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" sheetId="1" r:id="rId5"/>
    <sheet state="visible" name="October Detail" sheetId="2" r:id="rId6"/>
    <sheet state="visible" name="SEPTEMBER" sheetId="3" r:id="rId7"/>
    <sheet state="visible" name="September Detail" sheetId="4" r:id="rId8"/>
    <sheet state="visible" name="AUGUST" sheetId="5" r:id="rId9"/>
    <sheet state="visible" name="Agustus Detail" sheetId="6" r:id="rId10"/>
    <sheet state="visible" name="JULY" sheetId="7" r:id="rId11"/>
    <sheet state="visible" name="July Detail" sheetId="8" r:id="rId12"/>
    <sheet state="visible" name="JUNI" sheetId="9" r:id="rId13"/>
    <sheet state="visible" name="Juni Detail" sheetId="10" r:id="rId14"/>
    <sheet state="visible" name="MEI" sheetId="11" r:id="rId15"/>
    <sheet state="visible" name="Mei Detail" sheetId="12" r:id="rId16"/>
    <sheet state="visible" name="APRIL" sheetId="13" r:id="rId17"/>
    <sheet state="visible" name="MARET" sheetId="14" r:id="rId18"/>
    <sheet state="visible" name="Apr Detail" sheetId="15" r:id="rId19"/>
    <sheet state="visible" name="Mar Detail" sheetId="16" r:id="rId20"/>
    <sheet state="visible" name="FEBRUARI" sheetId="17" r:id="rId21"/>
    <sheet state="visible" name="Feb Detail" sheetId="18" r:id="rId22"/>
    <sheet state="visible" name="JANUARY" sheetId="19" r:id="rId23"/>
    <sheet state="visible" name="Jan Detail" sheetId="20" r:id="rId2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tc={3122efd3-3bf3-4e09-aa9a-2998a2a6d7e3}</author>
    <author>tc={5c39e4ea-9614-4f90-93f4-3b4b0344c3ae}</author>
    <author>tc={85969f44-e834-4c81-b5ed-ce692e3ac104}</author>
    <author>tc={9e614e67-32fb-4e8c-b1c4-e33c7711760c}</author>
  </authors>
  <commentList>
    <comment authorId="0" ref="AY2">
      <text>
        <t xml:space="preserve">Bisa walk-in/ CT/ Appt
</t>
      </text>
    </comment>
    <comment authorId="0" ref="AJ2">
      <text>
        <t xml:space="preserve">Bisa walk-in/ CT/ Appt
</t>
      </text>
    </comment>
    <comment authorId="0" ref="U2">
      <text>
        <t xml:space="preserve">Bisa walk-in/ CT/ Appt
</t>
      </text>
    </comment>
    <comment authorId="0" ref="F2">
      <text>
        <t xml:space="preserve">Bisa walk-in/ CT/ Appt
</t>
      </text>
    </comment>
    <comment authorId="0" ref="AO2">
      <text>
        <t xml:space="preserve">Bisa walk-in/ CT/ Appt
</t>
      </text>
    </comment>
    <comment authorId="0" ref="Z2">
      <text>
        <t xml:space="preserve">Bisa walk-in/ CT/ Appt
</t>
      </text>
    </comment>
    <comment authorId="0" ref="K2">
      <text>
        <t xml:space="preserve">Bisa walk-in/ CT/ Appt
</t>
      </text>
    </comment>
    <comment authorId="0" ref="AT2">
      <text>
        <t xml:space="preserve">Bisa walk-in/ CT/ Appt
</t>
      </text>
    </comment>
    <comment authorId="0" ref="AE2">
      <text>
        <t xml:space="preserve">Bisa walk-in/ CT/ Appt
</t>
      </text>
    </comment>
    <comment authorId="0" ref="P2">
      <text>
        <t xml:space="preserve">Bisa walk-in/ CT/ Appt
</t>
      </text>
    </comment>
    <comment authorId="1" xr:uid="{3122efd3-3bf3-4e09-aa9a-2998a2a6d7e3}" ref="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Khansa
</t>
      </text>
    </comment>
    <comment authorId="2" xr:uid="{5c39e4ea-9614-4f90-93f4-3b4b0344c3ae}" ref="M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Edi
</t>
      </text>
    </comment>
    <comment authorId="3" xr:uid="{85969f44-e834-4c81-b5ed-ce692e3ac104}" ref="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Edi
</t>
      </text>
    </comment>
    <comment authorId="4" xr:uid="{9e614e67-32fb-4e8c-b1c4-e33c7711760c}" ref="M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Ryoo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Y2">
      <text>
        <t xml:space="preserve">Bisa walk-in/ CT/ Appt
</t>
      </text>
    </comment>
    <comment authorId="0" ref="AJ2">
      <text>
        <t xml:space="preserve">Bisa walk-in/ CT/ Appt
</t>
      </text>
    </comment>
    <comment authorId="0" ref="U2">
      <text>
        <t xml:space="preserve">Bisa walk-in/ CT/ Appt
</t>
      </text>
    </comment>
    <comment authorId="0" ref="F2">
      <text>
        <t xml:space="preserve">Bisa walk-in/ CT/ Appt
</t>
      </text>
    </comment>
    <comment authorId="0" ref="AO2">
      <text>
        <t xml:space="preserve">Bisa walk-in/ CT/ Appt
</t>
      </text>
    </comment>
    <comment authorId="0" ref="Z2">
      <text>
        <t xml:space="preserve">Bisa walk-in/ CT/ Appt
</t>
      </text>
    </comment>
    <comment authorId="0" ref="K2">
      <text>
        <t xml:space="preserve">Bisa walk-in/ CT/ Appt
</t>
      </text>
    </comment>
    <comment authorId="0" ref="AT2">
      <text>
        <t xml:space="preserve">Bisa walk-in/ CT/ Appt
</t>
      </text>
    </comment>
    <comment authorId="0" ref="AE2">
      <text>
        <t xml:space="preserve">Bisa walk-in/ CT/ Appt
</t>
      </text>
    </comment>
    <comment authorId="0" ref="P2">
      <text>
        <t xml:space="preserve">Bisa walk-in/ CT/ Appt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tc={b14d112f-34fc-4b77-bef0-328933bacd7f}</author>
    <author>tc={b5e4d618-ffaf-4860-8a55-9388eb2fcfd9}</author>
    <author>tc={fd0dfb64-ca1f-44c2-866f-5caec7eb4438}</author>
  </authors>
  <commentList>
    <comment authorId="0" ref="AY2">
      <text>
        <t xml:space="preserve">Bisa walk-in/ CT/ Appt
</t>
      </text>
    </comment>
    <comment authorId="0" ref="AJ2">
      <text>
        <t xml:space="preserve">Bisa walk-in/ CT/ Appt
</t>
      </text>
    </comment>
    <comment authorId="0" ref="U2">
      <text>
        <t xml:space="preserve">Bisa walk-in/ CT/ Appt
</t>
      </text>
    </comment>
    <comment authorId="0" ref="F2">
      <text>
        <t xml:space="preserve">Bisa walk-in/ CT/ Appt
</t>
      </text>
    </comment>
    <comment authorId="0" ref="AO2">
      <text>
        <t xml:space="preserve">Bisa walk-in/ CT/ Appt
</t>
      </text>
    </comment>
    <comment authorId="0" ref="Z2">
      <text>
        <t xml:space="preserve">Bisa walk-in/ CT/ Appt
</t>
      </text>
    </comment>
    <comment authorId="0" ref="K2">
      <text>
        <t xml:space="preserve">Bisa walk-in/ CT/ Appt
</t>
      </text>
    </comment>
    <comment authorId="0" ref="AT2">
      <text>
        <t xml:space="preserve">Bisa walk-in/ CT/ Appt
</t>
      </text>
    </comment>
    <comment authorId="0" ref="AE2">
      <text>
        <t xml:space="preserve">Bisa walk-in/ CT/ Appt
</t>
      </text>
    </comment>
    <comment authorId="0" ref="P2">
      <text>
        <t xml:space="preserve">Bisa walk-in/ CT/ Appt
</t>
      </text>
    </comment>
    <comment authorId="1" xr:uid="{b14d112f-34fc-4b77-bef0-328933bacd7f}" ref="AO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Toni
</t>
      </text>
    </comment>
    <comment authorId="2" xr:uid="{b5e4d618-ffaf-4860-8a55-9388eb2fcfd9}" ref="A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Iqi
</t>
      </text>
    </comment>
    <comment authorId="3" xr:uid="{fd0dfb64-ca1f-44c2-866f-5caec7eb4438}" ref="AL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Iqi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tc={11ca08d9-b152-4828-aac1-d9af199d61e5}</author>
    <author>tc={69d0d606-d687-42a1-9858-31197d7d3e20}</author>
    <author>tc={b846c938-3be0-46d3-9aa3-cdc469994faa}</author>
    <author>tc={db59cd94-105b-40d8-a6b7-e4411e170540}</author>
    <author>tc={f8a455b8-ce24-4dca-acc7-47bfd326da30}</author>
  </authors>
  <commentList>
    <comment authorId="0" ref="AY2">
      <text>
        <t xml:space="preserve">Bisa walk-in/ CT/ Appt
</t>
      </text>
    </comment>
    <comment authorId="0" ref="AJ2">
      <text>
        <t xml:space="preserve">Bisa walk-in/ CT/ Appt
</t>
      </text>
    </comment>
    <comment authorId="0" ref="U2">
      <text>
        <t xml:space="preserve">Bisa walk-in/ CT/ Appt
</t>
      </text>
    </comment>
    <comment authorId="0" ref="F2">
      <text>
        <t xml:space="preserve">Bisa walk-in/ CT/ Appt
</t>
      </text>
    </comment>
    <comment authorId="0" ref="AO2">
      <text>
        <t xml:space="preserve">Bisa walk-in/ CT/ Appt
</t>
      </text>
    </comment>
    <comment authorId="0" ref="Z2">
      <text>
        <t xml:space="preserve">Bisa walk-in/ CT/ Appt
</t>
      </text>
    </comment>
    <comment authorId="0" ref="K2">
      <text>
        <t xml:space="preserve">Bisa walk-in/ CT/ Appt
</t>
      </text>
    </comment>
    <comment authorId="0" ref="AT2">
      <text>
        <t xml:space="preserve">Bisa walk-in/ CT/ Appt
</t>
      </text>
    </comment>
    <comment authorId="0" ref="AE2">
      <text>
        <t xml:space="preserve">Bisa walk-in/ CT/ Appt
</t>
      </text>
    </comment>
    <comment authorId="0" ref="P2">
      <text>
        <t xml:space="preserve">Bisa walk-in/ CT/ Appt
</t>
      </text>
    </comment>
    <comment authorId="1" xr:uid="{11ca08d9-b152-4828-aac1-d9af199d61e5}" ref="AL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Neno SFH
</t>
      </text>
    </comment>
    <comment authorId="2" xr:uid="{69d0d606-d687-42a1-9858-31197d7d3e20}" ref="A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IQY
</t>
      </text>
    </comment>
    <comment authorId="3" xr:uid="{b846c938-3be0-46d3-9aa3-cdc469994faa}" ref="AL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TONI 16,500,000
IQY 9,250,000
</t>
      </text>
    </comment>
    <comment authorId="4" xr:uid="{db59cd94-105b-40d8-a6b7-e4411e170540}" ref="A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akun tiktok personal Toni
</t>
      </text>
    </comment>
    <comment authorId="5" xr:uid="{f8a455b8-ce24-4dca-acc7-47bfd326da30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ajeng 1 trx 2 qty , della 1 trx 1 qty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Y2">
      <text>
        <t xml:space="preserve">Bisa walk-in/ CT/ Appt
</t>
      </text>
    </comment>
    <comment authorId="0" ref="AJ2">
      <text>
        <t xml:space="preserve">Bisa walk-in/ CT/ Appt
</t>
      </text>
    </comment>
    <comment authorId="0" ref="U2">
      <text>
        <t xml:space="preserve">Bisa walk-in/ CT/ Appt
</t>
      </text>
    </comment>
    <comment authorId="0" ref="F2">
      <text>
        <t xml:space="preserve">Bisa walk-in/ CT/ Appt
</t>
      </text>
    </comment>
    <comment authorId="0" ref="AO2">
      <text>
        <t xml:space="preserve">Bisa walk-in/ CT/ Appt
</t>
      </text>
    </comment>
    <comment authorId="0" ref="Z2">
      <text>
        <t xml:space="preserve">Bisa walk-in/ CT/ Appt
</t>
      </text>
    </comment>
    <comment authorId="0" ref="K2">
      <text>
        <t xml:space="preserve">Bisa walk-in/ CT/ Appt
</t>
      </text>
    </comment>
    <comment authorId="0" ref="AT2">
      <text>
        <t xml:space="preserve">Bisa walk-in/ CT/ Appt
</t>
      </text>
    </comment>
    <comment authorId="0" ref="AE2">
      <text>
        <t xml:space="preserve">Bisa walk-in/ CT/ Appt
</t>
      </text>
    </comment>
    <comment authorId="0" ref="P2">
      <text>
        <t xml:space="preserve">Bisa walk-in/ CT/ Appt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Y2">
      <text>
        <t xml:space="preserve">Bisa walk-in/ CT/ Appt
</t>
      </text>
    </comment>
    <comment authorId="0" ref="AJ2">
      <text>
        <t xml:space="preserve">Bisa walk-in/ CT/ Appt
</t>
      </text>
    </comment>
    <comment authorId="0" ref="U2">
      <text>
        <t xml:space="preserve">Bisa walk-in/ CT/ Appt
</t>
      </text>
    </comment>
    <comment authorId="0" ref="F2">
      <text>
        <t xml:space="preserve">Bisa walk-in/ CT/ Appt
</t>
      </text>
    </comment>
    <comment authorId="0" ref="AO2">
      <text>
        <t xml:space="preserve">Bisa walk-in/ CT/ Appt
</t>
      </text>
    </comment>
    <comment authorId="0" ref="Z2">
      <text>
        <t xml:space="preserve">Bisa walk-in/ CT/ Appt
</t>
      </text>
    </comment>
    <comment authorId="0" ref="K2">
      <text>
        <t xml:space="preserve">Bisa walk-in/ CT/ Appt
</t>
      </text>
    </comment>
    <comment authorId="0" ref="AT2">
      <text>
        <t xml:space="preserve">Bisa walk-in/ CT/ Appt
</t>
      </text>
    </comment>
    <comment authorId="0" ref="AE2">
      <text>
        <t xml:space="preserve">Bisa walk-in/ CT/ Appt
</t>
      </text>
    </comment>
    <comment authorId="0" ref="P2">
      <text>
        <t xml:space="preserve">Bisa walk-in/ CT/ Appt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Y2">
      <text>
        <t xml:space="preserve">Bisa walk-in/ CT/ Appt
</t>
      </text>
    </comment>
    <comment authorId="0" ref="AJ2">
      <text>
        <t xml:space="preserve">Bisa walk-in/ CT/ Appt
</t>
      </text>
    </comment>
    <comment authorId="0" ref="U2">
      <text>
        <t xml:space="preserve">Bisa walk-in/ CT/ Appt
</t>
      </text>
    </comment>
    <comment authorId="0" ref="F2">
      <text>
        <t xml:space="preserve">Bisa walk-in/ CT/ Appt
</t>
      </text>
    </comment>
    <comment authorId="0" ref="AO2">
      <text>
        <t xml:space="preserve">Bisa walk-in/ CT/ Appt
</t>
      </text>
    </comment>
    <comment authorId="0" ref="Z2">
      <text>
        <t xml:space="preserve">Bisa walk-in/ CT/ Appt
</t>
      </text>
    </comment>
    <comment authorId="0" ref="K2">
      <text>
        <t xml:space="preserve">Bisa walk-in/ CT/ Appt
</t>
      </text>
    </comment>
    <comment authorId="0" ref="AT2">
      <text>
        <t xml:space="preserve">Bisa walk-in/ CT/ Appt
</t>
      </text>
    </comment>
    <comment authorId="0" ref="AE2">
      <text>
        <t xml:space="preserve">Bisa walk-in/ CT/ Appt
</t>
      </text>
    </comment>
    <comment authorId="0" ref="P2">
      <text>
        <t xml:space="preserve">Bisa walk-in/ CT/ Appt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Y2">
      <text>
        <t xml:space="preserve">Bisa walk-in/ CT/ Appt
</t>
      </text>
    </comment>
    <comment authorId="0" ref="AJ2">
      <text>
        <t xml:space="preserve">Bisa walk-in/ CT/ Appt
</t>
      </text>
    </comment>
    <comment authorId="0" ref="U2">
      <text>
        <t xml:space="preserve">Bisa walk-in/ CT/ Appt
</t>
      </text>
    </comment>
    <comment authorId="0" ref="F2">
      <text>
        <t xml:space="preserve">Bisa walk-in/ CT/ Appt
</t>
      </text>
    </comment>
    <comment authorId="0" ref="AO2">
      <text>
        <t xml:space="preserve">Bisa walk-in/ CT/ Appt
</t>
      </text>
    </comment>
    <comment authorId="0" ref="Z2">
      <text>
        <t xml:space="preserve">Bisa walk-in/ CT/ Appt
</t>
      </text>
    </comment>
    <comment authorId="0" ref="K2">
      <text>
        <t xml:space="preserve">Bisa walk-in/ CT/ Appt
</t>
      </text>
    </comment>
    <comment authorId="0" ref="AT2">
      <text>
        <t xml:space="preserve">Bisa walk-in/ CT/ Appt
</t>
      </text>
    </comment>
    <comment authorId="0" ref="AE2">
      <text>
        <t xml:space="preserve">Bisa walk-in/ CT/ Appt
</t>
      </text>
    </comment>
    <comment authorId="0" ref="P2">
      <text>
        <t xml:space="preserve">Bisa walk-in/ CT/ Appt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Y2">
      <text>
        <t xml:space="preserve">Bisa walk-in/ CT/ Appt
</t>
      </text>
    </comment>
    <comment authorId="0" ref="AJ2">
      <text>
        <t xml:space="preserve">Bisa walk-in/ CT/ Appt
</t>
      </text>
    </comment>
    <comment authorId="0" ref="U2">
      <text>
        <t xml:space="preserve">Bisa walk-in/ CT/ Appt
</t>
      </text>
    </comment>
    <comment authorId="0" ref="F2">
      <text>
        <t xml:space="preserve">Bisa walk-in/ CT/ Appt
</t>
      </text>
    </comment>
    <comment authorId="0" ref="AO2">
      <text>
        <t xml:space="preserve">Bisa walk-in/ CT/ Appt
</t>
      </text>
    </comment>
    <comment authorId="0" ref="Z2">
      <text>
        <t xml:space="preserve">Bisa walk-in/ CT/ Appt
</t>
      </text>
    </comment>
    <comment authorId="0" ref="K2">
      <text>
        <t xml:space="preserve">Bisa walk-in/ CT/ Appt
</t>
      </text>
    </comment>
    <comment authorId="0" ref="AT2">
      <text>
        <t xml:space="preserve">Bisa walk-in/ CT/ Appt
</t>
      </text>
    </comment>
    <comment authorId="0" ref="AE2">
      <text>
        <t xml:space="preserve">Bisa walk-in/ CT/ Appt
</t>
      </text>
    </comment>
    <comment authorId="0" ref="P2">
      <text>
        <t xml:space="preserve">Bisa walk-in/ CT/ Appt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Y2">
      <text>
        <t xml:space="preserve">Bisa walk-in/ CT/ Appt
</t>
      </text>
    </comment>
    <comment authorId="0" ref="AJ2">
      <text>
        <t xml:space="preserve">Bisa walk-in/ CT/ Appt
</t>
      </text>
    </comment>
    <comment authorId="0" ref="U2">
      <text>
        <t xml:space="preserve">Bisa walk-in/ CT/ Appt
</t>
      </text>
    </comment>
    <comment authorId="0" ref="F2">
      <text>
        <t xml:space="preserve">Bisa walk-in/ CT/ Appt
</t>
      </text>
    </comment>
    <comment authorId="0" ref="AO2">
      <text>
        <t xml:space="preserve">Bisa walk-in/ CT/ Appt
</t>
      </text>
    </comment>
    <comment authorId="0" ref="Z2">
      <text>
        <t xml:space="preserve">Bisa walk-in/ CT/ Appt
</t>
      </text>
    </comment>
    <comment authorId="0" ref="K2">
      <text>
        <t xml:space="preserve">Bisa walk-in/ CT/ Appt
</t>
      </text>
    </comment>
    <comment authorId="0" ref="AT2">
      <text>
        <t xml:space="preserve">Bisa walk-in/ CT/ Appt
</t>
      </text>
    </comment>
    <comment authorId="0" ref="AE2">
      <text>
        <t xml:space="preserve">Bisa walk-in/ CT/ Appt
</t>
      </text>
    </comment>
    <comment authorId="0" ref="P2">
      <text>
        <t xml:space="preserve">Bisa walk-in/ CT/ Appt
</t>
      </text>
    </comment>
  </commentList>
</comments>
</file>

<file path=xl/sharedStrings.xml><?xml version="1.0" encoding="utf-8"?>
<sst xmlns="http://schemas.openxmlformats.org/spreadsheetml/2006/main" count="1422" uniqueCount="63">
  <si>
    <t>Date</t>
  </si>
  <si>
    <t>Total Hari</t>
  </si>
  <si>
    <t>PI</t>
  </si>
  <si>
    <t>Copy for Closing Sales ( hanya yang di dalam kotak)</t>
  </si>
  <si>
    <t>PP</t>
  </si>
  <si>
    <t>PS</t>
  </si>
  <si>
    <t xml:space="preserve">Tanggal </t>
  </si>
  <si>
    <t>SC</t>
  </si>
  <si>
    <t>TP</t>
  </si>
  <si>
    <t>VK</t>
  </si>
  <si>
    <t>( isi dengan tanggal pengisian terakhir)</t>
  </si>
  <si>
    <t>PIM</t>
  </si>
  <si>
    <t>KOKAS</t>
  </si>
  <si>
    <t>Total Daily Sales:</t>
  </si>
  <si>
    <t>Icon Bali</t>
  </si>
  <si>
    <t>Total</t>
  </si>
  <si>
    <t xml:space="preserve">Walk In </t>
  </si>
  <si>
    <t>CT</t>
  </si>
  <si>
    <t>Appointments</t>
  </si>
  <si>
    <t xml:space="preserve"> </t>
  </si>
  <si>
    <t>Total Store</t>
  </si>
  <si>
    <t>Social Media</t>
  </si>
  <si>
    <t>Total MTD:</t>
  </si>
  <si>
    <t>Ekspol:</t>
  </si>
  <si>
    <t>TL:</t>
  </si>
  <si>
    <t xml:space="preserve">Sales tolong di isi oleh masing2 toko </t>
  </si>
  <si>
    <t>TBOS</t>
  </si>
  <si>
    <t>-</t>
  </si>
  <si>
    <t>PASKAL</t>
  </si>
  <si>
    <t>Total TB</t>
  </si>
  <si>
    <t>Achievement</t>
  </si>
  <si>
    <t>Total Month</t>
  </si>
  <si>
    <t xml:space="preserve">Expol </t>
  </si>
  <si>
    <t xml:space="preserve">% Expol </t>
  </si>
  <si>
    <t>Target</t>
  </si>
  <si>
    <t>LY</t>
  </si>
  <si>
    <t>VS LY</t>
  </si>
  <si>
    <t>LFL</t>
  </si>
  <si>
    <t>Run Rate Target by day</t>
  </si>
  <si>
    <t>LFL (excl PP, KK)</t>
  </si>
  <si>
    <t>Sales Mix</t>
  </si>
  <si>
    <t>LF sales reporting</t>
  </si>
  <si>
    <t>Daily</t>
  </si>
  <si>
    <t>Expol</t>
  </si>
  <si>
    <t>TARGET MIN</t>
  </si>
  <si>
    <t>25-31 of the month</t>
  </si>
  <si>
    <t>ICON BALI</t>
  </si>
  <si>
    <t>FF JPO</t>
  </si>
  <si>
    <t>TOTAL TB</t>
  </si>
  <si>
    <t>TBPI</t>
  </si>
  <si>
    <t>TBPS</t>
  </si>
  <si>
    <t>TBPP</t>
  </si>
  <si>
    <t>TBSC</t>
  </si>
  <si>
    <t>TBTP</t>
  </si>
  <si>
    <t>TBPIM</t>
  </si>
  <si>
    <t>TBKK</t>
  </si>
  <si>
    <t>TBVK</t>
  </si>
  <si>
    <t>TBIB</t>
  </si>
  <si>
    <t>13,24,8000</t>
  </si>
  <si>
    <t xml:space="preserve">  44.680.000 </t>
  </si>
  <si>
    <t>IB</t>
  </si>
  <si>
    <t>TBFF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</si>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</sst>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_-;_-@"/>
    <numFmt numFmtId="165" formatCode="d-mmm-yy"/>
    <numFmt numFmtId="166" formatCode="[$-10409]m/d/yyyy"/>
    <numFmt numFmtId="167" formatCode="_-* #,##0_-;\-* #,##0_-;_-* &quot;-&quot;??_-;_-@"/>
    <numFmt numFmtId="168" formatCode="#,##0;(#,##0)"/>
    <numFmt numFmtId="169" formatCode="_(* #,##0_);_(* \(#,##0\);_(* &quot;-&quot;??_);_(@_)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  <scheme val="minor"/>
    </font>
    <font>
      <sz val="11.0"/>
      <color rgb="FFFF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rgb="FF000000"/>
      <name val="Calibri"/>
      <scheme val="minor"/>
    </font>
    <font>
      <b/>
      <sz val="11.0"/>
      <color rgb="FFFF0000"/>
      <name val="Calibri"/>
      <scheme val="minor"/>
    </font>
    <font>
      <b/>
      <color theme="1"/>
      <name val="Calibri"/>
    </font>
    <font>
      <color theme="1"/>
      <name val="Calibri"/>
    </font>
    <font>
      <b/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</fills>
  <borders count="25">
    <border/>
    <border>
      <left/>
      <right/>
      <top/>
    </border>
    <border>
      <left/>
      <top/>
    </border>
    <border>
      <top/>
    </border>
    <border>
      <right/>
      <top/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95B3D7"/>
      </top>
    </border>
    <border>
      <left/>
      <right/>
      <bottom/>
    </border>
    <border>
      <left/>
      <right/>
      <top/>
      <bottom style="thin">
        <color rgb="FF9CC2E5"/>
      </bottom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vertical="center"/>
    </xf>
    <xf borderId="0" fillId="0" fontId="0" numFmtId="164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0" numFmtId="164" xfId="0" applyAlignment="1" applyFont="1" applyNumberFormat="1">
      <alignment horizontal="center" readingOrder="0" vertical="center"/>
    </xf>
    <xf borderId="0" fillId="0" fontId="0" numFmtId="164" xfId="0" applyAlignment="1" applyFont="1" applyNumberFormat="1">
      <alignment vertical="center"/>
    </xf>
    <xf borderId="2" fillId="2" fontId="1" numFmtId="164" xfId="0" applyAlignment="1" applyBorder="1" applyFill="1" applyFont="1" applyNumberFormat="1">
      <alignment horizontal="center" vertical="center"/>
    </xf>
    <xf borderId="3" fillId="0" fontId="2" numFmtId="0" xfId="0" applyBorder="1" applyFont="1"/>
    <xf borderId="0" fillId="0" fontId="0" numFmtId="164" xfId="0" applyAlignment="1" applyFont="1" applyNumberFormat="1">
      <alignment horizontal="right" vertical="center"/>
    </xf>
    <xf borderId="4" fillId="0" fontId="2" numFmtId="0" xfId="0" applyBorder="1" applyFont="1"/>
    <xf borderId="0" fillId="0" fontId="0" numFmtId="0" xfId="0" applyAlignment="1" applyFont="1">
      <alignment vertical="center"/>
    </xf>
    <xf borderId="0" fillId="0" fontId="0" numFmtId="0" xfId="0" applyAlignment="1" applyFont="1">
      <alignment vertical="center"/>
    </xf>
    <xf borderId="5" fillId="3" fontId="0" numFmtId="164" xfId="0" applyAlignment="1" applyBorder="1" applyFill="1" applyFont="1" applyNumberFormat="1">
      <alignment horizontal="center" vertical="center"/>
    </xf>
    <xf borderId="5" fillId="3" fontId="0" numFmtId="164" xfId="0" applyAlignment="1" applyBorder="1" applyFill="1" applyFont="1" applyNumberFormat="1">
      <alignment horizontal="center" readingOrder="0" vertical="center"/>
    </xf>
    <xf borderId="6" fillId="0" fontId="0" numFmtId="15" xfId="0" applyAlignment="1" applyBorder="1" applyFont="1" applyNumberFormat="1">
      <alignment horizontal="left" readingOrder="0" vertical="center"/>
    </xf>
    <xf borderId="7" fillId="0" fontId="0" numFmtId="164" xfId="0" applyAlignment="1" applyBorder="1" applyFont="1" applyNumberFormat="1">
      <alignment vertical="center"/>
    </xf>
    <xf borderId="8" fillId="2" fontId="1" numFmtId="164" xfId="0" applyAlignment="1" applyBorder="1" applyFill="1" applyFont="1" applyNumberFormat="1">
      <alignment horizontal="center" vertical="center"/>
    </xf>
    <xf borderId="9" fillId="0" fontId="2" numFmtId="0" xfId="0" applyBorder="1" applyFont="1"/>
    <xf borderId="10" fillId="0" fontId="0" numFmtId="164" xfId="0" applyAlignment="1" applyBorder="1" applyFont="1" applyNumberFormat="1">
      <alignment horizontal="right" vertical="center"/>
    </xf>
    <xf borderId="11" fillId="0" fontId="2" numFmtId="0" xfId="0" applyBorder="1" applyFont="1"/>
    <xf borderId="0" fillId="0" fontId="0" numFmtId="165" xfId="0" applyAlignment="1" applyFont="1" applyNumberFormat="1">
      <alignment vertical="center"/>
    </xf>
    <xf borderId="3" fillId="2" fontId="1" numFmtId="164" xfId="0" applyAlignment="1" applyBorder="1" applyFill="1" applyFont="1" applyNumberFormat="1">
      <alignment horizontal="center" readingOrder="0" vertical="center"/>
    </xf>
    <xf borderId="6" fillId="0" fontId="0" numFmtId="15" xfId="0" applyAlignment="1" applyBorder="1" applyFont="1" applyNumberFormat="1">
      <alignment horizontal="left" vertical="center"/>
    </xf>
    <xf borderId="10" fillId="0" fontId="0" numFmtId="164" xfId="0" applyAlignment="1" applyBorder="1" applyFont="1" applyNumberFormat="1">
      <alignment horizontal="center" vertical="center"/>
    </xf>
    <xf borderId="12" fillId="0" fontId="0" numFmtId="164" xfId="0" applyAlignment="1" applyBorder="1" applyFont="1" applyNumberFormat="1">
      <alignment vertical="center"/>
    </xf>
    <xf borderId="2" fillId="2" fontId="1" numFmtId="164" xfId="0" applyAlignment="1" applyBorder="1" applyFill="1" applyFont="1" applyNumberFormat="1">
      <alignment horizontal="center" readingOrder="0" vertical="center"/>
    </xf>
    <xf borderId="2" fillId="4" fontId="1" numFmtId="164" xfId="0" applyAlignment="1" applyBorder="1" applyFill="1" applyFont="1" applyNumberFormat="1">
      <alignment horizontal="center" readingOrder="0"/>
    </xf>
    <xf borderId="0" fillId="3" fontId="0" numFmtId="164" xfId="0" applyAlignment="1" applyFill="1" applyFont="1" applyNumberFormat="1">
      <alignment horizontal="center" readingOrder="0" vertical="center"/>
    </xf>
    <xf borderId="1" fillId="2" fontId="1" numFmtId="164" xfId="0" applyAlignment="1" applyBorder="1" applyFill="1" applyFont="1" applyNumberFormat="1">
      <alignment horizontal="center" readingOrder="0" vertical="center"/>
    </xf>
    <xf borderId="13" fillId="0" fontId="0" numFmtId="164" xfId="0" applyAlignment="1" applyBorder="1" applyFont="1" applyNumberFormat="1">
      <alignment horizontal="right" vertical="center"/>
    </xf>
    <xf borderId="0" fillId="0" fontId="0" numFmtId="164" xfId="0" applyAlignment="1" applyFont="1" applyNumberFormat="1">
      <alignment readingOrder="0" vertical="center"/>
    </xf>
    <xf borderId="13" fillId="0" fontId="0" numFmtId="164" xfId="0" applyAlignment="1" applyBorder="1" applyFont="1" applyNumberFormat="1">
      <alignment horizontal="center" vertical="center"/>
    </xf>
    <xf borderId="0" fillId="0" fontId="0" numFmtId="3" xfId="0" applyAlignment="1" applyFont="1" applyNumberFormat="1">
      <alignment horizontal="right" vertical="center"/>
    </xf>
    <xf borderId="13" fillId="0" fontId="0" numFmtId="9" xfId="0" applyAlignment="1" applyBorder="1" applyFont="1" applyNumberFormat="1">
      <alignment horizontal="right" vertical="center"/>
    </xf>
    <xf borderId="14" fillId="2" fontId="1" numFmtId="164" xfId="0" applyAlignment="1" applyBorder="1" applyFill="1" applyFont="1" applyNumberFormat="1">
      <alignment horizontal="center" readingOrder="0" vertical="center"/>
    </xf>
    <xf borderId="0" fillId="0" fontId="0" numFmtId="0" xfId="0" applyAlignment="1" applyFont="1">
      <alignment vertical="center"/>
    </xf>
    <xf borderId="13" fillId="0" fontId="0" numFmtId="9" xfId="0" applyAlignment="1" applyBorder="1" applyFont="1" applyNumberFormat="1">
      <alignment horizontal="center" vertical="center"/>
    </xf>
    <xf borderId="15" fillId="2" fontId="1" numFmtId="164" xfId="0" applyAlignment="1" applyBorder="1" applyFill="1" applyFont="1" applyNumberFormat="1">
      <alignment horizontal="center" readingOrder="0" vertical="center"/>
    </xf>
    <xf borderId="16" fillId="2" fontId="1" numFmtId="164" xfId="0" applyAlignment="1" applyBorder="1" applyFill="1" applyFont="1" applyNumberFormat="1">
      <alignment horizontal="center" readingOrder="0" vertical="center"/>
    </xf>
    <xf borderId="17" fillId="2" fontId="1" numFmtId="164" xfId="0" applyAlignment="1" applyBorder="1" applyFill="1" applyFont="1" applyNumberFormat="1">
      <alignment horizontal="center" readingOrder="0" vertical="center"/>
    </xf>
    <xf borderId="4" fillId="2" fontId="1" numFmtId="164" xfId="0" applyAlignment="1" applyBorder="1" applyFill="1" applyFont="1" applyNumberFormat="1">
      <alignment horizontal="right" readingOrder="0" vertical="center"/>
    </xf>
    <xf borderId="1" fillId="2" fontId="1" numFmtId="164" xfId="0" applyAlignment="1" applyBorder="1" applyFill="1" applyFont="1" applyNumberFormat="1">
      <alignment horizontal="right" readingOrder="0" vertical="center"/>
    </xf>
    <xf borderId="1" fillId="4" fontId="1" numFmtId="164" xfId="0" applyAlignment="1" applyBorder="1" applyFill="1" applyFont="1" applyNumberFormat="1">
      <alignment horizontal="center" readingOrder="0" vertical="center"/>
    </xf>
    <xf borderId="18" fillId="0" fontId="0" numFmtId="164" xfId="0" applyAlignment="1" applyBorder="1" applyFont="1" applyNumberFormat="1">
      <alignment vertical="center"/>
    </xf>
    <xf borderId="19" fillId="4" fontId="3" numFmtId="166" xfId="0" applyAlignment="1" applyBorder="1" applyFill="1" applyFont="1" applyNumberFormat="1">
      <alignment horizontal="center" readingOrder="0" vertical="center"/>
    </xf>
    <xf borderId="20" fillId="0" fontId="0" numFmtId="10" xfId="0" applyAlignment="1" applyBorder="1" applyFont="1" applyNumberFormat="1">
      <alignment horizontal="right" vertical="center"/>
    </xf>
    <xf borderId="21" fillId="0" fontId="0" numFmtId="9" xfId="0" applyAlignment="1" applyBorder="1" applyFont="1" applyNumberFormat="1">
      <alignment horizontal="right" vertical="center"/>
    </xf>
    <xf borderId="21" fillId="0" fontId="0" numFmtId="9" xfId="0" applyAlignment="1" applyBorder="1" applyFont="1" applyNumberFormat="1">
      <alignment horizontal="center" vertical="center"/>
    </xf>
    <xf borderId="0" fillId="0" fontId="0" numFmtId="9" xfId="0" applyAlignment="1" applyFont="1" applyNumberFormat="1">
      <alignment vertical="center"/>
    </xf>
    <xf borderId="19" fillId="0" fontId="3" numFmtId="167" xfId="0" applyAlignment="1" applyBorder="1" applyFont="1" applyNumberFormat="1">
      <alignment horizontal="center" vertical="center"/>
    </xf>
    <xf borderId="19" fillId="0" fontId="3" numFmtId="164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vertical="center"/>
    </xf>
    <xf borderId="1" fillId="2" fontId="4" numFmtId="0" xfId="0" applyAlignment="1" applyBorder="1" applyFill="1" applyFont="1">
      <alignment horizontal="center" vertical="center"/>
    </xf>
    <xf borderId="19" fillId="2" fontId="3" numFmtId="164" xfId="0" applyAlignment="1" applyBorder="1" applyFill="1" applyFont="1" applyNumberFormat="1">
      <alignment horizontal="center" readingOrder="0" vertical="center"/>
    </xf>
    <xf borderId="1" fillId="2" fontId="4" numFmtId="164" xfId="0" applyAlignment="1" applyBorder="1" applyFill="1" applyFont="1" applyNumberFormat="1">
      <alignment horizontal="center" vertical="center"/>
    </xf>
    <xf borderId="1" fillId="2" fontId="4" numFmtId="164" xfId="0" applyAlignment="1" applyBorder="1" applyFill="1" applyFont="1" applyNumberFormat="1">
      <alignment horizontal="right" vertical="center"/>
    </xf>
    <xf borderId="19" fillId="5" fontId="3" numFmtId="164" xfId="0" applyAlignment="1" applyBorder="1" applyFill="1" applyFont="1" applyNumberFormat="1">
      <alignment horizontal="center" readingOrder="0" vertical="center"/>
    </xf>
    <xf borderId="1" fillId="2" fontId="4" numFmtId="164" xfId="0" applyAlignment="1" applyBorder="1" applyFill="1" applyFont="1" applyNumberFormat="1">
      <alignment horizontal="center" readingOrder="0" vertical="center"/>
    </xf>
    <xf borderId="5" fillId="2" fontId="4" numFmtId="164" xfId="0" applyAlignment="1" applyBorder="1" applyFill="1" applyFont="1" applyNumberFormat="1">
      <alignment horizontal="center" vertical="center"/>
    </xf>
    <xf borderId="19" fillId="4" fontId="0" numFmtId="166" xfId="0" applyAlignment="1" applyBorder="1" applyFill="1" applyFont="1" applyNumberFormat="1">
      <alignment horizontal="center" readingOrder="0" vertical="center"/>
    </xf>
    <xf borderId="19" fillId="0" fontId="3" numFmtId="164" xfId="0" applyAlignment="1" applyBorder="1" applyFont="1" applyNumberFormat="1">
      <alignment horizontal="right" readingOrder="0" vertical="center"/>
    </xf>
    <xf borderId="19" fillId="0" fontId="0" numFmtId="167" xfId="0" applyAlignment="1" applyBorder="1" applyFont="1" applyNumberFormat="1">
      <alignment horizontal="right" readingOrder="0" vertical="center"/>
    </xf>
    <xf borderId="19" fillId="0" fontId="0" numFmtId="3" xfId="0" applyAlignment="1" applyBorder="1" applyFont="1" applyNumberFormat="1">
      <alignment horizontal="center" readingOrder="0" vertical="center"/>
    </xf>
    <xf borderId="19" fillId="0" fontId="0" numFmtId="167" xfId="0" applyAlignment="1" applyBorder="1" applyFont="1" applyNumberFormat="1">
      <alignment horizontal="right" vertical="center"/>
    </xf>
    <xf borderId="19" fillId="6" fontId="3" numFmtId="164" xfId="0" applyAlignment="1" applyBorder="1" applyFill="1" applyFont="1" applyNumberFormat="1">
      <alignment horizontal="center" readingOrder="0" vertical="center"/>
    </xf>
    <xf borderId="19" fillId="6" fontId="0" numFmtId="3" xfId="0" applyAlignment="1" applyBorder="1" applyFill="1" applyFont="1" applyNumberFormat="1">
      <alignment horizontal="right" readingOrder="0" vertical="center"/>
    </xf>
    <xf borderId="19" fillId="7" fontId="3" numFmtId="3" xfId="0" applyAlignment="1" applyBorder="1" applyFill="1" applyFont="1" applyNumberFormat="1">
      <alignment horizontal="right" readingOrder="0" vertical="center"/>
    </xf>
    <xf borderId="19" fillId="0" fontId="0" numFmtId="3" xfId="0" applyAlignment="1" applyBorder="1" applyFont="1" applyNumberFormat="1">
      <alignment horizontal="right" readingOrder="0" vertical="center"/>
    </xf>
    <xf borderId="19" fillId="7" fontId="3" numFmtId="164" xfId="0" applyAlignment="1" applyBorder="1" applyFill="1" applyFont="1" applyNumberFormat="1">
      <alignment horizontal="center" readingOrder="0" vertical="center"/>
    </xf>
    <xf borderId="19" fillId="6" fontId="0" numFmtId="3" xfId="0" applyAlignment="1" applyBorder="1" applyFill="1" applyFont="1" applyNumberFormat="1">
      <alignment horizontal="center" readingOrder="0" vertical="center"/>
    </xf>
    <xf borderId="19" fillId="6" fontId="5" numFmtId="3" xfId="0" applyAlignment="1" applyBorder="1" applyFill="1" applyFont="1" applyNumberFormat="1">
      <alignment horizontal="right" readingOrder="0" vertical="center"/>
    </xf>
    <xf borderId="0" fillId="0" fontId="0" numFmtId="3" xfId="0" applyAlignment="1" applyFont="1" applyNumberFormat="1">
      <alignment horizontal="right" readingOrder="0" vertical="center"/>
    </xf>
    <xf borderId="19" fillId="0" fontId="5" numFmtId="3" xfId="0" applyAlignment="1" applyBorder="1" applyFont="1" applyNumberFormat="1">
      <alignment horizontal="right" readingOrder="0" vertical="center"/>
    </xf>
    <xf borderId="19" fillId="0" fontId="3" numFmtId="164" xfId="0" applyAlignment="1" applyBorder="1" applyFont="1" applyNumberFormat="1">
      <alignment horizontal="left" readingOrder="0" vertical="center"/>
    </xf>
    <xf borderId="19" fillId="0" fontId="0" numFmtId="3" xfId="0" applyAlignment="1" applyBorder="1" applyFont="1" applyNumberFormat="1">
      <alignment horizontal="right" vertical="center"/>
    </xf>
    <xf borderId="0" fillId="0" fontId="6" numFmtId="3" xfId="0" applyAlignment="1" applyFont="1" applyNumberFormat="1">
      <alignment readingOrder="0"/>
    </xf>
    <xf borderId="19" fillId="6" fontId="3" numFmtId="167" xfId="0" applyAlignment="1" applyBorder="1" applyFill="1" applyFont="1" applyNumberFormat="1">
      <alignment readingOrder="0"/>
    </xf>
    <xf borderId="19" fillId="6" fontId="3" numFmtId="167" xfId="0" applyBorder="1" applyFill="1" applyFont="1" applyNumberFormat="1"/>
    <xf borderId="22" fillId="6" fontId="0" numFmtId="3" xfId="0" applyAlignment="1" applyBorder="1" applyFill="1" applyFont="1" applyNumberFormat="1">
      <alignment horizontal="right" readingOrder="0" vertical="center"/>
    </xf>
    <xf borderId="19" fillId="8" fontId="3" numFmtId="164" xfId="0" applyAlignment="1" applyBorder="1" applyFill="1" applyFont="1" applyNumberFormat="1">
      <alignment horizontal="right" readingOrder="0" vertical="center"/>
    </xf>
    <xf borderId="19" fillId="6" fontId="0" numFmtId="167" xfId="0" applyAlignment="1" applyBorder="1" applyFill="1" applyFont="1" applyNumberFormat="1">
      <alignment horizontal="right" readingOrder="0" vertical="center"/>
    </xf>
    <xf borderId="19" fillId="8" fontId="7" numFmtId="164" xfId="0" applyAlignment="1" applyBorder="1" applyFill="1" applyFont="1" applyNumberFormat="1">
      <alignment horizontal="right" readingOrder="0" shrinkToFit="0" vertical="center" wrapText="0"/>
    </xf>
    <xf borderId="19" fillId="0" fontId="7" numFmtId="164" xfId="0" applyAlignment="1" applyBorder="1" applyFont="1" applyNumberFormat="1">
      <alignment horizontal="right" readingOrder="0" shrinkToFit="0" vertical="center" wrapText="0"/>
    </xf>
    <xf borderId="19" fillId="0" fontId="3" numFmtId="164" xfId="0" applyAlignment="1" applyBorder="1" applyFont="1" applyNumberFormat="1">
      <alignment horizontal="right" readingOrder="0"/>
    </xf>
    <xf borderId="19" fillId="0" fontId="3" numFmtId="164" xfId="0" applyAlignment="1" applyBorder="1" applyFont="1" applyNumberFormat="1">
      <alignment horizontal="right"/>
    </xf>
    <xf borderId="22" fillId="6" fontId="0" numFmtId="164" xfId="0" applyAlignment="1" applyBorder="1" applyFill="1" applyFont="1" applyNumberFormat="1">
      <alignment horizontal="right" readingOrder="0" vertical="center"/>
    </xf>
    <xf borderId="19" fillId="4" fontId="3" numFmtId="164" xfId="0" applyAlignment="1" applyBorder="1" applyFill="1" applyFont="1" applyNumberFormat="1">
      <alignment horizontal="right"/>
    </xf>
    <xf borderId="19" fillId="6" fontId="3" numFmtId="3" xfId="0" applyAlignment="1" applyBorder="1" applyFill="1" applyFont="1" applyNumberFormat="1">
      <alignment horizontal="center" readingOrder="0" shrinkToFit="0" wrapText="0"/>
    </xf>
    <xf borderId="22" fillId="6" fontId="5" numFmtId="164" xfId="0" applyAlignment="1" applyBorder="1" applyFill="1" applyFont="1" applyNumberFormat="1">
      <alignment horizontal="right" readingOrder="0" vertical="center"/>
    </xf>
    <xf borderId="19" fillId="6" fontId="8" numFmtId="3" xfId="0" applyAlignment="1" applyBorder="1" applyFill="1" applyFont="1" applyNumberFormat="1">
      <alignment horizontal="right" readingOrder="0" shrinkToFit="0" wrapText="0"/>
    </xf>
    <xf borderId="0" fillId="0" fontId="6" numFmtId="167" xfId="0" applyAlignment="1" applyFont="1" applyNumberFormat="1">
      <alignment horizontal="right" readingOrder="0"/>
    </xf>
    <xf borderId="0" fillId="0" fontId="0" numFmtId="3" xfId="0" applyAlignment="1" applyFont="1" applyNumberFormat="1">
      <alignment readingOrder="0" vertical="center"/>
    </xf>
    <xf borderId="19" fillId="0" fontId="5" numFmtId="167" xfId="0" applyAlignment="1" applyBorder="1" applyFont="1" applyNumberFormat="1">
      <alignment horizontal="right" readingOrder="0" vertical="center"/>
    </xf>
    <xf borderId="19" fillId="6" fontId="3" numFmtId="3" xfId="0" applyAlignment="1" applyBorder="1" applyFill="1" applyFont="1" applyNumberFormat="1">
      <alignment horizontal="right" readingOrder="0" shrinkToFit="0" wrapText="0"/>
    </xf>
    <xf borderId="19" fillId="5" fontId="3" numFmtId="167" xfId="0" applyAlignment="1" applyBorder="1" applyFill="1" applyFont="1" applyNumberFormat="1">
      <alignment horizontal="center" readingOrder="0" vertical="center"/>
    </xf>
    <xf borderId="19" fillId="0" fontId="0" numFmtId="164" xfId="0" applyAlignment="1" applyBorder="1" applyFont="1" applyNumberFormat="1">
      <alignment horizontal="right" readingOrder="0" vertical="center"/>
    </xf>
    <xf borderId="19" fillId="6" fontId="0" numFmtId="164" xfId="0" applyAlignment="1" applyBorder="1" applyFill="1" applyFont="1" applyNumberFormat="1">
      <alignment horizontal="right" readingOrder="0" vertical="center"/>
    </xf>
    <xf borderId="19" fillId="6" fontId="7" numFmtId="3" xfId="0" applyAlignment="1" applyBorder="1" applyFill="1" applyFont="1" applyNumberFormat="1">
      <alignment horizontal="center" readingOrder="0" shrinkToFit="0" vertical="center" wrapText="0"/>
    </xf>
    <xf borderId="0" fillId="0" fontId="3" numFmtId="164" xfId="0" applyAlignment="1" applyFont="1" applyNumberFormat="1">
      <alignment horizontal="left" readingOrder="0" vertical="center"/>
    </xf>
    <xf borderId="0" fillId="0" fontId="0" numFmtId="167" xfId="0" applyAlignment="1" applyFont="1" applyNumberFormat="1">
      <alignment vertical="center"/>
    </xf>
    <xf borderId="19" fillId="6" fontId="8" numFmtId="3" xfId="0" applyAlignment="1" applyBorder="1" applyFill="1" applyFont="1" applyNumberFormat="1">
      <alignment horizontal="right" readingOrder="0" vertical="center"/>
    </xf>
    <xf borderId="19" fillId="0" fontId="3" numFmtId="164" xfId="0" applyAlignment="1" applyBorder="1" applyFont="1" applyNumberFormat="1">
      <alignment horizontal="center" readingOrder="0" shrinkToFit="0" wrapText="0"/>
    </xf>
    <xf borderId="19" fillId="8" fontId="7" numFmtId="164" xfId="0" applyAlignment="1" applyBorder="1" applyFill="1" applyFont="1" applyNumberFormat="1">
      <alignment horizontal="right" readingOrder="0" vertical="center"/>
    </xf>
    <xf borderId="19" fillId="0" fontId="7" numFmtId="16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readingOrder="0"/>
    </xf>
    <xf borderId="0" fillId="6" fontId="0" numFmtId="3" xfId="0" applyAlignment="1" applyFill="1" applyFont="1" applyNumberFormat="1">
      <alignment horizontal="right" readingOrder="0" vertical="center"/>
    </xf>
    <xf borderId="0" fillId="6" fontId="0" numFmtId="0" xfId="0" applyAlignment="1" applyFill="1" applyFont="1">
      <alignment vertical="center"/>
    </xf>
    <xf borderId="19" fillId="8" fontId="3" numFmtId="164" xfId="0" applyAlignment="1" applyBorder="1" applyFill="1" applyFont="1" applyNumberFormat="1">
      <alignment horizontal="right" readingOrder="0" vertical="bottom"/>
    </xf>
    <xf borderId="19" fillId="6" fontId="3" numFmtId="164" xfId="0" applyAlignment="1" applyBorder="1" applyFill="1" applyFont="1" applyNumberFormat="1">
      <alignment horizontal="center" readingOrder="0" vertical="bottom"/>
    </xf>
    <xf borderId="19" fillId="6" fontId="0" numFmtId="167" xfId="0" applyAlignment="1" applyBorder="1" applyFill="1" applyFont="1" applyNumberFormat="1">
      <alignment horizontal="right" vertical="center"/>
    </xf>
    <xf borderId="19" fillId="6" fontId="0" numFmtId="167" xfId="0" applyAlignment="1" applyBorder="1" applyFill="1" applyFont="1" applyNumberFormat="1">
      <alignment horizontal="center" readingOrder="0" vertical="center"/>
    </xf>
    <xf borderId="19" fillId="9" fontId="3" numFmtId="3" xfId="0" applyAlignment="1" applyBorder="1" applyFill="1" applyFont="1" applyNumberFormat="1">
      <alignment horizontal="right" readingOrder="0" vertical="center"/>
    </xf>
    <xf borderId="19" fillId="9" fontId="3" numFmtId="164" xfId="0" applyAlignment="1" applyBorder="1" applyFill="1" applyFont="1" applyNumberFormat="1">
      <alignment horizontal="center" readingOrder="0" vertical="center"/>
    </xf>
    <xf borderId="19" fillId="6" fontId="3" numFmtId="167" xfId="0" applyAlignment="1" applyBorder="1" applyFill="1" applyFont="1" applyNumberFormat="1">
      <alignment horizontal="right" readingOrder="0" shrinkToFit="0" vertical="center" wrapText="0"/>
    </xf>
    <xf borderId="19" fillId="0" fontId="3" numFmtId="3" xfId="0" applyAlignment="1" applyBorder="1" applyFont="1" applyNumberFormat="1">
      <alignment horizontal="center" readingOrder="0" vertical="center"/>
    </xf>
    <xf borderId="19" fillId="6" fontId="0" numFmtId="0" xfId="0" applyAlignment="1" applyBorder="1" applyFill="1" applyFont="1">
      <alignment horizontal="right" readingOrder="0" vertical="center"/>
    </xf>
    <xf borderId="19" fillId="6" fontId="3" numFmtId="167" xfId="0" applyAlignment="1" applyBorder="1" applyFill="1" applyFont="1" applyNumberFormat="1">
      <alignment horizontal="center" readingOrder="0" shrinkToFit="0" vertical="center" wrapText="0"/>
    </xf>
    <xf borderId="22" fillId="0" fontId="0" numFmtId="3" xfId="0" applyAlignment="1" applyBorder="1" applyFont="1" applyNumberFormat="1">
      <alignment horizontal="right" readingOrder="0" vertical="center"/>
    </xf>
    <xf borderId="19" fillId="0" fontId="6" numFmtId="3" xfId="0" applyAlignment="1" applyBorder="1" applyFont="1" applyNumberFormat="1">
      <alignment readingOrder="0"/>
    </xf>
    <xf borderId="19" fillId="0" fontId="3" numFmtId="167" xfId="0" applyAlignment="1" applyBorder="1" applyFont="1" applyNumberFormat="1">
      <alignment horizontal="center" readingOrder="0" vertical="center"/>
    </xf>
    <xf borderId="19" fillId="0" fontId="6" numFmtId="3" xfId="0" applyAlignment="1" applyBorder="1" applyFont="1" applyNumberFormat="1">
      <alignment horizontal="right" readingOrder="0"/>
    </xf>
    <xf borderId="19" fillId="0" fontId="6" numFmtId="3" xfId="0" applyAlignment="1" applyBorder="1" applyFont="1" applyNumberFormat="1">
      <alignment horizontal="center" readingOrder="0"/>
    </xf>
    <xf borderId="19" fillId="0" fontId="7" numFmtId="164" xfId="0" applyAlignment="1" applyBorder="1" applyFont="1" applyNumberFormat="1">
      <alignment horizontal="right" readingOrder="0" shrinkToFit="0" vertical="center" wrapText="0"/>
    </xf>
    <xf borderId="19" fillId="6" fontId="7" numFmtId="164" xfId="0" applyAlignment="1" applyBorder="1" applyFill="1" applyFont="1" applyNumberFormat="1">
      <alignment horizontal="center" readingOrder="0" shrinkToFit="0" vertical="center" wrapText="0"/>
    </xf>
    <xf borderId="19" fillId="7" fontId="7" numFmtId="164" xfId="0" applyAlignment="1" applyBorder="1" applyFill="1" applyFont="1" applyNumberFormat="1">
      <alignment horizontal="right" readingOrder="0" shrinkToFit="0" vertical="center" wrapText="0"/>
    </xf>
    <xf borderId="23" fillId="2" fontId="4" numFmtId="0" xfId="0" applyAlignment="1" applyBorder="1" applyFill="1" applyFont="1">
      <alignment horizontal="center" vertical="center"/>
    </xf>
    <xf borderId="23" fillId="2" fontId="4" numFmtId="3" xfId="0" applyAlignment="1" applyBorder="1" applyFill="1" applyFont="1" applyNumberFormat="1">
      <alignment horizontal="right" vertical="center"/>
    </xf>
    <xf borderId="19" fillId="8" fontId="3" numFmtId="164" xfId="0" applyAlignment="1" applyBorder="1" applyFill="1" applyFont="1" applyNumberFormat="1">
      <alignment horizontal="right" readingOrder="0" shrinkToFit="0" wrapText="0"/>
    </xf>
    <xf borderId="23" fillId="2" fontId="4" numFmtId="3" xfId="0" applyAlignment="1" applyBorder="1" applyFill="1" applyFont="1" applyNumberFormat="1">
      <alignment horizontal="center" vertical="center"/>
    </xf>
    <xf borderId="5" fillId="2" fontId="4" numFmtId="9" xfId="0" applyAlignment="1" applyBorder="1" applyFill="1" applyFont="1" applyNumberFormat="1">
      <alignment horizontal="center" vertical="center"/>
    </xf>
    <xf borderId="0" fillId="0" fontId="0" numFmtId="10" xfId="0" applyAlignment="1" applyFont="1" applyNumberFormat="1">
      <alignment vertical="center"/>
    </xf>
    <xf borderId="5" fillId="2" fontId="4" numFmtId="0" xfId="0" applyAlignment="1" applyBorder="1" applyFill="1" applyFont="1">
      <alignment horizontal="center" vertical="center"/>
    </xf>
    <xf borderId="5" fillId="2" fontId="4" numFmtId="3" xfId="0" applyAlignment="1" applyBorder="1" applyFill="1" applyFont="1" applyNumberFormat="1">
      <alignment horizontal="right" vertical="center"/>
    </xf>
    <xf borderId="19" fillId="5" fontId="3" numFmtId="3" xfId="0" applyAlignment="1" applyBorder="1" applyFill="1" applyFont="1" applyNumberFormat="1">
      <alignment horizontal="right" readingOrder="0" vertical="center"/>
    </xf>
    <xf borderId="0" fillId="2" fontId="4" numFmtId="9" xfId="0" applyAlignment="1" applyFill="1" applyFont="1" applyNumberFormat="1">
      <alignment horizontal="center" vertical="center"/>
    </xf>
    <xf borderId="5" fillId="2" fontId="4" numFmtId="3" xfId="0" applyAlignment="1" applyBorder="1" applyFill="1" applyFont="1" applyNumberFormat="1">
      <alignment horizontal="center" vertical="center"/>
    </xf>
    <xf borderId="19" fillId="0" fontId="7" numFmtId="164" xfId="0" applyAlignment="1" applyBorder="1" applyFont="1" applyNumberFormat="1">
      <alignment readingOrder="0" shrinkToFit="0" vertical="bottom" wrapText="0"/>
    </xf>
    <xf borderId="0" fillId="2" fontId="9" numFmtId="9" xfId="0" applyAlignment="1" applyFill="1" applyFont="1" applyNumberFormat="1">
      <alignment horizontal="center" vertical="center"/>
    </xf>
    <xf borderId="0" fillId="2" fontId="10" numFmtId="9" xfId="0" applyAlignment="1" applyFill="1" applyFont="1" applyNumberFormat="1">
      <alignment horizontal="center" vertical="center"/>
    </xf>
    <xf borderId="19" fillId="0" fontId="3" numFmtId="3" xfId="0" applyAlignment="1" applyBorder="1" applyFont="1" applyNumberFormat="1">
      <alignment horizontal="center" vertical="center"/>
    </xf>
    <xf borderId="0" fillId="2" fontId="10" numFmtId="9" xfId="0" applyAlignment="1" applyFill="1" applyFont="1" applyNumberFormat="1">
      <alignment horizontal="right" vertical="center"/>
    </xf>
    <xf borderId="5" fillId="2" fontId="10" numFmtId="9" xfId="0" applyAlignment="1" applyBorder="1" applyFill="1" applyFont="1" applyNumberFormat="1">
      <alignment horizontal="center" vertical="center"/>
    </xf>
    <xf borderId="5" fillId="2" fontId="4" numFmtId="3" xfId="0" applyAlignment="1" applyBorder="1" applyFill="1" applyFont="1" applyNumberFormat="1">
      <alignment horizontal="right" readingOrder="0" vertical="center"/>
    </xf>
    <xf borderId="5" fillId="2" fontId="4" numFmtId="168" xfId="0" applyAlignment="1" applyBorder="1" applyFill="1" applyFont="1" applyNumberFormat="1">
      <alignment horizontal="right" readingOrder="0" vertical="center"/>
    </xf>
    <xf borderId="19" fillId="0" fontId="6" numFmtId="3" xfId="0" applyAlignment="1" applyBorder="1" applyFont="1" applyNumberFormat="1">
      <alignment horizontal="right" readingOrder="0" vertical="bottom"/>
    </xf>
    <xf borderId="5" fillId="2" fontId="4" numFmtId="0" xfId="0" applyAlignment="1" applyBorder="1" applyFill="1" applyFont="1">
      <alignment horizontal="center" readingOrder="0" vertical="center"/>
    </xf>
    <xf borderId="19" fillId="0" fontId="3" numFmtId="164" xfId="0" applyAlignment="1" applyBorder="1" applyFont="1" applyNumberFormat="1">
      <alignment horizontal="center" readingOrder="0" shrinkToFit="0" vertical="center" wrapText="0"/>
    </xf>
    <xf borderId="5" fillId="2" fontId="4" numFmtId="10" xfId="0" applyAlignment="1" applyBorder="1" applyFill="1" applyFont="1" applyNumberFormat="1">
      <alignment horizontal="center" readingOrder="0" vertical="center"/>
    </xf>
    <xf borderId="5" fillId="2" fontId="10" numFmtId="10" xfId="0" applyAlignment="1" applyBorder="1" applyFill="1" applyFont="1" applyNumberFormat="1">
      <alignment horizontal="center" readingOrder="0" vertical="center"/>
    </xf>
    <xf borderId="5" fillId="2" fontId="10" numFmtId="10" xfId="0" applyAlignment="1" applyBorder="1" applyFill="1" applyFont="1" applyNumberFormat="1">
      <alignment horizontal="right" readingOrder="0" vertical="center"/>
    </xf>
    <xf borderId="0" fillId="0" fontId="0" numFmtId="3" xfId="0" applyAlignment="1" applyFont="1" applyNumberFormat="1">
      <alignment vertical="center"/>
    </xf>
    <xf borderId="0" fillId="0" fontId="6" numFmtId="10" xfId="0" applyFont="1" applyNumberFormat="1"/>
    <xf borderId="5" fillId="2" fontId="4" numFmtId="168" xfId="0" applyAlignment="1" applyBorder="1" applyFill="1" applyFont="1" applyNumberFormat="1">
      <alignment horizontal="right" vertical="center"/>
    </xf>
    <xf borderId="5" fillId="2" fontId="4" numFmtId="3" xfId="0" applyAlignment="1" applyBorder="1" applyFill="1" applyFont="1" applyNumberFormat="1">
      <alignment readingOrder="0" vertical="center"/>
    </xf>
    <xf borderId="0" fillId="2" fontId="4" numFmtId="0" xfId="0" applyAlignment="1" applyFill="1" applyFont="1">
      <alignment horizontal="center" vertical="center"/>
    </xf>
    <xf borderId="5" fillId="2" fontId="4" numFmtId="168" xfId="0" applyAlignment="1" applyBorder="1" applyFill="1" applyFont="1" applyNumberFormat="1">
      <alignment horizontal="center" vertical="center"/>
    </xf>
    <xf borderId="0" fillId="2" fontId="4" numFmtId="10" xfId="0" applyAlignment="1" applyFill="1" applyFont="1" applyNumberFormat="1">
      <alignment horizontal="center" vertical="center"/>
    </xf>
    <xf borderId="0" fillId="2" fontId="4" numFmtId="10" xfId="0" applyAlignment="1" applyFill="1" applyFont="1" applyNumberFormat="1">
      <alignment horizontal="right" vertical="center"/>
    </xf>
    <xf borderId="0" fillId="2" fontId="10" numFmtId="10" xfId="0" applyAlignment="1" applyFill="1" applyFont="1" applyNumberFormat="1">
      <alignment horizontal="center" vertical="center"/>
    </xf>
    <xf borderId="19" fillId="7" fontId="3" numFmtId="164" xfId="0" applyAlignment="1" applyBorder="1" applyFill="1" applyFont="1" applyNumberFormat="1">
      <alignment horizontal="center" readingOrder="0"/>
    </xf>
    <xf borderId="0" fillId="0" fontId="4" numFmtId="164" xfId="0" applyAlignment="1" applyFont="1" applyNumberFormat="1">
      <alignment horizontal="center" vertical="center"/>
    </xf>
    <xf borderId="19" fillId="7" fontId="3" numFmtId="164" xfId="0" applyAlignment="1" applyBorder="1" applyFill="1" applyFont="1" applyNumberFormat="1">
      <alignment horizontal="right"/>
    </xf>
    <xf borderId="0" fillId="2" fontId="4" numFmtId="164" xfId="0" applyAlignment="1" applyFill="1" applyFont="1" applyNumberFormat="1">
      <alignment horizontal="center" vertical="center"/>
    </xf>
    <xf borderId="19" fillId="7" fontId="3" numFmtId="164" xfId="0" applyAlignment="1" applyBorder="1" applyFill="1" applyFont="1" applyNumberFormat="1">
      <alignment horizontal="right" readingOrder="0"/>
    </xf>
    <xf borderId="19" fillId="0" fontId="3" numFmtId="164" xfId="0" applyAlignment="1" applyBorder="1" applyFont="1" applyNumberFormat="1">
      <alignment readingOrder="0" shrinkToFit="0" vertical="center" wrapText="0"/>
    </xf>
    <xf borderId="0" fillId="4" fontId="0" numFmtId="0" xfId="0" applyAlignment="1" applyFill="1" applyFont="1">
      <alignment readingOrder="0" shrinkToFit="0" vertical="center" wrapText="1"/>
    </xf>
    <xf borderId="0" fillId="4" fontId="0" numFmtId="164" xfId="0" applyAlignment="1" applyFill="1" applyFont="1" applyNumberFormat="1">
      <alignment vertical="center"/>
    </xf>
    <xf borderId="0" fillId="0" fontId="0" numFmtId="0" xfId="0" applyAlignment="1" applyFont="1">
      <alignment horizontal="center" readingOrder="0" vertical="center"/>
    </xf>
    <xf borderId="0" fillId="0" fontId="5" numFmtId="10" xfId="0" applyAlignment="1" applyFont="1" applyNumberFormat="1">
      <alignment horizontal="center" vertical="center"/>
    </xf>
    <xf borderId="0" fillId="10" fontId="0" numFmtId="0" xfId="0" applyAlignment="1" applyFill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0" numFmtId="10" xfId="0" applyAlignment="1" applyFont="1" applyNumberFormat="1">
      <alignment horizontal="right" vertical="center"/>
    </xf>
    <xf borderId="0" fillId="0" fontId="11" numFmtId="164" xfId="0" applyFont="1" applyNumberFormat="1"/>
    <xf borderId="0" fillId="6" fontId="0" numFmtId="164" xfId="0" applyAlignment="1" applyFill="1" applyFont="1" applyNumberFormat="1">
      <alignment horizontal="right" readingOrder="0" vertical="center"/>
    </xf>
    <xf borderId="0" fillId="6" fontId="0" numFmtId="3" xfId="0" applyAlignment="1" applyFill="1" applyFont="1" applyNumberFormat="1">
      <alignment horizontal="center" readingOrder="0" vertical="center"/>
    </xf>
    <xf borderId="19" fillId="7" fontId="3" numFmtId="164" xfId="0" applyAlignment="1" applyBorder="1" applyFill="1" applyFont="1" applyNumberFormat="1">
      <alignment horizontal="center" readingOrder="0" shrinkToFit="0" vertical="center" wrapText="0"/>
    </xf>
    <xf borderId="0" fillId="6" fontId="0" numFmtId="164" xfId="0" applyAlignment="1" applyFill="1" applyFont="1" applyNumberFormat="1">
      <alignment horizontal="right" vertical="center"/>
    </xf>
    <xf borderId="0" fillId="0" fontId="6" numFmtId="3" xfId="0" applyAlignment="1" applyFont="1" applyNumberFormat="1">
      <alignment horizontal="center" readingOrder="0"/>
    </xf>
    <xf borderId="0" fillId="0" fontId="6" numFmtId="164" xfId="0" applyFont="1" applyNumberFormat="1"/>
    <xf borderId="0" fillId="0" fontId="6" numFmtId="0" xfId="0" applyAlignment="1" applyFont="1">
      <alignment horizontal="right"/>
    </xf>
    <xf borderId="0" fillId="6" fontId="0" numFmtId="0" xfId="0" applyAlignment="1" applyFill="1" applyFont="1">
      <alignment horizontal="center" vertical="center"/>
    </xf>
    <xf borderId="0" fillId="0" fontId="0" numFmtId="10" xfId="0" applyAlignment="1" applyFont="1" applyNumberFormat="1">
      <alignment horizontal="center" vertical="center"/>
    </xf>
    <xf borderId="19" fillId="0" fontId="7" numFmtId="3" xfId="0" applyAlignment="1" applyBorder="1" applyFont="1" applyNumberFormat="1">
      <alignment horizontal="right" readingOrder="0" shrinkToFit="0" vertical="center" wrapText="0"/>
    </xf>
    <xf borderId="0" fillId="0" fontId="6" numFmtId="0" xfId="0" applyAlignment="1" applyFont="1">
      <alignment horizontal="center"/>
    </xf>
    <xf borderId="19" fillId="7" fontId="7" numFmtId="3" xfId="0" applyAlignment="1" applyBorder="1" applyFill="1" applyFont="1" applyNumberFormat="1">
      <alignment horizontal="right" readingOrder="0" shrinkToFit="0" vertical="center" wrapText="0"/>
    </xf>
    <xf borderId="19" fillId="0" fontId="7" numFmtId="3" xfId="0" applyAlignment="1" applyBorder="1" applyFont="1" applyNumberFormat="1">
      <alignment horizontal="right" readingOrder="0" vertical="center"/>
    </xf>
    <xf borderId="19" fillId="7" fontId="3" numFmtId="3" xfId="0" applyAlignment="1" applyBorder="1" applyFill="1" applyFont="1" applyNumberFormat="1">
      <alignment horizontal="center" readingOrder="0" vertical="center"/>
    </xf>
    <xf borderId="19" fillId="2" fontId="6" numFmtId="0" xfId="0" applyAlignment="1" applyBorder="1" applyFill="1" applyFont="1">
      <alignment readingOrder="0"/>
    </xf>
    <xf borderId="0" fillId="2" fontId="6" numFmtId="0" xfId="0" applyFill="1" applyFont="1"/>
    <xf borderId="19" fillId="11" fontId="3" numFmtId="164" xfId="0" applyAlignment="1" applyBorder="1" applyFill="1" applyFont="1" applyNumberFormat="1">
      <alignment horizontal="center" readingOrder="0" shrinkToFit="0" wrapText="0"/>
    </xf>
    <xf borderId="19" fillId="0" fontId="3" numFmtId="164" xfId="0" applyAlignment="1" applyBorder="1" applyFont="1" applyNumberFormat="1">
      <alignment readingOrder="0"/>
    </xf>
    <xf borderId="19" fillId="0" fontId="3" numFmtId="164" xfId="0" applyBorder="1" applyFont="1" applyNumberFormat="1"/>
    <xf borderId="0" fillId="5" fontId="3" numFmtId="167" xfId="0" applyAlignment="1" applyFill="1" applyFont="1" applyNumberFormat="1">
      <alignment horizontal="center" readingOrder="0" vertical="center"/>
    </xf>
    <xf borderId="19" fillId="2" fontId="0" numFmtId="3" xfId="0" applyAlignment="1" applyBorder="1" applyFill="1" applyFont="1" applyNumberFormat="1">
      <alignment horizontal="right" readingOrder="0" vertical="center"/>
    </xf>
    <xf borderId="19" fillId="7" fontId="7" numFmtId="164" xfId="0" applyAlignment="1" applyBorder="1" applyFill="1" applyFont="1" applyNumberFormat="1">
      <alignment horizontal="center" readingOrder="0" shrinkToFit="0" vertical="center" wrapText="0"/>
    </xf>
    <xf borderId="19" fillId="0" fontId="7" numFmtId="164" xfId="0" applyAlignment="1" applyBorder="1" applyFont="1" applyNumberFormat="1">
      <alignment horizontal="center" readingOrder="0" shrinkToFit="0" vertical="center" wrapText="0"/>
    </xf>
    <xf borderId="19" fillId="6" fontId="3" numFmtId="164" xfId="0" applyAlignment="1" applyBorder="1" applyFill="1" applyFont="1" applyNumberFormat="1">
      <alignment horizontal="right" readingOrder="0" vertical="bottom"/>
    </xf>
    <xf borderId="19" fillId="0" fontId="3" numFmtId="3" xfId="0" applyAlignment="1" applyBorder="1" applyFont="1" applyNumberFormat="1">
      <alignment horizontal="center" readingOrder="0" shrinkToFit="0" vertical="center" wrapText="0"/>
    </xf>
    <xf borderId="19" fillId="0" fontId="3" numFmtId="164" xfId="0" applyAlignment="1" applyBorder="1" applyFont="1" applyNumberFormat="1">
      <alignment readingOrder="0" shrinkToFit="0" wrapText="0"/>
    </xf>
    <xf borderId="19" fillId="0" fontId="7" numFmtId="3" xfId="0" applyAlignment="1" applyBorder="1" applyFont="1" applyNumberFormat="1">
      <alignment horizontal="right" readingOrder="0" shrinkToFit="0" vertical="center" wrapText="0"/>
    </xf>
    <xf borderId="24" fillId="2" fontId="4" numFmtId="164" xfId="0" applyAlignment="1" applyBorder="1" applyFill="1" applyFont="1" applyNumberFormat="1">
      <alignment horizontal="center" vertical="center"/>
    </xf>
    <xf borderId="19" fillId="0" fontId="7" numFmtId="3" xfId="0" applyAlignment="1" applyBorder="1" applyFont="1" applyNumberFormat="1">
      <alignment horizontal="center" readingOrder="0" shrinkToFit="0" vertical="center" wrapText="0"/>
    </xf>
    <xf borderId="19" fillId="6" fontId="3" numFmtId="3" xfId="0" applyAlignment="1" applyBorder="1" applyFill="1" applyFont="1" applyNumberFormat="1">
      <alignment horizontal="center" readingOrder="0" vertical="center"/>
    </xf>
    <xf borderId="0" fillId="0" fontId="6" numFmtId="167" xfId="0" applyAlignment="1" applyFont="1" applyNumberFormat="1">
      <alignment horizontal="right"/>
    </xf>
    <xf borderId="0" fillId="0" fontId="6" numFmtId="0" xfId="0" applyFont="1"/>
    <xf borderId="23" fillId="2" fontId="1" numFmtId="0" xfId="0" applyAlignment="1" applyBorder="1" applyFill="1" applyFont="1">
      <alignment horizontal="center" vertical="center"/>
    </xf>
    <xf borderId="23" fillId="2" fontId="1" numFmtId="164" xfId="0" applyAlignment="1" applyBorder="1" applyFill="1" applyFont="1" applyNumberFormat="1">
      <alignment horizontal="center" vertical="center"/>
    </xf>
    <xf borderId="19" fillId="0" fontId="6" numFmtId="164" xfId="0" applyAlignment="1" applyBorder="1" applyFont="1" applyNumberFormat="1">
      <alignment readingOrder="0"/>
    </xf>
    <xf borderId="23" fillId="2" fontId="1" numFmtId="164" xfId="0" applyAlignment="1" applyBorder="1" applyFill="1" applyFont="1" applyNumberFormat="1">
      <alignment horizontal="right" vertical="center"/>
    </xf>
    <xf borderId="23" fillId="8" fontId="1" numFmtId="164" xfId="0" applyAlignment="1" applyBorder="1" applyFill="1" applyFont="1" applyNumberFormat="1">
      <alignment horizontal="right" vertical="center"/>
    </xf>
    <xf borderId="23" fillId="4" fontId="1" numFmtId="164" xfId="0" applyAlignment="1" applyBorder="1" applyFill="1" applyFont="1" applyNumberFormat="1">
      <alignment horizontal="center" vertical="center"/>
    </xf>
    <xf borderId="5" fillId="2" fontId="1" numFmtId="10" xfId="0" applyAlignment="1" applyBorder="1" applyFill="1" applyFont="1" applyNumberFormat="1">
      <alignment horizontal="center" readingOrder="0" vertical="center"/>
    </xf>
    <xf borderId="5" fillId="2" fontId="1" numFmtId="10" xfId="0" applyAlignment="1" applyBorder="1" applyFill="1" applyFont="1" applyNumberFormat="1">
      <alignment horizontal="center" vertical="center"/>
    </xf>
    <xf borderId="0" fillId="0" fontId="6" numFmtId="3" xfId="0" applyFont="1" applyNumberFormat="1"/>
    <xf borderId="5" fillId="2" fontId="4" numFmtId="3" xfId="0" applyAlignment="1" applyBorder="1" applyFill="1" applyFont="1" applyNumberFormat="1">
      <alignment horizontal="center" readingOrder="0" vertical="center"/>
    </xf>
    <xf borderId="5" fillId="2" fontId="1" numFmtId="10" xfId="0" applyAlignment="1" applyBorder="1" applyFill="1" applyFont="1" applyNumberFormat="1">
      <alignment horizontal="right" vertical="center"/>
    </xf>
    <xf borderId="5" fillId="8" fontId="1" numFmtId="10" xfId="0" applyAlignment="1" applyBorder="1" applyFill="1" applyFont="1" applyNumberFormat="1">
      <alignment horizontal="right" vertical="center"/>
    </xf>
    <xf borderId="5" fillId="2" fontId="4" numFmtId="167" xfId="0" applyAlignment="1" applyBorder="1" applyFill="1" applyFont="1" applyNumberFormat="1">
      <alignment horizontal="right" vertical="center"/>
    </xf>
    <xf borderId="5" fillId="4" fontId="1" numFmtId="10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164" xfId="0" applyAlignment="1" applyFont="1" applyNumberFormat="1">
      <alignment horizontal="right" vertical="center"/>
    </xf>
    <xf borderId="0" fillId="8" fontId="3" numFmtId="164" xfId="0" applyAlignment="1" applyFill="1" applyFont="1" applyNumberFormat="1">
      <alignment horizontal="right" vertical="center"/>
    </xf>
    <xf borderId="0" fillId="0" fontId="3" numFmtId="164" xfId="0" applyFont="1" applyNumberFormat="1"/>
    <xf borderId="0" fillId="0" fontId="3" numFmtId="164" xfId="0" applyAlignment="1" applyFont="1" applyNumberFormat="1">
      <alignment horizontal="left" vertical="center"/>
    </xf>
    <xf borderId="0" fillId="0" fontId="3" numFmtId="10" xfId="0" applyFont="1" applyNumberFormat="1"/>
    <xf borderId="0" fillId="0" fontId="3" numFmtId="10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right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readingOrder="0"/>
    </xf>
    <xf borderId="19" fillId="8" fontId="3" numFmtId="164" xfId="0" applyAlignment="1" applyBorder="1" applyFill="1" applyFont="1" applyNumberFormat="1">
      <alignment horizontal="right" readingOrder="0" shrinkToFit="0" vertical="center" wrapText="0"/>
    </xf>
    <xf borderId="20" fillId="0" fontId="0" numFmtId="9" xfId="0" applyAlignment="1" applyBorder="1" applyFont="1" applyNumberFormat="1">
      <alignment horizontal="right" vertical="center"/>
    </xf>
    <xf borderId="0" fillId="0" fontId="6" numFmtId="3" xfId="0" applyAlignment="1" applyFont="1" applyNumberFormat="1">
      <alignment horizontal="right" readingOrder="0"/>
    </xf>
    <xf borderId="19" fillId="6" fontId="3" numFmtId="164" xfId="0" applyAlignment="1" applyBorder="1" applyFill="1" applyFont="1" applyNumberFormat="1">
      <alignment horizontal="left" readingOrder="0" vertical="center"/>
    </xf>
    <xf borderId="19" fillId="6" fontId="0" numFmtId="167" xfId="0" applyAlignment="1" applyBorder="1" applyFill="1" applyFont="1" applyNumberFormat="1">
      <alignment horizontal="center" vertical="center"/>
    </xf>
    <xf borderId="19" fillId="0" fontId="6" numFmtId="0" xfId="0" applyAlignment="1" applyBorder="1" applyFont="1">
      <alignment readingOrder="0"/>
    </xf>
    <xf borderId="19" fillId="0" fontId="6" numFmtId="3" xfId="0" applyAlignment="1" applyBorder="1" applyFont="1" applyNumberFormat="1">
      <alignment horizontal="center" readingOrder="0" vertical="bottom"/>
    </xf>
    <xf borderId="19" fillId="0" fontId="3" numFmtId="3" xfId="0" applyAlignment="1" applyBorder="1" applyFont="1" applyNumberFormat="1">
      <alignment readingOrder="0" shrinkToFit="0" vertical="center" wrapText="0"/>
    </xf>
    <xf borderId="0" fillId="8" fontId="6" numFmtId="0" xfId="0" applyAlignment="1" applyFill="1" applyFont="1">
      <alignment horizontal="right"/>
    </xf>
    <xf borderId="19" fillId="0" fontId="6" numFmtId="0" xfId="0" applyAlignment="1" applyBorder="1" applyFont="1">
      <alignment horizontal="center" readingOrder="0"/>
    </xf>
    <xf borderId="19" fillId="0" fontId="6" numFmtId="0" xfId="0" applyBorder="1" applyFont="1"/>
    <xf borderId="19" fillId="0" fontId="11" numFmtId="164" xfId="0" applyBorder="1" applyFont="1" applyNumberFormat="1"/>
    <xf borderId="4" fillId="2" fontId="1" numFmtId="164" xfId="0" applyAlignment="1" applyBorder="1" applyFill="1" applyFont="1" applyNumberFormat="1">
      <alignment horizontal="center" readingOrder="0" vertical="center"/>
    </xf>
    <xf borderId="19" fillId="8" fontId="3" numFmtId="164" xfId="0" applyAlignment="1" applyBorder="1" applyFill="1" applyFont="1" applyNumberFormat="1">
      <alignment horizontal="center" readingOrder="0" vertical="center"/>
    </xf>
    <xf borderId="19" fillId="8" fontId="3" numFmtId="164" xfId="0" applyAlignment="1" applyBorder="1" applyFill="1" applyFont="1" applyNumberFormat="1">
      <alignment horizontal="center" readingOrder="0" shrinkToFit="0" wrapText="0"/>
    </xf>
    <xf borderId="19" fillId="8" fontId="7" numFmtId="164" xfId="0" applyAlignment="1" applyBorder="1" applyFill="1" applyFont="1" applyNumberFormat="1">
      <alignment horizontal="center" readingOrder="0" vertical="center"/>
    </xf>
    <xf borderId="10" fillId="0" fontId="0" numFmtId="164" xfId="0" applyAlignment="1" applyBorder="1" applyFont="1" applyNumberFormat="1">
      <alignment vertical="center"/>
    </xf>
    <xf borderId="13" fillId="0" fontId="0" numFmtId="164" xfId="0" applyAlignment="1" applyBorder="1" applyFont="1" applyNumberFormat="1">
      <alignment vertical="center"/>
    </xf>
    <xf borderId="13" fillId="0" fontId="0" numFmtId="9" xfId="0" applyAlignment="1" applyBorder="1" applyFont="1" applyNumberFormat="1">
      <alignment horizontal="left" vertical="center"/>
    </xf>
    <xf borderId="21" fillId="0" fontId="0" numFmtId="9" xfId="0" applyAlignment="1" applyBorder="1" applyFont="1" applyNumberFormat="1">
      <alignment horizontal="left" vertical="center"/>
    </xf>
    <xf borderId="19" fillId="8" fontId="3" numFmtId="164" xfId="0" applyAlignment="1" applyBorder="1" applyFill="1" applyFont="1" applyNumberFormat="1">
      <alignment horizontal="center" readingOrder="0" vertical="bottom"/>
    </xf>
    <xf borderId="19" fillId="11" fontId="0" numFmtId="3" xfId="0" applyAlignment="1" applyBorder="1" applyFill="1" applyFont="1" applyNumberFormat="1">
      <alignment horizontal="right" readingOrder="0" vertical="center"/>
    </xf>
    <xf borderId="19" fillId="11" fontId="3" numFmtId="3" xfId="0" applyAlignment="1" applyBorder="1" applyFill="1" applyFont="1" applyNumberFormat="1">
      <alignment horizontal="center" readingOrder="0" shrinkToFit="0" wrapText="0"/>
    </xf>
    <xf borderId="5" fillId="2" fontId="0" numFmtId="3" xfId="0" applyAlignment="1" applyBorder="1" applyFill="1" applyFont="1" applyNumberFormat="1">
      <alignment horizontal="right" vertical="center"/>
    </xf>
    <xf borderId="5" fillId="2" fontId="4" numFmtId="167" xfId="0" applyAlignment="1" applyBorder="1" applyFill="1" applyFont="1" applyNumberFormat="1">
      <alignment horizontal="right" readingOrder="0" vertical="center"/>
    </xf>
    <xf borderId="19" fillId="0" fontId="7" numFmtId="164" xfId="0" applyAlignment="1" applyBorder="1" applyFont="1" applyNumberFormat="1">
      <alignment readingOrder="0" shrinkToFit="0" vertical="center" wrapText="0"/>
    </xf>
    <xf borderId="19" fillId="8" fontId="3" numFmtId="164" xfId="0" applyAlignment="1" applyBorder="1" applyFill="1" applyFont="1" applyNumberFormat="1">
      <alignment horizontal="left" readingOrder="0" vertical="center"/>
    </xf>
    <xf borderId="19" fillId="0" fontId="3" numFmtId="3" xfId="0" applyAlignment="1" applyBorder="1" applyFont="1" applyNumberFormat="1">
      <alignment horizontal="center" readingOrder="0" vertical="center"/>
    </xf>
    <xf borderId="19" fillId="8" fontId="3" numFmtId="164" xfId="0" applyAlignment="1" applyBorder="1" applyFill="1" applyFont="1" applyNumberFormat="1">
      <alignment horizontal="center" readingOrder="0" shrinkToFit="0" vertical="center" wrapText="0"/>
    </xf>
    <xf borderId="19" fillId="0" fontId="12" numFmtId="3" xfId="0" applyAlignment="1" applyBorder="1" applyFont="1" applyNumberFormat="1">
      <alignment readingOrder="0"/>
    </xf>
    <xf borderId="1" fillId="6" fontId="1" numFmtId="164" xfId="0" applyAlignment="1" applyBorder="1" applyFill="1" applyFont="1" applyNumberFormat="1">
      <alignment horizontal="center" readingOrder="0" vertical="center"/>
    </xf>
    <xf borderId="19" fillId="6" fontId="7" numFmtId="164" xfId="0" applyAlignment="1" applyBorder="1" applyFill="1" applyFont="1" applyNumberFormat="1">
      <alignment horizontal="right" readingOrder="0" shrinkToFit="0" vertical="center" wrapText="0"/>
    </xf>
    <xf borderId="19" fillId="6" fontId="7" numFmtId="164" xfId="0" applyAlignment="1" applyBorder="1" applyFill="1" applyFont="1" applyNumberFormat="1">
      <alignment horizontal="center" readingOrder="0" vertical="center"/>
    </xf>
    <xf borderId="23" fillId="6" fontId="1" numFmtId="164" xfId="0" applyAlignment="1" applyBorder="1" applyFill="1" applyFont="1" applyNumberFormat="1">
      <alignment horizontal="center" vertical="center"/>
    </xf>
    <xf borderId="19" fillId="7" fontId="3" numFmtId="164" xfId="0" applyAlignment="1" applyBorder="1" applyFill="1" applyFont="1" applyNumberFormat="1">
      <alignment horizontal="center"/>
    </xf>
    <xf borderId="5" fillId="6" fontId="1" numFmtId="10" xfId="0" applyAlignment="1" applyBorder="1" applyFill="1" applyFont="1" applyNumberFormat="1">
      <alignment horizontal="center" vertical="center"/>
    </xf>
    <xf borderId="0" fillId="6" fontId="3" numFmtId="164" xfId="0" applyAlignment="1" applyFill="1" applyFont="1" applyNumberFormat="1">
      <alignment horizontal="center" vertical="center"/>
    </xf>
    <xf borderId="19" fillId="6" fontId="3" numFmtId="164" xfId="0" applyAlignment="1" applyBorder="1" applyFill="1" applyFont="1" applyNumberFormat="1">
      <alignment horizontal="center" readingOrder="0" shrinkToFit="0" wrapText="0"/>
    </xf>
    <xf borderId="19" fillId="0" fontId="3" numFmtId="167" xfId="0" applyAlignment="1" applyBorder="1" applyFont="1" applyNumberFormat="1">
      <alignment readingOrder="0"/>
    </xf>
    <xf borderId="0" fillId="3" fontId="0" numFmtId="164" xfId="0" applyAlignment="1" applyFill="1" applyFont="1" applyNumberFormat="1">
      <alignment horizontal="center" vertical="center"/>
    </xf>
    <xf borderId="0" fillId="6" fontId="0" numFmtId="3" xfId="0" applyAlignment="1" applyFill="1" applyFont="1" applyNumberFormat="1">
      <alignment horizontal="right" vertical="center"/>
    </xf>
    <xf borderId="19" fillId="12" fontId="3" numFmtId="3" xfId="0" applyAlignment="1" applyBorder="1" applyFill="1" applyFont="1" applyNumberFormat="1">
      <alignment horizontal="center" readingOrder="0" shrinkToFit="0" wrapText="0"/>
    </xf>
    <xf borderId="5" fillId="2" fontId="0" numFmtId="3" xfId="0" applyAlignment="1" applyBorder="1" applyFill="1" applyFont="1" applyNumberFormat="1">
      <alignment horizontal="right" readingOrder="0" vertical="center"/>
    </xf>
    <xf borderId="0" fillId="0" fontId="0" numFmtId="3" xfId="0" applyAlignment="1" applyFont="1" applyNumberFormat="1">
      <alignment horizontal="center" vertical="center"/>
    </xf>
    <xf borderId="0" fillId="0" fontId="0" numFmtId="167" xfId="0" applyAlignment="1" applyFont="1" applyNumberFormat="1">
      <alignment horizontal="right" vertical="center"/>
    </xf>
    <xf borderId="0" fillId="0" fontId="0" numFmtId="4" xfId="0" applyAlignment="1" applyFont="1" applyNumberFormat="1">
      <alignment horizontal="center" vertical="center"/>
    </xf>
    <xf borderId="0" fillId="6" fontId="0" numFmtId="0" xfId="0" applyAlignment="1" applyFill="1" applyFont="1">
      <alignment vertical="center"/>
    </xf>
    <xf borderId="0" fillId="2" fontId="13" numFmtId="164" xfId="0" applyFill="1" applyFont="1" applyNumberFormat="1"/>
    <xf borderId="0" fillId="2" fontId="13" numFmtId="3" xfId="0" applyFill="1" applyFont="1" applyNumberFormat="1"/>
    <xf borderId="0" fillId="2" fontId="13" numFmtId="3" xfId="0" applyAlignment="1" applyFill="1" applyFont="1" applyNumberFormat="1">
      <alignment readingOrder="0"/>
    </xf>
    <xf borderId="0" fillId="0" fontId="0" numFmtId="4" xfId="0" applyAlignment="1" applyFont="1" applyNumberFormat="1">
      <alignment vertical="center"/>
    </xf>
    <xf borderId="19" fillId="12" fontId="3" numFmtId="164" xfId="0" applyAlignment="1" applyBorder="1" applyFill="1" applyFont="1" applyNumberFormat="1">
      <alignment horizontal="center" readingOrder="0" shrinkToFit="0" wrapText="0"/>
    </xf>
    <xf borderId="19" fillId="0" fontId="3" numFmtId="3" xfId="0" applyAlignment="1" applyBorder="1" applyFont="1" applyNumberFormat="1">
      <alignment horizontal="right" readingOrder="0" vertical="center"/>
    </xf>
    <xf borderId="0" fillId="0" fontId="6" numFmtId="0" xfId="0" applyAlignment="1" applyFont="1">
      <alignment vertical="center"/>
    </xf>
    <xf borderId="19" fillId="0" fontId="7" numFmtId="164" xfId="0" applyAlignment="1" applyBorder="1" applyFont="1" applyNumberFormat="1">
      <alignment horizontal="right" readingOrder="0" shrinkToFit="0" vertical="bottom" wrapText="0"/>
    </xf>
    <xf borderId="0" fillId="6" fontId="6" numFmtId="0" xfId="0" applyFill="1" applyFont="1"/>
    <xf borderId="0" fillId="6" fontId="6" numFmtId="0" xfId="0" applyAlignment="1" applyFill="1" applyFont="1">
      <alignment vertical="center"/>
    </xf>
    <xf borderId="1" fillId="2" fontId="4" numFmtId="164" xfId="0" applyAlignment="1" applyBorder="1" applyFill="1" applyFont="1" applyNumberFormat="1">
      <alignment vertical="center"/>
    </xf>
    <xf borderId="19" fillId="3" fontId="0" numFmtId="3" xfId="0" applyAlignment="1" applyBorder="1" applyFill="1" applyFont="1" applyNumberFormat="1">
      <alignment horizontal="right" readingOrder="0" vertical="center"/>
    </xf>
    <xf borderId="19" fillId="13" fontId="3" numFmtId="3" xfId="0" applyAlignment="1" applyBorder="1" applyFill="1" applyFont="1" applyNumberFormat="1">
      <alignment horizontal="center" readingOrder="0" shrinkToFit="0" wrapText="0"/>
    </xf>
    <xf borderId="5" fillId="2" fontId="0" numFmtId="3" xfId="0" applyAlignment="1" applyBorder="1" applyFill="1" applyFont="1" applyNumberFormat="1">
      <alignment readingOrder="0" vertical="center"/>
    </xf>
    <xf borderId="19" fillId="0" fontId="3" numFmtId="164" xfId="0" applyAlignment="1" applyBorder="1" applyFont="1" applyNumberFormat="1">
      <alignment horizontal="center"/>
    </xf>
    <xf borderId="19" fillId="0" fontId="3" numFmtId="164" xfId="0" applyAlignment="1" applyBorder="1" applyFont="1" applyNumberFormat="1">
      <alignment horizontal="center" readingOrder="0"/>
    </xf>
    <xf borderId="5" fillId="2" fontId="1" numFmtId="9" xfId="0" applyAlignment="1" applyBorder="1" applyFill="1" applyFont="1" applyNumberFormat="1">
      <alignment horizontal="center" vertical="center"/>
    </xf>
    <xf borderId="0" fillId="0" fontId="6" numFmtId="10" xfId="0" applyAlignment="1" applyFont="1" applyNumberFormat="1">
      <alignment vertical="center"/>
    </xf>
    <xf borderId="0" fillId="0" fontId="3" numFmtId="10" xfId="0" applyAlignment="1" applyFont="1" applyNumberFormat="1">
      <alignment horizontal="left" vertical="center"/>
    </xf>
    <xf borderId="19" fillId="6" fontId="7" numFmtId="164" xfId="0" applyAlignment="1" applyBorder="1" applyFill="1" applyFont="1" applyNumberFormat="1">
      <alignment horizontal="right" readingOrder="0" shrinkToFit="0" vertical="bottom" wrapText="0"/>
    </xf>
    <xf borderId="19" fillId="6" fontId="3" numFmtId="164" xfId="0" applyAlignment="1" applyBorder="1" applyFill="1" applyFont="1" applyNumberFormat="1">
      <alignment horizontal="right" readingOrder="0" vertical="center"/>
    </xf>
    <xf borderId="19" fillId="6" fontId="6" numFmtId="0" xfId="0" applyAlignment="1" applyBorder="1" applyFill="1" applyFont="1">
      <alignment readingOrder="0"/>
    </xf>
    <xf borderId="19" fillId="6" fontId="12" numFmtId="169" xfId="0" applyAlignment="1" applyBorder="1" applyFill="1" applyFont="1" applyNumberFormat="1">
      <alignment horizontal="center" readingOrder="0" vertical="bottom"/>
    </xf>
    <xf borderId="0" fillId="0" fontId="3" numFmtId="9" xfId="0" applyAlignment="1" applyFont="1" applyNumberFormat="1">
      <alignment horizontal="center" readingOrder="0" vertical="center"/>
    </xf>
    <xf borderId="20" fillId="0" fontId="0" numFmtId="9" xfId="0" applyAlignment="1" applyBorder="1" applyFont="1" applyNumberFormat="1">
      <alignment horizontal="center" vertical="center"/>
    </xf>
    <xf borderId="1" fillId="2" fontId="0" numFmtId="164" xfId="0" applyAlignment="1" applyBorder="1" applyFill="1" applyFont="1" applyNumberFormat="1">
      <alignment vertical="center"/>
    </xf>
    <xf borderId="19" fillId="4" fontId="0" numFmtId="166" xfId="0" applyAlignment="1" applyBorder="1" applyFill="1" applyFont="1" applyNumberFormat="1">
      <alignment horizontal="center" vertical="center"/>
    </xf>
    <xf borderId="19" fillId="0" fontId="0" numFmtId="3" xfId="0" applyAlignment="1" applyBorder="1" applyFont="1" applyNumberFormat="1">
      <alignment vertical="center"/>
    </xf>
    <xf borderId="19" fillId="6" fontId="0" numFmtId="3" xfId="0" applyAlignment="1" applyBorder="1" applyFill="1" applyFont="1" applyNumberFormat="1">
      <alignment horizontal="right" vertical="center"/>
    </xf>
    <xf borderId="22" fillId="6" fontId="0" numFmtId="3" xfId="0" applyAlignment="1" applyBorder="1" applyFill="1" applyFont="1" applyNumberFormat="1">
      <alignment horizontal="right" vertical="center"/>
    </xf>
    <xf borderId="19" fillId="6" fontId="0" numFmtId="3" xfId="0" applyAlignment="1" applyBorder="1" applyFill="1" applyFont="1" applyNumberFormat="1">
      <alignment vertical="center"/>
    </xf>
    <xf borderId="22" fillId="0" fontId="0" numFmtId="3" xfId="0" applyAlignment="1" applyBorder="1" applyFont="1" applyNumberFormat="1">
      <alignment horizontal="right" vertical="center"/>
    </xf>
    <xf borderId="19" fillId="6" fontId="0" numFmtId="3" xfId="0" applyAlignment="1" applyBorder="1" applyFill="1" applyFont="1" applyNumberFormat="1">
      <alignment readingOrder="0" vertical="center"/>
    </xf>
    <xf borderId="23" fillId="2" fontId="0" numFmtId="3" xfId="0" applyAlignment="1" applyBorder="1" applyFill="1" applyFont="1" applyNumberFormat="1">
      <alignment vertical="center"/>
    </xf>
    <xf borderId="5" fillId="2" fontId="0" numFmtId="3" xfId="0" applyAlignment="1" applyBorder="1" applyFill="1" applyFont="1" applyNumberFormat="1">
      <alignment vertical="center"/>
    </xf>
    <xf borderId="0" fillId="2" fontId="0" numFmtId="9" xfId="0" applyAlignment="1" applyFill="1" applyFont="1" applyNumberFormat="1">
      <alignment vertical="center"/>
    </xf>
    <xf borderId="0" fillId="2" fontId="0" numFmtId="10" xfId="0" applyAlignment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ory Burch Plaza Indonesia" id="{5c42fa3d-d532-455a-8c88-6ac9a6dc4bb1}" providerId="google-sheets"/>
  <x18tc:person displayName="Toryburch Plaza Senayan" id="{4bb19163-5d95-4f20-89c1-ff1ea4cc4b75}" providerId="google-sheets"/>
  <x18tc:person displayName="Toryburch Kotakasablanka" id="{1bfb2791-3062-4faf-9b34-0e8f8e0f678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1" dT="2026-10-09T14:29:15.00" personId="{4bb19163-5d95-4f20-89c1-ff1ea4cc4b75}" id="{9e614e67-32fb-4e8c-b1c4-e33c7711760c}" done="0">
    <x18tc:text xml:space="preserve">Ryoo</x18tc:text>
  </x18tc:threadedComment>
  <x18tc:threadedComment ref="M10" dT="2026-10-11T02:27:51.00" personId="{4bb19163-5d95-4f20-89c1-ff1ea4cc4b75}" id="{3122efd3-3bf3-4e09-aa9a-2998a2a6d7e3}" done="0">
    <x18tc:text xml:space="preserve">Khansa</x18tc:text>
  </x18tc:threadedComment>
  <x18tc:threadedComment ref="M4" dT="2026-10-11T02:28:19.00" personId="{4bb19163-5d95-4f20-89c1-ff1ea4cc4b75}" id="{5c39e4ea-9614-4f90-93f4-3b4b0344c3ae}" done="0">
    <x18tc:text xml:space="preserve">Edi</x18tc:text>
  </x18tc:threadedComment>
  <x18tc:threadedComment ref="M6" dT="2026-10-11T02:28:57.00" personId="{4bb19163-5d95-4f20-89c1-ff1ea4cc4b75}" id="{85969f44-e834-4c81-b5ed-ce692e3ac104}" done="0">
    <x18tc:text xml:space="preserve">Edi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L5" dT="2026-08-03T13:54:59.00" personId="{1bfb2791-3062-4faf-9b34-0e8f8e0f678c}" id="{b5e4d618-ffaf-4860-8a55-9388eb2fcfd9}" done="0">
    <x18tc:text xml:space="preserve">Iqi</x18tc:text>
  </x18tc:threadedComment>
  <x18tc:threadedComment ref="AO10" dT="2026-08-08T14:18:27.00" personId="{1bfb2791-3062-4faf-9b34-0e8f8e0f678c}" id="{b14d112f-34fc-4b77-bef0-328933bacd7f}" done="0">
    <x18tc:text xml:space="preserve">Toni</x18tc:text>
  </x18tc:threadedComment>
  <x18tc:threadedComment ref="AL18" dT="2026-08-17T06:38:57.00" personId="{1bfb2791-3062-4faf-9b34-0e8f8e0f678c}" id="{fd0dfb64-ca1f-44c2-866f-5caec7eb4438}" done="0">
    <x18tc:text xml:space="preserve">Iqi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5" dT="2026-07-04T12:53:29.00" personId="{5c42fa3d-d532-455a-8c88-6ac9a6dc4bb1}" id="{f8a455b8-ce24-4dca-acc7-47bfd326da30}" done="0">
    <x18tc:text xml:space="preserve">ajeng 1 trx 2 qty , della 1 trx 1 qty</x18tc:text>
  </x18tc:threadedComment>
  <x18tc:threadedComment ref="AO9" dT="2026-07-09T12:52:59.00" personId="{1bfb2791-3062-4faf-9b34-0e8f8e0f678c}" id="{db59cd94-105b-40d8-a6b7-e4411e170540}" done="0">
    <x18tc:text xml:space="preserve">akun tiktok personal Toni</x18tc:text>
  </x18tc:threadedComment>
  <x18tc:threadedComment ref="AL3" dT="2026-08-05T06:50:52.00" personId="{1bfb2791-3062-4faf-9b34-0e8f8e0f678c}" id="{69d0d606-d687-42a1-9858-31197d7d3e20}" done="0">
    <x18tc:text xml:space="preserve">IQY</x18tc:text>
  </x18tc:threadedComment>
  <x18tc:threadedComment ref="AL31" dT="2026-08-05T07:01:17.00" personId="{1bfb2791-3062-4faf-9b34-0e8f8e0f678c}" id="{b846c938-3be0-46d3-9aa3-cdc469994faa}" done="0">
    <x18tc:text xml:space="preserve">TONI 16,500,000
IQY 9,250,000</x18tc:text>
  </x18tc:threadedComment>
  <x18tc:threadedComment ref="AL30" dT="2026-07-28T14:39:04.00" personId="{1bfb2791-3062-4faf-9b34-0e8f8e0f678c}" id="{11ca08d9-b152-4828-aac1-d9af199d61e5}" done="0">
    <x18tc:text xml:space="preserve">Neno SFH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7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8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9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7" max="7" width="16.57"/>
    <col customWidth="1" min="8" max="8" width="15.57"/>
    <col hidden="1" min="13" max="13" width="14.43"/>
  </cols>
  <sheetData>
    <row r="1">
      <c r="A1" s="1"/>
      <c r="B1" s="2" t="s">
        <v>1</v>
      </c>
      <c r="C1" s="4">
        <v>31.0</v>
      </c>
      <c r="D1" s="5"/>
      <c r="E1" s="5"/>
      <c r="F1" s="5"/>
      <c r="G1" s="5" t="s">
        <v>3</v>
      </c>
      <c r="H1" s="5"/>
      <c r="I1" s="8"/>
      <c r="J1" s="5"/>
      <c r="K1" s="5"/>
      <c r="L1" s="5"/>
      <c r="M1" s="5"/>
      <c r="N1" s="5"/>
      <c r="O1" s="10"/>
      <c r="P1" s="10"/>
    </row>
    <row r="2">
      <c r="A2" s="11"/>
      <c r="B2" s="12" t="s">
        <v>6</v>
      </c>
      <c r="C2" s="13">
        <v>13.0</v>
      </c>
      <c r="D2" s="5" t="s">
        <v>10</v>
      </c>
      <c r="E2" s="5"/>
      <c r="F2" s="5"/>
      <c r="G2" s="14">
        <v>46308.0</v>
      </c>
      <c r="H2" s="15"/>
      <c r="I2" s="18"/>
      <c r="J2" s="20"/>
      <c r="K2" s="5"/>
      <c r="L2" s="5"/>
      <c r="M2" s="10"/>
      <c r="N2" s="10"/>
      <c r="O2" s="10"/>
      <c r="P2" s="10"/>
    </row>
    <row r="3">
      <c r="A3" s="11"/>
      <c r="B3" s="5"/>
      <c r="C3" s="5"/>
      <c r="D3" s="5"/>
      <c r="E3" s="5"/>
      <c r="F3" s="5"/>
      <c r="G3" s="24" t="s">
        <v>13</v>
      </c>
      <c r="H3" s="27">
        <f>N21</f>
        <v>158920000</v>
      </c>
      <c r="I3" s="29"/>
      <c r="J3" s="30" t="s">
        <v>19</v>
      </c>
      <c r="K3" s="5"/>
      <c r="L3" s="5"/>
      <c r="M3" s="10"/>
      <c r="N3" s="10"/>
      <c r="O3" s="10"/>
      <c r="P3" s="10"/>
    </row>
    <row r="4">
      <c r="A4" s="11"/>
      <c r="B4" s="5"/>
      <c r="C4" s="5"/>
      <c r="D4" s="5"/>
      <c r="E4" s="5"/>
      <c r="F4" s="5"/>
      <c r="G4" s="24" t="s">
        <v>22</v>
      </c>
      <c r="H4" s="32">
        <f>+N40</f>
        <v>4301335870</v>
      </c>
      <c r="I4" s="33">
        <f>O40</f>
        <v>0.3265886542</v>
      </c>
      <c r="J4" s="35"/>
      <c r="K4" s="5"/>
      <c r="L4" s="5"/>
      <c r="M4" s="10"/>
      <c r="N4" s="10"/>
      <c r="O4" s="10"/>
      <c r="P4" s="10"/>
    </row>
    <row r="5">
      <c r="A5" s="11"/>
      <c r="B5" s="5"/>
      <c r="C5" s="5"/>
      <c r="D5" s="5"/>
      <c r="E5" s="5"/>
      <c r="F5" s="5"/>
      <c r="G5" s="24" t="s">
        <v>23</v>
      </c>
      <c r="H5" s="8">
        <f>N41</f>
        <v>10257031690</v>
      </c>
      <c r="I5" s="33">
        <f>N42</f>
        <v>0.7787883292</v>
      </c>
      <c r="J5" s="35"/>
      <c r="K5" s="30"/>
      <c r="L5" s="30" t="s">
        <v>19</v>
      </c>
      <c r="M5" s="10"/>
      <c r="N5" s="10"/>
      <c r="O5" s="10"/>
      <c r="P5" s="10"/>
    </row>
    <row r="6">
      <c r="A6" s="11"/>
      <c r="B6" s="5"/>
      <c r="C6" s="5"/>
      <c r="D6" s="5"/>
      <c r="E6" s="5"/>
      <c r="F6" s="5"/>
      <c r="G6" s="43" t="s">
        <v>24</v>
      </c>
      <c r="H6" s="45">
        <f>O40</f>
        <v>0.3265886542</v>
      </c>
      <c r="I6" s="46">
        <f>100%/$C$1*C2</f>
        <v>0.4193548387</v>
      </c>
      <c r="J6" s="48"/>
      <c r="K6" s="5"/>
      <c r="L6" s="5"/>
      <c r="M6" s="10"/>
      <c r="N6" s="10"/>
      <c r="O6" s="10"/>
      <c r="P6" s="10"/>
    </row>
    <row r="7">
      <c r="A7" s="11"/>
      <c r="B7" s="51" t="s">
        <v>25</v>
      </c>
      <c r="C7" s="5"/>
      <c r="D7" s="5"/>
      <c r="E7" s="5"/>
      <c r="F7" s="5"/>
      <c r="G7" s="5"/>
      <c r="H7" s="5"/>
      <c r="I7" s="8"/>
      <c r="J7" s="5"/>
      <c r="K7" s="5"/>
      <c r="L7" s="5"/>
      <c r="M7" s="5"/>
      <c r="N7" s="5"/>
      <c r="O7" s="10"/>
      <c r="P7" s="10"/>
    </row>
    <row r="8">
      <c r="A8" s="52" t="s">
        <v>0</v>
      </c>
      <c r="B8" s="54" t="s">
        <v>2</v>
      </c>
      <c r="C8" s="54" t="s">
        <v>4</v>
      </c>
      <c r="D8" s="54" t="s">
        <v>5</v>
      </c>
      <c r="E8" s="54" t="s">
        <v>7</v>
      </c>
      <c r="F8" s="54" t="s">
        <v>8</v>
      </c>
      <c r="G8" s="54" t="s">
        <v>9</v>
      </c>
      <c r="H8" s="54" t="s">
        <v>11</v>
      </c>
      <c r="I8" s="55" t="s">
        <v>12</v>
      </c>
      <c r="J8" s="54" t="s">
        <v>14</v>
      </c>
      <c r="K8" s="57" t="s">
        <v>28</v>
      </c>
      <c r="L8" s="54" t="s">
        <v>26</v>
      </c>
      <c r="M8" s="57"/>
      <c r="N8" s="54" t="s">
        <v>29</v>
      </c>
      <c r="O8" s="58" t="s">
        <v>30</v>
      </c>
      <c r="P8" s="10"/>
    </row>
    <row r="9">
      <c r="A9" s="59">
        <v>46296.0</v>
      </c>
      <c r="B9" s="63">
        <v>7.244E7</v>
      </c>
      <c r="C9" s="62"/>
      <c r="D9" s="65">
        <v>9.0555E7</v>
      </c>
      <c r="E9" s="67">
        <v>3.526E7</v>
      </c>
      <c r="F9" s="67">
        <v>1.6605E7</v>
      </c>
      <c r="G9" s="67">
        <v>0.0</v>
      </c>
      <c r="H9" s="67">
        <v>2.603962E7</v>
      </c>
      <c r="I9" s="70">
        <v>8200000.0</v>
      </c>
      <c r="J9" s="72">
        <v>5000000.0</v>
      </c>
      <c r="K9" s="65">
        <v>0.0</v>
      </c>
      <c r="L9" s="65">
        <v>0.0</v>
      </c>
      <c r="M9" s="71"/>
      <c r="N9" s="74">
        <f t="shared" ref="N9:N16" si="1">SUM(B9:M9)</f>
        <v>254099620</v>
      </c>
      <c r="O9" s="10"/>
      <c r="P9" s="10"/>
    </row>
    <row r="10">
      <c r="A10" s="59">
        <v>46297.0</v>
      </c>
      <c r="B10" s="77">
        <v>5.17E7</v>
      </c>
      <c r="C10" s="62"/>
      <c r="D10" s="65">
        <v>4.975E7</v>
      </c>
      <c r="E10" s="67">
        <v>3.062E7</v>
      </c>
      <c r="F10" s="78">
        <v>5.406E7</v>
      </c>
      <c r="G10" s="67">
        <v>5440000.0</v>
      </c>
      <c r="H10" s="67">
        <v>4.65E7</v>
      </c>
      <c r="I10" s="72">
        <v>0.0</v>
      </c>
      <c r="J10" s="67">
        <v>5.767E7</v>
      </c>
      <c r="K10" s="65">
        <v>0.0</v>
      </c>
      <c r="L10" s="65">
        <v>0.0</v>
      </c>
      <c r="M10" s="71"/>
      <c r="N10" s="74">
        <f t="shared" si="1"/>
        <v>295740000</v>
      </c>
      <c r="O10" s="10"/>
      <c r="P10" s="10"/>
    </row>
    <row r="11">
      <c r="A11" s="59">
        <v>46298.0</v>
      </c>
      <c r="B11" s="80">
        <v>6.46E7</v>
      </c>
      <c r="C11" s="62"/>
      <c r="D11" s="65">
        <v>7.263E7</v>
      </c>
      <c r="E11" s="61">
        <v>5.887E7</v>
      </c>
      <c r="F11" s="67">
        <v>4.979E7</v>
      </c>
      <c r="G11" s="65">
        <v>1.173E7</v>
      </c>
      <c r="H11" s="65">
        <v>8.592E7</v>
      </c>
      <c r="I11" s="67">
        <v>2.33E7</v>
      </c>
      <c r="J11" s="67">
        <v>1.47E7</v>
      </c>
      <c r="K11" s="65">
        <v>0.0</v>
      </c>
      <c r="L11" s="65">
        <v>0.0</v>
      </c>
      <c r="M11" s="71"/>
      <c r="N11" s="74">
        <f t="shared" si="1"/>
        <v>381540000</v>
      </c>
      <c r="O11" s="10"/>
      <c r="P11" s="10"/>
    </row>
    <row r="12">
      <c r="A12" s="59">
        <v>46299.0</v>
      </c>
      <c r="B12" s="61">
        <v>1.64E8</v>
      </c>
      <c r="C12" s="62"/>
      <c r="D12" s="65">
        <v>1.9425E8</v>
      </c>
      <c r="E12" s="61">
        <v>9.849E7</v>
      </c>
      <c r="F12" s="65">
        <v>4.296E7</v>
      </c>
      <c r="G12" s="67">
        <v>4.418375E7</v>
      </c>
      <c r="H12" s="67">
        <v>1.0374E8</v>
      </c>
      <c r="I12" s="67">
        <v>4.817E7</v>
      </c>
      <c r="J12" s="67">
        <v>7.0265E7</v>
      </c>
      <c r="K12" s="65">
        <v>0.0</v>
      </c>
      <c r="L12" s="65">
        <v>0.0</v>
      </c>
      <c r="M12" s="71"/>
      <c r="N12" s="74">
        <f t="shared" si="1"/>
        <v>766058750</v>
      </c>
      <c r="O12" s="10"/>
      <c r="P12" s="10"/>
    </row>
    <row r="13">
      <c r="A13" s="59">
        <v>46300.0</v>
      </c>
      <c r="B13" s="61">
        <v>3.41E7</v>
      </c>
      <c r="C13" s="62"/>
      <c r="D13" s="65">
        <v>8.269E7</v>
      </c>
      <c r="E13" s="61">
        <v>4.899E7</v>
      </c>
      <c r="F13" s="88">
        <v>1.485E7</v>
      </c>
      <c r="G13" s="67">
        <v>9785000.0</v>
      </c>
      <c r="H13" s="70">
        <v>1.02E7</v>
      </c>
      <c r="I13" s="89">
        <v>0.0</v>
      </c>
      <c r="J13" s="67">
        <v>2.7388E7</v>
      </c>
      <c r="K13" s="65">
        <v>0.0</v>
      </c>
      <c r="L13" s="65">
        <v>0.0</v>
      </c>
      <c r="M13" s="71"/>
      <c r="N13" s="74">
        <f t="shared" si="1"/>
        <v>228003000</v>
      </c>
      <c r="O13" s="35"/>
      <c r="P13" s="10"/>
    </row>
    <row r="14">
      <c r="A14" s="59">
        <v>46301.0</v>
      </c>
      <c r="B14" s="80">
        <v>5.19E7</v>
      </c>
      <c r="C14" s="62"/>
      <c r="D14" s="65">
        <v>7.054E7</v>
      </c>
      <c r="E14" s="92">
        <v>1.34E7</v>
      </c>
      <c r="F14" s="67">
        <v>8.488E7</v>
      </c>
      <c r="G14" s="67">
        <v>8540000.0</v>
      </c>
      <c r="H14" s="65">
        <v>3.86E7</v>
      </c>
      <c r="I14" s="93">
        <v>1.65E7</v>
      </c>
      <c r="J14" s="72">
        <v>612000.0</v>
      </c>
      <c r="K14" s="65">
        <v>0.0</v>
      </c>
      <c r="L14" s="65">
        <v>5600000.0</v>
      </c>
      <c r="M14" s="71"/>
      <c r="N14" s="74">
        <f t="shared" si="1"/>
        <v>290572000</v>
      </c>
      <c r="O14" s="35"/>
      <c r="P14" s="10"/>
    </row>
    <row r="15">
      <c r="A15" s="59">
        <v>46302.0</v>
      </c>
      <c r="B15" s="90">
        <v>2.42E7</v>
      </c>
      <c r="C15" s="62"/>
      <c r="D15" s="70">
        <v>1.3865E7</v>
      </c>
      <c r="E15" s="91">
        <v>6.253E7</v>
      </c>
      <c r="F15" s="67">
        <v>2.32E7</v>
      </c>
      <c r="G15" s="67">
        <v>2.567125E7</v>
      </c>
      <c r="H15" s="70">
        <v>6500000.0</v>
      </c>
      <c r="I15" s="67">
        <v>3.475E7</v>
      </c>
      <c r="J15" s="67">
        <v>3.04E7</v>
      </c>
      <c r="K15" s="65">
        <v>0.0</v>
      </c>
      <c r="L15" s="65">
        <v>0.0</v>
      </c>
      <c r="M15" s="71"/>
      <c r="N15" s="74">
        <f t="shared" si="1"/>
        <v>221116250</v>
      </c>
      <c r="O15" s="35"/>
      <c r="P15" s="10"/>
    </row>
    <row r="16">
      <c r="A16" s="59">
        <v>46303.0</v>
      </c>
      <c r="B16" s="61">
        <v>2.62E7</v>
      </c>
      <c r="C16" s="62"/>
      <c r="D16" s="65">
        <v>2.995E7</v>
      </c>
      <c r="E16" s="61">
        <v>7.2405E7</v>
      </c>
      <c r="F16" s="95">
        <v>4.752E7</v>
      </c>
      <c r="G16" s="96">
        <v>1.925E7</v>
      </c>
      <c r="H16" s="67">
        <v>2.905E7</v>
      </c>
      <c r="I16" s="67">
        <v>2.267E7</v>
      </c>
      <c r="J16" s="67">
        <v>3.57E7</v>
      </c>
      <c r="K16" s="65">
        <v>0.0</v>
      </c>
      <c r="L16" s="65">
        <v>3.1615E7</v>
      </c>
      <c r="M16" s="71"/>
      <c r="N16" s="74">
        <f t="shared" si="1"/>
        <v>314360000</v>
      </c>
      <c r="O16" s="35"/>
      <c r="P16" s="99"/>
    </row>
    <row r="17">
      <c r="A17" s="59">
        <v>46304.0</v>
      </c>
      <c r="B17" s="61">
        <v>5.651E7</v>
      </c>
      <c r="C17" s="62"/>
      <c r="D17" s="65">
        <v>3.115E7</v>
      </c>
      <c r="E17" s="61">
        <v>3.285E7</v>
      </c>
      <c r="F17" s="95">
        <v>5.211E7</v>
      </c>
      <c r="G17" s="65">
        <v>2.131E7</v>
      </c>
      <c r="H17" s="67">
        <v>4.0955E7</v>
      </c>
      <c r="I17" s="100">
        <v>1.35E7</v>
      </c>
      <c r="J17" s="67">
        <v>1.89E7</v>
      </c>
      <c r="K17" s="65">
        <v>0.0</v>
      </c>
      <c r="L17" s="65">
        <v>2.2655E7</v>
      </c>
      <c r="M17" s="71"/>
      <c r="N17" s="74">
        <f t="shared" ref="N17:N37" si="2">SUM(B17:L17)</f>
        <v>289940000</v>
      </c>
      <c r="O17" s="10"/>
      <c r="P17" s="35"/>
    </row>
    <row r="18">
      <c r="A18" s="59">
        <v>46305.0</v>
      </c>
      <c r="B18" s="80">
        <v>1.3451E8</v>
      </c>
      <c r="C18" s="62"/>
      <c r="D18" s="65">
        <v>1.89E7</v>
      </c>
      <c r="E18" s="61">
        <v>1.0148E8</v>
      </c>
      <c r="F18" s="67">
        <v>4.899E7</v>
      </c>
      <c r="G18" s="67">
        <v>1.914125E7</v>
      </c>
      <c r="H18" s="67">
        <v>5.849E7</v>
      </c>
      <c r="I18" s="72">
        <v>5800000.0</v>
      </c>
      <c r="J18" s="70">
        <v>0.0</v>
      </c>
      <c r="K18" s="65">
        <v>0.0</v>
      </c>
      <c r="L18" s="65">
        <v>0.0</v>
      </c>
      <c r="M18" s="71"/>
      <c r="N18" s="74">
        <f t="shared" si="2"/>
        <v>387311250</v>
      </c>
      <c r="O18" s="10"/>
      <c r="P18" s="10"/>
    </row>
    <row r="19">
      <c r="A19" s="59">
        <v>46306.0</v>
      </c>
      <c r="B19" s="76">
        <v>6.791E7</v>
      </c>
      <c r="C19" s="62"/>
      <c r="D19" s="65">
        <v>6.56E7</v>
      </c>
      <c r="E19" s="61">
        <v>5.3E7</v>
      </c>
      <c r="F19" s="67">
        <v>4.275E7</v>
      </c>
      <c r="G19" s="67">
        <v>3.29725E7</v>
      </c>
      <c r="H19" s="67">
        <v>6.0025E7</v>
      </c>
      <c r="I19" s="67">
        <v>6.0595E7</v>
      </c>
      <c r="J19" s="70">
        <v>5280000.0</v>
      </c>
      <c r="K19" s="65"/>
      <c r="L19" s="65">
        <v>0.0</v>
      </c>
      <c r="M19" s="71"/>
      <c r="N19" s="74">
        <f t="shared" si="2"/>
        <v>388132500</v>
      </c>
      <c r="O19" s="10"/>
      <c r="P19" s="10"/>
    </row>
    <row r="20">
      <c r="A20" s="59">
        <v>46307.0</v>
      </c>
      <c r="B20" s="77">
        <v>5.375E7</v>
      </c>
      <c r="C20" s="62"/>
      <c r="D20" s="65">
        <v>1.668E7</v>
      </c>
      <c r="E20" s="61">
        <v>1.1699E8</v>
      </c>
      <c r="F20" s="67">
        <v>6.597E7</v>
      </c>
      <c r="G20" s="67">
        <v>2975000.0</v>
      </c>
      <c r="H20" s="67">
        <v>2.45E7</v>
      </c>
      <c r="I20" s="70">
        <v>7900000.0</v>
      </c>
      <c r="J20" s="65">
        <v>1.88E7</v>
      </c>
      <c r="K20" s="65"/>
      <c r="L20" s="65">
        <v>1.79775E7</v>
      </c>
      <c r="M20" s="71"/>
      <c r="N20" s="74">
        <f t="shared" si="2"/>
        <v>325542500</v>
      </c>
      <c r="O20" s="10"/>
      <c r="P20" s="10"/>
    </row>
    <row r="21">
      <c r="A21" s="59">
        <v>46308.0</v>
      </c>
      <c r="B21" s="61">
        <v>2.904E7</v>
      </c>
      <c r="C21" s="62"/>
      <c r="D21" s="65">
        <v>1.098E7</v>
      </c>
      <c r="E21" s="61">
        <v>4.687E7</v>
      </c>
      <c r="F21" s="78">
        <v>3.761E7</v>
      </c>
      <c r="G21" s="67">
        <v>3800000.0</v>
      </c>
      <c r="H21" s="67" t="s">
        <v>27</v>
      </c>
      <c r="I21" s="93">
        <v>1.59E7</v>
      </c>
      <c r="J21" s="65">
        <v>1.472E7</v>
      </c>
      <c r="K21" s="65"/>
      <c r="L21" s="67">
        <v>0.0</v>
      </c>
      <c r="M21" s="71"/>
      <c r="N21" s="74">
        <f t="shared" si="2"/>
        <v>158920000</v>
      </c>
      <c r="O21" s="10"/>
      <c r="P21" s="10"/>
      <c r="Q21" s="104" t="s">
        <v>19</v>
      </c>
    </row>
    <row r="22">
      <c r="A22" s="59">
        <v>46309.0</v>
      </c>
      <c r="B22" s="77"/>
      <c r="C22" s="62"/>
      <c r="D22" s="65"/>
      <c r="E22" s="61"/>
      <c r="F22" s="67"/>
      <c r="G22" s="67"/>
      <c r="H22" s="67"/>
      <c r="I22" s="93"/>
      <c r="J22" s="65"/>
      <c r="K22" s="65"/>
      <c r="L22" s="65"/>
      <c r="M22" s="71"/>
      <c r="N22" s="74">
        <f t="shared" si="2"/>
        <v>0</v>
      </c>
      <c r="O22" s="10"/>
      <c r="P22" s="10"/>
    </row>
    <row r="23">
      <c r="A23" s="59">
        <v>46310.0</v>
      </c>
      <c r="B23" s="77"/>
      <c r="C23" s="62"/>
      <c r="D23" s="65"/>
      <c r="E23" s="61"/>
      <c r="F23" s="96"/>
      <c r="G23" s="65"/>
      <c r="H23" s="65"/>
      <c r="I23" s="65"/>
      <c r="J23" s="65"/>
      <c r="K23" s="65"/>
      <c r="L23" s="65"/>
      <c r="M23" s="105"/>
      <c r="N23" s="74">
        <f t="shared" si="2"/>
        <v>0</v>
      </c>
      <c r="O23" s="106"/>
      <c r="P23" s="106"/>
    </row>
    <row r="24">
      <c r="A24" s="59">
        <v>46311.0</v>
      </c>
      <c r="B24" s="76"/>
      <c r="C24" s="62"/>
      <c r="D24" s="65"/>
      <c r="E24" s="61"/>
      <c r="F24" s="65"/>
      <c r="G24" s="65"/>
      <c r="H24" s="65"/>
      <c r="I24" s="65"/>
      <c r="J24" s="65"/>
      <c r="K24" s="65"/>
      <c r="L24" s="65"/>
      <c r="M24" s="105"/>
      <c r="N24" s="74">
        <f t="shared" si="2"/>
        <v>0</v>
      </c>
      <c r="O24" s="106"/>
      <c r="P24" s="106"/>
    </row>
    <row r="25">
      <c r="A25" s="59">
        <v>46312.0</v>
      </c>
      <c r="B25" s="80"/>
      <c r="C25" s="62"/>
      <c r="D25" s="65"/>
      <c r="E25" s="61"/>
      <c r="F25" s="65"/>
      <c r="G25" s="65"/>
      <c r="H25" s="65"/>
      <c r="I25" s="93"/>
      <c r="J25" s="65"/>
      <c r="K25" s="65"/>
      <c r="L25" s="65"/>
      <c r="M25" s="105"/>
      <c r="N25" s="74">
        <f t="shared" si="2"/>
        <v>0</v>
      </c>
      <c r="O25" s="106"/>
      <c r="P25" s="106"/>
    </row>
    <row r="26">
      <c r="A26" s="59">
        <v>46313.0</v>
      </c>
      <c r="B26" s="61"/>
      <c r="C26" s="62"/>
      <c r="D26" s="65"/>
      <c r="E26" s="65"/>
      <c r="F26" s="65"/>
      <c r="G26" s="65"/>
      <c r="H26" s="65"/>
      <c r="I26" s="67"/>
      <c r="J26" s="67"/>
      <c r="K26" s="65"/>
      <c r="L26" s="65"/>
      <c r="M26" s="105"/>
      <c r="N26" s="74">
        <f t="shared" si="2"/>
        <v>0</v>
      </c>
      <c r="O26" s="106"/>
      <c r="P26" s="106"/>
    </row>
    <row r="27">
      <c r="A27" s="59">
        <v>46314.0</v>
      </c>
      <c r="B27" s="96"/>
      <c r="C27" s="62"/>
      <c r="D27" s="65"/>
      <c r="E27" s="80"/>
      <c r="F27" s="65"/>
      <c r="G27" s="65"/>
      <c r="H27" s="65"/>
      <c r="I27" s="93"/>
      <c r="J27" s="65"/>
      <c r="K27" s="65"/>
      <c r="L27" s="65"/>
      <c r="M27" s="105"/>
      <c r="N27" s="74">
        <f t="shared" si="2"/>
        <v>0</v>
      </c>
      <c r="O27" s="106"/>
      <c r="P27" s="106"/>
      <c r="R27" s="75"/>
    </row>
    <row r="28">
      <c r="A28" s="59">
        <v>46315.0</v>
      </c>
      <c r="B28" s="96"/>
      <c r="C28" s="62"/>
      <c r="D28" s="65"/>
      <c r="E28" s="109"/>
      <c r="F28" s="65"/>
      <c r="G28" s="65"/>
      <c r="H28" s="65"/>
      <c r="I28" s="65"/>
      <c r="J28" s="65"/>
      <c r="K28" s="65"/>
      <c r="L28" s="65"/>
      <c r="M28" s="105"/>
      <c r="N28" s="74">
        <f t="shared" si="2"/>
        <v>0</v>
      </c>
      <c r="O28" s="106"/>
      <c r="P28" s="106"/>
    </row>
    <row r="29">
      <c r="A29" s="59">
        <v>46316.0</v>
      </c>
      <c r="B29" s="80"/>
      <c r="C29" s="62"/>
      <c r="D29" s="65"/>
      <c r="E29" s="65"/>
      <c r="F29" s="65"/>
      <c r="G29" s="65"/>
      <c r="H29" s="75"/>
      <c r="I29" s="93"/>
      <c r="J29" s="50"/>
      <c r="K29" s="65"/>
      <c r="L29" s="65"/>
      <c r="M29" s="105"/>
      <c r="N29" s="74">
        <f t="shared" si="2"/>
        <v>0</v>
      </c>
      <c r="O29" s="106"/>
      <c r="P29" s="10"/>
    </row>
    <row r="30">
      <c r="A30" s="59">
        <v>46317.0</v>
      </c>
      <c r="B30" s="110"/>
      <c r="C30" s="62"/>
      <c r="D30" s="65"/>
      <c r="E30" s="65"/>
      <c r="F30" s="65"/>
      <c r="G30" s="50"/>
      <c r="H30" s="65"/>
      <c r="I30" s="65"/>
      <c r="J30" s="65"/>
      <c r="K30" s="65"/>
      <c r="L30" s="65"/>
      <c r="M30" s="105"/>
      <c r="N30" s="74">
        <f t="shared" si="2"/>
        <v>0</v>
      </c>
      <c r="O30" s="106"/>
      <c r="P30" s="106"/>
    </row>
    <row r="31">
      <c r="A31" s="59">
        <v>46318.0</v>
      </c>
      <c r="B31" s="96"/>
      <c r="C31" s="62"/>
      <c r="D31" s="65"/>
      <c r="E31" s="65"/>
      <c r="F31" s="65"/>
      <c r="G31" s="65"/>
      <c r="H31" s="65"/>
      <c r="I31" s="65"/>
      <c r="J31" s="65"/>
      <c r="K31" s="65"/>
      <c r="L31" s="65"/>
      <c r="M31" s="71"/>
      <c r="N31" s="74">
        <f t="shared" si="2"/>
        <v>0</v>
      </c>
      <c r="O31" s="10"/>
      <c r="P31" s="10"/>
    </row>
    <row r="32">
      <c r="A32" s="59">
        <v>46319.0</v>
      </c>
      <c r="B32" s="80"/>
      <c r="C32" s="62"/>
      <c r="D32" s="65"/>
      <c r="E32" s="65"/>
      <c r="F32" s="65"/>
      <c r="G32" s="67"/>
      <c r="H32" s="65"/>
      <c r="I32" s="113"/>
      <c r="J32" s="65"/>
      <c r="K32" s="65"/>
      <c r="L32" s="65"/>
      <c r="M32" s="71"/>
      <c r="N32" s="74">
        <f t="shared" si="2"/>
        <v>0</v>
      </c>
      <c r="O32" s="10"/>
      <c r="P32" s="10"/>
    </row>
    <row r="33">
      <c r="A33" s="59">
        <v>46320.0</v>
      </c>
      <c r="B33" s="80"/>
      <c r="C33" s="62"/>
      <c r="D33" s="65"/>
      <c r="E33" s="65"/>
      <c r="F33" s="65"/>
      <c r="G33" s="65"/>
      <c r="H33" s="65"/>
      <c r="I33" s="93"/>
      <c r="J33" s="65"/>
      <c r="K33" s="65"/>
      <c r="L33" s="65"/>
      <c r="M33" s="71"/>
      <c r="N33" s="74">
        <f t="shared" si="2"/>
        <v>0</v>
      </c>
      <c r="O33" s="10"/>
      <c r="P33" s="10"/>
    </row>
    <row r="34">
      <c r="A34" s="59">
        <v>46321.0</v>
      </c>
      <c r="B34" s="80"/>
      <c r="C34" s="62"/>
      <c r="D34" s="65"/>
      <c r="E34" s="65"/>
      <c r="F34" s="117"/>
      <c r="G34" s="65"/>
      <c r="H34" s="65"/>
      <c r="I34" s="93"/>
      <c r="J34" s="65"/>
      <c r="K34" s="65"/>
      <c r="L34" s="65"/>
      <c r="M34" s="71"/>
      <c r="N34" s="74">
        <f t="shared" si="2"/>
        <v>0</v>
      </c>
      <c r="O34" s="5"/>
      <c r="P34" s="35"/>
    </row>
    <row r="35">
      <c r="A35" s="59">
        <v>46322.0</v>
      </c>
      <c r="B35" s="96"/>
      <c r="C35" s="62"/>
      <c r="D35" s="65"/>
      <c r="E35" s="65"/>
      <c r="F35" s="65"/>
      <c r="G35" s="65"/>
      <c r="H35" s="65"/>
      <c r="I35" s="93"/>
      <c r="J35" s="65"/>
      <c r="K35" s="65"/>
      <c r="L35" s="65"/>
      <c r="M35" s="71"/>
      <c r="N35" s="74">
        <f t="shared" si="2"/>
        <v>0</v>
      </c>
      <c r="O35" s="10"/>
      <c r="P35" s="1"/>
    </row>
    <row r="36">
      <c r="A36" s="59">
        <v>46323.0</v>
      </c>
      <c r="B36" s="80"/>
      <c r="C36" s="62"/>
      <c r="D36" s="65"/>
      <c r="E36" s="65"/>
      <c r="F36" s="65"/>
      <c r="G36" s="67"/>
      <c r="H36" s="65"/>
      <c r="I36" s="65"/>
      <c r="J36" s="65"/>
      <c r="K36" s="65"/>
      <c r="L36" s="65"/>
      <c r="M36" s="71"/>
      <c r="N36" s="74">
        <f t="shared" si="2"/>
        <v>0</v>
      </c>
      <c r="O36" s="5"/>
      <c r="P36" s="10"/>
    </row>
    <row r="37">
      <c r="A37" s="59">
        <v>46324.0</v>
      </c>
      <c r="B37" s="80"/>
      <c r="C37" s="62"/>
      <c r="D37" s="65"/>
      <c r="E37" s="118"/>
      <c r="F37" s="96"/>
      <c r="G37" s="118"/>
      <c r="H37" s="118"/>
      <c r="I37" s="120"/>
      <c r="J37" s="65"/>
      <c r="K37" s="118"/>
      <c r="L37" s="118"/>
      <c r="M37" s="71"/>
      <c r="N37" s="74">
        <f t="shared" si="2"/>
        <v>0</v>
      </c>
      <c r="P37" s="10"/>
    </row>
    <row r="38">
      <c r="A38" s="59">
        <v>46325.0</v>
      </c>
      <c r="B38" s="96"/>
      <c r="C38" s="62"/>
      <c r="D38" s="118"/>
      <c r="E38" s="118"/>
      <c r="F38" s="65"/>
      <c r="G38" s="118"/>
      <c r="H38" s="118"/>
      <c r="I38" s="120"/>
      <c r="J38" s="65"/>
      <c r="K38" s="118"/>
      <c r="L38" s="118"/>
      <c r="M38" s="71"/>
      <c r="N38" s="74"/>
      <c r="P38" s="10"/>
    </row>
    <row r="39">
      <c r="A39" s="59">
        <v>46326.0</v>
      </c>
      <c r="B39" s="96"/>
      <c r="C39" s="62"/>
      <c r="D39" s="118"/>
      <c r="E39" s="118"/>
      <c r="F39" s="65"/>
      <c r="G39" s="118"/>
      <c r="H39" s="118"/>
      <c r="I39" s="120"/>
      <c r="J39" s="65"/>
      <c r="K39" s="118"/>
      <c r="L39" s="118"/>
      <c r="M39" s="71"/>
      <c r="N39" s="74">
        <f>SUM(B39:L39)</f>
        <v>0</v>
      </c>
      <c r="P39" s="10"/>
    </row>
    <row r="40">
      <c r="A40" s="125" t="s">
        <v>31</v>
      </c>
      <c r="B40" s="126">
        <f t="shared" ref="B40:L40" si="3">SUM(B9:B39)</f>
        <v>830860000</v>
      </c>
      <c r="C40" s="126">
        <f t="shared" si="3"/>
        <v>0</v>
      </c>
      <c r="D40" s="126">
        <f t="shared" si="3"/>
        <v>747540000</v>
      </c>
      <c r="E40" s="126">
        <f t="shared" si="3"/>
        <v>771755000</v>
      </c>
      <c r="F40" s="126">
        <f t="shared" si="3"/>
        <v>581295000</v>
      </c>
      <c r="G40" s="126">
        <f t="shared" si="3"/>
        <v>204798750</v>
      </c>
      <c r="H40" s="126">
        <f t="shared" si="3"/>
        <v>530519620</v>
      </c>
      <c r="I40" s="126">
        <f t="shared" si="3"/>
        <v>257285000</v>
      </c>
      <c r="J40" s="126">
        <f t="shared" si="3"/>
        <v>299435000</v>
      </c>
      <c r="K40" s="126">
        <f t="shared" si="3"/>
        <v>0</v>
      </c>
      <c r="L40" s="126">
        <f t="shared" si="3"/>
        <v>77847500</v>
      </c>
      <c r="M40" s="126"/>
      <c r="N40" s="126">
        <f>SUM(N9:N39)</f>
        <v>4301335870</v>
      </c>
      <c r="O40" s="129">
        <f>N40/N43</f>
        <v>0.3265886542</v>
      </c>
      <c r="P40" s="130"/>
    </row>
    <row r="41">
      <c r="A41" s="131" t="s">
        <v>32</v>
      </c>
      <c r="B41" s="132">
        <f t="shared" ref="B41:F41" si="4">B40*$C$1/$C$2</f>
        <v>1981281538</v>
      </c>
      <c r="C41" s="132">
        <f t="shared" si="4"/>
        <v>0</v>
      </c>
      <c r="D41" s="132">
        <f t="shared" si="4"/>
        <v>1782595385</v>
      </c>
      <c r="E41" s="132">
        <f t="shared" si="4"/>
        <v>1840338846</v>
      </c>
      <c r="F41" s="132">
        <f t="shared" si="4"/>
        <v>1386165000</v>
      </c>
      <c r="G41" s="132">
        <f>G40/C2*C1</f>
        <v>488366250</v>
      </c>
      <c r="H41" s="132">
        <f t="shared" ref="H41:M41" si="5">H40*$C$1/$C$2</f>
        <v>1265085248</v>
      </c>
      <c r="I41" s="132">
        <f t="shared" si="5"/>
        <v>613525769.2</v>
      </c>
      <c r="J41" s="132">
        <f t="shared" si="5"/>
        <v>714037307.7</v>
      </c>
      <c r="K41" s="132">
        <f t="shared" si="5"/>
        <v>0</v>
      </c>
      <c r="L41" s="132">
        <f t="shared" si="5"/>
        <v>185636346.2</v>
      </c>
      <c r="M41" s="132">
        <f t="shared" si="5"/>
        <v>0</v>
      </c>
      <c r="N41" s="132">
        <f>SUM(B41:M41)</f>
        <v>10257031690</v>
      </c>
      <c r="O41" s="10"/>
      <c r="P41" s="10"/>
      <c r="Q41" s="32"/>
    </row>
    <row r="42">
      <c r="A42" s="134" t="s">
        <v>33</v>
      </c>
      <c r="B42" s="137">
        <f t="shared" ref="B42:L42" si="6">B41/B43</f>
        <v>1.003180526</v>
      </c>
      <c r="C42" s="134">
        <f t="shared" si="6"/>
        <v>0</v>
      </c>
      <c r="D42" s="138">
        <f t="shared" si="6"/>
        <v>0.7922646154</v>
      </c>
      <c r="E42" s="138">
        <f t="shared" si="6"/>
        <v>0.7361355385</v>
      </c>
      <c r="F42" s="138">
        <f t="shared" si="6"/>
        <v>0.7492783784</v>
      </c>
      <c r="G42" s="137">
        <f t="shared" si="6"/>
        <v>0.9482839806</v>
      </c>
      <c r="H42" s="137">
        <f t="shared" si="6"/>
        <v>0.9200619983</v>
      </c>
      <c r="I42" s="140">
        <f t="shared" si="6"/>
        <v>0.5453562393</v>
      </c>
      <c r="J42" s="138">
        <f t="shared" si="6"/>
        <v>0.8400438914</v>
      </c>
      <c r="K42" s="137">
        <f t="shared" si="6"/>
        <v>0</v>
      </c>
      <c r="L42" s="138">
        <f t="shared" si="6"/>
        <v>0.5616833469</v>
      </c>
      <c r="M42" s="138"/>
      <c r="N42" s="141">
        <f>N41/N43</f>
        <v>0.7787883292</v>
      </c>
      <c r="O42" s="48"/>
      <c r="P42" s="10"/>
    </row>
    <row r="43">
      <c r="A43" s="131" t="s">
        <v>34</v>
      </c>
      <c r="B43" s="142">
        <v>1.975E9</v>
      </c>
      <c r="C43" s="142">
        <v>2.3E8</v>
      </c>
      <c r="D43" s="142">
        <v>2.25E9</v>
      </c>
      <c r="E43" s="142">
        <v>2.5E9</v>
      </c>
      <c r="F43" s="142">
        <v>1.85E9</v>
      </c>
      <c r="G43" s="142">
        <v>5.15E8</v>
      </c>
      <c r="H43" s="142">
        <v>1.375E9</v>
      </c>
      <c r="I43" s="142">
        <v>1.125E9</v>
      </c>
      <c r="J43" s="142">
        <v>8.5E8</v>
      </c>
      <c r="K43" s="142">
        <v>1.7E8</v>
      </c>
      <c r="L43" s="143">
        <v>3.305E8</v>
      </c>
      <c r="M43" s="142"/>
      <c r="N43" s="132">
        <f>SUM(B43:M43)</f>
        <v>13170500000</v>
      </c>
      <c r="O43" s="10"/>
      <c r="P43" s="10"/>
    </row>
    <row r="44">
      <c r="A44" s="145" t="s">
        <v>30</v>
      </c>
      <c r="B44" s="147">
        <f t="shared" ref="B44:N44" si="7">B40/B43</f>
        <v>0.4206886076</v>
      </c>
      <c r="C44" s="147">
        <f t="shared" si="7"/>
        <v>0</v>
      </c>
      <c r="D44" s="147">
        <f t="shared" si="7"/>
        <v>0.33224</v>
      </c>
      <c r="E44" s="148">
        <f t="shared" si="7"/>
        <v>0.308702</v>
      </c>
      <c r="F44" s="148">
        <f t="shared" si="7"/>
        <v>0.3142135135</v>
      </c>
      <c r="G44" s="147">
        <f t="shared" si="7"/>
        <v>0.3976674757</v>
      </c>
      <c r="H44" s="147">
        <f t="shared" si="7"/>
        <v>0.3858324509</v>
      </c>
      <c r="I44" s="149">
        <f t="shared" si="7"/>
        <v>0.2286977778</v>
      </c>
      <c r="J44" s="147">
        <f t="shared" si="7"/>
        <v>0.3522764706</v>
      </c>
      <c r="K44" s="147">
        <f t="shared" si="7"/>
        <v>0</v>
      </c>
      <c r="L44" s="148">
        <f t="shared" si="7"/>
        <v>0.2355446293</v>
      </c>
      <c r="M44" s="147" t="str">
        <f t="shared" si="7"/>
        <v>#DIV/0!</v>
      </c>
      <c r="N44" s="148">
        <f t="shared" si="7"/>
        <v>0.3265886542</v>
      </c>
      <c r="O44" s="10"/>
      <c r="P44" s="150"/>
      <c r="Q44" s="151"/>
    </row>
    <row r="45">
      <c r="A45" s="131" t="s">
        <v>35</v>
      </c>
      <c r="B45" s="152">
        <v>1.48879E9</v>
      </c>
      <c r="C45" s="152">
        <v>8.4071865E8</v>
      </c>
      <c r="D45" s="152">
        <v>2.085114E9</v>
      </c>
      <c r="E45" s="152">
        <v>1.745893E9</v>
      </c>
      <c r="F45" s="152">
        <v>1.583911E9</v>
      </c>
      <c r="G45" s="152">
        <v>5.23443475E8</v>
      </c>
      <c r="H45" s="152">
        <v>1.02853781E9</v>
      </c>
      <c r="I45" s="152">
        <v>9.605935E8</v>
      </c>
      <c r="J45" s="153">
        <v>0.0</v>
      </c>
      <c r="K45" s="153">
        <v>0.0</v>
      </c>
      <c r="L45" s="152">
        <v>1.32605E8</v>
      </c>
      <c r="M45" s="132"/>
      <c r="N45" s="132">
        <f>SUM(B45:L45)</f>
        <v>10389606435</v>
      </c>
      <c r="O45" s="10"/>
      <c r="P45" s="10"/>
    </row>
    <row r="46">
      <c r="A46" s="154" t="s">
        <v>36</v>
      </c>
      <c r="B46" s="156">
        <f t="shared" ref="B46:L46" si="8">B40/B45-1</f>
        <v>-0.4419226352</v>
      </c>
      <c r="C46" s="156">
        <f t="shared" si="8"/>
        <v>-1</v>
      </c>
      <c r="D46" s="156">
        <f t="shared" si="8"/>
        <v>-0.641487228</v>
      </c>
      <c r="E46" s="156">
        <f t="shared" si="8"/>
        <v>-0.5579597375</v>
      </c>
      <c r="F46" s="156">
        <f t="shared" si="8"/>
        <v>-0.6330002128</v>
      </c>
      <c r="G46" s="156">
        <f t="shared" si="8"/>
        <v>-0.6087471527</v>
      </c>
      <c r="H46" s="156">
        <f t="shared" si="8"/>
        <v>-0.4842001773</v>
      </c>
      <c r="I46" s="157">
        <f t="shared" si="8"/>
        <v>-0.7321603779</v>
      </c>
      <c r="J46" s="156" t="str">
        <f t="shared" si="8"/>
        <v>#DIV/0!</v>
      </c>
      <c r="K46" s="156" t="str">
        <f t="shared" si="8"/>
        <v>#DIV/0!</v>
      </c>
      <c r="L46" s="156">
        <f t="shared" si="8"/>
        <v>-0.4129369179</v>
      </c>
      <c r="M46" s="156"/>
      <c r="N46" s="158">
        <f>N41/N45-1</f>
        <v>-0.01276032406</v>
      </c>
      <c r="O46" s="10"/>
      <c r="P46" s="10"/>
    </row>
    <row r="47">
      <c r="A47" s="11"/>
      <c r="B47" s="5"/>
      <c r="C47" s="160"/>
      <c r="D47" s="5"/>
      <c r="E47" s="5"/>
      <c r="F47" s="5"/>
      <c r="G47" s="30"/>
      <c r="H47" s="5"/>
      <c r="I47" s="8"/>
      <c r="J47" s="5"/>
      <c r="K47" s="162"/>
      <c r="L47" s="162" t="s">
        <v>37</v>
      </c>
      <c r="M47" s="156"/>
      <c r="N47" s="158">
        <f>(SUM(B41,C41,D41,E41,F41,H41,L41)/(SUM(B45,C45,D45,E45,F45,H45,L45)))-1</f>
        <v>-0.0521546768</v>
      </c>
      <c r="O47" s="10"/>
      <c r="P47" s="10"/>
    </row>
    <row r="48">
      <c r="A48" s="11"/>
      <c r="B48" s="5"/>
      <c r="C48" s="5"/>
      <c r="D48" s="5"/>
      <c r="E48" s="5"/>
      <c r="F48" s="5"/>
      <c r="G48" s="5"/>
      <c r="H48" s="5"/>
      <c r="I48" s="8"/>
      <c r="J48" s="5"/>
      <c r="K48" s="167"/>
      <c r="L48" s="167" t="s">
        <v>39</v>
      </c>
      <c r="M48" s="2"/>
      <c r="N48" s="168">
        <f>sum(B41,D41,E41,F41,H41)/sum(B45,D45,E45,F45,H45)-1</f>
        <v>0.04074762869</v>
      </c>
      <c r="O48" s="10"/>
      <c r="P48" s="10"/>
    </row>
    <row r="49">
      <c r="A49" s="11"/>
      <c r="B49" s="5"/>
      <c r="C49" s="35"/>
      <c r="D49" s="5"/>
      <c r="E49" s="5"/>
      <c r="F49" s="130"/>
      <c r="G49" s="5"/>
      <c r="H49" s="5"/>
      <c r="I49" s="8"/>
      <c r="J49" s="5"/>
      <c r="K49" s="5"/>
      <c r="L49" s="5"/>
      <c r="M49" s="5"/>
      <c r="N49" s="5"/>
      <c r="O49" s="10"/>
      <c r="P49" s="10"/>
    </row>
    <row r="50">
      <c r="A50" s="169"/>
      <c r="B50" s="2"/>
      <c r="C50" s="35"/>
      <c r="D50" s="2"/>
      <c r="E50" s="2"/>
      <c r="F50" s="2"/>
      <c r="G50" s="5"/>
      <c r="H50" s="5"/>
      <c r="I50" s="8"/>
      <c r="J50" s="5"/>
      <c r="K50" s="5"/>
      <c r="L50" s="5"/>
      <c r="M50" s="5"/>
      <c r="N50" s="5"/>
      <c r="O50" s="10"/>
      <c r="P50" s="10"/>
    </row>
    <row r="51">
      <c r="A51" s="170"/>
      <c r="B51" s="2"/>
      <c r="C51" s="8"/>
      <c r="D51" s="2"/>
      <c r="E51" s="2"/>
      <c r="F51" s="4"/>
      <c r="G51" s="30"/>
      <c r="H51" s="30"/>
      <c r="I51" s="171"/>
      <c r="J51" s="5"/>
      <c r="K51" s="172"/>
      <c r="L51" s="172"/>
      <c r="M51" s="91"/>
      <c r="N51" s="5"/>
      <c r="O51" s="10"/>
      <c r="P51" s="10"/>
    </row>
    <row r="52">
      <c r="A52" s="11"/>
      <c r="B52" s="2"/>
      <c r="C52" s="8"/>
      <c r="D52" s="2"/>
      <c r="E52" s="2"/>
      <c r="F52" s="4"/>
      <c r="G52" s="30"/>
      <c r="H52" s="30"/>
      <c r="I52" s="171"/>
      <c r="J52" s="5"/>
      <c r="K52" s="172"/>
      <c r="L52" s="172"/>
      <c r="M52" s="150"/>
      <c r="N52" s="5"/>
      <c r="O52" s="10"/>
      <c r="P52" s="10"/>
    </row>
    <row r="53">
      <c r="A53" s="11"/>
      <c r="B53" s="2"/>
      <c r="C53" s="8"/>
      <c r="D53" s="2"/>
      <c r="E53" s="2"/>
      <c r="F53" s="4"/>
      <c r="G53" s="30"/>
      <c r="H53" s="5"/>
      <c r="I53" s="171"/>
      <c r="J53" s="5"/>
      <c r="K53" s="172"/>
      <c r="L53" s="172"/>
      <c r="M53" s="150"/>
      <c r="N53" s="5"/>
      <c r="O53" s="10"/>
      <c r="P53" s="10"/>
    </row>
    <row r="54">
      <c r="A54" s="11"/>
      <c r="B54" s="2"/>
      <c r="C54" s="8"/>
      <c r="D54" s="2"/>
      <c r="E54" s="2"/>
      <c r="F54" s="4"/>
      <c r="G54" s="30"/>
      <c r="H54" s="5"/>
      <c r="I54" s="171"/>
      <c r="J54" s="5"/>
      <c r="K54" s="172"/>
      <c r="L54" s="172"/>
      <c r="M54" s="173"/>
      <c r="N54" s="173"/>
      <c r="O54" s="173"/>
      <c r="P54" s="173"/>
      <c r="Q54" s="173"/>
      <c r="R54" s="173"/>
      <c r="S54" s="173"/>
      <c r="T54" s="173"/>
      <c r="U54" s="173"/>
      <c r="V54" s="173"/>
    </row>
    <row r="55">
      <c r="A55" s="11"/>
      <c r="B55" s="2"/>
      <c r="C55" s="8"/>
      <c r="D55" s="2"/>
      <c r="E55" s="2"/>
      <c r="F55" s="4"/>
      <c r="G55" s="30"/>
      <c r="H55" s="5"/>
      <c r="I55" s="171"/>
      <c r="J55" s="5"/>
      <c r="K55" s="172"/>
      <c r="L55" s="172"/>
      <c r="M55" s="174"/>
      <c r="N55" s="174"/>
      <c r="O55" s="174"/>
      <c r="P55" s="174"/>
      <c r="Q55" s="174"/>
      <c r="R55" s="174"/>
      <c r="S55" s="174"/>
      <c r="T55" s="174"/>
      <c r="U55" s="174"/>
      <c r="V55" s="174"/>
    </row>
    <row r="56">
      <c r="A56" s="11"/>
      <c r="B56" s="2"/>
      <c r="C56" s="8"/>
      <c r="D56" s="2"/>
      <c r="E56" s="2"/>
      <c r="F56" s="4"/>
      <c r="G56" s="30"/>
      <c r="H56" s="5"/>
      <c r="I56" s="171"/>
      <c r="J56" s="5"/>
      <c r="K56" s="172"/>
      <c r="L56" s="172"/>
      <c r="M56" s="105"/>
      <c r="N56" s="105"/>
      <c r="O56" s="105"/>
      <c r="P56" s="105"/>
      <c r="Q56" s="105"/>
      <c r="R56" s="105"/>
      <c r="S56" s="105"/>
      <c r="T56" s="105"/>
      <c r="U56" s="105"/>
      <c r="V56" s="105"/>
    </row>
    <row r="57">
      <c r="A57" s="11"/>
      <c r="B57" s="2"/>
      <c r="C57" s="8"/>
      <c r="D57" s="2"/>
      <c r="E57" s="2"/>
      <c r="F57" s="4"/>
      <c r="G57" s="30"/>
      <c r="H57" s="5"/>
      <c r="I57" s="171"/>
      <c r="J57" s="5"/>
      <c r="K57" s="172"/>
      <c r="L57" s="172"/>
      <c r="M57" s="75"/>
      <c r="N57" s="75"/>
      <c r="O57" s="75"/>
      <c r="P57" s="75"/>
      <c r="Q57" s="75"/>
      <c r="R57" s="75"/>
      <c r="S57" s="75"/>
      <c r="T57" s="75"/>
      <c r="U57" s="75"/>
      <c r="V57" s="75"/>
    </row>
    <row r="58">
      <c r="A58" s="11"/>
      <c r="B58" s="2"/>
      <c r="C58" s="176"/>
      <c r="D58" s="2"/>
      <c r="E58" s="2"/>
      <c r="F58" s="4"/>
      <c r="G58" s="30"/>
      <c r="H58" s="5"/>
      <c r="I58" s="171"/>
      <c r="J58" s="5"/>
      <c r="K58" s="172"/>
      <c r="L58" s="172"/>
      <c r="M58" s="173"/>
      <c r="N58" s="173"/>
      <c r="O58" s="173"/>
      <c r="P58" s="173"/>
      <c r="Q58" s="173"/>
      <c r="R58" s="173"/>
      <c r="S58" s="173"/>
      <c r="T58" s="173"/>
      <c r="U58" s="173"/>
      <c r="V58" s="173"/>
    </row>
    <row r="59">
      <c r="A59" s="11"/>
      <c r="B59" s="2"/>
      <c r="C59" s="8"/>
      <c r="D59" s="2"/>
      <c r="E59" s="2"/>
      <c r="F59" s="4"/>
      <c r="G59" s="30"/>
      <c r="H59" s="5"/>
      <c r="I59" s="171"/>
      <c r="J59" s="5"/>
      <c r="K59" s="172"/>
      <c r="L59" s="172"/>
      <c r="M59" s="75"/>
      <c r="N59" s="75"/>
      <c r="O59" s="75"/>
      <c r="P59" s="75"/>
      <c r="Q59" s="75"/>
      <c r="R59" s="75"/>
      <c r="S59" s="75"/>
      <c r="T59" s="75"/>
      <c r="U59" s="75"/>
      <c r="V59" s="75"/>
    </row>
    <row r="60">
      <c r="A60" s="11"/>
      <c r="B60" s="2"/>
      <c r="C60" s="2"/>
      <c r="D60" s="2"/>
      <c r="E60" s="2"/>
      <c r="F60" s="4"/>
      <c r="G60" s="30"/>
      <c r="H60" s="5"/>
      <c r="I60" s="171"/>
      <c r="J60" s="5"/>
      <c r="K60" s="172"/>
      <c r="L60" s="172"/>
      <c r="M60" s="75"/>
      <c r="N60" s="75"/>
      <c r="O60" s="75"/>
      <c r="P60" s="75"/>
      <c r="Q60" s="75"/>
      <c r="R60" s="75"/>
      <c r="S60" s="75"/>
      <c r="T60" s="75"/>
      <c r="U60" s="75"/>
      <c r="V60" s="75"/>
    </row>
    <row r="61">
      <c r="A61" s="11"/>
      <c r="B61" s="4"/>
      <c r="C61" s="4"/>
      <c r="D61" s="2"/>
      <c r="E61" s="2"/>
      <c r="F61" s="2"/>
      <c r="G61" s="2"/>
      <c r="H61" s="5"/>
      <c r="I61" s="171"/>
      <c r="J61" s="5"/>
      <c r="K61" s="5"/>
      <c r="L61" s="5"/>
      <c r="M61" s="177"/>
      <c r="N61" s="177"/>
      <c r="O61" s="177"/>
      <c r="P61" s="177"/>
      <c r="Q61" s="177"/>
      <c r="R61" s="177"/>
      <c r="S61" s="177"/>
      <c r="T61" s="177"/>
      <c r="U61" s="177"/>
      <c r="V61" s="177"/>
    </row>
    <row r="62">
      <c r="A62" s="11"/>
      <c r="B62" s="2"/>
      <c r="C62" s="2"/>
      <c r="D62" s="2"/>
      <c r="E62" s="2"/>
      <c r="F62" s="2"/>
      <c r="G62" s="2"/>
      <c r="H62" s="5"/>
      <c r="I62" s="171"/>
      <c r="J62" s="5"/>
      <c r="K62" s="5"/>
      <c r="L62" s="5"/>
      <c r="M62" s="105"/>
      <c r="N62" s="105"/>
      <c r="O62" s="105"/>
      <c r="P62" s="105"/>
      <c r="Q62" s="105"/>
      <c r="R62" s="105"/>
      <c r="S62" s="105"/>
      <c r="T62" s="105"/>
      <c r="U62" s="105"/>
      <c r="V62" s="105"/>
    </row>
    <row r="63">
      <c r="C63" s="178"/>
      <c r="D63" s="178"/>
      <c r="E63" s="178"/>
      <c r="F63" s="178"/>
      <c r="G63" s="178"/>
      <c r="I63" s="179"/>
      <c r="M63" s="75"/>
      <c r="N63" s="75"/>
      <c r="O63" s="75"/>
      <c r="P63" s="75"/>
      <c r="Q63" s="75"/>
      <c r="R63" s="75"/>
      <c r="S63" s="75"/>
      <c r="T63" s="75"/>
      <c r="U63" s="75"/>
      <c r="V63" s="75"/>
    </row>
    <row r="64">
      <c r="C64" s="178"/>
      <c r="D64" s="178"/>
      <c r="E64" s="178"/>
      <c r="F64" s="178"/>
      <c r="G64" s="178"/>
      <c r="I64" s="179"/>
    </row>
    <row r="65">
      <c r="C65" s="178"/>
      <c r="D65" s="178"/>
      <c r="E65" s="178"/>
      <c r="F65" s="178"/>
      <c r="G65" s="178"/>
      <c r="I65" s="179"/>
    </row>
    <row r="66">
      <c r="A66" s="11"/>
      <c r="B66" s="5"/>
      <c r="C66" s="5"/>
      <c r="D66" s="5"/>
      <c r="E66" s="5"/>
      <c r="F66" s="5"/>
      <c r="G66" s="5"/>
      <c r="H66" s="5"/>
      <c r="I66" s="8"/>
      <c r="J66" s="5"/>
      <c r="K66" s="5"/>
      <c r="L66" s="5"/>
      <c r="M66" s="5"/>
      <c r="N66" s="5"/>
      <c r="O66" s="10"/>
      <c r="P66" s="10"/>
    </row>
    <row r="67">
      <c r="I67" s="179"/>
    </row>
    <row r="68">
      <c r="I68" s="179"/>
    </row>
    <row r="69">
      <c r="I69" s="179"/>
    </row>
    <row r="70">
      <c r="I70" s="179"/>
    </row>
    <row r="71">
      <c r="I71" s="179"/>
    </row>
    <row r="72">
      <c r="I72" s="179"/>
    </row>
    <row r="73">
      <c r="I73" s="179"/>
    </row>
    <row r="74">
      <c r="I74" s="179"/>
    </row>
    <row r="75">
      <c r="I75" s="179"/>
    </row>
    <row r="76">
      <c r="I76" s="179"/>
    </row>
    <row r="77">
      <c r="I77" s="179"/>
    </row>
    <row r="78">
      <c r="I78" s="179"/>
    </row>
    <row r="79">
      <c r="I79" s="179"/>
    </row>
    <row r="80">
      <c r="I80" s="179"/>
    </row>
    <row r="81">
      <c r="I81" s="179"/>
    </row>
    <row r="82">
      <c r="I82" s="179"/>
    </row>
    <row r="83">
      <c r="I83" s="179"/>
    </row>
    <row r="84">
      <c r="I84" s="179"/>
    </row>
    <row r="85">
      <c r="I85" s="179"/>
    </row>
    <row r="86">
      <c r="I86" s="179"/>
    </row>
    <row r="87">
      <c r="I87" s="179"/>
    </row>
    <row r="88">
      <c r="I88" s="179"/>
    </row>
    <row r="89">
      <c r="I89" s="179"/>
    </row>
    <row r="90">
      <c r="I90" s="179"/>
    </row>
    <row r="91">
      <c r="I91" s="179"/>
    </row>
    <row r="92">
      <c r="I92" s="179"/>
    </row>
    <row r="93">
      <c r="I93" s="179"/>
    </row>
    <row r="94">
      <c r="I94" s="179"/>
    </row>
    <row r="95">
      <c r="I95" s="179"/>
    </row>
    <row r="96">
      <c r="I96" s="179"/>
    </row>
    <row r="97">
      <c r="I97" s="179"/>
    </row>
    <row r="98">
      <c r="I98" s="179"/>
    </row>
    <row r="99">
      <c r="I99" s="179"/>
    </row>
    <row r="100">
      <c r="I100" s="179"/>
    </row>
    <row r="101">
      <c r="I101" s="179"/>
    </row>
    <row r="102">
      <c r="I102" s="179"/>
    </row>
    <row r="103">
      <c r="I103" s="179"/>
    </row>
    <row r="104">
      <c r="I104" s="179"/>
    </row>
    <row r="105">
      <c r="I105" s="179"/>
    </row>
    <row r="106">
      <c r="I106" s="179"/>
    </row>
    <row r="107">
      <c r="I107" s="179"/>
    </row>
    <row r="108">
      <c r="I108" s="179"/>
    </row>
    <row r="109">
      <c r="I109" s="179"/>
    </row>
    <row r="110">
      <c r="I110" s="179"/>
    </row>
    <row r="111">
      <c r="I111" s="179"/>
    </row>
    <row r="112">
      <c r="I112" s="179"/>
    </row>
    <row r="113">
      <c r="I113" s="179"/>
    </row>
    <row r="114">
      <c r="I114" s="179"/>
    </row>
    <row r="115">
      <c r="I115" s="179"/>
    </row>
    <row r="116">
      <c r="I116" s="179"/>
    </row>
    <row r="117">
      <c r="I117" s="179"/>
    </row>
    <row r="118">
      <c r="I118" s="179"/>
    </row>
    <row r="119">
      <c r="I119" s="179"/>
    </row>
    <row r="120">
      <c r="I120" s="179"/>
    </row>
    <row r="121">
      <c r="I121" s="179"/>
    </row>
    <row r="122">
      <c r="I122" s="179"/>
    </row>
    <row r="123">
      <c r="I123" s="179"/>
    </row>
    <row r="124">
      <c r="I124" s="179"/>
    </row>
    <row r="125">
      <c r="I125" s="179"/>
    </row>
    <row r="126">
      <c r="I126" s="179"/>
    </row>
    <row r="127">
      <c r="I127" s="179"/>
    </row>
    <row r="128">
      <c r="I128" s="179"/>
    </row>
    <row r="129">
      <c r="I129" s="179"/>
    </row>
    <row r="130">
      <c r="I130" s="179"/>
    </row>
    <row r="131">
      <c r="I131" s="179"/>
    </row>
    <row r="132">
      <c r="I132" s="179"/>
    </row>
    <row r="133">
      <c r="I133" s="179"/>
    </row>
    <row r="134">
      <c r="I134" s="179"/>
    </row>
    <row r="135">
      <c r="I135" s="179"/>
    </row>
    <row r="136">
      <c r="I136" s="179"/>
    </row>
    <row r="137">
      <c r="I137" s="179"/>
    </row>
    <row r="138">
      <c r="I138" s="179"/>
    </row>
    <row r="139">
      <c r="I139" s="179"/>
    </row>
    <row r="140">
      <c r="I140" s="179"/>
    </row>
    <row r="141">
      <c r="I141" s="179"/>
    </row>
    <row r="142">
      <c r="I142" s="179"/>
    </row>
    <row r="143">
      <c r="I143" s="179"/>
    </row>
    <row r="144">
      <c r="I144" s="179"/>
    </row>
    <row r="145">
      <c r="I145" s="179"/>
    </row>
    <row r="146">
      <c r="I146" s="179"/>
    </row>
    <row r="147">
      <c r="I147" s="179"/>
    </row>
    <row r="148">
      <c r="I148" s="179"/>
    </row>
    <row r="149">
      <c r="I149" s="179"/>
    </row>
    <row r="150">
      <c r="I150" s="179"/>
    </row>
    <row r="151">
      <c r="I151" s="179"/>
    </row>
    <row r="152">
      <c r="I152" s="179"/>
    </row>
    <row r="153">
      <c r="I153" s="179"/>
    </row>
    <row r="154">
      <c r="I154" s="179"/>
    </row>
    <row r="155">
      <c r="I155" s="179"/>
    </row>
    <row r="156">
      <c r="I156" s="179"/>
    </row>
    <row r="157">
      <c r="I157" s="179"/>
    </row>
    <row r="158">
      <c r="I158" s="179"/>
    </row>
    <row r="159">
      <c r="I159" s="179"/>
    </row>
    <row r="160">
      <c r="I160" s="179"/>
    </row>
    <row r="161">
      <c r="I161" s="179"/>
    </row>
    <row r="162">
      <c r="I162" s="179"/>
    </row>
    <row r="163">
      <c r="I163" s="179"/>
    </row>
    <row r="164">
      <c r="I164" s="179"/>
    </row>
    <row r="165">
      <c r="I165" s="179"/>
    </row>
    <row r="166">
      <c r="I166" s="179"/>
    </row>
    <row r="167">
      <c r="I167" s="179"/>
    </row>
    <row r="168">
      <c r="I168" s="179"/>
    </row>
    <row r="169">
      <c r="I169" s="179"/>
    </row>
    <row r="170">
      <c r="I170" s="179"/>
    </row>
    <row r="171">
      <c r="I171" s="179"/>
    </row>
    <row r="172">
      <c r="I172" s="179"/>
    </row>
    <row r="173">
      <c r="I173" s="179"/>
    </row>
    <row r="174">
      <c r="I174" s="179"/>
    </row>
    <row r="175">
      <c r="I175" s="179"/>
    </row>
    <row r="176">
      <c r="I176" s="179"/>
    </row>
    <row r="177">
      <c r="I177" s="179"/>
    </row>
    <row r="178">
      <c r="I178" s="179"/>
    </row>
    <row r="179">
      <c r="I179" s="179"/>
    </row>
    <row r="180">
      <c r="I180" s="179"/>
    </row>
    <row r="181">
      <c r="I181" s="179"/>
    </row>
    <row r="182">
      <c r="I182" s="179"/>
    </row>
    <row r="183">
      <c r="I183" s="179"/>
    </row>
    <row r="184">
      <c r="I184" s="179"/>
    </row>
    <row r="185">
      <c r="I185" s="179"/>
    </row>
    <row r="186">
      <c r="I186" s="179"/>
    </row>
    <row r="187">
      <c r="I187" s="179"/>
    </row>
    <row r="188">
      <c r="I188" s="179"/>
    </row>
    <row r="189">
      <c r="I189" s="179"/>
    </row>
    <row r="190">
      <c r="I190" s="179"/>
    </row>
    <row r="191">
      <c r="I191" s="179"/>
    </row>
    <row r="192">
      <c r="I192" s="179"/>
    </row>
    <row r="193">
      <c r="I193" s="179"/>
    </row>
    <row r="194">
      <c r="I194" s="179"/>
    </row>
    <row r="195">
      <c r="I195" s="179"/>
    </row>
    <row r="196">
      <c r="I196" s="179"/>
    </row>
    <row r="197">
      <c r="I197" s="179"/>
    </row>
    <row r="198">
      <c r="I198" s="179"/>
    </row>
    <row r="199">
      <c r="I199" s="179"/>
    </row>
    <row r="200">
      <c r="I200" s="179"/>
    </row>
    <row r="201">
      <c r="I201" s="179"/>
    </row>
    <row r="202">
      <c r="I202" s="179"/>
    </row>
    <row r="203">
      <c r="I203" s="179"/>
    </row>
    <row r="204">
      <c r="I204" s="179"/>
    </row>
    <row r="205">
      <c r="I205" s="179"/>
    </row>
    <row r="206">
      <c r="I206" s="179"/>
    </row>
    <row r="207">
      <c r="I207" s="179"/>
    </row>
    <row r="208">
      <c r="I208" s="179"/>
    </row>
    <row r="209">
      <c r="I209" s="179"/>
    </row>
    <row r="210">
      <c r="I210" s="179"/>
    </row>
    <row r="211">
      <c r="I211" s="179"/>
    </row>
    <row r="212">
      <c r="I212" s="179"/>
    </row>
    <row r="213">
      <c r="I213" s="179"/>
    </row>
    <row r="214">
      <c r="I214" s="179"/>
    </row>
    <row r="215">
      <c r="I215" s="179"/>
    </row>
    <row r="216">
      <c r="I216" s="179"/>
    </row>
    <row r="217">
      <c r="I217" s="179"/>
    </row>
    <row r="218">
      <c r="I218" s="179"/>
    </row>
    <row r="219">
      <c r="I219" s="179"/>
    </row>
    <row r="220">
      <c r="I220" s="179"/>
    </row>
    <row r="221">
      <c r="I221" s="179"/>
    </row>
    <row r="222">
      <c r="I222" s="179"/>
    </row>
    <row r="223">
      <c r="I223" s="179"/>
    </row>
    <row r="224">
      <c r="I224" s="179"/>
    </row>
    <row r="225">
      <c r="I225" s="179"/>
    </row>
    <row r="226">
      <c r="I226" s="179"/>
    </row>
    <row r="227">
      <c r="I227" s="179"/>
    </row>
    <row r="228">
      <c r="I228" s="179"/>
    </row>
    <row r="229">
      <c r="I229" s="179"/>
    </row>
    <row r="230">
      <c r="I230" s="179"/>
    </row>
    <row r="231">
      <c r="I231" s="179"/>
    </row>
    <row r="232">
      <c r="I232" s="179"/>
    </row>
    <row r="233">
      <c r="I233" s="179"/>
    </row>
    <row r="234">
      <c r="I234" s="179"/>
    </row>
    <row r="235">
      <c r="I235" s="179"/>
    </row>
    <row r="236">
      <c r="I236" s="179"/>
    </row>
    <row r="237">
      <c r="I237" s="179"/>
    </row>
    <row r="238">
      <c r="I238" s="179"/>
    </row>
    <row r="239">
      <c r="I239" s="179"/>
    </row>
    <row r="240">
      <c r="I240" s="179"/>
    </row>
    <row r="241">
      <c r="I241" s="179"/>
    </row>
    <row r="242">
      <c r="I242" s="179"/>
    </row>
    <row r="243">
      <c r="I243" s="179"/>
    </row>
    <row r="244">
      <c r="I244" s="179"/>
    </row>
    <row r="245">
      <c r="I245" s="179"/>
    </row>
    <row r="246">
      <c r="I246" s="179"/>
    </row>
    <row r="247">
      <c r="I247" s="179"/>
    </row>
    <row r="248">
      <c r="I248" s="179"/>
    </row>
    <row r="249">
      <c r="I249" s="179"/>
    </row>
    <row r="250">
      <c r="I250" s="179"/>
    </row>
    <row r="251">
      <c r="I251" s="179"/>
    </row>
    <row r="252">
      <c r="I252" s="179"/>
    </row>
    <row r="253">
      <c r="I253" s="179"/>
    </row>
    <row r="254">
      <c r="I254" s="179"/>
    </row>
    <row r="255">
      <c r="I255" s="179"/>
    </row>
    <row r="256">
      <c r="I256" s="179"/>
    </row>
    <row r="257">
      <c r="I257" s="179"/>
    </row>
    <row r="258">
      <c r="I258" s="179"/>
    </row>
    <row r="259">
      <c r="I259" s="179"/>
    </row>
    <row r="260">
      <c r="I260" s="179"/>
    </row>
    <row r="261">
      <c r="I261" s="179"/>
    </row>
    <row r="262">
      <c r="I262" s="179"/>
    </row>
    <row r="263">
      <c r="I263" s="179"/>
    </row>
    <row r="264">
      <c r="I264" s="179"/>
    </row>
    <row r="265">
      <c r="I265" s="179"/>
    </row>
    <row r="266">
      <c r="I266" s="179"/>
    </row>
    <row r="267">
      <c r="I267" s="179"/>
    </row>
    <row r="268">
      <c r="I268" s="179"/>
    </row>
    <row r="269">
      <c r="I269" s="179"/>
    </row>
    <row r="270">
      <c r="I270" s="179"/>
    </row>
    <row r="271">
      <c r="I271" s="179"/>
    </row>
    <row r="272">
      <c r="I272" s="179"/>
    </row>
    <row r="273">
      <c r="I273" s="179"/>
    </row>
    <row r="274">
      <c r="I274" s="179"/>
    </row>
    <row r="275">
      <c r="I275" s="179"/>
    </row>
    <row r="276">
      <c r="I276" s="179"/>
    </row>
    <row r="277">
      <c r="I277" s="179"/>
    </row>
    <row r="278">
      <c r="I278" s="179"/>
    </row>
    <row r="279">
      <c r="I279" s="179"/>
    </row>
    <row r="280">
      <c r="I280" s="179"/>
    </row>
    <row r="281">
      <c r="I281" s="179"/>
    </row>
    <row r="282">
      <c r="I282" s="179"/>
    </row>
    <row r="283">
      <c r="I283" s="179"/>
    </row>
    <row r="284">
      <c r="I284" s="179"/>
    </row>
    <row r="285">
      <c r="I285" s="179"/>
    </row>
    <row r="286">
      <c r="I286" s="179"/>
    </row>
    <row r="287">
      <c r="I287" s="179"/>
    </row>
    <row r="288">
      <c r="I288" s="179"/>
    </row>
    <row r="289">
      <c r="I289" s="179"/>
    </row>
    <row r="290">
      <c r="I290" s="179"/>
    </row>
    <row r="291">
      <c r="I291" s="179"/>
    </row>
    <row r="292">
      <c r="I292" s="179"/>
    </row>
    <row r="293">
      <c r="I293" s="179"/>
    </row>
    <row r="294">
      <c r="I294" s="179"/>
    </row>
    <row r="295">
      <c r="I295" s="179"/>
    </row>
    <row r="296">
      <c r="I296" s="179"/>
    </row>
    <row r="297">
      <c r="I297" s="179"/>
    </row>
    <row r="298">
      <c r="I298" s="179"/>
    </row>
    <row r="299">
      <c r="I299" s="179"/>
    </row>
    <row r="300">
      <c r="I300" s="179"/>
    </row>
    <row r="301">
      <c r="I301" s="179"/>
    </row>
    <row r="302">
      <c r="I302" s="179"/>
    </row>
    <row r="303">
      <c r="I303" s="179"/>
    </row>
    <row r="304">
      <c r="I304" s="179"/>
    </row>
    <row r="305">
      <c r="I305" s="179"/>
    </row>
    <row r="306">
      <c r="I306" s="179"/>
    </row>
    <row r="307">
      <c r="I307" s="179"/>
    </row>
    <row r="308">
      <c r="I308" s="179"/>
    </row>
    <row r="309">
      <c r="I309" s="179"/>
    </row>
    <row r="310">
      <c r="I310" s="179"/>
    </row>
    <row r="311">
      <c r="I311" s="179"/>
    </row>
    <row r="312">
      <c r="I312" s="179"/>
    </row>
    <row r="313">
      <c r="I313" s="179"/>
    </row>
    <row r="314">
      <c r="I314" s="179"/>
    </row>
    <row r="315">
      <c r="I315" s="179"/>
    </row>
    <row r="316">
      <c r="I316" s="179"/>
    </row>
    <row r="317">
      <c r="I317" s="179"/>
    </row>
    <row r="318">
      <c r="I318" s="179"/>
    </row>
    <row r="319">
      <c r="I319" s="179"/>
    </row>
    <row r="320">
      <c r="I320" s="179"/>
    </row>
    <row r="321">
      <c r="I321" s="179"/>
    </row>
    <row r="322">
      <c r="I322" s="179"/>
    </row>
    <row r="323">
      <c r="I323" s="179"/>
    </row>
    <row r="324">
      <c r="I324" s="179"/>
    </row>
    <row r="325">
      <c r="I325" s="179"/>
    </row>
    <row r="326">
      <c r="I326" s="179"/>
    </row>
    <row r="327">
      <c r="I327" s="179"/>
    </row>
    <row r="328">
      <c r="I328" s="179"/>
    </row>
    <row r="329">
      <c r="I329" s="179"/>
    </row>
    <row r="330">
      <c r="I330" s="179"/>
    </row>
    <row r="331">
      <c r="I331" s="179"/>
    </row>
    <row r="332">
      <c r="I332" s="179"/>
    </row>
    <row r="333">
      <c r="I333" s="179"/>
    </row>
    <row r="334">
      <c r="I334" s="179"/>
    </row>
    <row r="335">
      <c r="I335" s="179"/>
    </row>
    <row r="336">
      <c r="I336" s="179"/>
    </row>
    <row r="337">
      <c r="I337" s="179"/>
    </row>
    <row r="338">
      <c r="I338" s="179"/>
    </row>
    <row r="339">
      <c r="I339" s="179"/>
    </row>
    <row r="340">
      <c r="I340" s="179"/>
    </row>
    <row r="341">
      <c r="I341" s="179"/>
    </row>
    <row r="342">
      <c r="I342" s="179"/>
    </row>
    <row r="343">
      <c r="I343" s="179"/>
    </row>
    <row r="344">
      <c r="I344" s="179"/>
    </row>
    <row r="345">
      <c r="I345" s="179"/>
    </row>
    <row r="346">
      <c r="I346" s="179"/>
    </row>
    <row r="347">
      <c r="I347" s="179"/>
    </row>
    <row r="348">
      <c r="I348" s="179"/>
    </row>
    <row r="349">
      <c r="I349" s="179"/>
    </row>
    <row r="350">
      <c r="I350" s="179"/>
    </row>
    <row r="351">
      <c r="I351" s="179"/>
    </row>
    <row r="352">
      <c r="I352" s="179"/>
    </row>
    <row r="353">
      <c r="I353" s="179"/>
    </row>
    <row r="354">
      <c r="I354" s="179"/>
    </row>
    <row r="355">
      <c r="I355" s="179"/>
    </row>
    <row r="356">
      <c r="I356" s="179"/>
    </row>
    <row r="357">
      <c r="I357" s="179"/>
    </row>
    <row r="358">
      <c r="I358" s="179"/>
    </row>
    <row r="359">
      <c r="I359" s="179"/>
    </row>
    <row r="360">
      <c r="I360" s="179"/>
    </row>
    <row r="361">
      <c r="I361" s="179"/>
    </row>
    <row r="362">
      <c r="I362" s="179"/>
    </row>
    <row r="363">
      <c r="I363" s="179"/>
    </row>
    <row r="364">
      <c r="I364" s="179"/>
    </row>
    <row r="365">
      <c r="I365" s="179"/>
    </row>
    <row r="366">
      <c r="I366" s="179"/>
    </row>
    <row r="367">
      <c r="I367" s="179"/>
    </row>
    <row r="368">
      <c r="I368" s="179"/>
    </row>
    <row r="369">
      <c r="I369" s="179"/>
    </row>
    <row r="370">
      <c r="I370" s="179"/>
    </row>
    <row r="371">
      <c r="I371" s="179"/>
    </row>
    <row r="372">
      <c r="I372" s="179"/>
    </row>
    <row r="373">
      <c r="I373" s="179"/>
    </row>
    <row r="374">
      <c r="I374" s="179"/>
    </row>
    <row r="375">
      <c r="I375" s="179"/>
    </row>
    <row r="376">
      <c r="I376" s="179"/>
    </row>
    <row r="377">
      <c r="I377" s="179"/>
    </row>
    <row r="378">
      <c r="I378" s="179"/>
    </row>
    <row r="379">
      <c r="I379" s="179"/>
    </row>
    <row r="380">
      <c r="I380" s="179"/>
    </row>
    <row r="381">
      <c r="I381" s="179"/>
    </row>
    <row r="382">
      <c r="I382" s="179"/>
    </row>
    <row r="383">
      <c r="I383" s="179"/>
    </row>
    <row r="384">
      <c r="I384" s="179"/>
    </row>
    <row r="385">
      <c r="I385" s="179"/>
    </row>
    <row r="386">
      <c r="I386" s="179"/>
    </row>
    <row r="387">
      <c r="I387" s="179"/>
    </row>
    <row r="388">
      <c r="I388" s="179"/>
    </row>
    <row r="389">
      <c r="I389" s="179"/>
    </row>
    <row r="390">
      <c r="I390" s="179"/>
    </row>
    <row r="391">
      <c r="I391" s="179"/>
    </row>
    <row r="392">
      <c r="I392" s="179"/>
    </row>
    <row r="393">
      <c r="I393" s="179"/>
    </row>
    <row r="394">
      <c r="I394" s="179"/>
    </row>
    <row r="395">
      <c r="I395" s="179"/>
    </row>
    <row r="396">
      <c r="I396" s="179"/>
    </row>
    <row r="397">
      <c r="I397" s="179"/>
    </row>
    <row r="398">
      <c r="I398" s="179"/>
    </row>
    <row r="399">
      <c r="I399" s="179"/>
    </row>
    <row r="400">
      <c r="I400" s="179"/>
    </row>
    <row r="401">
      <c r="I401" s="179"/>
    </row>
    <row r="402">
      <c r="I402" s="179"/>
    </row>
    <row r="403">
      <c r="I403" s="179"/>
    </row>
    <row r="404">
      <c r="I404" s="179"/>
    </row>
    <row r="405">
      <c r="I405" s="179"/>
    </row>
    <row r="406">
      <c r="I406" s="179"/>
    </row>
    <row r="407">
      <c r="I407" s="179"/>
    </row>
    <row r="408">
      <c r="I408" s="179"/>
    </row>
    <row r="409">
      <c r="I409" s="179"/>
    </row>
    <row r="410">
      <c r="I410" s="179"/>
    </row>
    <row r="411">
      <c r="I411" s="179"/>
    </row>
    <row r="412">
      <c r="I412" s="179"/>
    </row>
    <row r="413">
      <c r="I413" s="179"/>
    </row>
    <row r="414">
      <c r="I414" s="179"/>
    </row>
    <row r="415">
      <c r="I415" s="179"/>
    </row>
    <row r="416">
      <c r="I416" s="179"/>
    </row>
    <row r="417">
      <c r="I417" s="179"/>
    </row>
    <row r="418">
      <c r="I418" s="179"/>
    </row>
    <row r="419">
      <c r="I419" s="179"/>
    </row>
    <row r="420">
      <c r="I420" s="179"/>
    </row>
    <row r="421">
      <c r="I421" s="179"/>
    </row>
    <row r="422">
      <c r="I422" s="179"/>
    </row>
    <row r="423">
      <c r="I423" s="179"/>
    </row>
    <row r="424">
      <c r="I424" s="179"/>
    </row>
    <row r="425">
      <c r="I425" s="179"/>
    </row>
    <row r="426">
      <c r="I426" s="179"/>
    </row>
    <row r="427">
      <c r="I427" s="179"/>
    </row>
    <row r="428">
      <c r="I428" s="179"/>
    </row>
    <row r="429">
      <c r="I429" s="179"/>
    </row>
    <row r="430">
      <c r="I430" s="179"/>
    </row>
    <row r="431">
      <c r="I431" s="179"/>
    </row>
    <row r="432">
      <c r="I432" s="179"/>
    </row>
    <row r="433">
      <c r="I433" s="179"/>
    </row>
    <row r="434">
      <c r="I434" s="179"/>
    </row>
    <row r="435">
      <c r="I435" s="179"/>
    </row>
    <row r="436">
      <c r="I436" s="179"/>
    </row>
    <row r="437">
      <c r="I437" s="179"/>
    </row>
    <row r="438">
      <c r="I438" s="179"/>
    </row>
    <row r="439">
      <c r="I439" s="179"/>
    </row>
    <row r="440">
      <c r="I440" s="179"/>
    </row>
    <row r="441">
      <c r="I441" s="179"/>
    </row>
    <row r="442">
      <c r="I442" s="179"/>
    </row>
    <row r="443">
      <c r="I443" s="179"/>
    </row>
    <row r="444">
      <c r="I444" s="179"/>
    </row>
    <row r="445">
      <c r="I445" s="179"/>
    </row>
    <row r="446">
      <c r="I446" s="179"/>
    </row>
    <row r="447">
      <c r="I447" s="179"/>
    </row>
    <row r="448">
      <c r="I448" s="179"/>
    </row>
    <row r="449">
      <c r="I449" s="179"/>
    </row>
    <row r="450">
      <c r="I450" s="179"/>
    </row>
    <row r="451">
      <c r="I451" s="179"/>
    </row>
    <row r="452">
      <c r="I452" s="179"/>
    </row>
    <row r="453">
      <c r="I453" s="179"/>
    </row>
    <row r="454">
      <c r="I454" s="179"/>
    </row>
    <row r="455">
      <c r="I455" s="179"/>
    </row>
    <row r="456">
      <c r="I456" s="179"/>
    </row>
    <row r="457">
      <c r="I457" s="179"/>
    </row>
    <row r="458">
      <c r="I458" s="179"/>
    </row>
    <row r="459">
      <c r="I459" s="179"/>
    </row>
    <row r="460">
      <c r="I460" s="179"/>
    </row>
    <row r="461">
      <c r="I461" s="179"/>
    </row>
    <row r="462">
      <c r="I462" s="179"/>
    </row>
    <row r="463">
      <c r="I463" s="179"/>
    </row>
    <row r="464">
      <c r="I464" s="179"/>
    </row>
    <row r="465">
      <c r="I465" s="179"/>
    </row>
    <row r="466">
      <c r="I466" s="179"/>
    </row>
    <row r="467">
      <c r="I467" s="179"/>
    </row>
    <row r="468">
      <c r="I468" s="179"/>
    </row>
    <row r="469">
      <c r="I469" s="179"/>
    </row>
    <row r="470">
      <c r="I470" s="179"/>
    </row>
    <row r="471">
      <c r="I471" s="179"/>
    </row>
    <row r="472">
      <c r="I472" s="179"/>
    </row>
    <row r="473">
      <c r="I473" s="179"/>
    </row>
    <row r="474">
      <c r="I474" s="179"/>
    </row>
    <row r="475">
      <c r="I475" s="179"/>
    </row>
    <row r="476">
      <c r="I476" s="179"/>
    </row>
    <row r="477">
      <c r="I477" s="179"/>
    </row>
    <row r="478">
      <c r="I478" s="179"/>
    </row>
    <row r="479">
      <c r="I479" s="179"/>
    </row>
    <row r="480">
      <c r="I480" s="179"/>
    </row>
    <row r="481">
      <c r="I481" s="179"/>
    </row>
    <row r="482">
      <c r="I482" s="179"/>
    </row>
    <row r="483">
      <c r="I483" s="179"/>
    </row>
    <row r="484">
      <c r="I484" s="179"/>
    </row>
    <row r="485">
      <c r="I485" s="179"/>
    </row>
    <row r="486">
      <c r="I486" s="179"/>
    </row>
    <row r="487">
      <c r="I487" s="179"/>
    </row>
    <row r="488">
      <c r="I488" s="179"/>
    </row>
    <row r="489">
      <c r="I489" s="179"/>
    </row>
    <row r="490">
      <c r="I490" s="179"/>
    </row>
    <row r="491">
      <c r="I491" s="179"/>
    </row>
    <row r="492">
      <c r="I492" s="179"/>
    </row>
    <row r="493">
      <c r="I493" s="179"/>
    </row>
    <row r="494">
      <c r="I494" s="179"/>
    </row>
    <row r="495">
      <c r="I495" s="179"/>
    </row>
    <row r="496">
      <c r="I496" s="179"/>
    </row>
    <row r="497">
      <c r="I497" s="179"/>
    </row>
    <row r="498">
      <c r="I498" s="179"/>
    </row>
    <row r="499">
      <c r="I499" s="179"/>
    </row>
    <row r="500">
      <c r="I500" s="179"/>
    </row>
    <row r="501">
      <c r="I501" s="179"/>
    </row>
    <row r="502">
      <c r="I502" s="179"/>
    </row>
    <row r="503">
      <c r="I503" s="179"/>
    </row>
    <row r="504">
      <c r="I504" s="179"/>
    </row>
    <row r="505">
      <c r="I505" s="179"/>
    </row>
    <row r="506">
      <c r="I506" s="179"/>
    </row>
    <row r="507">
      <c r="I507" s="179"/>
    </row>
    <row r="508">
      <c r="I508" s="179"/>
    </row>
    <row r="509">
      <c r="I509" s="179"/>
    </row>
    <row r="510">
      <c r="I510" s="179"/>
    </row>
    <row r="511">
      <c r="I511" s="179"/>
    </row>
    <row r="512">
      <c r="I512" s="179"/>
    </row>
    <row r="513">
      <c r="I513" s="179"/>
    </row>
    <row r="514">
      <c r="I514" s="179"/>
    </row>
    <row r="515">
      <c r="I515" s="179"/>
    </row>
    <row r="516">
      <c r="I516" s="179"/>
    </row>
    <row r="517">
      <c r="I517" s="179"/>
    </row>
    <row r="518">
      <c r="I518" s="179"/>
    </row>
    <row r="519">
      <c r="I519" s="179"/>
    </row>
    <row r="520">
      <c r="I520" s="179"/>
    </row>
    <row r="521">
      <c r="I521" s="179"/>
    </row>
    <row r="522">
      <c r="I522" s="179"/>
    </row>
    <row r="523">
      <c r="I523" s="179"/>
    </row>
    <row r="524">
      <c r="I524" s="179"/>
    </row>
    <row r="525">
      <c r="I525" s="179"/>
    </row>
    <row r="526">
      <c r="I526" s="179"/>
    </row>
    <row r="527">
      <c r="I527" s="179"/>
    </row>
    <row r="528">
      <c r="I528" s="179"/>
    </row>
    <row r="529">
      <c r="I529" s="179"/>
    </row>
    <row r="530">
      <c r="I530" s="179"/>
    </row>
    <row r="531">
      <c r="I531" s="179"/>
    </row>
    <row r="532">
      <c r="I532" s="179"/>
    </row>
    <row r="533">
      <c r="I533" s="179"/>
    </row>
    <row r="534">
      <c r="I534" s="179"/>
    </row>
    <row r="535">
      <c r="I535" s="179"/>
    </row>
    <row r="536">
      <c r="I536" s="179"/>
    </row>
    <row r="537">
      <c r="I537" s="179"/>
    </row>
    <row r="538">
      <c r="I538" s="179"/>
    </row>
    <row r="539">
      <c r="I539" s="179"/>
    </row>
    <row r="540">
      <c r="I540" s="179"/>
    </row>
    <row r="541">
      <c r="I541" s="179"/>
    </row>
    <row r="542">
      <c r="I542" s="179"/>
    </row>
    <row r="543">
      <c r="I543" s="179"/>
    </row>
    <row r="544">
      <c r="I544" s="179"/>
    </row>
    <row r="545">
      <c r="I545" s="179"/>
    </row>
    <row r="546">
      <c r="I546" s="179"/>
    </row>
    <row r="547">
      <c r="I547" s="179"/>
    </row>
    <row r="548">
      <c r="I548" s="179"/>
    </row>
    <row r="549">
      <c r="I549" s="179"/>
    </row>
    <row r="550">
      <c r="I550" s="179"/>
    </row>
    <row r="551">
      <c r="I551" s="179"/>
    </row>
    <row r="552">
      <c r="I552" s="179"/>
    </row>
    <row r="553">
      <c r="I553" s="179"/>
    </row>
    <row r="554">
      <c r="I554" s="179"/>
    </row>
    <row r="555">
      <c r="I555" s="179"/>
    </row>
    <row r="556">
      <c r="I556" s="179"/>
    </row>
    <row r="557">
      <c r="I557" s="179"/>
    </row>
    <row r="558">
      <c r="I558" s="179"/>
    </row>
    <row r="559">
      <c r="I559" s="179"/>
    </row>
    <row r="560">
      <c r="I560" s="179"/>
    </row>
    <row r="561">
      <c r="I561" s="179"/>
    </row>
    <row r="562">
      <c r="I562" s="179"/>
    </row>
    <row r="563">
      <c r="I563" s="179"/>
    </row>
    <row r="564">
      <c r="I564" s="179"/>
    </row>
    <row r="565">
      <c r="I565" s="179"/>
    </row>
    <row r="566">
      <c r="I566" s="179"/>
    </row>
    <row r="567">
      <c r="I567" s="179"/>
    </row>
    <row r="568">
      <c r="I568" s="179"/>
    </row>
    <row r="569">
      <c r="I569" s="179"/>
    </row>
    <row r="570">
      <c r="I570" s="179"/>
    </row>
    <row r="571">
      <c r="I571" s="179"/>
    </row>
    <row r="572">
      <c r="I572" s="179"/>
    </row>
    <row r="573">
      <c r="I573" s="179"/>
    </row>
    <row r="574">
      <c r="I574" s="179"/>
    </row>
    <row r="575">
      <c r="I575" s="179"/>
    </row>
    <row r="576">
      <c r="I576" s="179"/>
    </row>
    <row r="577">
      <c r="I577" s="179"/>
    </row>
    <row r="578">
      <c r="I578" s="179"/>
    </row>
    <row r="579">
      <c r="I579" s="179"/>
    </row>
    <row r="580">
      <c r="I580" s="179"/>
    </row>
    <row r="581">
      <c r="I581" s="179"/>
    </row>
    <row r="582">
      <c r="I582" s="179"/>
    </row>
    <row r="583">
      <c r="I583" s="179"/>
    </row>
    <row r="584">
      <c r="I584" s="179"/>
    </row>
    <row r="585">
      <c r="I585" s="179"/>
    </row>
    <row r="586">
      <c r="I586" s="179"/>
    </row>
    <row r="587">
      <c r="I587" s="179"/>
    </row>
    <row r="588">
      <c r="I588" s="179"/>
    </row>
    <row r="589">
      <c r="I589" s="179"/>
    </row>
    <row r="590">
      <c r="I590" s="179"/>
    </row>
    <row r="591">
      <c r="I591" s="179"/>
    </row>
    <row r="592">
      <c r="I592" s="179"/>
    </row>
    <row r="593">
      <c r="I593" s="179"/>
    </row>
    <row r="594">
      <c r="I594" s="179"/>
    </row>
    <row r="595">
      <c r="I595" s="179"/>
    </row>
    <row r="596">
      <c r="I596" s="179"/>
    </row>
    <row r="597">
      <c r="I597" s="179"/>
    </row>
    <row r="598">
      <c r="I598" s="179"/>
    </row>
    <row r="599">
      <c r="I599" s="179"/>
    </row>
    <row r="600">
      <c r="I600" s="179"/>
    </row>
    <row r="601">
      <c r="I601" s="179"/>
    </row>
    <row r="602">
      <c r="I602" s="179"/>
    </row>
    <row r="603">
      <c r="I603" s="179"/>
    </row>
    <row r="604">
      <c r="I604" s="179"/>
    </row>
    <row r="605">
      <c r="I605" s="179"/>
    </row>
    <row r="606">
      <c r="I606" s="179"/>
    </row>
    <row r="607">
      <c r="I607" s="179"/>
    </row>
    <row r="608">
      <c r="I608" s="179"/>
    </row>
    <row r="609">
      <c r="I609" s="179"/>
    </row>
    <row r="610">
      <c r="I610" s="179"/>
    </row>
    <row r="611">
      <c r="I611" s="179"/>
    </row>
    <row r="612">
      <c r="I612" s="179"/>
    </row>
    <row r="613">
      <c r="I613" s="179"/>
    </row>
    <row r="614">
      <c r="I614" s="179"/>
    </row>
    <row r="615">
      <c r="I615" s="179"/>
    </row>
    <row r="616">
      <c r="I616" s="179"/>
    </row>
    <row r="617">
      <c r="I617" s="179"/>
    </row>
    <row r="618">
      <c r="I618" s="179"/>
    </row>
    <row r="619">
      <c r="I619" s="179"/>
    </row>
    <row r="620">
      <c r="I620" s="179"/>
    </row>
    <row r="621">
      <c r="I621" s="179"/>
    </row>
    <row r="622">
      <c r="I622" s="179"/>
    </row>
    <row r="623">
      <c r="I623" s="179"/>
    </row>
    <row r="624">
      <c r="I624" s="179"/>
    </row>
    <row r="625">
      <c r="I625" s="179"/>
    </row>
    <row r="626">
      <c r="I626" s="179"/>
    </row>
    <row r="627">
      <c r="I627" s="179"/>
    </row>
    <row r="628">
      <c r="I628" s="179"/>
    </row>
    <row r="629">
      <c r="I629" s="179"/>
    </row>
    <row r="630">
      <c r="I630" s="179"/>
    </row>
    <row r="631">
      <c r="I631" s="179"/>
    </row>
    <row r="632">
      <c r="I632" s="179"/>
    </row>
    <row r="633">
      <c r="I633" s="179"/>
    </row>
    <row r="634">
      <c r="I634" s="179"/>
    </row>
    <row r="635">
      <c r="I635" s="179"/>
    </row>
    <row r="636">
      <c r="I636" s="179"/>
    </row>
    <row r="637">
      <c r="I637" s="179"/>
    </row>
    <row r="638">
      <c r="I638" s="179"/>
    </row>
    <row r="639">
      <c r="I639" s="179"/>
    </row>
    <row r="640">
      <c r="I640" s="179"/>
    </row>
    <row r="641">
      <c r="I641" s="179"/>
    </row>
    <row r="642">
      <c r="I642" s="179"/>
    </row>
    <row r="643">
      <c r="I643" s="179"/>
    </row>
    <row r="644">
      <c r="I644" s="179"/>
    </row>
    <row r="645">
      <c r="I645" s="179"/>
    </row>
    <row r="646">
      <c r="I646" s="179"/>
    </row>
    <row r="647">
      <c r="I647" s="179"/>
    </row>
    <row r="648">
      <c r="I648" s="179"/>
    </row>
    <row r="649">
      <c r="I649" s="179"/>
    </row>
    <row r="650">
      <c r="I650" s="179"/>
    </row>
    <row r="651">
      <c r="I651" s="179"/>
    </row>
    <row r="652">
      <c r="I652" s="179"/>
    </row>
    <row r="653">
      <c r="I653" s="179"/>
    </row>
    <row r="654">
      <c r="I654" s="179"/>
    </row>
    <row r="655">
      <c r="I655" s="179"/>
    </row>
    <row r="656">
      <c r="I656" s="179"/>
    </row>
    <row r="657">
      <c r="I657" s="179"/>
    </row>
    <row r="658">
      <c r="I658" s="179"/>
    </row>
    <row r="659">
      <c r="I659" s="179"/>
    </row>
    <row r="660">
      <c r="I660" s="179"/>
    </row>
    <row r="661">
      <c r="I661" s="179"/>
    </row>
    <row r="662">
      <c r="I662" s="179"/>
    </row>
    <row r="663">
      <c r="I663" s="179"/>
    </row>
    <row r="664">
      <c r="I664" s="179"/>
    </row>
    <row r="665">
      <c r="I665" s="179"/>
    </row>
    <row r="666">
      <c r="I666" s="179"/>
    </row>
    <row r="667">
      <c r="I667" s="179"/>
    </row>
    <row r="668">
      <c r="I668" s="179"/>
    </row>
    <row r="669">
      <c r="I669" s="179"/>
    </row>
    <row r="670">
      <c r="I670" s="179"/>
    </row>
    <row r="671">
      <c r="I671" s="179"/>
    </row>
    <row r="672">
      <c r="I672" s="179"/>
    </row>
    <row r="673">
      <c r="I673" s="179"/>
    </row>
    <row r="674">
      <c r="I674" s="179"/>
    </row>
    <row r="675">
      <c r="I675" s="179"/>
    </row>
    <row r="676">
      <c r="I676" s="179"/>
    </row>
    <row r="677">
      <c r="I677" s="179"/>
    </row>
    <row r="678">
      <c r="I678" s="179"/>
    </row>
    <row r="679">
      <c r="I679" s="179"/>
    </row>
    <row r="680">
      <c r="I680" s="179"/>
    </row>
    <row r="681">
      <c r="I681" s="179"/>
    </row>
    <row r="682">
      <c r="I682" s="179"/>
    </row>
    <row r="683">
      <c r="I683" s="179"/>
    </row>
    <row r="684">
      <c r="I684" s="179"/>
    </row>
    <row r="685">
      <c r="I685" s="179"/>
    </row>
    <row r="686">
      <c r="I686" s="179"/>
    </row>
    <row r="687">
      <c r="I687" s="179"/>
    </row>
    <row r="688">
      <c r="I688" s="179"/>
    </row>
    <row r="689">
      <c r="I689" s="179"/>
    </row>
    <row r="690">
      <c r="I690" s="179"/>
    </row>
    <row r="691">
      <c r="I691" s="179"/>
    </row>
    <row r="692">
      <c r="I692" s="179"/>
    </row>
    <row r="693">
      <c r="I693" s="179"/>
    </row>
    <row r="694">
      <c r="I694" s="179"/>
    </row>
    <row r="695">
      <c r="I695" s="179"/>
    </row>
    <row r="696">
      <c r="I696" s="179"/>
    </row>
    <row r="697">
      <c r="I697" s="179"/>
    </row>
    <row r="698">
      <c r="I698" s="179"/>
    </row>
    <row r="699">
      <c r="I699" s="179"/>
    </row>
    <row r="700">
      <c r="I700" s="179"/>
    </row>
    <row r="701">
      <c r="I701" s="179"/>
    </row>
    <row r="702">
      <c r="I702" s="179"/>
    </row>
    <row r="703">
      <c r="I703" s="179"/>
    </row>
    <row r="704">
      <c r="I704" s="179"/>
    </row>
    <row r="705">
      <c r="I705" s="179"/>
    </row>
    <row r="706">
      <c r="I706" s="179"/>
    </row>
    <row r="707">
      <c r="I707" s="179"/>
    </row>
    <row r="708">
      <c r="I708" s="179"/>
    </row>
    <row r="709">
      <c r="I709" s="179"/>
    </row>
    <row r="710">
      <c r="I710" s="179"/>
    </row>
    <row r="711">
      <c r="I711" s="179"/>
    </row>
    <row r="712">
      <c r="I712" s="179"/>
    </row>
    <row r="713">
      <c r="I713" s="179"/>
    </row>
    <row r="714">
      <c r="I714" s="179"/>
    </row>
    <row r="715">
      <c r="I715" s="179"/>
    </row>
    <row r="716">
      <c r="I716" s="179"/>
    </row>
    <row r="717">
      <c r="I717" s="179"/>
    </row>
    <row r="718">
      <c r="I718" s="179"/>
    </row>
    <row r="719">
      <c r="I719" s="179"/>
    </row>
    <row r="720">
      <c r="I720" s="179"/>
    </row>
    <row r="721">
      <c r="I721" s="179"/>
    </row>
    <row r="722">
      <c r="I722" s="179"/>
    </row>
    <row r="723">
      <c r="I723" s="179"/>
    </row>
    <row r="724">
      <c r="I724" s="179"/>
    </row>
    <row r="725">
      <c r="I725" s="179"/>
    </row>
    <row r="726">
      <c r="I726" s="179"/>
    </row>
    <row r="727">
      <c r="I727" s="179"/>
    </row>
    <row r="728">
      <c r="I728" s="179"/>
    </row>
    <row r="729">
      <c r="I729" s="179"/>
    </row>
    <row r="730">
      <c r="I730" s="179"/>
    </row>
    <row r="731">
      <c r="I731" s="179"/>
    </row>
    <row r="732">
      <c r="I732" s="179"/>
    </row>
    <row r="733">
      <c r="I733" s="179"/>
    </row>
    <row r="734">
      <c r="I734" s="179"/>
    </row>
    <row r="735">
      <c r="I735" s="179"/>
    </row>
    <row r="736">
      <c r="I736" s="179"/>
    </row>
    <row r="737">
      <c r="I737" s="179"/>
    </row>
    <row r="738">
      <c r="I738" s="179"/>
    </row>
    <row r="739">
      <c r="I739" s="179"/>
    </row>
    <row r="740">
      <c r="I740" s="179"/>
    </row>
    <row r="741">
      <c r="I741" s="179"/>
    </row>
    <row r="742">
      <c r="I742" s="179"/>
    </row>
    <row r="743">
      <c r="I743" s="179"/>
    </row>
    <row r="744">
      <c r="I744" s="179"/>
    </row>
    <row r="745">
      <c r="I745" s="179"/>
    </row>
    <row r="746">
      <c r="I746" s="179"/>
    </row>
    <row r="747">
      <c r="I747" s="179"/>
    </row>
    <row r="748">
      <c r="I748" s="179"/>
    </row>
    <row r="749">
      <c r="I749" s="179"/>
    </row>
    <row r="750">
      <c r="I750" s="179"/>
    </row>
    <row r="751">
      <c r="I751" s="179"/>
    </row>
    <row r="752">
      <c r="I752" s="179"/>
    </row>
    <row r="753">
      <c r="I753" s="179"/>
    </row>
    <row r="754">
      <c r="I754" s="179"/>
    </row>
    <row r="755">
      <c r="I755" s="179"/>
    </row>
    <row r="756">
      <c r="I756" s="179"/>
    </row>
    <row r="757">
      <c r="I757" s="179"/>
    </row>
    <row r="758">
      <c r="I758" s="179"/>
    </row>
    <row r="759">
      <c r="I759" s="179"/>
    </row>
    <row r="760">
      <c r="I760" s="179"/>
    </row>
    <row r="761">
      <c r="I761" s="179"/>
    </row>
    <row r="762">
      <c r="I762" s="179"/>
    </row>
    <row r="763">
      <c r="I763" s="179"/>
    </row>
    <row r="764">
      <c r="I764" s="179"/>
    </row>
    <row r="765">
      <c r="I765" s="179"/>
    </row>
    <row r="766">
      <c r="I766" s="179"/>
    </row>
    <row r="767">
      <c r="I767" s="179"/>
    </row>
    <row r="768">
      <c r="I768" s="179"/>
    </row>
    <row r="769">
      <c r="I769" s="179"/>
    </row>
    <row r="770">
      <c r="I770" s="179"/>
    </row>
    <row r="771">
      <c r="I771" s="179"/>
    </row>
    <row r="772">
      <c r="I772" s="179"/>
    </row>
    <row r="773">
      <c r="I773" s="179"/>
    </row>
    <row r="774">
      <c r="I774" s="179"/>
    </row>
    <row r="775">
      <c r="I775" s="179"/>
    </row>
    <row r="776">
      <c r="I776" s="179"/>
    </row>
    <row r="777">
      <c r="I777" s="179"/>
    </row>
    <row r="778">
      <c r="I778" s="179"/>
    </row>
    <row r="779">
      <c r="I779" s="179"/>
    </row>
    <row r="780">
      <c r="I780" s="179"/>
    </row>
    <row r="781">
      <c r="I781" s="179"/>
    </row>
    <row r="782">
      <c r="I782" s="179"/>
    </row>
    <row r="783">
      <c r="I783" s="179"/>
    </row>
    <row r="784">
      <c r="I784" s="179"/>
    </row>
    <row r="785">
      <c r="I785" s="179"/>
    </row>
    <row r="786">
      <c r="I786" s="179"/>
    </row>
    <row r="787">
      <c r="I787" s="179"/>
    </row>
    <row r="788">
      <c r="I788" s="179"/>
    </row>
    <row r="789">
      <c r="I789" s="179"/>
    </row>
    <row r="790">
      <c r="I790" s="179"/>
    </row>
    <row r="791">
      <c r="I791" s="179"/>
    </row>
    <row r="792">
      <c r="I792" s="179"/>
    </row>
    <row r="793">
      <c r="I793" s="179"/>
    </row>
    <row r="794">
      <c r="I794" s="179"/>
    </row>
    <row r="795">
      <c r="I795" s="179"/>
    </row>
    <row r="796">
      <c r="I796" s="179"/>
    </row>
    <row r="797">
      <c r="I797" s="179"/>
    </row>
    <row r="798">
      <c r="I798" s="179"/>
    </row>
    <row r="799">
      <c r="I799" s="179"/>
    </row>
    <row r="800">
      <c r="I800" s="179"/>
    </row>
    <row r="801">
      <c r="I801" s="179"/>
    </row>
    <row r="802">
      <c r="I802" s="179"/>
    </row>
    <row r="803">
      <c r="I803" s="179"/>
    </row>
    <row r="804">
      <c r="I804" s="179"/>
    </row>
    <row r="805">
      <c r="I805" s="179"/>
    </row>
    <row r="806">
      <c r="I806" s="179"/>
    </row>
    <row r="807">
      <c r="I807" s="179"/>
    </row>
    <row r="808">
      <c r="I808" s="179"/>
    </row>
    <row r="809">
      <c r="I809" s="179"/>
    </row>
    <row r="810">
      <c r="I810" s="179"/>
    </row>
    <row r="811">
      <c r="I811" s="179"/>
    </row>
    <row r="812">
      <c r="I812" s="179"/>
    </row>
    <row r="813">
      <c r="I813" s="179"/>
    </row>
    <row r="814">
      <c r="I814" s="179"/>
    </row>
    <row r="815">
      <c r="I815" s="179"/>
    </row>
    <row r="816">
      <c r="I816" s="179"/>
    </row>
    <row r="817">
      <c r="I817" s="179"/>
    </row>
    <row r="818">
      <c r="I818" s="179"/>
    </row>
    <row r="819">
      <c r="I819" s="179"/>
    </row>
    <row r="820">
      <c r="I820" s="179"/>
    </row>
    <row r="821">
      <c r="I821" s="179"/>
    </row>
    <row r="822">
      <c r="I822" s="179"/>
    </row>
    <row r="823">
      <c r="I823" s="179"/>
    </row>
    <row r="824">
      <c r="I824" s="179"/>
    </row>
    <row r="825">
      <c r="I825" s="179"/>
    </row>
    <row r="826">
      <c r="I826" s="179"/>
    </row>
    <row r="827">
      <c r="I827" s="179"/>
    </row>
    <row r="828">
      <c r="I828" s="179"/>
    </row>
    <row r="829">
      <c r="I829" s="179"/>
    </row>
    <row r="830">
      <c r="I830" s="179"/>
    </row>
    <row r="831">
      <c r="I831" s="179"/>
    </row>
    <row r="832">
      <c r="I832" s="179"/>
    </row>
    <row r="833">
      <c r="I833" s="179"/>
    </row>
    <row r="834">
      <c r="I834" s="179"/>
    </row>
    <row r="835">
      <c r="I835" s="179"/>
    </row>
    <row r="836">
      <c r="I836" s="179"/>
    </row>
    <row r="837">
      <c r="I837" s="179"/>
    </row>
    <row r="838">
      <c r="I838" s="179"/>
    </row>
    <row r="839">
      <c r="I839" s="179"/>
    </row>
    <row r="840">
      <c r="I840" s="179"/>
    </row>
    <row r="841">
      <c r="I841" s="179"/>
    </row>
    <row r="842">
      <c r="I842" s="179"/>
    </row>
    <row r="843">
      <c r="I843" s="179"/>
    </row>
    <row r="844">
      <c r="I844" s="179"/>
    </row>
    <row r="845">
      <c r="I845" s="179"/>
    </row>
    <row r="846">
      <c r="I846" s="179"/>
    </row>
    <row r="847">
      <c r="I847" s="179"/>
    </row>
    <row r="848">
      <c r="I848" s="179"/>
    </row>
    <row r="849">
      <c r="I849" s="179"/>
    </row>
    <row r="850">
      <c r="I850" s="179"/>
    </row>
    <row r="851">
      <c r="I851" s="179"/>
    </row>
    <row r="852">
      <c r="I852" s="179"/>
    </row>
    <row r="853">
      <c r="I853" s="179"/>
    </row>
    <row r="854">
      <c r="I854" s="179"/>
    </row>
    <row r="855">
      <c r="I855" s="179"/>
    </row>
    <row r="856">
      <c r="I856" s="179"/>
    </row>
    <row r="857">
      <c r="I857" s="179"/>
    </row>
    <row r="858">
      <c r="I858" s="179"/>
    </row>
    <row r="859">
      <c r="I859" s="179"/>
    </row>
    <row r="860">
      <c r="I860" s="179"/>
    </row>
    <row r="861">
      <c r="I861" s="179"/>
    </row>
    <row r="862">
      <c r="I862" s="179"/>
    </row>
    <row r="863">
      <c r="I863" s="179"/>
    </row>
    <row r="864">
      <c r="I864" s="179"/>
    </row>
    <row r="865">
      <c r="I865" s="179"/>
    </row>
    <row r="866">
      <c r="I866" s="179"/>
    </row>
    <row r="867">
      <c r="I867" s="179"/>
    </row>
    <row r="868">
      <c r="I868" s="179"/>
    </row>
    <row r="869">
      <c r="I869" s="179"/>
    </row>
    <row r="870">
      <c r="I870" s="179"/>
    </row>
    <row r="871">
      <c r="I871" s="179"/>
    </row>
    <row r="872">
      <c r="I872" s="179"/>
    </row>
    <row r="873">
      <c r="I873" s="179"/>
    </row>
    <row r="874">
      <c r="I874" s="179"/>
    </row>
    <row r="875">
      <c r="I875" s="179"/>
    </row>
    <row r="876">
      <c r="I876" s="179"/>
    </row>
    <row r="877">
      <c r="I877" s="179"/>
    </row>
    <row r="878">
      <c r="I878" s="179"/>
    </row>
    <row r="879">
      <c r="I879" s="179"/>
    </row>
    <row r="880">
      <c r="I880" s="179"/>
    </row>
    <row r="881">
      <c r="I881" s="179"/>
    </row>
    <row r="882">
      <c r="I882" s="179"/>
    </row>
    <row r="883">
      <c r="I883" s="179"/>
    </row>
    <row r="884">
      <c r="I884" s="179"/>
    </row>
    <row r="885">
      <c r="I885" s="179"/>
    </row>
    <row r="886">
      <c r="I886" s="179"/>
    </row>
    <row r="887">
      <c r="I887" s="179"/>
    </row>
    <row r="888">
      <c r="I888" s="179"/>
    </row>
    <row r="889">
      <c r="I889" s="179"/>
    </row>
    <row r="890">
      <c r="I890" s="179"/>
    </row>
    <row r="891">
      <c r="I891" s="179"/>
    </row>
    <row r="892">
      <c r="I892" s="179"/>
    </row>
    <row r="893">
      <c r="I893" s="179"/>
    </row>
    <row r="894">
      <c r="I894" s="179"/>
    </row>
    <row r="895">
      <c r="I895" s="179"/>
    </row>
    <row r="896">
      <c r="I896" s="179"/>
    </row>
    <row r="897">
      <c r="I897" s="179"/>
    </row>
    <row r="898">
      <c r="I898" s="179"/>
    </row>
    <row r="899">
      <c r="I899" s="179"/>
    </row>
    <row r="900">
      <c r="I900" s="179"/>
    </row>
    <row r="901">
      <c r="I901" s="179"/>
    </row>
    <row r="902">
      <c r="I902" s="179"/>
    </row>
    <row r="903">
      <c r="I903" s="179"/>
    </row>
    <row r="904">
      <c r="I904" s="179"/>
    </row>
    <row r="905">
      <c r="I905" s="179"/>
    </row>
    <row r="906">
      <c r="I906" s="179"/>
    </row>
    <row r="907">
      <c r="I907" s="179"/>
    </row>
    <row r="908">
      <c r="I908" s="179"/>
    </row>
    <row r="909">
      <c r="I909" s="179"/>
    </row>
    <row r="910">
      <c r="I910" s="179"/>
    </row>
    <row r="911">
      <c r="I911" s="179"/>
    </row>
    <row r="912">
      <c r="I912" s="179"/>
    </row>
    <row r="913">
      <c r="I913" s="179"/>
    </row>
    <row r="914">
      <c r="I914" s="179"/>
    </row>
    <row r="915">
      <c r="I915" s="179"/>
    </row>
    <row r="916">
      <c r="I916" s="179"/>
    </row>
    <row r="917">
      <c r="I917" s="179"/>
    </row>
    <row r="918">
      <c r="I918" s="179"/>
    </row>
    <row r="919">
      <c r="I919" s="179"/>
    </row>
    <row r="920">
      <c r="I920" s="179"/>
    </row>
    <row r="921">
      <c r="I921" s="179"/>
    </row>
    <row r="922">
      <c r="I922" s="179"/>
    </row>
    <row r="923">
      <c r="I923" s="179"/>
    </row>
    <row r="924">
      <c r="I924" s="179"/>
    </row>
    <row r="925">
      <c r="I925" s="179"/>
    </row>
    <row r="926">
      <c r="I926" s="179"/>
    </row>
    <row r="927">
      <c r="I927" s="179"/>
    </row>
    <row r="928">
      <c r="I928" s="179"/>
    </row>
    <row r="929">
      <c r="I929" s="179"/>
    </row>
    <row r="930">
      <c r="I930" s="179"/>
    </row>
    <row r="931">
      <c r="I931" s="179"/>
    </row>
    <row r="932">
      <c r="I932" s="179"/>
    </row>
    <row r="933">
      <c r="I933" s="179"/>
    </row>
    <row r="934">
      <c r="I934" s="179"/>
    </row>
    <row r="935">
      <c r="I935" s="179"/>
    </row>
    <row r="936">
      <c r="I936" s="179"/>
    </row>
    <row r="937">
      <c r="I937" s="179"/>
    </row>
    <row r="938">
      <c r="I938" s="179"/>
    </row>
    <row r="939">
      <c r="I939" s="179"/>
    </row>
    <row r="940">
      <c r="I940" s="179"/>
    </row>
    <row r="941">
      <c r="I941" s="179"/>
    </row>
    <row r="942">
      <c r="I942" s="179"/>
    </row>
    <row r="943">
      <c r="I943" s="179"/>
    </row>
    <row r="944">
      <c r="I944" s="179"/>
    </row>
    <row r="945">
      <c r="I945" s="179"/>
    </row>
    <row r="946">
      <c r="I946" s="179"/>
    </row>
    <row r="947">
      <c r="I947" s="179"/>
    </row>
    <row r="948">
      <c r="I948" s="179"/>
    </row>
    <row r="949">
      <c r="I949" s="179"/>
    </row>
    <row r="950">
      <c r="I950" s="179"/>
    </row>
    <row r="951">
      <c r="I951" s="179"/>
    </row>
    <row r="952">
      <c r="I952" s="179"/>
    </row>
    <row r="953">
      <c r="I953" s="179"/>
    </row>
    <row r="954">
      <c r="I954" s="179"/>
    </row>
    <row r="955">
      <c r="I955" s="179"/>
    </row>
    <row r="956">
      <c r="I956" s="179"/>
    </row>
    <row r="957">
      <c r="I957" s="179"/>
    </row>
    <row r="958">
      <c r="I958" s="179"/>
    </row>
    <row r="959">
      <c r="I959" s="179"/>
    </row>
    <row r="960">
      <c r="I960" s="179"/>
    </row>
    <row r="961">
      <c r="I961" s="179"/>
    </row>
    <row r="962">
      <c r="I962" s="179"/>
    </row>
    <row r="963">
      <c r="I963" s="179"/>
    </row>
    <row r="964">
      <c r="I964" s="179"/>
    </row>
    <row r="965">
      <c r="I965" s="179"/>
    </row>
    <row r="966">
      <c r="I966" s="179"/>
    </row>
    <row r="967">
      <c r="I967" s="179"/>
    </row>
    <row r="968">
      <c r="I968" s="179"/>
    </row>
    <row r="969">
      <c r="I969" s="179"/>
    </row>
    <row r="970">
      <c r="I970" s="179"/>
    </row>
    <row r="971">
      <c r="I971" s="179"/>
    </row>
    <row r="972">
      <c r="I972" s="179"/>
    </row>
    <row r="973">
      <c r="I973" s="179"/>
    </row>
    <row r="974">
      <c r="I974" s="179"/>
    </row>
    <row r="975">
      <c r="I975" s="179"/>
    </row>
    <row r="976">
      <c r="I976" s="179"/>
    </row>
    <row r="977">
      <c r="I977" s="179"/>
    </row>
    <row r="978">
      <c r="I978" s="179"/>
    </row>
    <row r="979">
      <c r="I979" s="179"/>
    </row>
    <row r="980">
      <c r="I980" s="179"/>
    </row>
    <row r="981">
      <c r="I981" s="179"/>
    </row>
    <row r="982">
      <c r="I982" s="179"/>
    </row>
    <row r="983">
      <c r="I983" s="179"/>
    </row>
    <row r="984">
      <c r="I984" s="179"/>
    </row>
    <row r="985">
      <c r="I985" s="179"/>
    </row>
    <row r="986">
      <c r="I986" s="179"/>
    </row>
    <row r="987">
      <c r="I987" s="179"/>
    </row>
    <row r="988">
      <c r="I988" s="179"/>
    </row>
    <row r="989">
      <c r="I989" s="179"/>
    </row>
    <row r="990">
      <c r="I990" s="179"/>
    </row>
    <row r="991">
      <c r="I991" s="179"/>
    </row>
    <row r="992">
      <c r="I992" s="179"/>
    </row>
    <row r="993">
      <c r="I993" s="179"/>
    </row>
    <row r="994">
      <c r="I994" s="179"/>
    </row>
    <row r="995">
      <c r="I995" s="179"/>
    </row>
    <row r="996">
      <c r="I996" s="179"/>
    </row>
    <row r="997">
      <c r="I997" s="179"/>
    </row>
    <row r="998">
      <c r="I998" s="179"/>
    </row>
    <row r="999">
      <c r="I999" s="179"/>
    </row>
    <row r="1000">
      <c r="I1000" s="179"/>
    </row>
    <row r="1001">
      <c r="I1001" s="179"/>
    </row>
    <row r="1002">
      <c r="I1002" s="17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sheetData>
    <row r="1">
      <c r="A1" s="3" t="s">
        <v>0</v>
      </c>
      <c r="B1" s="6" t="s">
        <v>2</v>
      </c>
      <c r="C1" s="7"/>
      <c r="D1" s="7"/>
      <c r="E1" s="7"/>
      <c r="F1" s="9"/>
      <c r="G1" s="6" t="s">
        <v>4</v>
      </c>
      <c r="H1" s="7"/>
      <c r="I1" s="7"/>
      <c r="J1" s="7"/>
      <c r="K1" s="9"/>
      <c r="L1" s="6" t="s">
        <v>5</v>
      </c>
      <c r="M1" s="7"/>
      <c r="N1" s="7"/>
      <c r="O1" s="7"/>
      <c r="P1" s="9"/>
      <c r="Q1" s="6" t="s">
        <v>7</v>
      </c>
      <c r="R1" s="7"/>
      <c r="S1" s="7"/>
      <c r="T1" s="7"/>
      <c r="U1" s="9"/>
      <c r="V1" s="6" t="s">
        <v>8</v>
      </c>
      <c r="W1" s="7"/>
      <c r="X1" s="7"/>
      <c r="Y1" s="7"/>
      <c r="Z1" s="9"/>
      <c r="AA1" s="6" t="s">
        <v>9</v>
      </c>
      <c r="AB1" s="7"/>
      <c r="AC1" s="7"/>
      <c r="AD1" s="7"/>
      <c r="AE1" s="9"/>
      <c r="AF1" s="16" t="s">
        <v>11</v>
      </c>
      <c r="AG1" s="17"/>
      <c r="AH1" s="17"/>
      <c r="AI1" s="17"/>
      <c r="AJ1" s="19"/>
      <c r="AK1" s="21" t="s">
        <v>12</v>
      </c>
      <c r="AL1" s="7"/>
      <c r="AM1" s="7"/>
      <c r="AN1" s="7"/>
      <c r="AO1" s="9"/>
      <c r="AP1" s="25" t="s">
        <v>14</v>
      </c>
      <c r="AQ1" s="7"/>
      <c r="AR1" s="7"/>
      <c r="AS1" s="7"/>
      <c r="AT1" s="9"/>
      <c r="AU1" s="26" t="s">
        <v>15</v>
      </c>
      <c r="AV1" s="7"/>
      <c r="AW1" s="7"/>
      <c r="AX1" s="7"/>
      <c r="AY1" s="9"/>
    </row>
    <row r="2">
      <c r="A2" s="3"/>
      <c r="B2" s="28" t="s">
        <v>16</v>
      </c>
      <c r="C2" s="28" t="s">
        <v>17</v>
      </c>
      <c r="D2" s="28" t="s">
        <v>18</v>
      </c>
      <c r="E2" s="28" t="s">
        <v>20</v>
      </c>
      <c r="F2" s="28" t="s">
        <v>21</v>
      </c>
      <c r="G2" s="28" t="s">
        <v>16</v>
      </c>
      <c r="H2" s="28" t="s">
        <v>17</v>
      </c>
      <c r="I2" s="28" t="s">
        <v>18</v>
      </c>
      <c r="J2" s="28" t="s">
        <v>20</v>
      </c>
      <c r="K2" s="28" t="s">
        <v>21</v>
      </c>
      <c r="L2" s="28" t="s">
        <v>16</v>
      </c>
      <c r="M2" s="28" t="s">
        <v>17</v>
      </c>
      <c r="N2" s="28" t="s">
        <v>18</v>
      </c>
      <c r="O2" s="28" t="s">
        <v>20</v>
      </c>
      <c r="P2" s="28" t="s">
        <v>21</v>
      </c>
      <c r="Q2" s="28" t="s">
        <v>16</v>
      </c>
      <c r="R2" s="28" t="s">
        <v>17</v>
      </c>
      <c r="S2" s="28" t="s">
        <v>18</v>
      </c>
      <c r="T2" s="28" t="s">
        <v>20</v>
      </c>
      <c r="U2" s="28" t="s">
        <v>21</v>
      </c>
      <c r="V2" s="28" t="s">
        <v>16</v>
      </c>
      <c r="W2" s="28" t="s">
        <v>17</v>
      </c>
      <c r="X2" s="28" t="s">
        <v>18</v>
      </c>
      <c r="Y2" s="28" t="s">
        <v>20</v>
      </c>
      <c r="Z2" s="28" t="s">
        <v>21</v>
      </c>
      <c r="AA2" s="28" t="s">
        <v>16</v>
      </c>
      <c r="AB2" s="28" t="s">
        <v>17</v>
      </c>
      <c r="AC2" s="28" t="s">
        <v>18</v>
      </c>
      <c r="AD2" s="28" t="s">
        <v>20</v>
      </c>
      <c r="AE2" s="34" t="s">
        <v>21</v>
      </c>
      <c r="AF2" s="37" t="s">
        <v>16</v>
      </c>
      <c r="AG2" s="38" t="s">
        <v>17</v>
      </c>
      <c r="AH2" s="38" t="s">
        <v>18</v>
      </c>
      <c r="AI2" s="38" t="s">
        <v>20</v>
      </c>
      <c r="AJ2" s="39" t="s">
        <v>21</v>
      </c>
      <c r="AK2" s="40" t="s">
        <v>16</v>
      </c>
      <c r="AL2" s="41" t="s">
        <v>17</v>
      </c>
      <c r="AM2" s="41" t="s">
        <v>18</v>
      </c>
      <c r="AN2" s="41" t="s">
        <v>20</v>
      </c>
      <c r="AO2" s="41" t="s">
        <v>21</v>
      </c>
      <c r="AP2" s="28" t="s">
        <v>16</v>
      </c>
      <c r="AQ2" s="28" t="s">
        <v>17</v>
      </c>
      <c r="AR2" s="28" t="s">
        <v>18</v>
      </c>
      <c r="AS2" s="28" t="s">
        <v>20</v>
      </c>
      <c r="AT2" s="28" t="s">
        <v>21</v>
      </c>
      <c r="AU2" s="42" t="s">
        <v>16</v>
      </c>
      <c r="AV2" s="42" t="s">
        <v>17</v>
      </c>
      <c r="AW2" s="42" t="s">
        <v>18</v>
      </c>
      <c r="AX2" s="42" t="s">
        <v>20</v>
      </c>
      <c r="AY2" s="42" t="s">
        <v>21</v>
      </c>
    </row>
    <row r="3">
      <c r="A3" s="44">
        <v>46296.0</v>
      </c>
      <c r="B3" s="49">
        <f>OCTOBER!B9-C3-D3</f>
        <v>45840000</v>
      </c>
      <c r="C3" s="50"/>
      <c r="D3" s="50">
        <v>2.66E7</v>
      </c>
      <c r="E3" s="50">
        <f t="shared" ref="E3:E31" si="2">sum(B3:D3)</f>
        <v>72440000</v>
      </c>
      <c r="F3" s="50"/>
      <c r="G3" s="53"/>
      <c r="H3" s="53"/>
      <c r="I3" s="53"/>
      <c r="J3" s="53">
        <f t="shared" ref="J3:J31" si="3">sum(G3:I3)</f>
        <v>0</v>
      </c>
      <c r="K3" s="53"/>
      <c r="L3" s="56">
        <v>6.124E7</v>
      </c>
      <c r="M3" s="56" t="s">
        <v>27</v>
      </c>
      <c r="N3" s="56">
        <v>2.9315E7</v>
      </c>
      <c r="O3" s="56">
        <f t="shared" ref="O3:O31" si="4">sum(L3:N3)</f>
        <v>90555000</v>
      </c>
      <c r="P3" s="56" t="s">
        <v>27</v>
      </c>
      <c r="Q3" s="50">
        <f>OCTOBER!E9-R3-S3</f>
        <v>25500000</v>
      </c>
      <c r="R3" s="50"/>
      <c r="S3" s="60">
        <v>9760000.0</v>
      </c>
      <c r="T3" s="50">
        <f t="shared" ref="T3:T31" si="5">sum(Q3:S3)</f>
        <v>35260000</v>
      </c>
      <c r="U3" s="64"/>
      <c r="V3" s="66"/>
      <c r="W3" s="68"/>
      <c r="X3" s="68">
        <v>1.6605E7</v>
      </c>
      <c r="Y3" s="68">
        <f t="shared" ref="Y3:Y31" si="6">sum(V3:X3)</f>
        <v>16605000</v>
      </c>
      <c r="Z3" s="73"/>
      <c r="AA3" s="50">
        <v>0.0</v>
      </c>
      <c r="AB3" s="73">
        <v>0.0</v>
      </c>
      <c r="AC3" s="73">
        <v>0.0</v>
      </c>
      <c r="AD3" s="50">
        <f t="shared" ref="AD3:AD31" si="7">sum(AA3:AC3)</f>
        <v>0</v>
      </c>
      <c r="AF3" s="50">
        <f>+OCTOBER!H9-AG3-AH3</f>
        <v>26039620</v>
      </c>
      <c r="AG3" s="50">
        <v>0.0</v>
      </c>
      <c r="AH3" s="50">
        <v>0.0</v>
      </c>
      <c r="AI3" s="50">
        <f t="shared" ref="AI3:AI31" si="8">sum(AF3:AH3)</f>
        <v>26039620</v>
      </c>
      <c r="AJ3" s="50">
        <v>0.0</v>
      </c>
      <c r="AK3" s="79">
        <f>OCTOBER!I9-(AL3+AM3+AO3)</f>
        <v>0</v>
      </c>
      <c r="AL3" s="81"/>
      <c r="AM3" s="81">
        <v>8200000.0</v>
      </c>
      <c r="AN3" s="79">
        <f t="shared" ref="AN3:AN31" si="9">sum(AK3:AM3)</f>
        <v>8200000</v>
      </c>
      <c r="AO3" s="81"/>
      <c r="AP3" s="82"/>
      <c r="AQ3" s="83">
        <v>5000000.0</v>
      </c>
      <c r="AR3" s="83"/>
      <c r="AS3" s="50">
        <f t="shared" ref="AS3:AS31" si="10">sum(AP3:AR3)</f>
        <v>5000000</v>
      </c>
      <c r="AT3" s="84"/>
      <c r="AU3" s="86">
        <f t="shared" ref="AU3:AW3" si="1">SUM(B3,G3,L3,Q3,V3,AA3,AF3,AK3,AP3)</f>
        <v>158619620</v>
      </c>
      <c r="AV3" s="86">
        <f t="shared" si="1"/>
        <v>5000000</v>
      </c>
      <c r="AW3" s="86">
        <f t="shared" si="1"/>
        <v>90480000</v>
      </c>
      <c r="AX3" s="86">
        <f t="shared" ref="AX3:AX25" si="12">E3+J3+O3+T3+Y3+AD3+AI3+AN3+AS3</f>
        <v>254099620</v>
      </c>
      <c r="AY3" s="86"/>
    </row>
    <row r="4">
      <c r="A4" s="44">
        <v>46297.0</v>
      </c>
      <c r="B4" s="49">
        <f>OCTOBER!B10-C4-D4</f>
        <v>26200000</v>
      </c>
      <c r="C4" s="50"/>
      <c r="D4" s="50">
        <v>2.55E7</v>
      </c>
      <c r="E4" s="50">
        <f t="shared" si="2"/>
        <v>51700000</v>
      </c>
      <c r="F4" s="50"/>
      <c r="G4" s="53"/>
      <c r="H4" s="53"/>
      <c r="I4" s="53"/>
      <c r="J4" s="53">
        <f t="shared" si="3"/>
        <v>0</v>
      </c>
      <c r="K4" s="53"/>
      <c r="L4" s="56">
        <v>3.755E7</v>
      </c>
      <c r="M4" s="56">
        <v>1.22E7</v>
      </c>
      <c r="N4" s="94" t="s">
        <v>27</v>
      </c>
      <c r="O4" s="56">
        <f t="shared" si="4"/>
        <v>49750000</v>
      </c>
      <c r="P4" s="56" t="s">
        <v>27</v>
      </c>
      <c r="Q4" s="50">
        <f>OCTOBER!E10-R4-S4</f>
        <v>24320000</v>
      </c>
      <c r="R4" s="50"/>
      <c r="S4" s="60">
        <v>6300000.0</v>
      </c>
      <c r="T4" s="50">
        <f t="shared" si="5"/>
        <v>30620000</v>
      </c>
      <c r="U4" s="97"/>
      <c r="V4" s="68">
        <v>3.762E7</v>
      </c>
      <c r="W4" s="68"/>
      <c r="X4" s="68">
        <v>1.644E7</v>
      </c>
      <c r="Y4" s="68">
        <f t="shared" si="6"/>
        <v>54060000</v>
      </c>
      <c r="Z4" s="98"/>
      <c r="AA4" s="50">
        <v>2592500.0</v>
      </c>
      <c r="AB4" s="73">
        <v>2847500.0</v>
      </c>
      <c r="AC4" s="73"/>
      <c r="AD4" s="50">
        <f t="shared" si="7"/>
        <v>5440000</v>
      </c>
      <c r="AE4" s="73">
        <v>2847500.0</v>
      </c>
      <c r="AF4" s="50">
        <f>+OCTOBER!H10-AG4-AH4</f>
        <v>30000000</v>
      </c>
      <c r="AG4" s="50">
        <v>0.0</v>
      </c>
      <c r="AH4" s="50">
        <v>1.65E7</v>
      </c>
      <c r="AI4" s="50">
        <f t="shared" si="8"/>
        <v>46500000</v>
      </c>
      <c r="AJ4" s="101">
        <v>0.0</v>
      </c>
      <c r="AK4" s="79">
        <f>OCTOBER!I10-(AL4+AM4+AO4)</f>
        <v>0</v>
      </c>
      <c r="AL4" s="102"/>
      <c r="AM4" s="102"/>
      <c r="AN4" s="79">
        <f t="shared" si="9"/>
        <v>0</v>
      </c>
      <c r="AO4" s="102"/>
      <c r="AP4" s="103">
        <v>4.507E7</v>
      </c>
      <c r="AQ4" s="83"/>
      <c r="AR4" s="83">
        <v>1.26E7</v>
      </c>
      <c r="AS4" s="50">
        <f t="shared" si="10"/>
        <v>57670000</v>
      </c>
      <c r="AT4" s="84"/>
      <c r="AU4" s="86">
        <f t="shared" ref="AU4:AW4" si="11">SUM(B4,G4,L4,Q4,V4,AA4,AF4,AK4,AP4)</f>
        <v>203352500</v>
      </c>
      <c r="AV4" s="86">
        <f t="shared" si="11"/>
        <v>15047500</v>
      </c>
      <c r="AW4" s="86">
        <f t="shared" si="11"/>
        <v>77340000</v>
      </c>
      <c r="AX4" s="86">
        <f t="shared" si="12"/>
        <v>295740000</v>
      </c>
      <c r="AY4" s="86"/>
    </row>
    <row r="5">
      <c r="A5" s="44">
        <v>46298.0</v>
      </c>
      <c r="B5" s="49">
        <f>OCTOBER!B11-C5-D5</f>
        <v>38990000</v>
      </c>
      <c r="C5" s="50"/>
      <c r="D5" s="50">
        <v>2.561E7</v>
      </c>
      <c r="E5" s="50">
        <f t="shared" si="2"/>
        <v>64600000</v>
      </c>
      <c r="F5" s="50"/>
      <c r="G5" s="53"/>
      <c r="H5" s="53"/>
      <c r="I5" s="53"/>
      <c r="J5" s="53">
        <f t="shared" si="3"/>
        <v>0</v>
      </c>
      <c r="K5" s="53"/>
      <c r="L5" s="56">
        <v>3.821E7</v>
      </c>
      <c r="M5" s="56" t="s">
        <v>27</v>
      </c>
      <c r="N5" s="56">
        <v>3.442E7</v>
      </c>
      <c r="O5" s="56">
        <f t="shared" si="4"/>
        <v>72630000</v>
      </c>
      <c r="P5" s="56" t="s">
        <v>27</v>
      </c>
      <c r="Q5" s="50">
        <f>OCTOBER!E11-R5-S5</f>
        <v>26010000</v>
      </c>
      <c r="R5" s="50"/>
      <c r="S5" s="50">
        <v>3.286E7</v>
      </c>
      <c r="T5" s="50">
        <f t="shared" si="5"/>
        <v>58870000</v>
      </c>
      <c r="U5" s="64"/>
      <c r="V5" s="66">
        <f>6000000+5740000</f>
        <v>11740000</v>
      </c>
      <c r="W5" s="68"/>
      <c r="X5" s="68">
        <f>12750000+8300000+17000000</f>
        <v>38050000</v>
      </c>
      <c r="Y5" s="68">
        <f t="shared" si="6"/>
        <v>49790000</v>
      </c>
      <c r="Z5" s="73"/>
      <c r="AA5" s="69">
        <v>1.173E7</v>
      </c>
      <c r="AB5" s="73"/>
      <c r="AC5" s="73"/>
      <c r="AD5" s="50">
        <f t="shared" si="7"/>
        <v>11730000</v>
      </c>
      <c r="AE5" s="73"/>
      <c r="AF5" s="50">
        <f>+OCTOBER!H11-AG5-AH5</f>
        <v>69420000</v>
      </c>
      <c r="AG5" s="50">
        <v>0.0</v>
      </c>
      <c r="AH5" s="50">
        <v>1.65E7</v>
      </c>
      <c r="AI5" s="50">
        <f t="shared" si="8"/>
        <v>85920000</v>
      </c>
      <c r="AJ5" s="50">
        <v>0.0</v>
      </c>
      <c r="AK5" s="79">
        <f>OCTOBER!I11-(AL5+AM5+AO5)</f>
        <v>23300000</v>
      </c>
      <c r="AL5" s="81"/>
      <c r="AM5" s="81"/>
      <c r="AN5" s="79">
        <f t="shared" si="9"/>
        <v>23300000</v>
      </c>
      <c r="AO5" s="107"/>
      <c r="AP5" s="108"/>
      <c r="AQ5" s="108"/>
      <c r="AR5" s="108">
        <v>1.47E7</v>
      </c>
      <c r="AS5" s="50">
        <f t="shared" si="10"/>
        <v>14700000</v>
      </c>
      <c r="AT5" s="84"/>
      <c r="AU5" s="86">
        <f t="shared" ref="AU5:AW5" si="13">SUM(B5,G5,L5,Q5,V5,AA5,AF5,AK5,AP5)</f>
        <v>219400000</v>
      </c>
      <c r="AV5" s="86">
        <f t="shared" si="13"/>
        <v>0</v>
      </c>
      <c r="AW5" s="86">
        <f t="shared" si="13"/>
        <v>162140000</v>
      </c>
      <c r="AX5" s="86">
        <f t="shared" si="12"/>
        <v>381540000</v>
      </c>
      <c r="AY5" s="86"/>
    </row>
    <row r="6">
      <c r="A6" s="44">
        <v>46299.0</v>
      </c>
      <c r="B6" s="49">
        <f>OCTOBER!B12-C6-D6</f>
        <v>109300000</v>
      </c>
      <c r="C6" s="50"/>
      <c r="D6" s="50">
        <v>5.47E7</v>
      </c>
      <c r="E6" s="50">
        <f t="shared" si="2"/>
        <v>164000000</v>
      </c>
      <c r="F6" s="50"/>
      <c r="G6" s="53"/>
      <c r="H6" s="53"/>
      <c r="I6" s="53"/>
      <c r="J6" s="53">
        <f t="shared" si="3"/>
        <v>0</v>
      </c>
      <c r="K6" s="53"/>
      <c r="L6" s="56">
        <v>6.683E7</v>
      </c>
      <c r="M6" s="56">
        <v>1.12E7</v>
      </c>
      <c r="N6" s="56">
        <v>1.1622E8</v>
      </c>
      <c r="O6" s="56">
        <f t="shared" si="4"/>
        <v>194250000</v>
      </c>
      <c r="P6" s="56" t="s">
        <v>27</v>
      </c>
      <c r="Q6" s="50">
        <f>OCTOBER!E12-R6-S6</f>
        <v>51700000</v>
      </c>
      <c r="R6" s="50"/>
      <c r="S6" s="60">
        <v>4.679E7</v>
      </c>
      <c r="T6" s="50">
        <f t="shared" si="5"/>
        <v>98490000</v>
      </c>
      <c r="U6" s="64"/>
      <c r="V6" s="111">
        <v>7600000.0</v>
      </c>
      <c r="W6" s="112">
        <v>2.776E7</v>
      </c>
      <c r="X6" s="112">
        <v>7600000.0</v>
      </c>
      <c r="Y6" s="112">
        <f t="shared" si="6"/>
        <v>42960000</v>
      </c>
      <c r="Z6" s="73"/>
      <c r="AA6" s="114">
        <v>4.418375E7</v>
      </c>
      <c r="AB6" s="73"/>
      <c r="AC6" s="73"/>
      <c r="AD6" s="50">
        <f t="shared" si="7"/>
        <v>44183750</v>
      </c>
      <c r="AE6" s="73"/>
      <c r="AF6" s="50">
        <f>+OCTOBER!H12-AG6-AH6</f>
        <v>54550000</v>
      </c>
      <c r="AG6" s="50">
        <v>0.0</v>
      </c>
      <c r="AH6" s="50">
        <f>+32850000+5040000+11300000</f>
        <v>49190000</v>
      </c>
      <c r="AI6" s="50">
        <f t="shared" si="8"/>
        <v>103740000</v>
      </c>
      <c r="AJ6" s="50">
        <v>0.0</v>
      </c>
      <c r="AK6" s="79">
        <f>OCTOBER!I12-(AL6+AM6+AO6)</f>
        <v>18200000</v>
      </c>
      <c r="AL6" s="81"/>
      <c r="AM6" s="81">
        <v>2.997E7</v>
      </c>
      <c r="AN6" s="79">
        <f t="shared" si="9"/>
        <v>48170000</v>
      </c>
      <c r="AO6" s="81"/>
      <c r="AP6" s="82">
        <v>7.0265E7</v>
      </c>
      <c r="AQ6" s="83">
        <v>0.0</v>
      </c>
      <c r="AR6" s="83">
        <v>0.0</v>
      </c>
      <c r="AS6" s="50">
        <f t="shared" si="10"/>
        <v>70265000</v>
      </c>
      <c r="AT6" s="84"/>
      <c r="AU6" s="86">
        <f t="shared" ref="AU6:AW6" si="14">SUM(B6,G6,L6,Q6,V6,AA6,AF6,AK6,AP6)</f>
        <v>422628750</v>
      </c>
      <c r="AV6" s="86">
        <f t="shared" si="14"/>
        <v>38960000</v>
      </c>
      <c r="AW6" s="86">
        <f t="shared" si="14"/>
        <v>304470000</v>
      </c>
      <c r="AX6" s="86">
        <f t="shared" si="12"/>
        <v>766058750</v>
      </c>
      <c r="AY6" s="86"/>
    </row>
    <row r="7">
      <c r="A7" s="44">
        <v>46300.0</v>
      </c>
      <c r="B7" s="119">
        <v>3.41E7</v>
      </c>
      <c r="C7" s="50"/>
      <c r="D7" s="50" t="s">
        <v>27</v>
      </c>
      <c r="E7" s="50">
        <f t="shared" si="2"/>
        <v>34100000</v>
      </c>
      <c r="F7" s="50"/>
      <c r="G7" s="53"/>
      <c r="H7" s="53"/>
      <c r="I7" s="53"/>
      <c r="J7" s="53">
        <f t="shared" si="3"/>
        <v>0</v>
      </c>
      <c r="K7" s="53"/>
      <c r="L7" s="56">
        <v>5.854E7</v>
      </c>
      <c r="M7" s="94" t="s">
        <v>27</v>
      </c>
      <c r="N7" s="56">
        <v>2.415E7</v>
      </c>
      <c r="O7" s="56">
        <f t="shared" si="4"/>
        <v>82690000</v>
      </c>
      <c r="P7" s="94" t="s">
        <v>27</v>
      </c>
      <c r="Q7" s="50">
        <f>OCTOBER!E13-R7-S7</f>
        <v>31600000</v>
      </c>
      <c r="R7" s="122"/>
      <c r="S7" s="122">
        <v>1.739E7</v>
      </c>
      <c r="T7" s="50">
        <f t="shared" si="5"/>
        <v>48990000</v>
      </c>
      <c r="U7" s="123"/>
      <c r="V7" s="124"/>
      <c r="W7" s="68"/>
      <c r="X7" s="68">
        <v>1.485E7</v>
      </c>
      <c r="Y7" s="68">
        <f t="shared" si="6"/>
        <v>14850000</v>
      </c>
      <c r="Z7" s="98"/>
      <c r="AA7" s="50">
        <v>5880000.0</v>
      </c>
      <c r="AB7" s="73">
        <v>3905000.0</v>
      </c>
      <c r="AC7" s="73"/>
      <c r="AD7" s="50">
        <f t="shared" si="7"/>
        <v>9785000</v>
      </c>
      <c r="AE7" s="73">
        <v>3905000.0</v>
      </c>
      <c r="AF7" s="50">
        <f>+OCTOBER!H13-AG7-AH7</f>
        <v>6400000</v>
      </c>
      <c r="AG7" s="50">
        <v>0.0</v>
      </c>
      <c r="AH7" s="50">
        <v>3800000.0</v>
      </c>
      <c r="AI7" s="50">
        <f t="shared" si="8"/>
        <v>10200000</v>
      </c>
      <c r="AJ7" s="50" t="s">
        <v>27</v>
      </c>
      <c r="AK7" s="79">
        <f>OCTOBER!I13-(AL7+AM7+AO7)</f>
        <v>0</v>
      </c>
      <c r="AL7" s="81"/>
      <c r="AM7" s="127"/>
      <c r="AN7" s="79">
        <f t="shared" si="9"/>
        <v>0</v>
      </c>
      <c r="AO7" s="81"/>
      <c r="AP7" s="82">
        <v>2.7388E7</v>
      </c>
      <c r="AQ7" s="83"/>
      <c r="AR7" s="83"/>
      <c r="AS7" s="50">
        <f t="shared" si="10"/>
        <v>27388000</v>
      </c>
      <c r="AT7" s="83"/>
      <c r="AU7" s="86">
        <f t="shared" ref="AU7:AW7" si="15">SUM(B7,G7,L7,Q7,V7,AA7,AF7,AK7,AP7)</f>
        <v>163908000</v>
      </c>
      <c r="AV7" s="86">
        <f t="shared" si="15"/>
        <v>3905000</v>
      </c>
      <c r="AW7" s="86">
        <f t="shared" si="15"/>
        <v>60190000</v>
      </c>
      <c r="AX7" s="86">
        <f t="shared" si="12"/>
        <v>228003000</v>
      </c>
      <c r="AY7" s="86"/>
    </row>
    <row r="8">
      <c r="A8" s="44">
        <v>46301.0</v>
      </c>
      <c r="B8" s="49">
        <f>OCTOBER!B14-C8-D8</f>
        <v>27700000</v>
      </c>
      <c r="C8" s="50"/>
      <c r="D8" s="50">
        <v>2.42E7</v>
      </c>
      <c r="E8" s="50">
        <f t="shared" si="2"/>
        <v>51900000</v>
      </c>
      <c r="F8" s="50"/>
      <c r="G8" s="53"/>
      <c r="H8" s="53"/>
      <c r="I8" s="53"/>
      <c r="J8" s="53">
        <f t="shared" si="3"/>
        <v>0</v>
      </c>
      <c r="K8" s="53"/>
      <c r="L8" s="133">
        <v>3.71E7</v>
      </c>
      <c r="M8" s="56" t="s">
        <v>27</v>
      </c>
      <c r="N8" s="56">
        <v>3.344E7</v>
      </c>
      <c r="O8" s="56">
        <f t="shared" si="4"/>
        <v>70540000</v>
      </c>
      <c r="P8" s="56" t="s">
        <v>27</v>
      </c>
      <c r="Q8" s="50">
        <f>OCTOBER!E14-R8-S8</f>
        <v>13400000</v>
      </c>
      <c r="R8" s="50"/>
      <c r="S8" s="60"/>
      <c r="T8" s="50">
        <f t="shared" si="5"/>
        <v>13400000</v>
      </c>
      <c r="U8" s="64"/>
      <c r="V8" s="66">
        <v>5.978E7</v>
      </c>
      <c r="W8" s="68"/>
      <c r="X8" s="68">
        <v>2.51E7</v>
      </c>
      <c r="Y8" s="68">
        <f t="shared" si="6"/>
        <v>84880000</v>
      </c>
      <c r="Z8" s="73"/>
      <c r="AA8" s="114">
        <v>8540000.0</v>
      </c>
      <c r="AB8" s="73"/>
      <c r="AC8" s="73"/>
      <c r="AD8" s="50">
        <f t="shared" si="7"/>
        <v>8540000</v>
      </c>
      <c r="AE8" s="73"/>
      <c r="AF8" s="50">
        <f>+OCTOBER!H14-AG8-AH8</f>
        <v>21800000</v>
      </c>
      <c r="AG8" s="50">
        <v>0.0</v>
      </c>
      <c r="AH8" s="50">
        <v>1.68E7</v>
      </c>
      <c r="AI8" s="50">
        <f t="shared" si="8"/>
        <v>38600000</v>
      </c>
      <c r="AJ8" s="101">
        <v>0.0</v>
      </c>
      <c r="AK8" s="79">
        <f>OCTOBER!I14-(AL8+AM8+AO8)</f>
        <v>0</v>
      </c>
      <c r="AL8" s="81"/>
      <c r="AM8" s="102">
        <v>1.65E7</v>
      </c>
      <c r="AN8" s="79">
        <f t="shared" si="9"/>
        <v>16500000</v>
      </c>
      <c r="AO8" s="102">
        <v>0.0</v>
      </c>
      <c r="AP8" s="136">
        <v>612000.0</v>
      </c>
      <c r="AQ8" s="83">
        <v>0.0</v>
      </c>
      <c r="AR8" s="83">
        <v>0.0</v>
      </c>
      <c r="AS8" s="50">
        <f t="shared" si="10"/>
        <v>612000</v>
      </c>
      <c r="AT8" s="84"/>
      <c r="AU8" s="86">
        <f t="shared" ref="AU8:AW8" si="16">SUM(B8,G8,L8,Q8,V8,AA8,AF8,AK8,AP8)</f>
        <v>168932000</v>
      </c>
      <c r="AV8" s="86">
        <f t="shared" si="16"/>
        <v>0</v>
      </c>
      <c r="AW8" s="86">
        <f t="shared" si="16"/>
        <v>116040000</v>
      </c>
      <c r="AX8" s="86">
        <f t="shared" si="12"/>
        <v>284972000</v>
      </c>
      <c r="AY8" s="86"/>
    </row>
    <row r="9">
      <c r="A9" s="44">
        <v>46302.0</v>
      </c>
      <c r="B9" s="49">
        <f>OCTOBER!B15-C9-D9</f>
        <v>24200000</v>
      </c>
      <c r="C9" s="50"/>
      <c r="D9" s="50"/>
      <c r="E9" s="50">
        <f t="shared" si="2"/>
        <v>24200000</v>
      </c>
      <c r="F9" s="50"/>
      <c r="G9" s="53"/>
      <c r="H9" s="53"/>
      <c r="I9" s="53"/>
      <c r="J9" s="53">
        <f t="shared" si="3"/>
        <v>0</v>
      </c>
      <c r="K9" s="53"/>
      <c r="L9" s="56">
        <v>1465000.0</v>
      </c>
      <c r="M9" s="56" t="s">
        <v>27</v>
      </c>
      <c r="N9" s="56">
        <v>1.24E7</v>
      </c>
      <c r="O9" s="56">
        <f t="shared" si="4"/>
        <v>13865000</v>
      </c>
      <c r="P9" s="56" t="s">
        <v>27</v>
      </c>
      <c r="Q9" s="50">
        <f>OCTOBER!E15-R9-S9</f>
        <v>40930000</v>
      </c>
      <c r="R9" s="50"/>
      <c r="S9" s="144">
        <v>2.16E7</v>
      </c>
      <c r="T9" s="50">
        <f t="shared" si="5"/>
        <v>62530000</v>
      </c>
      <c r="U9" s="64"/>
      <c r="V9" s="68">
        <v>2.32E7</v>
      </c>
      <c r="W9" s="68"/>
      <c r="X9" s="68"/>
      <c r="Y9" s="68">
        <f t="shared" si="6"/>
        <v>23200000</v>
      </c>
      <c r="Z9" s="50"/>
      <c r="AA9" s="146">
        <v>2.567125E7</v>
      </c>
      <c r="AB9" s="73"/>
      <c r="AC9" s="73"/>
      <c r="AD9" s="50">
        <f t="shared" si="7"/>
        <v>25671250</v>
      </c>
      <c r="AE9" s="73"/>
      <c r="AF9" s="50">
        <f>+OCTOBER!H15-AG9-AH9</f>
        <v>6500000</v>
      </c>
      <c r="AG9" s="50">
        <v>0.0</v>
      </c>
      <c r="AH9" s="50">
        <v>0.0</v>
      </c>
      <c r="AI9" s="50">
        <f t="shared" si="8"/>
        <v>6500000</v>
      </c>
      <c r="AJ9" s="50">
        <v>0.0</v>
      </c>
      <c r="AK9" s="79">
        <f>OCTOBER!I15-(AL9+AM9+AO9)</f>
        <v>25500000</v>
      </c>
      <c r="AL9" s="81"/>
      <c r="AM9" s="81">
        <v>9250000.0</v>
      </c>
      <c r="AN9" s="79">
        <f t="shared" si="9"/>
        <v>34750000</v>
      </c>
      <c r="AO9" s="102"/>
      <c r="AP9" s="82">
        <v>3.04E7</v>
      </c>
      <c r="AQ9" s="83"/>
      <c r="AR9" s="83"/>
      <c r="AS9" s="50">
        <f t="shared" si="10"/>
        <v>30400000</v>
      </c>
      <c r="AT9" s="83"/>
      <c r="AU9" s="86">
        <f t="shared" ref="AU9:AW9" si="17">SUM(B9,G9,L9,Q9,V9,AA9,AF9,AK9,AP9)</f>
        <v>177866250</v>
      </c>
      <c r="AV9" s="86">
        <f t="shared" si="17"/>
        <v>0</v>
      </c>
      <c r="AW9" s="86">
        <f t="shared" si="17"/>
        <v>43250000</v>
      </c>
      <c r="AX9" s="86">
        <f t="shared" si="12"/>
        <v>221116250</v>
      </c>
      <c r="AY9" s="86"/>
    </row>
    <row r="10">
      <c r="A10" s="44">
        <v>46303.0</v>
      </c>
      <c r="B10" s="49">
        <f>OCTOBER!B16-C10-D10</f>
        <v>10700000</v>
      </c>
      <c r="C10" s="50"/>
      <c r="D10" s="50">
        <v>1.55E7</v>
      </c>
      <c r="E10" s="50">
        <f t="shared" si="2"/>
        <v>26200000</v>
      </c>
      <c r="F10" s="50"/>
      <c r="G10" s="53"/>
      <c r="H10" s="53"/>
      <c r="I10" s="53"/>
      <c r="J10" s="53">
        <f t="shared" si="3"/>
        <v>0</v>
      </c>
      <c r="K10" s="53"/>
      <c r="L10" s="56">
        <v>1.05E7</v>
      </c>
      <c r="M10" s="56">
        <v>1.945E7</v>
      </c>
      <c r="N10" s="56" t="s">
        <v>27</v>
      </c>
      <c r="O10" s="56">
        <f t="shared" si="4"/>
        <v>29950000</v>
      </c>
      <c r="P10" s="56" t="s">
        <v>27</v>
      </c>
      <c r="Q10" s="50">
        <f>OCTOBER!E16-R10-S10</f>
        <v>46405000</v>
      </c>
      <c r="R10" s="50">
        <v>9500000.0</v>
      </c>
      <c r="S10" s="60">
        <v>1.65E7</v>
      </c>
      <c r="T10" s="50">
        <f t="shared" si="5"/>
        <v>72405000</v>
      </c>
      <c r="U10" s="64"/>
      <c r="V10" s="159">
        <v>1.572E7</v>
      </c>
      <c r="W10" s="161"/>
      <c r="X10" s="163">
        <v>3.18E7</v>
      </c>
      <c r="Y10" s="68">
        <f t="shared" si="6"/>
        <v>47520000</v>
      </c>
      <c r="Z10" s="164"/>
      <c r="AA10" s="146">
        <v>1.925E7</v>
      </c>
      <c r="AB10" s="73"/>
      <c r="AC10" s="73"/>
      <c r="AD10" s="50">
        <f t="shared" si="7"/>
        <v>19250000</v>
      </c>
      <c r="AE10" s="73"/>
      <c r="AF10" s="50">
        <f>+OCTOBER!H16-AG10-AH10</f>
        <v>21300000</v>
      </c>
      <c r="AG10" s="50">
        <v>0.0</v>
      </c>
      <c r="AH10" s="50">
        <v>7750000.0</v>
      </c>
      <c r="AI10" s="50">
        <f t="shared" si="8"/>
        <v>29050000</v>
      </c>
      <c r="AJ10" s="50">
        <v>0.0</v>
      </c>
      <c r="AK10" s="79">
        <f>OCTOBER!I16-(AL10+AM10+AO10)</f>
        <v>16870000</v>
      </c>
      <c r="AL10" s="81"/>
      <c r="AM10" s="81">
        <v>5800000.0</v>
      </c>
      <c r="AN10" s="79">
        <f t="shared" si="9"/>
        <v>22670000</v>
      </c>
      <c r="AO10" s="81"/>
      <c r="AP10" s="82">
        <v>1.552E7</v>
      </c>
      <c r="AQ10" s="83"/>
      <c r="AR10" s="83">
        <v>2.018E7</v>
      </c>
      <c r="AS10" s="50">
        <f t="shared" si="10"/>
        <v>35700000</v>
      </c>
      <c r="AT10" s="84"/>
      <c r="AU10" s="86">
        <f t="shared" ref="AU10:AW10" si="18">SUM(B10,G10,L10,Q10,V10,AA10,AF10,AK10,AP10)</f>
        <v>156265000</v>
      </c>
      <c r="AV10" s="86">
        <f t="shared" si="18"/>
        <v>28950000</v>
      </c>
      <c r="AW10" s="86">
        <f t="shared" si="18"/>
        <v>97530000</v>
      </c>
      <c r="AX10" s="86">
        <f t="shared" si="12"/>
        <v>282745000</v>
      </c>
      <c r="AY10" s="86"/>
    </row>
    <row r="11">
      <c r="A11" s="44">
        <v>46304.0</v>
      </c>
      <c r="B11" s="49">
        <f>OCTOBER!B17-C11-D11</f>
        <v>24410000</v>
      </c>
      <c r="C11" s="60"/>
      <c r="D11" s="60">
        <v>3.21E7</v>
      </c>
      <c r="E11" s="50">
        <f t="shared" si="2"/>
        <v>56510000</v>
      </c>
      <c r="F11" s="60"/>
      <c r="G11" s="53"/>
      <c r="H11" s="53"/>
      <c r="I11" s="53"/>
      <c r="J11" s="53">
        <f t="shared" si="3"/>
        <v>0</v>
      </c>
      <c r="K11" s="53"/>
      <c r="L11" s="56">
        <v>2.105E7</v>
      </c>
      <c r="M11" s="94">
        <v>1.01E7</v>
      </c>
      <c r="N11" s="56" t="s">
        <v>27</v>
      </c>
      <c r="O11" s="56">
        <f t="shared" si="4"/>
        <v>31150000</v>
      </c>
      <c r="P11" s="56" t="s">
        <v>27</v>
      </c>
      <c r="Q11" s="50">
        <f>OCTOBER!E17-R11-S11</f>
        <v>14650000</v>
      </c>
      <c r="R11" s="50"/>
      <c r="S11" s="144">
        <v>1.82E7</v>
      </c>
      <c r="T11" s="50">
        <f t="shared" si="5"/>
        <v>32850000</v>
      </c>
      <c r="U11" s="64"/>
      <c r="V11" s="66">
        <v>5.211E7</v>
      </c>
      <c r="W11" s="175"/>
      <c r="X11" s="175"/>
      <c r="Y11" s="68">
        <f t="shared" si="6"/>
        <v>52110000</v>
      </c>
      <c r="Z11" s="164"/>
      <c r="AA11" s="146">
        <v>2.131E7</v>
      </c>
      <c r="AB11" s="73"/>
      <c r="AC11" s="73"/>
      <c r="AD11" s="50">
        <f t="shared" si="7"/>
        <v>21310000</v>
      </c>
      <c r="AE11" s="73"/>
      <c r="AF11" s="50">
        <f>+OCTOBER!H17-AG11-AH11</f>
        <v>12955000</v>
      </c>
      <c r="AG11" s="50">
        <v>6400000.0</v>
      </c>
      <c r="AH11" s="50">
        <v>2.16E7</v>
      </c>
      <c r="AI11" s="50">
        <f t="shared" si="8"/>
        <v>40955000</v>
      </c>
      <c r="AJ11" s="50">
        <v>0.0</v>
      </c>
      <c r="AK11" s="79"/>
      <c r="AL11" s="81"/>
      <c r="AM11" s="81">
        <v>1.35E7</v>
      </c>
      <c r="AN11" s="79">
        <f t="shared" si="9"/>
        <v>13500000</v>
      </c>
      <c r="AO11" s="81"/>
      <c r="AP11" s="73">
        <v>1.89E7</v>
      </c>
      <c r="AQ11" s="83"/>
      <c r="AR11" s="83"/>
      <c r="AS11" s="50">
        <f t="shared" si="10"/>
        <v>18900000</v>
      </c>
      <c r="AT11" s="84"/>
      <c r="AU11" s="86">
        <f t="shared" ref="AU11:AW11" si="19">SUM(B11,G11,L11,Q11,V11,AA11,AF11,AK11,AP11)</f>
        <v>165385000</v>
      </c>
      <c r="AV11" s="86">
        <f t="shared" si="19"/>
        <v>16500000</v>
      </c>
      <c r="AW11" s="86">
        <f t="shared" si="19"/>
        <v>85400000</v>
      </c>
      <c r="AX11" s="86">
        <f t="shared" si="12"/>
        <v>267285000</v>
      </c>
      <c r="AY11" s="86"/>
    </row>
    <row r="12">
      <c r="A12" s="44">
        <v>46305.0</v>
      </c>
      <c r="B12" s="49">
        <f>OCTOBER!B18-C12-D12</f>
        <v>56740000</v>
      </c>
      <c r="C12" s="50"/>
      <c r="D12" s="50">
        <v>7.777E7</v>
      </c>
      <c r="E12" s="50">
        <f t="shared" si="2"/>
        <v>134510000</v>
      </c>
      <c r="F12" s="50"/>
      <c r="G12" s="53"/>
      <c r="H12" s="53"/>
      <c r="I12" s="53"/>
      <c r="J12" s="53">
        <f t="shared" si="3"/>
        <v>0</v>
      </c>
      <c r="K12" s="53"/>
      <c r="L12" s="56">
        <v>5300000.0</v>
      </c>
      <c r="M12" s="94" t="s">
        <v>27</v>
      </c>
      <c r="N12" s="56">
        <v>1.36E7</v>
      </c>
      <c r="O12" s="56">
        <f t="shared" si="4"/>
        <v>18900000</v>
      </c>
      <c r="P12" s="56" t="s">
        <v>27</v>
      </c>
      <c r="Q12" s="50">
        <f>OCTOBER!E18-R12-S12</f>
        <v>60130000</v>
      </c>
      <c r="R12" s="50"/>
      <c r="S12" s="60">
        <v>4.135E7</v>
      </c>
      <c r="T12" s="50">
        <f t="shared" si="5"/>
        <v>101480000</v>
      </c>
      <c r="U12" s="64"/>
      <c r="V12" s="66">
        <v>2.205E7</v>
      </c>
      <c r="W12" s="68"/>
      <c r="X12" s="68">
        <v>2.694E7</v>
      </c>
      <c r="Y12" s="68">
        <f t="shared" si="6"/>
        <v>48990000</v>
      </c>
      <c r="Z12" s="73"/>
      <c r="AA12" s="146">
        <v>1.914125E7</v>
      </c>
      <c r="AB12" s="73"/>
      <c r="AC12" s="73"/>
      <c r="AD12" s="50">
        <f t="shared" si="7"/>
        <v>19141250</v>
      </c>
      <c r="AE12" s="73"/>
      <c r="AF12" s="50">
        <f>+OCTOBER!H18-AG12-AH12</f>
        <v>25250000</v>
      </c>
      <c r="AG12" s="50">
        <v>7600000.0</v>
      </c>
      <c r="AH12" s="50">
        <v>2.564E7</v>
      </c>
      <c r="AI12" s="50">
        <f t="shared" si="8"/>
        <v>58490000</v>
      </c>
      <c r="AJ12" s="50">
        <v>0.0</v>
      </c>
      <c r="AK12" s="79">
        <f>OCTOBER!I18-(AL12+AM12+AO12)</f>
        <v>5800000</v>
      </c>
      <c r="AL12" s="81"/>
      <c r="AM12" s="81"/>
      <c r="AN12" s="79">
        <f t="shared" si="9"/>
        <v>5800000</v>
      </c>
      <c r="AO12" s="81"/>
      <c r="AP12" s="182">
        <v>0.0</v>
      </c>
      <c r="AQ12" s="83">
        <v>0.0</v>
      </c>
      <c r="AR12" s="83">
        <v>0.0</v>
      </c>
      <c r="AS12" s="50">
        <f t="shared" si="10"/>
        <v>0</v>
      </c>
      <c r="AT12" s="84"/>
      <c r="AU12" s="86">
        <f t="shared" ref="AU12:AW12" si="20">SUM(B12,G12,L12,Q12,V12,AA12,AF12,AK12,AP12)</f>
        <v>194411250</v>
      </c>
      <c r="AV12" s="86">
        <f t="shared" si="20"/>
        <v>7600000</v>
      </c>
      <c r="AW12" s="86">
        <f t="shared" si="20"/>
        <v>185300000</v>
      </c>
      <c r="AX12" s="86">
        <f t="shared" si="12"/>
        <v>387311250</v>
      </c>
      <c r="AY12" s="86"/>
    </row>
    <row r="13">
      <c r="A13" s="44">
        <v>46306.0</v>
      </c>
      <c r="B13" s="49">
        <f>OCTOBER!B19-C13-D13</f>
        <v>30110000</v>
      </c>
      <c r="C13" s="50"/>
      <c r="D13" s="50">
        <v>3.78E7</v>
      </c>
      <c r="E13" s="50">
        <f t="shared" si="2"/>
        <v>67910000</v>
      </c>
      <c r="F13" s="50"/>
      <c r="G13" s="53"/>
      <c r="H13" s="53"/>
      <c r="I13" s="53"/>
      <c r="J13" s="53">
        <f t="shared" si="3"/>
        <v>0</v>
      </c>
      <c r="K13" s="53"/>
      <c r="L13" s="56">
        <v>4.085E7</v>
      </c>
      <c r="M13" s="56" t="s">
        <v>27</v>
      </c>
      <c r="N13" s="56">
        <v>2.475E7</v>
      </c>
      <c r="O13" s="56">
        <f t="shared" si="4"/>
        <v>65600000</v>
      </c>
      <c r="P13" s="56" t="s">
        <v>27</v>
      </c>
      <c r="Q13" s="50">
        <f>OCTOBER!E19-R13-S13</f>
        <v>30700000</v>
      </c>
      <c r="R13" s="50"/>
      <c r="S13" s="60">
        <v>2.23E7</v>
      </c>
      <c r="T13" s="50">
        <f t="shared" si="5"/>
        <v>53000000</v>
      </c>
      <c r="U13" s="64"/>
      <c r="V13" s="66">
        <v>3.535E7</v>
      </c>
      <c r="W13" s="68"/>
      <c r="X13" s="68">
        <v>7400000.0</v>
      </c>
      <c r="Y13" s="68">
        <f t="shared" si="6"/>
        <v>42750000</v>
      </c>
      <c r="Z13" s="73"/>
      <c r="AA13" s="50">
        <v>1.20825E7</v>
      </c>
      <c r="AB13" s="73">
        <v>1.749E7</v>
      </c>
      <c r="AC13" s="73">
        <v>3400000.0</v>
      </c>
      <c r="AD13" s="50">
        <f t="shared" si="7"/>
        <v>32972500</v>
      </c>
      <c r="AE13" s="73"/>
      <c r="AF13" s="50">
        <f>+OCTOBER!H19-AG13-AH13</f>
        <v>26105000</v>
      </c>
      <c r="AG13" s="50">
        <v>0.0</v>
      </c>
      <c r="AH13" s="50">
        <v>3.392E7</v>
      </c>
      <c r="AI13" s="50">
        <f t="shared" si="8"/>
        <v>60025000</v>
      </c>
      <c r="AJ13" s="50">
        <v>0.0</v>
      </c>
      <c r="AK13" s="79">
        <f>OCTOBER!I19-(AL13+AM13+AO13)</f>
        <v>31975000</v>
      </c>
      <c r="AL13" s="81"/>
      <c r="AM13" s="79">
        <f>22600000+6020000</f>
        <v>28620000</v>
      </c>
      <c r="AN13" s="79">
        <f t="shared" si="9"/>
        <v>60595000</v>
      </c>
      <c r="AO13" s="81"/>
      <c r="AP13" s="83">
        <v>5280000.0</v>
      </c>
      <c r="AQ13" s="83"/>
      <c r="AR13" s="83"/>
      <c r="AS13" s="50">
        <f t="shared" si="10"/>
        <v>5280000</v>
      </c>
      <c r="AT13" s="84"/>
      <c r="AU13" s="86">
        <f t="shared" ref="AU13:AW13" si="21">SUM(B13,G13,L13,Q13,V13,AA13,AF13,AK13,AP13)</f>
        <v>212452500</v>
      </c>
      <c r="AV13" s="86">
        <f t="shared" si="21"/>
        <v>17490000</v>
      </c>
      <c r="AW13" s="86">
        <f t="shared" si="21"/>
        <v>158190000</v>
      </c>
      <c r="AX13" s="86">
        <f t="shared" si="12"/>
        <v>388132500</v>
      </c>
      <c r="AY13" s="86"/>
    </row>
    <row r="14">
      <c r="A14" s="44">
        <v>46307.0</v>
      </c>
      <c r="B14" s="49">
        <f>OCTOBER!B20-C14-D14</f>
        <v>23400000</v>
      </c>
      <c r="C14" s="50"/>
      <c r="D14" s="50">
        <v>3.035E7</v>
      </c>
      <c r="E14" s="50">
        <f t="shared" si="2"/>
        <v>53750000</v>
      </c>
      <c r="F14" s="50"/>
      <c r="G14" s="53"/>
      <c r="H14" s="53"/>
      <c r="I14" s="53"/>
      <c r="J14" s="53">
        <f t="shared" si="3"/>
        <v>0</v>
      </c>
      <c r="K14" s="53"/>
      <c r="L14" s="56">
        <v>9400000.0</v>
      </c>
      <c r="M14" s="56" t="s">
        <v>27</v>
      </c>
      <c r="N14" s="94">
        <v>7280000.0</v>
      </c>
      <c r="O14" s="56">
        <f t="shared" si="4"/>
        <v>16680000</v>
      </c>
      <c r="P14" s="94" t="s">
        <v>27</v>
      </c>
      <c r="Q14" s="50">
        <f>OCTOBER!E20-R14-S14</f>
        <v>66890000</v>
      </c>
      <c r="R14" s="50"/>
      <c r="S14" s="60">
        <v>5.01E7</v>
      </c>
      <c r="T14" s="50">
        <f t="shared" si="5"/>
        <v>116990000</v>
      </c>
      <c r="U14" s="64"/>
      <c r="V14" s="66">
        <v>3.02E7</v>
      </c>
      <c r="W14" s="68"/>
      <c r="X14" s="68">
        <v>3.577E7</v>
      </c>
      <c r="Y14" s="68">
        <f t="shared" si="6"/>
        <v>65970000</v>
      </c>
      <c r="Z14" s="73"/>
      <c r="AA14" s="50"/>
      <c r="AB14" s="73">
        <v>2975000.0</v>
      </c>
      <c r="AC14" s="73"/>
      <c r="AD14" s="50">
        <f t="shared" si="7"/>
        <v>2975000</v>
      </c>
      <c r="AE14" s="73">
        <v>2975000.0</v>
      </c>
      <c r="AF14" s="50">
        <f>+OCTOBER!H20-AG14-AH14</f>
        <v>24500000</v>
      </c>
      <c r="AG14" s="50"/>
      <c r="AH14" s="50"/>
      <c r="AI14" s="50">
        <f t="shared" si="8"/>
        <v>24500000</v>
      </c>
      <c r="AJ14" s="146"/>
      <c r="AK14" s="79">
        <f>OCTOBER!I20-(AL14+AM14+AO14)</f>
        <v>0</v>
      </c>
      <c r="AL14" s="79"/>
      <c r="AM14" s="79">
        <v>7900000.0</v>
      </c>
      <c r="AN14" s="79">
        <f t="shared" si="9"/>
        <v>7900000</v>
      </c>
      <c r="AO14" s="81"/>
      <c r="AP14" s="182">
        <v>1.88E7</v>
      </c>
      <c r="AQ14" s="83"/>
      <c r="AR14" s="83"/>
      <c r="AS14" s="50">
        <f t="shared" si="10"/>
        <v>18800000</v>
      </c>
      <c r="AT14" s="84"/>
      <c r="AU14" s="86">
        <f t="shared" ref="AU14:AW14" si="22">SUM(B14,G14,L14,Q14,V14,AA14,AF14,AK14,AP14)</f>
        <v>173190000</v>
      </c>
      <c r="AV14" s="86">
        <f t="shared" si="22"/>
        <v>2975000</v>
      </c>
      <c r="AW14" s="86">
        <f t="shared" si="22"/>
        <v>131400000</v>
      </c>
      <c r="AX14" s="86">
        <f t="shared" si="12"/>
        <v>307565000</v>
      </c>
      <c r="AY14" s="86"/>
    </row>
    <row r="15">
      <c r="A15" s="44">
        <v>46308.0</v>
      </c>
      <c r="B15" s="49">
        <f>OCTOBER!B21-C15-D15</f>
        <v>3640000</v>
      </c>
      <c r="C15" s="50"/>
      <c r="D15" s="50">
        <v>2.54E7</v>
      </c>
      <c r="E15" s="50">
        <f t="shared" si="2"/>
        <v>29040000</v>
      </c>
      <c r="F15" s="50"/>
      <c r="G15" s="53"/>
      <c r="H15" s="53"/>
      <c r="I15" s="53"/>
      <c r="J15" s="53">
        <f t="shared" si="3"/>
        <v>0</v>
      </c>
      <c r="K15" s="53"/>
      <c r="L15" s="56"/>
      <c r="M15" s="56"/>
      <c r="N15" s="56">
        <v>1.098E7</v>
      </c>
      <c r="O15" s="56">
        <f t="shared" si="4"/>
        <v>10980000</v>
      </c>
      <c r="P15" s="56" t="s">
        <v>27</v>
      </c>
      <c r="Q15" s="50">
        <f>OCTOBER!E21-R15-S15</f>
        <v>34290000</v>
      </c>
      <c r="R15" s="122"/>
      <c r="S15" s="122">
        <v>1.258E7</v>
      </c>
      <c r="T15" s="50">
        <f t="shared" si="5"/>
        <v>46870000</v>
      </c>
      <c r="U15" s="123"/>
      <c r="V15" s="184">
        <v>1.03E7</v>
      </c>
      <c r="W15" s="68"/>
      <c r="X15" s="68">
        <v>2.731E7</v>
      </c>
      <c r="Y15" s="68">
        <f t="shared" si="6"/>
        <v>37610000</v>
      </c>
      <c r="Z15" s="98"/>
      <c r="AA15" s="50">
        <v>3800000.0</v>
      </c>
      <c r="AB15" s="73"/>
      <c r="AC15" s="73"/>
      <c r="AD15" s="50">
        <f t="shared" si="7"/>
        <v>3800000</v>
      </c>
      <c r="AE15" s="73"/>
      <c r="AF15" s="50" t="str">
        <f>+OCTOBER!H21-AG15-AH15</f>
        <v>#VALUE!</v>
      </c>
      <c r="AG15" s="50"/>
      <c r="AH15" s="50"/>
      <c r="AI15" s="50" t="str">
        <f t="shared" si="8"/>
        <v>#VALUE!</v>
      </c>
      <c r="AJ15" s="50"/>
      <c r="AK15" s="79">
        <f>OCTOBER!I21-(AL15+AM15+AO15)</f>
        <v>15900000</v>
      </c>
      <c r="AL15" s="81"/>
      <c r="AM15" s="127"/>
      <c r="AN15" s="79">
        <f t="shared" si="9"/>
        <v>15900000</v>
      </c>
      <c r="AO15" s="81"/>
      <c r="AP15" s="185">
        <v>1.472E7</v>
      </c>
      <c r="AQ15" s="83"/>
      <c r="AR15" s="83"/>
      <c r="AS15" s="50">
        <f t="shared" si="10"/>
        <v>14720000</v>
      </c>
      <c r="AT15" s="84"/>
      <c r="AU15" s="86" t="str">
        <f t="shared" ref="AU15:AW15" si="23">SUM(B15,G15,L15,Q15,V15,AA15,AF15,AK15,AP15)</f>
        <v>#VALUE!</v>
      </c>
      <c r="AV15" s="86">
        <f t="shared" si="23"/>
        <v>0</v>
      </c>
      <c r="AW15" s="86">
        <f t="shared" si="23"/>
        <v>76270000</v>
      </c>
      <c r="AX15" s="86" t="str">
        <f t="shared" si="12"/>
        <v>#VALUE!</v>
      </c>
      <c r="AY15" s="86"/>
    </row>
    <row r="16">
      <c r="A16" s="44">
        <v>46309.0</v>
      </c>
      <c r="B16" s="49">
        <f>OCTOBER!B22-C16-D16</f>
        <v>0</v>
      </c>
      <c r="C16" s="50"/>
      <c r="D16" s="50"/>
      <c r="E16" s="50">
        <f t="shared" si="2"/>
        <v>0</v>
      </c>
      <c r="F16" s="50"/>
      <c r="G16" s="53"/>
      <c r="H16" s="53"/>
      <c r="I16" s="53"/>
      <c r="J16" s="53">
        <f t="shared" si="3"/>
        <v>0</v>
      </c>
      <c r="K16" s="53"/>
      <c r="L16" s="56"/>
      <c r="M16" s="56"/>
      <c r="N16" s="56"/>
      <c r="O16" s="56">
        <f t="shared" si="4"/>
        <v>0</v>
      </c>
      <c r="P16" s="56" t="s">
        <v>27</v>
      </c>
      <c r="Q16" s="50">
        <f>OCTOBER!E22-R16-S16</f>
        <v>0</v>
      </c>
      <c r="R16" s="50"/>
      <c r="S16" s="60"/>
      <c r="T16" s="50">
        <f t="shared" si="5"/>
        <v>0</v>
      </c>
      <c r="U16" s="64"/>
      <c r="V16" s="66"/>
      <c r="W16" s="186"/>
      <c r="X16" s="66"/>
      <c r="Y16" s="68">
        <f t="shared" si="6"/>
        <v>0</v>
      </c>
      <c r="Z16" s="114"/>
      <c r="AA16" s="114"/>
      <c r="AB16" s="73"/>
      <c r="AC16" s="73"/>
      <c r="AD16" s="50">
        <f t="shared" si="7"/>
        <v>0</v>
      </c>
      <c r="AE16" s="73"/>
      <c r="AF16" s="50">
        <f>+OCTOBER!H22-AG16-AH16</f>
        <v>0</v>
      </c>
      <c r="AG16" s="50"/>
      <c r="AH16" s="50"/>
      <c r="AI16" s="50">
        <f t="shared" si="8"/>
        <v>0</v>
      </c>
      <c r="AJ16" s="146"/>
      <c r="AK16" s="79">
        <f>OCTOBER!I22-(AL16+AM16+AO16)</f>
        <v>0</v>
      </c>
      <c r="AL16" s="81"/>
      <c r="AM16" s="127"/>
      <c r="AN16" s="79">
        <f t="shared" si="9"/>
        <v>0</v>
      </c>
      <c r="AO16" s="81"/>
      <c r="AP16" s="182"/>
      <c r="AQ16" s="83"/>
      <c r="AR16" s="83"/>
      <c r="AS16" s="50">
        <f t="shared" si="10"/>
        <v>0</v>
      </c>
      <c r="AT16" s="84"/>
      <c r="AU16" s="86">
        <f t="shared" ref="AU16:AW16" si="24">SUM(B16,G16,L16,Q16,V16,AA16,AF16,AK16,AP16)</f>
        <v>0</v>
      </c>
      <c r="AV16" s="86">
        <f t="shared" si="24"/>
        <v>0</v>
      </c>
      <c r="AW16" s="86">
        <f t="shared" si="24"/>
        <v>0</v>
      </c>
      <c r="AX16" s="86">
        <f t="shared" si="12"/>
        <v>0</v>
      </c>
      <c r="AY16" s="86"/>
    </row>
    <row r="17">
      <c r="A17" s="44">
        <v>46310.0</v>
      </c>
      <c r="B17" s="49">
        <f>OCTOBER!B23-C17-D17</f>
        <v>0</v>
      </c>
      <c r="C17" s="50"/>
      <c r="D17" s="50"/>
      <c r="E17" s="50">
        <f t="shared" si="2"/>
        <v>0</v>
      </c>
      <c r="F17" s="50"/>
      <c r="G17" s="53"/>
      <c r="H17" s="53"/>
      <c r="I17" s="53"/>
      <c r="J17" s="53">
        <f t="shared" si="3"/>
        <v>0</v>
      </c>
      <c r="K17" s="53"/>
      <c r="L17" s="56"/>
      <c r="M17" s="94"/>
      <c r="N17" s="94"/>
      <c r="O17" s="56">
        <f t="shared" si="4"/>
        <v>0</v>
      </c>
      <c r="P17" s="94" t="s">
        <v>27</v>
      </c>
      <c r="Q17" s="50">
        <f>OCTOBER!E23-R17-S17</f>
        <v>0</v>
      </c>
      <c r="R17" s="50"/>
      <c r="S17" s="60"/>
      <c r="T17" s="50">
        <f t="shared" si="5"/>
        <v>0</v>
      </c>
      <c r="U17" s="64"/>
      <c r="V17" s="66"/>
      <c r="W17" s="68"/>
      <c r="X17" s="68"/>
      <c r="Y17" s="68">
        <f t="shared" si="6"/>
        <v>0</v>
      </c>
      <c r="Z17" s="73"/>
      <c r="AA17" s="50"/>
      <c r="AB17" s="73"/>
      <c r="AC17" s="73"/>
      <c r="AD17" s="50">
        <f t="shared" si="7"/>
        <v>0</v>
      </c>
      <c r="AE17" s="73"/>
      <c r="AF17" s="50">
        <f>+OCTOBER!H23-AG17-AH17</f>
        <v>0</v>
      </c>
      <c r="AG17" s="50"/>
      <c r="AH17" s="50"/>
      <c r="AI17" s="50">
        <f t="shared" si="8"/>
        <v>0</v>
      </c>
      <c r="AJ17" s="146"/>
      <c r="AK17" s="79">
        <f>OCTOBER!I23-(AL17+AM17+AO17)</f>
        <v>0</v>
      </c>
      <c r="AL17" s="81"/>
      <c r="AM17" s="79"/>
      <c r="AN17" s="79">
        <f t="shared" si="9"/>
        <v>0</v>
      </c>
      <c r="AO17" s="79"/>
      <c r="AP17" s="50"/>
      <c r="AQ17" s="83"/>
      <c r="AR17" s="83"/>
      <c r="AS17" s="50">
        <f t="shared" si="10"/>
        <v>0</v>
      </c>
      <c r="AT17" s="84"/>
      <c r="AU17" s="86">
        <f t="shared" ref="AU17:AW17" si="25">SUM(B17,G17,L17,Q17,V17,AA17,AF17,AK17,AP17)</f>
        <v>0</v>
      </c>
      <c r="AV17" s="86">
        <f t="shared" si="25"/>
        <v>0</v>
      </c>
      <c r="AW17" s="86">
        <f t="shared" si="25"/>
        <v>0</v>
      </c>
      <c r="AX17" s="86">
        <f t="shared" si="12"/>
        <v>0</v>
      </c>
      <c r="AY17" s="86"/>
    </row>
    <row r="18">
      <c r="A18" s="44">
        <v>46311.0</v>
      </c>
      <c r="B18" s="49">
        <f>OCTOBER!B24-C18-D18</f>
        <v>0</v>
      </c>
      <c r="C18" s="50"/>
      <c r="D18" s="50"/>
      <c r="E18" s="50">
        <f t="shared" si="2"/>
        <v>0</v>
      </c>
      <c r="F18" s="50"/>
      <c r="G18" s="53"/>
      <c r="H18" s="187"/>
      <c r="I18" s="188"/>
      <c r="J18" s="53">
        <f t="shared" si="3"/>
        <v>0</v>
      </c>
      <c r="K18" s="53"/>
      <c r="L18" s="56"/>
      <c r="M18" s="94"/>
      <c r="N18" s="94"/>
      <c r="O18" s="56">
        <f t="shared" si="4"/>
        <v>0</v>
      </c>
      <c r="P18" s="94" t="s">
        <v>27</v>
      </c>
      <c r="Q18" s="50">
        <f>OCTOBER!E24-R18-S18</f>
        <v>0</v>
      </c>
      <c r="R18" s="50"/>
      <c r="S18" s="60"/>
      <c r="T18" s="50">
        <f t="shared" si="5"/>
        <v>0</v>
      </c>
      <c r="U18" s="64"/>
      <c r="V18" s="66"/>
      <c r="W18" s="68"/>
      <c r="X18" s="68"/>
      <c r="Y18" s="68">
        <f t="shared" si="6"/>
        <v>0</v>
      </c>
      <c r="Z18" s="73"/>
      <c r="AA18" s="50"/>
      <c r="AB18" s="73"/>
      <c r="AC18" s="73"/>
      <c r="AD18" s="50">
        <f t="shared" si="7"/>
        <v>0</v>
      </c>
      <c r="AE18" s="73"/>
      <c r="AF18" s="50">
        <f>+OCTOBER!H24-AG18-AH18</f>
        <v>0</v>
      </c>
      <c r="AG18" s="50"/>
      <c r="AH18" s="50"/>
      <c r="AI18" s="50">
        <f t="shared" si="8"/>
        <v>0</v>
      </c>
      <c r="AJ18" s="189"/>
      <c r="AK18" s="79">
        <f>OCTOBER!I24-(AL18+AM18+AO18)</f>
        <v>0</v>
      </c>
      <c r="AL18" s="81"/>
      <c r="AM18" s="79"/>
      <c r="AN18" s="79">
        <f t="shared" si="9"/>
        <v>0</v>
      </c>
      <c r="AO18" s="79"/>
      <c r="AP18" s="103"/>
      <c r="AQ18" s="190"/>
      <c r="AR18" s="190"/>
      <c r="AS18" s="50">
        <f t="shared" si="10"/>
        <v>0</v>
      </c>
      <c r="AT18" s="191"/>
      <c r="AU18" s="86">
        <f t="shared" ref="AU18:AW18" si="26">SUM(B18,G18,L18,Q18,V18,AA18,AF18,AK18,AP18)</f>
        <v>0</v>
      </c>
      <c r="AV18" s="86">
        <f t="shared" si="26"/>
        <v>0</v>
      </c>
      <c r="AW18" s="86">
        <f t="shared" si="26"/>
        <v>0</v>
      </c>
      <c r="AX18" s="86">
        <f t="shared" si="12"/>
        <v>0</v>
      </c>
      <c r="AY18" s="86"/>
    </row>
    <row r="19">
      <c r="A19" s="44">
        <v>46312.0</v>
      </c>
      <c r="B19" s="49">
        <f>OCTOBER!B25-C19-D19</f>
        <v>0</v>
      </c>
      <c r="C19" s="50"/>
      <c r="D19" s="50"/>
      <c r="E19" s="50">
        <f t="shared" si="2"/>
        <v>0</v>
      </c>
      <c r="F19" s="50"/>
      <c r="G19" s="53"/>
      <c r="H19" s="53"/>
      <c r="I19" s="53"/>
      <c r="J19" s="53">
        <f t="shared" si="3"/>
        <v>0</v>
      </c>
      <c r="K19" s="188"/>
      <c r="L19" s="56"/>
      <c r="M19" s="94"/>
      <c r="N19" s="94"/>
      <c r="O19" s="56">
        <f t="shared" si="4"/>
        <v>0</v>
      </c>
      <c r="P19" s="192" t="s">
        <v>27</v>
      </c>
      <c r="Q19" s="50">
        <f>OCTOBER!E25-R19-S19</f>
        <v>0</v>
      </c>
      <c r="R19" s="50"/>
      <c r="S19" s="60"/>
      <c r="T19" s="50">
        <f t="shared" si="5"/>
        <v>0</v>
      </c>
      <c r="U19" s="64"/>
      <c r="V19" s="66"/>
      <c r="W19" s="68"/>
      <c r="X19" s="68"/>
      <c r="Y19" s="68">
        <f t="shared" si="6"/>
        <v>0</v>
      </c>
      <c r="Z19" s="73"/>
      <c r="AA19" s="114"/>
      <c r="AB19" s="73"/>
      <c r="AC19" s="73"/>
      <c r="AD19" s="50">
        <f t="shared" si="7"/>
        <v>0</v>
      </c>
      <c r="AE19" s="73"/>
      <c r="AF19" s="50">
        <f>+OCTOBER!H25-AG19-AH19</f>
        <v>0</v>
      </c>
      <c r="AG19" s="50"/>
      <c r="AH19" s="50"/>
      <c r="AI19" s="50">
        <f t="shared" si="8"/>
        <v>0</v>
      </c>
      <c r="AJ19" s="50"/>
      <c r="AK19" s="79">
        <f>OCTOBER!I25-(AL19+AM19+AO19)</f>
        <v>0</v>
      </c>
      <c r="AL19" s="79"/>
      <c r="AM19" s="79"/>
      <c r="AN19" s="79">
        <f t="shared" si="9"/>
        <v>0</v>
      </c>
      <c r="AO19" s="79"/>
      <c r="AP19" s="190"/>
      <c r="AQ19" s="190"/>
      <c r="AR19" s="190"/>
      <c r="AS19" s="50">
        <f t="shared" si="10"/>
        <v>0</v>
      </c>
      <c r="AT19" s="191"/>
      <c r="AU19" s="86">
        <f t="shared" ref="AU19:AW19" si="27">SUM(B19,G19,L19,Q19,V19,AA19,AF19,AK19,AP19)</f>
        <v>0</v>
      </c>
      <c r="AV19" s="86">
        <f t="shared" si="27"/>
        <v>0</v>
      </c>
      <c r="AW19" s="86">
        <f t="shared" si="27"/>
        <v>0</v>
      </c>
      <c r="AX19" s="86">
        <f t="shared" si="12"/>
        <v>0</v>
      </c>
      <c r="AY19" s="86"/>
    </row>
    <row r="20">
      <c r="A20" s="44">
        <v>46313.0</v>
      </c>
      <c r="B20" s="49">
        <f>OCTOBER!B26-C20-D20</f>
        <v>0</v>
      </c>
      <c r="C20" s="50"/>
      <c r="D20" s="50"/>
      <c r="E20" s="50">
        <f t="shared" si="2"/>
        <v>0</v>
      </c>
      <c r="F20" s="50"/>
      <c r="G20" s="53"/>
      <c r="H20" s="53"/>
      <c r="I20" s="53"/>
      <c r="J20" s="53">
        <f t="shared" si="3"/>
        <v>0</v>
      </c>
      <c r="K20" s="53"/>
      <c r="L20" s="56"/>
      <c r="M20" s="94"/>
      <c r="N20" s="94"/>
      <c r="O20" s="56">
        <f t="shared" si="4"/>
        <v>0</v>
      </c>
      <c r="P20" s="94" t="s">
        <v>27</v>
      </c>
      <c r="Q20" s="50">
        <f>OCTOBER!E26-R20-S20</f>
        <v>0</v>
      </c>
      <c r="R20" s="50"/>
      <c r="S20" s="60"/>
      <c r="T20" s="50">
        <f t="shared" si="5"/>
        <v>0</v>
      </c>
      <c r="U20" s="64"/>
      <c r="V20" s="66"/>
      <c r="W20" s="68"/>
      <c r="X20" s="68"/>
      <c r="Y20" s="68">
        <f t="shared" si="6"/>
        <v>0</v>
      </c>
      <c r="Z20" s="50"/>
      <c r="AA20" s="50"/>
      <c r="AB20" s="73"/>
      <c r="AC20" s="73"/>
      <c r="AD20" s="50">
        <f t="shared" si="7"/>
        <v>0</v>
      </c>
      <c r="AE20" s="73"/>
      <c r="AF20" s="50">
        <f>+OCTOBER!H26-AG20-AH20</f>
        <v>0</v>
      </c>
      <c r="AG20" s="50"/>
      <c r="AH20" s="50"/>
      <c r="AI20" s="50">
        <f t="shared" si="8"/>
        <v>0</v>
      </c>
      <c r="AJ20" s="101"/>
      <c r="AK20" s="79">
        <f>OCTOBER!I26-(AL20+AM20+AO20)</f>
        <v>0</v>
      </c>
      <c r="AL20" s="81"/>
      <c r="AM20" s="81"/>
      <c r="AN20" s="79">
        <f t="shared" si="9"/>
        <v>0</v>
      </c>
      <c r="AO20" s="79"/>
      <c r="AP20" s="82"/>
      <c r="AQ20" s="190"/>
      <c r="AR20" s="190"/>
      <c r="AS20" s="50">
        <f t="shared" si="10"/>
        <v>0</v>
      </c>
      <c r="AT20" s="191"/>
      <c r="AU20" s="86">
        <f t="shared" ref="AU20:AW20" si="28">SUM(B20,G20,L20,Q20,V20,AA20,AF20,AK20,AP20)</f>
        <v>0</v>
      </c>
      <c r="AV20" s="86">
        <f t="shared" si="28"/>
        <v>0</v>
      </c>
      <c r="AW20" s="86">
        <f t="shared" si="28"/>
        <v>0</v>
      </c>
      <c r="AX20" s="86">
        <f t="shared" si="12"/>
        <v>0</v>
      </c>
      <c r="AY20" s="86"/>
    </row>
    <row r="21">
      <c r="A21" s="44">
        <v>46314.0</v>
      </c>
      <c r="B21" s="49">
        <f>OCTOBER!B27-C21-D21</f>
        <v>0</v>
      </c>
      <c r="C21" s="50"/>
      <c r="D21" s="50"/>
      <c r="E21" s="50">
        <f t="shared" si="2"/>
        <v>0</v>
      </c>
      <c r="F21" s="50"/>
      <c r="G21" s="53"/>
      <c r="H21" s="53"/>
      <c r="I21" s="53"/>
      <c r="J21" s="53">
        <f t="shared" si="3"/>
        <v>0</v>
      </c>
      <c r="K21" s="53"/>
      <c r="L21" s="56"/>
      <c r="M21" s="94"/>
      <c r="N21" s="56"/>
      <c r="O21" s="56">
        <f t="shared" si="4"/>
        <v>0</v>
      </c>
      <c r="P21" s="94" t="s">
        <v>27</v>
      </c>
      <c r="Q21" s="50">
        <f>OCTOBER!E27-R21-S21</f>
        <v>0</v>
      </c>
      <c r="R21" s="50"/>
      <c r="S21" s="60"/>
      <c r="T21" s="50">
        <f t="shared" si="5"/>
        <v>0</v>
      </c>
      <c r="U21" s="64"/>
      <c r="V21" s="66"/>
      <c r="W21" s="68"/>
      <c r="X21" s="68"/>
      <c r="Y21" s="68">
        <f t="shared" si="6"/>
        <v>0</v>
      </c>
      <c r="Z21" s="73"/>
      <c r="AA21" s="50"/>
      <c r="AB21" s="73"/>
      <c r="AC21" s="73"/>
      <c r="AD21" s="50">
        <f t="shared" si="7"/>
        <v>0</v>
      </c>
      <c r="AE21" s="73"/>
      <c r="AF21" s="50">
        <f>+OCTOBER!H27-AG21-AH21</f>
        <v>0</v>
      </c>
      <c r="AG21" s="50"/>
      <c r="AH21" s="50"/>
      <c r="AI21" s="50">
        <f t="shared" si="8"/>
        <v>0</v>
      </c>
      <c r="AJ21" s="146"/>
      <c r="AK21" s="79">
        <f>OCTOBER!I27-(AL21+AM21+AO21)</f>
        <v>0</v>
      </c>
      <c r="AL21" s="81"/>
      <c r="AM21" s="127"/>
      <c r="AN21" s="79">
        <f t="shared" si="9"/>
        <v>0</v>
      </c>
      <c r="AO21" s="81"/>
      <c r="AP21" s="82"/>
      <c r="AQ21" s="190"/>
      <c r="AR21" s="190"/>
      <c r="AS21" s="50">
        <f t="shared" si="10"/>
        <v>0</v>
      </c>
      <c r="AT21" s="191"/>
      <c r="AU21" s="86">
        <f t="shared" ref="AU21:AW21" si="29">SUM(B21,G21,L21,Q21,V21,AA21,AF21,AK21,AP21)</f>
        <v>0</v>
      </c>
      <c r="AV21" s="86">
        <f t="shared" si="29"/>
        <v>0</v>
      </c>
      <c r="AW21" s="86">
        <f t="shared" si="29"/>
        <v>0</v>
      </c>
      <c r="AX21" s="86">
        <f t="shared" si="12"/>
        <v>0</v>
      </c>
      <c r="AY21" s="86"/>
    </row>
    <row r="22">
      <c r="A22" s="44">
        <v>46315.0</v>
      </c>
      <c r="B22" s="49">
        <f>OCTOBER!B28-C22-D22</f>
        <v>0</v>
      </c>
      <c r="C22" s="50"/>
      <c r="D22" s="50"/>
      <c r="E22" s="50">
        <f t="shared" si="2"/>
        <v>0</v>
      </c>
      <c r="F22" s="50"/>
      <c r="G22" s="53"/>
      <c r="H22" s="193"/>
      <c r="I22" s="53"/>
      <c r="J22" s="53">
        <f t="shared" si="3"/>
        <v>0</v>
      </c>
      <c r="K22" s="53"/>
      <c r="L22" s="56"/>
      <c r="M22" s="94"/>
      <c r="N22" s="94"/>
      <c r="O22" s="56">
        <f t="shared" si="4"/>
        <v>0</v>
      </c>
      <c r="P22" s="94" t="s">
        <v>27</v>
      </c>
      <c r="Q22" s="50">
        <f>OCTOBER!E28-R22-S22</f>
        <v>0</v>
      </c>
      <c r="R22" s="50"/>
      <c r="S22" s="60"/>
      <c r="T22" s="50">
        <f t="shared" si="5"/>
        <v>0</v>
      </c>
      <c r="U22" s="64"/>
      <c r="V22" s="66"/>
      <c r="W22" s="194"/>
      <c r="X22" s="194"/>
      <c r="Y22" s="68">
        <f t="shared" si="6"/>
        <v>0</v>
      </c>
      <c r="Z22" s="195"/>
      <c r="AA22" s="195"/>
      <c r="AB22" s="73"/>
      <c r="AC22" s="73"/>
      <c r="AD22" s="50">
        <f t="shared" si="7"/>
        <v>0</v>
      </c>
      <c r="AE22" s="73"/>
      <c r="AF22" s="50">
        <f>+OCTOBER!H28-AG22-AH22</f>
        <v>0</v>
      </c>
      <c r="AG22" s="50"/>
      <c r="AH22" s="50"/>
      <c r="AI22" s="50">
        <f t="shared" si="8"/>
        <v>0</v>
      </c>
      <c r="AJ22" s="50"/>
      <c r="AK22" s="79">
        <f>OCTOBER!I28-(AL22+AM22+AO22)</f>
        <v>0</v>
      </c>
      <c r="AL22" s="102"/>
      <c r="AM22" s="102"/>
      <c r="AN22" s="79">
        <f t="shared" si="9"/>
        <v>0</v>
      </c>
      <c r="AO22" s="102"/>
      <c r="AP22" s="103"/>
      <c r="AQ22" s="190"/>
      <c r="AR22" s="190"/>
      <c r="AS22" s="50">
        <f t="shared" si="10"/>
        <v>0</v>
      </c>
      <c r="AT22" s="191"/>
      <c r="AU22" s="86">
        <f t="shared" ref="AU22:AW22" si="30">SUM(B22,G22,L22,Q22,V22,AA22,AF22,AK22,AP22)</f>
        <v>0</v>
      </c>
      <c r="AV22" s="86">
        <f t="shared" si="30"/>
        <v>0</v>
      </c>
      <c r="AW22" s="86">
        <f t="shared" si="30"/>
        <v>0</v>
      </c>
      <c r="AX22" s="86">
        <f t="shared" si="12"/>
        <v>0</v>
      </c>
      <c r="AY22" s="86"/>
    </row>
    <row r="23">
      <c r="A23" s="44">
        <v>46316.0</v>
      </c>
      <c r="B23" s="49">
        <f>OCTOBER!B29-C23-D23</f>
        <v>0</v>
      </c>
      <c r="C23" s="50"/>
      <c r="D23" s="50"/>
      <c r="E23" s="50">
        <f t="shared" si="2"/>
        <v>0</v>
      </c>
      <c r="F23" s="50"/>
      <c r="G23" s="53"/>
      <c r="H23" s="53"/>
      <c r="I23" s="53"/>
      <c r="J23" s="53">
        <f t="shared" si="3"/>
        <v>0</v>
      </c>
      <c r="K23" s="53"/>
      <c r="L23" s="56"/>
      <c r="M23" s="56"/>
      <c r="N23" s="56"/>
      <c r="O23" s="56">
        <f t="shared" si="4"/>
        <v>0</v>
      </c>
      <c r="P23" s="56" t="s">
        <v>27</v>
      </c>
      <c r="Q23" s="50">
        <f>OCTOBER!E29-R23-S23</f>
        <v>0</v>
      </c>
      <c r="R23" s="50"/>
      <c r="S23" s="60"/>
      <c r="T23" s="50">
        <f t="shared" si="5"/>
        <v>0</v>
      </c>
      <c r="U23" s="64"/>
      <c r="V23" s="66"/>
      <c r="W23" s="68"/>
      <c r="X23" s="68"/>
      <c r="Y23" s="68">
        <f t="shared" si="6"/>
        <v>0</v>
      </c>
      <c r="Z23" s="50"/>
      <c r="AA23" s="50"/>
      <c r="AB23" s="73"/>
      <c r="AC23" s="73"/>
      <c r="AD23" s="50">
        <f t="shared" si="7"/>
        <v>0</v>
      </c>
      <c r="AE23" s="73"/>
      <c r="AF23" s="50">
        <f>+OCTOBER!H29-AG23-AH23</f>
        <v>0</v>
      </c>
      <c r="AG23" s="50"/>
      <c r="AH23" s="50"/>
      <c r="AI23" s="50">
        <f t="shared" si="8"/>
        <v>0</v>
      </c>
      <c r="AJ23" s="101"/>
      <c r="AK23" s="79">
        <f>OCTOBER!I29-(AL23+AM23+AO23)</f>
        <v>0</v>
      </c>
      <c r="AL23" s="102"/>
      <c r="AM23" s="102"/>
      <c r="AN23" s="79">
        <f t="shared" si="9"/>
        <v>0</v>
      </c>
      <c r="AO23" s="102"/>
      <c r="AP23" s="103"/>
      <c r="AQ23" s="190"/>
      <c r="AR23" s="190"/>
      <c r="AS23" s="50">
        <f t="shared" si="10"/>
        <v>0</v>
      </c>
      <c r="AT23" s="191"/>
      <c r="AU23" s="86">
        <f t="shared" ref="AU23:AW23" si="31">SUM(B23,G23,L23,Q23,V23,AA23,AF23,AK23,AP23)</f>
        <v>0</v>
      </c>
      <c r="AV23" s="86">
        <f t="shared" si="31"/>
        <v>0</v>
      </c>
      <c r="AW23" s="86">
        <f t="shared" si="31"/>
        <v>0</v>
      </c>
      <c r="AX23" s="86">
        <f t="shared" si="12"/>
        <v>0</v>
      </c>
      <c r="AY23" s="86"/>
    </row>
    <row r="24">
      <c r="A24" s="44">
        <v>46317.0</v>
      </c>
      <c r="B24" s="49">
        <f>OCTOBER!B30-C24-D24</f>
        <v>0</v>
      </c>
      <c r="C24" s="50"/>
      <c r="D24" s="50"/>
      <c r="E24" s="50">
        <f t="shared" si="2"/>
        <v>0</v>
      </c>
      <c r="F24" s="50"/>
      <c r="G24" s="53"/>
      <c r="H24" s="53"/>
      <c r="I24" s="53"/>
      <c r="J24" s="53">
        <f t="shared" si="3"/>
        <v>0</v>
      </c>
      <c r="K24" s="53"/>
      <c r="L24" s="56"/>
      <c r="M24" s="56"/>
      <c r="N24" s="56"/>
      <c r="O24" s="56">
        <f t="shared" si="4"/>
        <v>0</v>
      </c>
      <c r="P24" s="56"/>
      <c r="Q24" s="50">
        <f>OCTOBER!E30-R24-S24</f>
        <v>0</v>
      </c>
      <c r="R24" s="50"/>
      <c r="S24" s="60"/>
      <c r="T24" s="50">
        <f t="shared" si="5"/>
        <v>0</v>
      </c>
      <c r="U24" s="64"/>
      <c r="V24" s="66"/>
      <c r="W24" s="68"/>
      <c r="X24" s="68"/>
      <c r="Y24" s="68">
        <f t="shared" si="6"/>
        <v>0</v>
      </c>
      <c r="Z24" s="73"/>
      <c r="AA24" s="50"/>
      <c r="AB24" s="50"/>
      <c r="AC24" s="73"/>
      <c r="AD24" s="50">
        <f t="shared" si="7"/>
        <v>0</v>
      </c>
      <c r="AE24" s="73"/>
      <c r="AF24" s="50">
        <f>+OCTOBER!H30-AG24-AH24</f>
        <v>0</v>
      </c>
      <c r="AG24" s="50"/>
      <c r="AH24" s="50"/>
      <c r="AI24" s="50">
        <f t="shared" si="8"/>
        <v>0</v>
      </c>
      <c r="AJ24" s="50"/>
      <c r="AK24" s="79">
        <f>OCTOBER!I30-(AL24+AM24+AO24)</f>
        <v>0</v>
      </c>
      <c r="AL24" s="81"/>
      <c r="AM24" s="81"/>
      <c r="AN24" s="79">
        <f t="shared" si="9"/>
        <v>0</v>
      </c>
      <c r="AO24" s="107"/>
      <c r="AP24" s="196"/>
      <c r="AQ24" s="196"/>
      <c r="AR24" s="196"/>
      <c r="AS24" s="50">
        <f t="shared" si="10"/>
        <v>0</v>
      </c>
      <c r="AT24" s="191"/>
      <c r="AU24" s="86">
        <f t="shared" ref="AU24:AW24" si="32">SUM(B24,G24,L24,Q24,V24,AA24,AF24,AK24,AP24)</f>
        <v>0</v>
      </c>
      <c r="AV24" s="86">
        <f t="shared" si="32"/>
        <v>0</v>
      </c>
      <c r="AW24" s="86">
        <f t="shared" si="32"/>
        <v>0</v>
      </c>
      <c r="AX24" s="86">
        <f t="shared" si="12"/>
        <v>0</v>
      </c>
      <c r="AY24" s="86"/>
    </row>
    <row r="25">
      <c r="A25" s="44">
        <v>46318.0</v>
      </c>
      <c r="B25" s="49">
        <f>OCTOBER!B31-C25-D25</f>
        <v>0</v>
      </c>
      <c r="C25" s="50"/>
      <c r="D25" s="50"/>
      <c r="E25" s="50">
        <f t="shared" si="2"/>
        <v>0</v>
      </c>
      <c r="F25" s="50"/>
      <c r="G25" s="53"/>
      <c r="H25" s="53"/>
      <c r="I25" s="53"/>
      <c r="J25" s="53">
        <f t="shared" si="3"/>
        <v>0</v>
      </c>
      <c r="K25" s="53"/>
      <c r="L25" s="56"/>
      <c r="M25" s="94"/>
      <c r="N25" s="56"/>
      <c r="O25" s="56">
        <f t="shared" si="4"/>
        <v>0</v>
      </c>
      <c r="P25" s="56"/>
      <c r="Q25" s="50">
        <f>OCTOBER!E31-R25-S25</f>
        <v>0</v>
      </c>
      <c r="R25" s="50"/>
      <c r="S25" s="60"/>
      <c r="T25" s="50">
        <f t="shared" si="5"/>
        <v>0</v>
      </c>
      <c r="U25" s="64"/>
      <c r="V25" s="175"/>
      <c r="W25" s="175"/>
      <c r="X25" s="175"/>
      <c r="Y25" s="68">
        <f t="shared" si="6"/>
        <v>0</v>
      </c>
      <c r="Z25" s="164"/>
      <c r="AA25" s="197"/>
      <c r="AB25" s="50"/>
      <c r="AC25" s="50"/>
      <c r="AD25" s="50">
        <f t="shared" si="7"/>
        <v>0</v>
      </c>
      <c r="AE25" s="73"/>
      <c r="AF25" s="50">
        <f>+OCTOBER!H31-AG25-AH25</f>
        <v>0</v>
      </c>
      <c r="AG25" s="50"/>
      <c r="AH25" s="50"/>
      <c r="AI25" s="50">
        <f t="shared" si="8"/>
        <v>0</v>
      </c>
      <c r="AJ25" s="101"/>
      <c r="AK25" s="79">
        <f>OCTOBER!I31-(AL25+AM25+AO25)</f>
        <v>0</v>
      </c>
      <c r="AL25" s="81"/>
      <c r="AM25" s="81"/>
      <c r="AN25" s="79">
        <f t="shared" si="9"/>
        <v>0</v>
      </c>
      <c r="AO25" s="107"/>
      <c r="AP25" s="196"/>
      <c r="AQ25" s="196"/>
      <c r="AR25" s="196"/>
      <c r="AS25" s="50">
        <f t="shared" si="10"/>
        <v>0</v>
      </c>
      <c r="AT25" s="191"/>
      <c r="AU25" s="86">
        <f t="shared" ref="AU25:AW25" si="33">SUM(B25,G25,L25,Q25,V25,AA25,AF25,AK25,AP25)</f>
        <v>0</v>
      </c>
      <c r="AV25" s="86">
        <f t="shared" si="33"/>
        <v>0</v>
      </c>
      <c r="AW25" s="86">
        <f t="shared" si="33"/>
        <v>0</v>
      </c>
      <c r="AX25" s="86">
        <f t="shared" si="12"/>
        <v>0</v>
      </c>
      <c r="AY25" s="86"/>
    </row>
    <row r="26">
      <c r="A26" s="44">
        <v>46319.0</v>
      </c>
      <c r="B26" s="49">
        <f>OCTOBER!B32-C26-D26</f>
        <v>0</v>
      </c>
      <c r="C26" s="50"/>
      <c r="D26" s="50"/>
      <c r="E26" s="50">
        <f t="shared" si="2"/>
        <v>0</v>
      </c>
      <c r="F26" s="50"/>
      <c r="G26" s="53"/>
      <c r="H26" s="53"/>
      <c r="I26" s="53"/>
      <c r="J26" s="53">
        <f t="shared" si="3"/>
        <v>0</v>
      </c>
      <c r="K26" s="53"/>
      <c r="L26" s="56"/>
      <c r="M26" s="94"/>
      <c r="N26" s="94"/>
      <c r="O26" s="56">
        <f t="shared" si="4"/>
        <v>0</v>
      </c>
      <c r="P26" s="94"/>
      <c r="Q26" s="50">
        <f>OCTOBER!E32-R26-S26</f>
        <v>0</v>
      </c>
      <c r="R26" s="50"/>
      <c r="S26" s="50"/>
      <c r="T26" s="50">
        <f t="shared" si="5"/>
        <v>0</v>
      </c>
      <c r="U26" s="64"/>
      <c r="V26" s="66"/>
      <c r="W26" s="175"/>
      <c r="X26" s="175"/>
      <c r="Y26" s="68">
        <f t="shared" si="6"/>
        <v>0</v>
      </c>
      <c r="Z26" s="198"/>
      <c r="AA26" s="146"/>
      <c r="AB26" s="50"/>
      <c r="AC26" s="50"/>
      <c r="AD26" s="50">
        <f t="shared" si="7"/>
        <v>0</v>
      </c>
      <c r="AE26" s="73"/>
      <c r="AF26" s="50">
        <f>+OCTOBER!H32-AG26-AH26</f>
        <v>0</v>
      </c>
      <c r="AG26" s="50"/>
      <c r="AH26" s="50"/>
      <c r="AI26" s="50">
        <f t="shared" si="8"/>
        <v>0</v>
      </c>
      <c r="AJ26" s="101"/>
      <c r="AK26" s="79">
        <f>OCTOBER!I32-(AL26+AM26+AO26)</f>
        <v>0</v>
      </c>
      <c r="AL26" s="81"/>
      <c r="AM26" s="81"/>
      <c r="AN26" s="79">
        <f t="shared" si="9"/>
        <v>0</v>
      </c>
      <c r="AO26" s="81"/>
      <c r="AP26" s="82"/>
      <c r="AQ26" s="190"/>
      <c r="AR26" s="190"/>
      <c r="AS26" s="50">
        <f t="shared" si="10"/>
        <v>0</v>
      </c>
      <c r="AT26" s="191"/>
      <c r="AU26" s="86">
        <f t="shared" ref="AU26:AW26" si="34">SUM(B26,G26,L27,Q26,V26,AA26,AF26,AK26,AP26)</f>
        <v>0</v>
      </c>
      <c r="AV26" s="86">
        <f t="shared" si="34"/>
        <v>0</v>
      </c>
      <c r="AW26" s="86">
        <f t="shared" si="34"/>
        <v>0</v>
      </c>
      <c r="AX26" s="86">
        <f t="shared" ref="AX26:AX28" si="36">E26+J26+O27+T26+Y26+AD26+AI26+AN26+AS26</f>
        <v>0</v>
      </c>
      <c r="AY26" s="86"/>
    </row>
    <row r="27">
      <c r="A27" s="44">
        <v>46320.0</v>
      </c>
      <c r="B27" s="49">
        <f>OCTOBER!B33-C27-D27</f>
        <v>0</v>
      </c>
      <c r="C27" s="50"/>
      <c r="D27" s="50"/>
      <c r="E27" s="50">
        <f t="shared" si="2"/>
        <v>0</v>
      </c>
      <c r="F27" s="50"/>
      <c r="G27" s="53"/>
      <c r="H27" s="53"/>
      <c r="I27" s="53"/>
      <c r="J27" s="53">
        <f t="shared" si="3"/>
        <v>0</v>
      </c>
      <c r="K27" s="53"/>
      <c r="L27" s="56"/>
      <c r="M27" s="94"/>
      <c r="N27" s="94"/>
      <c r="O27" s="56">
        <f t="shared" si="4"/>
        <v>0</v>
      </c>
      <c r="P27" s="94"/>
      <c r="Q27" s="50">
        <f>OCTOBER!E33-R27-S27</f>
        <v>0</v>
      </c>
      <c r="R27" s="50"/>
      <c r="S27" s="50"/>
      <c r="T27" s="50">
        <f t="shared" si="5"/>
        <v>0</v>
      </c>
      <c r="U27" s="64"/>
      <c r="V27" s="66"/>
      <c r="W27" s="68"/>
      <c r="X27" s="68"/>
      <c r="Y27" s="68">
        <f t="shared" si="6"/>
        <v>0</v>
      </c>
      <c r="Z27" s="73"/>
      <c r="AA27" s="50"/>
      <c r="AB27" s="73"/>
      <c r="AC27" s="50"/>
      <c r="AD27" s="50">
        <f t="shared" si="7"/>
        <v>0</v>
      </c>
      <c r="AE27" s="73"/>
      <c r="AF27" s="50">
        <f>+OCTOBER!H33-AG27-AH27</f>
        <v>0</v>
      </c>
      <c r="AG27" s="50"/>
      <c r="AH27" s="50"/>
      <c r="AI27" s="50">
        <f t="shared" si="8"/>
        <v>0</v>
      </c>
      <c r="AJ27" s="101"/>
      <c r="AK27" s="79">
        <f>OCTOBER!I33-(AL27+AM27+AO27)</f>
        <v>0</v>
      </c>
      <c r="AL27" s="81"/>
      <c r="AM27" s="81"/>
      <c r="AN27" s="79">
        <f t="shared" si="9"/>
        <v>0</v>
      </c>
      <c r="AO27" s="81"/>
      <c r="AP27" s="82"/>
      <c r="AQ27" s="190"/>
      <c r="AR27" s="190"/>
      <c r="AS27" s="50">
        <f t="shared" si="10"/>
        <v>0</v>
      </c>
      <c r="AT27" s="191"/>
      <c r="AU27" s="86">
        <f t="shared" ref="AU27:AW27" si="35">SUM(B27,G27,L28,Q27,V27,AA27,AF27,AK27,AP27)</f>
        <v>0</v>
      </c>
      <c r="AV27" s="86">
        <f t="shared" si="35"/>
        <v>0</v>
      </c>
      <c r="AW27" s="86">
        <f t="shared" si="35"/>
        <v>0</v>
      </c>
      <c r="AX27" s="86">
        <f t="shared" si="36"/>
        <v>0</v>
      </c>
      <c r="AY27" s="86"/>
    </row>
    <row r="28">
      <c r="A28" s="44">
        <v>46321.0</v>
      </c>
      <c r="B28" s="49">
        <f>OCTOBER!B34-C28-D28</f>
        <v>0</v>
      </c>
      <c r="C28" s="50"/>
      <c r="D28" s="50"/>
      <c r="E28" s="50">
        <f t="shared" si="2"/>
        <v>0</v>
      </c>
      <c r="F28" s="50"/>
      <c r="G28" s="53"/>
      <c r="H28" s="53"/>
      <c r="I28" s="53"/>
      <c r="J28" s="53">
        <f t="shared" si="3"/>
        <v>0</v>
      </c>
      <c r="K28" s="53"/>
      <c r="L28" s="56"/>
      <c r="M28" s="94"/>
      <c r="N28" s="56"/>
      <c r="O28" s="56">
        <f t="shared" si="4"/>
        <v>0</v>
      </c>
      <c r="P28" s="94"/>
      <c r="Q28" s="50">
        <f>OCTOBER!E34-R28-S28</f>
        <v>0</v>
      </c>
      <c r="R28" s="199"/>
      <c r="S28" s="201"/>
      <c r="T28" s="50">
        <f t="shared" si="5"/>
        <v>0</v>
      </c>
      <c r="U28" s="97"/>
      <c r="V28" s="184"/>
      <c r="W28" s="68"/>
      <c r="X28" s="68"/>
      <c r="Y28" s="68">
        <f t="shared" si="6"/>
        <v>0</v>
      </c>
      <c r="Z28" s="73"/>
      <c r="AA28" s="50"/>
      <c r="AB28" s="50"/>
      <c r="AC28" s="50"/>
      <c r="AD28" s="50">
        <f t="shared" si="7"/>
        <v>0</v>
      </c>
      <c r="AE28" s="73"/>
      <c r="AF28" s="50">
        <f>+OCTOBER!H34-AG28-AH28</f>
        <v>0</v>
      </c>
      <c r="AG28" s="50"/>
      <c r="AH28" s="50"/>
      <c r="AI28" s="50">
        <f t="shared" si="8"/>
        <v>0</v>
      </c>
      <c r="AJ28" s="50"/>
      <c r="AK28" s="79">
        <f>OCTOBER!I34-(AL28+AM28+AO28)</f>
        <v>0</v>
      </c>
      <c r="AL28" s="81"/>
      <c r="AM28" s="81"/>
      <c r="AN28" s="79">
        <f t="shared" si="9"/>
        <v>0</v>
      </c>
      <c r="AO28" s="81"/>
      <c r="AP28" s="82"/>
      <c r="AQ28" s="190"/>
      <c r="AR28" s="190"/>
      <c r="AS28" s="50">
        <f t="shared" si="10"/>
        <v>0</v>
      </c>
      <c r="AT28" s="191"/>
      <c r="AU28" s="86">
        <f t="shared" ref="AU28:AW28" si="37">SUM(B28,G28,L29,Q28,V28,AA28,AF28,AK28,AP28)</f>
        <v>0</v>
      </c>
      <c r="AV28" s="86">
        <f t="shared" si="37"/>
        <v>0</v>
      </c>
      <c r="AW28" s="86">
        <f t="shared" si="37"/>
        <v>0</v>
      </c>
      <c r="AX28" s="86">
        <f t="shared" si="36"/>
        <v>0</v>
      </c>
      <c r="AY28" s="86"/>
    </row>
    <row r="29">
      <c r="A29" s="44">
        <v>46322.0</v>
      </c>
      <c r="B29" s="49">
        <f>OCTOBER!B35-C29-D29</f>
        <v>0</v>
      </c>
      <c r="C29" s="50"/>
      <c r="D29" s="50"/>
      <c r="E29" s="50">
        <f t="shared" si="2"/>
        <v>0</v>
      </c>
      <c r="F29" s="50"/>
      <c r="G29" s="53"/>
      <c r="H29" s="53"/>
      <c r="I29" s="53"/>
      <c r="J29" s="53">
        <f t="shared" si="3"/>
        <v>0</v>
      </c>
      <c r="K29" s="53"/>
      <c r="L29" s="56"/>
      <c r="M29" s="56"/>
      <c r="N29" s="56"/>
      <c r="O29" s="56">
        <f t="shared" si="4"/>
        <v>0</v>
      </c>
      <c r="P29" s="94"/>
      <c r="Q29" s="50">
        <f>OCTOBER!E35-R29-S29</f>
        <v>0</v>
      </c>
      <c r="R29" s="114"/>
      <c r="S29" s="114"/>
      <c r="T29" s="50">
        <f t="shared" si="5"/>
        <v>0</v>
      </c>
      <c r="U29" s="202"/>
      <c r="V29" s="66"/>
      <c r="W29" s="68"/>
      <c r="X29" s="68"/>
      <c r="Y29" s="68">
        <f t="shared" si="6"/>
        <v>0</v>
      </c>
      <c r="Z29" s="73"/>
      <c r="AA29" s="50"/>
      <c r="AB29" s="50"/>
      <c r="AC29" s="50"/>
      <c r="AD29" s="50">
        <f t="shared" si="7"/>
        <v>0</v>
      </c>
      <c r="AE29" s="73"/>
      <c r="AF29" s="50">
        <f>+OCTOBER!H35-AG29-AH29</f>
        <v>0</v>
      </c>
      <c r="AG29" s="50"/>
      <c r="AH29" s="50"/>
      <c r="AI29" s="50">
        <f t="shared" si="8"/>
        <v>0</v>
      </c>
      <c r="AJ29" s="50"/>
      <c r="AK29" s="79">
        <f>OCTOBER!I35-(AL29+AM29+AO29)</f>
        <v>0</v>
      </c>
      <c r="AL29" s="102"/>
      <c r="AM29" s="102"/>
      <c r="AN29" s="79">
        <f t="shared" si="9"/>
        <v>0</v>
      </c>
      <c r="AO29" s="102"/>
      <c r="AP29" s="103"/>
      <c r="AQ29" s="190"/>
      <c r="AR29" s="190"/>
      <c r="AS29" s="50">
        <f t="shared" si="10"/>
        <v>0</v>
      </c>
      <c r="AT29" s="191"/>
      <c r="AU29" s="86">
        <f t="shared" ref="AU29:AW29" si="38">SUM(B29,G29,L29,Q29,V29,AA29,AF29,AK29,AP29)</f>
        <v>0</v>
      </c>
      <c r="AV29" s="86">
        <f t="shared" si="38"/>
        <v>0</v>
      </c>
      <c r="AW29" s="86">
        <f t="shared" si="38"/>
        <v>0</v>
      </c>
      <c r="AX29" s="86">
        <f t="shared" ref="AX29:AX31" si="40">E29+J29+O29+T29+Y29+AD29+AI29+AN29+AS29</f>
        <v>0</v>
      </c>
      <c r="AY29" s="86"/>
    </row>
    <row r="30">
      <c r="A30" s="44">
        <v>46323.0</v>
      </c>
      <c r="B30" s="49">
        <f>OCTOBER!B36-C30-D30</f>
        <v>0</v>
      </c>
      <c r="C30" s="50"/>
      <c r="D30" s="50"/>
      <c r="E30" s="50">
        <f t="shared" si="2"/>
        <v>0</v>
      </c>
      <c r="F30" s="50"/>
      <c r="G30" s="53"/>
      <c r="H30" s="53"/>
      <c r="I30" s="53"/>
      <c r="J30" s="53">
        <f t="shared" si="3"/>
        <v>0</v>
      </c>
      <c r="K30" s="53"/>
      <c r="L30" s="56"/>
      <c r="M30" s="94"/>
      <c r="N30" s="94"/>
      <c r="O30" s="56">
        <f t="shared" si="4"/>
        <v>0</v>
      </c>
      <c r="P30" s="94"/>
      <c r="Q30" s="50">
        <f>OCTOBER!E36-R30-S30</f>
        <v>0</v>
      </c>
      <c r="R30" s="50"/>
      <c r="S30" s="50"/>
      <c r="T30" s="50">
        <f t="shared" si="5"/>
        <v>0</v>
      </c>
      <c r="U30" s="64"/>
      <c r="V30" s="66"/>
      <c r="W30" s="68"/>
      <c r="X30" s="68"/>
      <c r="Y30" s="68">
        <f t="shared" si="6"/>
        <v>0</v>
      </c>
      <c r="Z30" s="73"/>
      <c r="AA30" s="67"/>
      <c r="AB30" s="50"/>
      <c r="AC30" s="50"/>
      <c r="AD30" s="50">
        <f t="shared" si="7"/>
        <v>0</v>
      </c>
      <c r="AE30" s="73"/>
      <c r="AF30" s="50">
        <f>+OCTOBER!H36-AG30-AH30</f>
        <v>0</v>
      </c>
      <c r="AG30" s="50"/>
      <c r="AH30" s="50"/>
      <c r="AI30" s="50">
        <f t="shared" si="8"/>
        <v>0</v>
      </c>
      <c r="AJ30" s="101"/>
      <c r="AK30" s="79">
        <f>OCTOBER!I36-(AL30+AM30+AO30)</f>
        <v>0</v>
      </c>
      <c r="AL30" s="102"/>
      <c r="AM30" s="102"/>
      <c r="AN30" s="79">
        <f t="shared" si="9"/>
        <v>0</v>
      </c>
      <c r="AO30" s="102"/>
      <c r="AP30" s="103"/>
      <c r="AQ30" s="190"/>
      <c r="AR30" s="190"/>
      <c r="AS30" s="50">
        <f t="shared" si="10"/>
        <v>0</v>
      </c>
      <c r="AT30" s="191"/>
      <c r="AU30" s="86">
        <f t="shared" ref="AU30:AW30" si="39">SUM(B30,G30,L30,Q30,V30,AA30,AF30,AK30,AP30)</f>
        <v>0</v>
      </c>
      <c r="AV30" s="86">
        <f t="shared" si="39"/>
        <v>0</v>
      </c>
      <c r="AW30" s="86">
        <f t="shared" si="39"/>
        <v>0</v>
      </c>
      <c r="AX30" s="86">
        <f t="shared" si="40"/>
        <v>0</v>
      </c>
      <c r="AY30" s="86"/>
    </row>
    <row r="31">
      <c r="A31" s="44">
        <v>46324.0</v>
      </c>
      <c r="B31" s="49">
        <f>OCTOBER!B37-C31-D31</f>
        <v>0</v>
      </c>
      <c r="C31" s="50"/>
      <c r="D31" s="50"/>
      <c r="E31" s="50">
        <f t="shared" si="2"/>
        <v>0</v>
      </c>
      <c r="F31" s="50"/>
      <c r="G31" s="53"/>
      <c r="H31" s="53"/>
      <c r="I31" s="53"/>
      <c r="J31" s="53">
        <f t="shared" si="3"/>
        <v>0</v>
      </c>
      <c r="K31" s="53"/>
      <c r="L31" s="56"/>
      <c r="M31" s="94"/>
      <c r="N31" s="94"/>
      <c r="O31" s="56">
        <f t="shared" si="4"/>
        <v>0</v>
      </c>
      <c r="P31" s="94"/>
      <c r="Q31" s="50">
        <f>OCTOBER!E37-R31-S31</f>
        <v>0</v>
      </c>
      <c r="R31" s="50"/>
      <c r="S31" s="50"/>
      <c r="T31" s="50">
        <f t="shared" si="5"/>
        <v>0</v>
      </c>
      <c r="U31" s="64"/>
      <c r="V31" s="66"/>
      <c r="W31" s="68"/>
      <c r="X31" s="175"/>
      <c r="Y31" s="68">
        <f t="shared" si="6"/>
        <v>0</v>
      </c>
      <c r="Z31" s="164"/>
      <c r="AA31" s="197"/>
      <c r="AB31" s="73"/>
      <c r="AC31" s="73"/>
      <c r="AD31" s="50">
        <f t="shared" si="7"/>
        <v>0</v>
      </c>
      <c r="AE31" s="73"/>
      <c r="AF31" s="50">
        <f>+OCTOBER!H37-AG31-AH31</f>
        <v>0</v>
      </c>
      <c r="AG31" s="50"/>
      <c r="AH31" s="50"/>
      <c r="AI31" s="50">
        <f t="shared" si="8"/>
        <v>0</v>
      </c>
      <c r="AJ31" s="50"/>
      <c r="AK31" s="79">
        <f>OCTOBER!I37-(AL31+AM31+AO31)</f>
        <v>0</v>
      </c>
      <c r="AL31" s="102"/>
      <c r="AM31" s="102"/>
      <c r="AN31" s="79">
        <f t="shared" si="9"/>
        <v>0</v>
      </c>
      <c r="AO31" s="102"/>
      <c r="AP31" s="103"/>
      <c r="AQ31" s="190"/>
      <c r="AR31" s="190"/>
      <c r="AS31" s="50">
        <f t="shared" si="10"/>
        <v>0</v>
      </c>
      <c r="AT31" s="191"/>
      <c r="AU31" s="86">
        <f t="shared" ref="AU31:AW31" si="41">SUM(B31,G31,L31,Q31,V31,AA31,AF31,AK31,AP31)</f>
        <v>0</v>
      </c>
      <c r="AV31" s="86">
        <f t="shared" si="41"/>
        <v>0</v>
      </c>
      <c r="AW31" s="86">
        <f t="shared" si="41"/>
        <v>0</v>
      </c>
      <c r="AX31" s="86">
        <f t="shared" si="40"/>
        <v>0</v>
      </c>
      <c r="AY31" s="86"/>
    </row>
    <row r="32">
      <c r="A32" s="44">
        <v>46325.0</v>
      </c>
      <c r="B32" s="49">
        <f>OCTOBER!B38-C32-D32</f>
        <v>0</v>
      </c>
      <c r="C32" s="50"/>
      <c r="D32" s="50"/>
      <c r="E32" s="50"/>
      <c r="F32" s="50"/>
      <c r="G32" s="53"/>
      <c r="H32" s="53"/>
      <c r="I32" s="53"/>
      <c r="J32" s="53"/>
      <c r="K32" s="53"/>
      <c r="L32" s="56"/>
      <c r="M32" s="56"/>
      <c r="N32" s="56"/>
      <c r="O32" s="56"/>
      <c r="P32" s="94"/>
      <c r="Q32" s="50">
        <f>OCTOBER!E38-R32-S32</f>
        <v>0</v>
      </c>
      <c r="R32" s="50"/>
      <c r="S32" s="50"/>
      <c r="T32" s="50"/>
      <c r="U32" s="64"/>
      <c r="V32" s="66"/>
      <c r="W32" s="68"/>
      <c r="X32" s="68"/>
      <c r="Y32" s="68"/>
      <c r="Z32" s="73"/>
      <c r="AA32" s="50"/>
      <c r="AB32" s="73"/>
      <c r="AC32" s="73"/>
      <c r="AD32" s="50"/>
      <c r="AE32" s="73"/>
      <c r="AF32" s="50">
        <f>+OCTOBER!H38-AG32-AH32</f>
        <v>0</v>
      </c>
      <c r="AG32" s="50"/>
      <c r="AH32" s="50"/>
      <c r="AI32" s="50"/>
      <c r="AJ32" s="50"/>
      <c r="AK32" s="79">
        <f>OCTOBER!I38-(AL32+AM32+AO32)</f>
        <v>0</v>
      </c>
      <c r="AL32" s="81"/>
      <c r="AM32" s="81"/>
      <c r="AN32" s="79"/>
      <c r="AO32" s="81"/>
      <c r="AP32" s="82"/>
      <c r="AQ32" s="190"/>
      <c r="AR32" s="190"/>
      <c r="AS32" s="50"/>
      <c r="AT32" s="191"/>
      <c r="AU32" s="86"/>
      <c r="AV32" s="86"/>
      <c r="AW32" s="86"/>
      <c r="AX32" s="86"/>
      <c r="AY32" s="86"/>
    </row>
    <row r="33">
      <c r="A33" s="44">
        <v>46326.0</v>
      </c>
      <c r="B33" s="49">
        <f>OCTOBER!B39-C33-D33</f>
        <v>0</v>
      </c>
      <c r="C33" s="50"/>
      <c r="D33" s="50"/>
      <c r="E33" s="50">
        <f>sum(B33:D33)</f>
        <v>0</v>
      </c>
      <c r="F33" s="50"/>
      <c r="G33" s="53"/>
      <c r="H33" s="53"/>
      <c r="I33" s="53"/>
      <c r="J33" s="53">
        <f>sum(G33:I33)</f>
        <v>0</v>
      </c>
      <c r="K33" s="53"/>
      <c r="L33" s="56"/>
      <c r="M33" s="56"/>
      <c r="N33" s="56"/>
      <c r="O33" s="56">
        <f>sum(L33:N33)</f>
        <v>0</v>
      </c>
      <c r="P33" s="94"/>
      <c r="Q33" s="50">
        <f>OCTOBER!E39-R33-S33</f>
        <v>0</v>
      </c>
      <c r="R33" s="50"/>
      <c r="S33" s="50"/>
      <c r="T33" s="50">
        <f>sum(Q33:S33)</f>
        <v>0</v>
      </c>
      <c r="U33" s="64"/>
      <c r="V33" s="66"/>
      <c r="W33" s="68"/>
      <c r="X33" s="68"/>
      <c r="Y33" s="68">
        <f>sum(V33:X33)</f>
        <v>0</v>
      </c>
      <c r="Z33" s="73"/>
      <c r="AA33" s="50"/>
      <c r="AB33" s="73"/>
      <c r="AC33" s="73"/>
      <c r="AD33" s="50">
        <f>sum(AA33:AC33)</f>
        <v>0</v>
      </c>
      <c r="AE33" s="73"/>
      <c r="AF33" s="50">
        <f>+OCTOBER!H39-AG33-AH33</f>
        <v>0</v>
      </c>
      <c r="AG33" s="50"/>
      <c r="AH33" s="50"/>
      <c r="AI33" s="50">
        <f>sum(AF33:AH33)</f>
        <v>0</v>
      </c>
      <c r="AJ33" s="50"/>
      <c r="AK33" s="79">
        <f>OCTOBER!I39-(AL33+AM33+AO33)</f>
        <v>0</v>
      </c>
      <c r="AL33" s="81"/>
      <c r="AM33" s="81"/>
      <c r="AN33" s="79">
        <f>sum(AK33:AM33)</f>
        <v>0</v>
      </c>
      <c r="AO33" s="81"/>
      <c r="AP33" s="82"/>
      <c r="AQ33" s="190"/>
      <c r="AR33" s="190"/>
      <c r="AS33" s="50">
        <f>sum(AP33:AR33)</f>
        <v>0</v>
      </c>
      <c r="AT33" s="191"/>
      <c r="AU33" s="86">
        <f t="shared" ref="AU33:AW33" si="42">SUM(B33,G33,L33,Q33,V33,AA33,AF33,AK33,AP33)</f>
        <v>0</v>
      </c>
      <c r="AV33" s="86">
        <f t="shared" si="42"/>
        <v>0</v>
      </c>
      <c r="AW33" s="86">
        <f t="shared" si="42"/>
        <v>0</v>
      </c>
      <c r="AX33" s="86">
        <f>E33+J33+O33+T33+Y33+AD33+AI33+AN33+AS33</f>
        <v>0</v>
      </c>
      <c r="AY33" s="86"/>
    </row>
    <row r="34">
      <c r="A34" s="205" t="s">
        <v>31</v>
      </c>
      <c r="B34" s="206">
        <f t="shared" ref="B34:AY34" si="43">SUM(B3:B33)</f>
        <v>455330000</v>
      </c>
      <c r="C34" s="206">
        <f t="shared" si="43"/>
        <v>0</v>
      </c>
      <c r="D34" s="206">
        <f t="shared" si="43"/>
        <v>375530000</v>
      </c>
      <c r="E34" s="206">
        <f t="shared" si="43"/>
        <v>830860000</v>
      </c>
      <c r="F34" s="206">
        <f t="shared" si="43"/>
        <v>0</v>
      </c>
      <c r="G34" s="206">
        <f t="shared" si="43"/>
        <v>0</v>
      </c>
      <c r="H34" s="206">
        <f t="shared" si="43"/>
        <v>0</v>
      </c>
      <c r="I34" s="206">
        <f t="shared" si="43"/>
        <v>0</v>
      </c>
      <c r="J34" s="206">
        <f t="shared" si="43"/>
        <v>0</v>
      </c>
      <c r="K34" s="206">
        <f t="shared" si="43"/>
        <v>0</v>
      </c>
      <c r="L34" s="206">
        <f t="shared" si="43"/>
        <v>388035000</v>
      </c>
      <c r="M34" s="206">
        <f t="shared" si="43"/>
        <v>52950000</v>
      </c>
      <c r="N34" s="206">
        <f t="shared" si="43"/>
        <v>306555000</v>
      </c>
      <c r="O34" s="206">
        <f t="shared" si="43"/>
        <v>747540000</v>
      </c>
      <c r="P34" s="206">
        <f t="shared" si="43"/>
        <v>0</v>
      </c>
      <c r="Q34" s="206">
        <f t="shared" si="43"/>
        <v>466525000</v>
      </c>
      <c r="R34" s="206">
        <f t="shared" si="43"/>
        <v>9500000</v>
      </c>
      <c r="S34" s="206">
        <f t="shared" si="43"/>
        <v>295730000</v>
      </c>
      <c r="T34" s="206">
        <f t="shared" si="43"/>
        <v>771755000</v>
      </c>
      <c r="U34" s="206">
        <f t="shared" si="43"/>
        <v>0</v>
      </c>
      <c r="V34" s="206">
        <f t="shared" si="43"/>
        <v>305670000</v>
      </c>
      <c r="W34" s="206">
        <f t="shared" si="43"/>
        <v>27760000</v>
      </c>
      <c r="X34" s="206">
        <f t="shared" si="43"/>
        <v>247865000</v>
      </c>
      <c r="Y34" s="206">
        <f t="shared" si="43"/>
        <v>581295000</v>
      </c>
      <c r="Z34" s="206">
        <f t="shared" si="43"/>
        <v>0</v>
      </c>
      <c r="AA34" s="206">
        <f t="shared" si="43"/>
        <v>174181250</v>
      </c>
      <c r="AB34" s="206">
        <f t="shared" si="43"/>
        <v>27217500</v>
      </c>
      <c r="AC34" s="206">
        <f t="shared" si="43"/>
        <v>3400000</v>
      </c>
      <c r="AD34" s="206">
        <f t="shared" si="43"/>
        <v>204798750</v>
      </c>
      <c r="AE34" s="206">
        <f t="shared" si="43"/>
        <v>9727500</v>
      </c>
      <c r="AF34" s="206" t="str">
        <f t="shared" si="43"/>
        <v>#VALUE!</v>
      </c>
      <c r="AG34" s="206">
        <f t="shared" si="43"/>
        <v>14000000</v>
      </c>
      <c r="AH34" s="206">
        <f t="shared" si="43"/>
        <v>191700000</v>
      </c>
      <c r="AI34" s="206" t="str">
        <f t="shared" si="43"/>
        <v>#VALUE!</v>
      </c>
      <c r="AJ34" s="206">
        <f t="shared" si="43"/>
        <v>0</v>
      </c>
      <c r="AK34" s="208">
        <f t="shared" si="43"/>
        <v>137545000</v>
      </c>
      <c r="AL34" s="208">
        <f t="shared" si="43"/>
        <v>0</v>
      </c>
      <c r="AM34" s="208">
        <f t="shared" si="43"/>
        <v>119740000</v>
      </c>
      <c r="AN34" s="208">
        <f t="shared" si="43"/>
        <v>257285000</v>
      </c>
      <c r="AO34" s="209">
        <f t="shared" si="43"/>
        <v>0</v>
      </c>
      <c r="AP34" s="206">
        <f t="shared" si="43"/>
        <v>246955000</v>
      </c>
      <c r="AQ34" s="206">
        <f t="shared" si="43"/>
        <v>5000000</v>
      </c>
      <c r="AR34" s="206">
        <f t="shared" si="43"/>
        <v>47480000</v>
      </c>
      <c r="AS34" s="206">
        <f t="shared" si="43"/>
        <v>299435000</v>
      </c>
      <c r="AT34" s="206">
        <f t="shared" si="43"/>
        <v>0</v>
      </c>
      <c r="AU34" s="210" t="str">
        <f t="shared" si="43"/>
        <v>#VALUE!</v>
      </c>
      <c r="AV34" s="210">
        <f t="shared" si="43"/>
        <v>136427500</v>
      </c>
      <c r="AW34" s="210">
        <f t="shared" si="43"/>
        <v>1588000000</v>
      </c>
      <c r="AX34" s="210" t="str">
        <f t="shared" si="43"/>
        <v>#VALUE!</v>
      </c>
      <c r="AY34" s="210">
        <f t="shared" si="43"/>
        <v>0</v>
      </c>
    </row>
    <row r="35">
      <c r="A35" s="211" t="s">
        <v>40</v>
      </c>
      <c r="B35" s="212">
        <f>B34/E34</f>
        <v>0.5480225309</v>
      </c>
      <c r="C35" s="212">
        <f>C34/E34</f>
        <v>0</v>
      </c>
      <c r="D35" s="212">
        <f>D34/E34</f>
        <v>0.4519774691</v>
      </c>
      <c r="E35" s="212"/>
      <c r="F35" s="212">
        <f>F34/E34</f>
        <v>0</v>
      </c>
      <c r="G35" s="212" t="str">
        <f>G34/J34</f>
        <v>#DIV/0!</v>
      </c>
      <c r="H35" s="212" t="str">
        <f>H34/J34</f>
        <v>#DIV/0!</v>
      </c>
      <c r="I35" s="212" t="str">
        <f>I34/J34</f>
        <v>#DIV/0!</v>
      </c>
      <c r="J35" s="212"/>
      <c r="K35" s="212" t="str">
        <f>K34/J34</f>
        <v>#DIV/0!</v>
      </c>
      <c r="L35" s="212">
        <f>L34/O34</f>
        <v>0.5190825909</v>
      </c>
      <c r="M35" s="212">
        <f>M34/O34</f>
        <v>0.07083233004</v>
      </c>
      <c r="N35" s="212">
        <f>N34/O34</f>
        <v>0.4100850791</v>
      </c>
      <c r="O35" s="212"/>
      <c r="P35" s="212">
        <f>P34/O34</f>
        <v>0</v>
      </c>
      <c r="Q35" s="212">
        <f>Q34/T34</f>
        <v>0.6044988371</v>
      </c>
      <c r="R35" s="212">
        <f>R34/T34</f>
        <v>0.01230960603</v>
      </c>
      <c r="S35" s="212">
        <f>S34/T34</f>
        <v>0.3831915569</v>
      </c>
      <c r="T35" s="212"/>
      <c r="U35" s="212">
        <f>U34/T34</f>
        <v>0</v>
      </c>
      <c r="V35" s="212">
        <f>V34/Y34</f>
        <v>0.5258431605</v>
      </c>
      <c r="W35" s="212">
        <f>W34/Y34</f>
        <v>0.04775544259</v>
      </c>
      <c r="X35" s="212">
        <f>X34/Y34</f>
        <v>0.4264013969</v>
      </c>
      <c r="Y35" s="212"/>
      <c r="Z35" s="212">
        <f>Z34/Y34</f>
        <v>0</v>
      </c>
      <c r="AA35" s="212">
        <f>AA34/AD34</f>
        <v>0.8504995758</v>
      </c>
      <c r="AB35" s="212">
        <f>AB34/AD34</f>
        <v>0.1328987604</v>
      </c>
      <c r="AC35" s="212">
        <f>AC34/AD34</f>
        <v>0.01660166383</v>
      </c>
      <c r="AD35" s="212"/>
      <c r="AE35" s="212">
        <f>AE34/AD34</f>
        <v>0.0474978485</v>
      </c>
      <c r="AF35" s="212" t="str">
        <f>AF34/AI34</f>
        <v>#VALUE!</v>
      </c>
      <c r="AG35" s="212" t="str">
        <f>AG34/AI34</f>
        <v>#VALUE!</v>
      </c>
      <c r="AH35" s="212" t="str">
        <f>AH34/AI34</f>
        <v>#VALUE!</v>
      </c>
      <c r="AI35" s="212"/>
      <c r="AJ35" s="212" t="str">
        <f>AJ34/AI34</f>
        <v>#VALUE!</v>
      </c>
      <c r="AK35" s="215">
        <f>AK34/AN34</f>
        <v>0.5346017063</v>
      </c>
      <c r="AL35" s="215">
        <f>AL34/AN34</f>
        <v>0</v>
      </c>
      <c r="AM35" s="215">
        <f>AM34/AN34</f>
        <v>0.4653982937</v>
      </c>
      <c r="AN35" s="215"/>
      <c r="AO35" s="216">
        <f>AO34/AN34</f>
        <v>0</v>
      </c>
      <c r="AP35" s="212">
        <f>AP34/AS34</f>
        <v>0.8247365872</v>
      </c>
      <c r="AQ35" s="212">
        <f>AQ34/AS34</f>
        <v>0.01669811478</v>
      </c>
      <c r="AR35" s="212">
        <f>AR34/AS34</f>
        <v>0.158565298</v>
      </c>
      <c r="AS35" s="212"/>
      <c r="AT35" s="212">
        <f>AT34/AS34</f>
        <v>0</v>
      </c>
      <c r="AU35" s="218" t="str">
        <f>AU34/AX34</f>
        <v>#VALUE!</v>
      </c>
      <c r="AV35" s="218" t="str">
        <f>AV34/AX34</f>
        <v>#VALUE!</v>
      </c>
      <c r="AW35" s="218" t="str">
        <f>AW34/AX34</f>
        <v>#VALUE!</v>
      </c>
      <c r="AX35" s="218"/>
      <c r="AY35" s="218" t="str">
        <f>AY34/AX34</f>
        <v>#VALUE!</v>
      </c>
    </row>
    <row r="36">
      <c r="A36" s="219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1"/>
      <c r="X36" s="221"/>
      <c r="Y36" s="221"/>
      <c r="AA36" s="221"/>
      <c r="AB36" s="220"/>
      <c r="AC36" s="220"/>
      <c r="AD36" s="220"/>
      <c r="AE36" s="220"/>
      <c r="AF36" s="220"/>
      <c r="AG36" s="220"/>
      <c r="AH36" s="220"/>
      <c r="AI36" s="220"/>
      <c r="AJ36" s="220"/>
      <c r="AK36" s="222"/>
      <c r="AL36" s="222"/>
      <c r="AM36" s="222"/>
      <c r="AN36" s="222"/>
      <c r="AO36" s="223"/>
      <c r="AP36" s="220"/>
      <c r="AQ36" s="224"/>
      <c r="AR36" s="224"/>
      <c r="AS36" s="224"/>
      <c r="AT36" s="224"/>
      <c r="AU36" s="224">
        <f t="shared" ref="AU36:AX36" si="44">sum(AU20:AU26)</f>
        <v>0</v>
      </c>
      <c r="AV36" s="224">
        <f t="shared" si="44"/>
        <v>0</v>
      </c>
      <c r="AW36" s="224">
        <f t="shared" si="44"/>
        <v>0</v>
      </c>
      <c r="AX36" s="224">
        <f t="shared" si="44"/>
        <v>0</v>
      </c>
      <c r="AY36" s="224"/>
    </row>
    <row r="37">
      <c r="A37" s="219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5"/>
      <c r="AA37" s="220"/>
      <c r="AB37" s="225"/>
      <c r="AC37" s="225"/>
      <c r="AD37" s="225"/>
      <c r="AE37" s="225"/>
      <c r="AF37" s="220"/>
      <c r="AG37" s="220"/>
      <c r="AH37" s="220"/>
      <c r="AI37" s="220"/>
      <c r="AJ37" s="220"/>
      <c r="AK37" s="222"/>
      <c r="AL37" s="222"/>
      <c r="AM37" s="222"/>
      <c r="AN37" s="222"/>
      <c r="AO37" s="223"/>
      <c r="AP37" s="220"/>
      <c r="AQ37" s="224"/>
      <c r="AR37" s="224"/>
      <c r="AS37" s="224"/>
      <c r="AT37" s="224"/>
      <c r="AU37" s="226"/>
      <c r="AV37" s="226"/>
      <c r="AW37" s="226"/>
      <c r="AX37" s="226"/>
      <c r="AY37" s="224"/>
    </row>
    <row r="38">
      <c r="A38" s="219"/>
      <c r="B38" s="220">
        <f t="shared" ref="B38:D38" si="45">sum(B3:B8)</f>
        <v>282130000</v>
      </c>
      <c r="C38" s="220">
        <f t="shared" si="45"/>
        <v>0</v>
      </c>
      <c r="D38" s="220">
        <f t="shared" si="45"/>
        <v>156610000</v>
      </c>
      <c r="E38" s="220">
        <f>sum(E3:E33)</f>
        <v>830860000</v>
      </c>
      <c r="F38" s="220"/>
      <c r="G38" s="220">
        <f t="shared" ref="G38:J38" si="46">sum(G3:G8)</f>
        <v>0</v>
      </c>
      <c r="H38" s="220">
        <f t="shared" si="46"/>
        <v>0</v>
      </c>
      <c r="I38" s="220">
        <f t="shared" si="46"/>
        <v>0</v>
      </c>
      <c r="J38" s="220">
        <f t="shared" si="46"/>
        <v>0</v>
      </c>
      <c r="K38" s="220"/>
      <c r="L38" s="220">
        <f t="shared" ref="L38:O38" si="47">sum(L3:L8)</f>
        <v>299470000</v>
      </c>
      <c r="M38" s="220">
        <f t="shared" si="47"/>
        <v>23400000</v>
      </c>
      <c r="N38" s="220">
        <f t="shared" si="47"/>
        <v>237545000</v>
      </c>
      <c r="O38" s="220">
        <f t="shared" si="47"/>
        <v>560415000</v>
      </c>
      <c r="P38" s="220"/>
      <c r="Q38" s="220">
        <f t="shared" ref="Q38:T38" si="48">sum(Q3:Q8)</f>
        <v>172530000</v>
      </c>
      <c r="R38" s="220">
        <f t="shared" si="48"/>
        <v>0</v>
      </c>
      <c r="S38" s="220">
        <f t="shared" si="48"/>
        <v>113100000</v>
      </c>
      <c r="T38" s="220">
        <f t="shared" si="48"/>
        <v>285630000</v>
      </c>
      <c r="U38" s="220"/>
      <c r="V38" s="220">
        <f t="shared" ref="V38:Y38" si="49">sum(V3:V8)</f>
        <v>116740000</v>
      </c>
      <c r="W38" s="220">
        <f t="shared" si="49"/>
        <v>27760000</v>
      </c>
      <c r="X38" s="220">
        <f t="shared" si="49"/>
        <v>118645000</v>
      </c>
      <c r="Y38" s="220">
        <f t="shared" si="49"/>
        <v>263145000</v>
      </c>
      <c r="Z38" s="225"/>
      <c r="AA38" s="220">
        <f t="shared" ref="AA38:AD38" si="50">sum(AA3:AA8)</f>
        <v>72926250</v>
      </c>
      <c r="AB38" s="220">
        <f t="shared" si="50"/>
        <v>6752500</v>
      </c>
      <c r="AC38" s="220">
        <f t="shared" si="50"/>
        <v>0</v>
      </c>
      <c r="AD38" s="220">
        <f t="shared" si="50"/>
        <v>79678750</v>
      </c>
      <c r="AE38" s="225"/>
      <c r="AF38" s="220">
        <f t="shared" ref="AF38:AI38" si="51">sum(AF3:AF8)</f>
        <v>208209620</v>
      </c>
      <c r="AG38" s="220">
        <f t="shared" si="51"/>
        <v>0</v>
      </c>
      <c r="AH38" s="220">
        <f t="shared" si="51"/>
        <v>102790000</v>
      </c>
      <c r="AI38" s="220">
        <f t="shared" si="51"/>
        <v>310999620</v>
      </c>
      <c r="AJ38" s="220"/>
      <c r="AK38" s="222">
        <f t="shared" ref="AK38:AN38" si="52">sum(AK3:AK8)</f>
        <v>41500000</v>
      </c>
      <c r="AL38" s="222">
        <f t="shared" si="52"/>
        <v>0</v>
      </c>
      <c r="AM38" s="222">
        <f t="shared" si="52"/>
        <v>54670000</v>
      </c>
      <c r="AN38" s="222">
        <f t="shared" si="52"/>
        <v>96170000</v>
      </c>
      <c r="AO38" s="223"/>
      <c r="AP38" s="220">
        <f t="shared" ref="AP38:AS38" si="53">sum(AP3:AP8)</f>
        <v>143335000</v>
      </c>
      <c r="AQ38" s="220">
        <f t="shared" si="53"/>
        <v>5000000</v>
      </c>
      <c r="AR38" s="220">
        <f t="shared" si="53"/>
        <v>27300000</v>
      </c>
      <c r="AS38" s="220">
        <f t="shared" si="53"/>
        <v>175635000</v>
      </c>
      <c r="AT38" s="224"/>
      <c r="AU38" s="220">
        <f t="shared" ref="AU38:AX38" si="54">sum(AU21:AU27)</f>
        <v>0</v>
      </c>
      <c r="AV38" s="220">
        <f t="shared" si="54"/>
        <v>0</v>
      </c>
      <c r="AW38" s="220">
        <f t="shared" si="54"/>
        <v>0</v>
      </c>
      <c r="AX38" s="220">
        <f t="shared" si="54"/>
        <v>0</v>
      </c>
      <c r="AY38" s="224"/>
    </row>
    <row r="39">
      <c r="A39" s="219"/>
      <c r="B39" s="227">
        <f>B38/E38</f>
        <v>0.3395638254</v>
      </c>
      <c r="C39" s="227">
        <f>C38/E38</f>
        <v>0</v>
      </c>
      <c r="D39" s="227">
        <f>D38/E38</f>
        <v>0.1884914426</v>
      </c>
      <c r="E39" s="220"/>
      <c r="F39" s="220"/>
      <c r="G39" s="227" t="str">
        <f>G38/J38</f>
        <v>#DIV/0!</v>
      </c>
      <c r="H39" s="227" t="str">
        <f>H38/J38</f>
        <v>#DIV/0!</v>
      </c>
      <c r="I39" s="227" t="str">
        <f>I38/J38</f>
        <v>#DIV/0!</v>
      </c>
      <c r="J39" s="220"/>
      <c r="K39" s="220"/>
      <c r="L39" s="227">
        <f>L38/O38</f>
        <v>0.5343718494</v>
      </c>
      <c r="M39" s="227">
        <f>M38/O38</f>
        <v>0.04175477102</v>
      </c>
      <c r="N39" s="227">
        <f>N38/O38</f>
        <v>0.4238733795</v>
      </c>
      <c r="O39" s="220"/>
      <c r="P39" s="220"/>
      <c r="Q39" s="227">
        <f>Q38/T38</f>
        <v>0.6040331898</v>
      </c>
      <c r="R39" s="227">
        <f>R38/T38</f>
        <v>0</v>
      </c>
      <c r="S39" s="227">
        <f>S38/T38</f>
        <v>0.3959668102</v>
      </c>
      <c r="T39" s="220"/>
      <c r="U39" s="220"/>
      <c r="V39" s="227">
        <f>V38/Y38</f>
        <v>0.4436337381</v>
      </c>
      <c r="W39" s="227">
        <f>W38/Y38</f>
        <v>0.1054931692</v>
      </c>
      <c r="X39" s="227">
        <f>X38/Y38</f>
        <v>0.4508730928</v>
      </c>
      <c r="Y39" s="220"/>
      <c r="Z39" s="225"/>
      <c r="AA39" s="227">
        <f>AA38/AD38</f>
        <v>0.9152534396</v>
      </c>
      <c r="AB39" s="227">
        <f>AB38/AD38</f>
        <v>0.08474656041</v>
      </c>
      <c r="AC39" s="227">
        <f>AC38/AD38</f>
        <v>0</v>
      </c>
      <c r="AD39" s="220"/>
      <c r="AE39" s="225"/>
      <c r="AF39" s="227">
        <f>AF38/AI38</f>
        <v>0.6694851267</v>
      </c>
      <c r="AG39" s="227">
        <f>AG38/AI38</f>
        <v>0</v>
      </c>
      <c r="AH39" s="227">
        <f>AH38/AI38</f>
        <v>0.3305148733</v>
      </c>
      <c r="AI39" s="220"/>
      <c r="AJ39" s="220"/>
      <c r="AK39" s="228">
        <f>AK38/AN38</f>
        <v>0.4315275034</v>
      </c>
      <c r="AL39" s="228">
        <f>AL38/AN38</f>
        <v>0</v>
      </c>
      <c r="AM39" s="228">
        <f>AM38/AN38</f>
        <v>0.5684724966</v>
      </c>
      <c r="AN39" s="222"/>
      <c r="AO39" s="223"/>
      <c r="AP39" s="227">
        <f>AP38/AS38</f>
        <v>0.8160958807</v>
      </c>
      <c r="AQ39" s="227">
        <f>AQ38/AS38</f>
        <v>0.02846812993</v>
      </c>
      <c r="AR39" s="227">
        <f>AR38/AS38</f>
        <v>0.1554359894</v>
      </c>
      <c r="AS39" s="220"/>
      <c r="AT39" s="224"/>
      <c r="AU39" s="226" t="str">
        <f t="shared" ref="AU39:AU40" si="56">AU38/AX38</f>
        <v>#DIV/0!</v>
      </c>
      <c r="AV39" s="226" t="str">
        <f t="shared" ref="AV39:AV40" si="57">AV38/AX38</f>
        <v>#DIV/0!</v>
      </c>
      <c r="AW39" s="226" t="str">
        <f t="shared" ref="AW39:AW40" si="58">AW38/AX38</f>
        <v>#DIV/0!</v>
      </c>
      <c r="AX39" s="224" t="str">
        <f t="shared" ref="AX39:AY39" si="55">sum(AX10:AX16)</f>
        <v>#VALUE!</v>
      </c>
      <c r="AY39" s="224">
        <f t="shared" si="55"/>
        <v>0</v>
      </c>
    </row>
    <row r="40">
      <c r="A40" s="219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7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5"/>
      <c r="AA40" s="220"/>
      <c r="AB40" s="225"/>
      <c r="AC40" s="225"/>
      <c r="AD40" s="225"/>
      <c r="AE40" s="225"/>
      <c r="AF40" s="225"/>
      <c r="AG40" s="220"/>
      <c r="AH40" s="220"/>
      <c r="AI40" s="220"/>
      <c r="AJ40" s="220"/>
      <c r="AK40" s="222"/>
      <c r="AL40" s="222"/>
      <c r="AM40" s="222"/>
      <c r="AN40" s="222"/>
      <c r="AO40" s="223"/>
      <c r="AP40" s="220"/>
      <c r="AQ40" s="224"/>
      <c r="AR40" s="224"/>
      <c r="AS40" s="224"/>
      <c r="AT40" s="224"/>
      <c r="AU40" s="226" t="str">
        <f t="shared" si="56"/>
        <v>#DIV/0!</v>
      </c>
      <c r="AV40" s="226" t="str">
        <f t="shared" si="57"/>
        <v>#DIV/0!</v>
      </c>
      <c r="AW40" s="226" t="str">
        <f t="shared" si="58"/>
        <v>#DIV/0!</v>
      </c>
      <c r="AX40" s="224"/>
      <c r="AY40" s="224"/>
    </row>
    <row r="41">
      <c r="A41" s="219"/>
      <c r="B41" s="220"/>
      <c r="C41" s="220"/>
      <c r="D41" s="220"/>
      <c r="E41" s="220"/>
      <c r="F41" s="229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9"/>
      <c r="Y41" s="220"/>
      <c r="Z41" s="225"/>
      <c r="AA41" s="220"/>
      <c r="AB41" s="225"/>
      <c r="AC41" s="225"/>
      <c r="AD41" s="225"/>
      <c r="AE41" s="225"/>
      <c r="AF41" s="225"/>
      <c r="AG41" s="220"/>
      <c r="AH41" s="220"/>
      <c r="AI41" s="220"/>
      <c r="AJ41" s="220"/>
      <c r="AK41" s="222"/>
      <c r="AL41" s="222"/>
      <c r="AM41" s="222"/>
      <c r="AN41" s="222"/>
      <c r="AO41" s="223"/>
      <c r="AP41" s="220"/>
      <c r="AQ41" s="224"/>
      <c r="AR41" s="224"/>
      <c r="AS41" s="224"/>
      <c r="AT41" s="224"/>
      <c r="AU41" s="224"/>
      <c r="AV41" s="224"/>
      <c r="AW41" s="224"/>
      <c r="AX41" s="224"/>
      <c r="AY41" s="224"/>
    </row>
    <row r="42">
      <c r="A42" s="219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5"/>
      <c r="AA42" s="220"/>
      <c r="AB42" s="225"/>
      <c r="AC42" s="225"/>
      <c r="AD42" s="225"/>
      <c r="AE42" s="225"/>
      <c r="AF42" s="225"/>
      <c r="AG42" s="220"/>
      <c r="AH42" s="220"/>
      <c r="AI42" s="220"/>
      <c r="AJ42" s="220"/>
      <c r="AK42" s="222"/>
      <c r="AL42" s="222"/>
      <c r="AM42" s="222"/>
      <c r="AN42" s="222"/>
      <c r="AO42" s="223"/>
      <c r="AP42" s="220"/>
      <c r="AQ42" s="224"/>
      <c r="AR42" s="224"/>
      <c r="AS42" s="224"/>
      <c r="AT42" s="224"/>
      <c r="AU42" s="224"/>
      <c r="AV42" s="224"/>
      <c r="AW42" s="224"/>
      <c r="AX42" s="224"/>
      <c r="AY42" s="224"/>
    </row>
    <row r="43">
      <c r="A43" s="219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5"/>
      <c r="AA43" s="220"/>
      <c r="AB43" s="225"/>
      <c r="AC43" s="225"/>
      <c r="AD43" s="225"/>
      <c r="AE43" s="225"/>
      <c r="AF43" s="225"/>
      <c r="AG43" s="220"/>
      <c r="AH43" s="220"/>
      <c r="AI43" s="220"/>
      <c r="AJ43" s="220"/>
      <c r="AK43" s="222"/>
      <c r="AL43" s="222"/>
      <c r="AM43" s="222"/>
      <c r="AN43" s="222"/>
      <c r="AO43" s="223"/>
      <c r="AP43" s="220"/>
      <c r="AQ43" s="224"/>
      <c r="AR43" s="224"/>
      <c r="AS43" s="224"/>
      <c r="AT43" s="224"/>
      <c r="AU43" s="224"/>
      <c r="AV43" s="224"/>
      <c r="AW43" s="224"/>
      <c r="AX43" s="224"/>
      <c r="AY43" s="224"/>
    </row>
    <row r="44">
      <c r="A44" s="219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5"/>
      <c r="AA44" s="220"/>
      <c r="AB44" s="225"/>
      <c r="AC44" s="225"/>
      <c r="AD44" s="225"/>
      <c r="AE44" s="225"/>
      <c r="AF44" s="225"/>
      <c r="AG44" s="220"/>
      <c r="AH44" s="220"/>
      <c r="AI44" s="220"/>
      <c r="AJ44" s="220"/>
      <c r="AK44" s="222"/>
      <c r="AL44" s="222"/>
      <c r="AM44" s="222"/>
      <c r="AN44" s="222"/>
      <c r="AO44" s="223"/>
      <c r="AP44" s="220"/>
      <c r="AQ44" s="224"/>
      <c r="AR44" s="224"/>
      <c r="AS44" s="224"/>
      <c r="AT44" s="224"/>
      <c r="AU44" s="230"/>
      <c r="AV44" s="224"/>
      <c r="AW44" s="224"/>
      <c r="AX44" s="224"/>
      <c r="AY44" s="224"/>
    </row>
    <row r="45">
      <c r="A45" s="219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5"/>
      <c r="AA45" s="220"/>
      <c r="AB45" s="225"/>
      <c r="AC45" s="225"/>
      <c r="AD45" s="225"/>
      <c r="AE45" s="225"/>
      <c r="AF45" s="225"/>
      <c r="AG45" s="220"/>
      <c r="AH45" s="220"/>
      <c r="AI45" s="220"/>
      <c r="AJ45" s="220"/>
      <c r="AK45" s="222"/>
      <c r="AL45" s="222"/>
      <c r="AM45" s="222"/>
      <c r="AN45" s="222"/>
      <c r="AO45" s="223"/>
      <c r="AP45" s="220"/>
      <c r="AQ45" s="224"/>
      <c r="AR45" s="224"/>
      <c r="AS45" s="224"/>
      <c r="AT45" s="224"/>
      <c r="AU45" s="224"/>
      <c r="AV45" s="224"/>
      <c r="AW45" s="224"/>
      <c r="AX45" s="224"/>
      <c r="AY45" s="224"/>
    </row>
    <row r="46">
      <c r="A46" s="219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5"/>
      <c r="AA46" s="220"/>
      <c r="AB46" s="225"/>
      <c r="AC46" s="225"/>
      <c r="AD46" s="225"/>
      <c r="AE46" s="225"/>
      <c r="AF46" s="225"/>
      <c r="AG46" s="220"/>
      <c r="AH46" s="220"/>
      <c r="AI46" s="220"/>
      <c r="AJ46" s="220"/>
      <c r="AK46" s="222"/>
      <c r="AL46" s="222"/>
      <c r="AM46" s="222"/>
      <c r="AN46" s="222"/>
      <c r="AO46" s="223"/>
      <c r="AP46" s="220"/>
      <c r="AQ46" s="224"/>
      <c r="AR46" s="224"/>
      <c r="AS46" s="224"/>
      <c r="AT46" s="224"/>
      <c r="AU46" s="224"/>
      <c r="AV46" s="224"/>
      <c r="AW46" s="224"/>
      <c r="AX46" s="224"/>
      <c r="AY46" s="224"/>
    </row>
    <row r="47">
      <c r="A47" s="219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5"/>
      <c r="AA47" s="220"/>
      <c r="AB47" s="225"/>
      <c r="AC47" s="225"/>
      <c r="AD47" s="225"/>
      <c r="AE47" s="225"/>
      <c r="AF47" s="225"/>
      <c r="AG47" s="220"/>
      <c r="AH47" s="220"/>
      <c r="AI47" s="220"/>
      <c r="AJ47" s="220"/>
      <c r="AK47" s="222"/>
      <c r="AL47" s="222"/>
      <c r="AM47" s="222"/>
      <c r="AN47" s="222"/>
      <c r="AO47" s="223"/>
      <c r="AP47" s="220"/>
      <c r="AQ47" s="224"/>
      <c r="AR47" s="224"/>
      <c r="AS47" s="224"/>
      <c r="AT47" s="224"/>
      <c r="AU47" s="224"/>
      <c r="AV47" s="224"/>
      <c r="AW47" s="224"/>
      <c r="AX47" s="224"/>
      <c r="AY47" s="224"/>
    </row>
    <row r="48">
      <c r="A48" s="219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5"/>
      <c r="AA48" s="220"/>
      <c r="AB48" s="225"/>
      <c r="AC48" s="225"/>
      <c r="AD48" s="225"/>
      <c r="AE48" s="225"/>
      <c r="AF48" s="225"/>
      <c r="AG48" s="220"/>
      <c r="AH48" s="220"/>
      <c r="AI48" s="220"/>
      <c r="AJ48" s="220"/>
      <c r="AK48" s="222"/>
      <c r="AL48" s="222"/>
      <c r="AM48" s="222"/>
      <c r="AN48" s="222"/>
      <c r="AO48" s="223"/>
      <c r="AP48" s="220"/>
      <c r="AQ48" s="224"/>
      <c r="AR48" s="224"/>
      <c r="AS48" s="224"/>
      <c r="AT48" s="224"/>
      <c r="AU48" s="224"/>
      <c r="AV48" s="224"/>
      <c r="AW48" s="224"/>
      <c r="AX48" s="224"/>
      <c r="AY48" s="224"/>
    </row>
    <row r="49">
      <c r="A49" s="219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5"/>
      <c r="AA49" s="220"/>
      <c r="AB49" s="225"/>
      <c r="AC49" s="225"/>
      <c r="AD49" s="225"/>
      <c r="AE49" s="225"/>
      <c r="AF49" s="225"/>
      <c r="AG49" s="220"/>
      <c r="AH49" s="220"/>
      <c r="AI49" s="220"/>
      <c r="AJ49" s="220"/>
      <c r="AK49" s="222"/>
      <c r="AL49" s="222"/>
      <c r="AM49" s="222"/>
      <c r="AN49" s="222"/>
      <c r="AO49" s="223"/>
      <c r="AP49" s="220"/>
      <c r="AQ49" s="224"/>
      <c r="AR49" s="224"/>
      <c r="AS49" s="224"/>
      <c r="AT49" s="224"/>
      <c r="AU49" s="224"/>
      <c r="AV49" s="224"/>
      <c r="AW49" s="224"/>
      <c r="AX49" s="224"/>
      <c r="AY49" s="224"/>
    </row>
    <row r="50">
      <c r="A50" s="21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5"/>
      <c r="AA50" s="220"/>
      <c r="AB50" s="225"/>
      <c r="AC50" s="225"/>
      <c r="AD50" s="225"/>
      <c r="AE50" s="225"/>
      <c r="AF50" s="225"/>
      <c r="AG50" s="220"/>
      <c r="AH50" s="220"/>
      <c r="AI50" s="220"/>
      <c r="AJ50" s="220"/>
      <c r="AK50" s="222"/>
      <c r="AL50" s="222"/>
      <c r="AM50" s="222"/>
      <c r="AN50" s="222"/>
      <c r="AO50" s="223"/>
      <c r="AP50" s="220"/>
      <c r="AQ50" s="224"/>
      <c r="AR50" s="224"/>
      <c r="AS50" s="224"/>
      <c r="AT50" s="224"/>
      <c r="AU50" s="224"/>
      <c r="AV50" s="224"/>
      <c r="AW50" s="224"/>
      <c r="AX50" s="224"/>
      <c r="AY50" s="224"/>
    </row>
    <row r="51">
      <c r="A51" s="219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5"/>
      <c r="AA51" s="220"/>
      <c r="AB51" s="225"/>
      <c r="AC51" s="225"/>
      <c r="AD51" s="225"/>
      <c r="AE51" s="225"/>
      <c r="AF51" s="225"/>
      <c r="AG51" s="220"/>
      <c r="AH51" s="220"/>
      <c r="AI51" s="220"/>
      <c r="AJ51" s="220"/>
      <c r="AK51" s="222"/>
      <c r="AL51" s="222"/>
      <c r="AM51" s="222"/>
      <c r="AN51" s="222"/>
      <c r="AO51" s="223"/>
      <c r="AP51" s="220"/>
      <c r="AQ51" s="224"/>
      <c r="AR51" s="224"/>
      <c r="AS51" s="224"/>
      <c r="AT51" s="224"/>
      <c r="AU51" s="224"/>
      <c r="AV51" s="224"/>
      <c r="AW51" s="224"/>
      <c r="AX51" s="224"/>
      <c r="AY51" s="224"/>
    </row>
    <row r="52">
      <c r="A52" s="219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5"/>
      <c r="AA52" s="220"/>
      <c r="AB52" s="225"/>
      <c r="AC52" s="225"/>
      <c r="AD52" s="225"/>
      <c r="AE52" s="225"/>
      <c r="AF52" s="225"/>
      <c r="AG52" s="220"/>
      <c r="AH52" s="220"/>
      <c r="AI52" s="220"/>
      <c r="AJ52" s="220"/>
      <c r="AK52" s="222"/>
      <c r="AL52" s="222"/>
      <c r="AM52" s="222"/>
      <c r="AN52" s="222"/>
      <c r="AO52" s="223"/>
      <c r="AP52" s="220"/>
      <c r="AQ52" s="224"/>
      <c r="AR52" s="224"/>
      <c r="AS52" s="224"/>
      <c r="AT52" s="224"/>
      <c r="AU52" s="224"/>
      <c r="AV52" s="224"/>
      <c r="AW52" s="224"/>
      <c r="AX52" s="224"/>
      <c r="AY52" s="224"/>
    </row>
    <row r="53">
      <c r="A53" s="219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5"/>
      <c r="AA53" s="220"/>
      <c r="AB53" s="225"/>
      <c r="AC53" s="225"/>
      <c r="AD53" s="225"/>
      <c r="AE53" s="225"/>
      <c r="AF53" s="225"/>
      <c r="AG53" s="220"/>
      <c r="AH53" s="220"/>
      <c r="AI53" s="220"/>
      <c r="AJ53" s="220"/>
      <c r="AK53" s="222"/>
      <c r="AL53" s="222"/>
      <c r="AM53" s="222"/>
      <c r="AN53" s="222"/>
      <c r="AO53" s="223"/>
      <c r="AP53" s="220"/>
      <c r="AQ53" s="224"/>
      <c r="AR53" s="224"/>
      <c r="AS53" s="224"/>
      <c r="AT53" s="224"/>
      <c r="AU53" s="224"/>
      <c r="AV53" s="224"/>
      <c r="AW53" s="224"/>
      <c r="AX53" s="224"/>
      <c r="AY53" s="224"/>
    </row>
    <row r="54">
      <c r="A54" s="219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5"/>
      <c r="AA54" s="220"/>
      <c r="AB54" s="225"/>
      <c r="AC54" s="225"/>
      <c r="AD54" s="225"/>
      <c r="AE54" s="225"/>
      <c r="AF54" s="225"/>
      <c r="AG54" s="220"/>
      <c r="AH54" s="220"/>
      <c r="AI54" s="220"/>
      <c r="AJ54" s="220"/>
      <c r="AK54" s="222"/>
      <c r="AL54" s="222"/>
      <c r="AM54" s="222"/>
      <c r="AN54" s="222"/>
      <c r="AO54" s="223"/>
      <c r="AP54" s="220"/>
      <c r="AQ54" s="224"/>
      <c r="AR54" s="224"/>
      <c r="AS54" s="224"/>
      <c r="AT54" s="224"/>
      <c r="AU54" s="224"/>
      <c r="AV54" s="224"/>
      <c r="AW54" s="224"/>
      <c r="AX54" s="224"/>
      <c r="AY54" s="224"/>
    </row>
    <row r="55">
      <c r="A55" s="21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5"/>
      <c r="AA55" s="220"/>
      <c r="AB55" s="225"/>
      <c r="AC55" s="225"/>
      <c r="AD55" s="225"/>
      <c r="AE55" s="225"/>
      <c r="AF55" s="225"/>
      <c r="AG55" s="220"/>
      <c r="AH55" s="220"/>
      <c r="AI55" s="220"/>
      <c r="AJ55" s="220"/>
      <c r="AK55" s="222"/>
      <c r="AL55" s="222"/>
      <c r="AM55" s="222"/>
      <c r="AN55" s="222"/>
      <c r="AO55" s="223"/>
      <c r="AP55" s="220"/>
      <c r="AQ55" s="224"/>
      <c r="AR55" s="224"/>
      <c r="AS55" s="224"/>
      <c r="AT55" s="224"/>
      <c r="AU55" s="224"/>
      <c r="AV55" s="224"/>
      <c r="AW55" s="224"/>
      <c r="AX55" s="224"/>
      <c r="AY55" s="224"/>
    </row>
    <row r="56">
      <c r="A56" s="219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5"/>
      <c r="AA56" s="220"/>
      <c r="AB56" s="225"/>
      <c r="AC56" s="225"/>
      <c r="AD56" s="225"/>
      <c r="AE56" s="225"/>
      <c r="AF56" s="225"/>
      <c r="AG56" s="220"/>
      <c r="AH56" s="220"/>
      <c r="AI56" s="220"/>
      <c r="AJ56" s="220"/>
      <c r="AK56" s="222"/>
      <c r="AL56" s="222"/>
      <c r="AM56" s="222"/>
      <c r="AN56" s="222"/>
      <c r="AO56" s="223"/>
      <c r="AP56" s="220"/>
      <c r="AQ56" s="224"/>
      <c r="AR56" s="224"/>
      <c r="AS56" s="224"/>
      <c r="AT56" s="224"/>
      <c r="AU56" s="224"/>
      <c r="AV56" s="224"/>
      <c r="AW56" s="224"/>
      <c r="AX56" s="224"/>
      <c r="AY56" s="224"/>
    </row>
    <row r="57">
      <c r="A57" s="219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5"/>
      <c r="AA57" s="220"/>
      <c r="AB57" s="225"/>
      <c r="AC57" s="225"/>
      <c r="AD57" s="225"/>
      <c r="AE57" s="225"/>
      <c r="AF57" s="225"/>
      <c r="AG57" s="220"/>
      <c r="AH57" s="220"/>
      <c r="AI57" s="220"/>
      <c r="AJ57" s="220"/>
      <c r="AK57" s="222"/>
      <c r="AL57" s="222"/>
      <c r="AM57" s="222"/>
      <c r="AN57" s="222"/>
      <c r="AO57" s="223"/>
      <c r="AP57" s="220"/>
      <c r="AQ57" s="224"/>
      <c r="AR57" s="224"/>
      <c r="AS57" s="224"/>
      <c r="AT57" s="224"/>
      <c r="AU57" s="224"/>
      <c r="AV57" s="224"/>
      <c r="AW57" s="224"/>
      <c r="AX57" s="224"/>
      <c r="AY57" s="224"/>
    </row>
    <row r="58">
      <c r="A58" s="219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5"/>
      <c r="AA58" s="220"/>
      <c r="AB58" s="225"/>
      <c r="AC58" s="225"/>
      <c r="AD58" s="225"/>
      <c r="AE58" s="225"/>
      <c r="AF58" s="225"/>
      <c r="AG58" s="220"/>
      <c r="AH58" s="220"/>
      <c r="AI58" s="220"/>
      <c r="AJ58" s="220"/>
      <c r="AK58" s="222"/>
      <c r="AL58" s="222"/>
      <c r="AM58" s="222"/>
      <c r="AN58" s="222"/>
      <c r="AO58" s="223"/>
      <c r="AP58" s="220"/>
      <c r="AQ58" s="224"/>
      <c r="AR58" s="224"/>
      <c r="AS58" s="224"/>
      <c r="AT58" s="224"/>
      <c r="AU58" s="224"/>
      <c r="AV58" s="224"/>
      <c r="AW58" s="224"/>
      <c r="AX58" s="224"/>
      <c r="AY58" s="224"/>
    </row>
    <row r="59">
      <c r="A59" s="219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5"/>
      <c r="AA59" s="220"/>
      <c r="AB59" s="225"/>
      <c r="AC59" s="225"/>
      <c r="AD59" s="225"/>
      <c r="AE59" s="225"/>
      <c r="AF59" s="225"/>
      <c r="AG59" s="220"/>
      <c r="AH59" s="220"/>
      <c r="AI59" s="220"/>
      <c r="AJ59" s="220"/>
      <c r="AK59" s="222"/>
      <c r="AL59" s="222"/>
      <c r="AM59" s="222"/>
      <c r="AN59" s="222"/>
      <c r="AO59" s="223"/>
      <c r="AP59" s="220"/>
      <c r="AQ59" s="224"/>
      <c r="AR59" s="224"/>
      <c r="AS59" s="224"/>
      <c r="AT59" s="224"/>
      <c r="AU59" s="224"/>
      <c r="AV59" s="224"/>
      <c r="AW59" s="224"/>
      <c r="AX59" s="224"/>
      <c r="AY59" s="224"/>
    </row>
    <row r="60">
      <c r="A60" s="219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5"/>
      <c r="AA60" s="220"/>
      <c r="AB60" s="225"/>
      <c r="AC60" s="225"/>
      <c r="AD60" s="225"/>
      <c r="AE60" s="225"/>
      <c r="AF60" s="225"/>
      <c r="AG60" s="220"/>
      <c r="AH60" s="220"/>
      <c r="AI60" s="220"/>
      <c r="AJ60" s="220"/>
      <c r="AK60" s="222"/>
      <c r="AL60" s="222"/>
      <c r="AM60" s="222"/>
      <c r="AN60" s="222"/>
      <c r="AO60" s="223"/>
      <c r="AP60" s="220"/>
      <c r="AQ60" s="224"/>
      <c r="AR60" s="224"/>
      <c r="AS60" s="224"/>
      <c r="AT60" s="224"/>
      <c r="AU60" s="224"/>
      <c r="AV60" s="224"/>
      <c r="AW60" s="224"/>
      <c r="AX60" s="224"/>
      <c r="AY60" s="224"/>
    </row>
    <row r="61">
      <c r="A61" s="219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5"/>
      <c r="AA61" s="220"/>
      <c r="AB61" s="225"/>
      <c r="AC61" s="225"/>
      <c r="AD61" s="225"/>
      <c r="AE61" s="225"/>
      <c r="AF61" s="225"/>
      <c r="AG61" s="220"/>
      <c r="AH61" s="220"/>
      <c r="AI61" s="220"/>
      <c r="AJ61" s="220"/>
      <c r="AK61" s="222"/>
      <c r="AL61" s="222"/>
      <c r="AM61" s="222"/>
      <c r="AN61" s="222"/>
      <c r="AO61" s="223"/>
      <c r="AP61" s="220"/>
      <c r="AQ61" s="224"/>
      <c r="AR61" s="224"/>
      <c r="AS61" s="224"/>
      <c r="AT61" s="224"/>
      <c r="AU61" s="224"/>
      <c r="AV61" s="224"/>
      <c r="AW61" s="224"/>
      <c r="AX61" s="224"/>
      <c r="AY61" s="224"/>
    </row>
    <row r="62">
      <c r="A62" s="219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5"/>
      <c r="AA62" s="220"/>
      <c r="AB62" s="225"/>
      <c r="AC62" s="225"/>
      <c r="AD62" s="225"/>
      <c r="AE62" s="225"/>
      <c r="AF62" s="225"/>
      <c r="AG62" s="220"/>
      <c r="AH62" s="220"/>
      <c r="AI62" s="220"/>
      <c r="AJ62" s="220"/>
      <c r="AK62" s="222"/>
      <c r="AL62" s="222"/>
      <c r="AM62" s="222"/>
      <c r="AN62" s="222"/>
      <c r="AO62" s="223"/>
      <c r="AP62" s="220"/>
      <c r="AQ62" s="224"/>
      <c r="AR62" s="224"/>
      <c r="AS62" s="224"/>
      <c r="AT62" s="224"/>
      <c r="AU62" s="224"/>
      <c r="AV62" s="224"/>
      <c r="AW62" s="224"/>
      <c r="AX62" s="224"/>
      <c r="AY62" s="224"/>
    </row>
    <row r="63">
      <c r="A63" s="219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5"/>
      <c r="AA63" s="220"/>
      <c r="AB63" s="225"/>
      <c r="AC63" s="225"/>
      <c r="AD63" s="225"/>
      <c r="AE63" s="225"/>
      <c r="AF63" s="225"/>
      <c r="AG63" s="220"/>
      <c r="AH63" s="220"/>
      <c r="AI63" s="220"/>
      <c r="AJ63" s="220"/>
      <c r="AK63" s="222"/>
      <c r="AL63" s="222"/>
      <c r="AM63" s="222"/>
      <c r="AN63" s="222"/>
      <c r="AO63" s="223"/>
      <c r="AP63" s="220"/>
      <c r="AQ63" s="224"/>
      <c r="AR63" s="224"/>
      <c r="AS63" s="224"/>
      <c r="AT63" s="224"/>
      <c r="AU63" s="224"/>
      <c r="AV63" s="224"/>
      <c r="AW63" s="224"/>
      <c r="AX63" s="224"/>
      <c r="AY63" s="224"/>
    </row>
    <row r="64">
      <c r="A64" s="219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5"/>
      <c r="AA64" s="220"/>
      <c r="AB64" s="225"/>
      <c r="AC64" s="225"/>
      <c r="AD64" s="225"/>
      <c r="AE64" s="225"/>
      <c r="AF64" s="225"/>
      <c r="AG64" s="220"/>
      <c r="AH64" s="220"/>
      <c r="AI64" s="220"/>
      <c r="AJ64" s="220"/>
      <c r="AK64" s="222"/>
      <c r="AL64" s="222"/>
      <c r="AM64" s="222"/>
      <c r="AN64" s="222"/>
      <c r="AO64" s="223"/>
      <c r="AP64" s="220"/>
      <c r="AQ64" s="224"/>
      <c r="AR64" s="224"/>
      <c r="AS64" s="224"/>
      <c r="AT64" s="224"/>
      <c r="AU64" s="224"/>
      <c r="AV64" s="224"/>
      <c r="AW64" s="224"/>
      <c r="AX64" s="224"/>
      <c r="AY64" s="224"/>
    </row>
    <row r="65">
      <c r="A65" s="219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5"/>
      <c r="AA65" s="220"/>
      <c r="AB65" s="225"/>
      <c r="AC65" s="225"/>
      <c r="AD65" s="225"/>
      <c r="AE65" s="225"/>
      <c r="AF65" s="225"/>
      <c r="AG65" s="220"/>
      <c r="AH65" s="220"/>
      <c r="AI65" s="220"/>
      <c r="AJ65" s="220"/>
      <c r="AK65" s="222"/>
      <c r="AL65" s="222"/>
      <c r="AM65" s="222"/>
      <c r="AN65" s="222"/>
      <c r="AO65" s="223"/>
      <c r="AP65" s="220"/>
      <c r="AQ65" s="224"/>
      <c r="AR65" s="224"/>
      <c r="AS65" s="224"/>
      <c r="AT65" s="224"/>
      <c r="AU65" s="224"/>
      <c r="AV65" s="224"/>
      <c r="AW65" s="224"/>
      <c r="AX65" s="224"/>
      <c r="AY65" s="224"/>
    </row>
    <row r="66">
      <c r="A66" s="219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5"/>
      <c r="AA66" s="220"/>
      <c r="AB66" s="225"/>
      <c r="AC66" s="225"/>
      <c r="AD66" s="225"/>
      <c r="AE66" s="225"/>
      <c r="AF66" s="225"/>
      <c r="AG66" s="220"/>
      <c r="AH66" s="220"/>
      <c r="AI66" s="220"/>
      <c r="AJ66" s="220"/>
      <c r="AK66" s="222"/>
      <c r="AL66" s="222"/>
      <c r="AM66" s="222"/>
      <c r="AN66" s="222"/>
      <c r="AO66" s="223"/>
      <c r="AP66" s="220"/>
      <c r="AQ66" s="224"/>
      <c r="AR66" s="224"/>
      <c r="AS66" s="224"/>
      <c r="AT66" s="224"/>
      <c r="AU66" s="224"/>
      <c r="AV66" s="224"/>
      <c r="AW66" s="224"/>
      <c r="AX66" s="224"/>
      <c r="AY66" s="224"/>
    </row>
    <row r="67">
      <c r="A67" s="219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5"/>
      <c r="AA67" s="220"/>
      <c r="AB67" s="225"/>
      <c r="AC67" s="225"/>
      <c r="AD67" s="225"/>
      <c r="AE67" s="225"/>
      <c r="AF67" s="225"/>
      <c r="AG67" s="220"/>
      <c r="AH67" s="220"/>
      <c r="AI67" s="220"/>
      <c r="AJ67" s="220"/>
      <c r="AK67" s="222"/>
      <c r="AL67" s="222"/>
      <c r="AM67" s="222"/>
      <c r="AN67" s="222"/>
      <c r="AO67" s="223"/>
      <c r="AP67" s="220"/>
      <c r="AQ67" s="224"/>
      <c r="AR67" s="224"/>
      <c r="AS67" s="224"/>
      <c r="AT67" s="224"/>
      <c r="AU67" s="224"/>
      <c r="AV67" s="224"/>
      <c r="AW67" s="224"/>
      <c r="AX67" s="224"/>
      <c r="AY67" s="224"/>
    </row>
    <row r="68">
      <c r="A68" s="219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5"/>
      <c r="AA68" s="220"/>
      <c r="AB68" s="225"/>
      <c r="AC68" s="225"/>
      <c r="AD68" s="225"/>
      <c r="AE68" s="225"/>
      <c r="AF68" s="225"/>
      <c r="AG68" s="220"/>
      <c r="AH68" s="220"/>
      <c r="AI68" s="220"/>
      <c r="AJ68" s="220"/>
      <c r="AK68" s="222"/>
      <c r="AL68" s="222"/>
      <c r="AM68" s="222"/>
      <c r="AN68" s="222"/>
      <c r="AO68" s="223"/>
      <c r="AP68" s="220"/>
      <c r="AQ68" s="224"/>
      <c r="AR68" s="224"/>
      <c r="AS68" s="224"/>
      <c r="AT68" s="224"/>
      <c r="AU68" s="224"/>
      <c r="AV68" s="224"/>
      <c r="AW68" s="224"/>
      <c r="AX68" s="224"/>
      <c r="AY68" s="224"/>
    </row>
    <row r="69">
      <c r="A69" s="219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5"/>
      <c r="AA69" s="220"/>
      <c r="AB69" s="225"/>
      <c r="AC69" s="225"/>
      <c r="AD69" s="225"/>
      <c r="AE69" s="225"/>
      <c r="AF69" s="225"/>
      <c r="AG69" s="220"/>
      <c r="AH69" s="220"/>
      <c r="AI69" s="220"/>
      <c r="AJ69" s="220"/>
      <c r="AK69" s="222"/>
      <c r="AL69" s="222"/>
      <c r="AM69" s="222"/>
      <c r="AN69" s="222"/>
      <c r="AO69" s="223"/>
      <c r="AP69" s="220"/>
      <c r="AQ69" s="224"/>
      <c r="AR69" s="224"/>
      <c r="AS69" s="224"/>
      <c r="AT69" s="224"/>
      <c r="AU69" s="224"/>
      <c r="AV69" s="224"/>
      <c r="AW69" s="224"/>
      <c r="AX69" s="224"/>
      <c r="AY69" s="224"/>
    </row>
    <row r="70">
      <c r="A70" s="219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5"/>
      <c r="AA70" s="220"/>
      <c r="AB70" s="225"/>
      <c r="AC70" s="225"/>
      <c r="AD70" s="225"/>
      <c r="AE70" s="225"/>
      <c r="AF70" s="225"/>
      <c r="AG70" s="220"/>
      <c r="AH70" s="220"/>
      <c r="AI70" s="220"/>
      <c r="AJ70" s="220"/>
      <c r="AK70" s="222"/>
      <c r="AL70" s="222"/>
      <c r="AM70" s="222"/>
      <c r="AN70" s="222"/>
      <c r="AO70" s="223"/>
      <c r="AP70" s="220"/>
      <c r="AQ70" s="224"/>
      <c r="AR70" s="224"/>
      <c r="AS70" s="224"/>
      <c r="AT70" s="224"/>
      <c r="AU70" s="224"/>
      <c r="AV70" s="224"/>
      <c r="AW70" s="224"/>
      <c r="AX70" s="224"/>
      <c r="AY70" s="224"/>
    </row>
    <row r="71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5"/>
      <c r="AA71" s="220"/>
      <c r="AB71" s="225"/>
      <c r="AC71" s="225"/>
      <c r="AD71" s="225"/>
      <c r="AE71" s="225"/>
      <c r="AF71" s="225"/>
      <c r="AG71" s="220"/>
      <c r="AH71" s="220"/>
      <c r="AI71" s="220"/>
      <c r="AJ71" s="220"/>
      <c r="AK71" s="222"/>
      <c r="AL71" s="222"/>
      <c r="AM71" s="222"/>
      <c r="AN71" s="222"/>
      <c r="AO71" s="223"/>
      <c r="AP71" s="220"/>
      <c r="AQ71" s="224"/>
      <c r="AR71" s="224"/>
      <c r="AS71" s="224"/>
      <c r="AT71" s="224"/>
      <c r="AU71" s="224"/>
      <c r="AV71" s="224"/>
      <c r="AW71" s="224"/>
      <c r="AX71" s="224"/>
      <c r="AY71" s="224"/>
    </row>
    <row r="72">
      <c r="A72" s="219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5"/>
      <c r="AA72" s="220"/>
      <c r="AB72" s="225"/>
      <c r="AC72" s="225"/>
      <c r="AD72" s="225"/>
      <c r="AE72" s="225"/>
      <c r="AF72" s="225"/>
      <c r="AG72" s="220"/>
      <c r="AH72" s="220"/>
      <c r="AI72" s="220"/>
      <c r="AJ72" s="220"/>
      <c r="AK72" s="222"/>
      <c r="AL72" s="222"/>
      <c r="AM72" s="222"/>
      <c r="AN72" s="222"/>
      <c r="AO72" s="223"/>
      <c r="AP72" s="220"/>
      <c r="AQ72" s="224"/>
      <c r="AR72" s="224"/>
      <c r="AS72" s="224"/>
      <c r="AT72" s="224"/>
      <c r="AU72" s="224"/>
      <c r="AV72" s="224"/>
      <c r="AW72" s="224"/>
      <c r="AX72" s="224"/>
      <c r="AY72" s="224"/>
    </row>
    <row r="73">
      <c r="A73" s="219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5"/>
      <c r="AA73" s="220"/>
      <c r="AB73" s="225"/>
      <c r="AC73" s="225"/>
      <c r="AD73" s="225"/>
      <c r="AE73" s="225"/>
      <c r="AF73" s="225"/>
      <c r="AG73" s="220"/>
      <c r="AH73" s="220"/>
      <c r="AI73" s="220"/>
      <c r="AJ73" s="220"/>
      <c r="AK73" s="222"/>
      <c r="AL73" s="222"/>
      <c r="AM73" s="222"/>
      <c r="AN73" s="222"/>
      <c r="AO73" s="223"/>
      <c r="AP73" s="220"/>
      <c r="AQ73" s="224"/>
      <c r="AR73" s="224"/>
      <c r="AS73" s="224"/>
      <c r="AT73" s="224"/>
      <c r="AU73" s="224"/>
      <c r="AV73" s="224"/>
      <c r="AW73" s="224"/>
      <c r="AX73" s="224"/>
      <c r="AY73" s="224"/>
    </row>
    <row r="74">
      <c r="A74" s="219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5"/>
      <c r="AA74" s="220"/>
      <c r="AB74" s="225"/>
      <c r="AC74" s="225"/>
      <c r="AD74" s="225"/>
      <c r="AE74" s="225"/>
      <c r="AF74" s="225"/>
      <c r="AG74" s="220"/>
      <c r="AH74" s="220"/>
      <c r="AI74" s="220"/>
      <c r="AJ74" s="220"/>
      <c r="AK74" s="222"/>
      <c r="AL74" s="222"/>
      <c r="AM74" s="222"/>
      <c r="AN74" s="222"/>
      <c r="AO74" s="223"/>
      <c r="AP74" s="220"/>
      <c r="AQ74" s="224"/>
      <c r="AR74" s="224"/>
      <c r="AS74" s="224"/>
      <c r="AT74" s="224"/>
      <c r="AU74" s="224"/>
      <c r="AV74" s="224"/>
      <c r="AW74" s="224"/>
      <c r="AX74" s="224"/>
      <c r="AY74" s="224"/>
    </row>
    <row r="75">
      <c r="A75" s="219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5"/>
      <c r="AA75" s="220"/>
      <c r="AB75" s="225"/>
      <c r="AC75" s="225"/>
      <c r="AD75" s="225"/>
      <c r="AE75" s="225"/>
      <c r="AF75" s="225"/>
      <c r="AG75" s="220"/>
      <c r="AH75" s="220"/>
      <c r="AI75" s="220"/>
      <c r="AJ75" s="220"/>
      <c r="AK75" s="222"/>
      <c r="AL75" s="222"/>
      <c r="AM75" s="222"/>
      <c r="AN75" s="222"/>
      <c r="AO75" s="223"/>
      <c r="AP75" s="220"/>
      <c r="AQ75" s="224"/>
      <c r="AR75" s="224"/>
      <c r="AS75" s="224"/>
      <c r="AT75" s="224"/>
      <c r="AU75" s="224"/>
      <c r="AV75" s="224"/>
      <c r="AW75" s="224"/>
      <c r="AX75" s="224"/>
      <c r="AY75" s="224"/>
    </row>
    <row r="76">
      <c r="A76" s="219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5"/>
      <c r="AA76" s="220"/>
      <c r="AB76" s="225"/>
      <c r="AC76" s="225"/>
      <c r="AD76" s="225"/>
      <c r="AE76" s="225"/>
      <c r="AF76" s="225"/>
      <c r="AG76" s="220"/>
      <c r="AH76" s="220"/>
      <c r="AI76" s="220"/>
      <c r="AJ76" s="220"/>
      <c r="AK76" s="222"/>
      <c r="AL76" s="222"/>
      <c r="AM76" s="222"/>
      <c r="AN76" s="222"/>
      <c r="AO76" s="223"/>
      <c r="AP76" s="220"/>
      <c r="AQ76" s="224"/>
      <c r="AR76" s="224"/>
      <c r="AS76" s="224"/>
      <c r="AT76" s="224"/>
      <c r="AU76" s="224"/>
      <c r="AV76" s="224"/>
      <c r="AW76" s="224"/>
      <c r="AX76" s="224"/>
      <c r="AY76" s="224"/>
    </row>
    <row r="77">
      <c r="A77" s="219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5"/>
      <c r="AA77" s="220"/>
      <c r="AB77" s="225"/>
      <c r="AC77" s="225"/>
      <c r="AD77" s="225"/>
      <c r="AE77" s="225"/>
      <c r="AF77" s="225"/>
      <c r="AG77" s="220"/>
      <c r="AH77" s="220"/>
      <c r="AI77" s="220"/>
      <c r="AJ77" s="220"/>
      <c r="AK77" s="222"/>
      <c r="AL77" s="222"/>
      <c r="AM77" s="222"/>
      <c r="AN77" s="222"/>
      <c r="AO77" s="223"/>
      <c r="AP77" s="220"/>
      <c r="AQ77" s="224"/>
      <c r="AR77" s="224"/>
      <c r="AS77" s="224"/>
      <c r="AT77" s="224"/>
      <c r="AU77" s="224"/>
      <c r="AV77" s="224"/>
      <c r="AW77" s="224"/>
      <c r="AX77" s="224"/>
      <c r="AY77" s="224"/>
    </row>
    <row r="78">
      <c r="A78" s="219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5"/>
      <c r="AA78" s="220"/>
      <c r="AB78" s="225"/>
      <c r="AC78" s="225"/>
      <c r="AD78" s="225"/>
      <c r="AE78" s="225"/>
      <c r="AF78" s="225"/>
      <c r="AG78" s="220"/>
      <c r="AH78" s="220"/>
      <c r="AI78" s="220"/>
      <c r="AJ78" s="220"/>
      <c r="AK78" s="222"/>
      <c r="AL78" s="222"/>
      <c r="AM78" s="222"/>
      <c r="AN78" s="222"/>
      <c r="AO78" s="223"/>
      <c r="AP78" s="220"/>
      <c r="AQ78" s="224"/>
      <c r="AR78" s="224"/>
      <c r="AS78" s="224"/>
      <c r="AT78" s="224"/>
      <c r="AU78" s="224"/>
      <c r="AV78" s="224"/>
      <c r="AW78" s="224"/>
      <c r="AX78" s="224"/>
      <c r="AY78" s="224"/>
    </row>
    <row r="79">
      <c r="A79" s="219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5"/>
      <c r="AA79" s="220"/>
      <c r="AB79" s="225"/>
      <c r="AC79" s="225"/>
      <c r="AD79" s="225"/>
      <c r="AE79" s="225"/>
      <c r="AF79" s="225"/>
      <c r="AG79" s="220"/>
      <c r="AH79" s="220"/>
      <c r="AI79" s="220"/>
      <c r="AJ79" s="220"/>
      <c r="AK79" s="222"/>
      <c r="AL79" s="222"/>
      <c r="AM79" s="222"/>
      <c r="AN79" s="222"/>
      <c r="AO79" s="223"/>
      <c r="AP79" s="220"/>
      <c r="AQ79" s="224"/>
      <c r="AR79" s="224"/>
      <c r="AS79" s="224"/>
      <c r="AT79" s="224"/>
      <c r="AU79" s="224"/>
      <c r="AV79" s="224"/>
      <c r="AW79" s="224"/>
      <c r="AX79" s="224"/>
      <c r="AY79" s="224"/>
    </row>
    <row r="80">
      <c r="A80" s="219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5"/>
      <c r="AA80" s="220"/>
      <c r="AB80" s="225"/>
      <c r="AC80" s="225"/>
      <c r="AD80" s="225"/>
      <c r="AE80" s="225"/>
      <c r="AF80" s="225"/>
      <c r="AG80" s="220"/>
      <c r="AH80" s="220"/>
      <c r="AI80" s="220"/>
      <c r="AJ80" s="220"/>
      <c r="AK80" s="222"/>
      <c r="AL80" s="222"/>
      <c r="AM80" s="222"/>
      <c r="AN80" s="222"/>
      <c r="AO80" s="223"/>
      <c r="AP80" s="220"/>
      <c r="AQ80" s="224"/>
      <c r="AR80" s="224"/>
      <c r="AS80" s="224"/>
      <c r="AT80" s="224"/>
      <c r="AU80" s="224"/>
      <c r="AV80" s="224"/>
      <c r="AW80" s="224"/>
      <c r="AX80" s="224"/>
      <c r="AY80" s="224"/>
    </row>
    <row r="81">
      <c r="A81" s="21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5"/>
      <c r="AA81" s="220"/>
      <c r="AB81" s="225"/>
      <c r="AC81" s="225"/>
      <c r="AD81" s="225"/>
      <c r="AE81" s="225"/>
      <c r="AF81" s="225"/>
      <c r="AG81" s="220"/>
      <c r="AH81" s="220"/>
      <c r="AI81" s="220"/>
      <c r="AJ81" s="220"/>
      <c r="AK81" s="222"/>
      <c r="AL81" s="222"/>
      <c r="AM81" s="222"/>
      <c r="AN81" s="222"/>
      <c r="AO81" s="223"/>
      <c r="AP81" s="220"/>
      <c r="AQ81" s="224"/>
      <c r="AR81" s="224"/>
      <c r="AS81" s="224"/>
      <c r="AT81" s="224"/>
      <c r="AU81" s="224"/>
      <c r="AV81" s="224"/>
      <c r="AW81" s="224"/>
      <c r="AX81" s="224"/>
      <c r="AY81" s="224"/>
    </row>
    <row r="82">
      <c r="A82" s="219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5"/>
      <c r="AA82" s="220"/>
      <c r="AB82" s="225"/>
      <c r="AC82" s="225"/>
      <c r="AD82" s="225"/>
      <c r="AE82" s="225"/>
      <c r="AF82" s="225"/>
      <c r="AG82" s="220"/>
      <c r="AH82" s="220"/>
      <c r="AI82" s="220"/>
      <c r="AJ82" s="220"/>
      <c r="AK82" s="222"/>
      <c r="AL82" s="222"/>
      <c r="AM82" s="222"/>
      <c r="AN82" s="222"/>
      <c r="AO82" s="223"/>
      <c r="AP82" s="220"/>
      <c r="AQ82" s="224"/>
      <c r="AR82" s="224"/>
      <c r="AS82" s="224"/>
      <c r="AT82" s="224"/>
      <c r="AU82" s="224"/>
      <c r="AV82" s="224"/>
      <c r="AW82" s="224"/>
      <c r="AX82" s="224"/>
      <c r="AY82" s="224"/>
    </row>
    <row r="83">
      <c r="A83" s="219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5"/>
      <c r="AA83" s="220"/>
      <c r="AB83" s="225"/>
      <c r="AC83" s="225"/>
      <c r="AD83" s="225"/>
      <c r="AE83" s="225"/>
      <c r="AF83" s="225"/>
      <c r="AG83" s="220"/>
      <c r="AH83" s="220"/>
      <c r="AI83" s="220"/>
      <c r="AJ83" s="220"/>
      <c r="AK83" s="222"/>
      <c r="AL83" s="222"/>
      <c r="AM83" s="222"/>
      <c r="AN83" s="222"/>
      <c r="AO83" s="223"/>
      <c r="AP83" s="220"/>
      <c r="AQ83" s="224"/>
      <c r="AR83" s="224"/>
      <c r="AS83" s="224"/>
      <c r="AT83" s="224"/>
      <c r="AU83" s="224"/>
      <c r="AV83" s="224"/>
      <c r="AW83" s="224"/>
      <c r="AX83" s="224"/>
      <c r="AY83" s="224"/>
    </row>
    <row r="84">
      <c r="A84" s="219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5"/>
      <c r="AA84" s="220"/>
      <c r="AB84" s="225"/>
      <c r="AC84" s="225"/>
      <c r="AD84" s="225"/>
      <c r="AE84" s="225"/>
      <c r="AF84" s="225"/>
      <c r="AG84" s="220"/>
      <c r="AH84" s="220"/>
      <c r="AI84" s="220"/>
      <c r="AJ84" s="220"/>
      <c r="AK84" s="222"/>
      <c r="AL84" s="222"/>
      <c r="AM84" s="222"/>
      <c r="AN84" s="222"/>
      <c r="AO84" s="223"/>
      <c r="AP84" s="220"/>
      <c r="AQ84" s="224"/>
      <c r="AR84" s="224"/>
      <c r="AS84" s="224"/>
      <c r="AT84" s="224"/>
      <c r="AU84" s="224"/>
      <c r="AV84" s="224"/>
      <c r="AW84" s="224"/>
      <c r="AX84" s="224"/>
      <c r="AY84" s="224"/>
    </row>
    <row r="85">
      <c r="A85" s="219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5"/>
      <c r="AA85" s="220"/>
      <c r="AB85" s="225"/>
      <c r="AC85" s="225"/>
      <c r="AD85" s="225"/>
      <c r="AE85" s="225"/>
      <c r="AF85" s="225"/>
      <c r="AG85" s="220"/>
      <c r="AH85" s="220"/>
      <c r="AI85" s="220"/>
      <c r="AJ85" s="220"/>
      <c r="AK85" s="222"/>
      <c r="AL85" s="222"/>
      <c r="AM85" s="222"/>
      <c r="AN85" s="222"/>
      <c r="AO85" s="223"/>
      <c r="AP85" s="220"/>
      <c r="AQ85" s="224"/>
      <c r="AR85" s="224"/>
      <c r="AS85" s="224"/>
      <c r="AT85" s="224"/>
      <c r="AU85" s="224"/>
      <c r="AV85" s="224"/>
      <c r="AW85" s="224"/>
      <c r="AX85" s="224"/>
      <c r="AY85" s="224"/>
    </row>
    <row r="86">
      <c r="A86" s="219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5"/>
      <c r="AA86" s="220"/>
      <c r="AB86" s="225"/>
      <c r="AC86" s="225"/>
      <c r="AD86" s="225"/>
      <c r="AE86" s="225"/>
      <c r="AF86" s="225"/>
      <c r="AG86" s="220"/>
      <c r="AH86" s="220"/>
      <c r="AI86" s="220"/>
      <c r="AJ86" s="220"/>
      <c r="AK86" s="222"/>
      <c r="AL86" s="222"/>
      <c r="AM86" s="222"/>
      <c r="AN86" s="222"/>
      <c r="AO86" s="223"/>
      <c r="AP86" s="220"/>
      <c r="AQ86" s="224"/>
      <c r="AR86" s="224"/>
      <c r="AS86" s="224"/>
      <c r="AT86" s="224"/>
      <c r="AU86" s="224"/>
      <c r="AV86" s="224"/>
      <c r="AW86" s="224"/>
      <c r="AX86" s="224"/>
      <c r="AY86" s="224"/>
    </row>
    <row r="87">
      <c r="A87" s="219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5"/>
      <c r="AA87" s="220"/>
      <c r="AB87" s="225"/>
      <c r="AC87" s="225"/>
      <c r="AD87" s="225"/>
      <c r="AE87" s="225"/>
      <c r="AF87" s="225"/>
      <c r="AG87" s="220"/>
      <c r="AH87" s="220"/>
      <c r="AI87" s="220"/>
      <c r="AJ87" s="220"/>
      <c r="AK87" s="222"/>
      <c r="AL87" s="222"/>
      <c r="AM87" s="222"/>
      <c r="AN87" s="222"/>
      <c r="AO87" s="223"/>
      <c r="AP87" s="220"/>
      <c r="AQ87" s="224"/>
      <c r="AR87" s="224"/>
      <c r="AS87" s="224"/>
      <c r="AT87" s="224"/>
      <c r="AU87" s="224"/>
      <c r="AV87" s="224"/>
      <c r="AW87" s="224"/>
      <c r="AX87" s="224"/>
      <c r="AY87" s="224"/>
    </row>
    <row r="88">
      <c r="A88" s="219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5"/>
      <c r="AA88" s="220"/>
      <c r="AB88" s="225"/>
      <c r="AC88" s="225"/>
      <c r="AD88" s="225"/>
      <c r="AE88" s="225"/>
      <c r="AF88" s="225"/>
      <c r="AG88" s="220"/>
      <c r="AH88" s="220"/>
      <c r="AI88" s="220"/>
      <c r="AJ88" s="220"/>
      <c r="AK88" s="222"/>
      <c r="AL88" s="222"/>
      <c r="AM88" s="222"/>
      <c r="AN88" s="222"/>
      <c r="AO88" s="223"/>
      <c r="AP88" s="220"/>
      <c r="AQ88" s="224"/>
      <c r="AR88" s="224"/>
      <c r="AS88" s="224"/>
      <c r="AT88" s="224"/>
      <c r="AU88" s="224"/>
      <c r="AV88" s="224"/>
      <c r="AW88" s="224"/>
      <c r="AX88" s="224"/>
      <c r="AY88" s="224"/>
    </row>
    <row r="89">
      <c r="A89" s="219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5"/>
      <c r="AA89" s="220"/>
      <c r="AB89" s="225"/>
      <c r="AC89" s="225"/>
      <c r="AD89" s="225"/>
      <c r="AE89" s="225"/>
      <c r="AF89" s="225"/>
      <c r="AG89" s="220"/>
      <c r="AH89" s="220"/>
      <c r="AI89" s="220"/>
      <c r="AJ89" s="220"/>
      <c r="AK89" s="222"/>
      <c r="AL89" s="222"/>
      <c r="AM89" s="222"/>
      <c r="AN89" s="222"/>
      <c r="AO89" s="223"/>
      <c r="AP89" s="220"/>
      <c r="AQ89" s="224"/>
      <c r="AR89" s="224"/>
      <c r="AS89" s="224"/>
      <c r="AT89" s="224"/>
      <c r="AU89" s="224"/>
      <c r="AV89" s="224"/>
      <c r="AW89" s="224"/>
      <c r="AX89" s="224"/>
      <c r="AY89" s="224"/>
    </row>
    <row r="90">
      <c r="A90" s="219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5"/>
      <c r="AA90" s="220"/>
      <c r="AB90" s="225"/>
      <c r="AC90" s="225"/>
      <c r="AD90" s="225"/>
      <c r="AE90" s="225"/>
      <c r="AF90" s="225"/>
      <c r="AG90" s="220"/>
      <c r="AH90" s="220"/>
      <c r="AI90" s="220"/>
      <c r="AJ90" s="220"/>
      <c r="AK90" s="222"/>
      <c r="AL90" s="222"/>
      <c r="AM90" s="222"/>
      <c r="AN90" s="222"/>
      <c r="AO90" s="223"/>
      <c r="AP90" s="220"/>
      <c r="AQ90" s="224"/>
      <c r="AR90" s="224"/>
      <c r="AS90" s="224"/>
      <c r="AT90" s="224"/>
      <c r="AU90" s="224"/>
      <c r="AV90" s="224"/>
      <c r="AW90" s="224"/>
      <c r="AX90" s="224"/>
      <c r="AY90" s="224"/>
    </row>
    <row r="91">
      <c r="A91" s="219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5"/>
      <c r="AA91" s="220"/>
      <c r="AB91" s="225"/>
      <c r="AC91" s="225"/>
      <c r="AD91" s="225"/>
      <c r="AE91" s="225"/>
      <c r="AF91" s="225"/>
      <c r="AG91" s="220"/>
      <c r="AH91" s="220"/>
      <c r="AI91" s="220"/>
      <c r="AJ91" s="220"/>
      <c r="AK91" s="222"/>
      <c r="AL91" s="222"/>
      <c r="AM91" s="222"/>
      <c r="AN91" s="222"/>
      <c r="AO91" s="223"/>
      <c r="AP91" s="220"/>
      <c r="AQ91" s="224"/>
      <c r="AR91" s="224"/>
      <c r="AS91" s="224"/>
      <c r="AT91" s="224"/>
      <c r="AU91" s="224"/>
      <c r="AV91" s="224"/>
      <c r="AW91" s="224"/>
      <c r="AX91" s="224"/>
      <c r="AY91" s="224"/>
    </row>
    <row r="92">
      <c r="A92" s="219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5"/>
      <c r="AA92" s="220"/>
      <c r="AB92" s="225"/>
      <c r="AC92" s="225"/>
      <c r="AD92" s="225"/>
      <c r="AE92" s="225"/>
      <c r="AF92" s="225"/>
      <c r="AG92" s="220"/>
      <c r="AH92" s="220"/>
      <c r="AI92" s="220"/>
      <c r="AJ92" s="220"/>
      <c r="AK92" s="222"/>
      <c r="AL92" s="222"/>
      <c r="AM92" s="222"/>
      <c r="AN92" s="222"/>
      <c r="AO92" s="223"/>
      <c r="AP92" s="220"/>
      <c r="AQ92" s="224"/>
      <c r="AR92" s="224"/>
      <c r="AS92" s="224"/>
      <c r="AT92" s="224"/>
      <c r="AU92" s="224"/>
      <c r="AV92" s="224"/>
      <c r="AW92" s="224"/>
      <c r="AX92" s="224"/>
      <c r="AY92" s="224"/>
    </row>
    <row r="93">
      <c r="A93" s="219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5"/>
      <c r="AA93" s="220"/>
      <c r="AB93" s="225"/>
      <c r="AC93" s="225"/>
      <c r="AD93" s="225"/>
      <c r="AE93" s="225"/>
      <c r="AF93" s="225"/>
      <c r="AG93" s="220"/>
      <c r="AH93" s="220"/>
      <c r="AI93" s="220"/>
      <c r="AJ93" s="220"/>
      <c r="AK93" s="222"/>
      <c r="AL93" s="222"/>
      <c r="AM93" s="222"/>
      <c r="AN93" s="222"/>
      <c r="AO93" s="223"/>
      <c r="AP93" s="220"/>
      <c r="AQ93" s="224"/>
      <c r="AR93" s="224"/>
      <c r="AS93" s="224"/>
      <c r="AT93" s="224"/>
      <c r="AU93" s="224"/>
      <c r="AV93" s="224"/>
      <c r="AW93" s="224"/>
      <c r="AX93" s="224"/>
      <c r="AY93" s="224"/>
    </row>
    <row r="94">
      <c r="A94" s="219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5"/>
      <c r="AA94" s="220"/>
      <c r="AB94" s="225"/>
      <c r="AC94" s="225"/>
      <c r="AD94" s="225"/>
      <c r="AE94" s="225"/>
      <c r="AF94" s="225"/>
      <c r="AG94" s="220"/>
      <c r="AH94" s="220"/>
      <c r="AI94" s="220"/>
      <c r="AJ94" s="220"/>
      <c r="AK94" s="222"/>
      <c r="AL94" s="222"/>
      <c r="AM94" s="222"/>
      <c r="AN94" s="222"/>
      <c r="AO94" s="223"/>
      <c r="AP94" s="220"/>
      <c r="AQ94" s="224"/>
      <c r="AR94" s="224"/>
      <c r="AS94" s="224"/>
      <c r="AT94" s="224"/>
      <c r="AU94" s="224"/>
      <c r="AV94" s="224"/>
      <c r="AW94" s="224"/>
      <c r="AX94" s="224"/>
      <c r="AY94" s="224"/>
    </row>
    <row r="95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5"/>
      <c r="AA95" s="220"/>
      <c r="AB95" s="225"/>
      <c r="AC95" s="225"/>
      <c r="AD95" s="225"/>
      <c r="AE95" s="225"/>
      <c r="AF95" s="225"/>
      <c r="AG95" s="220"/>
      <c r="AH95" s="220"/>
      <c r="AI95" s="220"/>
      <c r="AJ95" s="220"/>
      <c r="AK95" s="222"/>
      <c r="AL95" s="222"/>
      <c r="AM95" s="222"/>
      <c r="AN95" s="222"/>
      <c r="AO95" s="223"/>
      <c r="AP95" s="220"/>
      <c r="AQ95" s="224"/>
      <c r="AR95" s="224"/>
      <c r="AS95" s="224"/>
      <c r="AT95" s="224"/>
      <c r="AU95" s="224"/>
      <c r="AV95" s="224"/>
      <c r="AW95" s="224"/>
      <c r="AX95" s="224"/>
      <c r="AY95" s="224"/>
    </row>
    <row r="96">
      <c r="A96" s="219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5"/>
      <c r="AA96" s="220"/>
      <c r="AB96" s="225"/>
      <c r="AC96" s="225"/>
      <c r="AD96" s="225"/>
      <c r="AE96" s="225"/>
      <c r="AF96" s="225"/>
      <c r="AG96" s="220"/>
      <c r="AH96" s="220"/>
      <c r="AI96" s="220"/>
      <c r="AJ96" s="220"/>
      <c r="AK96" s="222"/>
      <c r="AL96" s="222"/>
      <c r="AM96" s="222"/>
      <c r="AN96" s="222"/>
      <c r="AO96" s="223"/>
      <c r="AP96" s="220"/>
      <c r="AQ96" s="224"/>
      <c r="AR96" s="224"/>
      <c r="AS96" s="224"/>
      <c r="AT96" s="224"/>
      <c r="AU96" s="224"/>
      <c r="AV96" s="224"/>
      <c r="AW96" s="224"/>
      <c r="AX96" s="224"/>
      <c r="AY96" s="224"/>
    </row>
    <row r="97">
      <c r="A97" s="219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5"/>
      <c r="AA97" s="220"/>
      <c r="AB97" s="225"/>
      <c r="AC97" s="225"/>
      <c r="AD97" s="225"/>
      <c r="AE97" s="225"/>
      <c r="AF97" s="225"/>
      <c r="AG97" s="220"/>
      <c r="AH97" s="220"/>
      <c r="AI97" s="220"/>
      <c r="AJ97" s="220"/>
      <c r="AK97" s="222"/>
      <c r="AL97" s="222"/>
      <c r="AM97" s="222"/>
      <c r="AN97" s="222"/>
      <c r="AO97" s="223"/>
      <c r="AP97" s="220"/>
      <c r="AQ97" s="224"/>
      <c r="AR97" s="224"/>
      <c r="AS97" s="224"/>
      <c r="AT97" s="224"/>
      <c r="AU97" s="224"/>
      <c r="AV97" s="224"/>
      <c r="AW97" s="224"/>
      <c r="AX97" s="224"/>
      <c r="AY97" s="224"/>
    </row>
    <row r="98">
      <c r="A98" s="219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5"/>
      <c r="AA98" s="220"/>
      <c r="AB98" s="225"/>
      <c r="AC98" s="225"/>
      <c r="AD98" s="225"/>
      <c r="AE98" s="225"/>
      <c r="AF98" s="225"/>
      <c r="AG98" s="220"/>
      <c r="AH98" s="220"/>
      <c r="AI98" s="220"/>
      <c r="AJ98" s="220"/>
      <c r="AK98" s="222"/>
      <c r="AL98" s="222"/>
      <c r="AM98" s="222"/>
      <c r="AN98" s="222"/>
      <c r="AO98" s="223"/>
      <c r="AP98" s="220"/>
      <c r="AQ98" s="224"/>
      <c r="AR98" s="224"/>
      <c r="AS98" s="224"/>
      <c r="AT98" s="224"/>
      <c r="AU98" s="224"/>
      <c r="AV98" s="224"/>
      <c r="AW98" s="224"/>
      <c r="AX98" s="224"/>
      <c r="AY98" s="224"/>
    </row>
    <row r="99">
      <c r="A99" s="219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5"/>
      <c r="AA99" s="220"/>
      <c r="AB99" s="225"/>
      <c r="AC99" s="225"/>
      <c r="AD99" s="225"/>
      <c r="AE99" s="225"/>
      <c r="AF99" s="225"/>
      <c r="AG99" s="220"/>
      <c r="AH99" s="220"/>
      <c r="AI99" s="220"/>
      <c r="AJ99" s="220"/>
      <c r="AK99" s="222"/>
      <c r="AL99" s="222"/>
      <c r="AM99" s="222"/>
      <c r="AN99" s="222"/>
      <c r="AO99" s="223"/>
      <c r="AP99" s="220"/>
      <c r="AQ99" s="224"/>
      <c r="AR99" s="224"/>
      <c r="AS99" s="224"/>
      <c r="AT99" s="224"/>
      <c r="AU99" s="224"/>
      <c r="AV99" s="224"/>
      <c r="AW99" s="224"/>
      <c r="AX99" s="224"/>
      <c r="AY99" s="224"/>
    </row>
    <row r="100">
      <c r="A100" s="219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5"/>
      <c r="AA100" s="220"/>
      <c r="AB100" s="225"/>
      <c r="AC100" s="225"/>
      <c r="AD100" s="225"/>
      <c r="AE100" s="225"/>
      <c r="AF100" s="225"/>
      <c r="AG100" s="220"/>
      <c r="AH100" s="220"/>
      <c r="AI100" s="220"/>
      <c r="AJ100" s="220"/>
      <c r="AK100" s="222"/>
      <c r="AL100" s="222"/>
      <c r="AM100" s="222"/>
      <c r="AN100" s="222"/>
      <c r="AO100" s="223"/>
      <c r="AP100" s="220"/>
      <c r="AQ100" s="224"/>
      <c r="AR100" s="224"/>
      <c r="AS100" s="224"/>
      <c r="AT100" s="224"/>
      <c r="AU100" s="224"/>
      <c r="AV100" s="224"/>
      <c r="AW100" s="224"/>
      <c r="AX100" s="224"/>
      <c r="AY100" s="224"/>
    </row>
    <row r="101">
      <c r="A101" s="219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5"/>
      <c r="AA101" s="220"/>
      <c r="AB101" s="225"/>
      <c r="AC101" s="225"/>
      <c r="AD101" s="225"/>
      <c r="AE101" s="225"/>
      <c r="AF101" s="225"/>
      <c r="AG101" s="220"/>
      <c r="AH101" s="220"/>
      <c r="AI101" s="220"/>
      <c r="AJ101" s="220"/>
      <c r="AK101" s="222"/>
      <c r="AL101" s="222"/>
      <c r="AM101" s="222"/>
      <c r="AN101" s="222"/>
      <c r="AO101" s="223"/>
      <c r="AP101" s="220"/>
      <c r="AQ101" s="224"/>
      <c r="AR101" s="224"/>
      <c r="AS101" s="224"/>
      <c r="AT101" s="224"/>
      <c r="AU101" s="224"/>
      <c r="AV101" s="224"/>
      <c r="AW101" s="224"/>
      <c r="AX101" s="224"/>
      <c r="AY101" s="224"/>
    </row>
    <row r="102">
      <c r="A102" s="219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5"/>
      <c r="AA102" s="220"/>
      <c r="AB102" s="225"/>
      <c r="AC102" s="225"/>
      <c r="AD102" s="225"/>
      <c r="AE102" s="225"/>
      <c r="AF102" s="225"/>
      <c r="AG102" s="220"/>
      <c r="AH102" s="220"/>
      <c r="AI102" s="220"/>
      <c r="AJ102" s="220"/>
      <c r="AK102" s="222"/>
      <c r="AL102" s="222"/>
      <c r="AM102" s="222"/>
      <c r="AN102" s="222"/>
      <c r="AO102" s="223"/>
      <c r="AP102" s="220"/>
      <c r="AQ102" s="224"/>
      <c r="AR102" s="224"/>
      <c r="AS102" s="224"/>
      <c r="AT102" s="224"/>
      <c r="AU102" s="224"/>
      <c r="AV102" s="224"/>
      <c r="AW102" s="224"/>
      <c r="AX102" s="224"/>
      <c r="AY102" s="224"/>
    </row>
    <row r="103">
      <c r="A103" s="219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5"/>
      <c r="AA103" s="220"/>
      <c r="AB103" s="225"/>
      <c r="AC103" s="225"/>
      <c r="AD103" s="225"/>
      <c r="AE103" s="225"/>
      <c r="AF103" s="225"/>
      <c r="AG103" s="220"/>
      <c r="AH103" s="220"/>
      <c r="AI103" s="220"/>
      <c r="AJ103" s="220"/>
      <c r="AK103" s="222"/>
      <c r="AL103" s="222"/>
      <c r="AM103" s="222"/>
      <c r="AN103" s="222"/>
      <c r="AO103" s="223"/>
      <c r="AP103" s="220"/>
      <c r="AQ103" s="224"/>
      <c r="AR103" s="224"/>
      <c r="AS103" s="224"/>
      <c r="AT103" s="224"/>
      <c r="AU103" s="224"/>
      <c r="AV103" s="224"/>
      <c r="AW103" s="224"/>
      <c r="AX103" s="224"/>
      <c r="AY103" s="224"/>
    </row>
    <row r="104">
      <c r="A104" s="219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5"/>
      <c r="AA104" s="220"/>
      <c r="AB104" s="225"/>
      <c r="AC104" s="225"/>
      <c r="AD104" s="225"/>
      <c r="AE104" s="225"/>
      <c r="AF104" s="225"/>
      <c r="AG104" s="220"/>
      <c r="AH104" s="220"/>
      <c r="AI104" s="220"/>
      <c r="AJ104" s="220"/>
      <c r="AK104" s="222"/>
      <c r="AL104" s="222"/>
      <c r="AM104" s="222"/>
      <c r="AN104" s="222"/>
      <c r="AO104" s="223"/>
      <c r="AP104" s="220"/>
      <c r="AQ104" s="224"/>
      <c r="AR104" s="224"/>
      <c r="AS104" s="224"/>
      <c r="AT104" s="224"/>
      <c r="AU104" s="224"/>
      <c r="AV104" s="224"/>
      <c r="AW104" s="224"/>
      <c r="AX104" s="224"/>
      <c r="AY104" s="224"/>
    </row>
    <row r="105">
      <c r="A105" s="219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5"/>
      <c r="AA105" s="220"/>
      <c r="AB105" s="225"/>
      <c r="AC105" s="225"/>
      <c r="AD105" s="225"/>
      <c r="AE105" s="225"/>
      <c r="AF105" s="225"/>
      <c r="AG105" s="220"/>
      <c r="AH105" s="220"/>
      <c r="AI105" s="220"/>
      <c r="AJ105" s="220"/>
      <c r="AK105" s="222"/>
      <c r="AL105" s="222"/>
      <c r="AM105" s="222"/>
      <c r="AN105" s="222"/>
      <c r="AO105" s="223"/>
      <c r="AP105" s="220"/>
      <c r="AQ105" s="224"/>
      <c r="AR105" s="224"/>
      <c r="AS105" s="224"/>
      <c r="AT105" s="224"/>
      <c r="AU105" s="224"/>
      <c r="AV105" s="224"/>
      <c r="AW105" s="224"/>
      <c r="AX105" s="224"/>
      <c r="AY105" s="224"/>
    </row>
    <row r="106">
      <c r="A106" s="219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5"/>
      <c r="AA106" s="220"/>
      <c r="AB106" s="225"/>
      <c r="AC106" s="225"/>
      <c r="AD106" s="225"/>
      <c r="AE106" s="225"/>
      <c r="AF106" s="225"/>
      <c r="AG106" s="220"/>
      <c r="AH106" s="220"/>
      <c r="AI106" s="220"/>
      <c r="AJ106" s="220"/>
      <c r="AK106" s="222"/>
      <c r="AL106" s="222"/>
      <c r="AM106" s="222"/>
      <c r="AN106" s="222"/>
      <c r="AO106" s="223"/>
      <c r="AP106" s="220"/>
      <c r="AQ106" s="224"/>
      <c r="AR106" s="224"/>
      <c r="AS106" s="224"/>
      <c r="AT106" s="224"/>
      <c r="AU106" s="224"/>
      <c r="AV106" s="224"/>
      <c r="AW106" s="224"/>
      <c r="AX106" s="224"/>
      <c r="AY106" s="224"/>
    </row>
    <row r="107">
      <c r="A107" s="219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5"/>
      <c r="AA107" s="220"/>
      <c r="AB107" s="225"/>
      <c r="AC107" s="225"/>
      <c r="AD107" s="225"/>
      <c r="AE107" s="225"/>
      <c r="AF107" s="225"/>
      <c r="AG107" s="220"/>
      <c r="AH107" s="220"/>
      <c r="AI107" s="220"/>
      <c r="AJ107" s="220"/>
      <c r="AK107" s="222"/>
      <c r="AL107" s="222"/>
      <c r="AM107" s="222"/>
      <c r="AN107" s="222"/>
      <c r="AO107" s="223"/>
      <c r="AP107" s="220"/>
      <c r="AQ107" s="224"/>
      <c r="AR107" s="224"/>
      <c r="AS107" s="224"/>
      <c r="AT107" s="224"/>
      <c r="AU107" s="224"/>
      <c r="AV107" s="224"/>
      <c r="AW107" s="224"/>
      <c r="AX107" s="224"/>
      <c r="AY107" s="224"/>
    </row>
    <row r="108">
      <c r="A108" s="219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5"/>
      <c r="AA108" s="220"/>
      <c r="AB108" s="225"/>
      <c r="AC108" s="225"/>
      <c r="AD108" s="225"/>
      <c r="AE108" s="225"/>
      <c r="AF108" s="225"/>
      <c r="AG108" s="220"/>
      <c r="AH108" s="220"/>
      <c r="AI108" s="220"/>
      <c r="AJ108" s="220"/>
      <c r="AK108" s="222"/>
      <c r="AL108" s="222"/>
      <c r="AM108" s="222"/>
      <c r="AN108" s="222"/>
      <c r="AO108" s="223"/>
      <c r="AP108" s="220"/>
      <c r="AQ108" s="224"/>
      <c r="AR108" s="224"/>
      <c r="AS108" s="224"/>
      <c r="AT108" s="224"/>
      <c r="AU108" s="224"/>
      <c r="AV108" s="224"/>
      <c r="AW108" s="224"/>
      <c r="AX108" s="224"/>
      <c r="AY108" s="224"/>
    </row>
    <row r="109">
      <c r="A109" s="219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5"/>
      <c r="AA109" s="220"/>
      <c r="AB109" s="225"/>
      <c r="AC109" s="225"/>
      <c r="AD109" s="225"/>
      <c r="AE109" s="225"/>
      <c r="AF109" s="225"/>
      <c r="AG109" s="220"/>
      <c r="AH109" s="220"/>
      <c r="AI109" s="220"/>
      <c r="AJ109" s="220"/>
      <c r="AK109" s="222"/>
      <c r="AL109" s="222"/>
      <c r="AM109" s="222"/>
      <c r="AN109" s="222"/>
      <c r="AO109" s="223"/>
      <c r="AP109" s="220"/>
      <c r="AQ109" s="224"/>
      <c r="AR109" s="224"/>
      <c r="AS109" s="224"/>
      <c r="AT109" s="224"/>
      <c r="AU109" s="224"/>
      <c r="AV109" s="224"/>
      <c r="AW109" s="224"/>
      <c r="AX109" s="224"/>
      <c r="AY109" s="224"/>
    </row>
    <row r="110">
      <c r="A110" s="219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5"/>
      <c r="AA110" s="220"/>
      <c r="AB110" s="225"/>
      <c r="AC110" s="225"/>
      <c r="AD110" s="225"/>
      <c r="AE110" s="225"/>
      <c r="AF110" s="225"/>
      <c r="AG110" s="220"/>
      <c r="AH110" s="220"/>
      <c r="AI110" s="220"/>
      <c r="AJ110" s="220"/>
      <c r="AK110" s="222"/>
      <c r="AL110" s="222"/>
      <c r="AM110" s="222"/>
      <c r="AN110" s="222"/>
      <c r="AO110" s="223"/>
      <c r="AP110" s="220"/>
      <c r="AQ110" s="224"/>
      <c r="AR110" s="224"/>
      <c r="AS110" s="224"/>
      <c r="AT110" s="224"/>
      <c r="AU110" s="224"/>
      <c r="AV110" s="224"/>
      <c r="AW110" s="224"/>
      <c r="AX110" s="224"/>
      <c r="AY110" s="224"/>
    </row>
    <row r="111">
      <c r="A111" s="219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5"/>
      <c r="AA111" s="220"/>
      <c r="AB111" s="225"/>
      <c r="AC111" s="225"/>
      <c r="AD111" s="225"/>
      <c r="AE111" s="225"/>
      <c r="AF111" s="225"/>
      <c r="AG111" s="220"/>
      <c r="AH111" s="220"/>
      <c r="AI111" s="220"/>
      <c r="AJ111" s="220"/>
      <c r="AK111" s="222"/>
      <c r="AL111" s="222"/>
      <c r="AM111" s="222"/>
      <c r="AN111" s="222"/>
      <c r="AO111" s="223"/>
      <c r="AP111" s="220"/>
      <c r="AQ111" s="224"/>
      <c r="AR111" s="224"/>
      <c r="AS111" s="224"/>
      <c r="AT111" s="224"/>
      <c r="AU111" s="224"/>
      <c r="AV111" s="224"/>
      <c r="AW111" s="224"/>
      <c r="AX111" s="224"/>
      <c r="AY111" s="224"/>
    </row>
    <row r="112">
      <c r="A112" s="219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5"/>
      <c r="AA112" s="220"/>
      <c r="AB112" s="225"/>
      <c r="AC112" s="225"/>
      <c r="AD112" s="225"/>
      <c r="AE112" s="225"/>
      <c r="AF112" s="225"/>
      <c r="AG112" s="220"/>
      <c r="AH112" s="220"/>
      <c r="AI112" s="220"/>
      <c r="AJ112" s="220"/>
      <c r="AK112" s="222"/>
      <c r="AL112" s="222"/>
      <c r="AM112" s="222"/>
      <c r="AN112" s="222"/>
      <c r="AO112" s="223"/>
      <c r="AP112" s="220"/>
      <c r="AQ112" s="224"/>
      <c r="AR112" s="224"/>
      <c r="AS112" s="224"/>
      <c r="AT112" s="224"/>
      <c r="AU112" s="224"/>
      <c r="AV112" s="224"/>
      <c r="AW112" s="224"/>
      <c r="AX112" s="224"/>
      <c r="AY112" s="224"/>
    </row>
    <row r="113">
      <c r="A113" s="219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5"/>
      <c r="AA113" s="220"/>
      <c r="AB113" s="225"/>
      <c r="AC113" s="225"/>
      <c r="AD113" s="225"/>
      <c r="AE113" s="225"/>
      <c r="AF113" s="225"/>
      <c r="AG113" s="220"/>
      <c r="AH113" s="220"/>
      <c r="AI113" s="220"/>
      <c r="AJ113" s="220"/>
      <c r="AK113" s="222"/>
      <c r="AL113" s="222"/>
      <c r="AM113" s="222"/>
      <c r="AN113" s="222"/>
      <c r="AO113" s="223"/>
      <c r="AP113" s="220"/>
      <c r="AQ113" s="224"/>
      <c r="AR113" s="224"/>
      <c r="AS113" s="224"/>
      <c r="AT113" s="224"/>
      <c r="AU113" s="224"/>
      <c r="AV113" s="224"/>
      <c r="AW113" s="224"/>
      <c r="AX113" s="224"/>
      <c r="AY113" s="224"/>
    </row>
    <row r="114">
      <c r="A114" s="219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5"/>
      <c r="AA114" s="220"/>
      <c r="AB114" s="225"/>
      <c r="AC114" s="225"/>
      <c r="AD114" s="225"/>
      <c r="AE114" s="225"/>
      <c r="AF114" s="225"/>
      <c r="AG114" s="220"/>
      <c r="AH114" s="220"/>
      <c r="AI114" s="220"/>
      <c r="AJ114" s="220"/>
      <c r="AK114" s="222"/>
      <c r="AL114" s="222"/>
      <c r="AM114" s="222"/>
      <c r="AN114" s="222"/>
      <c r="AO114" s="223"/>
      <c r="AP114" s="220"/>
      <c r="AQ114" s="224"/>
      <c r="AR114" s="224"/>
      <c r="AS114" s="224"/>
      <c r="AT114" s="224"/>
      <c r="AU114" s="224"/>
      <c r="AV114" s="224"/>
      <c r="AW114" s="224"/>
      <c r="AX114" s="224"/>
      <c r="AY114" s="224"/>
    </row>
    <row r="115">
      <c r="A115" s="219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5"/>
      <c r="AA115" s="220"/>
      <c r="AB115" s="225"/>
      <c r="AC115" s="225"/>
      <c r="AD115" s="225"/>
      <c r="AE115" s="225"/>
      <c r="AF115" s="225"/>
      <c r="AG115" s="220"/>
      <c r="AH115" s="220"/>
      <c r="AI115" s="220"/>
      <c r="AJ115" s="220"/>
      <c r="AK115" s="222"/>
      <c r="AL115" s="222"/>
      <c r="AM115" s="222"/>
      <c r="AN115" s="222"/>
      <c r="AO115" s="223"/>
      <c r="AP115" s="220"/>
      <c r="AQ115" s="224"/>
      <c r="AR115" s="224"/>
      <c r="AS115" s="224"/>
      <c r="AT115" s="224"/>
      <c r="AU115" s="224"/>
      <c r="AV115" s="224"/>
      <c r="AW115" s="224"/>
      <c r="AX115" s="224"/>
      <c r="AY115" s="224"/>
    </row>
    <row r="116">
      <c r="A116" s="219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5"/>
      <c r="AA116" s="220"/>
      <c r="AB116" s="225"/>
      <c r="AC116" s="225"/>
      <c r="AD116" s="225"/>
      <c r="AE116" s="225"/>
      <c r="AF116" s="225"/>
      <c r="AG116" s="220"/>
      <c r="AH116" s="220"/>
      <c r="AI116" s="220"/>
      <c r="AJ116" s="220"/>
      <c r="AK116" s="222"/>
      <c r="AL116" s="222"/>
      <c r="AM116" s="222"/>
      <c r="AN116" s="222"/>
      <c r="AO116" s="223"/>
      <c r="AP116" s="220"/>
      <c r="AQ116" s="224"/>
      <c r="AR116" s="224"/>
      <c r="AS116" s="224"/>
      <c r="AT116" s="224"/>
      <c r="AU116" s="224"/>
      <c r="AV116" s="224"/>
      <c r="AW116" s="224"/>
      <c r="AX116" s="224"/>
      <c r="AY116" s="224"/>
    </row>
    <row r="117">
      <c r="A117" s="219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5"/>
      <c r="AA117" s="220"/>
      <c r="AB117" s="225"/>
      <c r="AC117" s="225"/>
      <c r="AD117" s="225"/>
      <c r="AE117" s="225"/>
      <c r="AF117" s="225"/>
      <c r="AG117" s="220"/>
      <c r="AH117" s="220"/>
      <c r="AI117" s="220"/>
      <c r="AJ117" s="220"/>
      <c r="AK117" s="222"/>
      <c r="AL117" s="222"/>
      <c r="AM117" s="222"/>
      <c r="AN117" s="222"/>
      <c r="AO117" s="223"/>
      <c r="AP117" s="220"/>
      <c r="AQ117" s="224"/>
      <c r="AR117" s="224"/>
      <c r="AS117" s="224"/>
      <c r="AT117" s="224"/>
      <c r="AU117" s="224"/>
      <c r="AV117" s="224"/>
      <c r="AW117" s="224"/>
      <c r="AX117" s="224"/>
      <c r="AY117" s="224"/>
    </row>
    <row r="118">
      <c r="A118" s="219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5"/>
      <c r="AA118" s="220"/>
      <c r="AB118" s="225"/>
      <c r="AC118" s="225"/>
      <c r="AD118" s="225"/>
      <c r="AE118" s="225"/>
      <c r="AF118" s="225"/>
      <c r="AG118" s="220"/>
      <c r="AH118" s="220"/>
      <c r="AI118" s="220"/>
      <c r="AJ118" s="220"/>
      <c r="AK118" s="222"/>
      <c r="AL118" s="222"/>
      <c r="AM118" s="222"/>
      <c r="AN118" s="222"/>
      <c r="AO118" s="223"/>
      <c r="AP118" s="220"/>
      <c r="AQ118" s="224"/>
      <c r="AR118" s="224"/>
      <c r="AS118" s="224"/>
      <c r="AT118" s="224"/>
      <c r="AU118" s="224"/>
      <c r="AV118" s="224"/>
      <c r="AW118" s="224"/>
      <c r="AX118" s="224"/>
      <c r="AY118" s="224"/>
    </row>
    <row r="119">
      <c r="A119" s="219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5"/>
      <c r="AA119" s="220"/>
      <c r="AB119" s="225"/>
      <c r="AC119" s="225"/>
      <c r="AD119" s="225"/>
      <c r="AE119" s="225"/>
      <c r="AF119" s="225"/>
      <c r="AG119" s="220"/>
      <c r="AH119" s="220"/>
      <c r="AI119" s="220"/>
      <c r="AJ119" s="220"/>
      <c r="AK119" s="222"/>
      <c r="AL119" s="222"/>
      <c r="AM119" s="222"/>
      <c r="AN119" s="222"/>
      <c r="AO119" s="223"/>
      <c r="AP119" s="220"/>
      <c r="AQ119" s="224"/>
      <c r="AR119" s="224"/>
      <c r="AS119" s="224"/>
      <c r="AT119" s="224"/>
      <c r="AU119" s="224"/>
      <c r="AV119" s="224"/>
      <c r="AW119" s="224"/>
      <c r="AX119" s="224"/>
      <c r="AY119" s="224"/>
    </row>
    <row r="120">
      <c r="A120" s="219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5"/>
      <c r="AA120" s="220"/>
      <c r="AB120" s="225"/>
      <c r="AC120" s="225"/>
      <c r="AD120" s="225"/>
      <c r="AE120" s="225"/>
      <c r="AF120" s="225"/>
      <c r="AG120" s="220"/>
      <c r="AH120" s="220"/>
      <c r="AI120" s="220"/>
      <c r="AJ120" s="220"/>
      <c r="AK120" s="222"/>
      <c r="AL120" s="222"/>
      <c r="AM120" s="222"/>
      <c r="AN120" s="222"/>
      <c r="AO120" s="223"/>
      <c r="AP120" s="220"/>
      <c r="AQ120" s="224"/>
      <c r="AR120" s="224"/>
      <c r="AS120" s="224"/>
      <c r="AT120" s="224"/>
      <c r="AU120" s="224"/>
      <c r="AV120" s="224"/>
      <c r="AW120" s="224"/>
      <c r="AX120" s="224"/>
      <c r="AY120" s="224"/>
    </row>
    <row r="121">
      <c r="A121" s="219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5"/>
      <c r="AA121" s="220"/>
      <c r="AB121" s="225"/>
      <c r="AC121" s="225"/>
      <c r="AD121" s="225"/>
      <c r="AE121" s="225"/>
      <c r="AF121" s="225"/>
      <c r="AG121" s="220"/>
      <c r="AH121" s="220"/>
      <c r="AI121" s="220"/>
      <c r="AJ121" s="220"/>
      <c r="AK121" s="222"/>
      <c r="AL121" s="222"/>
      <c r="AM121" s="222"/>
      <c r="AN121" s="222"/>
      <c r="AO121" s="223"/>
      <c r="AP121" s="220"/>
      <c r="AQ121" s="224"/>
      <c r="AR121" s="224"/>
      <c r="AS121" s="224"/>
      <c r="AT121" s="224"/>
      <c r="AU121" s="224"/>
      <c r="AV121" s="224"/>
      <c r="AW121" s="224"/>
      <c r="AX121" s="224"/>
      <c r="AY121" s="224"/>
    </row>
    <row r="122">
      <c r="A122" s="219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5"/>
      <c r="AA122" s="220"/>
      <c r="AB122" s="225"/>
      <c r="AC122" s="225"/>
      <c r="AD122" s="225"/>
      <c r="AE122" s="225"/>
      <c r="AF122" s="225"/>
      <c r="AG122" s="220"/>
      <c r="AH122" s="220"/>
      <c r="AI122" s="220"/>
      <c r="AJ122" s="220"/>
      <c r="AK122" s="222"/>
      <c r="AL122" s="222"/>
      <c r="AM122" s="222"/>
      <c r="AN122" s="222"/>
      <c r="AO122" s="223"/>
      <c r="AP122" s="220"/>
      <c r="AQ122" s="224"/>
      <c r="AR122" s="224"/>
      <c r="AS122" s="224"/>
      <c r="AT122" s="224"/>
      <c r="AU122" s="224"/>
      <c r="AV122" s="224"/>
      <c r="AW122" s="224"/>
      <c r="AX122" s="224"/>
      <c r="AY122" s="224"/>
    </row>
    <row r="123">
      <c r="A123" s="219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5"/>
      <c r="AA123" s="220"/>
      <c r="AB123" s="225"/>
      <c r="AC123" s="225"/>
      <c r="AD123" s="225"/>
      <c r="AE123" s="225"/>
      <c r="AF123" s="225"/>
      <c r="AG123" s="220"/>
      <c r="AH123" s="220"/>
      <c r="AI123" s="220"/>
      <c r="AJ123" s="220"/>
      <c r="AK123" s="222"/>
      <c r="AL123" s="222"/>
      <c r="AM123" s="222"/>
      <c r="AN123" s="222"/>
      <c r="AO123" s="223"/>
      <c r="AP123" s="220"/>
      <c r="AQ123" s="224"/>
      <c r="AR123" s="224"/>
      <c r="AS123" s="224"/>
      <c r="AT123" s="224"/>
      <c r="AU123" s="224"/>
      <c r="AV123" s="224"/>
      <c r="AW123" s="224"/>
      <c r="AX123" s="224"/>
      <c r="AY123" s="224"/>
    </row>
    <row r="124">
      <c r="A124" s="219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5"/>
      <c r="AA124" s="220"/>
      <c r="AB124" s="225"/>
      <c r="AC124" s="225"/>
      <c r="AD124" s="225"/>
      <c r="AE124" s="225"/>
      <c r="AF124" s="225"/>
      <c r="AG124" s="220"/>
      <c r="AH124" s="220"/>
      <c r="AI124" s="220"/>
      <c r="AJ124" s="220"/>
      <c r="AK124" s="222"/>
      <c r="AL124" s="222"/>
      <c r="AM124" s="222"/>
      <c r="AN124" s="222"/>
      <c r="AO124" s="223"/>
      <c r="AP124" s="220"/>
      <c r="AQ124" s="224"/>
      <c r="AR124" s="224"/>
      <c r="AS124" s="224"/>
      <c r="AT124" s="224"/>
      <c r="AU124" s="224"/>
      <c r="AV124" s="224"/>
      <c r="AW124" s="224"/>
      <c r="AX124" s="224"/>
      <c r="AY124" s="224"/>
    </row>
    <row r="125">
      <c r="A125" s="219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5"/>
      <c r="AA125" s="220"/>
      <c r="AB125" s="225"/>
      <c r="AC125" s="225"/>
      <c r="AD125" s="225"/>
      <c r="AE125" s="225"/>
      <c r="AF125" s="225"/>
      <c r="AG125" s="220"/>
      <c r="AH125" s="220"/>
      <c r="AI125" s="220"/>
      <c r="AJ125" s="220"/>
      <c r="AK125" s="222"/>
      <c r="AL125" s="222"/>
      <c r="AM125" s="222"/>
      <c r="AN125" s="222"/>
      <c r="AO125" s="223"/>
      <c r="AP125" s="220"/>
      <c r="AQ125" s="224"/>
      <c r="AR125" s="224"/>
      <c r="AS125" s="224"/>
      <c r="AT125" s="224"/>
      <c r="AU125" s="224"/>
      <c r="AV125" s="224"/>
      <c r="AW125" s="224"/>
      <c r="AX125" s="224"/>
      <c r="AY125" s="224"/>
    </row>
    <row r="126">
      <c r="A126" s="219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5"/>
      <c r="AA126" s="220"/>
      <c r="AB126" s="225"/>
      <c r="AC126" s="225"/>
      <c r="AD126" s="225"/>
      <c r="AE126" s="225"/>
      <c r="AF126" s="225"/>
      <c r="AG126" s="220"/>
      <c r="AH126" s="220"/>
      <c r="AI126" s="220"/>
      <c r="AJ126" s="220"/>
      <c r="AK126" s="222"/>
      <c r="AL126" s="222"/>
      <c r="AM126" s="222"/>
      <c r="AN126" s="222"/>
      <c r="AO126" s="223"/>
      <c r="AP126" s="220"/>
      <c r="AQ126" s="224"/>
      <c r="AR126" s="224"/>
      <c r="AS126" s="224"/>
      <c r="AT126" s="224"/>
      <c r="AU126" s="224"/>
      <c r="AV126" s="224"/>
      <c r="AW126" s="224"/>
      <c r="AX126" s="224"/>
      <c r="AY126" s="224"/>
    </row>
    <row r="127">
      <c r="A127" s="219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5"/>
      <c r="AA127" s="220"/>
      <c r="AB127" s="225"/>
      <c r="AC127" s="225"/>
      <c r="AD127" s="225"/>
      <c r="AE127" s="225"/>
      <c r="AF127" s="225"/>
      <c r="AG127" s="220"/>
      <c r="AH127" s="220"/>
      <c r="AI127" s="220"/>
      <c r="AJ127" s="220"/>
      <c r="AK127" s="222"/>
      <c r="AL127" s="222"/>
      <c r="AM127" s="222"/>
      <c r="AN127" s="222"/>
      <c r="AO127" s="223"/>
      <c r="AP127" s="220"/>
      <c r="AQ127" s="224"/>
      <c r="AR127" s="224"/>
      <c r="AS127" s="224"/>
      <c r="AT127" s="224"/>
      <c r="AU127" s="224"/>
      <c r="AV127" s="224"/>
      <c r="AW127" s="224"/>
      <c r="AX127" s="224"/>
      <c r="AY127" s="224"/>
    </row>
    <row r="128">
      <c r="A128" s="219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5"/>
      <c r="AA128" s="220"/>
      <c r="AB128" s="225"/>
      <c r="AC128" s="225"/>
      <c r="AD128" s="225"/>
      <c r="AE128" s="225"/>
      <c r="AF128" s="225"/>
      <c r="AG128" s="220"/>
      <c r="AH128" s="220"/>
      <c r="AI128" s="220"/>
      <c r="AJ128" s="220"/>
      <c r="AK128" s="222"/>
      <c r="AL128" s="222"/>
      <c r="AM128" s="222"/>
      <c r="AN128" s="222"/>
      <c r="AO128" s="223"/>
      <c r="AP128" s="220"/>
      <c r="AQ128" s="224"/>
      <c r="AR128" s="224"/>
      <c r="AS128" s="224"/>
      <c r="AT128" s="224"/>
      <c r="AU128" s="224"/>
      <c r="AV128" s="224"/>
      <c r="AW128" s="224"/>
      <c r="AX128" s="224"/>
      <c r="AY128" s="224"/>
    </row>
    <row r="129">
      <c r="A129" s="219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5"/>
      <c r="AA129" s="220"/>
      <c r="AB129" s="225"/>
      <c r="AC129" s="225"/>
      <c r="AD129" s="225"/>
      <c r="AE129" s="225"/>
      <c r="AF129" s="225"/>
      <c r="AG129" s="220"/>
      <c r="AH129" s="220"/>
      <c r="AI129" s="220"/>
      <c r="AJ129" s="220"/>
      <c r="AK129" s="222"/>
      <c r="AL129" s="222"/>
      <c r="AM129" s="222"/>
      <c r="AN129" s="222"/>
      <c r="AO129" s="223"/>
      <c r="AP129" s="220"/>
      <c r="AQ129" s="224"/>
      <c r="AR129" s="224"/>
      <c r="AS129" s="224"/>
      <c r="AT129" s="224"/>
      <c r="AU129" s="224"/>
      <c r="AV129" s="224"/>
      <c r="AW129" s="224"/>
      <c r="AX129" s="224"/>
      <c r="AY129" s="224"/>
    </row>
    <row r="130">
      <c r="A130" s="219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5"/>
      <c r="AA130" s="220"/>
      <c r="AB130" s="225"/>
      <c r="AC130" s="225"/>
      <c r="AD130" s="225"/>
      <c r="AE130" s="225"/>
      <c r="AF130" s="225"/>
      <c r="AG130" s="220"/>
      <c r="AH130" s="220"/>
      <c r="AI130" s="220"/>
      <c r="AJ130" s="220"/>
      <c r="AK130" s="222"/>
      <c r="AL130" s="222"/>
      <c r="AM130" s="222"/>
      <c r="AN130" s="222"/>
      <c r="AO130" s="223"/>
      <c r="AP130" s="220"/>
      <c r="AQ130" s="224"/>
      <c r="AR130" s="224"/>
      <c r="AS130" s="224"/>
      <c r="AT130" s="224"/>
      <c r="AU130" s="224"/>
      <c r="AV130" s="224"/>
      <c r="AW130" s="224"/>
      <c r="AX130" s="224"/>
      <c r="AY130" s="224"/>
    </row>
    <row r="131">
      <c r="A131" s="219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5"/>
      <c r="AA131" s="220"/>
      <c r="AB131" s="225"/>
      <c r="AC131" s="225"/>
      <c r="AD131" s="225"/>
      <c r="AE131" s="225"/>
      <c r="AF131" s="225"/>
      <c r="AG131" s="220"/>
      <c r="AH131" s="220"/>
      <c r="AI131" s="220"/>
      <c r="AJ131" s="220"/>
      <c r="AK131" s="222"/>
      <c r="AL131" s="222"/>
      <c r="AM131" s="222"/>
      <c r="AN131" s="222"/>
      <c r="AO131" s="223"/>
      <c r="AP131" s="220"/>
      <c r="AQ131" s="224"/>
      <c r="AR131" s="224"/>
      <c r="AS131" s="224"/>
      <c r="AT131" s="224"/>
      <c r="AU131" s="224"/>
      <c r="AV131" s="224"/>
      <c r="AW131" s="224"/>
      <c r="AX131" s="224"/>
      <c r="AY131" s="224"/>
    </row>
    <row r="132">
      <c r="A132" s="219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5"/>
      <c r="AA132" s="220"/>
      <c r="AB132" s="225"/>
      <c r="AC132" s="225"/>
      <c r="AD132" s="225"/>
      <c r="AE132" s="225"/>
      <c r="AF132" s="225"/>
      <c r="AG132" s="220"/>
      <c r="AH132" s="220"/>
      <c r="AI132" s="220"/>
      <c r="AJ132" s="220"/>
      <c r="AK132" s="222"/>
      <c r="AL132" s="222"/>
      <c r="AM132" s="222"/>
      <c r="AN132" s="222"/>
      <c r="AO132" s="223"/>
      <c r="AP132" s="220"/>
      <c r="AQ132" s="224"/>
      <c r="AR132" s="224"/>
      <c r="AS132" s="224"/>
      <c r="AT132" s="224"/>
      <c r="AU132" s="224"/>
      <c r="AV132" s="224"/>
      <c r="AW132" s="224"/>
      <c r="AX132" s="224"/>
      <c r="AY132" s="224"/>
    </row>
    <row r="133">
      <c r="A133" s="219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5"/>
      <c r="AA133" s="220"/>
      <c r="AB133" s="225"/>
      <c r="AC133" s="225"/>
      <c r="AD133" s="225"/>
      <c r="AE133" s="225"/>
      <c r="AF133" s="225"/>
      <c r="AG133" s="220"/>
      <c r="AH133" s="220"/>
      <c r="AI133" s="220"/>
      <c r="AJ133" s="220"/>
      <c r="AK133" s="222"/>
      <c r="AL133" s="222"/>
      <c r="AM133" s="222"/>
      <c r="AN133" s="222"/>
      <c r="AO133" s="223"/>
      <c r="AP133" s="220"/>
      <c r="AQ133" s="224"/>
      <c r="AR133" s="224"/>
      <c r="AS133" s="224"/>
      <c r="AT133" s="224"/>
      <c r="AU133" s="224"/>
      <c r="AV133" s="224"/>
      <c r="AW133" s="224"/>
      <c r="AX133" s="224"/>
      <c r="AY133" s="224"/>
    </row>
    <row r="134">
      <c r="A134" s="219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5"/>
      <c r="AA134" s="220"/>
      <c r="AB134" s="225"/>
      <c r="AC134" s="225"/>
      <c r="AD134" s="225"/>
      <c r="AE134" s="225"/>
      <c r="AF134" s="225"/>
      <c r="AG134" s="220"/>
      <c r="AH134" s="220"/>
      <c r="AI134" s="220"/>
      <c r="AJ134" s="220"/>
      <c r="AK134" s="222"/>
      <c r="AL134" s="222"/>
      <c r="AM134" s="222"/>
      <c r="AN134" s="222"/>
      <c r="AO134" s="223"/>
      <c r="AP134" s="220"/>
      <c r="AQ134" s="224"/>
      <c r="AR134" s="224"/>
      <c r="AS134" s="224"/>
      <c r="AT134" s="224"/>
      <c r="AU134" s="224"/>
      <c r="AV134" s="224"/>
      <c r="AW134" s="224"/>
      <c r="AX134" s="224"/>
      <c r="AY134" s="224"/>
    </row>
    <row r="135">
      <c r="A135" s="219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5"/>
      <c r="AA135" s="220"/>
      <c r="AB135" s="225"/>
      <c r="AC135" s="225"/>
      <c r="AD135" s="225"/>
      <c r="AE135" s="225"/>
      <c r="AF135" s="225"/>
      <c r="AG135" s="220"/>
      <c r="AH135" s="220"/>
      <c r="AI135" s="220"/>
      <c r="AJ135" s="220"/>
      <c r="AK135" s="222"/>
      <c r="AL135" s="222"/>
      <c r="AM135" s="222"/>
      <c r="AN135" s="222"/>
      <c r="AO135" s="223"/>
      <c r="AP135" s="220"/>
      <c r="AQ135" s="224"/>
      <c r="AR135" s="224"/>
      <c r="AS135" s="224"/>
      <c r="AT135" s="224"/>
      <c r="AU135" s="224"/>
      <c r="AV135" s="224"/>
      <c r="AW135" s="224"/>
      <c r="AX135" s="224"/>
      <c r="AY135" s="224"/>
    </row>
    <row r="136">
      <c r="A136" s="219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5"/>
      <c r="AA136" s="220"/>
      <c r="AB136" s="225"/>
      <c r="AC136" s="225"/>
      <c r="AD136" s="225"/>
      <c r="AE136" s="225"/>
      <c r="AF136" s="225"/>
      <c r="AG136" s="220"/>
      <c r="AH136" s="220"/>
      <c r="AI136" s="220"/>
      <c r="AJ136" s="220"/>
      <c r="AK136" s="222"/>
      <c r="AL136" s="222"/>
      <c r="AM136" s="222"/>
      <c r="AN136" s="222"/>
      <c r="AO136" s="223"/>
      <c r="AP136" s="220"/>
      <c r="AQ136" s="224"/>
      <c r="AR136" s="224"/>
      <c r="AS136" s="224"/>
      <c r="AT136" s="224"/>
      <c r="AU136" s="224"/>
      <c r="AV136" s="224"/>
      <c r="AW136" s="224"/>
      <c r="AX136" s="224"/>
      <c r="AY136" s="224"/>
    </row>
    <row r="137">
      <c r="A137" s="219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5"/>
      <c r="AA137" s="220"/>
      <c r="AB137" s="225"/>
      <c r="AC137" s="225"/>
      <c r="AD137" s="225"/>
      <c r="AE137" s="225"/>
      <c r="AF137" s="225"/>
      <c r="AG137" s="220"/>
      <c r="AH137" s="220"/>
      <c r="AI137" s="220"/>
      <c r="AJ137" s="220"/>
      <c r="AK137" s="222"/>
      <c r="AL137" s="222"/>
      <c r="AM137" s="222"/>
      <c r="AN137" s="222"/>
      <c r="AO137" s="223"/>
      <c r="AP137" s="220"/>
      <c r="AQ137" s="224"/>
      <c r="AR137" s="224"/>
      <c r="AS137" s="224"/>
      <c r="AT137" s="224"/>
      <c r="AU137" s="224"/>
      <c r="AV137" s="224"/>
      <c r="AW137" s="224"/>
      <c r="AX137" s="224"/>
      <c r="AY137" s="224"/>
    </row>
    <row r="138">
      <c r="A138" s="219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5"/>
      <c r="AA138" s="220"/>
      <c r="AB138" s="225"/>
      <c r="AC138" s="225"/>
      <c r="AD138" s="225"/>
      <c r="AE138" s="225"/>
      <c r="AF138" s="225"/>
      <c r="AG138" s="220"/>
      <c r="AH138" s="220"/>
      <c r="AI138" s="220"/>
      <c r="AJ138" s="220"/>
      <c r="AK138" s="222"/>
      <c r="AL138" s="222"/>
      <c r="AM138" s="222"/>
      <c r="AN138" s="222"/>
      <c r="AO138" s="223"/>
      <c r="AP138" s="220"/>
      <c r="AQ138" s="224"/>
      <c r="AR138" s="224"/>
      <c r="AS138" s="224"/>
      <c r="AT138" s="224"/>
      <c r="AU138" s="224"/>
      <c r="AV138" s="224"/>
      <c r="AW138" s="224"/>
      <c r="AX138" s="224"/>
      <c r="AY138" s="224"/>
    </row>
    <row r="139">
      <c r="A139" s="219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5"/>
      <c r="AA139" s="220"/>
      <c r="AB139" s="225"/>
      <c r="AC139" s="225"/>
      <c r="AD139" s="225"/>
      <c r="AE139" s="225"/>
      <c r="AF139" s="225"/>
      <c r="AG139" s="220"/>
      <c r="AH139" s="220"/>
      <c r="AI139" s="220"/>
      <c r="AJ139" s="220"/>
      <c r="AK139" s="222"/>
      <c r="AL139" s="222"/>
      <c r="AM139" s="222"/>
      <c r="AN139" s="222"/>
      <c r="AO139" s="223"/>
      <c r="AP139" s="220"/>
      <c r="AQ139" s="224"/>
      <c r="AR139" s="224"/>
      <c r="AS139" s="224"/>
      <c r="AT139" s="224"/>
      <c r="AU139" s="224"/>
      <c r="AV139" s="224"/>
      <c r="AW139" s="224"/>
      <c r="AX139" s="224"/>
      <c r="AY139" s="224"/>
    </row>
    <row r="140">
      <c r="A140" s="219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5"/>
      <c r="AA140" s="220"/>
      <c r="AB140" s="225"/>
      <c r="AC140" s="225"/>
      <c r="AD140" s="225"/>
      <c r="AE140" s="225"/>
      <c r="AF140" s="225"/>
      <c r="AG140" s="220"/>
      <c r="AH140" s="220"/>
      <c r="AI140" s="220"/>
      <c r="AJ140" s="220"/>
      <c r="AK140" s="222"/>
      <c r="AL140" s="222"/>
      <c r="AM140" s="222"/>
      <c r="AN140" s="222"/>
      <c r="AO140" s="223"/>
      <c r="AP140" s="220"/>
      <c r="AQ140" s="224"/>
      <c r="AR140" s="224"/>
      <c r="AS140" s="224"/>
      <c r="AT140" s="224"/>
      <c r="AU140" s="224"/>
      <c r="AV140" s="224"/>
      <c r="AW140" s="224"/>
      <c r="AX140" s="224"/>
      <c r="AY140" s="224"/>
    </row>
    <row r="141">
      <c r="A141" s="219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5"/>
      <c r="AA141" s="220"/>
      <c r="AB141" s="225"/>
      <c r="AC141" s="225"/>
      <c r="AD141" s="225"/>
      <c r="AE141" s="225"/>
      <c r="AF141" s="225"/>
      <c r="AG141" s="220"/>
      <c r="AH141" s="220"/>
      <c r="AI141" s="220"/>
      <c r="AJ141" s="220"/>
      <c r="AK141" s="222"/>
      <c r="AL141" s="222"/>
      <c r="AM141" s="222"/>
      <c r="AN141" s="222"/>
      <c r="AO141" s="223"/>
      <c r="AP141" s="220"/>
      <c r="AQ141" s="224"/>
      <c r="AR141" s="224"/>
      <c r="AS141" s="224"/>
      <c r="AT141" s="224"/>
      <c r="AU141" s="224"/>
      <c r="AV141" s="224"/>
      <c r="AW141" s="224"/>
      <c r="AX141" s="224"/>
      <c r="AY141" s="224"/>
    </row>
    <row r="142">
      <c r="A142" s="219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5"/>
      <c r="AA142" s="220"/>
      <c r="AB142" s="225"/>
      <c r="AC142" s="225"/>
      <c r="AD142" s="225"/>
      <c r="AE142" s="225"/>
      <c r="AF142" s="225"/>
      <c r="AG142" s="220"/>
      <c r="AH142" s="220"/>
      <c r="AI142" s="220"/>
      <c r="AJ142" s="220"/>
      <c r="AK142" s="222"/>
      <c r="AL142" s="222"/>
      <c r="AM142" s="222"/>
      <c r="AN142" s="222"/>
      <c r="AO142" s="223"/>
      <c r="AP142" s="220"/>
      <c r="AQ142" s="224"/>
      <c r="AR142" s="224"/>
      <c r="AS142" s="224"/>
      <c r="AT142" s="224"/>
      <c r="AU142" s="224"/>
      <c r="AV142" s="224"/>
      <c r="AW142" s="224"/>
      <c r="AX142" s="224"/>
      <c r="AY142" s="224"/>
    </row>
    <row r="143">
      <c r="A143" s="219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5"/>
      <c r="AA143" s="220"/>
      <c r="AB143" s="225"/>
      <c r="AC143" s="225"/>
      <c r="AD143" s="225"/>
      <c r="AE143" s="225"/>
      <c r="AF143" s="225"/>
      <c r="AG143" s="220"/>
      <c r="AH143" s="220"/>
      <c r="AI143" s="220"/>
      <c r="AJ143" s="220"/>
      <c r="AK143" s="222"/>
      <c r="AL143" s="222"/>
      <c r="AM143" s="222"/>
      <c r="AN143" s="222"/>
      <c r="AO143" s="223"/>
      <c r="AP143" s="220"/>
      <c r="AQ143" s="224"/>
      <c r="AR143" s="224"/>
      <c r="AS143" s="224"/>
      <c r="AT143" s="224"/>
      <c r="AU143" s="224"/>
      <c r="AV143" s="224"/>
      <c r="AW143" s="224"/>
      <c r="AX143" s="224"/>
      <c r="AY143" s="224"/>
    </row>
    <row r="144">
      <c r="A144" s="219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5"/>
      <c r="AA144" s="220"/>
      <c r="AB144" s="225"/>
      <c r="AC144" s="225"/>
      <c r="AD144" s="225"/>
      <c r="AE144" s="225"/>
      <c r="AF144" s="225"/>
      <c r="AG144" s="220"/>
      <c r="AH144" s="220"/>
      <c r="AI144" s="220"/>
      <c r="AJ144" s="220"/>
      <c r="AK144" s="222"/>
      <c r="AL144" s="222"/>
      <c r="AM144" s="222"/>
      <c r="AN144" s="222"/>
      <c r="AO144" s="223"/>
      <c r="AP144" s="220"/>
      <c r="AQ144" s="224"/>
      <c r="AR144" s="224"/>
      <c r="AS144" s="224"/>
      <c r="AT144" s="224"/>
      <c r="AU144" s="224"/>
      <c r="AV144" s="224"/>
      <c r="AW144" s="224"/>
      <c r="AX144" s="224"/>
      <c r="AY144" s="224"/>
    </row>
    <row r="145">
      <c r="A145" s="219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5"/>
      <c r="AA145" s="220"/>
      <c r="AB145" s="225"/>
      <c r="AC145" s="225"/>
      <c r="AD145" s="225"/>
      <c r="AE145" s="225"/>
      <c r="AF145" s="225"/>
      <c r="AG145" s="220"/>
      <c r="AH145" s="220"/>
      <c r="AI145" s="220"/>
      <c r="AJ145" s="220"/>
      <c r="AK145" s="222"/>
      <c r="AL145" s="222"/>
      <c r="AM145" s="222"/>
      <c r="AN145" s="222"/>
      <c r="AO145" s="223"/>
      <c r="AP145" s="220"/>
      <c r="AQ145" s="224"/>
      <c r="AR145" s="224"/>
      <c r="AS145" s="224"/>
      <c r="AT145" s="224"/>
      <c r="AU145" s="224"/>
      <c r="AV145" s="224"/>
      <c r="AW145" s="224"/>
      <c r="AX145" s="224"/>
      <c r="AY145" s="224"/>
    </row>
    <row r="146">
      <c r="A146" s="219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5"/>
      <c r="AA146" s="220"/>
      <c r="AB146" s="225"/>
      <c r="AC146" s="225"/>
      <c r="AD146" s="225"/>
      <c r="AE146" s="225"/>
      <c r="AF146" s="225"/>
      <c r="AG146" s="220"/>
      <c r="AH146" s="220"/>
      <c r="AI146" s="220"/>
      <c r="AJ146" s="220"/>
      <c r="AK146" s="222"/>
      <c r="AL146" s="222"/>
      <c r="AM146" s="222"/>
      <c r="AN146" s="222"/>
      <c r="AO146" s="223"/>
      <c r="AP146" s="220"/>
      <c r="AQ146" s="224"/>
      <c r="AR146" s="224"/>
      <c r="AS146" s="224"/>
      <c r="AT146" s="224"/>
      <c r="AU146" s="224"/>
      <c r="AV146" s="224"/>
      <c r="AW146" s="224"/>
      <c r="AX146" s="224"/>
      <c r="AY146" s="224"/>
    </row>
    <row r="147">
      <c r="A147" s="219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5"/>
      <c r="AA147" s="220"/>
      <c r="AB147" s="225"/>
      <c r="AC147" s="225"/>
      <c r="AD147" s="225"/>
      <c r="AE147" s="225"/>
      <c r="AF147" s="225"/>
      <c r="AG147" s="220"/>
      <c r="AH147" s="220"/>
      <c r="AI147" s="220"/>
      <c r="AJ147" s="220"/>
      <c r="AK147" s="222"/>
      <c r="AL147" s="222"/>
      <c r="AM147" s="222"/>
      <c r="AN147" s="222"/>
      <c r="AO147" s="223"/>
      <c r="AP147" s="220"/>
      <c r="AQ147" s="224"/>
      <c r="AR147" s="224"/>
      <c r="AS147" s="224"/>
      <c r="AT147" s="224"/>
      <c r="AU147" s="224"/>
      <c r="AV147" s="224"/>
      <c r="AW147" s="224"/>
      <c r="AX147" s="224"/>
      <c r="AY147" s="224"/>
    </row>
    <row r="148">
      <c r="A148" s="219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5"/>
      <c r="AA148" s="220"/>
      <c r="AB148" s="225"/>
      <c r="AC148" s="225"/>
      <c r="AD148" s="225"/>
      <c r="AE148" s="225"/>
      <c r="AF148" s="225"/>
      <c r="AG148" s="220"/>
      <c r="AH148" s="220"/>
      <c r="AI148" s="220"/>
      <c r="AJ148" s="220"/>
      <c r="AK148" s="222"/>
      <c r="AL148" s="222"/>
      <c r="AM148" s="222"/>
      <c r="AN148" s="222"/>
      <c r="AO148" s="223"/>
      <c r="AP148" s="220"/>
      <c r="AQ148" s="224"/>
      <c r="AR148" s="224"/>
      <c r="AS148" s="224"/>
      <c r="AT148" s="224"/>
      <c r="AU148" s="224"/>
      <c r="AV148" s="224"/>
      <c r="AW148" s="224"/>
      <c r="AX148" s="224"/>
      <c r="AY148" s="224"/>
    </row>
    <row r="149">
      <c r="A149" s="219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5"/>
      <c r="AA149" s="220"/>
      <c r="AB149" s="225"/>
      <c r="AC149" s="225"/>
      <c r="AD149" s="225"/>
      <c r="AE149" s="225"/>
      <c r="AF149" s="225"/>
      <c r="AG149" s="220"/>
      <c r="AH149" s="220"/>
      <c r="AI149" s="220"/>
      <c r="AJ149" s="220"/>
      <c r="AK149" s="222"/>
      <c r="AL149" s="222"/>
      <c r="AM149" s="222"/>
      <c r="AN149" s="222"/>
      <c r="AO149" s="223"/>
      <c r="AP149" s="220"/>
      <c r="AQ149" s="224"/>
      <c r="AR149" s="224"/>
      <c r="AS149" s="224"/>
      <c r="AT149" s="224"/>
      <c r="AU149" s="224"/>
      <c r="AV149" s="224"/>
      <c r="AW149" s="224"/>
      <c r="AX149" s="224"/>
      <c r="AY149" s="224"/>
    </row>
    <row r="150">
      <c r="A150" s="219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5"/>
      <c r="AA150" s="220"/>
      <c r="AB150" s="225"/>
      <c r="AC150" s="225"/>
      <c r="AD150" s="225"/>
      <c r="AE150" s="225"/>
      <c r="AF150" s="225"/>
      <c r="AG150" s="220"/>
      <c r="AH150" s="220"/>
      <c r="AI150" s="220"/>
      <c r="AJ150" s="220"/>
      <c r="AK150" s="222"/>
      <c r="AL150" s="222"/>
      <c r="AM150" s="222"/>
      <c r="AN150" s="222"/>
      <c r="AO150" s="223"/>
      <c r="AP150" s="220"/>
      <c r="AQ150" s="224"/>
      <c r="AR150" s="224"/>
      <c r="AS150" s="224"/>
      <c r="AT150" s="224"/>
      <c r="AU150" s="224"/>
      <c r="AV150" s="224"/>
      <c r="AW150" s="224"/>
      <c r="AX150" s="224"/>
      <c r="AY150" s="224"/>
    </row>
    <row r="151">
      <c r="A151" s="219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5"/>
      <c r="AA151" s="220"/>
      <c r="AB151" s="225"/>
      <c r="AC151" s="225"/>
      <c r="AD151" s="225"/>
      <c r="AE151" s="225"/>
      <c r="AF151" s="225"/>
      <c r="AG151" s="220"/>
      <c r="AH151" s="220"/>
      <c r="AI151" s="220"/>
      <c r="AJ151" s="220"/>
      <c r="AK151" s="222"/>
      <c r="AL151" s="222"/>
      <c r="AM151" s="222"/>
      <c r="AN151" s="222"/>
      <c r="AO151" s="223"/>
      <c r="AP151" s="220"/>
      <c r="AQ151" s="224"/>
      <c r="AR151" s="224"/>
      <c r="AS151" s="224"/>
      <c r="AT151" s="224"/>
      <c r="AU151" s="224"/>
      <c r="AV151" s="224"/>
      <c r="AW151" s="224"/>
      <c r="AX151" s="224"/>
      <c r="AY151" s="224"/>
    </row>
    <row r="152">
      <c r="A152" s="219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5"/>
      <c r="AA152" s="220"/>
      <c r="AB152" s="225"/>
      <c r="AC152" s="225"/>
      <c r="AD152" s="225"/>
      <c r="AE152" s="225"/>
      <c r="AF152" s="225"/>
      <c r="AG152" s="220"/>
      <c r="AH152" s="220"/>
      <c r="AI152" s="220"/>
      <c r="AJ152" s="220"/>
      <c r="AK152" s="222"/>
      <c r="AL152" s="222"/>
      <c r="AM152" s="222"/>
      <c r="AN152" s="222"/>
      <c r="AO152" s="223"/>
      <c r="AP152" s="220"/>
      <c r="AQ152" s="224"/>
      <c r="AR152" s="224"/>
      <c r="AS152" s="224"/>
      <c r="AT152" s="224"/>
      <c r="AU152" s="224"/>
      <c r="AV152" s="224"/>
      <c r="AW152" s="224"/>
      <c r="AX152" s="224"/>
      <c r="AY152" s="224"/>
    </row>
    <row r="153">
      <c r="A153" s="219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5"/>
      <c r="AA153" s="220"/>
      <c r="AB153" s="225"/>
      <c r="AC153" s="225"/>
      <c r="AD153" s="225"/>
      <c r="AE153" s="225"/>
      <c r="AF153" s="225"/>
      <c r="AG153" s="220"/>
      <c r="AH153" s="220"/>
      <c r="AI153" s="220"/>
      <c r="AJ153" s="220"/>
      <c r="AK153" s="222"/>
      <c r="AL153" s="222"/>
      <c r="AM153" s="222"/>
      <c r="AN153" s="222"/>
      <c r="AO153" s="223"/>
      <c r="AP153" s="220"/>
      <c r="AQ153" s="224"/>
      <c r="AR153" s="224"/>
      <c r="AS153" s="224"/>
      <c r="AT153" s="224"/>
      <c r="AU153" s="224"/>
      <c r="AV153" s="224"/>
      <c r="AW153" s="224"/>
      <c r="AX153" s="224"/>
      <c r="AY153" s="224"/>
    </row>
    <row r="154">
      <c r="A154" s="219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5"/>
      <c r="AA154" s="220"/>
      <c r="AB154" s="225"/>
      <c r="AC154" s="225"/>
      <c r="AD154" s="225"/>
      <c r="AE154" s="225"/>
      <c r="AF154" s="225"/>
      <c r="AG154" s="220"/>
      <c r="AH154" s="220"/>
      <c r="AI154" s="220"/>
      <c r="AJ154" s="220"/>
      <c r="AK154" s="222"/>
      <c r="AL154" s="222"/>
      <c r="AM154" s="222"/>
      <c r="AN154" s="222"/>
      <c r="AO154" s="223"/>
      <c r="AP154" s="220"/>
      <c r="AQ154" s="224"/>
      <c r="AR154" s="224"/>
      <c r="AS154" s="224"/>
      <c r="AT154" s="224"/>
      <c r="AU154" s="224"/>
      <c r="AV154" s="224"/>
      <c r="AW154" s="224"/>
      <c r="AX154" s="224"/>
      <c r="AY154" s="224"/>
    </row>
    <row r="155">
      <c r="A155" s="219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5"/>
      <c r="AA155" s="220"/>
      <c r="AB155" s="225"/>
      <c r="AC155" s="225"/>
      <c r="AD155" s="225"/>
      <c r="AE155" s="225"/>
      <c r="AF155" s="225"/>
      <c r="AG155" s="220"/>
      <c r="AH155" s="220"/>
      <c r="AI155" s="220"/>
      <c r="AJ155" s="220"/>
      <c r="AK155" s="222"/>
      <c r="AL155" s="222"/>
      <c r="AM155" s="222"/>
      <c r="AN155" s="222"/>
      <c r="AO155" s="223"/>
      <c r="AP155" s="220"/>
      <c r="AQ155" s="224"/>
      <c r="AR155" s="224"/>
      <c r="AS155" s="224"/>
      <c r="AT155" s="224"/>
      <c r="AU155" s="224"/>
      <c r="AV155" s="224"/>
      <c r="AW155" s="224"/>
      <c r="AX155" s="224"/>
      <c r="AY155" s="224"/>
    </row>
    <row r="156">
      <c r="A156" s="219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5"/>
      <c r="AA156" s="220"/>
      <c r="AB156" s="225"/>
      <c r="AC156" s="225"/>
      <c r="AD156" s="225"/>
      <c r="AE156" s="225"/>
      <c r="AF156" s="225"/>
      <c r="AG156" s="220"/>
      <c r="AH156" s="220"/>
      <c r="AI156" s="220"/>
      <c r="AJ156" s="220"/>
      <c r="AK156" s="222"/>
      <c r="AL156" s="222"/>
      <c r="AM156" s="222"/>
      <c r="AN156" s="222"/>
      <c r="AO156" s="223"/>
      <c r="AP156" s="220"/>
      <c r="AQ156" s="224"/>
      <c r="AR156" s="224"/>
      <c r="AS156" s="224"/>
      <c r="AT156" s="224"/>
      <c r="AU156" s="224"/>
      <c r="AV156" s="224"/>
      <c r="AW156" s="224"/>
      <c r="AX156" s="224"/>
      <c r="AY156" s="224"/>
    </row>
    <row r="157">
      <c r="A157" s="219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5"/>
      <c r="AA157" s="220"/>
      <c r="AB157" s="225"/>
      <c r="AC157" s="225"/>
      <c r="AD157" s="225"/>
      <c r="AE157" s="225"/>
      <c r="AF157" s="225"/>
      <c r="AG157" s="220"/>
      <c r="AH157" s="220"/>
      <c r="AI157" s="220"/>
      <c r="AJ157" s="220"/>
      <c r="AK157" s="222"/>
      <c r="AL157" s="222"/>
      <c r="AM157" s="222"/>
      <c r="AN157" s="222"/>
      <c r="AO157" s="223"/>
      <c r="AP157" s="220"/>
      <c r="AQ157" s="224"/>
      <c r="AR157" s="224"/>
      <c r="AS157" s="224"/>
      <c r="AT157" s="224"/>
      <c r="AU157" s="224"/>
      <c r="AV157" s="224"/>
      <c r="AW157" s="224"/>
      <c r="AX157" s="224"/>
      <c r="AY157" s="224"/>
    </row>
    <row r="158">
      <c r="A158" s="219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5"/>
      <c r="AA158" s="220"/>
      <c r="AB158" s="225"/>
      <c r="AC158" s="225"/>
      <c r="AD158" s="225"/>
      <c r="AE158" s="225"/>
      <c r="AF158" s="225"/>
      <c r="AG158" s="220"/>
      <c r="AH158" s="220"/>
      <c r="AI158" s="220"/>
      <c r="AJ158" s="220"/>
      <c r="AK158" s="222"/>
      <c r="AL158" s="222"/>
      <c r="AM158" s="222"/>
      <c r="AN158" s="222"/>
      <c r="AO158" s="223"/>
      <c r="AP158" s="220"/>
      <c r="AQ158" s="224"/>
      <c r="AR158" s="224"/>
      <c r="AS158" s="224"/>
      <c r="AT158" s="224"/>
      <c r="AU158" s="224"/>
      <c r="AV158" s="224"/>
      <c r="AW158" s="224"/>
      <c r="AX158" s="224"/>
      <c r="AY158" s="224"/>
    </row>
    <row r="159">
      <c r="A159" s="219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5"/>
      <c r="AA159" s="220"/>
      <c r="AB159" s="225"/>
      <c r="AC159" s="225"/>
      <c r="AD159" s="225"/>
      <c r="AE159" s="225"/>
      <c r="AF159" s="225"/>
      <c r="AG159" s="220"/>
      <c r="AH159" s="220"/>
      <c r="AI159" s="220"/>
      <c r="AJ159" s="220"/>
      <c r="AK159" s="222"/>
      <c r="AL159" s="222"/>
      <c r="AM159" s="222"/>
      <c r="AN159" s="222"/>
      <c r="AO159" s="223"/>
      <c r="AP159" s="220"/>
      <c r="AQ159" s="224"/>
      <c r="AR159" s="224"/>
      <c r="AS159" s="224"/>
      <c r="AT159" s="224"/>
      <c r="AU159" s="224"/>
      <c r="AV159" s="224"/>
      <c r="AW159" s="224"/>
      <c r="AX159" s="224"/>
      <c r="AY159" s="224"/>
    </row>
    <row r="160">
      <c r="A160" s="219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5"/>
      <c r="AA160" s="220"/>
      <c r="AB160" s="225"/>
      <c r="AC160" s="225"/>
      <c r="AD160" s="225"/>
      <c r="AE160" s="225"/>
      <c r="AF160" s="225"/>
      <c r="AG160" s="220"/>
      <c r="AH160" s="220"/>
      <c r="AI160" s="220"/>
      <c r="AJ160" s="220"/>
      <c r="AK160" s="222"/>
      <c r="AL160" s="222"/>
      <c r="AM160" s="222"/>
      <c r="AN160" s="222"/>
      <c r="AO160" s="223"/>
      <c r="AP160" s="220"/>
      <c r="AQ160" s="224"/>
      <c r="AR160" s="224"/>
      <c r="AS160" s="224"/>
      <c r="AT160" s="224"/>
      <c r="AU160" s="224"/>
      <c r="AV160" s="224"/>
      <c r="AW160" s="224"/>
      <c r="AX160" s="224"/>
      <c r="AY160" s="224"/>
    </row>
    <row r="161">
      <c r="A161" s="219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5"/>
      <c r="AA161" s="220"/>
      <c r="AB161" s="225"/>
      <c r="AC161" s="225"/>
      <c r="AD161" s="225"/>
      <c r="AE161" s="225"/>
      <c r="AF161" s="225"/>
      <c r="AG161" s="220"/>
      <c r="AH161" s="220"/>
      <c r="AI161" s="220"/>
      <c r="AJ161" s="220"/>
      <c r="AK161" s="222"/>
      <c r="AL161" s="222"/>
      <c r="AM161" s="222"/>
      <c r="AN161" s="222"/>
      <c r="AO161" s="223"/>
      <c r="AP161" s="220"/>
      <c r="AQ161" s="224"/>
      <c r="AR161" s="224"/>
      <c r="AS161" s="224"/>
      <c r="AT161" s="224"/>
      <c r="AU161" s="224"/>
      <c r="AV161" s="224"/>
      <c r="AW161" s="224"/>
      <c r="AX161" s="224"/>
      <c r="AY161" s="224"/>
    </row>
    <row r="162">
      <c r="A162" s="219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5"/>
      <c r="AA162" s="220"/>
      <c r="AB162" s="225"/>
      <c r="AC162" s="225"/>
      <c r="AD162" s="225"/>
      <c r="AE162" s="225"/>
      <c r="AF162" s="225"/>
      <c r="AG162" s="220"/>
      <c r="AH162" s="220"/>
      <c r="AI162" s="220"/>
      <c r="AJ162" s="220"/>
      <c r="AK162" s="222"/>
      <c r="AL162" s="222"/>
      <c r="AM162" s="222"/>
      <c r="AN162" s="222"/>
      <c r="AO162" s="223"/>
      <c r="AP162" s="220"/>
      <c r="AQ162" s="224"/>
      <c r="AR162" s="224"/>
      <c r="AS162" s="224"/>
      <c r="AT162" s="224"/>
      <c r="AU162" s="224"/>
      <c r="AV162" s="224"/>
      <c r="AW162" s="224"/>
      <c r="AX162" s="224"/>
      <c r="AY162" s="224"/>
    </row>
    <row r="163">
      <c r="A163" s="219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5"/>
      <c r="AA163" s="220"/>
      <c r="AB163" s="225"/>
      <c r="AC163" s="225"/>
      <c r="AD163" s="225"/>
      <c r="AE163" s="225"/>
      <c r="AF163" s="225"/>
      <c r="AG163" s="220"/>
      <c r="AH163" s="220"/>
      <c r="AI163" s="220"/>
      <c r="AJ163" s="220"/>
      <c r="AK163" s="222"/>
      <c r="AL163" s="222"/>
      <c r="AM163" s="222"/>
      <c r="AN163" s="222"/>
      <c r="AO163" s="223"/>
      <c r="AP163" s="220"/>
      <c r="AQ163" s="224"/>
      <c r="AR163" s="224"/>
      <c r="AS163" s="224"/>
      <c r="AT163" s="224"/>
      <c r="AU163" s="224"/>
      <c r="AV163" s="224"/>
      <c r="AW163" s="224"/>
      <c r="AX163" s="224"/>
      <c r="AY163" s="224"/>
    </row>
    <row r="164">
      <c r="A164" s="219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5"/>
      <c r="AA164" s="220"/>
      <c r="AB164" s="225"/>
      <c r="AC164" s="225"/>
      <c r="AD164" s="225"/>
      <c r="AE164" s="225"/>
      <c r="AF164" s="225"/>
      <c r="AG164" s="220"/>
      <c r="AH164" s="220"/>
      <c r="AI164" s="220"/>
      <c r="AJ164" s="220"/>
      <c r="AK164" s="222"/>
      <c r="AL164" s="222"/>
      <c r="AM164" s="222"/>
      <c r="AN164" s="222"/>
      <c r="AO164" s="223"/>
      <c r="AP164" s="220"/>
      <c r="AQ164" s="224"/>
      <c r="AR164" s="224"/>
      <c r="AS164" s="224"/>
      <c r="AT164" s="224"/>
      <c r="AU164" s="224"/>
      <c r="AV164" s="224"/>
      <c r="AW164" s="224"/>
      <c r="AX164" s="224"/>
      <c r="AY164" s="224"/>
    </row>
    <row r="165">
      <c r="A165" s="219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5"/>
      <c r="AA165" s="220"/>
      <c r="AB165" s="225"/>
      <c r="AC165" s="225"/>
      <c r="AD165" s="225"/>
      <c r="AE165" s="225"/>
      <c r="AF165" s="225"/>
      <c r="AG165" s="220"/>
      <c r="AH165" s="220"/>
      <c r="AI165" s="220"/>
      <c r="AJ165" s="220"/>
      <c r="AK165" s="222"/>
      <c r="AL165" s="222"/>
      <c r="AM165" s="222"/>
      <c r="AN165" s="222"/>
      <c r="AO165" s="223"/>
      <c r="AP165" s="220"/>
      <c r="AQ165" s="224"/>
      <c r="AR165" s="224"/>
      <c r="AS165" s="224"/>
      <c r="AT165" s="224"/>
      <c r="AU165" s="224"/>
      <c r="AV165" s="224"/>
      <c r="AW165" s="224"/>
      <c r="AX165" s="224"/>
      <c r="AY165" s="224"/>
    </row>
    <row r="166">
      <c r="A166" s="219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5"/>
      <c r="AA166" s="220"/>
      <c r="AB166" s="225"/>
      <c r="AC166" s="225"/>
      <c r="AD166" s="225"/>
      <c r="AE166" s="225"/>
      <c r="AF166" s="225"/>
      <c r="AG166" s="220"/>
      <c r="AH166" s="220"/>
      <c r="AI166" s="220"/>
      <c r="AJ166" s="220"/>
      <c r="AK166" s="222"/>
      <c r="AL166" s="222"/>
      <c r="AM166" s="222"/>
      <c r="AN166" s="222"/>
      <c r="AO166" s="223"/>
      <c r="AP166" s="220"/>
      <c r="AQ166" s="224"/>
      <c r="AR166" s="224"/>
      <c r="AS166" s="224"/>
      <c r="AT166" s="224"/>
      <c r="AU166" s="224"/>
      <c r="AV166" s="224"/>
      <c r="AW166" s="224"/>
      <c r="AX166" s="224"/>
      <c r="AY166" s="224"/>
    </row>
    <row r="167">
      <c r="A167" s="219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5"/>
      <c r="AA167" s="220"/>
      <c r="AB167" s="225"/>
      <c r="AC167" s="225"/>
      <c r="AD167" s="225"/>
      <c r="AE167" s="225"/>
      <c r="AF167" s="225"/>
      <c r="AG167" s="220"/>
      <c r="AH167" s="220"/>
      <c r="AI167" s="220"/>
      <c r="AJ167" s="220"/>
      <c r="AK167" s="222"/>
      <c r="AL167" s="222"/>
      <c r="AM167" s="222"/>
      <c r="AN167" s="222"/>
      <c r="AO167" s="223"/>
      <c r="AP167" s="220"/>
      <c r="AQ167" s="224"/>
      <c r="AR167" s="224"/>
      <c r="AS167" s="224"/>
      <c r="AT167" s="224"/>
      <c r="AU167" s="224"/>
      <c r="AV167" s="224"/>
      <c r="AW167" s="224"/>
      <c r="AX167" s="224"/>
      <c r="AY167" s="224"/>
    </row>
    <row r="168">
      <c r="A168" s="219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5"/>
      <c r="AA168" s="220"/>
      <c r="AB168" s="225"/>
      <c r="AC168" s="225"/>
      <c r="AD168" s="225"/>
      <c r="AE168" s="225"/>
      <c r="AF168" s="225"/>
      <c r="AG168" s="220"/>
      <c r="AH168" s="220"/>
      <c r="AI168" s="220"/>
      <c r="AJ168" s="220"/>
      <c r="AK168" s="222"/>
      <c r="AL168" s="222"/>
      <c r="AM168" s="222"/>
      <c r="AN168" s="222"/>
      <c r="AO168" s="223"/>
      <c r="AP168" s="220"/>
      <c r="AQ168" s="224"/>
      <c r="AR168" s="224"/>
      <c r="AS168" s="224"/>
      <c r="AT168" s="224"/>
      <c r="AU168" s="224"/>
      <c r="AV168" s="224"/>
      <c r="AW168" s="224"/>
      <c r="AX168" s="224"/>
      <c r="AY168" s="224"/>
    </row>
    <row r="169">
      <c r="A169" s="219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5"/>
      <c r="AA169" s="220"/>
      <c r="AB169" s="225"/>
      <c r="AC169" s="225"/>
      <c r="AD169" s="225"/>
      <c r="AE169" s="225"/>
      <c r="AF169" s="225"/>
      <c r="AG169" s="220"/>
      <c r="AH169" s="220"/>
      <c r="AI169" s="220"/>
      <c r="AJ169" s="220"/>
      <c r="AK169" s="222"/>
      <c r="AL169" s="222"/>
      <c r="AM169" s="222"/>
      <c r="AN169" s="222"/>
      <c r="AO169" s="223"/>
      <c r="AP169" s="220"/>
      <c r="AQ169" s="224"/>
      <c r="AR169" s="224"/>
      <c r="AS169" s="224"/>
      <c r="AT169" s="224"/>
      <c r="AU169" s="224"/>
      <c r="AV169" s="224"/>
      <c r="AW169" s="224"/>
      <c r="AX169" s="224"/>
      <c r="AY169" s="224"/>
    </row>
    <row r="170">
      <c r="A170" s="219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5"/>
      <c r="AA170" s="220"/>
      <c r="AB170" s="225"/>
      <c r="AC170" s="225"/>
      <c r="AD170" s="225"/>
      <c r="AE170" s="225"/>
      <c r="AF170" s="225"/>
      <c r="AG170" s="220"/>
      <c r="AH170" s="220"/>
      <c r="AI170" s="220"/>
      <c r="AJ170" s="220"/>
      <c r="AK170" s="222"/>
      <c r="AL170" s="222"/>
      <c r="AM170" s="222"/>
      <c r="AN170" s="222"/>
      <c r="AO170" s="223"/>
      <c r="AP170" s="220"/>
      <c r="AQ170" s="224"/>
      <c r="AR170" s="224"/>
      <c r="AS170" s="224"/>
      <c r="AT170" s="224"/>
      <c r="AU170" s="224"/>
      <c r="AV170" s="224"/>
      <c r="AW170" s="224"/>
      <c r="AX170" s="224"/>
      <c r="AY170" s="224"/>
    </row>
    <row r="171">
      <c r="A171" s="219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5"/>
      <c r="AA171" s="220"/>
      <c r="AB171" s="225"/>
      <c r="AC171" s="225"/>
      <c r="AD171" s="225"/>
      <c r="AE171" s="225"/>
      <c r="AF171" s="225"/>
      <c r="AG171" s="220"/>
      <c r="AH171" s="220"/>
      <c r="AI171" s="220"/>
      <c r="AJ171" s="220"/>
      <c r="AK171" s="222"/>
      <c r="AL171" s="222"/>
      <c r="AM171" s="222"/>
      <c r="AN171" s="222"/>
      <c r="AO171" s="223"/>
      <c r="AP171" s="220"/>
      <c r="AQ171" s="224"/>
      <c r="AR171" s="224"/>
      <c r="AS171" s="224"/>
      <c r="AT171" s="224"/>
      <c r="AU171" s="224"/>
      <c r="AV171" s="224"/>
      <c r="AW171" s="224"/>
      <c r="AX171" s="224"/>
      <c r="AY171" s="224"/>
    </row>
    <row r="172">
      <c r="A172" s="219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5"/>
      <c r="AA172" s="220"/>
      <c r="AB172" s="225"/>
      <c r="AC172" s="225"/>
      <c r="AD172" s="225"/>
      <c r="AE172" s="225"/>
      <c r="AF172" s="225"/>
      <c r="AG172" s="220"/>
      <c r="AH172" s="220"/>
      <c r="AI172" s="220"/>
      <c r="AJ172" s="220"/>
      <c r="AK172" s="222"/>
      <c r="AL172" s="222"/>
      <c r="AM172" s="222"/>
      <c r="AN172" s="222"/>
      <c r="AO172" s="223"/>
      <c r="AP172" s="220"/>
      <c r="AQ172" s="224"/>
      <c r="AR172" s="224"/>
      <c r="AS172" s="224"/>
      <c r="AT172" s="224"/>
      <c r="AU172" s="224"/>
      <c r="AV172" s="224"/>
      <c r="AW172" s="224"/>
      <c r="AX172" s="224"/>
      <c r="AY172" s="224"/>
    </row>
    <row r="173">
      <c r="A173" s="219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5"/>
      <c r="AA173" s="220"/>
      <c r="AB173" s="225"/>
      <c r="AC173" s="225"/>
      <c r="AD173" s="225"/>
      <c r="AE173" s="225"/>
      <c r="AF173" s="225"/>
      <c r="AG173" s="220"/>
      <c r="AH173" s="220"/>
      <c r="AI173" s="220"/>
      <c r="AJ173" s="220"/>
      <c r="AK173" s="222"/>
      <c r="AL173" s="222"/>
      <c r="AM173" s="222"/>
      <c r="AN173" s="222"/>
      <c r="AO173" s="223"/>
      <c r="AP173" s="220"/>
      <c r="AQ173" s="224"/>
      <c r="AR173" s="224"/>
      <c r="AS173" s="224"/>
      <c r="AT173" s="224"/>
      <c r="AU173" s="224"/>
      <c r="AV173" s="224"/>
      <c r="AW173" s="224"/>
      <c r="AX173" s="224"/>
      <c r="AY173" s="224"/>
    </row>
    <row r="174">
      <c r="A174" s="219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5"/>
      <c r="AA174" s="220"/>
      <c r="AB174" s="225"/>
      <c r="AC174" s="225"/>
      <c r="AD174" s="225"/>
      <c r="AE174" s="225"/>
      <c r="AF174" s="225"/>
      <c r="AG174" s="220"/>
      <c r="AH174" s="220"/>
      <c r="AI174" s="220"/>
      <c r="AJ174" s="220"/>
      <c r="AK174" s="222"/>
      <c r="AL174" s="222"/>
      <c r="AM174" s="222"/>
      <c r="AN174" s="222"/>
      <c r="AO174" s="223"/>
      <c r="AP174" s="220"/>
      <c r="AQ174" s="224"/>
      <c r="AR174" s="224"/>
      <c r="AS174" s="224"/>
      <c r="AT174" s="224"/>
      <c r="AU174" s="224"/>
      <c r="AV174" s="224"/>
      <c r="AW174" s="224"/>
      <c r="AX174" s="224"/>
      <c r="AY174" s="224"/>
    </row>
    <row r="175">
      <c r="A175" s="219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5"/>
      <c r="AA175" s="220"/>
      <c r="AB175" s="225"/>
      <c r="AC175" s="225"/>
      <c r="AD175" s="225"/>
      <c r="AE175" s="225"/>
      <c r="AF175" s="225"/>
      <c r="AG175" s="220"/>
      <c r="AH175" s="220"/>
      <c r="AI175" s="220"/>
      <c r="AJ175" s="220"/>
      <c r="AK175" s="222"/>
      <c r="AL175" s="222"/>
      <c r="AM175" s="222"/>
      <c r="AN175" s="222"/>
      <c r="AO175" s="223"/>
      <c r="AP175" s="220"/>
      <c r="AQ175" s="224"/>
      <c r="AR175" s="224"/>
      <c r="AS175" s="224"/>
      <c r="AT175" s="224"/>
      <c r="AU175" s="224"/>
      <c r="AV175" s="224"/>
      <c r="AW175" s="224"/>
      <c r="AX175" s="224"/>
      <c r="AY175" s="224"/>
    </row>
    <row r="176">
      <c r="A176" s="219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5"/>
      <c r="AA176" s="220"/>
      <c r="AB176" s="225"/>
      <c r="AC176" s="225"/>
      <c r="AD176" s="225"/>
      <c r="AE176" s="225"/>
      <c r="AF176" s="225"/>
      <c r="AG176" s="220"/>
      <c r="AH176" s="220"/>
      <c r="AI176" s="220"/>
      <c r="AJ176" s="220"/>
      <c r="AK176" s="222"/>
      <c r="AL176" s="222"/>
      <c r="AM176" s="222"/>
      <c r="AN176" s="222"/>
      <c r="AO176" s="223"/>
      <c r="AP176" s="220"/>
      <c r="AQ176" s="224"/>
      <c r="AR176" s="224"/>
      <c r="AS176" s="224"/>
      <c r="AT176" s="224"/>
      <c r="AU176" s="224"/>
      <c r="AV176" s="224"/>
      <c r="AW176" s="224"/>
      <c r="AX176" s="224"/>
      <c r="AY176" s="224"/>
    </row>
    <row r="177">
      <c r="A177" s="219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5"/>
      <c r="AA177" s="220"/>
      <c r="AB177" s="225"/>
      <c r="AC177" s="225"/>
      <c r="AD177" s="225"/>
      <c r="AE177" s="225"/>
      <c r="AF177" s="225"/>
      <c r="AG177" s="220"/>
      <c r="AH177" s="220"/>
      <c r="AI177" s="220"/>
      <c r="AJ177" s="220"/>
      <c r="AK177" s="222"/>
      <c r="AL177" s="222"/>
      <c r="AM177" s="222"/>
      <c r="AN177" s="222"/>
      <c r="AO177" s="223"/>
      <c r="AP177" s="220"/>
      <c r="AQ177" s="224"/>
      <c r="AR177" s="224"/>
      <c r="AS177" s="224"/>
      <c r="AT177" s="224"/>
      <c r="AU177" s="224"/>
      <c r="AV177" s="224"/>
      <c r="AW177" s="224"/>
      <c r="AX177" s="224"/>
      <c r="AY177" s="224"/>
    </row>
    <row r="178">
      <c r="A178" s="219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5"/>
      <c r="AA178" s="220"/>
      <c r="AB178" s="225"/>
      <c r="AC178" s="225"/>
      <c r="AD178" s="225"/>
      <c r="AE178" s="225"/>
      <c r="AF178" s="225"/>
      <c r="AG178" s="220"/>
      <c r="AH178" s="220"/>
      <c r="AI178" s="220"/>
      <c r="AJ178" s="220"/>
      <c r="AK178" s="222"/>
      <c r="AL178" s="222"/>
      <c r="AM178" s="222"/>
      <c r="AN178" s="222"/>
      <c r="AO178" s="223"/>
      <c r="AP178" s="220"/>
      <c r="AQ178" s="224"/>
      <c r="AR178" s="224"/>
      <c r="AS178" s="224"/>
      <c r="AT178" s="224"/>
      <c r="AU178" s="224"/>
      <c r="AV178" s="224"/>
      <c r="AW178" s="224"/>
      <c r="AX178" s="224"/>
      <c r="AY178" s="224"/>
    </row>
    <row r="179">
      <c r="A179" s="219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5"/>
      <c r="AA179" s="220"/>
      <c r="AB179" s="225"/>
      <c r="AC179" s="225"/>
      <c r="AD179" s="225"/>
      <c r="AE179" s="225"/>
      <c r="AF179" s="225"/>
      <c r="AG179" s="220"/>
      <c r="AH179" s="220"/>
      <c r="AI179" s="220"/>
      <c r="AJ179" s="220"/>
      <c r="AK179" s="222"/>
      <c r="AL179" s="222"/>
      <c r="AM179" s="222"/>
      <c r="AN179" s="222"/>
      <c r="AO179" s="223"/>
      <c r="AP179" s="220"/>
      <c r="AQ179" s="224"/>
      <c r="AR179" s="224"/>
      <c r="AS179" s="224"/>
      <c r="AT179" s="224"/>
      <c r="AU179" s="224"/>
      <c r="AV179" s="224"/>
      <c r="AW179" s="224"/>
      <c r="AX179" s="224"/>
      <c r="AY179" s="224"/>
    </row>
    <row r="180">
      <c r="A180" s="219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5"/>
      <c r="AA180" s="220"/>
      <c r="AB180" s="225"/>
      <c r="AC180" s="225"/>
      <c r="AD180" s="225"/>
      <c r="AE180" s="225"/>
      <c r="AF180" s="225"/>
      <c r="AG180" s="220"/>
      <c r="AH180" s="220"/>
      <c r="AI180" s="220"/>
      <c r="AJ180" s="220"/>
      <c r="AK180" s="222"/>
      <c r="AL180" s="222"/>
      <c r="AM180" s="222"/>
      <c r="AN180" s="222"/>
      <c r="AO180" s="223"/>
      <c r="AP180" s="220"/>
      <c r="AQ180" s="224"/>
      <c r="AR180" s="224"/>
      <c r="AS180" s="224"/>
      <c r="AT180" s="224"/>
      <c r="AU180" s="224"/>
      <c r="AV180" s="224"/>
      <c r="AW180" s="224"/>
      <c r="AX180" s="224"/>
      <c r="AY180" s="224"/>
    </row>
    <row r="181">
      <c r="A181" s="219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5"/>
      <c r="AA181" s="220"/>
      <c r="AB181" s="225"/>
      <c r="AC181" s="225"/>
      <c r="AD181" s="225"/>
      <c r="AE181" s="225"/>
      <c r="AF181" s="225"/>
      <c r="AG181" s="220"/>
      <c r="AH181" s="220"/>
      <c r="AI181" s="220"/>
      <c r="AJ181" s="220"/>
      <c r="AK181" s="222"/>
      <c r="AL181" s="222"/>
      <c r="AM181" s="222"/>
      <c r="AN181" s="222"/>
      <c r="AO181" s="223"/>
      <c r="AP181" s="220"/>
      <c r="AQ181" s="224"/>
      <c r="AR181" s="224"/>
      <c r="AS181" s="224"/>
      <c r="AT181" s="224"/>
      <c r="AU181" s="224"/>
      <c r="AV181" s="224"/>
      <c r="AW181" s="224"/>
      <c r="AX181" s="224"/>
      <c r="AY181" s="224"/>
    </row>
    <row r="182">
      <c r="A182" s="219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5"/>
      <c r="AA182" s="220"/>
      <c r="AB182" s="225"/>
      <c r="AC182" s="225"/>
      <c r="AD182" s="225"/>
      <c r="AE182" s="225"/>
      <c r="AF182" s="225"/>
      <c r="AG182" s="220"/>
      <c r="AH182" s="220"/>
      <c r="AI182" s="220"/>
      <c r="AJ182" s="220"/>
      <c r="AK182" s="222"/>
      <c r="AL182" s="222"/>
      <c r="AM182" s="222"/>
      <c r="AN182" s="222"/>
      <c r="AO182" s="223"/>
      <c r="AP182" s="220"/>
      <c r="AQ182" s="224"/>
      <c r="AR182" s="224"/>
      <c r="AS182" s="224"/>
      <c r="AT182" s="224"/>
      <c r="AU182" s="224"/>
      <c r="AV182" s="224"/>
      <c r="AW182" s="224"/>
      <c r="AX182" s="224"/>
      <c r="AY182" s="224"/>
    </row>
    <row r="183">
      <c r="A183" s="219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5"/>
      <c r="AA183" s="220"/>
      <c r="AB183" s="225"/>
      <c r="AC183" s="225"/>
      <c r="AD183" s="225"/>
      <c r="AE183" s="225"/>
      <c r="AF183" s="225"/>
      <c r="AG183" s="220"/>
      <c r="AH183" s="220"/>
      <c r="AI183" s="220"/>
      <c r="AJ183" s="220"/>
      <c r="AK183" s="222"/>
      <c r="AL183" s="222"/>
      <c r="AM183" s="222"/>
      <c r="AN183" s="222"/>
      <c r="AO183" s="223"/>
      <c r="AP183" s="220"/>
      <c r="AQ183" s="224"/>
      <c r="AR183" s="224"/>
      <c r="AS183" s="224"/>
      <c r="AT183" s="224"/>
      <c r="AU183" s="224"/>
      <c r="AV183" s="224"/>
      <c r="AW183" s="224"/>
      <c r="AX183" s="224"/>
      <c r="AY183" s="224"/>
    </row>
    <row r="184">
      <c r="A184" s="219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5"/>
      <c r="AA184" s="220"/>
      <c r="AB184" s="225"/>
      <c r="AC184" s="225"/>
      <c r="AD184" s="225"/>
      <c r="AE184" s="225"/>
      <c r="AF184" s="225"/>
      <c r="AG184" s="220"/>
      <c r="AH184" s="220"/>
      <c r="AI184" s="220"/>
      <c r="AJ184" s="220"/>
      <c r="AK184" s="222"/>
      <c r="AL184" s="222"/>
      <c r="AM184" s="222"/>
      <c r="AN184" s="222"/>
      <c r="AO184" s="223"/>
      <c r="AP184" s="220"/>
      <c r="AQ184" s="224"/>
      <c r="AR184" s="224"/>
      <c r="AS184" s="224"/>
      <c r="AT184" s="224"/>
      <c r="AU184" s="224"/>
      <c r="AV184" s="224"/>
      <c r="AW184" s="224"/>
      <c r="AX184" s="224"/>
      <c r="AY184" s="224"/>
    </row>
    <row r="185">
      <c r="A185" s="219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5"/>
      <c r="AA185" s="220"/>
      <c r="AB185" s="225"/>
      <c r="AC185" s="225"/>
      <c r="AD185" s="225"/>
      <c r="AE185" s="225"/>
      <c r="AF185" s="225"/>
      <c r="AG185" s="220"/>
      <c r="AH185" s="220"/>
      <c r="AI185" s="220"/>
      <c r="AJ185" s="220"/>
      <c r="AK185" s="222"/>
      <c r="AL185" s="222"/>
      <c r="AM185" s="222"/>
      <c r="AN185" s="222"/>
      <c r="AO185" s="223"/>
      <c r="AP185" s="220"/>
      <c r="AQ185" s="224"/>
      <c r="AR185" s="224"/>
      <c r="AS185" s="224"/>
      <c r="AT185" s="224"/>
      <c r="AU185" s="224"/>
      <c r="AV185" s="224"/>
      <c r="AW185" s="224"/>
      <c r="AX185" s="224"/>
      <c r="AY185" s="224"/>
    </row>
    <row r="186">
      <c r="A186" s="219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5"/>
      <c r="AA186" s="220"/>
      <c r="AB186" s="225"/>
      <c r="AC186" s="225"/>
      <c r="AD186" s="225"/>
      <c r="AE186" s="225"/>
      <c r="AF186" s="225"/>
      <c r="AG186" s="220"/>
      <c r="AH186" s="220"/>
      <c r="AI186" s="220"/>
      <c r="AJ186" s="220"/>
      <c r="AK186" s="222"/>
      <c r="AL186" s="222"/>
      <c r="AM186" s="222"/>
      <c r="AN186" s="222"/>
      <c r="AO186" s="223"/>
      <c r="AP186" s="220"/>
      <c r="AQ186" s="224"/>
      <c r="AR186" s="224"/>
      <c r="AS186" s="224"/>
      <c r="AT186" s="224"/>
      <c r="AU186" s="224"/>
      <c r="AV186" s="224"/>
      <c r="AW186" s="224"/>
      <c r="AX186" s="224"/>
      <c r="AY186" s="224"/>
    </row>
    <row r="187">
      <c r="A187" s="219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5"/>
      <c r="AA187" s="220"/>
      <c r="AB187" s="225"/>
      <c r="AC187" s="225"/>
      <c r="AD187" s="225"/>
      <c r="AE187" s="225"/>
      <c r="AF187" s="225"/>
      <c r="AG187" s="220"/>
      <c r="AH187" s="220"/>
      <c r="AI187" s="220"/>
      <c r="AJ187" s="220"/>
      <c r="AK187" s="222"/>
      <c r="AL187" s="222"/>
      <c r="AM187" s="222"/>
      <c r="AN187" s="222"/>
      <c r="AO187" s="223"/>
      <c r="AP187" s="220"/>
      <c r="AQ187" s="224"/>
      <c r="AR187" s="224"/>
      <c r="AS187" s="224"/>
      <c r="AT187" s="224"/>
      <c r="AU187" s="224"/>
      <c r="AV187" s="224"/>
      <c r="AW187" s="224"/>
      <c r="AX187" s="224"/>
      <c r="AY187" s="224"/>
    </row>
    <row r="188">
      <c r="A188" s="219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5"/>
      <c r="AA188" s="220"/>
      <c r="AB188" s="225"/>
      <c r="AC188" s="225"/>
      <c r="AD188" s="225"/>
      <c r="AE188" s="225"/>
      <c r="AF188" s="225"/>
      <c r="AG188" s="220"/>
      <c r="AH188" s="220"/>
      <c r="AI188" s="220"/>
      <c r="AJ188" s="220"/>
      <c r="AK188" s="222"/>
      <c r="AL188" s="222"/>
      <c r="AM188" s="222"/>
      <c r="AN188" s="222"/>
      <c r="AO188" s="223"/>
      <c r="AP188" s="220"/>
      <c r="AQ188" s="224"/>
      <c r="AR188" s="224"/>
      <c r="AS188" s="224"/>
      <c r="AT188" s="224"/>
      <c r="AU188" s="224"/>
      <c r="AV188" s="224"/>
      <c r="AW188" s="224"/>
      <c r="AX188" s="224"/>
      <c r="AY188" s="224"/>
    </row>
    <row r="189">
      <c r="A189" s="219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5"/>
      <c r="AA189" s="220"/>
      <c r="AB189" s="225"/>
      <c r="AC189" s="225"/>
      <c r="AD189" s="225"/>
      <c r="AE189" s="225"/>
      <c r="AF189" s="225"/>
      <c r="AG189" s="220"/>
      <c r="AH189" s="220"/>
      <c r="AI189" s="220"/>
      <c r="AJ189" s="220"/>
      <c r="AK189" s="222"/>
      <c r="AL189" s="222"/>
      <c r="AM189" s="222"/>
      <c r="AN189" s="222"/>
      <c r="AO189" s="223"/>
      <c r="AP189" s="220"/>
      <c r="AQ189" s="224"/>
      <c r="AR189" s="224"/>
      <c r="AS189" s="224"/>
      <c r="AT189" s="224"/>
      <c r="AU189" s="224"/>
      <c r="AV189" s="224"/>
      <c r="AW189" s="224"/>
      <c r="AX189" s="224"/>
      <c r="AY189" s="224"/>
    </row>
    <row r="190">
      <c r="A190" s="219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5"/>
      <c r="AA190" s="220"/>
      <c r="AB190" s="225"/>
      <c r="AC190" s="225"/>
      <c r="AD190" s="225"/>
      <c r="AE190" s="225"/>
      <c r="AF190" s="225"/>
      <c r="AG190" s="220"/>
      <c r="AH190" s="220"/>
      <c r="AI190" s="220"/>
      <c r="AJ190" s="220"/>
      <c r="AK190" s="222"/>
      <c r="AL190" s="222"/>
      <c r="AM190" s="222"/>
      <c r="AN190" s="222"/>
      <c r="AO190" s="223"/>
      <c r="AP190" s="220"/>
      <c r="AQ190" s="224"/>
      <c r="AR190" s="224"/>
      <c r="AS190" s="224"/>
      <c r="AT190" s="224"/>
      <c r="AU190" s="224"/>
      <c r="AV190" s="224"/>
      <c r="AW190" s="224"/>
      <c r="AX190" s="224"/>
      <c r="AY190" s="224"/>
    </row>
    <row r="191">
      <c r="A191" s="219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5"/>
      <c r="AA191" s="220"/>
      <c r="AB191" s="225"/>
      <c r="AC191" s="225"/>
      <c r="AD191" s="225"/>
      <c r="AE191" s="225"/>
      <c r="AF191" s="225"/>
      <c r="AG191" s="220"/>
      <c r="AH191" s="220"/>
      <c r="AI191" s="220"/>
      <c r="AJ191" s="220"/>
      <c r="AK191" s="222"/>
      <c r="AL191" s="222"/>
      <c r="AM191" s="222"/>
      <c r="AN191" s="222"/>
      <c r="AO191" s="223"/>
      <c r="AP191" s="220"/>
      <c r="AQ191" s="224"/>
      <c r="AR191" s="224"/>
      <c r="AS191" s="224"/>
      <c r="AT191" s="224"/>
      <c r="AU191" s="224"/>
      <c r="AV191" s="224"/>
      <c r="AW191" s="224"/>
      <c r="AX191" s="224"/>
      <c r="AY191" s="224"/>
    </row>
    <row r="192">
      <c r="A192" s="219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5"/>
      <c r="AA192" s="220"/>
      <c r="AB192" s="225"/>
      <c r="AC192" s="225"/>
      <c r="AD192" s="225"/>
      <c r="AE192" s="225"/>
      <c r="AF192" s="225"/>
      <c r="AG192" s="220"/>
      <c r="AH192" s="220"/>
      <c r="AI192" s="220"/>
      <c r="AJ192" s="220"/>
      <c r="AK192" s="222"/>
      <c r="AL192" s="222"/>
      <c r="AM192" s="222"/>
      <c r="AN192" s="222"/>
      <c r="AO192" s="223"/>
      <c r="AP192" s="220"/>
      <c r="AQ192" s="224"/>
      <c r="AR192" s="224"/>
      <c r="AS192" s="224"/>
      <c r="AT192" s="224"/>
      <c r="AU192" s="224"/>
      <c r="AV192" s="224"/>
      <c r="AW192" s="224"/>
      <c r="AX192" s="224"/>
      <c r="AY192" s="224"/>
    </row>
    <row r="193">
      <c r="A193" s="219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5"/>
      <c r="AA193" s="220"/>
      <c r="AB193" s="225"/>
      <c r="AC193" s="225"/>
      <c r="AD193" s="225"/>
      <c r="AE193" s="225"/>
      <c r="AF193" s="225"/>
      <c r="AG193" s="220"/>
      <c r="AH193" s="220"/>
      <c r="AI193" s="220"/>
      <c r="AJ193" s="220"/>
      <c r="AK193" s="222"/>
      <c r="AL193" s="222"/>
      <c r="AM193" s="222"/>
      <c r="AN193" s="222"/>
      <c r="AO193" s="223"/>
      <c r="AP193" s="220"/>
      <c r="AQ193" s="224"/>
      <c r="AR193" s="224"/>
      <c r="AS193" s="224"/>
      <c r="AT193" s="224"/>
      <c r="AU193" s="224"/>
      <c r="AV193" s="224"/>
      <c r="AW193" s="224"/>
      <c r="AX193" s="224"/>
      <c r="AY193" s="224"/>
    </row>
    <row r="194">
      <c r="A194" s="219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5"/>
      <c r="AA194" s="220"/>
      <c r="AB194" s="225"/>
      <c r="AC194" s="225"/>
      <c r="AD194" s="225"/>
      <c r="AE194" s="225"/>
      <c r="AF194" s="225"/>
      <c r="AG194" s="220"/>
      <c r="AH194" s="220"/>
      <c r="AI194" s="220"/>
      <c r="AJ194" s="220"/>
      <c r="AK194" s="222"/>
      <c r="AL194" s="222"/>
      <c r="AM194" s="222"/>
      <c r="AN194" s="222"/>
      <c r="AO194" s="223"/>
      <c r="AP194" s="220"/>
      <c r="AQ194" s="224"/>
      <c r="AR194" s="224"/>
      <c r="AS194" s="224"/>
      <c r="AT194" s="224"/>
      <c r="AU194" s="224"/>
      <c r="AV194" s="224"/>
      <c r="AW194" s="224"/>
      <c r="AX194" s="224"/>
      <c r="AY194" s="224"/>
    </row>
    <row r="195">
      <c r="A195" s="219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5"/>
      <c r="AA195" s="220"/>
      <c r="AB195" s="225"/>
      <c r="AC195" s="225"/>
      <c r="AD195" s="225"/>
      <c r="AE195" s="225"/>
      <c r="AF195" s="225"/>
      <c r="AG195" s="220"/>
      <c r="AH195" s="220"/>
      <c r="AI195" s="220"/>
      <c r="AJ195" s="220"/>
      <c r="AK195" s="222"/>
      <c r="AL195" s="222"/>
      <c r="AM195" s="222"/>
      <c r="AN195" s="222"/>
      <c r="AO195" s="223"/>
      <c r="AP195" s="220"/>
      <c r="AQ195" s="224"/>
      <c r="AR195" s="224"/>
      <c r="AS195" s="224"/>
      <c r="AT195" s="224"/>
      <c r="AU195" s="224"/>
      <c r="AV195" s="224"/>
      <c r="AW195" s="224"/>
      <c r="AX195" s="224"/>
      <c r="AY195" s="224"/>
    </row>
    <row r="196">
      <c r="A196" s="219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5"/>
      <c r="AA196" s="220"/>
      <c r="AB196" s="225"/>
      <c r="AC196" s="225"/>
      <c r="AD196" s="225"/>
      <c r="AE196" s="225"/>
      <c r="AF196" s="225"/>
      <c r="AG196" s="220"/>
      <c r="AH196" s="220"/>
      <c r="AI196" s="220"/>
      <c r="AJ196" s="220"/>
      <c r="AK196" s="222"/>
      <c r="AL196" s="222"/>
      <c r="AM196" s="222"/>
      <c r="AN196" s="222"/>
      <c r="AO196" s="223"/>
      <c r="AP196" s="220"/>
      <c r="AQ196" s="224"/>
      <c r="AR196" s="224"/>
      <c r="AS196" s="224"/>
      <c r="AT196" s="224"/>
      <c r="AU196" s="224"/>
      <c r="AV196" s="224"/>
      <c r="AW196" s="224"/>
      <c r="AX196" s="224"/>
      <c r="AY196" s="224"/>
    </row>
    <row r="197">
      <c r="A197" s="219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5"/>
      <c r="AA197" s="220"/>
      <c r="AB197" s="225"/>
      <c r="AC197" s="225"/>
      <c r="AD197" s="225"/>
      <c r="AE197" s="225"/>
      <c r="AF197" s="225"/>
      <c r="AG197" s="220"/>
      <c r="AH197" s="220"/>
      <c r="AI197" s="220"/>
      <c r="AJ197" s="220"/>
      <c r="AK197" s="222"/>
      <c r="AL197" s="222"/>
      <c r="AM197" s="222"/>
      <c r="AN197" s="222"/>
      <c r="AO197" s="223"/>
      <c r="AP197" s="220"/>
      <c r="AQ197" s="224"/>
      <c r="AR197" s="224"/>
      <c r="AS197" s="224"/>
      <c r="AT197" s="224"/>
      <c r="AU197" s="224"/>
      <c r="AV197" s="224"/>
      <c r="AW197" s="224"/>
      <c r="AX197" s="224"/>
      <c r="AY197" s="224"/>
    </row>
    <row r="198">
      <c r="A198" s="219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5"/>
      <c r="AA198" s="220"/>
      <c r="AB198" s="225"/>
      <c r="AC198" s="225"/>
      <c r="AD198" s="225"/>
      <c r="AE198" s="225"/>
      <c r="AF198" s="225"/>
      <c r="AG198" s="220"/>
      <c r="AH198" s="220"/>
      <c r="AI198" s="220"/>
      <c r="AJ198" s="220"/>
      <c r="AK198" s="222"/>
      <c r="AL198" s="222"/>
      <c r="AM198" s="222"/>
      <c r="AN198" s="222"/>
      <c r="AO198" s="223"/>
      <c r="AP198" s="220"/>
      <c r="AQ198" s="224"/>
      <c r="AR198" s="224"/>
      <c r="AS198" s="224"/>
      <c r="AT198" s="224"/>
      <c r="AU198" s="224"/>
      <c r="AV198" s="224"/>
      <c r="AW198" s="224"/>
      <c r="AX198" s="224"/>
      <c r="AY198" s="224"/>
    </row>
    <row r="199">
      <c r="A199" s="219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5"/>
      <c r="AA199" s="220"/>
      <c r="AB199" s="225"/>
      <c r="AC199" s="225"/>
      <c r="AD199" s="225"/>
      <c r="AE199" s="225"/>
      <c r="AF199" s="225"/>
      <c r="AG199" s="220"/>
      <c r="AH199" s="220"/>
      <c r="AI199" s="220"/>
      <c r="AJ199" s="220"/>
      <c r="AK199" s="222"/>
      <c r="AL199" s="222"/>
      <c r="AM199" s="222"/>
      <c r="AN199" s="222"/>
      <c r="AO199" s="223"/>
      <c r="AP199" s="220"/>
      <c r="AQ199" s="224"/>
      <c r="AR199" s="224"/>
      <c r="AS199" s="224"/>
      <c r="AT199" s="224"/>
      <c r="AU199" s="224"/>
      <c r="AV199" s="224"/>
      <c r="AW199" s="224"/>
      <c r="AX199" s="224"/>
      <c r="AY199" s="224"/>
    </row>
    <row r="200">
      <c r="A200" s="21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5"/>
      <c r="AA200" s="220"/>
      <c r="AB200" s="225"/>
      <c r="AC200" s="225"/>
      <c r="AD200" s="225"/>
      <c r="AE200" s="225"/>
      <c r="AF200" s="225"/>
      <c r="AG200" s="220"/>
      <c r="AH200" s="220"/>
      <c r="AI200" s="220"/>
      <c r="AJ200" s="220"/>
      <c r="AK200" s="222"/>
      <c r="AL200" s="222"/>
      <c r="AM200" s="222"/>
      <c r="AN200" s="222"/>
      <c r="AO200" s="223"/>
      <c r="AP200" s="220"/>
      <c r="AQ200" s="224"/>
      <c r="AR200" s="224"/>
      <c r="AS200" s="224"/>
      <c r="AT200" s="224"/>
      <c r="AU200" s="224"/>
      <c r="AV200" s="224"/>
      <c r="AW200" s="224"/>
      <c r="AX200" s="224"/>
      <c r="AY200" s="224"/>
    </row>
    <row r="201">
      <c r="A201" s="219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5"/>
      <c r="AA201" s="220"/>
      <c r="AB201" s="225"/>
      <c r="AC201" s="225"/>
      <c r="AD201" s="225"/>
      <c r="AE201" s="225"/>
      <c r="AF201" s="225"/>
      <c r="AG201" s="220"/>
      <c r="AH201" s="220"/>
      <c r="AI201" s="220"/>
      <c r="AJ201" s="220"/>
      <c r="AK201" s="222"/>
      <c r="AL201" s="222"/>
      <c r="AM201" s="222"/>
      <c r="AN201" s="222"/>
      <c r="AO201" s="223"/>
      <c r="AP201" s="220"/>
      <c r="AQ201" s="224"/>
      <c r="AR201" s="224"/>
      <c r="AS201" s="224"/>
      <c r="AT201" s="224"/>
      <c r="AU201" s="224"/>
      <c r="AV201" s="224"/>
      <c r="AW201" s="224"/>
      <c r="AX201" s="224"/>
      <c r="AY201" s="224"/>
    </row>
    <row r="202">
      <c r="A202" s="219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5"/>
      <c r="AA202" s="220"/>
      <c r="AB202" s="225"/>
      <c r="AC202" s="225"/>
      <c r="AD202" s="225"/>
      <c r="AE202" s="225"/>
      <c r="AF202" s="225"/>
      <c r="AG202" s="220"/>
      <c r="AH202" s="220"/>
      <c r="AI202" s="220"/>
      <c r="AJ202" s="220"/>
      <c r="AK202" s="222"/>
      <c r="AL202" s="222"/>
      <c r="AM202" s="222"/>
      <c r="AN202" s="222"/>
      <c r="AO202" s="223"/>
      <c r="AP202" s="220"/>
      <c r="AQ202" s="224"/>
      <c r="AR202" s="224"/>
      <c r="AS202" s="224"/>
      <c r="AT202" s="224"/>
      <c r="AU202" s="224"/>
      <c r="AV202" s="224"/>
      <c r="AW202" s="224"/>
      <c r="AX202" s="224"/>
      <c r="AY202" s="224"/>
    </row>
    <row r="203">
      <c r="A203" s="219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5"/>
      <c r="AA203" s="220"/>
      <c r="AB203" s="225"/>
      <c r="AC203" s="225"/>
      <c r="AD203" s="225"/>
      <c r="AE203" s="225"/>
      <c r="AF203" s="225"/>
      <c r="AG203" s="220"/>
      <c r="AH203" s="220"/>
      <c r="AI203" s="220"/>
      <c r="AJ203" s="220"/>
      <c r="AK203" s="222"/>
      <c r="AL203" s="222"/>
      <c r="AM203" s="222"/>
      <c r="AN203" s="222"/>
      <c r="AO203" s="223"/>
      <c r="AP203" s="220"/>
      <c r="AQ203" s="224"/>
      <c r="AR203" s="224"/>
      <c r="AS203" s="224"/>
      <c r="AT203" s="224"/>
      <c r="AU203" s="224"/>
      <c r="AV203" s="224"/>
      <c r="AW203" s="224"/>
      <c r="AX203" s="224"/>
      <c r="AY203" s="224"/>
    </row>
    <row r="204">
      <c r="A204" s="219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5"/>
      <c r="AA204" s="220"/>
      <c r="AB204" s="225"/>
      <c r="AC204" s="225"/>
      <c r="AD204" s="225"/>
      <c r="AE204" s="225"/>
      <c r="AF204" s="225"/>
      <c r="AG204" s="220"/>
      <c r="AH204" s="220"/>
      <c r="AI204" s="220"/>
      <c r="AJ204" s="220"/>
      <c r="AK204" s="222"/>
      <c r="AL204" s="222"/>
      <c r="AM204" s="222"/>
      <c r="AN204" s="222"/>
      <c r="AO204" s="223"/>
      <c r="AP204" s="220"/>
      <c r="AQ204" s="224"/>
      <c r="AR204" s="224"/>
      <c r="AS204" s="224"/>
      <c r="AT204" s="224"/>
      <c r="AU204" s="224"/>
      <c r="AV204" s="224"/>
      <c r="AW204" s="224"/>
      <c r="AX204" s="224"/>
      <c r="AY204" s="224"/>
    </row>
    <row r="205">
      <c r="A205" s="219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5"/>
      <c r="AA205" s="220"/>
      <c r="AB205" s="225"/>
      <c r="AC205" s="225"/>
      <c r="AD205" s="225"/>
      <c r="AE205" s="225"/>
      <c r="AF205" s="225"/>
      <c r="AG205" s="220"/>
      <c r="AH205" s="220"/>
      <c r="AI205" s="220"/>
      <c r="AJ205" s="220"/>
      <c r="AK205" s="222"/>
      <c r="AL205" s="222"/>
      <c r="AM205" s="222"/>
      <c r="AN205" s="222"/>
      <c r="AO205" s="223"/>
      <c r="AP205" s="220"/>
      <c r="AQ205" s="224"/>
      <c r="AR205" s="224"/>
      <c r="AS205" s="224"/>
      <c r="AT205" s="224"/>
      <c r="AU205" s="224"/>
      <c r="AV205" s="224"/>
      <c r="AW205" s="224"/>
      <c r="AX205" s="224"/>
      <c r="AY205" s="224"/>
    </row>
    <row r="206">
      <c r="A206" s="219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5"/>
      <c r="AA206" s="220"/>
      <c r="AB206" s="225"/>
      <c r="AC206" s="225"/>
      <c r="AD206" s="225"/>
      <c r="AE206" s="225"/>
      <c r="AF206" s="225"/>
      <c r="AG206" s="220"/>
      <c r="AH206" s="220"/>
      <c r="AI206" s="220"/>
      <c r="AJ206" s="220"/>
      <c r="AK206" s="222"/>
      <c r="AL206" s="222"/>
      <c r="AM206" s="222"/>
      <c r="AN206" s="222"/>
      <c r="AO206" s="223"/>
      <c r="AP206" s="220"/>
      <c r="AQ206" s="224"/>
      <c r="AR206" s="224"/>
      <c r="AS206" s="224"/>
      <c r="AT206" s="224"/>
      <c r="AU206" s="224"/>
      <c r="AV206" s="224"/>
      <c r="AW206" s="224"/>
      <c r="AX206" s="224"/>
      <c r="AY206" s="224"/>
    </row>
    <row r="207">
      <c r="A207" s="219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5"/>
      <c r="AA207" s="220"/>
      <c r="AB207" s="225"/>
      <c r="AC207" s="225"/>
      <c r="AD207" s="225"/>
      <c r="AE207" s="225"/>
      <c r="AF207" s="225"/>
      <c r="AG207" s="220"/>
      <c r="AH207" s="220"/>
      <c r="AI207" s="220"/>
      <c r="AJ207" s="220"/>
      <c r="AK207" s="222"/>
      <c r="AL207" s="222"/>
      <c r="AM207" s="222"/>
      <c r="AN207" s="222"/>
      <c r="AO207" s="223"/>
      <c r="AP207" s="220"/>
      <c r="AQ207" s="224"/>
      <c r="AR207" s="224"/>
      <c r="AS207" s="224"/>
      <c r="AT207" s="224"/>
      <c r="AU207" s="224"/>
      <c r="AV207" s="224"/>
      <c r="AW207" s="224"/>
      <c r="AX207" s="224"/>
      <c r="AY207" s="224"/>
    </row>
    <row r="208">
      <c r="A208" s="219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5"/>
      <c r="AA208" s="220"/>
      <c r="AB208" s="225"/>
      <c r="AC208" s="225"/>
      <c r="AD208" s="225"/>
      <c r="AE208" s="225"/>
      <c r="AF208" s="225"/>
      <c r="AG208" s="220"/>
      <c r="AH208" s="220"/>
      <c r="AI208" s="220"/>
      <c r="AJ208" s="220"/>
      <c r="AK208" s="222"/>
      <c r="AL208" s="222"/>
      <c r="AM208" s="222"/>
      <c r="AN208" s="222"/>
      <c r="AO208" s="223"/>
      <c r="AP208" s="220"/>
      <c r="AQ208" s="224"/>
      <c r="AR208" s="224"/>
      <c r="AS208" s="224"/>
      <c r="AT208" s="224"/>
      <c r="AU208" s="224"/>
      <c r="AV208" s="224"/>
      <c r="AW208" s="224"/>
      <c r="AX208" s="224"/>
      <c r="AY208" s="224"/>
    </row>
    <row r="209">
      <c r="A209" s="219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5"/>
      <c r="AA209" s="220"/>
      <c r="AB209" s="225"/>
      <c r="AC209" s="225"/>
      <c r="AD209" s="225"/>
      <c r="AE209" s="225"/>
      <c r="AF209" s="225"/>
      <c r="AG209" s="220"/>
      <c r="AH209" s="220"/>
      <c r="AI209" s="220"/>
      <c r="AJ209" s="220"/>
      <c r="AK209" s="222"/>
      <c r="AL209" s="222"/>
      <c r="AM209" s="222"/>
      <c r="AN209" s="222"/>
      <c r="AO209" s="223"/>
      <c r="AP209" s="220"/>
      <c r="AQ209" s="224"/>
      <c r="AR209" s="224"/>
      <c r="AS209" s="224"/>
      <c r="AT209" s="224"/>
      <c r="AU209" s="224"/>
      <c r="AV209" s="224"/>
      <c r="AW209" s="224"/>
      <c r="AX209" s="224"/>
      <c r="AY209" s="224"/>
    </row>
    <row r="210">
      <c r="A210" s="219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5"/>
      <c r="AA210" s="220"/>
      <c r="AB210" s="225"/>
      <c r="AC210" s="225"/>
      <c r="AD210" s="225"/>
      <c r="AE210" s="225"/>
      <c r="AF210" s="225"/>
      <c r="AG210" s="220"/>
      <c r="AH210" s="220"/>
      <c r="AI210" s="220"/>
      <c r="AJ210" s="220"/>
      <c r="AK210" s="222"/>
      <c r="AL210" s="222"/>
      <c r="AM210" s="222"/>
      <c r="AN210" s="222"/>
      <c r="AO210" s="223"/>
      <c r="AP210" s="220"/>
      <c r="AQ210" s="224"/>
      <c r="AR210" s="224"/>
      <c r="AS210" s="224"/>
      <c r="AT210" s="224"/>
      <c r="AU210" s="224"/>
      <c r="AV210" s="224"/>
      <c r="AW210" s="224"/>
      <c r="AX210" s="224"/>
      <c r="AY210" s="224"/>
    </row>
    <row r="211">
      <c r="A211" s="219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5"/>
      <c r="AA211" s="220"/>
      <c r="AB211" s="225"/>
      <c r="AC211" s="225"/>
      <c r="AD211" s="225"/>
      <c r="AE211" s="225"/>
      <c r="AF211" s="225"/>
      <c r="AG211" s="220"/>
      <c r="AH211" s="220"/>
      <c r="AI211" s="220"/>
      <c r="AJ211" s="220"/>
      <c r="AK211" s="222"/>
      <c r="AL211" s="222"/>
      <c r="AM211" s="222"/>
      <c r="AN211" s="222"/>
      <c r="AO211" s="223"/>
      <c r="AP211" s="220"/>
      <c r="AQ211" s="224"/>
      <c r="AR211" s="224"/>
      <c r="AS211" s="224"/>
      <c r="AT211" s="224"/>
      <c r="AU211" s="224"/>
      <c r="AV211" s="224"/>
      <c r="AW211" s="224"/>
      <c r="AX211" s="224"/>
      <c r="AY211" s="224"/>
    </row>
    <row r="212">
      <c r="A212" s="219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5"/>
      <c r="AA212" s="220"/>
      <c r="AB212" s="225"/>
      <c r="AC212" s="225"/>
      <c r="AD212" s="225"/>
      <c r="AE212" s="225"/>
      <c r="AF212" s="225"/>
      <c r="AG212" s="220"/>
      <c r="AH212" s="220"/>
      <c r="AI212" s="220"/>
      <c r="AJ212" s="220"/>
      <c r="AK212" s="222"/>
      <c r="AL212" s="222"/>
      <c r="AM212" s="222"/>
      <c r="AN212" s="222"/>
      <c r="AO212" s="223"/>
      <c r="AP212" s="220"/>
      <c r="AQ212" s="224"/>
      <c r="AR212" s="224"/>
      <c r="AS212" s="224"/>
      <c r="AT212" s="224"/>
      <c r="AU212" s="224"/>
      <c r="AV212" s="224"/>
      <c r="AW212" s="224"/>
      <c r="AX212" s="224"/>
      <c r="AY212" s="224"/>
    </row>
    <row r="213">
      <c r="A213" s="219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5"/>
      <c r="AA213" s="220"/>
      <c r="AB213" s="225"/>
      <c r="AC213" s="225"/>
      <c r="AD213" s="225"/>
      <c r="AE213" s="225"/>
      <c r="AF213" s="225"/>
      <c r="AG213" s="220"/>
      <c r="AH213" s="220"/>
      <c r="AI213" s="220"/>
      <c r="AJ213" s="220"/>
      <c r="AK213" s="222"/>
      <c r="AL213" s="222"/>
      <c r="AM213" s="222"/>
      <c r="AN213" s="222"/>
      <c r="AO213" s="223"/>
      <c r="AP213" s="220"/>
      <c r="AQ213" s="224"/>
      <c r="AR213" s="224"/>
      <c r="AS213" s="224"/>
      <c r="AT213" s="224"/>
      <c r="AU213" s="224"/>
      <c r="AV213" s="224"/>
      <c r="AW213" s="224"/>
      <c r="AX213" s="224"/>
      <c r="AY213" s="224"/>
    </row>
    <row r="214">
      <c r="A214" s="219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5"/>
      <c r="AA214" s="220"/>
      <c r="AB214" s="225"/>
      <c r="AC214" s="225"/>
      <c r="AD214" s="225"/>
      <c r="AE214" s="225"/>
      <c r="AF214" s="225"/>
      <c r="AG214" s="220"/>
      <c r="AH214" s="220"/>
      <c r="AI214" s="220"/>
      <c r="AJ214" s="220"/>
      <c r="AK214" s="222"/>
      <c r="AL214" s="222"/>
      <c r="AM214" s="222"/>
      <c r="AN214" s="222"/>
      <c r="AO214" s="223"/>
      <c r="AP214" s="220"/>
      <c r="AQ214" s="224"/>
      <c r="AR214" s="224"/>
      <c r="AS214" s="224"/>
      <c r="AT214" s="224"/>
      <c r="AU214" s="224"/>
      <c r="AV214" s="224"/>
      <c r="AW214" s="224"/>
      <c r="AX214" s="224"/>
      <c r="AY214" s="224"/>
    </row>
    <row r="215">
      <c r="A215" s="219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5"/>
      <c r="AA215" s="220"/>
      <c r="AB215" s="225"/>
      <c r="AC215" s="225"/>
      <c r="AD215" s="225"/>
      <c r="AE215" s="225"/>
      <c r="AF215" s="225"/>
      <c r="AG215" s="220"/>
      <c r="AH215" s="220"/>
      <c r="AI215" s="220"/>
      <c r="AJ215" s="220"/>
      <c r="AK215" s="222"/>
      <c r="AL215" s="222"/>
      <c r="AM215" s="222"/>
      <c r="AN215" s="222"/>
      <c r="AO215" s="223"/>
      <c r="AP215" s="220"/>
      <c r="AQ215" s="224"/>
      <c r="AR215" s="224"/>
      <c r="AS215" s="224"/>
      <c r="AT215" s="224"/>
      <c r="AU215" s="224"/>
      <c r="AV215" s="224"/>
      <c r="AW215" s="224"/>
      <c r="AX215" s="224"/>
      <c r="AY215" s="224"/>
    </row>
    <row r="216">
      <c r="A216" s="219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5"/>
      <c r="AA216" s="220"/>
      <c r="AB216" s="225"/>
      <c r="AC216" s="225"/>
      <c r="AD216" s="225"/>
      <c r="AE216" s="225"/>
      <c r="AF216" s="225"/>
      <c r="AG216" s="220"/>
      <c r="AH216" s="220"/>
      <c r="AI216" s="220"/>
      <c r="AJ216" s="220"/>
      <c r="AK216" s="222"/>
      <c r="AL216" s="222"/>
      <c r="AM216" s="222"/>
      <c r="AN216" s="222"/>
      <c r="AO216" s="223"/>
      <c r="AP216" s="220"/>
      <c r="AQ216" s="224"/>
      <c r="AR216" s="224"/>
      <c r="AS216" s="224"/>
      <c r="AT216" s="224"/>
      <c r="AU216" s="224"/>
      <c r="AV216" s="224"/>
      <c r="AW216" s="224"/>
      <c r="AX216" s="224"/>
      <c r="AY216" s="224"/>
    </row>
    <row r="217">
      <c r="A217" s="219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5"/>
      <c r="AA217" s="220"/>
      <c r="AB217" s="225"/>
      <c r="AC217" s="225"/>
      <c r="AD217" s="225"/>
      <c r="AE217" s="225"/>
      <c r="AF217" s="225"/>
      <c r="AG217" s="220"/>
      <c r="AH217" s="220"/>
      <c r="AI217" s="220"/>
      <c r="AJ217" s="220"/>
      <c r="AK217" s="222"/>
      <c r="AL217" s="222"/>
      <c r="AM217" s="222"/>
      <c r="AN217" s="222"/>
      <c r="AO217" s="223"/>
      <c r="AP217" s="220"/>
      <c r="AQ217" s="224"/>
      <c r="AR217" s="224"/>
      <c r="AS217" s="224"/>
      <c r="AT217" s="224"/>
      <c r="AU217" s="224"/>
      <c r="AV217" s="224"/>
      <c r="AW217" s="224"/>
      <c r="AX217" s="224"/>
      <c r="AY217" s="224"/>
    </row>
    <row r="218">
      <c r="A218" s="219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5"/>
      <c r="AA218" s="220"/>
      <c r="AB218" s="225"/>
      <c r="AC218" s="225"/>
      <c r="AD218" s="225"/>
      <c r="AE218" s="225"/>
      <c r="AF218" s="225"/>
      <c r="AG218" s="220"/>
      <c r="AH218" s="220"/>
      <c r="AI218" s="220"/>
      <c r="AJ218" s="220"/>
      <c r="AK218" s="222"/>
      <c r="AL218" s="222"/>
      <c r="AM218" s="222"/>
      <c r="AN218" s="222"/>
      <c r="AO218" s="223"/>
      <c r="AP218" s="220"/>
      <c r="AQ218" s="224"/>
      <c r="AR218" s="224"/>
      <c r="AS218" s="224"/>
      <c r="AT218" s="224"/>
      <c r="AU218" s="224"/>
      <c r="AV218" s="224"/>
      <c r="AW218" s="224"/>
      <c r="AX218" s="224"/>
      <c r="AY218" s="224"/>
    </row>
    <row r="219">
      <c r="A219" s="219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5"/>
      <c r="AA219" s="220"/>
      <c r="AB219" s="225"/>
      <c r="AC219" s="225"/>
      <c r="AD219" s="225"/>
      <c r="AE219" s="225"/>
      <c r="AF219" s="225"/>
      <c r="AG219" s="220"/>
      <c r="AH219" s="220"/>
      <c r="AI219" s="220"/>
      <c r="AJ219" s="220"/>
      <c r="AK219" s="222"/>
      <c r="AL219" s="222"/>
      <c r="AM219" s="222"/>
      <c r="AN219" s="222"/>
      <c r="AO219" s="223"/>
      <c r="AP219" s="220"/>
      <c r="AQ219" s="224"/>
      <c r="AR219" s="224"/>
      <c r="AS219" s="224"/>
      <c r="AT219" s="224"/>
      <c r="AU219" s="224"/>
      <c r="AV219" s="224"/>
      <c r="AW219" s="224"/>
      <c r="AX219" s="224"/>
      <c r="AY219" s="224"/>
    </row>
    <row r="220">
      <c r="A220" s="219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5"/>
      <c r="AA220" s="220"/>
      <c r="AB220" s="225"/>
      <c r="AC220" s="225"/>
      <c r="AD220" s="225"/>
      <c r="AE220" s="225"/>
      <c r="AF220" s="225"/>
      <c r="AG220" s="220"/>
      <c r="AH220" s="220"/>
      <c r="AI220" s="220"/>
      <c r="AJ220" s="220"/>
      <c r="AK220" s="222"/>
      <c r="AL220" s="222"/>
      <c r="AM220" s="222"/>
      <c r="AN220" s="222"/>
      <c r="AO220" s="223"/>
      <c r="AP220" s="220"/>
      <c r="AQ220" s="224"/>
      <c r="AR220" s="224"/>
      <c r="AS220" s="224"/>
      <c r="AT220" s="224"/>
      <c r="AU220" s="224"/>
      <c r="AV220" s="224"/>
      <c r="AW220" s="224"/>
      <c r="AX220" s="224"/>
      <c r="AY220" s="224"/>
    </row>
    <row r="221">
      <c r="A221" s="219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5"/>
      <c r="AA221" s="220"/>
      <c r="AB221" s="225"/>
      <c r="AC221" s="225"/>
      <c r="AD221" s="225"/>
      <c r="AE221" s="225"/>
      <c r="AF221" s="225"/>
      <c r="AG221" s="220"/>
      <c r="AH221" s="220"/>
      <c r="AI221" s="220"/>
      <c r="AJ221" s="220"/>
      <c r="AK221" s="222"/>
      <c r="AL221" s="222"/>
      <c r="AM221" s="222"/>
      <c r="AN221" s="222"/>
      <c r="AO221" s="223"/>
      <c r="AP221" s="220"/>
      <c r="AQ221" s="224"/>
      <c r="AR221" s="224"/>
      <c r="AS221" s="224"/>
      <c r="AT221" s="224"/>
      <c r="AU221" s="224"/>
      <c r="AV221" s="224"/>
      <c r="AW221" s="224"/>
      <c r="AX221" s="224"/>
      <c r="AY221" s="224"/>
    </row>
    <row r="222">
      <c r="A222" s="219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5"/>
      <c r="AA222" s="220"/>
      <c r="AB222" s="225"/>
      <c r="AC222" s="225"/>
      <c r="AD222" s="225"/>
      <c r="AE222" s="225"/>
      <c r="AF222" s="225"/>
      <c r="AG222" s="220"/>
      <c r="AH222" s="220"/>
      <c r="AI222" s="220"/>
      <c r="AJ222" s="220"/>
      <c r="AK222" s="222"/>
      <c r="AL222" s="222"/>
      <c r="AM222" s="222"/>
      <c r="AN222" s="222"/>
      <c r="AO222" s="223"/>
      <c r="AP222" s="220"/>
      <c r="AQ222" s="224"/>
      <c r="AR222" s="224"/>
      <c r="AS222" s="224"/>
      <c r="AT222" s="224"/>
      <c r="AU222" s="224"/>
      <c r="AV222" s="224"/>
      <c r="AW222" s="224"/>
      <c r="AX222" s="224"/>
      <c r="AY222" s="224"/>
    </row>
    <row r="223">
      <c r="A223" s="219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5"/>
      <c r="AA223" s="220"/>
      <c r="AB223" s="225"/>
      <c r="AC223" s="225"/>
      <c r="AD223" s="225"/>
      <c r="AE223" s="225"/>
      <c r="AF223" s="225"/>
      <c r="AG223" s="220"/>
      <c r="AH223" s="220"/>
      <c r="AI223" s="220"/>
      <c r="AJ223" s="220"/>
      <c r="AK223" s="222"/>
      <c r="AL223" s="222"/>
      <c r="AM223" s="222"/>
      <c r="AN223" s="222"/>
      <c r="AO223" s="223"/>
      <c r="AP223" s="220"/>
      <c r="AQ223" s="224"/>
      <c r="AR223" s="224"/>
      <c r="AS223" s="224"/>
      <c r="AT223" s="224"/>
      <c r="AU223" s="224"/>
      <c r="AV223" s="224"/>
      <c r="AW223" s="224"/>
      <c r="AX223" s="224"/>
      <c r="AY223" s="224"/>
    </row>
    <row r="224">
      <c r="A224" s="219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5"/>
      <c r="AA224" s="220"/>
      <c r="AB224" s="225"/>
      <c r="AC224" s="225"/>
      <c r="AD224" s="225"/>
      <c r="AE224" s="225"/>
      <c r="AF224" s="225"/>
      <c r="AG224" s="220"/>
      <c r="AH224" s="220"/>
      <c r="AI224" s="220"/>
      <c r="AJ224" s="220"/>
      <c r="AK224" s="222"/>
      <c r="AL224" s="222"/>
      <c r="AM224" s="222"/>
      <c r="AN224" s="222"/>
      <c r="AO224" s="223"/>
      <c r="AP224" s="220"/>
      <c r="AQ224" s="224"/>
      <c r="AR224" s="224"/>
      <c r="AS224" s="224"/>
      <c r="AT224" s="224"/>
      <c r="AU224" s="224"/>
      <c r="AV224" s="224"/>
      <c r="AW224" s="224"/>
      <c r="AX224" s="224"/>
      <c r="AY224" s="224"/>
    </row>
    <row r="225">
      <c r="A225" s="219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5"/>
      <c r="AA225" s="220"/>
      <c r="AB225" s="225"/>
      <c r="AC225" s="225"/>
      <c r="AD225" s="225"/>
      <c r="AE225" s="225"/>
      <c r="AF225" s="225"/>
      <c r="AG225" s="220"/>
      <c r="AH225" s="220"/>
      <c r="AI225" s="220"/>
      <c r="AJ225" s="220"/>
      <c r="AK225" s="222"/>
      <c r="AL225" s="222"/>
      <c r="AM225" s="222"/>
      <c r="AN225" s="222"/>
      <c r="AO225" s="223"/>
      <c r="AP225" s="220"/>
      <c r="AQ225" s="224"/>
      <c r="AR225" s="224"/>
      <c r="AS225" s="224"/>
      <c r="AT225" s="224"/>
      <c r="AU225" s="224"/>
      <c r="AV225" s="224"/>
      <c r="AW225" s="224"/>
      <c r="AX225" s="224"/>
      <c r="AY225" s="224"/>
    </row>
    <row r="226">
      <c r="A226" s="219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5"/>
      <c r="AA226" s="220"/>
      <c r="AB226" s="225"/>
      <c r="AC226" s="225"/>
      <c r="AD226" s="225"/>
      <c r="AE226" s="225"/>
      <c r="AF226" s="225"/>
      <c r="AG226" s="220"/>
      <c r="AH226" s="220"/>
      <c r="AI226" s="220"/>
      <c r="AJ226" s="220"/>
      <c r="AK226" s="222"/>
      <c r="AL226" s="222"/>
      <c r="AM226" s="222"/>
      <c r="AN226" s="222"/>
      <c r="AO226" s="223"/>
      <c r="AP226" s="220"/>
      <c r="AQ226" s="224"/>
      <c r="AR226" s="224"/>
      <c r="AS226" s="224"/>
      <c r="AT226" s="224"/>
      <c r="AU226" s="224"/>
      <c r="AV226" s="224"/>
      <c r="AW226" s="224"/>
      <c r="AX226" s="224"/>
      <c r="AY226" s="224"/>
    </row>
    <row r="227">
      <c r="A227" s="219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5"/>
      <c r="AA227" s="220"/>
      <c r="AB227" s="225"/>
      <c r="AC227" s="225"/>
      <c r="AD227" s="225"/>
      <c r="AE227" s="225"/>
      <c r="AF227" s="225"/>
      <c r="AG227" s="220"/>
      <c r="AH227" s="220"/>
      <c r="AI227" s="220"/>
      <c r="AJ227" s="220"/>
      <c r="AK227" s="222"/>
      <c r="AL227" s="222"/>
      <c r="AM227" s="222"/>
      <c r="AN227" s="222"/>
      <c r="AO227" s="223"/>
      <c r="AP227" s="220"/>
      <c r="AQ227" s="224"/>
      <c r="AR227" s="224"/>
      <c r="AS227" s="224"/>
      <c r="AT227" s="224"/>
      <c r="AU227" s="224"/>
      <c r="AV227" s="224"/>
      <c r="AW227" s="224"/>
      <c r="AX227" s="224"/>
      <c r="AY227" s="224"/>
    </row>
    <row r="228">
      <c r="A228" s="219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5"/>
      <c r="AA228" s="220"/>
      <c r="AB228" s="225"/>
      <c r="AC228" s="225"/>
      <c r="AD228" s="225"/>
      <c r="AE228" s="225"/>
      <c r="AF228" s="225"/>
      <c r="AG228" s="220"/>
      <c r="AH228" s="220"/>
      <c r="AI228" s="220"/>
      <c r="AJ228" s="220"/>
      <c r="AK228" s="222"/>
      <c r="AL228" s="222"/>
      <c r="AM228" s="222"/>
      <c r="AN228" s="222"/>
      <c r="AO228" s="223"/>
      <c r="AP228" s="220"/>
      <c r="AQ228" s="224"/>
      <c r="AR228" s="224"/>
      <c r="AS228" s="224"/>
      <c r="AT228" s="224"/>
      <c r="AU228" s="224"/>
      <c r="AV228" s="224"/>
      <c r="AW228" s="224"/>
      <c r="AX228" s="224"/>
      <c r="AY228" s="224"/>
    </row>
    <row r="229">
      <c r="A229" s="219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5"/>
      <c r="AA229" s="220"/>
      <c r="AB229" s="225"/>
      <c r="AC229" s="225"/>
      <c r="AD229" s="225"/>
      <c r="AE229" s="225"/>
      <c r="AF229" s="225"/>
      <c r="AG229" s="220"/>
      <c r="AH229" s="220"/>
      <c r="AI229" s="220"/>
      <c r="AJ229" s="220"/>
      <c r="AK229" s="222"/>
      <c r="AL229" s="222"/>
      <c r="AM229" s="222"/>
      <c r="AN229" s="222"/>
      <c r="AO229" s="223"/>
      <c r="AP229" s="220"/>
      <c r="AQ229" s="224"/>
      <c r="AR229" s="224"/>
      <c r="AS229" s="224"/>
      <c r="AT229" s="224"/>
      <c r="AU229" s="224"/>
      <c r="AV229" s="224"/>
      <c r="AW229" s="224"/>
      <c r="AX229" s="224"/>
      <c r="AY229" s="224"/>
    </row>
    <row r="230">
      <c r="A230" s="219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5"/>
      <c r="AA230" s="220"/>
      <c r="AB230" s="225"/>
      <c r="AC230" s="225"/>
      <c r="AD230" s="225"/>
      <c r="AE230" s="225"/>
      <c r="AF230" s="225"/>
      <c r="AG230" s="220"/>
      <c r="AH230" s="220"/>
      <c r="AI230" s="220"/>
      <c r="AJ230" s="220"/>
      <c r="AK230" s="222"/>
      <c r="AL230" s="222"/>
      <c r="AM230" s="222"/>
      <c r="AN230" s="222"/>
      <c r="AO230" s="223"/>
      <c r="AP230" s="220"/>
      <c r="AQ230" s="224"/>
      <c r="AR230" s="224"/>
      <c r="AS230" s="224"/>
      <c r="AT230" s="224"/>
      <c r="AU230" s="224"/>
      <c r="AV230" s="224"/>
      <c r="AW230" s="224"/>
      <c r="AX230" s="224"/>
      <c r="AY230" s="224"/>
    </row>
    <row r="231">
      <c r="A231" s="219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5"/>
      <c r="AA231" s="220"/>
      <c r="AB231" s="225"/>
      <c r="AC231" s="225"/>
      <c r="AD231" s="225"/>
      <c r="AE231" s="225"/>
      <c r="AF231" s="225"/>
      <c r="AG231" s="220"/>
      <c r="AH231" s="220"/>
      <c r="AI231" s="220"/>
      <c r="AJ231" s="220"/>
      <c r="AK231" s="222"/>
      <c r="AL231" s="222"/>
      <c r="AM231" s="222"/>
      <c r="AN231" s="222"/>
      <c r="AO231" s="223"/>
      <c r="AP231" s="220"/>
      <c r="AQ231" s="224"/>
      <c r="AR231" s="224"/>
      <c r="AS231" s="224"/>
      <c r="AT231" s="224"/>
      <c r="AU231" s="224"/>
      <c r="AV231" s="224"/>
      <c r="AW231" s="224"/>
      <c r="AX231" s="224"/>
      <c r="AY231" s="224"/>
    </row>
    <row r="232">
      <c r="A232" s="219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5"/>
      <c r="AA232" s="220"/>
      <c r="AB232" s="225"/>
      <c r="AC232" s="225"/>
      <c r="AD232" s="225"/>
      <c r="AE232" s="225"/>
      <c r="AF232" s="225"/>
      <c r="AG232" s="220"/>
      <c r="AH232" s="220"/>
      <c r="AI232" s="220"/>
      <c r="AJ232" s="220"/>
      <c r="AK232" s="222"/>
      <c r="AL232" s="222"/>
      <c r="AM232" s="222"/>
      <c r="AN232" s="222"/>
      <c r="AO232" s="223"/>
      <c r="AP232" s="220"/>
      <c r="AQ232" s="224"/>
      <c r="AR232" s="224"/>
      <c r="AS232" s="224"/>
      <c r="AT232" s="224"/>
      <c r="AU232" s="224"/>
      <c r="AV232" s="224"/>
      <c r="AW232" s="224"/>
      <c r="AX232" s="224"/>
      <c r="AY232" s="224"/>
    </row>
    <row r="233">
      <c r="A233" s="219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5"/>
      <c r="AA233" s="220"/>
      <c r="AB233" s="225"/>
      <c r="AC233" s="225"/>
      <c r="AD233" s="225"/>
      <c r="AE233" s="225"/>
      <c r="AF233" s="225"/>
      <c r="AG233" s="220"/>
      <c r="AH233" s="220"/>
      <c r="AI233" s="220"/>
      <c r="AJ233" s="220"/>
      <c r="AK233" s="222"/>
      <c r="AL233" s="222"/>
      <c r="AM233" s="222"/>
      <c r="AN233" s="222"/>
      <c r="AO233" s="223"/>
      <c r="AP233" s="220"/>
      <c r="AQ233" s="224"/>
      <c r="AR233" s="224"/>
      <c r="AS233" s="224"/>
      <c r="AT233" s="224"/>
      <c r="AU233" s="224"/>
      <c r="AV233" s="224"/>
      <c r="AW233" s="224"/>
      <c r="AX233" s="224"/>
      <c r="AY233" s="224"/>
    </row>
    <row r="234">
      <c r="A234" s="219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5"/>
      <c r="AA234" s="220"/>
      <c r="AB234" s="225"/>
      <c r="AC234" s="225"/>
      <c r="AD234" s="225"/>
      <c r="AE234" s="225"/>
      <c r="AF234" s="225"/>
      <c r="AG234" s="220"/>
      <c r="AH234" s="220"/>
      <c r="AI234" s="220"/>
      <c r="AJ234" s="220"/>
      <c r="AK234" s="222"/>
      <c r="AL234" s="222"/>
      <c r="AM234" s="222"/>
      <c r="AN234" s="222"/>
      <c r="AO234" s="223"/>
      <c r="AP234" s="220"/>
      <c r="AQ234" s="224"/>
      <c r="AR234" s="224"/>
      <c r="AS234" s="224"/>
      <c r="AT234" s="224"/>
      <c r="AU234" s="224"/>
      <c r="AV234" s="224"/>
      <c r="AW234" s="224"/>
      <c r="AX234" s="224"/>
      <c r="AY234" s="224"/>
    </row>
    <row r="235">
      <c r="A235" s="219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5"/>
      <c r="AA235" s="220"/>
      <c r="AB235" s="225"/>
      <c r="AC235" s="225"/>
      <c r="AD235" s="225"/>
      <c r="AE235" s="225"/>
      <c r="AF235" s="225"/>
      <c r="AG235" s="220"/>
      <c r="AH235" s="220"/>
      <c r="AI235" s="220"/>
      <c r="AJ235" s="220"/>
      <c r="AK235" s="222"/>
      <c r="AL235" s="222"/>
      <c r="AM235" s="222"/>
      <c r="AN235" s="222"/>
      <c r="AO235" s="223"/>
      <c r="AP235" s="220"/>
      <c r="AQ235" s="224"/>
      <c r="AR235" s="224"/>
      <c r="AS235" s="224"/>
      <c r="AT235" s="224"/>
      <c r="AU235" s="224"/>
      <c r="AV235" s="224"/>
      <c r="AW235" s="224"/>
      <c r="AX235" s="224"/>
      <c r="AY235" s="224"/>
    </row>
    <row r="236">
      <c r="A236" s="219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5"/>
      <c r="AA236" s="220"/>
      <c r="AB236" s="225"/>
      <c r="AC236" s="225"/>
      <c r="AD236" s="225"/>
      <c r="AE236" s="225"/>
      <c r="AF236" s="225"/>
      <c r="AG236" s="220"/>
      <c r="AH236" s="220"/>
      <c r="AI236" s="220"/>
      <c r="AJ236" s="220"/>
      <c r="AK236" s="222"/>
      <c r="AL236" s="222"/>
      <c r="AM236" s="222"/>
      <c r="AN236" s="222"/>
      <c r="AO236" s="223"/>
      <c r="AP236" s="220"/>
      <c r="AQ236" s="224"/>
      <c r="AR236" s="224"/>
      <c r="AS236" s="224"/>
      <c r="AT236" s="224"/>
      <c r="AU236" s="224"/>
      <c r="AV236" s="224"/>
      <c r="AW236" s="224"/>
      <c r="AX236" s="224"/>
      <c r="AY236" s="224"/>
    </row>
    <row r="237">
      <c r="A237" s="219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5"/>
      <c r="AA237" s="220"/>
      <c r="AB237" s="225"/>
      <c r="AC237" s="225"/>
      <c r="AD237" s="225"/>
      <c r="AE237" s="225"/>
      <c r="AF237" s="225"/>
      <c r="AG237" s="220"/>
      <c r="AH237" s="220"/>
      <c r="AI237" s="220"/>
      <c r="AJ237" s="220"/>
      <c r="AK237" s="222"/>
      <c r="AL237" s="222"/>
      <c r="AM237" s="222"/>
      <c r="AN237" s="222"/>
      <c r="AO237" s="223"/>
      <c r="AP237" s="220"/>
      <c r="AQ237" s="224"/>
      <c r="AR237" s="224"/>
      <c r="AS237" s="224"/>
      <c r="AT237" s="224"/>
      <c r="AU237" s="224"/>
      <c r="AV237" s="224"/>
      <c r="AW237" s="224"/>
      <c r="AX237" s="224"/>
      <c r="AY237" s="224"/>
    </row>
    <row r="238">
      <c r="A238" s="219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5"/>
      <c r="AA238" s="220"/>
      <c r="AB238" s="225"/>
      <c r="AC238" s="225"/>
      <c r="AD238" s="225"/>
      <c r="AE238" s="225"/>
      <c r="AF238" s="225"/>
      <c r="AG238" s="220"/>
      <c r="AH238" s="220"/>
      <c r="AI238" s="220"/>
      <c r="AJ238" s="220"/>
      <c r="AK238" s="222"/>
      <c r="AL238" s="222"/>
      <c r="AM238" s="222"/>
      <c r="AN238" s="222"/>
      <c r="AO238" s="223"/>
      <c r="AP238" s="220"/>
      <c r="AQ238" s="224"/>
      <c r="AR238" s="224"/>
      <c r="AS238" s="224"/>
      <c r="AT238" s="224"/>
      <c r="AU238" s="224"/>
      <c r="AV238" s="224"/>
      <c r="AW238" s="224"/>
      <c r="AX238" s="224"/>
      <c r="AY238" s="224"/>
    </row>
    <row r="239">
      <c r="A239" s="219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5"/>
      <c r="AA239" s="220"/>
      <c r="AB239" s="225"/>
      <c r="AC239" s="225"/>
      <c r="AD239" s="225"/>
      <c r="AE239" s="225"/>
      <c r="AF239" s="225"/>
      <c r="AG239" s="220"/>
      <c r="AH239" s="220"/>
      <c r="AI239" s="220"/>
      <c r="AJ239" s="220"/>
      <c r="AK239" s="222"/>
      <c r="AL239" s="222"/>
      <c r="AM239" s="222"/>
      <c r="AN239" s="222"/>
      <c r="AO239" s="223"/>
      <c r="AP239" s="220"/>
      <c r="AQ239" s="224"/>
      <c r="AR239" s="224"/>
      <c r="AS239" s="224"/>
      <c r="AT239" s="224"/>
      <c r="AU239" s="224"/>
      <c r="AV239" s="224"/>
      <c r="AW239" s="224"/>
      <c r="AX239" s="224"/>
      <c r="AY239" s="224"/>
    </row>
    <row r="240">
      <c r="A240" s="219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5"/>
      <c r="AA240" s="220"/>
      <c r="AB240" s="225"/>
      <c r="AC240" s="225"/>
      <c r="AD240" s="225"/>
      <c r="AE240" s="225"/>
      <c r="AF240" s="225"/>
      <c r="AG240" s="220"/>
      <c r="AH240" s="220"/>
      <c r="AI240" s="220"/>
      <c r="AJ240" s="220"/>
      <c r="AK240" s="222"/>
      <c r="AL240" s="222"/>
      <c r="AM240" s="222"/>
      <c r="AN240" s="222"/>
      <c r="AO240" s="223"/>
      <c r="AP240" s="220"/>
      <c r="AQ240" s="224"/>
      <c r="AR240" s="224"/>
      <c r="AS240" s="224"/>
      <c r="AT240" s="224"/>
      <c r="AU240" s="224"/>
      <c r="AV240" s="224"/>
      <c r="AW240" s="224"/>
      <c r="AX240" s="224"/>
      <c r="AY240" s="224"/>
    </row>
    <row r="241">
      <c r="A241" s="219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5"/>
      <c r="AA241" s="220"/>
      <c r="AB241" s="225"/>
      <c r="AC241" s="225"/>
      <c r="AD241" s="225"/>
      <c r="AE241" s="225"/>
      <c r="AF241" s="225"/>
      <c r="AG241" s="220"/>
      <c r="AH241" s="220"/>
      <c r="AI241" s="220"/>
      <c r="AJ241" s="220"/>
      <c r="AK241" s="222"/>
      <c r="AL241" s="222"/>
      <c r="AM241" s="222"/>
      <c r="AN241" s="222"/>
      <c r="AO241" s="223"/>
      <c r="AP241" s="220"/>
      <c r="AQ241" s="224"/>
      <c r="AR241" s="224"/>
      <c r="AS241" s="224"/>
      <c r="AT241" s="224"/>
      <c r="AU241" s="224"/>
      <c r="AV241" s="224"/>
      <c r="AW241" s="224"/>
      <c r="AX241" s="224"/>
      <c r="AY241" s="224"/>
    </row>
    <row r="242">
      <c r="A242" s="219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5"/>
      <c r="AA242" s="220"/>
      <c r="AB242" s="225"/>
      <c r="AC242" s="225"/>
      <c r="AD242" s="225"/>
      <c r="AE242" s="225"/>
      <c r="AF242" s="225"/>
      <c r="AG242" s="220"/>
      <c r="AH242" s="220"/>
      <c r="AI242" s="220"/>
      <c r="AJ242" s="220"/>
      <c r="AK242" s="222"/>
      <c r="AL242" s="222"/>
      <c r="AM242" s="222"/>
      <c r="AN242" s="222"/>
      <c r="AO242" s="223"/>
      <c r="AP242" s="220"/>
      <c r="AQ242" s="224"/>
      <c r="AR242" s="224"/>
      <c r="AS242" s="224"/>
      <c r="AT242" s="224"/>
      <c r="AU242" s="224"/>
      <c r="AV242" s="224"/>
      <c r="AW242" s="224"/>
      <c r="AX242" s="224"/>
      <c r="AY242" s="224"/>
    </row>
    <row r="243">
      <c r="A243" s="219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5"/>
      <c r="AA243" s="220"/>
      <c r="AB243" s="225"/>
      <c r="AC243" s="225"/>
      <c r="AD243" s="225"/>
      <c r="AE243" s="225"/>
      <c r="AF243" s="225"/>
      <c r="AG243" s="220"/>
      <c r="AH243" s="220"/>
      <c r="AI243" s="220"/>
      <c r="AJ243" s="220"/>
      <c r="AK243" s="222"/>
      <c r="AL243" s="222"/>
      <c r="AM243" s="222"/>
      <c r="AN243" s="222"/>
      <c r="AO243" s="223"/>
      <c r="AP243" s="220"/>
      <c r="AQ243" s="224"/>
      <c r="AR243" s="224"/>
      <c r="AS243" s="224"/>
      <c r="AT243" s="224"/>
      <c r="AU243" s="224"/>
      <c r="AV243" s="224"/>
      <c r="AW243" s="224"/>
      <c r="AX243" s="224"/>
      <c r="AY243" s="224"/>
    </row>
    <row r="244">
      <c r="A244" s="219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5"/>
      <c r="AA244" s="220"/>
      <c r="AB244" s="225"/>
      <c r="AC244" s="225"/>
      <c r="AD244" s="225"/>
      <c r="AE244" s="225"/>
      <c r="AF244" s="225"/>
      <c r="AG244" s="220"/>
      <c r="AH244" s="220"/>
      <c r="AI244" s="220"/>
      <c r="AJ244" s="220"/>
      <c r="AK244" s="222"/>
      <c r="AL244" s="222"/>
      <c r="AM244" s="222"/>
      <c r="AN244" s="222"/>
      <c r="AO244" s="223"/>
      <c r="AP244" s="220"/>
      <c r="AQ244" s="224"/>
      <c r="AR244" s="224"/>
      <c r="AS244" s="224"/>
      <c r="AT244" s="224"/>
      <c r="AU244" s="224"/>
      <c r="AV244" s="224"/>
      <c r="AW244" s="224"/>
      <c r="AX244" s="224"/>
      <c r="AY244" s="224"/>
    </row>
    <row r="245">
      <c r="A245" s="219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5"/>
      <c r="AA245" s="220"/>
      <c r="AB245" s="225"/>
      <c r="AC245" s="225"/>
      <c r="AD245" s="225"/>
      <c r="AE245" s="225"/>
      <c r="AF245" s="225"/>
      <c r="AG245" s="220"/>
      <c r="AH245" s="220"/>
      <c r="AI245" s="220"/>
      <c r="AJ245" s="220"/>
      <c r="AK245" s="222"/>
      <c r="AL245" s="222"/>
      <c r="AM245" s="222"/>
      <c r="AN245" s="222"/>
      <c r="AO245" s="223"/>
      <c r="AP245" s="220"/>
      <c r="AQ245" s="224"/>
      <c r="AR245" s="224"/>
      <c r="AS245" s="224"/>
      <c r="AT245" s="224"/>
      <c r="AU245" s="224"/>
      <c r="AV245" s="224"/>
      <c r="AW245" s="224"/>
      <c r="AX245" s="224"/>
      <c r="AY245" s="224"/>
    </row>
    <row r="246">
      <c r="A246" s="219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5"/>
      <c r="AA246" s="220"/>
      <c r="AB246" s="225"/>
      <c r="AC246" s="225"/>
      <c r="AD246" s="225"/>
      <c r="AE246" s="225"/>
      <c r="AF246" s="225"/>
      <c r="AG246" s="220"/>
      <c r="AH246" s="220"/>
      <c r="AI246" s="220"/>
      <c r="AJ246" s="220"/>
      <c r="AK246" s="222"/>
      <c r="AL246" s="222"/>
      <c r="AM246" s="222"/>
      <c r="AN246" s="222"/>
      <c r="AO246" s="223"/>
      <c r="AP246" s="220"/>
      <c r="AQ246" s="224"/>
      <c r="AR246" s="224"/>
      <c r="AS246" s="224"/>
      <c r="AT246" s="224"/>
      <c r="AU246" s="224"/>
      <c r="AV246" s="224"/>
      <c r="AW246" s="224"/>
      <c r="AX246" s="224"/>
      <c r="AY246" s="224"/>
    </row>
    <row r="247">
      <c r="A247" s="219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5"/>
      <c r="AA247" s="220"/>
      <c r="AB247" s="225"/>
      <c r="AC247" s="225"/>
      <c r="AD247" s="225"/>
      <c r="AE247" s="225"/>
      <c r="AF247" s="225"/>
      <c r="AG247" s="220"/>
      <c r="AH247" s="220"/>
      <c r="AI247" s="220"/>
      <c r="AJ247" s="220"/>
      <c r="AK247" s="222"/>
      <c r="AL247" s="222"/>
      <c r="AM247" s="222"/>
      <c r="AN247" s="222"/>
      <c r="AO247" s="223"/>
      <c r="AP247" s="220"/>
      <c r="AQ247" s="224"/>
      <c r="AR247" s="224"/>
      <c r="AS247" s="224"/>
      <c r="AT247" s="224"/>
      <c r="AU247" s="224"/>
      <c r="AV247" s="224"/>
      <c r="AW247" s="224"/>
      <c r="AX247" s="224"/>
      <c r="AY247" s="224"/>
    </row>
    <row r="248">
      <c r="A248" s="219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5"/>
      <c r="AA248" s="220"/>
      <c r="AB248" s="225"/>
      <c r="AC248" s="225"/>
      <c r="AD248" s="225"/>
      <c r="AE248" s="225"/>
      <c r="AF248" s="225"/>
      <c r="AG248" s="220"/>
      <c r="AH248" s="220"/>
      <c r="AI248" s="220"/>
      <c r="AJ248" s="220"/>
      <c r="AK248" s="222"/>
      <c r="AL248" s="222"/>
      <c r="AM248" s="222"/>
      <c r="AN248" s="222"/>
      <c r="AO248" s="223"/>
      <c r="AP248" s="220"/>
      <c r="AQ248" s="224"/>
      <c r="AR248" s="224"/>
      <c r="AS248" s="224"/>
      <c r="AT248" s="224"/>
      <c r="AU248" s="224"/>
      <c r="AV248" s="224"/>
      <c r="AW248" s="224"/>
      <c r="AX248" s="224"/>
      <c r="AY248" s="224"/>
    </row>
    <row r="249">
      <c r="A249" s="219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5"/>
      <c r="AA249" s="220"/>
      <c r="AB249" s="225"/>
      <c r="AC249" s="225"/>
      <c r="AD249" s="225"/>
      <c r="AE249" s="225"/>
      <c r="AF249" s="225"/>
      <c r="AG249" s="220"/>
      <c r="AH249" s="220"/>
      <c r="AI249" s="220"/>
      <c r="AJ249" s="220"/>
      <c r="AK249" s="222"/>
      <c r="AL249" s="222"/>
      <c r="AM249" s="222"/>
      <c r="AN249" s="222"/>
      <c r="AO249" s="223"/>
      <c r="AP249" s="220"/>
      <c r="AQ249" s="224"/>
      <c r="AR249" s="224"/>
      <c r="AS249" s="224"/>
      <c r="AT249" s="224"/>
      <c r="AU249" s="224"/>
      <c r="AV249" s="224"/>
      <c r="AW249" s="224"/>
      <c r="AX249" s="224"/>
      <c r="AY249" s="224"/>
    </row>
    <row r="250">
      <c r="A250" s="219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5"/>
      <c r="AA250" s="220"/>
      <c r="AB250" s="225"/>
      <c r="AC250" s="225"/>
      <c r="AD250" s="225"/>
      <c r="AE250" s="225"/>
      <c r="AF250" s="225"/>
      <c r="AG250" s="220"/>
      <c r="AH250" s="220"/>
      <c r="AI250" s="220"/>
      <c r="AJ250" s="220"/>
      <c r="AK250" s="222"/>
      <c r="AL250" s="222"/>
      <c r="AM250" s="222"/>
      <c r="AN250" s="222"/>
      <c r="AO250" s="223"/>
      <c r="AP250" s="220"/>
      <c r="AQ250" s="224"/>
      <c r="AR250" s="224"/>
      <c r="AS250" s="224"/>
      <c r="AT250" s="224"/>
      <c r="AU250" s="224"/>
      <c r="AV250" s="224"/>
      <c r="AW250" s="224"/>
      <c r="AX250" s="224"/>
      <c r="AY250" s="224"/>
    </row>
    <row r="251">
      <c r="A251" s="219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5"/>
      <c r="AA251" s="220"/>
      <c r="AB251" s="225"/>
      <c r="AC251" s="225"/>
      <c r="AD251" s="225"/>
      <c r="AE251" s="225"/>
      <c r="AF251" s="225"/>
      <c r="AG251" s="220"/>
      <c r="AH251" s="220"/>
      <c r="AI251" s="220"/>
      <c r="AJ251" s="220"/>
      <c r="AK251" s="222"/>
      <c r="AL251" s="222"/>
      <c r="AM251" s="222"/>
      <c r="AN251" s="222"/>
      <c r="AO251" s="223"/>
      <c r="AP251" s="220"/>
      <c r="AQ251" s="224"/>
      <c r="AR251" s="224"/>
      <c r="AS251" s="224"/>
      <c r="AT251" s="224"/>
      <c r="AU251" s="224"/>
      <c r="AV251" s="224"/>
      <c r="AW251" s="224"/>
      <c r="AX251" s="224"/>
      <c r="AY251" s="224"/>
    </row>
    <row r="252">
      <c r="A252" s="219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5"/>
      <c r="AA252" s="220"/>
      <c r="AB252" s="225"/>
      <c r="AC252" s="225"/>
      <c r="AD252" s="225"/>
      <c r="AE252" s="225"/>
      <c r="AF252" s="225"/>
      <c r="AG252" s="220"/>
      <c r="AH252" s="220"/>
      <c r="AI252" s="220"/>
      <c r="AJ252" s="220"/>
      <c r="AK252" s="222"/>
      <c r="AL252" s="222"/>
      <c r="AM252" s="222"/>
      <c r="AN252" s="222"/>
      <c r="AO252" s="223"/>
      <c r="AP252" s="220"/>
      <c r="AQ252" s="224"/>
      <c r="AR252" s="224"/>
      <c r="AS252" s="224"/>
      <c r="AT252" s="224"/>
      <c r="AU252" s="224"/>
      <c r="AV252" s="224"/>
      <c r="AW252" s="224"/>
      <c r="AX252" s="224"/>
      <c r="AY252" s="224"/>
    </row>
    <row r="253">
      <c r="A253" s="219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5"/>
      <c r="AA253" s="220"/>
      <c r="AB253" s="225"/>
      <c r="AC253" s="225"/>
      <c r="AD253" s="225"/>
      <c r="AE253" s="225"/>
      <c r="AF253" s="225"/>
      <c r="AG253" s="220"/>
      <c r="AH253" s="220"/>
      <c r="AI253" s="220"/>
      <c r="AJ253" s="220"/>
      <c r="AK253" s="222"/>
      <c r="AL253" s="222"/>
      <c r="AM253" s="222"/>
      <c r="AN253" s="222"/>
      <c r="AO253" s="223"/>
      <c r="AP253" s="220"/>
      <c r="AQ253" s="224"/>
      <c r="AR253" s="224"/>
      <c r="AS253" s="224"/>
      <c r="AT253" s="224"/>
      <c r="AU253" s="224"/>
      <c r="AV253" s="224"/>
      <c r="AW253" s="224"/>
      <c r="AX253" s="224"/>
      <c r="AY253" s="224"/>
    </row>
    <row r="254">
      <c r="A254" s="219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5"/>
      <c r="AA254" s="220"/>
      <c r="AB254" s="225"/>
      <c r="AC254" s="225"/>
      <c r="AD254" s="225"/>
      <c r="AE254" s="225"/>
      <c r="AF254" s="225"/>
      <c r="AG254" s="220"/>
      <c r="AH254" s="220"/>
      <c r="AI254" s="220"/>
      <c r="AJ254" s="220"/>
      <c r="AK254" s="222"/>
      <c r="AL254" s="222"/>
      <c r="AM254" s="222"/>
      <c r="AN254" s="222"/>
      <c r="AO254" s="223"/>
      <c r="AP254" s="220"/>
      <c r="AQ254" s="224"/>
      <c r="AR254" s="224"/>
      <c r="AS254" s="224"/>
      <c r="AT254" s="224"/>
      <c r="AU254" s="224"/>
      <c r="AV254" s="224"/>
      <c r="AW254" s="224"/>
      <c r="AX254" s="224"/>
      <c r="AY254" s="224"/>
    </row>
    <row r="255">
      <c r="A255" s="219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5"/>
      <c r="AA255" s="220"/>
      <c r="AB255" s="225"/>
      <c r="AC255" s="225"/>
      <c r="AD255" s="225"/>
      <c r="AE255" s="225"/>
      <c r="AF255" s="225"/>
      <c r="AG255" s="220"/>
      <c r="AH255" s="220"/>
      <c r="AI255" s="220"/>
      <c r="AJ255" s="220"/>
      <c r="AK255" s="222"/>
      <c r="AL255" s="222"/>
      <c r="AM255" s="222"/>
      <c r="AN255" s="222"/>
      <c r="AO255" s="223"/>
      <c r="AP255" s="220"/>
      <c r="AQ255" s="224"/>
      <c r="AR255" s="224"/>
      <c r="AS255" s="224"/>
      <c r="AT255" s="224"/>
      <c r="AU255" s="224"/>
      <c r="AV255" s="224"/>
      <c r="AW255" s="224"/>
      <c r="AX255" s="224"/>
      <c r="AY255" s="224"/>
    </row>
    <row r="256">
      <c r="A256" s="219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5"/>
      <c r="AA256" s="220"/>
      <c r="AB256" s="225"/>
      <c r="AC256" s="225"/>
      <c r="AD256" s="225"/>
      <c r="AE256" s="225"/>
      <c r="AF256" s="225"/>
      <c r="AG256" s="220"/>
      <c r="AH256" s="220"/>
      <c r="AI256" s="220"/>
      <c r="AJ256" s="220"/>
      <c r="AK256" s="222"/>
      <c r="AL256" s="222"/>
      <c r="AM256" s="222"/>
      <c r="AN256" s="222"/>
      <c r="AO256" s="223"/>
      <c r="AP256" s="220"/>
      <c r="AQ256" s="224"/>
      <c r="AR256" s="224"/>
      <c r="AS256" s="224"/>
      <c r="AT256" s="224"/>
      <c r="AU256" s="224"/>
      <c r="AV256" s="224"/>
      <c r="AW256" s="224"/>
      <c r="AX256" s="224"/>
      <c r="AY256" s="224"/>
    </row>
    <row r="257">
      <c r="A257" s="219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5"/>
      <c r="AA257" s="220"/>
      <c r="AB257" s="225"/>
      <c r="AC257" s="225"/>
      <c r="AD257" s="225"/>
      <c r="AE257" s="225"/>
      <c r="AF257" s="225"/>
      <c r="AG257" s="220"/>
      <c r="AH257" s="220"/>
      <c r="AI257" s="220"/>
      <c r="AJ257" s="220"/>
      <c r="AK257" s="222"/>
      <c r="AL257" s="222"/>
      <c r="AM257" s="222"/>
      <c r="AN257" s="222"/>
      <c r="AO257" s="223"/>
      <c r="AP257" s="220"/>
      <c r="AQ257" s="224"/>
      <c r="AR257" s="224"/>
      <c r="AS257" s="224"/>
      <c r="AT257" s="224"/>
      <c r="AU257" s="224"/>
      <c r="AV257" s="224"/>
      <c r="AW257" s="224"/>
      <c r="AX257" s="224"/>
      <c r="AY257" s="224"/>
    </row>
    <row r="258">
      <c r="A258" s="219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5"/>
      <c r="AA258" s="220"/>
      <c r="AB258" s="225"/>
      <c r="AC258" s="225"/>
      <c r="AD258" s="225"/>
      <c r="AE258" s="225"/>
      <c r="AF258" s="225"/>
      <c r="AG258" s="220"/>
      <c r="AH258" s="220"/>
      <c r="AI258" s="220"/>
      <c r="AJ258" s="220"/>
      <c r="AK258" s="222"/>
      <c r="AL258" s="222"/>
      <c r="AM258" s="222"/>
      <c r="AN258" s="222"/>
      <c r="AO258" s="223"/>
      <c r="AP258" s="220"/>
      <c r="AQ258" s="224"/>
      <c r="AR258" s="224"/>
      <c r="AS258" s="224"/>
      <c r="AT258" s="224"/>
      <c r="AU258" s="224"/>
      <c r="AV258" s="224"/>
      <c r="AW258" s="224"/>
      <c r="AX258" s="224"/>
      <c r="AY258" s="224"/>
    </row>
    <row r="259">
      <c r="A259" s="219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5"/>
      <c r="AA259" s="220"/>
      <c r="AB259" s="225"/>
      <c r="AC259" s="225"/>
      <c r="AD259" s="225"/>
      <c r="AE259" s="225"/>
      <c r="AF259" s="225"/>
      <c r="AG259" s="220"/>
      <c r="AH259" s="220"/>
      <c r="AI259" s="220"/>
      <c r="AJ259" s="220"/>
      <c r="AK259" s="222"/>
      <c r="AL259" s="222"/>
      <c r="AM259" s="222"/>
      <c r="AN259" s="222"/>
      <c r="AO259" s="223"/>
      <c r="AP259" s="220"/>
      <c r="AQ259" s="224"/>
      <c r="AR259" s="224"/>
      <c r="AS259" s="224"/>
      <c r="AT259" s="224"/>
      <c r="AU259" s="224"/>
      <c r="AV259" s="224"/>
      <c r="AW259" s="224"/>
      <c r="AX259" s="224"/>
      <c r="AY259" s="224"/>
    </row>
    <row r="260">
      <c r="A260" s="219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5"/>
      <c r="AA260" s="220"/>
      <c r="AB260" s="225"/>
      <c r="AC260" s="225"/>
      <c r="AD260" s="225"/>
      <c r="AE260" s="225"/>
      <c r="AF260" s="225"/>
      <c r="AG260" s="220"/>
      <c r="AH260" s="220"/>
      <c r="AI260" s="220"/>
      <c r="AJ260" s="220"/>
      <c r="AK260" s="222"/>
      <c r="AL260" s="222"/>
      <c r="AM260" s="222"/>
      <c r="AN260" s="222"/>
      <c r="AO260" s="223"/>
      <c r="AP260" s="220"/>
      <c r="AQ260" s="224"/>
      <c r="AR260" s="224"/>
      <c r="AS260" s="224"/>
      <c r="AT260" s="224"/>
      <c r="AU260" s="224"/>
      <c r="AV260" s="224"/>
      <c r="AW260" s="224"/>
      <c r="AX260" s="224"/>
      <c r="AY260" s="224"/>
    </row>
    <row r="261">
      <c r="A261" s="219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5"/>
      <c r="AA261" s="220"/>
      <c r="AB261" s="225"/>
      <c r="AC261" s="225"/>
      <c r="AD261" s="225"/>
      <c r="AE261" s="225"/>
      <c r="AF261" s="225"/>
      <c r="AG261" s="220"/>
      <c r="AH261" s="220"/>
      <c r="AI261" s="220"/>
      <c r="AJ261" s="220"/>
      <c r="AK261" s="222"/>
      <c r="AL261" s="222"/>
      <c r="AM261" s="222"/>
      <c r="AN261" s="222"/>
      <c r="AO261" s="223"/>
      <c r="AP261" s="220"/>
      <c r="AQ261" s="224"/>
      <c r="AR261" s="224"/>
      <c r="AS261" s="224"/>
      <c r="AT261" s="224"/>
      <c r="AU261" s="224"/>
      <c r="AV261" s="224"/>
      <c r="AW261" s="224"/>
      <c r="AX261" s="224"/>
      <c r="AY261" s="224"/>
    </row>
    <row r="262">
      <c r="A262" s="219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5"/>
      <c r="AA262" s="220"/>
      <c r="AB262" s="225"/>
      <c r="AC262" s="225"/>
      <c r="AD262" s="225"/>
      <c r="AE262" s="225"/>
      <c r="AF262" s="225"/>
      <c r="AG262" s="220"/>
      <c r="AH262" s="220"/>
      <c r="AI262" s="220"/>
      <c r="AJ262" s="220"/>
      <c r="AK262" s="222"/>
      <c r="AL262" s="222"/>
      <c r="AM262" s="222"/>
      <c r="AN262" s="222"/>
      <c r="AO262" s="223"/>
      <c r="AP262" s="220"/>
      <c r="AQ262" s="224"/>
      <c r="AR262" s="224"/>
      <c r="AS262" s="224"/>
      <c r="AT262" s="224"/>
      <c r="AU262" s="224"/>
      <c r="AV262" s="224"/>
      <c r="AW262" s="224"/>
      <c r="AX262" s="224"/>
      <c r="AY262" s="224"/>
    </row>
    <row r="263">
      <c r="A263" s="219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5"/>
      <c r="AA263" s="220"/>
      <c r="AB263" s="225"/>
      <c r="AC263" s="225"/>
      <c r="AD263" s="225"/>
      <c r="AE263" s="225"/>
      <c r="AF263" s="225"/>
      <c r="AG263" s="220"/>
      <c r="AH263" s="220"/>
      <c r="AI263" s="220"/>
      <c r="AJ263" s="220"/>
      <c r="AK263" s="222"/>
      <c r="AL263" s="222"/>
      <c r="AM263" s="222"/>
      <c r="AN263" s="222"/>
      <c r="AO263" s="223"/>
      <c r="AP263" s="220"/>
      <c r="AQ263" s="224"/>
      <c r="AR263" s="224"/>
      <c r="AS263" s="224"/>
      <c r="AT263" s="224"/>
      <c r="AU263" s="224"/>
      <c r="AV263" s="224"/>
      <c r="AW263" s="224"/>
      <c r="AX263" s="224"/>
      <c r="AY263" s="224"/>
    </row>
    <row r="264">
      <c r="A264" s="219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5"/>
      <c r="AA264" s="220"/>
      <c r="AB264" s="225"/>
      <c r="AC264" s="225"/>
      <c r="AD264" s="225"/>
      <c r="AE264" s="225"/>
      <c r="AF264" s="225"/>
      <c r="AG264" s="220"/>
      <c r="AH264" s="220"/>
      <c r="AI264" s="220"/>
      <c r="AJ264" s="220"/>
      <c r="AK264" s="222"/>
      <c r="AL264" s="222"/>
      <c r="AM264" s="222"/>
      <c r="AN264" s="222"/>
      <c r="AO264" s="223"/>
      <c r="AP264" s="220"/>
      <c r="AQ264" s="224"/>
      <c r="AR264" s="224"/>
      <c r="AS264" s="224"/>
      <c r="AT264" s="224"/>
      <c r="AU264" s="224"/>
      <c r="AV264" s="224"/>
      <c r="AW264" s="224"/>
      <c r="AX264" s="224"/>
      <c r="AY264" s="224"/>
    </row>
    <row r="265">
      <c r="A265" s="219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5"/>
      <c r="AA265" s="220"/>
      <c r="AB265" s="225"/>
      <c r="AC265" s="225"/>
      <c r="AD265" s="225"/>
      <c r="AE265" s="225"/>
      <c r="AF265" s="225"/>
      <c r="AG265" s="220"/>
      <c r="AH265" s="220"/>
      <c r="AI265" s="220"/>
      <c r="AJ265" s="220"/>
      <c r="AK265" s="222"/>
      <c r="AL265" s="222"/>
      <c r="AM265" s="222"/>
      <c r="AN265" s="222"/>
      <c r="AO265" s="223"/>
      <c r="AP265" s="220"/>
      <c r="AQ265" s="224"/>
      <c r="AR265" s="224"/>
      <c r="AS265" s="224"/>
      <c r="AT265" s="224"/>
      <c r="AU265" s="224"/>
      <c r="AV265" s="224"/>
      <c r="AW265" s="224"/>
      <c r="AX265" s="224"/>
      <c r="AY265" s="224"/>
    </row>
    <row r="266">
      <c r="A266" s="219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5"/>
      <c r="AA266" s="220"/>
      <c r="AB266" s="225"/>
      <c r="AC266" s="225"/>
      <c r="AD266" s="225"/>
      <c r="AE266" s="225"/>
      <c r="AF266" s="225"/>
      <c r="AG266" s="220"/>
      <c r="AH266" s="220"/>
      <c r="AI266" s="220"/>
      <c r="AJ266" s="220"/>
      <c r="AK266" s="222"/>
      <c r="AL266" s="222"/>
      <c r="AM266" s="222"/>
      <c r="AN266" s="222"/>
      <c r="AO266" s="223"/>
      <c r="AP266" s="220"/>
      <c r="AQ266" s="224"/>
      <c r="AR266" s="224"/>
      <c r="AS266" s="224"/>
      <c r="AT266" s="224"/>
      <c r="AU266" s="224"/>
      <c r="AV266" s="224"/>
      <c r="AW266" s="224"/>
      <c r="AX266" s="224"/>
      <c r="AY266" s="224"/>
    </row>
    <row r="267">
      <c r="A267" s="219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5"/>
      <c r="AA267" s="220"/>
      <c r="AB267" s="225"/>
      <c r="AC267" s="225"/>
      <c r="AD267" s="225"/>
      <c r="AE267" s="225"/>
      <c r="AF267" s="225"/>
      <c r="AG267" s="220"/>
      <c r="AH267" s="220"/>
      <c r="AI267" s="220"/>
      <c r="AJ267" s="220"/>
      <c r="AK267" s="222"/>
      <c r="AL267" s="222"/>
      <c r="AM267" s="222"/>
      <c r="AN267" s="222"/>
      <c r="AO267" s="223"/>
      <c r="AP267" s="220"/>
      <c r="AQ267" s="224"/>
      <c r="AR267" s="224"/>
      <c r="AS267" s="224"/>
      <c r="AT267" s="224"/>
      <c r="AU267" s="224"/>
      <c r="AV267" s="224"/>
      <c r="AW267" s="224"/>
      <c r="AX267" s="224"/>
      <c r="AY267" s="224"/>
    </row>
    <row r="268">
      <c r="A268" s="219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5"/>
      <c r="AA268" s="220"/>
      <c r="AB268" s="225"/>
      <c r="AC268" s="225"/>
      <c r="AD268" s="225"/>
      <c r="AE268" s="225"/>
      <c r="AF268" s="225"/>
      <c r="AG268" s="220"/>
      <c r="AH268" s="220"/>
      <c r="AI268" s="220"/>
      <c r="AJ268" s="220"/>
      <c r="AK268" s="222"/>
      <c r="AL268" s="222"/>
      <c r="AM268" s="222"/>
      <c r="AN268" s="222"/>
      <c r="AO268" s="223"/>
      <c r="AP268" s="220"/>
      <c r="AQ268" s="224"/>
      <c r="AR268" s="224"/>
      <c r="AS268" s="224"/>
      <c r="AT268" s="224"/>
      <c r="AU268" s="224"/>
      <c r="AV268" s="224"/>
      <c r="AW268" s="224"/>
      <c r="AX268" s="224"/>
      <c r="AY268" s="224"/>
    </row>
    <row r="269">
      <c r="A269" s="219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5"/>
      <c r="AA269" s="220"/>
      <c r="AB269" s="225"/>
      <c r="AC269" s="225"/>
      <c r="AD269" s="225"/>
      <c r="AE269" s="225"/>
      <c r="AF269" s="225"/>
      <c r="AG269" s="220"/>
      <c r="AH269" s="220"/>
      <c r="AI269" s="220"/>
      <c r="AJ269" s="220"/>
      <c r="AK269" s="222"/>
      <c r="AL269" s="222"/>
      <c r="AM269" s="222"/>
      <c r="AN269" s="222"/>
      <c r="AO269" s="223"/>
      <c r="AP269" s="220"/>
      <c r="AQ269" s="224"/>
      <c r="AR269" s="224"/>
      <c r="AS269" s="224"/>
      <c r="AT269" s="224"/>
      <c r="AU269" s="224"/>
      <c r="AV269" s="224"/>
      <c r="AW269" s="224"/>
      <c r="AX269" s="224"/>
      <c r="AY269" s="224"/>
    </row>
    <row r="270">
      <c r="A270" s="219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5"/>
      <c r="AA270" s="220"/>
      <c r="AB270" s="225"/>
      <c r="AC270" s="225"/>
      <c r="AD270" s="225"/>
      <c r="AE270" s="225"/>
      <c r="AF270" s="225"/>
      <c r="AG270" s="220"/>
      <c r="AH270" s="220"/>
      <c r="AI270" s="220"/>
      <c r="AJ270" s="220"/>
      <c r="AK270" s="222"/>
      <c r="AL270" s="222"/>
      <c r="AM270" s="222"/>
      <c r="AN270" s="222"/>
      <c r="AO270" s="223"/>
      <c r="AP270" s="220"/>
      <c r="AQ270" s="224"/>
      <c r="AR270" s="224"/>
      <c r="AS270" s="224"/>
      <c r="AT270" s="224"/>
      <c r="AU270" s="224"/>
      <c r="AV270" s="224"/>
      <c r="AW270" s="224"/>
      <c r="AX270" s="224"/>
      <c r="AY270" s="224"/>
    </row>
    <row r="271">
      <c r="A271" s="219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5"/>
      <c r="AA271" s="220"/>
      <c r="AB271" s="225"/>
      <c r="AC271" s="225"/>
      <c r="AD271" s="225"/>
      <c r="AE271" s="225"/>
      <c r="AF271" s="225"/>
      <c r="AG271" s="220"/>
      <c r="AH271" s="220"/>
      <c r="AI271" s="220"/>
      <c r="AJ271" s="220"/>
      <c r="AK271" s="222"/>
      <c r="AL271" s="222"/>
      <c r="AM271" s="222"/>
      <c r="AN271" s="222"/>
      <c r="AO271" s="223"/>
      <c r="AP271" s="220"/>
      <c r="AQ271" s="224"/>
      <c r="AR271" s="224"/>
      <c r="AS271" s="224"/>
      <c r="AT271" s="224"/>
      <c r="AU271" s="224"/>
      <c r="AV271" s="224"/>
      <c r="AW271" s="224"/>
      <c r="AX271" s="224"/>
      <c r="AY271" s="224"/>
    </row>
    <row r="272">
      <c r="A272" s="219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5"/>
      <c r="AA272" s="220"/>
      <c r="AB272" s="225"/>
      <c r="AC272" s="225"/>
      <c r="AD272" s="225"/>
      <c r="AE272" s="225"/>
      <c r="AF272" s="225"/>
      <c r="AG272" s="220"/>
      <c r="AH272" s="220"/>
      <c r="AI272" s="220"/>
      <c r="AJ272" s="220"/>
      <c r="AK272" s="222"/>
      <c r="AL272" s="222"/>
      <c r="AM272" s="222"/>
      <c r="AN272" s="222"/>
      <c r="AO272" s="223"/>
      <c r="AP272" s="220"/>
      <c r="AQ272" s="224"/>
      <c r="AR272" s="224"/>
      <c r="AS272" s="224"/>
      <c r="AT272" s="224"/>
      <c r="AU272" s="224"/>
      <c r="AV272" s="224"/>
      <c r="AW272" s="224"/>
      <c r="AX272" s="224"/>
      <c r="AY272" s="224"/>
    </row>
    <row r="273">
      <c r="A273" s="219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5"/>
      <c r="AA273" s="220"/>
      <c r="AB273" s="225"/>
      <c r="AC273" s="225"/>
      <c r="AD273" s="225"/>
      <c r="AE273" s="225"/>
      <c r="AF273" s="225"/>
      <c r="AG273" s="220"/>
      <c r="AH273" s="220"/>
      <c r="AI273" s="220"/>
      <c r="AJ273" s="220"/>
      <c r="AK273" s="222"/>
      <c r="AL273" s="222"/>
      <c r="AM273" s="222"/>
      <c r="AN273" s="222"/>
      <c r="AO273" s="223"/>
      <c r="AP273" s="220"/>
      <c r="AQ273" s="224"/>
      <c r="AR273" s="224"/>
      <c r="AS273" s="224"/>
      <c r="AT273" s="224"/>
      <c r="AU273" s="224"/>
      <c r="AV273" s="224"/>
      <c r="AW273" s="224"/>
      <c r="AX273" s="224"/>
      <c r="AY273" s="224"/>
    </row>
    <row r="274">
      <c r="A274" s="219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5"/>
      <c r="AA274" s="220"/>
      <c r="AB274" s="225"/>
      <c r="AC274" s="225"/>
      <c r="AD274" s="225"/>
      <c r="AE274" s="225"/>
      <c r="AF274" s="225"/>
      <c r="AG274" s="220"/>
      <c r="AH274" s="220"/>
      <c r="AI274" s="220"/>
      <c r="AJ274" s="220"/>
      <c r="AK274" s="222"/>
      <c r="AL274" s="222"/>
      <c r="AM274" s="222"/>
      <c r="AN274" s="222"/>
      <c r="AO274" s="223"/>
      <c r="AP274" s="220"/>
      <c r="AQ274" s="224"/>
      <c r="AR274" s="224"/>
      <c r="AS274" s="224"/>
      <c r="AT274" s="224"/>
      <c r="AU274" s="224"/>
      <c r="AV274" s="224"/>
      <c r="AW274" s="224"/>
      <c r="AX274" s="224"/>
      <c r="AY274" s="224"/>
    </row>
    <row r="275">
      <c r="A275" s="219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5"/>
      <c r="AA275" s="220"/>
      <c r="AB275" s="225"/>
      <c r="AC275" s="225"/>
      <c r="AD275" s="225"/>
      <c r="AE275" s="225"/>
      <c r="AF275" s="225"/>
      <c r="AG275" s="220"/>
      <c r="AH275" s="220"/>
      <c r="AI275" s="220"/>
      <c r="AJ275" s="220"/>
      <c r="AK275" s="222"/>
      <c r="AL275" s="222"/>
      <c r="AM275" s="222"/>
      <c r="AN275" s="222"/>
      <c r="AO275" s="223"/>
      <c r="AP275" s="220"/>
      <c r="AQ275" s="224"/>
      <c r="AR275" s="224"/>
      <c r="AS275" s="224"/>
      <c r="AT275" s="224"/>
      <c r="AU275" s="224"/>
      <c r="AV275" s="224"/>
      <c r="AW275" s="224"/>
      <c r="AX275" s="224"/>
      <c r="AY275" s="224"/>
    </row>
    <row r="276">
      <c r="A276" s="219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5"/>
      <c r="AA276" s="220"/>
      <c r="AB276" s="225"/>
      <c r="AC276" s="225"/>
      <c r="AD276" s="225"/>
      <c r="AE276" s="225"/>
      <c r="AF276" s="225"/>
      <c r="AG276" s="220"/>
      <c r="AH276" s="220"/>
      <c r="AI276" s="220"/>
      <c r="AJ276" s="220"/>
      <c r="AK276" s="222"/>
      <c r="AL276" s="222"/>
      <c r="AM276" s="222"/>
      <c r="AN276" s="222"/>
      <c r="AO276" s="223"/>
      <c r="AP276" s="220"/>
      <c r="AQ276" s="224"/>
      <c r="AR276" s="224"/>
      <c r="AS276" s="224"/>
      <c r="AT276" s="224"/>
      <c r="AU276" s="224"/>
      <c r="AV276" s="224"/>
      <c r="AW276" s="224"/>
      <c r="AX276" s="224"/>
      <c r="AY276" s="224"/>
    </row>
    <row r="277">
      <c r="A277" s="219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5"/>
      <c r="AA277" s="220"/>
      <c r="AB277" s="225"/>
      <c r="AC277" s="225"/>
      <c r="AD277" s="225"/>
      <c r="AE277" s="225"/>
      <c r="AF277" s="225"/>
      <c r="AG277" s="220"/>
      <c r="AH277" s="220"/>
      <c r="AI277" s="220"/>
      <c r="AJ277" s="220"/>
      <c r="AK277" s="222"/>
      <c r="AL277" s="222"/>
      <c r="AM277" s="222"/>
      <c r="AN277" s="222"/>
      <c r="AO277" s="223"/>
      <c r="AP277" s="220"/>
      <c r="AQ277" s="224"/>
      <c r="AR277" s="224"/>
      <c r="AS277" s="224"/>
      <c r="AT277" s="224"/>
      <c r="AU277" s="224"/>
      <c r="AV277" s="224"/>
      <c r="AW277" s="224"/>
      <c r="AX277" s="224"/>
      <c r="AY277" s="224"/>
    </row>
    <row r="278">
      <c r="A278" s="219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5"/>
      <c r="AA278" s="220"/>
      <c r="AB278" s="225"/>
      <c r="AC278" s="225"/>
      <c r="AD278" s="225"/>
      <c r="AE278" s="225"/>
      <c r="AF278" s="225"/>
      <c r="AG278" s="220"/>
      <c r="AH278" s="220"/>
      <c r="AI278" s="220"/>
      <c r="AJ278" s="220"/>
      <c r="AK278" s="222"/>
      <c r="AL278" s="222"/>
      <c r="AM278" s="222"/>
      <c r="AN278" s="222"/>
      <c r="AO278" s="223"/>
      <c r="AP278" s="220"/>
      <c r="AQ278" s="224"/>
      <c r="AR278" s="224"/>
      <c r="AS278" s="224"/>
      <c r="AT278" s="224"/>
      <c r="AU278" s="224"/>
      <c r="AV278" s="224"/>
      <c r="AW278" s="224"/>
      <c r="AX278" s="224"/>
      <c r="AY278" s="224"/>
    </row>
    <row r="279">
      <c r="A279" s="219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5"/>
      <c r="AA279" s="220"/>
      <c r="AB279" s="225"/>
      <c r="AC279" s="225"/>
      <c r="AD279" s="225"/>
      <c r="AE279" s="225"/>
      <c r="AF279" s="225"/>
      <c r="AG279" s="220"/>
      <c r="AH279" s="220"/>
      <c r="AI279" s="220"/>
      <c r="AJ279" s="220"/>
      <c r="AK279" s="222"/>
      <c r="AL279" s="222"/>
      <c r="AM279" s="222"/>
      <c r="AN279" s="222"/>
      <c r="AO279" s="223"/>
      <c r="AP279" s="220"/>
      <c r="AQ279" s="224"/>
      <c r="AR279" s="224"/>
      <c r="AS279" s="224"/>
      <c r="AT279" s="224"/>
      <c r="AU279" s="224"/>
      <c r="AV279" s="224"/>
      <c r="AW279" s="224"/>
      <c r="AX279" s="224"/>
      <c r="AY279" s="224"/>
    </row>
    <row r="280">
      <c r="A280" s="219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5"/>
      <c r="AA280" s="220"/>
      <c r="AB280" s="225"/>
      <c r="AC280" s="225"/>
      <c r="AD280" s="225"/>
      <c r="AE280" s="225"/>
      <c r="AF280" s="225"/>
      <c r="AG280" s="220"/>
      <c r="AH280" s="220"/>
      <c r="AI280" s="220"/>
      <c r="AJ280" s="220"/>
      <c r="AK280" s="222"/>
      <c r="AL280" s="222"/>
      <c r="AM280" s="222"/>
      <c r="AN280" s="222"/>
      <c r="AO280" s="223"/>
      <c r="AP280" s="220"/>
      <c r="AQ280" s="224"/>
      <c r="AR280" s="224"/>
      <c r="AS280" s="224"/>
      <c r="AT280" s="224"/>
      <c r="AU280" s="224"/>
      <c r="AV280" s="224"/>
      <c r="AW280" s="224"/>
      <c r="AX280" s="224"/>
      <c r="AY280" s="224"/>
    </row>
    <row r="281">
      <c r="A281" s="219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5"/>
      <c r="AA281" s="220"/>
      <c r="AB281" s="225"/>
      <c r="AC281" s="225"/>
      <c r="AD281" s="225"/>
      <c r="AE281" s="225"/>
      <c r="AF281" s="225"/>
      <c r="AG281" s="220"/>
      <c r="AH281" s="220"/>
      <c r="AI281" s="220"/>
      <c r="AJ281" s="220"/>
      <c r="AK281" s="222"/>
      <c r="AL281" s="222"/>
      <c r="AM281" s="222"/>
      <c r="AN281" s="222"/>
      <c r="AO281" s="223"/>
      <c r="AP281" s="220"/>
      <c r="AQ281" s="224"/>
      <c r="AR281" s="224"/>
      <c r="AS281" s="224"/>
      <c r="AT281" s="224"/>
      <c r="AU281" s="224"/>
      <c r="AV281" s="224"/>
      <c r="AW281" s="224"/>
      <c r="AX281" s="224"/>
      <c r="AY281" s="224"/>
    </row>
    <row r="282">
      <c r="A282" s="219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5"/>
      <c r="AA282" s="220"/>
      <c r="AB282" s="225"/>
      <c r="AC282" s="225"/>
      <c r="AD282" s="225"/>
      <c r="AE282" s="225"/>
      <c r="AF282" s="225"/>
      <c r="AG282" s="220"/>
      <c r="AH282" s="220"/>
      <c r="AI282" s="220"/>
      <c r="AJ282" s="220"/>
      <c r="AK282" s="222"/>
      <c r="AL282" s="222"/>
      <c r="AM282" s="222"/>
      <c r="AN282" s="222"/>
      <c r="AO282" s="223"/>
      <c r="AP282" s="220"/>
      <c r="AQ282" s="224"/>
      <c r="AR282" s="224"/>
      <c r="AS282" s="224"/>
      <c r="AT282" s="224"/>
      <c r="AU282" s="224"/>
      <c r="AV282" s="224"/>
      <c r="AW282" s="224"/>
      <c r="AX282" s="224"/>
      <c r="AY282" s="224"/>
    </row>
    <row r="283">
      <c r="A283" s="219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5"/>
      <c r="AA283" s="220"/>
      <c r="AB283" s="225"/>
      <c r="AC283" s="225"/>
      <c r="AD283" s="225"/>
      <c r="AE283" s="225"/>
      <c r="AF283" s="225"/>
      <c r="AG283" s="220"/>
      <c r="AH283" s="220"/>
      <c r="AI283" s="220"/>
      <c r="AJ283" s="220"/>
      <c r="AK283" s="222"/>
      <c r="AL283" s="222"/>
      <c r="AM283" s="222"/>
      <c r="AN283" s="222"/>
      <c r="AO283" s="223"/>
      <c r="AP283" s="220"/>
      <c r="AQ283" s="224"/>
      <c r="AR283" s="224"/>
      <c r="AS283" s="224"/>
      <c r="AT283" s="224"/>
      <c r="AU283" s="224"/>
      <c r="AV283" s="224"/>
      <c r="AW283" s="224"/>
      <c r="AX283" s="224"/>
      <c r="AY283" s="224"/>
    </row>
    <row r="284">
      <c r="A284" s="219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5"/>
      <c r="AA284" s="220"/>
      <c r="AB284" s="225"/>
      <c r="AC284" s="225"/>
      <c r="AD284" s="225"/>
      <c r="AE284" s="225"/>
      <c r="AF284" s="225"/>
      <c r="AG284" s="220"/>
      <c r="AH284" s="220"/>
      <c r="AI284" s="220"/>
      <c r="AJ284" s="220"/>
      <c r="AK284" s="222"/>
      <c r="AL284" s="222"/>
      <c r="AM284" s="222"/>
      <c r="AN284" s="222"/>
      <c r="AO284" s="223"/>
      <c r="AP284" s="220"/>
      <c r="AQ284" s="224"/>
      <c r="AR284" s="224"/>
      <c r="AS284" s="224"/>
      <c r="AT284" s="224"/>
      <c r="AU284" s="224"/>
      <c r="AV284" s="224"/>
      <c r="AW284" s="224"/>
      <c r="AX284" s="224"/>
      <c r="AY284" s="224"/>
    </row>
    <row r="285">
      <c r="A285" s="219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5"/>
      <c r="AA285" s="220"/>
      <c r="AB285" s="225"/>
      <c r="AC285" s="225"/>
      <c r="AD285" s="225"/>
      <c r="AE285" s="225"/>
      <c r="AF285" s="225"/>
      <c r="AG285" s="220"/>
      <c r="AH285" s="220"/>
      <c r="AI285" s="220"/>
      <c r="AJ285" s="220"/>
      <c r="AK285" s="222"/>
      <c r="AL285" s="222"/>
      <c r="AM285" s="222"/>
      <c r="AN285" s="222"/>
      <c r="AO285" s="223"/>
      <c r="AP285" s="220"/>
      <c r="AQ285" s="224"/>
      <c r="AR285" s="224"/>
      <c r="AS285" s="224"/>
      <c r="AT285" s="224"/>
      <c r="AU285" s="224"/>
      <c r="AV285" s="224"/>
      <c r="AW285" s="224"/>
      <c r="AX285" s="224"/>
      <c r="AY285" s="224"/>
    </row>
    <row r="286">
      <c r="A286" s="219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5"/>
      <c r="AA286" s="220"/>
      <c r="AB286" s="225"/>
      <c r="AC286" s="225"/>
      <c r="AD286" s="225"/>
      <c r="AE286" s="225"/>
      <c r="AF286" s="225"/>
      <c r="AG286" s="220"/>
      <c r="AH286" s="220"/>
      <c r="AI286" s="220"/>
      <c r="AJ286" s="220"/>
      <c r="AK286" s="222"/>
      <c r="AL286" s="222"/>
      <c r="AM286" s="222"/>
      <c r="AN286" s="222"/>
      <c r="AO286" s="223"/>
      <c r="AP286" s="220"/>
      <c r="AQ286" s="224"/>
      <c r="AR286" s="224"/>
      <c r="AS286" s="224"/>
      <c r="AT286" s="224"/>
      <c r="AU286" s="224"/>
      <c r="AV286" s="224"/>
      <c r="AW286" s="224"/>
      <c r="AX286" s="224"/>
      <c r="AY286" s="224"/>
    </row>
    <row r="287">
      <c r="A287" s="219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5"/>
      <c r="AA287" s="220"/>
      <c r="AB287" s="225"/>
      <c r="AC287" s="225"/>
      <c r="AD287" s="225"/>
      <c r="AE287" s="225"/>
      <c r="AF287" s="225"/>
      <c r="AG287" s="220"/>
      <c r="AH287" s="220"/>
      <c r="AI287" s="220"/>
      <c r="AJ287" s="220"/>
      <c r="AK287" s="222"/>
      <c r="AL287" s="222"/>
      <c r="AM287" s="222"/>
      <c r="AN287" s="222"/>
      <c r="AO287" s="223"/>
      <c r="AP287" s="220"/>
      <c r="AQ287" s="224"/>
      <c r="AR287" s="224"/>
      <c r="AS287" s="224"/>
      <c r="AT287" s="224"/>
      <c r="AU287" s="224"/>
      <c r="AV287" s="224"/>
      <c r="AW287" s="224"/>
      <c r="AX287" s="224"/>
      <c r="AY287" s="224"/>
    </row>
    <row r="288">
      <c r="A288" s="219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5"/>
      <c r="AA288" s="220"/>
      <c r="AB288" s="225"/>
      <c r="AC288" s="225"/>
      <c r="AD288" s="225"/>
      <c r="AE288" s="225"/>
      <c r="AF288" s="225"/>
      <c r="AG288" s="220"/>
      <c r="AH288" s="220"/>
      <c r="AI288" s="220"/>
      <c r="AJ288" s="220"/>
      <c r="AK288" s="222"/>
      <c r="AL288" s="222"/>
      <c r="AM288" s="222"/>
      <c r="AN288" s="222"/>
      <c r="AO288" s="223"/>
      <c r="AP288" s="220"/>
      <c r="AQ288" s="224"/>
      <c r="AR288" s="224"/>
      <c r="AS288" s="224"/>
      <c r="AT288" s="224"/>
      <c r="AU288" s="224"/>
      <c r="AV288" s="224"/>
      <c r="AW288" s="224"/>
      <c r="AX288" s="224"/>
      <c r="AY288" s="224"/>
    </row>
    <row r="289">
      <c r="A289" s="219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5"/>
      <c r="AA289" s="220"/>
      <c r="AB289" s="225"/>
      <c r="AC289" s="225"/>
      <c r="AD289" s="225"/>
      <c r="AE289" s="225"/>
      <c r="AF289" s="225"/>
      <c r="AG289" s="220"/>
      <c r="AH289" s="220"/>
      <c r="AI289" s="220"/>
      <c r="AJ289" s="220"/>
      <c r="AK289" s="222"/>
      <c r="AL289" s="222"/>
      <c r="AM289" s="222"/>
      <c r="AN289" s="222"/>
      <c r="AO289" s="223"/>
      <c r="AP289" s="220"/>
      <c r="AQ289" s="224"/>
      <c r="AR289" s="224"/>
      <c r="AS289" s="224"/>
      <c r="AT289" s="224"/>
      <c r="AU289" s="224"/>
      <c r="AV289" s="224"/>
      <c r="AW289" s="224"/>
      <c r="AX289" s="224"/>
      <c r="AY289" s="224"/>
    </row>
    <row r="290">
      <c r="A290" s="219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5"/>
      <c r="AA290" s="220"/>
      <c r="AB290" s="225"/>
      <c r="AC290" s="225"/>
      <c r="AD290" s="225"/>
      <c r="AE290" s="225"/>
      <c r="AF290" s="225"/>
      <c r="AG290" s="220"/>
      <c r="AH290" s="220"/>
      <c r="AI290" s="220"/>
      <c r="AJ290" s="220"/>
      <c r="AK290" s="222"/>
      <c r="AL290" s="222"/>
      <c r="AM290" s="222"/>
      <c r="AN290" s="222"/>
      <c r="AO290" s="223"/>
      <c r="AP290" s="220"/>
      <c r="AQ290" s="224"/>
      <c r="AR290" s="224"/>
      <c r="AS290" s="224"/>
      <c r="AT290" s="224"/>
      <c r="AU290" s="224"/>
      <c r="AV290" s="224"/>
      <c r="AW290" s="224"/>
      <c r="AX290" s="224"/>
      <c r="AY290" s="224"/>
    </row>
    <row r="291">
      <c r="A291" s="219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5"/>
      <c r="AA291" s="220"/>
      <c r="AB291" s="225"/>
      <c r="AC291" s="225"/>
      <c r="AD291" s="225"/>
      <c r="AE291" s="225"/>
      <c r="AF291" s="225"/>
      <c r="AG291" s="220"/>
      <c r="AH291" s="220"/>
      <c r="AI291" s="220"/>
      <c r="AJ291" s="220"/>
      <c r="AK291" s="222"/>
      <c r="AL291" s="222"/>
      <c r="AM291" s="222"/>
      <c r="AN291" s="222"/>
      <c r="AO291" s="223"/>
      <c r="AP291" s="220"/>
      <c r="AQ291" s="224"/>
      <c r="AR291" s="224"/>
      <c r="AS291" s="224"/>
      <c r="AT291" s="224"/>
      <c r="AU291" s="224"/>
      <c r="AV291" s="224"/>
      <c r="AW291" s="224"/>
      <c r="AX291" s="224"/>
      <c r="AY291" s="224"/>
    </row>
    <row r="292">
      <c r="A292" s="219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5"/>
      <c r="AA292" s="220"/>
      <c r="AB292" s="225"/>
      <c r="AC292" s="225"/>
      <c r="AD292" s="225"/>
      <c r="AE292" s="225"/>
      <c r="AF292" s="225"/>
      <c r="AG292" s="220"/>
      <c r="AH292" s="220"/>
      <c r="AI292" s="220"/>
      <c r="AJ292" s="220"/>
      <c r="AK292" s="222"/>
      <c r="AL292" s="222"/>
      <c r="AM292" s="222"/>
      <c r="AN292" s="222"/>
      <c r="AO292" s="223"/>
      <c r="AP292" s="220"/>
      <c r="AQ292" s="224"/>
      <c r="AR292" s="224"/>
      <c r="AS292" s="224"/>
      <c r="AT292" s="224"/>
      <c r="AU292" s="224"/>
      <c r="AV292" s="224"/>
      <c r="AW292" s="224"/>
      <c r="AX292" s="224"/>
      <c r="AY292" s="224"/>
    </row>
    <row r="293">
      <c r="A293" s="219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5"/>
      <c r="AA293" s="220"/>
      <c r="AB293" s="225"/>
      <c r="AC293" s="225"/>
      <c r="AD293" s="225"/>
      <c r="AE293" s="225"/>
      <c r="AF293" s="225"/>
      <c r="AG293" s="220"/>
      <c r="AH293" s="220"/>
      <c r="AI293" s="220"/>
      <c r="AJ293" s="220"/>
      <c r="AK293" s="222"/>
      <c r="AL293" s="222"/>
      <c r="AM293" s="222"/>
      <c r="AN293" s="222"/>
      <c r="AO293" s="223"/>
      <c r="AP293" s="220"/>
      <c r="AQ293" s="224"/>
      <c r="AR293" s="224"/>
      <c r="AS293" s="224"/>
      <c r="AT293" s="224"/>
      <c r="AU293" s="224"/>
      <c r="AV293" s="224"/>
      <c r="AW293" s="224"/>
      <c r="AX293" s="224"/>
      <c r="AY293" s="224"/>
    </row>
    <row r="294">
      <c r="A294" s="219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5"/>
      <c r="AA294" s="220"/>
      <c r="AB294" s="225"/>
      <c r="AC294" s="225"/>
      <c r="AD294" s="225"/>
      <c r="AE294" s="225"/>
      <c r="AF294" s="225"/>
      <c r="AG294" s="220"/>
      <c r="AH294" s="220"/>
      <c r="AI294" s="220"/>
      <c r="AJ294" s="220"/>
      <c r="AK294" s="222"/>
      <c r="AL294" s="222"/>
      <c r="AM294" s="222"/>
      <c r="AN294" s="222"/>
      <c r="AO294" s="223"/>
      <c r="AP294" s="220"/>
      <c r="AQ294" s="224"/>
      <c r="AR294" s="224"/>
      <c r="AS294" s="224"/>
      <c r="AT294" s="224"/>
      <c r="AU294" s="224"/>
      <c r="AV294" s="224"/>
      <c r="AW294" s="224"/>
      <c r="AX294" s="224"/>
      <c r="AY294" s="224"/>
    </row>
    <row r="295">
      <c r="A295" s="219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5"/>
      <c r="AA295" s="220"/>
      <c r="AB295" s="225"/>
      <c r="AC295" s="225"/>
      <c r="AD295" s="225"/>
      <c r="AE295" s="225"/>
      <c r="AF295" s="225"/>
      <c r="AG295" s="220"/>
      <c r="AH295" s="220"/>
      <c r="AI295" s="220"/>
      <c r="AJ295" s="220"/>
      <c r="AK295" s="222"/>
      <c r="AL295" s="222"/>
      <c r="AM295" s="222"/>
      <c r="AN295" s="222"/>
      <c r="AO295" s="223"/>
      <c r="AP295" s="220"/>
      <c r="AQ295" s="224"/>
      <c r="AR295" s="224"/>
      <c r="AS295" s="224"/>
      <c r="AT295" s="224"/>
      <c r="AU295" s="224"/>
      <c r="AV295" s="224"/>
      <c r="AW295" s="224"/>
      <c r="AX295" s="224"/>
      <c r="AY295" s="224"/>
    </row>
    <row r="296">
      <c r="A296" s="219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5"/>
      <c r="AA296" s="220"/>
      <c r="AB296" s="225"/>
      <c r="AC296" s="225"/>
      <c r="AD296" s="225"/>
      <c r="AE296" s="225"/>
      <c r="AF296" s="225"/>
      <c r="AG296" s="220"/>
      <c r="AH296" s="220"/>
      <c r="AI296" s="220"/>
      <c r="AJ296" s="220"/>
      <c r="AK296" s="222"/>
      <c r="AL296" s="222"/>
      <c r="AM296" s="222"/>
      <c r="AN296" s="222"/>
      <c r="AO296" s="223"/>
      <c r="AP296" s="220"/>
      <c r="AQ296" s="224"/>
      <c r="AR296" s="224"/>
      <c r="AS296" s="224"/>
      <c r="AT296" s="224"/>
      <c r="AU296" s="224"/>
      <c r="AV296" s="224"/>
      <c r="AW296" s="224"/>
      <c r="AX296" s="224"/>
      <c r="AY296" s="224"/>
    </row>
    <row r="297">
      <c r="A297" s="219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5"/>
      <c r="AA297" s="220"/>
      <c r="AB297" s="225"/>
      <c r="AC297" s="225"/>
      <c r="AD297" s="225"/>
      <c r="AE297" s="225"/>
      <c r="AF297" s="225"/>
      <c r="AG297" s="220"/>
      <c r="AH297" s="220"/>
      <c r="AI297" s="220"/>
      <c r="AJ297" s="220"/>
      <c r="AK297" s="222"/>
      <c r="AL297" s="222"/>
      <c r="AM297" s="222"/>
      <c r="AN297" s="222"/>
      <c r="AO297" s="223"/>
      <c r="AP297" s="220"/>
      <c r="AQ297" s="224"/>
      <c r="AR297" s="224"/>
      <c r="AS297" s="224"/>
      <c r="AT297" s="224"/>
      <c r="AU297" s="224"/>
      <c r="AV297" s="224"/>
      <c r="AW297" s="224"/>
      <c r="AX297" s="224"/>
      <c r="AY297" s="224"/>
    </row>
    <row r="298">
      <c r="A298" s="219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5"/>
      <c r="AA298" s="220"/>
      <c r="AB298" s="225"/>
      <c r="AC298" s="225"/>
      <c r="AD298" s="225"/>
      <c r="AE298" s="225"/>
      <c r="AF298" s="225"/>
      <c r="AG298" s="220"/>
      <c r="AH298" s="220"/>
      <c r="AI298" s="220"/>
      <c r="AJ298" s="220"/>
      <c r="AK298" s="222"/>
      <c r="AL298" s="222"/>
      <c r="AM298" s="222"/>
      <c r="AN298" s="222"/>
      <c r="AO298" s="223"/>
      <c r="AP298" s="220"/>
      <c r="AQ298" s="224"/>
      <c r="AR298" s="224"/>
      <c r="AS298" s="224"/>
      <c r="AT298" s="224"/>
      <c r="AU298" s="224"/>
      <c r="AV298" s="224"/>
      <c r="AW298" s="224"/>
      <c r="AX298" s="224"/>
      <c r="AY298" s="224"/>
    </row>
    <row r="299">
      <c r="A299" s="219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5"/>
      <c r="AA299" s="220"/>
      <c r="AB299" s="225"/>
      <c r="AC299" s="225"/>
      <c r="AD299" s="225"/>
      <c r="AE299" s="225"/>
      <c r="AF299" s="225"/>
      <c r="AG299" s="220"/>
      <c r="AH299" s="220"/>
      <c r="AI299" s="220"/>
      <c r="AJ299" s="220"/>
      <c r="AK299" s="222"/>
      <c r="AL299" s="222"/>
      <c r="AM299" s="222"/>
      <c r="AN299" s="222"/>
      <c r="AO299" s="223"/>
      <c r="AP299" s="220"/>
      <c r="AQ299" s="224"/>
      <c r="AR299" s="224"/>
      <c r="AS299" s="224"/>
      <c r="AT299" s="224"/>
      <c r="AU299" s="224"/>
      <c r="AV299" s="224"/>
      <c r="AW299" s="224"/>
      <c r="AX299" s="224"/>
      <c r="AY299" s="224"/>
    </row>
    <row r="300">
      <c r="A300" s="219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5"/>
      <c r="AA300" s="220"/>
      <c r="AB300" s="225"/>
      <c r="AC300" s="225"/>
      <c r="AD300" s="225"/>
      <c r="AE300" s="225"/>
      <c r="AF300" s="225"/>
      <c r="AG300" s="220"/>
      <c r="AH300" s="220"/>
      <c r="AI300" s="220"/>
      <c r="AJ300" s="220"/>
      <c r="AK300" s="222"/>
      <c r="AL300" s="222"/>
      <c r="AM300" s="222"/>
      <c r="AN300" s="222"/>
      <c r="AO300" s="223"/>
      <c r="AP300" s="220"/>
      <c r="AQ300" s="224"/>
      <c r="AR300" s="224"/>
      <c r="AS300" s="224"/>
      <c r="AT300" s="224"/>
      <c r="AU300" s="224"/>
      <c r="AV300" s="224"/>
      <c r="AW300" s="224"/>
      <c r="AX300" s="224"/>
      <c r="AY300" s="224"/>
    </row>
    <row r="301">
      <c r="A301" s="219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5"/>
      <c r="AA301" s="220"/>
      <c r="AB301" s="225"/>
      <c r="AC301" s="225"/>
      <c r="AD301" s="225"/>
      <c r="AE301" s="225"/>
      <c r="AF301" s="225"/>
      <c r="AG301" s="220"/>
      <c r="AH301" s="220"/>
      <c r="AI301" s="220"/>
      <c r="AJ301" s="220"/>
      <c r="AK301" s="222"/>
      <c r="AL301" s="222"/>
      <c r="AM301" s="222"/>
      <c r="AN301" s="222"/>
      <c r="AO301" s="223"/>
      <c r="AP301" s="220"/>
      <c r="AQ301" s="224"/>
      <c r="AR301" s="224"/>
      <c r="AS301" s="224"/>
      <c r="AT301" s="224"/>
      <c r="AU301" s="224"/>
      <c r="AV301" s="224"/>
      <c r="AW301" s="224"/>
      <c r="AX301" s="224"/>
      <c r="AY301" s="224"/>
    </row>
    <row r="302">
      <c r="A302" s="219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5"/>
      <c r="AA302" s="220"/>
      <c r="AB302" s="225"/>
      <c r="AC302" s="225"/>
      <c r="AD302" s="225"/>
      <c r="AE302" s="225"/>
      <c r="AF302" s="225"/>
      <c r="AG302" s="220"/>
      <c r="AH302" s="220"/>
      <c r="AI302" s="220"/>
      <c r="AJ302" s="220"/>
      <c r="AK302" s="222"/>
      <c r="AL302" s="222"/>
      <c r="AM302" s="222"/>
      <c r="AN302" s="222"/>
      <c r="AO302" s="223"/>
      <c r="AP302" s="220"/>
      <c r="AQ302" s="224"/>
      <c r="AR302" s="224"/>
      <c r="AS302" s="224"/>
      <c r="AT302" s="224"/>
      <c r="AU302" s="224"/>
      <c r="AV302" s="224"/>
      <c r="AW302" s="224"/>
      <c r="AX302" s="224"/>
      <c r="AY302" s="224"/>
    </row>
    <row r="303">
      <c r="A303" s="219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5"/>
      <c r="AA303" s="220"/>
      <c r="AB303" s="225"/>
      <c r="AC303" s="225"/>
      <c r="AD303" s="225"/>
      <c r="AE303" s="225"/>
      <c r="AF303" s="225"/>
      <c r="AG303" s="220"/>
      <c r="AH303" s="220"/>
      <c r="AI303" s="220"/>
      <c r="AJ303" s="220"/>
      <c r="AK303" s="222"/>
      <c r="AL303" s="222"/>
      <c r="AM303" s="222"/>
      <c r="AN303" s="222"/>
      <c r="AO303" s="223"/>
      <c r="AP303" s="220"/>
      <c r="AQ303" s="224"/>
      <c r="AR303" s="224"/>
      <c r="AS303" s="224"/>
      <c r="AT303" s="224"/>
      <c r="AU303" s="224"/>
      <c r="AV303" s="224"/>
      <c r="AW303" s="224"/>
      <c r="AX303" s="224"/>
      <c r="AY303" s="224"/>
    </row>
    <row r="304">
      <c r="A304" s="219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5"/>
      <c r="AA304" s="220"/>
      <c r="AB304" s="225"/>
      <c r="AC304" s="225"/>
      <c r="AD304" s="225"/>
      <c r="AE304" s="225"/>
      <c r="AF304" s="225"/>
      <c r="AG304" s="220"/>
      <c r="AH304" s="220"/>
      <c r="AI304" s="220"/>
      <c r="AJ304" s="220"/>
      <c r="AK304" s="222"/>
      <c r="AL304" s="222"/>
      <c r="AM304" s="222"/>
      <c r="AN304" s="222"/>
      <c r="AO304" s="223"/>
      <c r="AP304" s="220"/>
      <c r="AQ304" s="224"/>
      <c r="AR304" s="224"/>
      <c r="AS304" s="224"/>
      <c r="AT304" s="224"/>
      <c r="AU304" s="224"/>
      <c r="AV304" s="224"/>
      <c r="AW304" s="224"/>
      <c r="AX304" s="224"/>
      <c r="AY304" s="224"/>
    </row>
    <row r="305">
      <c r="A305" s="219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5"/>
      <c r="AA305" s="220"/>
      <c r="AB305" s="225"/>
      <c r="AC305" s="225"/>
      <c r="AD305" s="225"/>
      <c r="AE305" s="225"/>
      <c r="AF305" s="225"/>
      <c r="AG305" s="220"/>
      <c r="AH305" s="220"/>
      <c r="AI305" s="220"/>
      <c r="AJ305" s="220"/>
      <c r="AK305" s="222"/>
      <c r="AL305" s="222"/>
      <c r="AM305" s="222"/>
      <c r="AN305" s="222"/>
      <c r="AO305" s="223"/>
      <c r="AP305" s="220"/>
      <c r="AQ305" s="224"/>
      <c r="AR305" s="224"/>
      <c r="AS305" s="224"/>
      <c r="AT305" s="224"/>
      <c r="AU305" s="224"/>
      <c r="AV305" s="224"/>
      <c r="AW305" s="224"/>
      <c r="AX305" s="224"/>
      <c r="AY305" s="224"/>
    </row>
    <row r="306">
      <c r="A306" s="219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5"/>
      <c r="AA306" s="220"/>
      <c r="AB306" s="225"/>
      <c r="AC306" s="225"/>
      <c r="AD306" s="225"/>
      <c r="AE306" s="225"/>
      <c r="AF306" s="225"/>
      <c r="AG306" s="220"/>
      <c r="AH306" s="220"/>
      <c r="AI306" s="220"/>
      <c r="AJ306" s="220"/>
      <c r="AK306" s="222"/>
      <c r="AL306" s="222"/>
      <c r="AM306" s="222"/>
      <c r="AN306" s="222"/>
      <c r="AO306" s="223"/>
      <c r="AP306" s="220"/>
      <c r="AQ306" s="224"/>
      <c r="AR306" s="224"/>
      <c r="AS306" s="224"/>
      <c r="AT306" s="224"/>
      <c r="AU306" s="224"/>
      <c r="AV306" s="224"/>
      <c r="AW306" s="224"/>
      <c r="AX306" s="224"/>
      <c r="AY306" s="224"/>
    </row>
    <row r="307">
      <c r="A307" s="219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5"/>
      <c r="AA307" s="220"/>
      <c r="AB307" s="225"/>
      <c r="AC307" s="225"/>
      <c r="AD307" s="225"/>
      <c r="AE307" s="225"/>
      <c r="AF307" s="225"/>
      <c r="AG307" s="220"/>
      <c r="AH307" s="220"/>
      <c r="AI307" s="220"/>
      <c r="AJ307" s="220"/>
      <c r="AK307" s="222"/>
      <c r="AL307" s="222"/>
      <c r="AM307" s="222"/>
      <c r="AN307" s="222"/>
      <c r="AO307" s="223"/>
      <c r="AP307" s="220"/>
      <c r="AQ307" s="224"/>
      <c r="AR307" s="224"/>
      <c r="AS307" s="224"/>
      <c r="AT307" s="224"/>
      <c r="AU307" s="224"/>
      <c r="AV307" s="224"/>
      <c r="AW307" s="224"/>
      <c r="AX307" s="224"/>
      <c r="AY307" s="224"/>
    </row>
    <row r="308">
      <c r="A308" s="219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5"/>
      <c r="AA308" s="220"/>
      <c r="AB308" s="225"/>
      <c r="AC308" s="225"/>
      <c r="AD308" s="225"/>
      <c r="AE308" s="225"/>
      <c r="AF308" s="225"/>
      <c r="AG308" s="220"/>
      <c r="AH308" s="220"/>
      <c r="AI308" s="220"/>
      <c r="AJ308" s="220"/>
      <c r="AK308" s="222"/>
      <c r="AL308" s="222"/>
      <c r="AM308" s="222"/>
      <c r="AN308" s="222"/>
      <c r="AO308" s="223"/>
      <c r="AP308" s="220"/>
      <c r="AQ308" s="224"/>
      <c r="AR308" s="224"/>
      <c r="AS308" s="224"/>
      <c r="AT308" s="224"/>
      <c r="AU308" s="224"/>
      <c r="AV308" s="224"/>
      <c r="AW308" s="224"/>
      <c r="AX308" s="224"/>
      <c r="AY308" s="224"/>
    </row>
    <row r="309">
      <c r="A309" s="219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5"/>
      <c r="AA309" s="220"/>
      <c r="AB309" s="225"/>
      <c r="AC309" s="225"/>
      <c r="AD309" s="225"/>
      <c r="AE309" s="225"/>
      <c r="AF309" s="225"/>
      <c r="AG309" s="220"/>
      <c r="AH309" s="220"/>
      <c r="AI309" s="220"/>
      <c r="AJ309" s="220"/>
      <c r="AK309" s="222"/>
      <c r="AL309" s="222"/>
      <c r="AM309" s="222"/>
      <c r="AN309" s="222"/>
      <c r="AO309" s="223"/>
      <c r="AP309" s="220"/>
      <c r="AQ309" s="224"/>
      <c r="AR309" s="224"/>
      <c r="AS309" s="224"/>
      <c r="AT309" s="224"/>
      <c r="AU309" s="224"/>
      <c r="AV309" s="224"/>
      <c r="AW309" s="224"/>
      <c r="AX309" s="224"/>
      <c r="AY309" s="224"/>
    </row>
    <row r="310">
      <c r="A310" s="219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5"/>
      <c r="AA310" s="220"/>
      <c r="AB310" s="225"/>
      <c r="AC310" s="225"/>
      <c r="AD310" s="225"/>
      <c r="AE310" s="225"/>
      <c r="AF310" s="225"/>
      <c r="AG310" s="220"/>
      <c r="AH310" s="220"/>
      <c r="AI310" s="220"/>
      <c r="AJ310" s="220"/>
      <c r="AK310" s="222"/>
      <c r="AL310" s="222"/>
      <c r="AM310" s="222"/>
      <c r="AN310" s="222"/>
      <c r="AO310" s="223"/>
      <c r="AP310" s="220"/>
      <c r="AQ310" s="224"/>
      <c r="AR310" s="224"/>
      <c r="AS310" s="224"/>
      <c r="AT310" s="224"/>
      <c r="AU310" s="224"/>
      <c r="AV310" s="224"/>
      <c r="AW310" s="224"/>
      <c r="AX310" s="224"/>
      <c r="AY310" s="224"/>
    </row>
    <row r="311">
      <c r="A311" s="219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5"/>
      <c r="AA311" s="220"/>
      <c r="AB311" s="225"/>
      <c r="AC311" s="225"/>
      <c r="AD311" s="225"/>
      <c r="AE311" s="225"/>
      <c r="AF311" s="225"/>
      <c r="AG311" s="220"/>
      <c r="AH311" s="220"/>
      <c r="AI311" s="220"/>
      <c r="AJ311" s="220"/>
      <c r="AK311" s="222"/>
      <c r="AL311" s="222"/>
      <c r="AM311" s="222"/>
      <c r="AN311" s="222"/>
      <c r="AO311" s="223"/>
      <c r="AP311" s="220"/>
      <c r="AQ311" s="224"/>
      <c r="AR311" s="224"/>
      <c r="AS311" s="224"/>
      <c r="AT311" s="224"/>
      <c r="AU311" s="224"/>
      <c r="AV311" s="224"/>
      <c r="AW311" s="224"/>
      <c r="AX311" s="224"/>
      <c r="AY311" s="224"/>
    </row>
    <row r="312">
      <c r="A312" s="219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5"/>
      <c r="AA312" s="220"/>
      <c r="AB312" s="225"/>
      <c r="AC312" s="225"/>
      <c r="AD312" s="225"/>
      <c r="AE312" s="225"/>
      <c r="AF312" s="225"/>
      <c r="AG312" s="220"/>
      <c r="AH312" s="220"/>
      <c r="AI312" s="220"/>
      <c r="AJ312" s="220"/>
      <c r="AK312" s="222"/>
      <c r="AL312" s="222"/>
      <c r="AM312" s="222"/>
      <c r="AN312" s="222"/>
      <c r="AO312" s="223"/>
      <c r="AP312" s="220"/>
      <c r="AQ312" s="224"/>
      <c r="AR312" s="224"/>
      <c r="AS312" s="224"/>
      <c r="AT312" s="224"/>
      <c r="AU312" s="224"/>
      <c r="AV312" s="224"/>
      <c r="AW312" s="224"/>
      <c r="AX312" s="224"/>
      <c r="AY312" s="224"/>
    </row>
    <row r="313">
      <c r="A313" s="219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5"/>
      <c r="AA313" s="220"/>
      <c r="AB313" s="225"/>
      <c r="AC313" s="225"/>
      <c r="AD313" s="225"/>
      <c r="AE313" s="225"/>
      <c r="AF313" s="225"/>
      <c r="AG313" s="220"/>
      <c r="AH313" s="220"/>
      <c r="AI313" s="220"/>
      <c r="AJ313" s="220"/>
      <c r="AK313" s="222"/>
      <c r="AL313" s="222"/>
      <c r="AM313" s="222"/>
      <c r="AN313" s="222"/>
      <c r="AO313" s="223"/>
      <c r="AP313" s="220"/>
      <c r="AQ313" s="224"/>
      <c r="AR313" s="224"/>
      <c r="AS313" s="224"/>
      <c r="AT313" s="224"/>
      <c r="AU313" s="224"/>
      <c r="AV313" s="224"/>
      <c r="AW313" s="224"/>
      <c r="AX313" s="224"/>
      <c r="AY313" s="224"/>
    </row>
    <row r="314">
      <c r="A314" s="219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5"/>
      <c r="AA314" s="220"/>
      <c r="AB314" s="225"/>
      <c r="AC314" s="225"/>
      <c r="AD314" s="225"/>
      <c r="AE314" s="225"/>
      <c r="AF314" s="225"/>
      <c r="AG314" s="220"/>
      <c r="AH314" s="220"/>
      <c r="AI314" s="220"/>
      <c r="AJ314" s="220"/>
      <c r="AK314" s="222"/>
      <c r="AL314" s="222"/>
      <c r="AM314" s="222"/>
      <c r="AN314" s="222"/>
      <c r="AO314" s="223"/>
      <c r="AP314" s="220"/>
      <c r="AQ314" s="224"/>
      <c r="AR314" s="224"/>
      <c r="AS314" s="224"/>
      <c r="AT314" s="224"/>
      <c r="AU314" s="224"/>
      <c r="AV314" s="224"/>
      <c r="AW314" s="224"/>
      <c r="AX314" s="224"/>
      <c r="AY314" s="224"/>
    </row>
    <row r="315">
      <c r="A315" s="219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5"/>
      <c r="AA315" s="220"/>
      <c r="AB315" s="225"/>
      <c r="AC315" s="225"/>
      <c r="AD315" s="225"/>
      <c r="AE315" s="225"/>
      <c r="AF315" s="225"/>
      <c r="AG315" s="220"/>
      <c r="AH315" s="220"/>
      <c r="AI315" s="220"/>
      <c r="AJ315" s="220"/>
      <c r="AK315" s="222"/>
      <c r="AL315" s="222"/>
      <c r="AM315" s="222"/>
      <c r="AN315" s="222"/>
      <c r="AO315" s="223"/>
      <c r="AP315" s="220"/>
      <c r="AQ315" s="224"/>
      <c r="AR315" s="224"/>
      <c r="AS315" s="224"/>
      <c r="AT315" s="224"/>
      <c r="AU315" s="224"/>
      <c r="AV315" s="224"/>
      <c r="AW315" s="224"/>
      <c r="AX315" s="224"/>
      <c r="AY315" s="224"/>
    </row>
    <row r="316">
      <c r="A316" s="219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5"/>
      <c r="AA316" s="220"/>
      <c r="AB316" s="225"/>
      <c r="AC316" s="225"/>
      <c r="AD316" s="225"/>
      <c r="AE316" s="225"/>
      <c r="AF316" s="225"/>
      <c r="AG316" s="220"/>
      <c r="AH316" s="220"/>
      <c r="AI316" s="220"/>
      <c r="AJ316" s="220"/>
      <c r="AK316" s="222"/>
      <c r="AL316" s="222"/>
      <c r="AM316" s="222"/>
      <c r="AN316" s="222"/>
      <c r="AO316" s="223"/>
      <c r="AP316" s="220"/>
      <c r="AQ316" s="224"/>
      <c r="AR316" s="224"/>
      <c r="AS316" s="224"/>
      <c r="AT316" s="224"/>
      <c r="AU316" s="224"/>
      <c r="AV316" s="224"/>
      <c r="AW316" s="224"/>
      <c r="AX316" s="224"/>
      <c r="AY316" s="224"/>
    </row>
    <row r="317">
      <c r="A317" s="219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5"/>
      <c r="AA317" s="220"/>
      <c r="AB317" s="225"/>
      <c r="AC317" s="225"/>
      <c r="AD317" s="225"/>
      <c r="AE317" s="225"/>
      <c r="AF317" s="225"/>
      <c r="AG317" s="220"/>
      <c r="AH317" s="220"/>
      <c r="AI317" s="220"/>
      <c r="AJ317" s="220"/>
      <c r="AK317" s="222"/>
      <c r="AL317" s="222"/>
      <c r="AM317" s="222"/>
      <c r="AN317" s="222"/>
      <c r="AO317" s="223"/>
      <c r="AP317" s="220"/>
      <c r="AQ317" s="224"/>
      <c r="AR317" s="224"/>
      <c r="AS317" s="224"/>
      <c r="AT317" s="224"/>
      <c r="AU317" s="224"/>
      <c r="AV317" s="224"/>
      <c r="AW317" s="224"/>
      <c r="AX317" s="224"/>
      <c r="AY317" s="224"/>
    </row>
    <row r="318">
      <c r="A318" s="219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5"/>
      <c r="AA318" s="220"/>
      <c r="AB318" s="225"/>
      <c r="AC318" s="225"/>
      <c r="AD318" s="225"/>
      <c r="AE318" s="225"/>
      <c r="AF318" s="225"/>
      <c r="AG318" s="220"/>
      <c r="AH318" s="220"/>
      <c r="AI318" s="220"/>
      <c r="AJ318" s="220"/>
      <c r="AK318" s="222"/>
      <c r="AL318" s="222"/>
      <c r="AM318" s="222"/>
      <c r="AN318" s="222"/>
      <c r="AO318" s="223"/>
      <c r="AP318" s="220"/>
      <c r="AQ318" s="224"/>
      <c r="AR318" s="224"/>
      <c r="AS318" s="224"/>
      <c r="AT318" s="224"/>
      <c r="AU318" s="224"/>
      <c r="AV318" s="224"/>
      <c r="AW318" s="224"/>
      <c r="AX318" s="224"/>
      <c r="AY318" s="224"/>
    </row>
    <row r="319">
      <c r="A319" s="219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5"/>
      <c r="AA319" s="220"/>
      <c r="AB319" s="225"/>
      <c r="AC319" s="225"/>
      <c r="AD319" s="225"/>
      <c r="AE319" s="225"/>
      <c r="AF319" s="225"/>
      <c r="AG319" s="220"/>
      <c r="AH319" s="220"/>
      <c r="AI319" s="220"/>
      <c r="AJ319" s="220"/>
      <c r="AK319" s="222"/>
      <c r="AL319" s="222"/>
      <c r="AM319" s="222"/>
      <c r="AN319" s="222"/>
      <c r="AO319" s="223"/>
      <c r="AP319" s="220"/>
      <c r="AQ319" s="224"/>
      <c r="AR319" s="224"/>
      <c r="AS319" s="224"/>
      <c r="AT319" s="224"/>
      <c r="AU319" s="224"/>
      <c r="AV319" s="224"/>
      <c r="AW319" s="224"/>
      <c r="AX319" s="224"/>
      <c r="AY319" s="224"/>
    </row>
    <row r="320">
      <c r="A320" s="219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5"/>
      <c r="AA320" s="220"/>
      <c r="AB320" s="225"/>
      <c r="AC320" s="225"/>
      <c r="AD320" s="225"/>
      <c r="AE320" s="225"/>
      <c r="AF320" s="225"/>
      <c r="AG320" s="220"/>
      <c r="AH320" s="220"/>
      <c r="AI320" s="220"/>
      <c r="AJ320" s="220"/>
      <c r="AK320" s="222"/>
      <c r="AL320" s="222"/>
      <c r="AM320" s="222"/>
      <c r="AN320" s="222"/>
      <c r="AO320" s="223"/>
      <c r="AP320" s="220"/>
      <c r="AQ320" s="224"/>
      <c r="AR320" s="224"/>
      <c r="AS320" s="224"/>
      <c r="AT320" s="224"/>
      <c r="AU320" s="224"/>
      <c r="AV320" s="224"/>
      <c r="AW320" s="224"/>
      <c r="AX320" s="224"/>
      <c r="AY320" s="224"/>
    </row>
    <row r="321">
      <c r="A321" s="219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5"/>
      <c r="AA321" s="220"/>
      <c r="AB321" s="225"/>
      <c r="AC321" s="225"/>
      <c r="AD321" s="225"/>
      <c r="AE321" s="225"/>
      <c r="AF321" s="225"/>
      <c r="AG321" s="220"/>
      <c r="AH321" s="220"/>
      <c r="AI321" s="220"/>
      <c r="AJ321" s="220"/>
      <c r="AK321" s="222"/>
      <c r="AL321" s="222"/>
      <c r="AM321" s="222"/>
      <c r="AN321" s="222"/>
      <c r="AO321" s="223"/>
      <c r="AP321" s="220"/>
      <c r="AQ321" s="224"/>
      <c r="AR321" s="224"/>
      <c r="AS321" s="224"/>
      <c r="AT321" s="224"/>
      <c r="AU321" s="224"/>
      <c r="AV321" s="224"/>
      <c r="AW321" s="224"/>
      <c r="AX321" s="224"/>
      <c r="AY321" s="224"/>
    </row>
    <row r="322">
      <c r="A322" s="219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5"/>
      <c r="AA322" s="220"/>
      <c r="AB322" s="225"/>
      <c r="AC322" s="225"/>
      <c r="AD322" s="225"/>
      <c r="AE322" s="225"/>
      <c r="AF322" s="225"/>
      <c r="AG322" s="220"/>
      <c r="AH322" s="220"/>
      <c r="AI322" s="220"/>
      <c r="AJ322" s="220"/>
      <c r="AK322" s="222"/>
      <c r="AL322" s="222"/>
      <c r="AM322" s="222"/>
      <c r="AN322" s="222"/>
      <c r="AO322" s="223"/>
      <c r="AP322" s="220"/>
      <c r="AQ322" s="224"/>
      <c r="AR322" s="224"/>
      <c r="AS322" s="224"/>
      <c r="AT322" s="224"/>
      <c r="AU322" s="224"/>
      <c r="AV322" s="224"/>
      <c r="AW322" s="224"/>
      <c r="AX322" s="224"/>
      <c r="AY322" s="224"/>
    </row>
    <row r="323">
      <c r="A323" s="219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5"/>
      <c r="AA323" s="220"/>
      <c r="AB323" s="225"/>
      <c r="AC323" s="225"/>
      <c r="AD323" s="225"/>
      <c r="AE323" s="225"/>
      <c r="AF323" s="225"/>
      <c r="AG323" s="220"/>
      <c r="AH323" s="220"/>
      <c r="AI323" s="220"/>
      <c r="AJ323" s="220"/>
      <c r="AK323" s="222"/>
      <c r="AL323" s="222"/>
      <c r="AM323" s="222"/>
      <c r="AN323" s="222"/>
      <c r="AO323" s="223"/>
      <c r="AP323" s="220"/>
      <c r="AQ323" s="224"/>
      <c r="AR323" s="224"/>
      <c r="AS323" s="224"/>
      <c r="AT323" s="224"/>
      <c r="AU323" s="224"/>
      <c r="AV323" s="224"/>
      <c r="AW323" s="224"/>
      <c r="AX323" s="224"/>
      <c r="AY323" s="224"/>
    </row>
    <row r="324">
      <c r="A324" s="219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5"/>
      <c r="AA324" s="220"/>
      <c r="AB324" s="225"/>
      <c r="AC324" s="225"/>
      <c r="AD324" s="225"/>
      <c r="AE324" s="225"/>
      <c r="AF324" s="225"/>
      <c r="AG324" s="220"/>
      <c r="AH324" s="220"/>
      <c r="AI324" s="220"/>
      <c r="AJ324" s="220"/>
      <c r="AK324" s="222"/>
      <c r="AL324" s="222"/>
      <c r="AM324" s="222"/>
      <c r="AN324" s="222"/>
      <c r="AO324" s="223"/>
      <c r="AP324" s="220"/>
      <c r="AQ324" s="224"/>
      <c r="AR324" s="224"/>
      <c r="AS324" s="224"/>
      <c r="AT324" s="224"/>
      <c r="AU324" s="224"/>
      <c r="AV324" s="224"/>
      <c r="AW324" s="224"/>
      <c r="AX324" s="224"/>
      <c r="AY324" s="224"/>
    </row>
    <row r="325">
      <c r="A325" s="219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5"/>
      <c r="AA325" s="220"/>
      <c r="AB325" s="225"/>
      <c r="AC325" s="225"/>
      <c r="AD325" s="225"/>
      <c r="AE325" s="225"/>
      <c r="AF325" s="225"/>
      <c r="AG325" s="220"/>
      <c r="AH325" s="220"/>
      <c r="AI325" s="220"/>
      <c r="AJ325" s="220"/>
      <c r="AK325" s="222"/>
      <c r="AL325" s="222"/>
      <c r="AM325" s="222"/>
      <c r="AN325" s="222"/>
      <c r="AO325" s="223"/>
      <c r="AP325" s="220"/>
      <c r="AQ325" s="224"/>
      <c r="AR325" s="224"/>
      <c r="AS325" s="224"/>
      <c r="AT325" s="224"/>
      <c r="AU325" s="224"/>
      <c r="AV325" s="224"/>
      <c r="AW325" s="224"/>
      <c r="AX325" s="224"/>
      <c r="AY325" s="224"/>
    </row>
    <row r="326">
      <c r="A326" s="219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5"/>
      <c r="AA326" s="220"/>
      <c r="AB326" s="225"/>
      <c r="AC326" s="225"/>
      <c r="AD326" s="225"/>
      <c r="AE326" s="225"/>
      <c r="AF326" s="225"/>
      <c r="AG326" s="220"/>
      <c r="AH326" s="220"/>
      <c r="AI326" s="220"/>
      <c r="AJ326" s="220"/>
      <c r="AK326" s="222"/>
      <c r="AL326" s="222"/>
      <c r="AM326" s="222"/>
      <c r="AN326" s="222"/>
      <c r="AO326" s="223"/>
      <c r="AP326" s="220"/>
      <c r="AQ326" s="224"/>
      <c r="AR326" s="224"/>
      <c r="AS326" s="224"/>
      <c r="AT326" s="224"/>
      <c r="AU326" s="224"/>
      <c r="AV326" s="224"/>
      <c r="AW326" s="224"/>
      <c r="AX326" s="224"/>
      <c r="AY326" s="224"/>
    </row>
    <row r="327">
      <c r="A327" s="219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5"/>
      <c r="AA327" s="220"/>
      <c r="AB327" s="225"/>
      <c r="AC327" s="225"/>
      <c r="AD327" s="225"/>
      <c r="AE327" s="225"/>
      <c r="AF327" s="225"/>
      <c r="AG327" s="220"/>
      <c r="AH327" s="220"/>
      <c r="AI327" s="220"/>
      <c r="AJ327" s="220"/>
      <c r="AK327" s="222"/>
      <c r="AL327" s="222"/>
      <c r="AM327" s="222"/>
      <c r="AN327" s="222"/>
      <c r="AO327" s="223"/>
      <c r="AP327" s="220"/>
      <c r="AQ327" s="224"/>
      <c r="AR327" s="224"/>
      <c r="AS327" s="224"/>
      <c r="AT327" s="224"/>
      <c r="AU327" s="224"/>
      <c r="AV327" s="224"/>
      <c r="AW327" s="224"/>
      <c r="AX327" s="224"/>
      <c r="AY327" s="224"/>
    </row>
    <row r="328">
      <c r="A328" s="219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5"/>
      <c r="AA328" s="220"/>
      <c r="AB328" s="225"/>
      <c r="AC328" s="225"/>
      <c r="AD328" s="225"/>
      <c r="AE328" s="225"/>
      <c r="AF328" s="225"/>
      <c r="AG328" s="220"/>
      <c r="AH328" s="220"/>
      <c r="AI328" s="220"/>
      <c r="AJ328" s="220"/>
      <c r="AK328" s="222"/>
      <c r="AL328" s="222"/>
      <c r="AM328" s="222"/>
      <c r="AN328" s="222"/>
      <c r="AO328" s="223"/>
      <c r="AP328" s="220"/>
      <c r="AQ328" s="224"/>
      <c r="AR328" s="224"/>
      <c r="AS328" s="224"/>
      <c r="AT328" s="224"/>
      <c r="AU328" s="224"/>
      <c r="AV328" s="224"/>
      <c r="AW328" s="224"/>
      <c r="AX328" s="224"/>
      <c r="AY328" s="224"/>
    </row>
    <row r="329">
      <c r="A329" s="219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5"/>
      <c r="AA329" s="220"/>
      <c r="AB329" s="225"/>
      <c r="AC329" s="225"/>
      <c r="AD329" s="225"/>
      <c r="AE329" s="225"/>
      <c r="AF329" s="225"/>
      <c r="AG329" s="220"/>
      <c r="AH329" s="220"/>
      <c r="AI329" s="220"/>
      <c r="AJ329" s="220"/>
      <c r="AK329" s="222"/>
      <c r="AL329" s="222"/>
      <c r="AM329" s="222"/>
      <c r="AN329" s="222"/>
      <c r="AO329" s="223"/>
      <c r="AP329" s="220"/>
      <c r="AQ329" s="224"/>
      <c r="AR329" s="224"/>
      <c r="AS329" s="224"/>
      <c r="AT329" s="224"/>
      <c r="AU329" s="224"/>
      <c r="AV329" s="224"/>
      <c r="AW329" s="224"/>
      <c r="AX329" s="224"/>
      <c r="AY329" s="224"/>
    </row>
    <row r="330">
      <c r="A330" s="219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5"/>
      <c r="AA330" s="220"/>
      <c r="AB330" s="225"/>
      <c r="AC330" s="225"/>
      <c r="AD330" s="225"/>
      <c r="AE330" s="225"/>
      <c r="AF330" s="225"/>
      <c r="AG330" s="220"/>
      <c r="AH330" s="220"/>
      <c r="AI330" s="220"/>
      <c r="AJ330" s="220"/>
      <c r="AK330" s="222"/>
      <c r="AL330" s="222"/>
      <c r="AM330" s="222"/>
      <c r="AN330" s="222"/>
      <c r="AO330" s="223"/>
      <c r="AP330" s="220"/>
      <c r="AQ330" s="224"/>
      <c r="AR330" s="224"/>
      <c r="AS330" s="224"/>
      <c r="AT330" s="224"/>
      <c r="AU330" s="224"/>
      <c r="AV330" s="224"/>
      <c r="AW330" s="224"/>
      <c r="AX330" s="224"/>
      <c r="AY330" s="224"/>
    </row>
    <row r="331">
      <c r="A331" s="219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5"/>
      <c r="AA331" s="220"/>
      <c r="AB331" s="225"/>
      <c r="AC331" s="225"/>
      <c r="AD331" s="225"/>
      <c r="AE331" s="225"/>
      <c r="AF331" s="225"/>
      <c r="AG331" s="220"/>
      <c r="AH331" s="220"/>
      <c r="AI331" s="220"/>
      <c r="AJ331" s="220"/>
      <c r="AK331" s="222"/>
      <c r="AL331" s="222"/>
      <c r="AM331" s="222"/>
      <c r="AN331" s="222"/>
      <c r="AO331" s="223"/>
      <c r="AP331" s="220"/>
      <c r="AQ331" s="224"/>
      <c r="AR331" s="224"/>
      <c r="AS331" s="224"/>
      <c r="AT331" s="224"/>
      <c r="AU331" s="224"/>
      <c r="AV331" s="224"/>
      <c r="AW331" s="224"/>
      <c r="AX331" s="224"/>
      <c r="AY331" s="224"/>
    </row>
    <row r="332">
      <c r="A332" s="219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5"/>
      <c r="AA332" s="220"/>
      <c r="AB332" s="225"/>
      <c r="AC332" s="225"/>
      <c r="AD332" s="225"/>
      <c r="AE332" s="225"/>
      <c r="AF332" s="225"/>
      <c r="AG332" s="220"/>
      <c r="AH332" s="220"/>
      <c r="AI332" s="220"/>
      <c r="AJ332" s="220"/>
      <c r="AK332" s="222"/>
      <c r="AL332" s="222"/>
      <c r="AM332" s="222"/>
      <c r="AN332" s="222"/>
      <c r="AO332" s="223"/>
      <c r="AP332" s="220"/>
      <c r="AQ332" s="224"/>
      <c r="AR332" s="224"/>
      <c r="AS332" s="224"/>
      <c r="AT332" s="224"/>
      <c r="AU332" s="224"/>
      <c r="AV332" s="224"/>
      <c r="AW332" s="224"/>
      <c r="AX332" s="224"/>
      <c r="AY332" s="224"/>
    </row>
    <row r="333">
      <c r="A333" s="219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5"/>
      <c r="AA333" s="220"/>
      <c r="AB333" s="225"/>
      <c r="AC333" s="225"/>
      <c r="AD333" s="225"/>
      <c r="AE333" s="225"/>
      <c r="AF333" s="225"/>
      <c r="AG333" s="220"/>
      <c r="AH333" s="220"/>
      <c r="AI333" s="220"/>
      <c r="AJ333" s="220"/>
      <c r="AK333" s="222"/>
      <c r="AL333" s="222"/>
      <c r="AM333" s="222"/>
      <c r="AN333" s="222"/>
      <c r="AO333" s="223"/>
      <c r="AP333" s="220"/>
      <c r="AQ333" s="224"/>
      <c r="AR333" s="224"/>
      <c r="AS333" s="224"/>
      <c r="AT333" s="224"/>
      <c r="AU333" s="224"/>
      <c r="AV333" s="224"/>
      <c r="AW333" s="224"/>
      <c r="AX333" s="224"/>
      <c r="AY333" s="224"/>
    </row>
    <row r="334">
      <c r="A334" s="219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5"/>
      <c r="AA334" s="220"/>
      <c r="AB334" s="225"/>
      <c r="AC334" s="225"/>
      <c r="AD334" s="225"/>
      <c r="AE334" s="225"/>
      <c r="AF334" s="225"/>
      <c r="AG334" s="220"/>
      <c r="AH334" s="220"/>
      <c r="AI334" s="220"/>
      <c r="AJ334" s="220"/>
      <c r="AK334" s="222"/>
      <c r="AL334" s="222"/>
      <c r="AM334" s="222"/>
      <c r="AN334" s="222"/>
      <c r="AO334" s="223"/>
      <c r="AP334" s="220"/>
      <c r="AQ334" s="224"/>
      <c r="AR334" s="224"/>
      <c r="AS334" s="224"/>
      <c r="AT334" s="224"/>
      <c r="AU334" s="224"/>
      <c r="AV334" s="224"/>
      <c r="AW334" s="224"/>
      <c r="AX334" s="224"/>
      <c r="AY334" s="224"/>
    </row>
    <row r="335">
      <c r="A335" s="219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5"/>
      <c r="AA335" s="220"/>
      <c r="AB335" s="225"/>
      <c r="AC335" s="225"/>
      <c r="AD335" s="225"/>
      <c r="AE335" s="225"/>
      <c r="AF335" s="225"/>
      <c r="AG335" s="220"/>
      <c r="AH335" s="220"/>
      <c r="AI335" s="220"/>
      <c r="AJ335" s="220"/>
      <c r="AK335" s="222"/>
      <c r="AL335" s="222"/>
      <c r="AM335" s="222"/>
      <c r="AN335" s="222"/>
      <c r="AO335" s="223"/>
      <c r="AP335" s="220"/>
      <c r="AQ335" s="224"/>
      <c r="AR335" s="224"/>
      <c r="AS335" s="224"/>
      <c r="AT335" s="224"/>
      <c r="AU335" s="224"/>
      <c r="AV335" s="224"/>
      <c r="AW335" s="224"/>
      <c r="AX335" s="224"/>
      <c r="AY335" s="224"/>
    </row>
    <row r="336">
      <c r="A336" s="219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5"/>
      <c r="AA336" s="220"/>
      <c r="AB336" s="225"/>
      <c r="AC336" s="225"/>
      <c r="AD336" s="225"/>
      <c r="AE336" s="225"/>
      <c r="AF336" s="225"/>
      <c r="AG336" s="220"/>
      <c r="AH336" s="220"/>
      <c r="AI336" s="220"/>
      <c r="AJ336" s="220"/>
      <c r="AK336" s="222"/>
      <c r="AL336" s="222"/>
      <c r="AM336" s="222"/>
      <c r="AN336" s="222"/>
      <c r="AO336" s="223"/>
      <c r="AP336" s="220"/>
      <c r="AQ336" s="224"/>
      <c r="AR336" s="224"/>
      <c r="AS336" s="224"/>
      <c r="AT336" s="224"/>
      <c r="AU336" s="224"/>
      <c r="AV336" s="224"/>
      <c r="AW336" s="224"/>
      <c r="AX336" s="224"/>
      <c r="AY336" s="224"/>
    </row>
    <row r="337">
      <c r="A337" s="219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5"/>
      <c r="AA337" s="220"/>
      <c r="AB337" s="225"/>
      <c r="AC337" s="225"/>
      <c r="AD337" s="225"/>
      <c r="AE337" s="225"/>
      <c r="AF337" s="225"/>
      <c r="AG337" s="220"/>
      <c r="AH337" s="220"/>
      <c r="AI337" s="220"/>
      <c r="AJ337" s="220"/>
      <c r="AK337" s="222"/>
      <c r="AL337" s="222"/>
      <c r="AM337" s="222"/>
      <c r="AN337" s="222"/>
      <c r="AO337" s="223"/>
      <c r="AP337" s="220"/>
      <c r="AQ337" s="224"/>
      <c r="AR337" s="224"/>
      <c r="AS337" s="224"/>
      <c r="AT337" s="224"/>
      <c r="AU337" s="224"/>
      <c r="AV337" s="224"/>
      <c r="AW337" s="224"/>
      <c r="AX337" s="224"/>
      <c r="AY337" s="224"/>
    </row>
    <row r="338">
      <c r="A338" s="219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5"/>
      <c r="AA338" s="220"/>
      <c r="AB338" s="225"/>
      <c r="AC338" s="225"/>
      <c r="AD338" s="225"/>
      <c r="AE338" s="225"/>
      <c r="AF338" s="225"/>
      <c r="AG338" s="220"/>
      <c r="AH338" s="220"/>
      <c r="AI338" s="220"/>
      <c r="AJ338" s="220"/>
      <c r="AK338" s="222"/>
      <c r="AL338" s="222"/>
      <c r="AM338" s="222"/>
      <c r="AN338" s="222"/>
      <c r="AO338" s="223"/>
      <c r="AP338" s="220"/>
      <c r="AQ338" s="224"/>
      <c r="AR338" s="224"/>
      <c r="AS338" s="224"/>
      <c r="AT338" s="224"/>
      <c r="AU338" s="224"/>
      <c r="AV338" s="224"/>
      <c r="AW338" s="224"/>
      <c r="AX338" s="224"/>
      <c r="AY338" s="224"/>
    </row>
    <row r="339">
      <c r="A339" s="219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5"/>
      <c r="AA339" s="220"/>
      <c r="AB339" s="225"/>
      <c r="AC339" s="225"/>
      <c r="AD339" s="225"/>
      <c r="AE339" s="225"/>
      <c r="AF339" s="225"/>
      <c r="AG339" s="220"/>
      <c r="AH339" s="220"/>
      <c r="AI339" s="220"/>
      <c r="AJ339" s="220"/>
      <c r="AK339" s="222"/>
      <c r="AL339" s="222"/>
      <c r="AM339" s="222"/>
      <c r="AN339" s="222"/>
      <c r="AO339" s="223"/>
      <c r="AP339" s="220"/>
      <c r="AQ339" s="224"/>
      <c r="AR339" s="224"/>
      <c r="AS339" s="224"/>
      <c r="AT339" s="224"/>
      <c r="AU339" s="224"/>
      <c r="AV339" s="224"/>
      <c r="AW339" s="224"/>
      <c r="AX339" s="224"/>
      <c r="AY339" s="224"/>
    </row>
    <row r="340">
      <c r="A340" s="219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5"/>
      <c r="AA340" s="220"/>
      <c r="AB340" s="225"/>
      <c r="AC340" s="225"/>
      <c r="AD340" s="225"/>
      <c r="AE340" s="225"/>
      <c r="AF340" s="225"/>
      <c r="AG340" s="220"/>
      <c r="AH340" s="220"/>
      <c r="AI340" s="220"/>
      <c r="AJ340" s="220"/>
      <c r="AK340" s="222"/>
      <c r="AL340" s="222"/>
      <c r="AM340" s="222"/>
      <c r="AN340" s="222"/>
      <c r="AO340" s="223"/>
      <c r="AP340" s="220"/>
      <c r="AQ340" s="224"/>
      <c r="AR340" s="224"/>
      <c r="AS340" s="224"/>
      <c r="AT340" s="224"/>
      <c r="AU340" s="224"/>
      <c r="AV340" s="224"/>
      <c r="AW340" s="224"/>
      <c r="AX340" s="224"/>
      <c r="AY340" s="224"/>
    </row>
    <row r="341">
      <c r="A341" s="219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5"/>
      <c r="AA341" s="220"/>
      <c r="AB341" s="225"/>
      <c r="AC341" s="225"/>
      <c r="AD341" s="225"/>
      <c r="AE341" s="225"/>
      <c r="AF341" s="225"/>
      <c r="AG341" s="220"/>
      <c r="AH341" s="220"/>
      <c r="AI341" s="220"/>
      <c r="AJ341" s="220"/>
      <c r="AK341" s="222"/>
      <c r="AL341" s="222"/>
      <c r="AM341" s="222"/>
      <c r="AN341" s="222"/>
      <c r="AO341" s="223"/>
      <c r="AP341" s="220"/>
      <c r="AQ341" s="224"/>
      <c r="AR341" s="224"/>
      <c r="AS341" s="224"/>
      <c r="AT341" s="224"/>
      <c r="AU341" s="224"/>
      <c r="AV341" s="224"/>
      <c r="AW341" s="224"/>
      <c r="AX341" s="224"/>
      <c r="AY341" s="224"/>
    </row>
    <row r="342">
      <c r="A342" s="219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5"/>
      <c r="AA342" s="220"/>
      <c r="AB342" s="225"/>
      <c r="AC342" s="225"/>
      <c r="AD342" s="225"/>
      <c r="AE342" s="225"/>
      <c r="AF342" s="225"/>
      <c r="AG342" s="220"/>
      <c r="AH342" s="220"/>
      <c r="AI342" s="220"/>
      <c r="AJ342" s="220"/>
      <c r="AK342" s="222"/>
      <c r="AL342" s="222"/>
      <c r="AM342" s="222"/>
      <c r="AN342" s="222"/>
      <c r="AO342" s="223"/>
      <c r="AP342" s="220"/>
      <c r="AQ342" s="224"/>
      <c r="AR342" s="224"/>
      <c r="AS342" s="224"/>
      <c r="AT342" s="224"/>
      <c r="AU342" s="224"/>
      <c r="AV342" s="224"/>
      <c r="AW342" s="224"/>
      <c r="AX342" s="224"/>
      <c r="AY342" s="224"/>
    </row>
    <row r="343">
      <c r="A343" s="219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5"/>
      <c r="AA343" s="220"/>
      <c r="AB343" s="225"/>
      <c r="AC343" s="225"/>
      <c r="AD343" s="225"/>
      <c r="AE343" s="225"/>
      <c r="AF343" s="225"/>
      <c r="AG343" s="220"/>
      <c r="AH343" s="220"/>
      <c r="AI343" s="220"/>
      <c r="AJ343" s="220"/>
      <c r="AK343" s="222"/>
      <c r="AL343" s="222"/>
      <c r="AM343" s="222"/>
      <c r="AN343" s="222"/>
      <c r="AO343" s="223"/>
      <c r="AP343" s="220"/>
      <c r="AQ343" s="224"/>
      <c r="AR343" s="224"/>
      <c r="AS343" s="224"/>
      <c r="AT343" s="224"/>
      <c r="AU343" s="224"/>
      <c r="AV343" s="224"/>
      <c r="AW343" s="224"/>
      <c r="AX343" s="224"/>
      <c r="AY343" s="224"/>
    </row>
    <row r="344">
      <c r="A344" s="219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5"/>
      <c r="AA344" s="220"/>
      <c r="AB344" s="225"/>
      <c r="AC344" s="225"/>
      <c r="AD344" s="225"/>
      <c r="AE344" s="225"/>
      <c r="AF344" s="225"/>
      <c r="AG344" s="220"/>
      <c r="AH344" s="220"/>
      <c r="AI344" s="220"/>
      <c r="AJ344" s="220"/>
      <c r="AK344" s="222"/>
      <c r="AL344" s="222"/>
      <c r="AM344" s="222"/>
      <c r="AN344" s="222"/>
      <c r="AO344" s="223"/>
      <c r="AP344" s="220"/>
      <c r="AQ344" s="224"/>
      <c r="AR344" s="224"/>
      <c r="AS344" s="224"/>
      <c r="AT344" s="224"/>
      <c r="AU344" s="224"/>
      <c r="AV344" s="224"/>
      <c r="AW344" s="224"/>
      <c r="AX344" s="224"/>
      <c r="AY344" s="224"/>
    </row>
    <row r="345">
      <c r="A345" s="219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5"/>
      <c r="AA345" s="220"/>
      <c r="AB345" s="225"/>
      <c r="AC345" s="225"/>
      <c r="AD345" s="225"/>
      <c r="AE345" s="225"/>
      <c r="AF345" s="225"/>
      <c r="AG345" s="220"/>
      <c r="AH345" s="220"/>
      <c r="AI345" s="220"/>
      <c r="AJ345" s="220"/>
      <c r="AK345" s="222"/>
      <c r="AL345" s="222"/>
      <c r="AM345" s="222"/>
      <c r="AN345" s="222"/>
      <c r="AO345" s="223"/>
      <c r="AP345" s="220"/>
      <c r="AQ345" s="224"/>
      <c r="AR345" s="224"/>
      <c r="AS345" s="224"/>
      <c r="AT345" s="224"/>
      <c r="AU345" s="224"/>
      <c r="AV345" s="224"/>
      <c r="AW345" s="224"/>
      <c r="AX345" s="224"/>
      <c r="AY345" s="224"/>
    </row>
    <row r="346">
      <c r="A346" s="219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5"/>
      <c r="AA346" s="220"/>
      <c r="AB346" s="225"/>
      <c r="AC346" s="225"/>
      <c r="AD346" s="225"/>
      <c r="AE346" s="225"/>
      <c r="AF346" s="225"/>
      <c r="AG346" s="220"/>
      <c r="AH346" s="220"/>
      <c r="AI346" s="220"/>
      <c r="AJ346" s="220"/>
      <c r="AK346" s="222"/>
      <c r="AL346" s="222"/>
      <c r="AM346" s="222"/>
      <c r="AN346" s="222"/>
      <c r="AO346" s="223"/>
      <c r="AP346" s="220"/>
      <c r="AQ346" s="224"/>
      <c r="AR346" s="224"/>
      <c r="AS346" s="224"/>
      <c r="AT346" s="224"/>
      <c r="AU346" s="224"/>
      <c r="AV346" s="224"/>
      <c r="AW346" s="224"/>
      <c r="AX346" s="224"/>
      <c r="AY346" s="224"/>
    </row>
    <row r="347">
      <c r="A347" s="219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5"/>
      <c r="AA347" s="220"/>
      <c r="AB347" s="225"/>
      <c r="AC347" s="225"/>
      <c r="AD347" s="225"/>
      <c r="AE347" s="225"/>
      <c r="AF347" s="225"/>
      <c r="AG347" s="220"/>
      <c r="AH347" s="220"/>
      <c r="AI347" s="220"/>
      <c r="AJ347" s="220"/>
      <c r="AK347" s="222"/>
      <c r="AL347" s="222"/>
      <c r="AM347" s="222"/>
      <c r="AN347" s="222"/>
      <c r="AO347" s="223"/>
      <c r="AP347" s="220"/>
      <c r="AQ347" s="224"/>
      <c r="AR347" s="224"/>
      <c r="AS347" s="224"/>
      <c r="AT347" s="224"/>
      <c r="AU347" s="224"/>
      <c r="AV347" s="224"/>
      <c r="AW347" s="224"/>
      <c r="AX347" s="224"/>
      <c r="AY347" s="224"/>
    </row>
    <row r="348">
      <c r="A348" s="219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5"/>
      <c r="AA348" s="220"/>
      <c r="AB348" s="225"/>
      <c r="AC348" s="225"/>
      <c r="AD348" s="225"/>
      <c r="AE348" s="225"/>
      <c r="AF348" s="225"/>
      <c r="AG348" s="220"/>
      <c r="AH348" s="220"/>
      <c r="AI348" s="220"/>
      <c r="AJ348" s="220"/>
      <c r="AK348" s="222"/>
      <c r="AL348" s="222"/>
      <c r="AM348" s="222"/>
      <c r="AN348" s="222"/>
      <c r="AO348" s="223"/>
      <c r="AP348" s="220"/>
      <c r="AQ348" s="224"/>
      <c r="AR348" s="224"/>
      <c r="AS348" s="224"/>
      <c r="AT348" s="224"/>
      <c r="AU348" s="224"/>
      <c r="AV348" s="224"/>
      <c r="AW348" s="224"/>
      <c r="AX348" s="224"/>
      <c r="AY348" s="224"/>
    </row>
    <row r="349">
      <c r="A349" s="219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5"/>
      <c r="AA349" s="220"/>
      <c r="AB349" s="225"/>
      <c r="AC349" s="225"/>
      <c r="AD349" s="225"/>
      <c r="AE349" s="225"/>
      <c r="AF349" s="225"/>
      <c r="AG349" s="220"/>
      <c r="AH349" s="220"/>
      <c r="AI349" s="220"/>
      <c r="AJ349" s="220"/>
      <c r="AK349" s="222"/>
      <c r="AL349" s="222"/>
      <c r="AM349" s="222"/>
      <c r="AN349" s="222"/>
      <c r="AO349" s="223"/>
      <c r="AP349" s="220"/>
      <c r="AQ349" s="224"/>
      <c r="AR349" s="224"/>
      <c r="AS349" s="224"/>
      <c r="AT349" s="224"/>
      <c r="AU349" s="224"/>
      <c r="AV349" s="224"/>
      <c r="AW349" s="224"/>
      <c r="AX349" s="224"/>
      <c r="AY349" s="224"/>
    </row>
    <row r="350">
      <c r="A350" s="219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5"/>
      <c r="AA350" s="220"/>
      <c r="AB350" s="225"/>
      <c r="AC350" s="225"/>
      <c r="AD350" s="225"/>
      <c r="AE350" s="225"/>
      <c r="AF350" s="225"/>
      <c r="AG350" s="220"/>
      <c r="AH350" s="220"/>
      <c r="AI350" s="220"/>
      <c r="AJ350" s="220"/>
      <c r="AK350" s="222"/>
      <c r="AL350" s="222"/>
      <c r="AM350" s="222"/>
      <c r="AN350" s="222"/>
      <c r="AO350" s="223"/>
      <c r="AP350" s="220"/>
      <c r="AQ350" s="224"/>
      <c r="AR350" s="224"/>
      <c r="AS350" s="224"/>
      <c r="AT350" s="224"/>
      <c r="AU350" s="224"/>
      <c r="AV350" s="224"/>
      <c r="AW350" s="224"/>
      <c r="AX350" s="224"/>
      <c r="AY350" s="224"/>
    </row>
    <row r="351">
      <c r="A351" s="219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5"/>
      <c r="AA351" s="220"/>
      <c r="AB351" s="225"/>
      <c r="AC351" s="225"/>
      <c r="AD351" s="225"/>
      <c r="AE351" s="225"/>
      <c r="AF351" s="225"/>
      <c r="AG351" s="220"/>
      <c r="AH351" s="220"/>
      <c r="AI351" s="220"/>
      <c r="AJ351" s="220"/>
      <c r="AK351" s="222"/>
      <c r="AL351" s="222"/>
      <c r="AM351" s="222"/>
      <c r="AN351" s="222"/>
      <c r="AO351" s="223"/>
      <c r="AP351" s="220"/>
      <c r="AQ351" s="224"/>
      <c r="AR351" s="224"/>
      <c r="AS351" s="224"/>
      <c r="AT351" s="224"/>
      <c r="AU351" s="224"/>
      <c r="AV351" s="224"/>
      <c r="AW351" s="224"/>
      <c r="AX351" s="224"/>
      <c r="AY351" s="224"/>
    </row>
    <row r="352">
      <c r="A352" s="219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5"/>
      <c r="AA352" s="220"/>
      <c r="AB352" s="225"/>
      <c r="AC352" s="225"/>
      <c r="AD352" s="225"/>
      <c r="AE352" s="225"/>
      <c r="AF352" s="225"/>
      <c r="AG352" s="220"/>
      <c r="AH352" s="220"/>
      <c r="AI352" s="220"/>
      <c r="AJ352" s="220"/>
      <c r="AK352" s="222"/>
      <c r="AL352" s="222"/>
      <c r="AM352" s="222"/>
      <c r="AN352" s="222"/>
      <c r="AO352" s="223"/>
      <c r="AP352" s="220"/>
      <c r="AQ352" s="224"/>
      <c r="AR352" s="224"/>
      <c r="AS352" s="224"/>
      <c r="AT352" s="224"/>
      <c r="AU352" s="224"/>
      <c r="AV352" s="224"/>
      <c r="AW352" s="224"/>
      <c r="AX352" s="224"/>
      <c r="AY352" s="224"/>
    </row>
    <row r="353">
      <c r="A353" s="219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5"/>
      <c r="AA353" s="220"/>
      <c r="AB353" s="225"/>
      <c r="AC353" s="225"/>
      <c r="AD353" s="225"/>
      <c r="AE353" s="225"/>
      <c r="AF353" s="225"/>
      <c r="AG353" s="220"/>
      <c r="AH353" s="220"/>
      <c r="AI353" s="220"/>
      <c r="AJ353" s="220"/>
      <c r="AK353" s="222"/>
      <c r="AL353" s="222"/>
      <c r="AM353" s="222"/>
      <c r="AN353" s="222"/>
      <c r="AO353" s="223"/>
      <c r="AP353" s="220"/>
      <c r="AQ353" s="224"/>
      <c r="AR353" s="224"/>
      <c r="AS353" s="224"/>
      <c r="AT353" s="224"/>
      <c r="AU353" s="224"/>
      <c r="AV353" s="224"/>
      <c r="AW353" s="224"/>
      <c r="AX353" s="224"/>
      <c r="AY353" s="224"/>
    </row>
    <row r="354">
      <c r="A354" s="219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5"/>
      <c r="AA354" s="220"/>
      <c r="AB354" s="225"/>
      <c r="AC354" s="225"/>
      <c r="AD354" s="225"/>
      <c r="AE354" s="225"/>
      <c r="AF354" s="225"/>
      <c r="AG354" s="220"/>
      <c r="AH354" s="220"/>
      <c r="AI354" s="220"/>
      <c r="AJ354" s="220"/>
      <c r="AK354" s="222"/>
      <c r="AL354" s="222"/>
      <c r="AM354" s="222"/>
      <c r="AN354" s="222"/>
      <c r="AO354" s="223"/>
      <c r="AP354" s="220"/>
      <c r="AQ354" s="224"/>
      <c r="AR354" s="224"/>
      <c r="AS354" s="224"/>
      <c r="AT354" s="224"/>
      <c r="AU354" s="224"/>
      <c r="AV354" s="224"/>
      <c r="AW354" s="224"/>
      <c r="AX354" s="224"/>
      <c r="AY354" s="224"/>
    </row>
    <row r="355">
      <c r="A355" s="219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5"/>
      <c r="AA355" s="220"/>
      <c r="AB355" s="225"/>
      <c r="AC355" s="225"/>
      <c r="AD355" s="225"/>
      <c r="AE355" s="225"/>
      <c r="AF355" s="225"/>
      <c r="AG355" s="220"/>
      <c r="AH355" s="220"/>
      <c r="AI355" s="220"/>
      <c r="AJ355" s="220"/>
      <c r="AK355" s="222"/>
      <c r="AL355" s="222"/>
      <c r="AM355" s="222"/>
      <c r="AN355" s="222"/>
      <c r="AO355" s="223"/>
      <c r="AP355" s="220"/>
      <c r="AQ355" s="224"/>
      <c r="AR355" s="224"/>
      <c r="AS355" s="224"/>
      <c r="AT355" s="224"/>
      <c r="AU355" s="224"/>
      <c r="AV355" s="224"/>
      <c r="AW355" s="224"/>
      <c r="AX355" s="224"/>
      <c r="AY355" s="224"/>
    </row>
    <row r="356">
      <c r="A356" s="219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5"/>
      <c r="AA356" s="220"/>
      <c r="AB356" s="225"/>
      <c r="AC356" s="225"/>
      <c r="AD356" s="225"/>
      <c r="AE356" s="225"/>
      <c r="AF356" s="225"/>
      <c r="AG356" s="220"/>
      <c r="AH356" s="220"/>
      <c r="AI356" s="220"/>
      <c r="AJ356" s="220"/>
      <c r="AK356" s="222"/>
      <c r="AL356" s="222"/>
      <c r="AM356" s="222"/>
      <c r="AN356" s="222"/>
      <c r="AO356" s="223"/>
      <c r="AP356" s="220"/>
      <c r="AQ356" s="224"/>
      <c r="AR356" s="224"/>
      <c r="AS356" s="224"/>
      <c r="AT356" s="224"/>
      <c r="AU356" s="224"/>
      <c r="AV356" s="224"/>
      <c r="AW356" s="224"/>
      <c r="AX356" s="224"/>
      <c r="AY356" s="224"/>
    </row>
    <row r="357">
      <c r="A357" s="219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5"/>
      <c r="AA357" s="220"/>
      <c r="AB357" s="225"/>
      <c r="AC357" s="225"/>
      <c r="AD357" s="225"/>
      <c r="AE357" s="225"/>
      <c r="AF357" s="225"/>
      <c r="AG357" s="220"/>
      <c r="AH357" s="220"/>
      <c r="AI357" s="220"/>
      <c r="AJ357" s="220"/>
      <c r="AK357" s="222"/>
      <c r="AL357" s="222"/>
      <c r="AM357" s="222"/>
      <c r="AN357" s="222"/>
      <c r="AO357" s="223"/>
      <c r="AP357" s="220"/>
      <c r="AQ357" s="224"/>
      <c r="AR357" s="224"/>
      <c r="AS357" s="224"/>
      <c r="AT357" s="224"/>
      <c r="AU357" s="224"/>
      <c r="AV357" s="224"/>
      <c r="AW357" s="224"/>
      <c r="AX357" s="224"/>
      <c r="AY357" s="224"/>
    </row>
    <row r="358">
      <c r="A358" s="219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5"/>
      <c r="AA358" s="220"/>
      <c r="AB358" s="225"/>
      <c r="AC358" s="225"/>
      <c r="AD358" s="225"/>
      <c r="AE358" s="225"/>
      <c r="AF358" s="225"/>
      <c r="AG358" s="220"/>
      <c r="AH358" s="220"/>
      <c r="AI358" s="220"/>
      <c r="AJ358" s="220"/>
      <c r="AK358" s="222"/>
      <c r="AL358" s="222"/>
      <c r="AM358" s="222"/>
      <c r="AN358" s="222"/>
      <c r="AO358" s="223"/>
      <c r="AP358" s="220"/>
      <c r="AQ358" s="224"/>
      <c r="AR358" s="224"/>
      <c r="AS358" s="224"/>
      <c r="AT358" s="224"/>
      <c r="AU358" s="224"/>
      <c r="AV358" s="224"/>
      <c r="AW358" s="224"/>
      <c r="AX358" s="224"/>
      <c r="AY358" s="224"/>
    </row>
    <row r="359">
      <c r="A359" s="219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5"/>
      <c r="AA359" s="220"/>
      <c r="AB359" s="225"/>
      <c r="AC359" s="225"/>
      <c r="AD359" s="225"/>
      <c r="AE359" s="225"/>
      <c r="AF359" s="225"/>
      <c r="AG359" s="220"/>
      <c r="AH359" s="220"/>
      <c r="AI359" s="220"/>
      <c r="AJ359" s="220"/>
      <c r="AK359" s="222"/>
      <c r="AL359" s="222"/>
      <c r="AM359" s="222"/>
      <c r="AN359" s="222"/>
      <c r="AO359" s="223"/>
      <c r="AP359" s="220"/>
      <c r="AQ359" s="224"/>
      <c r="AR359" s="224"/>
      <c r="AS359" s="224"/>
      <c r="AT359" s="224"/>
      <c r="AU359" s="224"/>
      <c r="AV359" s="224"/>
      <c r="AW359" s="224"/>
      <c r="AX359" s="224"/>
      <c r="AY359" s="224"/>
    </row>
    <row r="360">
      <c r="A360" s="219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5"/>
      <c r="AA360" s="220"/>
      <c r="AB360" s="225"/>
      <c r="AC360" s="225"/>
      <c r="AD360" s="225"/>
      <c r="AE360" s="225"/>
      <c r="AF360" s="225"/>
      <c r="AG360" s="220"/>
      <c r="AH360" s="220"/>
      <c r="AI360" s="220"/>
      <c r="AJ360" s="220"/>
      <c r="AK360" s="222"/>
      <c r="AL360" s="222"/>
      <c r="AM360" s="222"/>
      <c r="AN360" s="222"/>
      <c r="AO360" s="223"/>
      <c r="AP360" s="220"/>
      <c r="AQ360" s="224"/>
      <c r="AR360" s="224"/>
      <c r="AS360" s="224"/>
      <c r="AT360" s="224"/>
      <c r="AU360" s="224"/>
      <c r="AV360" s="224"/>
      <c r="AW360" s="224"/>
      <c r="AX360" s="224"/>
      <c r="AY360" s="224"/>
    </row>
    <row r="361">
      <c r="A361" s="219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5"/>
      <c r="AA361" s="220"/>
      <c r="AB361" s="225"/>
      <c r="AC361" s="225"/>
      <c r="AD361" s="225"/>
      <c r="AE361" s="225"/>
      <c r="AF361" s="225"/>
      <c r="AG361" s="220"/>
      <c r="AH361" s="220"/>
      <c r="AI361" s="220"/>
      <c r="AJ361" s="220"/>
      <c r="AK361" s="222"/>
      <c r="AL361" s="222"/>
      <c r="AM361" s="222"/>
      <c r="AN361" s="222"/>
      <c r="AO361" s="223"/>
      <c r="AP361" s="220"/>
      <c r="AQ361" s="224"/>
      <c r="AR361" s="224"/>
      <c r="AS361" s="224"/>
      <c r="AT361" s="224"/>
      <c r="AU361" s="224"/>
      <c r="AV361" s="224"/>
      <c r="AW361" s="224"/>
      <c r="AX361" s="224"/>
      <c r="AY361" s="224"/>
    </row>
    <row r="362">
      <c r="A362" s="219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5"/>
      <c r="AA362" s="220"/>
      <c r="AB362" s="225"/>
      <c r="AC362" s="225"/>
      <c r="AD362" s="225"/>
      <c r="AE362" s="225"/>
      <c r="AF362" s="225"/>
      <c r="AG362" s="220"/>
      <c r="AH362" s="220"/>
      <c r="AI362" s="220"/>
      <c r="AJ362" s="220"/>
      <c r="AK362" s="222"/>
      <c r="AL362" s="222"/>
      <c r="AM362" s="222"/>
      <c r="AN362" s="222"/>
      <c r="AO362" s="223"/>
      <c r="AP362" s="220"/>
      <c r="AQ362" s="224"/>
      <c r="AR362" s="224"/>
      <c r="AS362" s="224"/>
      <c r="AT362" s="224"/>
      <c r="AU362" s="224"/>
      <c r="AV362" s="224"/>
      <c r="AW362" s="224"/>
      <c r="AX362" s="224"/>
      <c r="AY362" s="224"/>
    </row>
    <row r="363">
      <c r="A363" s="219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5"/>
      <c r="AA363" s="220"/>
      <c r="AB363" s="225"/>
      <c r="AC363" s="225"/>
      <c r="AD363" s="225"/>
      <c r="AE363" s="225"/>
      <c r="AF363" s="225"/>
      <c r="AG363" s="220"/>
      <c r="AH363" s="220"/>
      <c r="AI363" s="220"/>
      <c r="AJ363" s="220"/>
      <c r="AK363" s="222"/>
      <c r="AL363" s="222"/>
      <c r="AM363" s="222"/>
      <c r="AN363" s="222"/>
      <c r="AO363" s="223"/>
      <c r="AP363" s="220"/>
      <c r="AQ363" s="224"/>
      <c r="AR363" s="224"/>
      <c r="AS363" s="224"/>
      <c r="AT363" s="224"/>
      <c r="AU363" s="224"/>
      <c r="AV363" s="224"/>
      <c r="AW363" s="224"/>
      <c r="AX363" s="224"/>
      <c r="AY363" s="224"/>
    </row>
    <row r="364">
      <c r="A364" s="219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5"/>
      <c r="AA364" s="220"/>
      <c r="AB364" s="225"/>
      <c r="AC364" s="225"/>
      <c r="AD364" s="225"/>
      <c r="AE364" s="225"/>
      <c r="AF364" s="225"/>
      <c r="AG364" s="220"/>
      <c r="AH364" s="220"/>
      <c r="AI364" s="220"/>
      <c r="AJ364" s="220"/>
      <c r="AK364" s="222"/>
      <c r="AL364" s="222"/>
      <c r="AM364" s="222"/>
      <c r="AN364" s="222"/>
      <c r="AO364" s="223"/>
      <c r="AP364" s="220"/>
      <c r="AQ364" s="224"/>
      <c r="AR364" s="224"/>
      <c r="AS364" s="224"/>
      <c r="AT364" s="224"/>
      <c r="AU364" s="224"/>
      <c r="AV364" s="224"/>
      <c r="AW364" s="224"/>
      <c r="AX364" s="224"/>
      <c r="AY364" s="224"/>
    </row>
    <row r="365">
      <c r="A365" s="219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5"/>
      <c r="AA365" s="220"/>
      <c r="AB365" s="225"/>
      <c r="AC365" s="225"/>
      <c r="AD365" s="225"/>
      <c r="AE365" s="225"/>
      <c r="AF365" s="225"/>
      <c r="AG365" s="220"/>
      <c r="AH365" s="220"/>
      <c r="AI365" s="220"/>
      <c r="AJ365" s="220"/>
      <c r="AK365" s="222"/>
      <c r="AL365" s="222"/>
      <c r="AM365" s="222"/>
      <c r="AN365" s="222"/>
      <c r="AO365" s="223"/>
      <c r="AP365" s="220"/>
      <c r="AQ365" s="224"/>
      <c r="AR365" s="224"/>
      <c r="AS365" s="224"/>
      <c r="AT365" s="224"/>
      <c r="AU365" s="224"/>
      <c r="AV365" s="224"/>
      <c r="AW365" s="224"/>
      <c r="AX365" s="224"/>
      <c r="AY365" s="224"/>
    </row>
    <row r="366">
      <c r="A366" s="219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5"/>
      <c r="AA366" s="220"/>
      <c r="AB366" s="225"/>
      <c r="AC366" s="225"/>
      <c r="AD366" s="225"/>
      <c r="AE366" s="225"/>
      <c r="AF366" s="225"/>
      <c r="AG366" s="220"/>
      <c r="AH366" s="220"/>
      <c r="AI366" s="220"/>
      <c r="AJ366" s="220"/>
      <c r="AK366" s="222"/>
      <c r="AL366" s="222"/>
      <c r="AM366" s="222"/>
      <c r="AN366" s="222"/>
      <c r="AO366" s="223"/>
      <c r="AP366" s="220"/>
      <c r="AQ366" s="224"/>
      <c r="AR366" s="224"/>
      <c r="AS366" s="224"/>
      <c r="AT366" s="224"/>
      <c r="AU366" s="224"/>
      <c r="AV366" s="224"/>
      <c r="AW366" s="224"/>
      <c r="AX366" s="224"/>
      <c r="AY366" s="224"/>
    </row>
    <row r="367">
      <c r="A367" s="219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5"/>
      <c r="AA367" s="220"/>
      <c r="AB367" s="225"/>
      <c r="AC367" s="225"/>
      <c r="AD367" s="225"/>
      <c r="AE367" s="225"/>
      <c r="AF367" s="225"/>
      <c r="AG367" s="220"/>
      <c r="AH367" s="220"/>
      <c r="AI367" s="220"/>
      <c r="AJ367" s="220"/>
      <c r="AK367" s="222"/>
      <c r="AL367" s="222"/>
      <c r="AM367" s="222"/>
      <c r="AN367" s="222"/>
      <c r="AO367" s="223"/>
      <c r="AP367" s="220"/>
      <c r="AQ367" s="224"/>
      <c r="AR367" s="224"/>
      <c r="AS367" s="224"/>
      <c r="AT367" s="224"/>
      <c r="AU367" s="224"/>
      <c r="AV367" s="224"/>
      <c r="AW367" s="224"/>
      <c r="AX367" s="224"/>
      <c r="AY367" s="224"/>
    </row>
    <row r="368">
      <c r="A368" s="219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5"/>
      <c r="AA368" s="220"/>
      <c r="AB368" s="225"/>
      <c r="AC368" s="225"/>
      <c r="AD368" s="225"/>
      <c r="AE368" s="225"/>
      <c r="AF368" s="225"/>
      <c r="AG368" s="220"/>
      <c r="AH368" s="220"/>
      <c r="AI368" s="220"/>
      <c r="AJ368" s="220"/>
      <c r="AK368" s="222"/>
      <c r="AL368" s="222"/>
      <c r="AM368" s="222"/>
      <c r="AN368" s="222"/>
      <c r="AO368" s="223"/>
      <c r="AP368" s="220"/>
      <c r="AQ368" s="224"/>
      <c r="AR368" s="224"/>
      <c r="AS368" s="224"/>
      <c r="AT368" s="224"/>
      <c r="AU368" s="224"/>
      <c r="AV368" s="224"/>
      <c r="AW368" s="224"/>
      <c r="AX368" s="224"/>
      <c r="AY368" s="224"/>
    </row>
    <row r="369">
      <c r="A369" s="219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5"/>
      <c r="AA369" s="220"/>
      <c r="AB369" s="225"/>
      <c r="AC369" s="225"/>
      <c r="AD369" s="225"/>
      <c r="AE369" s="225"/>
      <c r="AF369" s="225"/>
      <c r="AG369" s="220"/>
      <c r="AH369" s="220"/>
      <c r="AI369" s="220"/>
      <c r="AJ369" s="220"/>
      <c r="AK369" s="222"/>
      <c r="AL369" s="222"/>
      <c r="AM369" s="222"/>
      <c r="AN369" s="222"/>
      <c r="AO369" s="223"/>
      <c r="AP369" s="220"/>
      <c r="AQ369" s="224"/>
      <c r="AR369" s="224"/>
      <c r="AS369" s="224"/>
      <c r="AT369" s="224"/>
      <c r="AU369" s="224"/>
      <c r="AV369" s="224"/>
      <c r="AW369" s="224"/>
      <c r="AX369" s="224"/>
      <c r="AY369" s="224"/>
    </row>
    <row r="370">
      <c r="A370" s="219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5"/>
      <c r="AA370" s="220"/>
      <c r="AB370" s="225"/>
      <c r="AC370" s="225"/>
      <c r="AD370" s="225"/>
      <c r="AE370" s="225"/>
      <c r="AF370" s="225"/>
      <c r="AG370" s="220"/>
      <c r="AH370" s="220"/>
      <c r="AI370" s="220"/>
      <c r="AJ370" s="220"/>
      <c r="AK370" s="222"/>
      <c r="AL370" s="222"/>
      <c r="AM370" s="222"/>
      <c r="AN370" s="222"/>
      <c r="AO370" s="223"/>
      <c r="AP370" s="220"/>
      <c r="AQ370" s="224"/>
      <c r="AR370" s="224"/>
      <c r="AS370" s="224"/>
      <c r="AT370" s="224"/>
      <c r="AU370" s="224"/>
      <c r="AV370" s="224"/>
      <c r="AW370" s="224"/>
      <c r="AX370" s="224"/>
      <c r="AY370" s="224"/>
    </row>
    <row r="371">
      <c r="A371" s="219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5"/>
      <c r="AA371" s="220"/>
      <c r="AB371" s="225"/>
      <c r="AC371" s="225"/>
      <c r="AD371" s="225"/>
      <c r="AE371" s="225"/>
      <c r="AF371" s="225"/>
      <c r="AG371" s="220"/>
      <c r="AH371" s="220"/>
      <c r="AI371" s="220"/>
      <c r="AJ371" s="220"/>
      <c r="AK371" s="222"/>
      <c r="AL371" s="222"/>
      <c r="AM371" s="222"/>
      <c r="AN371" s="222"/>
      <c r="AO371" s="223"/>
      <c r="AP371" s="220"/>
      <c r="AQ371" s="224"/>
      <c r="AR371" s="224"/>
      <c r="AS371" s="224"/>
      <c r="AT371" s="224"/>
      <c r="AU371" s="224"/>
      <c r="AV371" s="224"/>
      <c r="AW371" s="224"/>
      <c r="AX371" s="224"/>
      <c r="AY371" s="224"/>
    </row>
    <row r="372">
      <c r="A372" s="219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5"/>
      <c r="AA372" s="220"/>
      <c r="AB372" s="225"/>
      <c r="AC372" s="225"/>
      <c r="AD372" s="225"/>
      <c r="AE372" s="225"/>
      <c r="AF372" s="225"/>
      <c r="AG372" s="220"/>
      <c r="AH372" s="220"/>
      <c r="AI372" s="220"/>
      <c r="AJ372" s="220"/>
      <c r="AK372" s="222"/>
      <c r="AL372" s="222"/>
      <c r="AM372" s="222"/>
      <c r="AN372" s="222"/>
      <c r="AO372" s="223"/>
      <c r="AP372" s="220"/>
      <c r="AQ372" s="224"/>
      <c r="AR372" s="224"/>
      <c r="AS372" s="224"/>
      <c r="AT372" s="224"/>
      <c r="AU372" s="224"/>
      <c r="AV372" s="224"/>
      <c r="AW372" s="224"/>
      <c r="AX372" s="224"/>
      <c r="AY372" s="224"/>
    </row>
    <row r="373">
      <c r="A373" s="219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5"/>
      <c r="AA373" s="220"/>
      <c r="AB373" s="225"/>
      <c r="AC373" s="225"/>
      <c r="AD373" s="225"/>
      <c r="AE373" s="225"/>
      <c r="AF373" s="225"/>
      <c r="AG373" s="220"/>
      <c r="AH373" s="220"/>
      <c r="AI373" s="220"/>
      <c r="AJ373" s="220"/>
      <c r="AK373" s="222"/>
      <c r="AL373" s="222"/>
      <c r="AM373" s="222"/>
      <c r="AN373" s="222"/>
      <c r="AO373" s="223"/>
      <c r="AP373" s="220"/>
      <c r="AQ373" s="224"/>
      <c r="AR373" s="224"/>
      <c r="AS373" s="224"/>
      <c r="AT373" s="224"/>
      <c r="AU373" s="224"/>
      <c r="AV373" s="224"/>
      <c r="AW373" s="224"/>
      <c r="AX373" s="224"/>
      <c r="AY373" s="224"/>
    </row>
    <row r="374">
      <c r="A374" s="219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5"/>
      <c r="AA374" s="220"/>
      <c r="AB374" s="225"/>
      <c r="AC374" s="225"/>
      <c r="AD374" s="225"/>
      <c r="AE374" s="225"/>
      <c r="AF374" s="225"/>
      <c r="AG374" s="220"/>
      <c r="AH374" s="220"/>
      <c r="AI374" s="220"/>
      <c r="AJ374" s="220"/>
      <c r="AK374" s="222"/>
      <c r="AL374" s="222"/>
      <c r="AM374" s="222"/>
      <c r="AN374" s="222"/>
      <c r="AO374" s="223"/>
      <c r="AP374" s="220"/>
      <c r="AQ374" s="224"/>
      <c r="AR374" s="224"/>
      <c r="AS374" s="224"/>
      <c r="AT374" s="224"/>
      <c r="AU374" s="224"/>
      <c r="AV374" s="224"/>
      <c r="AW374" s="224"/>
      <c r="AX374" s="224"/>
      <c r="AY374" s="224"/>
    </row>
    <row r="375">
      <c r="A375" s="219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5"/>
      <c r="AA375" s="220"/>
      <c r="AB375" s="225"/>
      <c r="AC375" s="225"/>
      <c r="AD375" s="225"/>
      <c r="AE375" s="225"/>
      <c r="AF375" s="225"/>
      <c r="AG375" s="220"/>
      <c r="AH375" s="220"/>
      <c r="AI375" s="220"/>
      <c r="AJ375" s="220"/>
      <c r="AK375" s="222"/>
      <c r="AL375" s="222"/>
      <c r="AM375" s="222"/>
      <c r="AN375" s="222"/>
      <c r="AO375" s="223"/>
      <c r="AP375" s="220"/>
      <c r="AQ375" s="224"/>
      <c r="AR375" s="224"/>
      <c r="AS375" s="224"/>
      <c r="AT375" s="224"/>
      <c r="AU375" s="224"/>
      <c r="AV375" s="224"/>
      <c r="AW375" s="224"/>
      <c r="AX375" s="224"/>
      <c r="AY375" s="224"/>
    </row>
    <row r="376">
      <c r="A376" s="219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5"/>
      <c r="AA376" s="220"/>
      <c r="AB376" s="225"/>
      <c r="AC376" s="225"/>
      <c r="AD376" s="225"/>
      <c r="AE376" s="225"/>
      <c r="AF376" s="225"/>
      <c r="AG376" s="220"/>
      <c r="AH376" s="220"/>
      <c r="AI376" s="220"/>
      <c r="AJ376" s="220"/>
      <c r="AK376" s="222"/>
      <c r="AL376" s="222"/>
      <c r="AM376" s="222"/>
      <c r="AN376" s="222"/>
      <c r="AO376" s="223"/>
      <c r="AP376" s="220"/>
      <c r="AQ376" s="224"/>
      <c r="AR376" s="224"/>
      <c r="AS376" s="224"/>
      <c r="AT376" s="224"/>
      <c r="AU376" s="224"/>
      <c r="AV376" s="224"/>
      <c r="AW376" s="224"/>
      <c r="AX376" s="224"/>
      <c r="AY376" s="224"/>
    </row>
    <row r="377">
      <c r="A377" s="219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5"/>
      <c r="AA377" s="220"/>
      <c r="AB377" s="225"/>
      <c r="AC377" s="225"/>
      <c r="AD377" s="225"/>
      <c r="AE377" s="225"/>
      <c r="AF377" s="225"/>
      <c r="AG377" s="220"/>
      <c r="AH377" s="220"/>
      <c r="AI377" s="220"/>
      <c r="AJ377" s="220"/>
      <c r="AK377" s="222"/>
      <c r="AL377" s="222"/>
      <c r="AM377" s="222"/>
      <c r="AN377" s="222"/>
      <c r="AO377" s="223"/>
      <c r="AP377" s="220"/>
      <c r="AQ377" s="224"/>
      <c r="AR377" s="224"/>
      <c r="AS377" s="224"/>
      <c r="AT377" s="224"/>
      <c r="AU377" s="224"/>
      <c r="AV377" s="224"/>
      <c r="AW377" s="224"/>
      <c r="AX377" s="224"/>
      <c r="AY377" s="224"/>
    </row>
    <row r="378">
      <c r="A378" s="219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5"/>
      <c r="AA378" s="220"/>
      <c r="AB378" s="225"/>
      <c r="AC378" s="225"/>
      <c r="AD378" s="225"/>
      <c r="AE378" s="225"/>
      <c r="AF378" s="225"/>
      <c r="AG378" s="220"/>
      <c r="AH378" s="220"/>
      <c r="AI378" s="220"/>
      <c r="AJ378" s="220"/>
      <c r="AK378" s="222"/>
      <c r="AL378" s="222"/>
      <c r="AM378" s="222"/>
      <c r="AN378" s="222"/>
      <c r="AO378" s="223"/>
      <c r="AP378" s="220"/>
      <c r="AQ378" s="224"/>
      <c r="AR378" s="224"/>
      <c r="AS378" s="224"/>
      <c r="AT378" s="224"/>
      <c r="AU378" s="224"/>
      <c r="AV378" s="224"/>
      <c r="AW378" s="224"/>
      <c r="AX378" s="224"/>
      <c r="AY378" s="224"/>
    </row>
    <row r="379">
      <c r="A379" s="219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5"/>
      <c r="AA379" s="220"/>
      <c r="AB379" s="225"/>
      <c r="AC379" s="225"/>
      <c r="AD379" s="225"/>
      <c r="AE379" s="225"/>
      <c r="AF379" s="225"/>
      <c r="AG379" s="220"/>
      <c r="AH379" s="220"/>
      <c r="AI379" s="220"/>
      <c r="AJ379" s="220"/>
      <c r="AK379" s="222"/>
      <c r="AL379" s="222"/>
      <c r="AM379" s="222"/>
      <c r="AN379" s="222"/>
      <c r="AO379" s="223"/>
      <c r="AP379" s="220"/>
      <c r="AQ379" s="224"/>
      <c r="AR379" s="224"/>
      <c r="AS379" s="224"/>
      <c r="AT379" s="224"/>
      <c r="AU379" s="224"/>
      <c r="AV379" s="224"/>
      <c r="AW379" s="224"/>
      <c r="AX379" s="224"/>
      <c r="AY379" s="224"/>
    </row>
    <row r="380">
      <c r="A380" s="219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5"/>
      <c r="AA380" s="220"/>
      <c r="AB380" s="225"/>
      <c r="AC380" s="225"/>
      <c r="AD380" s="225"/>
      <c r="AE380" s="225"/>
      <c r="AF380" s="225"/>
      <c r="AG380" s="220"/>
      <c r="AH380" s="220"/>
      <c r="AI380" s="220"/>
      <c r="AJ380" s="220"/>
      <c r="AK380" s="222"/>
      <c r="AL380" s="222"/>
      <c r="AM380" s="222"/>
      <c r="AN380" s="222"/>
      <c r="AO380" s="223"/>
      <c r="AP380" s="220"/>
      <c r="AQ380" s="224"/>
      <c r="AR380" s="224"/>
      <c r="AS380" s="224"/>
      <c r="AT380" s="224"/>
      <c r="AU380" s="224"/>
      <c r="AV380" s="224"/>
      <c r="AW380" s="224"/>
      <c r="AX380" s="224"/>
      <c r="AY380" s="224"/>
    </row>
    <row r="381">
      <c r="A381" s="219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5"/>
      <c r="AA381" s="220"/>
      <c r="AB381" s="225"/>
      <c r="AC381" s="225"/>
      <c r="AD381" s="225"/>
      <c r="AE381" s="225"/>
      <c r="AF381" s="225"/>
      <c r="AG381" s="220"/>
      <c r="AH381" s="220"/>
      <c r="AI381" s="220"/>
      <c r="AJ381" s="220"/>
      <c r="AK381" s="222"/>
      <c r="AL381" s="222"/>
      <c r="AM381" s="222"/>
      <c r="AN381" s="222"/>
      <c r="AO381" s="223"/>
      <c r="AP381" s="220"/>
      <c r="AQ381" s="224"/>
      <c r="AR381" s="224"/>
      <c r="AS381" s="224"/>
      <c r="AT381" s="224"/>
      <c r="AU381" s="224"/>
      <c r="AV381" s="224"/>
      <c r="AW381" s="224"/>
      <c r="AX381" s="224"/>
      <c r="AY381" s="224"/>
    </row>
    <row r="382">
      <c r="A382" s="219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5"/>
      <c r="AA382" s="220"/>
      <c r="AB382" s="225"/>
      <c r="AC382" s="225"/>
      <c r="AD382" s="225"/>
      <c r="AE382" s="225"/>
      <c r="AF382" s="225"/>
      <c r="AG382" s="220"/>
      <c r="AH382" s="220"/>
      <c r="AI382" s="220"/>
      <c r="AJ382" s="220"/>
      <c r="AK382" s="222"/>
      <c r="AL382" s="222"/>
      <c r="AM382" s="222"/>
      <c r="AN382" s="222"/>
      <c r="AO382" s="223"/>
      <c r="AP382" s="220"/>
      <c r="AQ382" s="224"/>
      <c r="AR382" s="224"/>
      <c r="AS382" s="224"/>
      <c r="AT382" s="224"/>
      <c r="AU382" s="224"/>
      <c r="AV382" s="224"/>
      <c r="AW382" s="224"/>
      <c r="AX382" s="224"/>
      <c r="AY382" s="224"/>
    </row>
    <row r="383">
      <c r="A383" s="219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5"/>
      <c r="AA383" s="220"/>
      <c r="AB383" s="225"/>
      <c r="AC383" s="225"/>
      <c r="AD383" s="225"/>
      <c r="AE383" s="225"/>
      <c r="AF383" s="225"/>
      <c r="AG383" s="220"/>
      <c r="AH383" s="220"/>
      <c r="AI383" s="220"/>
      <c r="AJ383" s="220"/>
      <c r="AK383" s="222"/>
      <c r="AL383" s="222"/>
      <c r="AM383" s="222"/>
      <c r="AN383" s="222"/>
      <c r="AO383" s="223"/>
      <c r="AP383" s="220"/>
      <c r="AQ383" s="224"/>
      <c r="AR383" s="224"/>
      <c r="AS383" s="224"/>
      <c r="AT383" s="224"/>
      <c r="AU383" s="224"/>
      <c r="AV383" s="224"/>
      <c r="AW383" s="224"/>
      <c r="AX383" s="224"/>
      <c r="AY383" s="224"/>
    </row>
    <row r="384">
      <c r="A384" s="219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5"/>
      <c r="AA384" s="220"/>
      <c r="AB384" s="225"/>
      <c r="AC384" s="225"/>
      <c r="AD384" s="225"/>
      <c r="AE384" s="225"/>
      <c r="AF384" s="225"/>
      <c r="AG384" s="220"/>
      <c r="AH384" s="220"/>
      <c r="AI384" s="220"/>
      <c r="AJ384" s="220"/>
      <c r="AK384" s="222"/>
      <c r="AL384" s="222"/>
      <c r="AM384" s="222"/>
      <c r="AN384" s="222"/>
      <c r="AO384" s="223"/>
      <c r="AP384" s="220"/>
      <c r="AQ384" s="224"/>
      <c r="AR384" s="224"/>
      <c r="AS384" s="224"/>
      <c r="AT384" s="224"/>
      <c r="AU384" s="224"/>
      <c r="AV384" s="224"/>
      <c r="AW384" s="224"/>
      <c r="AX384" s="224"/>
      <c r="AY384" s="224"/>
    </row>
    <row r="385">
      <c r="A385" s="219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5"/>
      <c r="AA385" s="220"/>
      <c r="AB385" s="225"/>
      <c r="AC385" s="225"/>
      <c r="AD385" s="225"/>
      <c r="AE385" s="225"/>
      <c r="AF385" s="225"/>
      <c r="AG385" s="220"/>
      <c r="AH385" s="220"/>
      <c r="AI385" s="220"/>
      <c r="AJ385" s="220"/>
      <c r="AK385" s="222"/>
      <c r="AL385" s="222"/>
      <c r="AM385" s="222"/>
      <c r="AN385" s="222"/>
      <c r="AO385" s="223"/>
      <c r="AP385" s="220"/>
      <c r="AQ385" s="224"/>
      <c r="AR385" s="224"/>
      <c r="AS385" s="224"/>
      <c r="AT385" s="224"/>
      <c r="AU385" s="224"/>
      <c r="AV385" s="224"/>
      <c r="AW385" s="224"/>
      <c r="AX385" s="224"/>
      <c r="AY385" s="224"/>
    </row>
    <row r="386">
      <c r="A386" s="219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5"/>
      <c r="AA386" s="220"/>
      <c r="AB386" s="225"/>
      <c r="AC386" s="225"/>
      <c r="AD386" s="225"/>
      <c r="AE386" s="225"/>
      <c r="AF386" s="225"/>
      <c r="AG386" s="220"/>
      <c r="AH386" s="220"/>
      <c r="AI386" s="220"/>
      <c r="AJ386" s="220"/>
      <c r="AK386" s="222"/>
      <c r="AL386" s="222"/>
      <c r="AM386" s="222"/>
      <c r="AN386" s="222"/>
      <c r="AO386" s="223"/>
      <c r="AP386" s="220"/>
      <c r="AQ386" s="224"/>
      <c r="AR386" s="224"/>
      <c r="AS386" s="224"/>
      <c r="AT386" s="224"/>
      <c r="AU386" s="224"/>
      <c r="AV386" s="224"/>
      <c r="AW386" s="224"/>
      <c r="AX386" s="224"/>
      <c r="AY386" s="224"/>
    </row>
    <row r="387">
      <c r="A387" s="219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5"/>
      <c r="AA387" s="220"/>
      <c r="AB387" s="225"/>
      <c r="AC387" s="225"/>
      <c r="AD387" s="225"/>
      <c r="AE387" s="225"/>
      <c r="AF387" s="225"/>
      <c r="AG387" s="220"/>
      <c r="AH387" s="220"/>
      <c r="AI387" s="220"/>
      <c r="AJ387" s="220"/>
      <c r="AK387" s="222"/>
      <c r="AL387" s="222"/>
      <c r="AM387" s="222"/>
      <c r="AN387" s="222"/>
      <c r="AO387" s="223"/>
      <c r="AP387" s="220"/>
      <c r="AQ387" s="224"/>
      <c r="AR387" s="224"/>
      <c r="AS387" s="224"/>
      <c r="AT387" s="224"/>
      <c r="AU387" s="224"/>
      <c r="AV387" s="224"/>
      <c r="AW387" s="224"/>
      <c r="AX387" s="224"/>
      <c r="AY387" s="224"/>
    </row>
    <row r="388">
      <c r="A388" s="219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5"/>
      <c r="AA388" s="220"/>
      <c r="AB388" s="225"/>
      <c r="AC388" s="225"/>
      <c r="AD388" s="225"/>
      <c r="AE388" s="225"/>
      <c r="AF388" s="225"/>
      <c r="AG388" s="220"/>
      <c r="AH388" s="220"/>
      <c r="AI388" s="220"/>
      <c r="AJ388" s="220"/>
      <c r="AK388" s="222"/>
      <c r="AL388" s="222"/>
      <c r="AM388" s="222"/>
      <c r="AN388" s="222"/>
      <c r="AO388" s="223"/>
      <c r="AP388" s="220"/>
      <c r="AQ388" s="224"/>
      <c r="AR388" s="224"/>
      <c r="AS388" s="224"/>
      <c r="AT388" s="224"/>
      <c r="AU388" s="224"/>
      <c r="AV388" s="224"/>
      <c r="AW388" s="224"/>
      <c r="AX388" s="224"/>
      <c r="AY388" s="224"/>
    </row>
    <row r="389">
      <c r="A389" s="219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5"/>
      <c r="AA389" s="220"/>
      <c r="AB389" s="225"/>
      <c r="AC389" s="225"/>
      <c r="AD389" s="225"/>
      <c r="AE389" s="225"/>
      <c r="AF389" s="225"/>
      <c r="AG389" s="220"/>
      <c r="AH389" s="220"/>
      <c r="AI389" s="220"/>
      <c r="AJ389" s="220"/>
      <c r="AK389" s="222"/>
      <c r="AL389" s="222"/>
      <c r="AM389" s="222"/>
      <c r="AN389" s="222"/>
      <c r="AO389" s="223"/>
      <c r="AP389" s="220"/>
      <c r="AQ389" s="224"/>
      <c r="AR389" s="224"/>
      <c r="AS389" s="224"/>
      <c r="AT389" s="224"/>
      <c r="AU389" s="224"/>
      <c r="AV389" s="224"/>
      <c r="AW389" s="224"/>
      <c r="AX389" s="224"/>
      <c r="AY389" s="224"/>
    </row>
    <row r="390">
      <c r="A390" s="219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5"/>
      <c r="AA390" s="220"/>
      <c r="AB390" s="225"/>
      <c r="AC390" s="225"/>
      <c r="AD390" s="225"/>
      <c r="AE390" s="225"/>
      <c r="AF390" s="225"/>
      <c r="AG390" s="220"/>
      <c r="AH390" s="220"/>
      <c r="AI390" s="220"/>
      <c r="AJ390" s="220"/>
      <c r="AK390" s="222"/>
      <c r="AL390" s="222"/>
      <c r="AM390" s="222"/>
      <c r="AN390" s="222"/>
      <c r="AO390" s="223"/>
      <c r="AP390" s="220"/>
      <c r="AQ390" s="224"/>
      <c r="AR390" s="224"/>
      <c r="AS390" s="224"/>
      <c r="AT390" s="224"/>
      <c r="AU390" s="224"/>
      <c r="AV390" s="224"/>
      <c r="AW390" s="224"/>
      <c r="AX390" s="224"/>
      <c r="AY390" s="224"/>
    </row>
    <row r="391">
      <c r="A391" s="219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5"/>
      <c r="AA391" s="220"/>
      <c r="AB391" s="225"/>
      <c r="AC391" s="225"/>
      <c r="AD391" s="225"/>
      <c r="AE391" s="225"/>
      <c r="AF391" s="225"/>
      <c r="AG391" s="220"/>
      <c r="AH391" s="220"/>
      <c r="AI391" s="220"/>
      <c r="AJ391" s="220"/>
      <c r="AK391" s="222"/>
      <c r="AL391" s="222"/>
      <c r="AM391" s="222"/>
      <c r="AN391" s="222"/>
      <c r="AO391" s="223"/>
      <c r="AP391" s="220"/>
      <c r="AQ391" s="224"/>
      <c r="AR391" s="224"/>
      <c r="AS391" s="224"/>
      <c r="AT391" s="224"/>
      <c r="AU391" s="224"/>
      <c r="AV391" s="224"/>
      <c r="AW391" s="224"/>
      <c r="AX391" s="224"/>
      <c r="AY391" s="224"/>
    </row>
    <row r="392">
      <c r="A392" s="219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5"/>
      <c r="AA392" s="220"/>
      <c r="AB392" s="225"/>
      <c r="AC392" s="225"/>
      <c r="AD392" s="225"/>
      <c r="AE392" s="225"/>
      <c r="AF392" s="225"/>
      <c r="AG392" s="220"/>
      <c r="AH392" s="220"/>
      <c r="AI392" s="220"/>
      <c r="AJ392" s="220"/>
      <c r="AK392" s="222"/>
      <c r="AL392" s="222"/>
      <c r="AM392" s="222"/>
      <c r="AN392" s="222"/>
      <c r="AO392" s="223"/>
      <c r="AP392" s="220"/>
      <c r="AQ392" s="224"/>
      <c r="AR392" s="224"/>
      <c r="AS392" s="224"/>
      <c r="AT392" s="224"/>
      <c r="AU392" s="224"/>
      <c r="AV392" s="224"/>
      <c r="AW392" s="224"/>
      <c r="AX392" s="224"/>
      <c r="AY392" s="224"/>
    </row>
    <row r="393">
      <c r="A393" s="219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5"/>
      <c r="AA393" s="220"/>
      <c r="AB393" s="225"/>
      <c r="AC393" s="225"/>
      <c r="AD393" s="225"/>
      <c r="AE393" s="225"/>
      <c r="AF393" s="225"/>
      <c r="AG393" s="220"/>
      <c r="AH393" s="220"/>
      <c r="AI393" s="220"/>
      <c r="AJ393" s="220"/>
      <c r="AK393" s="222"/>
      <c r="AL393" s="222"/>
      <c r="AM393" s="222"/>
      <c r="AN393" s="222"/>
      <c r="AO393" s="223"/>
      <c r="AP393" s="220"/>
      <c r="AQ393" s="224"/>
      <c r="AR393" s="224"/>
      <c r="AS393" s="224"/>
      <c r="AT393" s="224"/>
      <c r="AU393" s="224"/>
      <c r="AV393" s="224"/>
      <c r="AW393" s="224"/>
      <c r="AX393" s="224"/>
      <c r="AY393" s="224"/>
    </row>
    <row r="394">
      <c r="A394" s="219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5"/>
      <c r="AA394" s="220"/>
      <c r="AB394" s="225"/>
      <c r="AC394" s="225"/>
      <c r="AD394" s="225"/>
      <c r="AE394" s="225"/>
      <c r="AF394" s="225"/>
      <c r="AG394" s="220"/>
      <c r="AH394" s="220"/>
      <c r="AI394" s="220"/>
      <c r="AJ394" s="220"/>
      <c r="AK394" s="222"/>
      <c r="AL394" s="222"/>
      <c r="AM394" s="222"/>
      <c r="AN394" s="222"/>
      <c r="AO394" s="223"/>
      <c r="AP394" s="220"/>
      <c r="AQ394" s="224"/>
      <c r="AR394" s="224"/>
      <c r="AS394" s="224"/>
      <c r="AT394" s="224"/>
      <c r="AU394" s="224"/>
      <c r="AV394" s="224"/>
      <c r="AW394" s="224"/>
      <c r="AX394" s="224"/>
      <c r="AY394" s="224"/>
    </row>
    <row r="395">
      <c r="A395" s="219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5"/>
      <c r="AA395" s="220"/>
      <c r="AB395" s="225"/>
      <c r="AC395" s="225"/>
      <c r="AD395" s="225"/>
      <c r="AE395" s="225"/>
      <c r="AF395" s="225"/>
      <c r="AG395" s="220"/>
      <c r="AH395" s="220"/>
      <c r="AI395" s="220"/>
      <c r="AJ395" s="220"/>
      <c r="AK395" s="222"/>
      <c r="AL395" s="222"/>
      <c r="AM395" s="222"/>
      <c r="AN395" s="222"/>
      <c r="AO395" s="223"/>
      <c r="AP395" s="220"/>
      <c r="AQ395" s="224"/>
      <c r="AR395" s="224"/>
      <c r="AS395" s="224"/>
      <c r="AT395" s="224"/>
      <c r="AU395" s="224"/>
      <c r="AV395" s="224"/>
      <c r="AW395" s="224"/>
      <c r="AX395" s="224"/>
      <c r="AY395" s="224"/>
    </row>
    <row r="396">
      <c r="A396" s="219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5"/>
      <c r="AA396" s="220"/>
      <c r="AB396" s="225"/>
      <c r="AC396" s="225"/>
      <c r="AD396" s="225"/>
      <c r="AE396" s="225"/>
      <c r="AF396" s="225"/>
      <c r="AG396" s="220"/>
      <c r="AH396" s="220"/>
      <c r="AI396" s="220"/>
      <c r="AJ396" s="220"/>
      <c r="AK396" s="222"/>
      <c r="AL396" s="222"/>
      <c r="AM396" s="222"/>
      <c r="AN396" s="222"/>
      <c r="AO396" s="223"/>
      <c r="AP396" s="220"/>
      <c r="AQ396" s="224"/>
      <c r="AR396" s="224"/>
      <c r="AS396" s="224"/>
      <c r="AT396" s="224"/>
      <c r="AU396" s="224"/>
      <c r="AV396" s="224"/>
      <c r="AW396" s="224"/>
      <c r="AX396" s="224"/>
      <c r="AY396" s="224"/>
    </row>
    <row r="397">
      <c r="A397" s="219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5"/>
      <c r="AA397" s="220"/>
      <c r="AB397" s="225"/>
      <c r="AC397" s="225"/>
      <c r="AD397" s="225"/>
      <c r="AE397" s="225"/>
      <c r="AF397" s="225"/>
      <c r="AG397" s="220"/>
      <c r="AH397" s="220"/>
      <c r="AI397" s="220"/>
      <c r="AJ397" s="220"/>
      <c r="AK397" s="222"/>
      <c r="AL397" s="222"/>
      <c r="AM397" s="222"/>
      <c r="AN397" s="222"/>
      <c r="AO397" s="223"/>
      <c r="AP397" s="220"/>
      <c r="AQ397" s="224"/>
      <c r="AR397" s="224"/>
      <c r="AS397" s="224"/>
      <c r="AT397" s="224"/>
      <c r="AU397" s="224"/>
      <c r="AV397" s="224"/>
      <c r="AW397" s="224"/>
      <c r="AX397" s="224"/>
      <c r="AY397" s="224"/>
    </row>
    <row r="398">
      <c r="A398" s="219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5"/>
      <c r="AA398" s="220"/>
      <c r="AB398" s="225"/>
      <c r="AC398" s="225"/>
      <c r="AD398" s="225"/>
      <c r="AE398" s="225"/>
      <c r="AF398" s="225"/>
      <c r="AG398" s="220"/>
      <c r="AH398" s="220"/>
      <c r="AI398" s="220"/>
      <c r="AJ398" s="220"/>
      <c r="AK398" s="222"/>
      <c r="AL398" s="222"/>
      <c r="AM398" s="222"/>
      <c r="AN398" s="222"/>
      <c r="AO398" s="223"/>
      <c r="AP398" s="220"/>
      <c r="AQ398" s="224"/>
      <c r="AR398" s="224"/>
      <c r="AS398" s="224"/>
      <c r="AT398" s="224"/>
      <c r="AU398" s="224"/>
      <c r="AV398" s="224"/>
      <c r="AW398" s="224"/>
      <c r="AX398" s="224"/>
      <c r="AY398" s="224"/>
    </row>
    <row r="399">
      <c r="A399" s="219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5"/>
      <c r="AA399" s="220"/>
      <c r="AB399" s="225"/>
      <c r="AC399" s="225"/>
      <c r="AD399" s="225"/>
      <c r="AE399" s="225"/>
      <c r="AF399" s="225"/>
      <c r="AG399" s="220"/>
      <c r="AH399" s="220"/>
      <c r="AI399" s="220"/>
      <c r="AJ399" s="220"/>
      <c r="AK399" s="222"/>
      <c r="AL399" s="222"/>
      <c r="AM399" s="222"/>
      <c r="AN399" s="222"/>
      <c r="AO399" s="223"/>
      <c r="AP399" s="220"/>
      <c r="AQ399" s="224"/>
      <c r="AR399" s="224"/>
      <c r="AS399" s="224"/>
      <c r="AT399" s="224"/>
      <c r="AU399" s="224"/>
      <c r="AV399" s="224"/>
      <c r="AW399" s="224"/>
      <c r="AX399" s="224"/>
      <c r="AY399" s="224"/>
    </row>
    <row r="400">
      <c r="A400" s="219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5"/>
      <c r="AA400" s="220"/>
      <c r="AB400" s="225"/>
      <c r="AC400" s="225"/>
      <c r="AD400" s="225"/>
      <c r="AE400" s="225"/>
      <c r="AF400" s="225"/>
      <c r="AG400" s="220"/>
      <c r="AH400" s="220"/>
      <c r="AI400" s="220"/>
      <c r="AJ400" s="220"/>
      <c r="AK400" s="222"/>
      <c r="AL400" s="222"/>
      <c r="AM400" s="222"/>
      <c r="AN400" s="222"/>
      <c r="AO400" s="223"/>
      <c r="AP400" s="220"/>
      <c r="AQ400" s="224"/>
      <c r="AR400" s="224"/>
      <c r="AS400" s="224"/>
      <c r="AT400" s="224"/>
      <c r="AU400" s="224"/>
      <c r="AV400" s="224"/>
      <c r="AW400" s="224"/>
      <c r="AX400" s="224"/>
      <c r="AY400" s="224"/>
    </row>
    <row r="401">
      <c r="A401" s="219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5"/>
      <c r="AA401" s="220"/>
      <c r="AB401" s="225"/>
      <c r="AC401" s="225"/>
      <c r="AD401" s="225"/>
      <c r="AE401" s="225"/>
      <c r="AF401" s="225"/>
      <c r="AG401" s="220"/>
      <c r="AH401" s="220"/>
      <c r="AI401" s="220"/>
      <c r="AJ401" s="220"/>
      <c r="AK401" s="222"/>
      <c r="AL401" s="222"/>
      <c r="AM401" s="222"/>
      <c r="AN401" s="222"/>
      <c r="AO401" s="223"/>
      <c r="AP401" s="220"/>
      <c r="AQ401" s="224"/>
      <c r="AR401" s="224"/>
      <c r="AS401" s="224"/>
      <c r="AT401" s="224"/>
      <c r="AU401" s="224"/>
      <c r="AV401" s="224"/>
      <c r="AW401" s="224"/>
      <c r="AX401" s="224"/>
      <c r="AY401" s="224"/>
    </row>
    <row r="402">
      <c r="A402" s="219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5"/>
      <c r="AA402" s="220"/>
      <c r="AB402" s="225"/>
      <c r="AC402" s="225"/>
      <c r="AD402" s="225"/>
      <c r="AE402" s="225"/>
      <c r="AF402" s="225"/>
      <c r="AG402" s="220"/>
      <c r="AH402" s="220"/>
      <c r="AI402" s="220"/>
      <c r="AJ402" s="220"/>
      <c r="AK402" s="222"/>
      <c r="AL402" s="222"/>
      <c r="AM402" s="222"/>
      <c r="AN402" s="222"/>
      <c r="AO402" s="223"/>
      <c r="AP402" s="220"/>
      <c r="AQ402" s="224"/>
      <c r="AR402" s="224"/>
      <c r="AS402" s="224"/>
      <c r="AT402" s="224"/>
      <c r="AU402" s="224"/>
      <c r="AV402" s="224"/>
      <c r="AW402" s="224"/>
      <c r="AX402" s="224"/>
      <c r="AY402" s="224"/>
    </row>
    <row r="403">
      <c r="A403" s="219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5"/>
      <c r="AA403" s="220"/>
      <c r="AB403" s="225"/>
      <c r="AC403" s="225"/>
      <c r="AD403" s="225"/>
      <c r="AE403" s="225"/>
      <c r="AF403" s="225"/>
      <c r="AG403" s="220"/>
      <c r="AH403" s="220"/>
      <c r="AI403" s="220"/>
      <c r="AJ403" s="220"/>
      <c r="AK403" s="222"/>
      <c r="AL403" s="222"/>
      <c r="AM403" s="222"/>
      <c r="AN403" s="222"/>
      <c r="AO403" s="223"/>
      <c r="AP403" s="220"/>
      <c r="AQ403" s="224"/>
      <c r="AR403" s="224"/>
      <c r="AS403" s="224"/>
      <c r="AT403" s="224"/>
      <c r="AU403" s="224"/>
      <c r="AV403" s="224"/>
      <c r="AW403" s="224"/>
      <c r="AX403" s="224"/>
      <c r="AY403" s="224"/>
    </row>
    <row r="404">
      <c r="A404" s="219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5"/>
      <c r="AA404" s="220"/>
      <c r="AB404" s="225"/>
      <c r="AC404" s="225"/>
      <c r="AD404" s="225"/>
      <c r="AE404" s="225"/>
      <c r="AF404" s="225"/>
      <c r="AG404" s="220"/>
      <c r="AH404" s="220"/>
      <c r="AI404" s="220"/>
      <c r="AJ404" s="220"/>
      <c r="AK404" s="222"/>
      <c r="AL404" s="222"/>
      <c r="AM404" s="222"/>
      <c r="AN404" s="222"/>
      <c r="AO404" s="223"/>
      <c r="AP404" s="220"/>
      <c r="AQ404" s="224"/>
      <c r="AR404" s="224"/>
      <c r="AS404" s="224"/>
      <c r="AT404" s="224"/>
      <c r="AU404" s="224"/>
      <c r="AV404" s="224"/>
      <c r="AW404" s="224"/>
      <c r="AX404" s="224"/>
      <c r="AY404" s="224"/>
    </row>
    <row r="405">
      <c r="A405" s="219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5"/>
      <c r="AA405" s="220"/>
      <c r="AB405" s="225"/>
      <c r="AC405" s="225"/>
      <c r="AD405" s="225"/>
      <c r="AE405" s="225"/>
      <c r="AF405" s="225"/>
      <c r="AG405" s="220"/>
      <c r="AH405" s="220"/>
      <c r="AI405" s="220"/>
      <c r="AJ405" s="220"/>
      <c r="AK405" s="222"/>
      <c r="AL405" s="222"/>
      <c r="AM405" s="222"/>
      <c r="AN405" s="222"/>
      <c r="AO405" s="223"/>
      <c r="AP405" s="220"/>
      <c r="AQ405" s="224"/>
      <c r="AR405" s="224"/>
      <c r="AS405" s="224"/>
      <c r="AT405" s="224"/>
      <c r="AU405" s="224"/>
      <c r="AV405" s="224"/>
      <c r="AW405" s="224"/>
      <c r="AX405" s="224"/>
      <c r="AY405" s="224"/>
    </row>
    <row r="406">
      <c r="A406" s="219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5"/>
      <c r="AA406" s="220"/>
      <c r="AB406" s="225"/>
      <c r="AC406" s="225"/>
      <c r="AD406" s="225"/>
      <c r="AE406" s="225"/>
      <c r="AF406" s="225"/>
      <c r="AG406" s="220"/>
      <c r="AH406" s="220"/>
      <c r="AI406" s="220"/>
      <c r="AJ406" s="220"/>
      <c r="AK406" s="222"/>
      <c r="AL406" s="222"/>
      <c r="AM406" s="222"/>
      <c r="AN406" s="222"/>
      <c r="AO406" s="223"/>
      <c r="AP406" s="220"/>
      <c r="AQ406" s="224"/>
      <c r="AR406" s="224"/>
      <c r="AS406" s="224"/>
      <c r="AT406" s="224"/>
      <c r="AU406" s="224"/>
      <c r="AV406" s="224"/>
      <c r="AW406" s="224"/>
      <c r="AX406" s="224"/>
      <c r="AY406" s="224"/>
    </row>
    <row r="407">
      <c r="A407" s="219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5"/>
      <c r="AA407" s="220"/>
      <c r="AB407" s="225"/>
      <c r="AC407" s="225"/>
      <c r="AD407" s="225"/>
      <c r="AE407" s="225"/>
      <c r="AF407" s="225"/>
      <c r="AG407" s="220"/>
      <c r="AH407" s="220"/>
      <c r="AI407" s="220"/>
      <c r="AJ407" s="220"/>
      <c r="AK407" s="222"/>
      <c r="AL407" s="222"/>
      <c r="AM407" s="222"/>
      <c r="AN407" s="222"/>
      <c r="AO407" s="223"/>
      <c r="AP407" s="220"/>
      <c r="AQ407" s="224"/>
      <c r="AR407" s="224"/>
      <c r="AS407" s="224"/>
      <c r="AT407" s="224"/>
      <c r="AU407" s="224"/>
      <c r="AV407" s="224"/>
      <c r="AW407" s="224"/>
      <c r="AX407" s="224"/>
      <c r="AY407" s="224"/>
    </row>
    <row r="408">
      <c r="A408" s="219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5"/>
      <c r="AA408" s="220"/>
      <c r="AB408" s="225"/>
      <c r="AC408" s="225"/>
      <c r="AD408" s="225"/>
      <c r="AE408" s="225"/>
      <c r="AF408" s="225"/>
      <c r="AG408" s="220"/>
      <c r="AH408" s="220"/>
      <c r="AI408" s="220"/>
      <c r="AJ408" s="220"/>
      <c r="AK408" s="222"/>
      <c r="AL408" s="222"/>
      <c r="AM408" s="222"/>
      <c r="AN408" s="222"/>
      <c r="AO408" s="223"/>
      <c r="AP408" s="220"/>
      <c r="AQ408" s="224"/>
      <c r="AR408" s="224"/>
      <c r="AS408" s="224"/>
      <c r="AT408" s="224"/>
      <c r="AU408" s="224"/>
      <c r="AV408" s="224"/>
      <c r="AW408" s="224"/>
      <c r="AX408" s="224"/>
      <c r="AY408" s="224"/>
    </row>
    <row r="409">
      <c r="A409" s="219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5"/>
      <c r="AA409" s="220"/>
      <c r="AB409" s="225"/>
      <c r="AC409" s="225"/>
      <c r="AD409" s="225"/>
      <c r="AE409" s="225"/>
      <c r="AF409" s="225"/>
      <c r="AG409" s="220"/>
      <c r="AH409" s="220"/>
      <c r="AI409" s="220"/>
      <c r="AJ409" s="220"/>
      <c r="AK409" s="222"/>
      <c r="AL409" s="222"/>
      <c r="AM409" s="222"/>
      <c r="AN409" s="222"/>
      <c r="AO409" s="223"/>
      <c r="AP409" s="220"/>
      <c r="AQ409" s="224"/>
      <c r="AR409" s="224"/>
      <c r="AS409" s="224"/>
      <c r="AT409" s="224"/>
      <c r="AU409" s="224"/>
      <c r="AV409" s="224"/>
      <c r="AW409" s="224"/>
      <c r="AX409" s="224"/>
      <c r="AY409" s="224"/>
    </row>
    <row r="410">
      <c r="A410" s="219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5"/>
      <c r="AA410" s="220"/>
      <c r="AB410" s="225"/>
      <c r="AC410" s="225"/>
      <c r="AD410" s="225"/>
      <c r="AE410" s="225"/>
      <c r="AF410" s="225"/>
      <c r="AG410" s="220"/>
      <c r="AH410" s="220"/>
      <c r="AI410" s="220"/>
      <c r="AJ410" s="220"/>
      <c r="AK410" s="222"/>
      <c r="AL410" s="222"/>
      <c r="AM410" s="222"/>
      <c r="AN410" s="222"/>
      <c r="AO410" s="223"/>
      <c r="AP410" s="220"/>
      <c r="AQ410" s="224"/>
      <c r="AR410" s="224"/>
      <c r="AS410" s="224"/>
      <c r="AT410" s="224"/>
      <c r="AU410" s="224"/>
      <c r="AV410" s="224"/>
      <c r="AW410" s="224"/>
      <c r="AX410" s="224"/>
      <c r="AY410" s="224"/>
    </row>
    <row r="411">
      <c r="A411" s="219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5"/>
      <c r="AA411" s="220"/>
      <c r="AB411" s="225"/>
      <c r="AC411" s="225"/>
      <c r="AD411" s="225"/>
      <c r="AE411" s="225"/>
      <c r="AF411" s="225"/>
      <c r="AG411" s="220"/>
      <c r="AH411" s="220"/>
      <c r="AI411" s="220"/>
      <c r="AJ411" s="220"/>
      <c r="AK411" s="222"/>
      <c r="AL411" s="222"/>
      <c r="AM411" s="222"/>
      <c r="AN411" s="222"/>
      <c r="AO411" s="223"/>
      <c r="AP411" s="220"/>
      <c r="AQ411" s="224"/>
      <c r="AR411" s="224"/>
      <c r="AS411" s="224"/>
      <c r="AT411" s="224"/>
      <c r="AU411" s="224"/>
      <c r="AV411" s="224"/>
      <c r="AW411" s="224"/>
      <c r="AX411" s="224"/>
      <c r="AY411" s="224"/>
    </row>
    <row r="412">
      <c r="A412" s="219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5"/>
      <c r="AA412" s="220"/>
      <c r="AB412" s="225"/>
      <c r="AC412" s="225"/>
      <c r="AD412" s="225"/>
      <c r="AE412" s="225"/>
      <c r="AF412" s="225"/>
      <c r="AG412" s="220"/>
      <c r="AH412" s="220"/>
      <c r="AI412" s="220"/>
      <c r="AJ412" s="220"/>
      <c r="AK412" s="222"/>
      <c r="AL412" s="222"/>
      <c r="AM412" s="222"/>
      <c r="AN412" s="222"/>
      <c r="AO412" s="223"/>
      <c r="AP412" s="220"/>
      <c r="AQ412" s="224"/>
      <c r="AR412" s="224"/>
      <c r="AS412" s="224"/>
      <c r="AT412" s="224"/>
      <c r="AU412" s="224"/>
      <c r="AV412" s="224"/>
      <c r="AW412" s="224"/>
      <c r="AX412" s="224"/>
      <c r="AY412" s="224"/>
    </row>
    <row r="413">
      <c r="A413" s="219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5"/>
      <c r="AA413" s="220"/>
      <c r="AB413" s="225"/>
      <c r="AC413" s="225"/>
      <c r="AD413" s="225"/>
      <c r="AE413" s="225"/>
      <c r="AF413" s="225"/>
      <c r="AG413" s="220"/>
      <c r="AH413" s="220"/>
      <c r="AI413" s="220"/>
      <c r="AJ413" s="220"/>
      <c r="AK413" s="222"/>
      <c r="AL413" s="222"/>
      <c r="AM413" s="222"/>
      <c r="AN413" s="222"/>
      <c r="AO413" s="223"/>
      <c r="AP413" s="220"/>
      <c r="AQ413" s="224"/>
      <c r="AR413" s="224"/>
      <c r="AS413" s="224"/>
      <c r="AT413" s="224"/>
      <c r="AU413" s="224"/>
      <c r="AV413" s="224"/>
      <c r="AW413" s="224"/>
      <c r="AX413" s="224"/>
      <c r="AY413" s="224"/>
    </row>
    <row r="414">
      <c r="A414" s="219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5"/>
      <c r="AA414" s="220"/>
      <c r="AB414" s="225"/>
      <c r="AC414" s="225"/>
      <c r="AD414" s="225"/>
      <c r="AE414" s="225"/>
      <c r="AF414" s="225"/>
      <c r="AG414" s="220"/>
      <c r="AH414" s="220"/>
      <c r="AI414" s="220"/>
      <c r="AJ414" s="220"/>
      <c r="AK414" s="222"/>
      <c r="AL414" s="222"/>
      <c r="AM414" s="222"/>
      <c r="AN414" s="222"/>
      <c r="AO414" s="223"/>
      <c r="AP414" s="220"/>
      <c r="AQ414" s="224"/>
      <c r="AR414" s="224"/>
      <c r="AS414" s="224"/>
      <c r="AT414" s="224"/>
      <c r="AU414" s="224"/>
      <c r="AV414" s="224"/>
      <c r="AW414" s="224"/>
      <c r="AX414" s="224"/>
      <c r="AY414" s="224"/>
    </row>
    <row r="415">
      <c r="A415" s="219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5"/>
      <c r="AA415" s="220"/>
      <c r="AB415" s="225"/>
      <c r="AC415" s="225"/>
      <c r="AD415" s="225"/>
      <c r="AE415" s="225"/>
      <c r="AF415" s="225"/>
      <c r="AG415" s="220"/>
      <c r="AH415" s="220"/>
      <c r="AI415" s="220"/>
      <c r="AJ415" s="220"/>
      <c r="AK415" s="222"/>
      <c r="AL415" s="222"/>
      <c r="AM415" s="222"/>
      <c r="AN415" s="222"/>
      <c r="AO415" s="223"/>
      <c r="AP415" s="220"/>
      <c r="AQ415" s="224"/>
      <c r="AR415" s="224"/>
      <c r="AS415" s="224"/>
      <c r="AT415" s="224"/>
      <c r="AU415" s="224"/>
      <c r="AV415" s="224"/>
      <c r="AW415" s="224"/>
      <c r="AX415" s="224"/>
      <c r="AY415" s="224"/>
    </row>
    <row r="416">
      <c r="A416" s="219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5"/>
      <c r="AA416" s="220"/>
      <c r="AB416" s="225"/>
      <c r="AC416" s="225"/>
      <c r="AD416" s="225"/>
      <c r="AE416" s="225"/>
      <c r="AF416" s="225"/>
      <c r="AG416" s="220"/>
      <c r="AH416" s="220"/>
      <c r="AI416" s="220"/>
      <c r="AJ416" s="220"/>
      <c r="AK416" s="222"/>
      <c r="AL416" s="222"/>
      <c r="AM416" s="222"/>
      <c r="AN416" s="222"/>
      <c r="AO416" s="223"/>
      <c r="AP416" s="220"/>
      <c r="AQ416" s="224"/>
      <c r="AR416" s="224"/>
      <c r="AS416" s="224"/>
      <c r="AT416" s="224"/>
      <c r="AU416" s="224"/>
      <c r="AV416" s="224"/>
      <c r="AW416" s="224"/>
      <c r="AX416" s="224"/>
      <c r="AY416" s="224"/>
    </row>
    <row r="417">
      <c r="A417" s="219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5"/>
      <c r="AA417" s="220"/>
      <c r="AB417" s="225"/>
      <c r="AC417" s="225"/>
      <c r="AD417" s="225"/>
      <c r="AE417" s="225"/>
      <c r="AF417" s="225"/>
      <c r="AG417" s="220"/>
      <c r="AH417" s="220"/>
      <c r="AI417" s="220"/>
      <c r="AJ417" s="220"/>
      <c r="AK417" s="222"/>
      <c r="AL417" s="222"/>
      <c r="AM417" s="222"/>
      <c r="AN417" s="222"/>
      <c r="AO417" s="223"/>
      <c r="AP417" s="220"/>
      <c r="AQ417" s="224"/>
      <c r="AR417" s="224"/>
      <c r="AS417" s="224"/>
      <c r="AT417" s="224"/>
      <c r="AU417" s="224"/>
      <c r="AV417" s="224"/>
      <c r="AW417" s="224"/>
      <c r="AX417" s="224"/>
      <c r="AY417" s="224"/>
    </row>
    <row r="418">
      <c r="A418" s="219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5"/>
      <c r="AA418" s="220"/>
      <c r="AB418" s="225"/>
      <c r="AC418" s="225"/>
      <c r="AD418" s="225"/>
      <c r="AE418" s="225"/>
      <c r="AF418" s="225"/>
      <c r="AG418" s="220"/>
      <c r="AH418" s="220"/>
      <c r="AI418" s="220"/>
      <c r="AJ418" s="220"/>
      <c r="AK418" s="222"/>
      <c r="AL418" s="222"/>
      <c r="AM418" s="222"/>
      <c r="AN418" s="222"/>
      <c r="AO418" s="223"/>
      <c r="AP418" s="220"/>
      <c r="AQ418" s="224"/>
      <c r="AR418" s="224"/>
      <c r="AS418" s="224"/>
      <c r="AT418" s="224"/>
      <c r="AU418" s="224"/>
      <c r="AV418" s="224"/>
      <c r="AW418" s="224"/>
      <c r="AX418" s="224"/>
      <c r="AY418" s="224"/>
    </row>
    <row r="419">
      <c r="A419" s="219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5"/>
      <c r="AA419" s="220"/>
      <c r="AB419" s="225"/>
      <c r="AC419" s="225"/>
      <c r="AD419" s="225"/>
      <c r="AE419" s="225"/>
      <c r="AF419" s="225"/>
      <c r="AG419" s="220"/>
      <c r="AH419" s="220"/>
      <c r="AI419" s="220"/>
      <c r="AJ419" s="220"/>
      <c r="AK419" s="222"/>
      <c r="AL419" s="222"/>
      <c r="AM419" s="222"/>
      <c r="AN419" s="222"/>
      <c r="AO419" s="223"/>
      <c r="AP419" s="220"/>
      <c r="AQ419" s="224"/>
      <c r="AR419" s="224"/>
      <c r="AS419" s="224"/>
      <c r="AT419" s="224"/>
      <c r="AU419" s="224"/>
      <c r="AV419" s="224"/>
      <c r="AW419" s="224"/>
      <c r="AX419" s="224"/>
      <c r="AY419" s="224"/>
    </row>
    <row r="420">
      <c r="A420" s="219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5"/>
      <c r="AA420" s="220"/>
      <c r="AB420" s="225"/>
      <c r="AC420" s="225"/>
      <c r="AD420" s="225"/>
      <c r="AE420" s="225"/>
      <c r="AF420" s="225"/>
      <c r="AG420" s="220"/>
      <c r="AH420" s="220"/>
      <c r="AI420" s="220"/>
      <c r="AJ420" s="220"/>
      <c r="AK420" s="222"/>
      <c r="AL420" s="222"/>
      <c r="AM420" s="222"/>
      <c r="AN420" s="222"/>
      <c r="AO420" s="223"/>
      <c r="AP420" s="220"/>
      <c r="AQ420" s="224"/>
      <c r="AR420" s="224"/>
      <c r="AS420" s="224"/>
      <c r="AT420" s="224"/>
      <c r="AU420" s="224"/>
      <c r="AV420" s="224"/>
      <c r="AW420" s="224"/>
      <c r="AX420" s="224"/>
      <c r="AY420" s="224"/>
    </row>
    <row r="421">
      <c r="A421" s="219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5"/>
      <c r="AA421" s="220"/>
      <c r="AB421" s="225"/>
      <c r="AC421" s="225"/>
      <c r="AD421" s="225"/>
      <c r="AE421" s="225"/>
      <c r="AF421" s="225"/>
      <c r="AG421" s="220"/>
      <c r="AH421" s="220"/>
      <c r="AI421" s="220"/>
      <c r="AJ421" s="220"/>
      <c r="AK421" s="222"/>
      <c r="AL421" s="222"/>
      <c r="AM421" s="222"/>
      <c r="AN421" s="222"/>
      <c r="AO421" s="223"/>
      <c r="AP421" s="220"/>
      <c r="AQ421" s="224"/>
      <c r="AR421" s="224"/>
      <c r="AS421" s="224"/>
      <c r="AT421" s="224"/>
      <c r="AU421" s="224"/>
      <c r="AV421" s="224"/>
      <c r="AW421" s="224"/>
      <c r="AX421" s="224"/>
      <c r="AY421" s="224"/>
    </row>
    <row r="422">
      <c r="A422" s="219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5"/>
      <c r="AA422" s="220"/>
      <c r="AB422" s="225"/>
      <c r="AC422" s="225"/>
      <c r="AD422" s="225"/>
      <c r="AE422" s="225"/>
      <c r="AF422" s="225"/>
      <c r="AG422" s="220"/>
      <c r="AH422" s="220"/>
      <c r="AI422" s="220"/>
      <c r="AJ422" s="220"/>
      <c r="AK422" s="222"/>
      <c r="AL422" s="222"/>
      <c r="AM422" s="222"/>
      <c r="AN422" s="222"/>
      <c r="AO422" s="223"/>
      <c r="AP422" s="220"/>
      <c r="AQ422" s="224"/>
      <c r="AR422" s="224"/>
      <c r="AS422" s="224"/>
      <c r="AT422" s="224"/>
      <c r="AU422" s="224"/>
      <c r="AV422" s="224"/>
      <c r="AW422" s="224"/>
      <c r="AX422" s="224"/>
      <c r="AY422" s="224"/>
    </row>
    <row r="423">
      <c r="A423" s="219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5"/>
      <c r="AA423" s="220"/>
      <c r="AB423" s="225"/>
      <c r="AC423" s="225"/>
      <c r="AD423" s="225"/>
      <c r="AE423" s="225"/>
      <c r="AF423" s="225"/>
      <c r="AG423" s="220"/>
      <c r="AH423" s="220"/>
      <c r="AI423" s="220"/>
      <c r="AJ423" s="220"/>
      <c r="AK423" s="222"/>
      <c r="AL423" s="222"/>
      <c r="AM423" s="222"/>
      <c r="AN423" s="222"/>
      <c r="AO423" s="223"/>
      <c r="AP423" s="220"/>
      <c r="AQ423" s="224"/>
      <c r="AR423" s="224"/>
      <c r="AS423" s="224"/>
      <c r="AT423" s="224"/>
      <c r="AU423" s="224"/>
      <c r="AV423" s="224"/>
      <c r="AW423" s="224"/>
      <c r="AX423" s="224"/>
      <c r="AY423" s="224"/>
    </row>
    <row r="424">
      <c r="A424" s="219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5"/>
      <c r="AA424" s="220"/>
      <c r="AB424" s="225"/>
      <c r="AC424" s="225"/>
      <c r="AD424" s="225"/>
      <c r="AE424" s="225"/>
      <c r="AF424" s="225"/>
      <c r="AG424" s="220"/>
      <c r="AH424" s="220"/>
      <c r="AI424" s="220"/>
      <c r="AJ424" s="220"/>
      <c r="AK424" s="222"/>
      <c r="AL424" s="222"/>
      <c r="AM424" s="222"/>
      <c r="AN424" s="222"/>
      <c r="AO424" s="223"/>
      <c r="AP424" s="220"/>
      <c r="AQ424" s="224"/>
      <c r="AR424" s="224"/>
      <c r="AS424" s="224"/>
      <c r="AT424" s="224"/>
      <c r="AU424" s="224"/>
      <c r="AV424" s="224"/>
      <c r="AW424" s="224"/>
      <c r="AX424" s="224"/>
      <c r="AY424" s="224"/>
    </row>
    <row r="425">
      <c r="A425" s="219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5"/>
      <c r="AA425" s="220"/>
      <c r="AB425" s="225"/>
      <c r="AC425" s="225"/>
      <c r="AD425" s="225"/>
      <c r="AE425" s="225"/>
      <c r="AF425" s="225"/>
      <c r="AG425" s="220"/>
      <c r="AH425" s="220"/>
      <c r="AI425" s="220"/>
      <c r="AJ425" s="220"/>
      <c r="AK425" s="222"/>
      <c r="AL425" s="222"/>
      <c r="AM425" s="222"/>
      <c r="AN425" s="222"/>
      <c r="AO425" s="223"/>
      <c r="AP425" s="220"/>
      <c r="AQ425" s="224"/>
      <c r="AR425" s="224"/>
      <c r="AS425" s="224"/>
      <c r="AT425" s="224"/>
      <c r="AU425" s="224"/>
      <c r="AV425" s="224"/>
      <c r="AW425" s="224"/>
      <c r="AX425" s="224"/>
      <c r="AY425" s="224"/>
    </row>
    <row r="426">
      <c r="A426" s="219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5"/>
      <c r="AA426" s="220"/>
      <c r="AB426" s="225"/>
      <c r="AC426" s="225"/>
      <c r="AD426" s="225"/>
      <c r="AE426" s="225"/>
      <c r="AF426" s="225"/>
      <c r="AG426" s="220"/>
      <c r="AH426" s="220"/>
      <c r="AI426" s="220"/>
      <c r="AJ426" s="220"/>
      <c r="AK426" s="222"/>
      <c r="AL426" s="222"/>
      <c r="AM426" s="222"/>
      <c r="AN426" s="222"/>
      <c r="AO426" s="223"/>
      <c r="AP426" s="220"/>
      <c r="AQ426" s="224"/>
      <c r="AR426" s="224"/>
      <c r="AS426" s="224"/>
      <c r="AT426" s="224"/>
      <c r="AU426" s="224"/>
      <c r="AV426" s="224"/>
      <c r="AW426" s="224"/>
      <c r="AX426" s="224"/>
      <c r="AY426" s="224"/>
    </row>
    <row r="427">
      <c r="A427" s="219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5"/>
      <c r="AA427" s="220"/>
      <c r="AB427" s="225"/>
      <c r="AC427" s="225"/>
      <c r="AD427" s="225"/>
      <c r="AE427" s="225"/>
      <c r="AF427" s="225"/>
      <c r="AG427" s="220"/>
      <c r="AH427" s="220"/>
      <c r="AI427" s="220"/>
      <c r="AJ427" s="220"/>
      <c r="AK427" s="222"/>
      <c r="AL427" s="222"/>
      <c r="AM427" s="222"/>
      <c r="AN427" s="222"/>
      <c r="AO427" s="223"/>
      <c r="AP427" s="220"/>
      <c r="AQ427" s="224"/>
      <c r="AR427" s="224"/>
      <c r="AS427" s="224"/>
      <c r="AT427" s="224"/>
      <c r="AU427" s="224"/>
      <c r="AV427" s="224"/>
      <c r="AW427" s="224"/>
      <c r="AX427" s="224"/>
      <c r="AY427" s="224"/>
    </row>
    <row r="428">
      <c r="A428" s="219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5"/>
      <c r="AA428" s="220"/>
      <c r="AB428" s="225"/>
      <c r="AC428" s="225"/>
      <c r="AD428" s="225"/>
      <c r="AE428" s="225"/>
      <c r="AF428" s="225"/>
      <c r="AG428" s="220"/>
      <c r="AH428" s="220"/>
      <c r="AI428" s="220"/>
      <c r="AJ428" s="220"/>
      <c r="AK428" s="222"/>
      <c r="AL428" s="222"/>
      <c r="AM428" s="222"/>
      <c r="AN428" s="222"/>
      <c r="AO428" s="223"/>
      <c r="AP428" s="220"/>
      <c r="AQ428" s="224"/>
      <c r="AR428" s="224"/>
      <c r="AS428" s="224"/>
      <c r="AT428" s="224"/>
      <c r="AU428" s="224"/>
      <c r="AV428" s="224"/>
      <c r="AW428" s="224"/>
      <c r="AX428" s="224"/>
      <c r="AY428" s="224"/>
    </row>
    <row r="429">
      <c r="A429" s="219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5"/>
      <c r="AA429" s="220"/>
      <c r="AB429" s="225"/>
      <c r="AC429" s="225"/>
      <c r="AD429" s="225"/>
      <c r="AE429" s="225"/>
      <c r="AF429" s="225"/>
      <c r="AG429" s="220"/>
      <c r="AH429" s="220"/>
      <c r="AI429" s="220"/>
      <c r="AJ429" s="220"/>
      <c r="AK429" s="222"/>
      <c r="AL429" s="222"/>
      <c r="AM429" s="222"/>
      <c r="AN429" s="222"/>
      <c r="AO429" s="223"/>
      <c r="AP429" s="220"/>
      <c r="AQ429" s="224"/>
      <c r="AR429" s="224"/>
      <c r="AS429" s="224"/>
      <c r="AT429" s="224"/>
      <c r="AU429" s="224"/>
      <c r="AV429" s="224"/>
      <c r="AW429" s="224"/>
      <c r="AX429" s="224"/>
      <c r="AY429" s="224"/>
    </row>
    <row r="430">
      <c r="A430" s="219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5"/>
      <c r="AA430" s="220"/>
      <c r="AB430" s="225"/>
      <c r="AC430" s="225"/>
      <c r="AD430" s="225"/>
      <c r="AE430" s="225"/>
      <c r="AF430" s="225"/>
      <c r="AG430" s="220"/>
      <c r="AH430" s="220"/>
      <c r="AI430" s="220"/>
      <c r="AJ430" s="220"/>
      <c r="AK430" s="222"/>
      <c r="AL430" s="222"/>
      <c r="AM430" s="222"/>
      <c r="AN430" s="222"/>
      <c r="AO430" s="223"/>
      <c r="AP430" s="220"/>
      <c r="AQ430" s="224"/>
      <c r="AR430" s="224"/>
      <c r="AS430" s="224"/>
      <c r="AT430" s="224"/>
      <c r="AU430" s="224"/>
      <c r="AV430" s="224"/>
      <c r="AW430" s="224"/>
      <c r="AX430" s="224"/>
      <c r="AY430" s="224"/>
    </row>
    <row r="431">
      <c r="A431" s="219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5"/>
      <c r="AA431" s="220"/>
      <c r="AB431" s="225"/>
      <c r="AC431" s="225"/>
      <c r="AD431" s="225"/>
      <c r="AE431" s="225"/>
      <c r="AF431" s="225"/>
      <c r="AG431" s="220"/>
      <c r="AH431" s="220"/>
      <c r="AI431" s="220"/>
      <c r="AJ431" s="220"/>
      <c r="AK431" s="222"/>
      <c r="AL431" s="222"/>
      <c r="AM431" s="222"/>
      <c r="AN431" s="222"/>
      <c r="AO431" s="223"/>
      <c r="AP431" s="220"/>
      <c r="AQ431" s="224"/>
      <c r="AR431" s="224"/>
      <c r="AS431" s="224"/>
      <c r="AT431" s="224"/>
      <c r="AU431" s="224"/>
      <c r="AV431" s="224"/>
      <c r="AW431" s="224"/>
      <c r="AX431" s="224"/>
      <c r="AY431" s="224"/>
    </row>
    <row r="432">
      <c r="A432" s="219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5"/>
      <c r="AA432" s="220"/>
      <c r="AB432" s="225"/>
      <c r="AC432" s="225"/>
      <c r="AD432" s="225"/>
      <c r="AE432" s="225"/>
      <c r="AF432" s="225"/>
      <c r="AG432" s="220"/>
      <c r="AH432" s="220"/>
      <c r="AI432" s="220"/>
      <c r="AJ432" s="220"/>
      <c r="AK432" s="222"/>
      <c r="AL432" s="222"/>
      <c r="AM432" s="222"/>
      <c r="AN432" s="222"/>
      <c r="AO432" s="223"/>
      <c r="AP432" s="220"/>
      <c r="AQ432" s="224"/>
      <c r="AR432" s="224"/>
      <c r="AS432" s="224"/>
      <c r="AT432" s="224"/>
      <c r="AU432" s="224"/>
      <c r="AV432" s="224"/>
      <c r="AW432" s="224"/>
      <c r="AX432" s="224"/>
      <c r="AY432" s="224"/>
    </row>
    <row r="433">
      <c r="A433" s="219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5"/>
      <c r="AA433" s="220"/>
      <c r="AB433" s="225"/>
      <c r="AC433" s="225"/>
      <c r="AD433" s="225"/>
      <c r="AE433" s="225"/>
      <c r="AF433" s="225"/>
      <c r="AG433" s="220"/>
      <c r="AH433" s="220"/>
      <c r="AI433" s="220"/>
      <c r="AJ433" s="220"/>
      <c r="AK433" s="222"/>
      <c r="AL433" s="222"/>
      <c r="AM433" s="222"/>
      <c r="AN433" s="222"/>
      <c r="AO433" s="223"/>
      <c r="AP433" s="220"/>
      <c r="AQ433" s="224"/>
      <c r="AR433" s="224"/>
      <c r="AS433" s="224"/>
      <c r="AT433" s="224"/>
      <c r="AU433" s="224"/>
      <c r="AV433" s="224"/>
      <c r="AW433" s="224"/>
      <c r="AX433" s="224"/>
      <c r="AY433" s="224"/>
    </row>
    <row r="434">
      <c r="A434" s="219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5"/>
      <c r="AA434" s="220"/>
      <c r="AB434" s="225"/>
      <c r="AC434" s="225"/>
      <c r="AD434" s="225"/>
      <c r="AE434" s="225"/>
      <c r="AF434" s="225"/>
      <c r="AG434" s="220"/>
      <c r="AH434" s="220"/>
      <c r="AI434" s="220"/>
      <c r="AJ434" s="220"/>
      <c r="AK434" s="222"/>
      <c r="AL434" s="222"/>
      <c r="AM434" s="222"/>
      <c r="AN434" s="222"/>
      <c r="AO434" s="223"/>
      <c r="AP434" s="220"/>
      <c r="AQ434" s="224"/>
      <c r="AR434" s="224"/>
      <c r="AS434" s="224"/>
      <c r="AT434" s="224"/>
      <c r="AU434" s="224"/>
      <c r="AV434" s="224"/>
      <c r="AW434" s="224"/>
      <c r="AX434" s="224"/>
      <c r="AY434" s="224"/>
    </row>
    <row r="435">
      <c r="A435" s="219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5"/>
      <c r="AA435" s="220"/>
      <c r="AB435" s="225"/>
      <c r="AC435" s="225"/>
      <c r="AD435" s="225"/>
      <c r="AE435" s="225"/>
      <c r="AF435" s="225"/>
      <c r="AG435" s="220"/>
      <c r="AH435" s="220"/>
      <c r="AI435" s="220"/>
      <c r="AJ435" s="220"/>
      <c r="AK435" s="222"/>
      <c r="AL435" s="222"/>
      <c r="AM435" s="222"/>
      <c r="AN435" s="222"/>
      <c r="AO435" s="223"/>
      <c r="AP435" s="220"/>
      <c r="AQ435" s="224"/>
      <c r="AR435" s="224"/>
      <c r="AS435" s="224"/>
      <c r="AT435" s="224"/>
      <c r="AU435" s="224"/>
      <c r="AV435" s="224"/>
      <c r="AW435" s="224"/>
      <c r="AX435" s="224"/>
      <c r="AY435" s="224"/>
    </row>
    <row r="436">
      <c r="A436" s="219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5"/>
      <c r="AA436" s="220"/>
      <c r="AB436" s="225"/>
      <c r="AC436" s="225"/>
      <c r="AD436" s="225"/>
      <c r="AE436" s="225"/>
      <c r="AF436" s="225"/>
      <c r="AG436" s="220"/>
      <c r="AH436" s="220"/>
      <c r="AI436" s="220"/>
      <c r="AJ436" s="220"/>
      <c r="AK436" s="222"/>
      <c r="AL436" s="222"/>
      <c r="AM436" s="222"/>
      <c r="AN436" s="222"/>
      <c r="AO436" s="223"/>
      <c r="AP436" s="220"/>
      <c r="AQ436" s="224"/>
      <c r="AR436" s="224"/>
      <c r="AS436" s="224"/>
      <c r="AT436" s="224"/>
      <c r="AU436" s="224"/>
      <c r="AV436" s="224"/>
      <c r="AW436" s="224"/>
      <c r="AX436" s="224"/>
      <c r="AY436" s="224"/>
    </row>
    <row r="437">
      <c r="A437" s="219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5"/>
      <c r="AA437" s="220"/>
      <c r="AB437" s="225"/>
      <c r="AC437" s="225"/>
      <c r="AD437" s="225"/>
      <c r="AE437" s="225"/>
      <c r="AF437" s="225"/>
      <c r="AG437" s="220"/>
      <c r="AH437" s="220"/>
      <c r="AI437" s="220"/>
      <c r="AJ437" s="220"/>
      <c r="AK437" s="222"/>
      <c r="AL437" s="222"/>
      <c r="AM437" s="222"/>
      <c r="AN437" s="222"/>
      <c r="AO437" s="223"/>
      <c r="AP437" s="220"/>
      <c r="AQ437" s="224"/>
      <c r="AR437" s="224"/>
      <c r="AS437" s="224"/>
      <c r="AT437" s="224"/>
      <c r="AU437" s="224"/>
      <c r="AV437" s="224"/>
      <c r="AW437" s="224"/>
      <c r="AX437" s="224"/>
      <c r="AY437" s="224"/>
    </row>
    <row r="438">
      <c r="A438" s="219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5"/>
      <c r="AA438" s="220"/>
      <c r="AB438" s="225"/>
      <c r="AC438" s="225"/>
      <c r="AD438" s="225"/>
      <c r="AE438" s="225"/>
      <c r="AF438" s="225"/>
      <c r="AG438" s="220"/>
      <c r="AH438" s="220"/>
      <c r="AI438" s="220"/>
      <c r="AJ438" s="220"/>
      <c r="AK438" s="222"/>
      <c r="AL438" s="222"/>
      <c r="AM438" s="222"/>
      <c r="AN438" s="222"/>
      <c r="AO438" s="223"/>
      <c r="AP438" s="220"/>
      <c r="AQ438" s="224"/>
      <c r="AR438" s="224"/>
      <c r="AS438" s="224"/>
      <c r="AT438" s="224"/>
      <c r="AU438" s="224"/>
      <c r="AV438" s="224"/>
      <c r="AW438" s="224"/>
      <c r="AX438" s="224"/>
      <c r="AY438" s="224"/>
    </row>
    <row r="439">
      <c r="A439" s="219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5"/>
      <c r="AA439" s="220"/>
      <c r="AB439" s="225"/>
      <c r="AC439" s="225"/>
      <c r="AD439" s="225"/>
      <c r="AE439" s="225"/>
      <c r="AF439" s="225"/>
      <c r="AG439" s="220"/>
      <c r="AH439" s="220"/>
      <c r="AI439" s="220"/>
      <c r="AJ439" s="220"/>
      <c r="AK439" s="222"/>
      <c r="AL439" s="222"/>
      <c r="AM439" s="222"/>
      <c r="AN439" s="222"/>
      <c r="AO439" s="223"/>
      <c r="AP439" s="220"/>
      <c r="AQ439" s="224"/>
      <c r="AR439" s="224"/>
      <c r="AS439" s="224"/>
      <c r="AT439" s="224"/>
      <c r="AU439" s="224"/>
      <c r="AV439" s="224"/>
      <c r="AW439" s="224"/>
      <c r="AX439" s="224"/>
      <c r="AY439" s="224"/>
    </row>
    <row r="440">
      <c r="A440" s="219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5"/>
      <c r="AA440" s="220"/>
      <c r="AB440" s="225"/>
      <c r="AC440" s="225"/>
      <c r="AD440" s="225"/>
      <c r="AE440" s="225"/>
      <c r="AF440" s="225"/>
      <c r="AG440" s="220"/>
      <c r="AH440" s="220"/>
      <c r="AI440" s="220"/>
      <c r="AJ440" s="220"/>
      <c r="AK440" s="222"/>
      <c r="AL440" s="222"/>
      <c r="AM440" s="222"/>
      <c r="AN440" s="222"/>
      <c r="AO440" s="223"/>
      <c r="AP440" s="220"/>
      <c r="AQ440" s="224"/>
      <c r="AR440" s="224"/>
      <c r="AS440" s="224"/>
      <c r="AT440" s="224"/>
      <c r="AU440" s="224"/>
      <c r="AV440" s="224"/>
      <c r="AW440" s="224"/>
      <c r="AX440" s="224"/>
      <c r="AY440" s="224"/>
    </row>
    <row r="441">
      <c r="A441" s="219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5"/>
      <c r="AA441" s="220"/>
      <c r="AB441" s="225"/>
      <c r="AC441" s="225"/>
      <c r="AD441" s="225"/>
      <c r="AE441" s="225"/>
      <c r="AF441" s="225"/>
      <c r="AG441" s="220"/>
      <c r="AH441" s="220"/>
      <c r="AI441" s="220"/>
      <c r="AJ441" s="220"/>
      <c r="AK441" s="222"/>
      <c r="AL441" s="222"/>
      <c r="AM441" s="222"/>
      <c r="AN441" s="222"/>
      <c r="AO441" s="223"/>
      <c r="AP441" s="220"/>
      <c r="AQ441" s="224"/>
      <c r="AR441" s="224"/>
      <c r="AS441" s="224"/>
      <c r="AT441" s="224"/>
      <c r="AU441" s="224"/>
      <c r="AV441" s="224"/>
      <c r="AW441" s="224"/>
      <c r="AX441" s="224"/>
      <c r="AY441" s="224"/>
    </row>
    <row r="442">
      <c r="A442" s="219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5"/>
      <c r="AA442" s="220"/>
      <c r="AB442" s="225"/>
      <c r="AC442" s="225"/>
      <c r="AD442" s="225"/>
      <c r="AE442" s="225"/>
      <c r="AF442" s="225"/>
      <c r="AG442" s="220"/>
      <c r="AH442" s="220"/>
      <c r="AI442" s="220"/>
      <c r="AJ442" s="220"/>
      <c r="AK442" s="222"/>
      <c r="AL442" s="222"/>
      <c r="AM442" s="222"/>
      <c r="AN442" s="222"/>
      <c r="AO442" s="223"/>
      <c r="AP442" s="220"/>
      <c r="AQ442" s="224"/>
      <c r="AR442" s="224"/>
      <c r="AS442" s="224"/>
      <c r="AT442" s="224"/>
      <c r="AU442" s="224"/>
      <c r="AV442" s="224"/>
      <c r="AW442" s="224"/>
      <c r="AX442" s="224"/>
      <c r="AY442" s="224"/>
    </row>
    <row r="443">
      <c r="A443" s="219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5"/>
      <c r="AA443" s="220"/>
      <c r="AB443" s="225"/>
      <c r="AC443" s="225"/>
      <c r="AD443" s="225"/>
      <c r="AE443" s="225"/>
      <c r="AF443" s="225"/>
      <c r="AG443" s="220"/>
      <c r="AH443" s="220"/>
      <c r="AI443" s="220"/>
      <c r="AJ443" s="220"/>
      <c r="AK443" s="222"/>
      <c r="AL443" s="222"/>
      <c r="AM443" s="222"/>
      <c r="AN443" s="222"/>
      <c r="AO443" s="223"/>
      <c r="AP443" s="220"/>
      <c r="AQ443" s="224"/>
      <c r="AR443" s="224"/>
      <c r="AS443" s="224"/>
      <c r="AT443" s="224"/>
      <c r="AU443" s="224"/>
      <c r="AV443" s="224"/>
      <c r="AW443" s="224"/>
      <c r="AX443" s="224"/>
      <c r="AY443" s="224"/>
    </row>
    <row r="444">
      <c r="A444" s="219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5"/>
      <c r="AA444" s="220"/>
      <c r="AB444" s="225"/>
      <c r="AC444" s="225"/>
      <c r="AD444" s="225"/>
      <c r="AE444" s="225"/>
      <c r="AF444" s="225"/>
      <c r="AG444" s="220"/>
      <c r="AH444" s="220"/>
      <c r="AI444" s="220"/>
      <c r="AJ444" s="220"/>
      <c r="AK444" s="222"/>
      <c r="AL444" s="222"/>
      <c r="AM444" s="222"/>
      <c r="AN444" s="222"/>
      <c r="AO444" s="223"/>
      <c r="AP444" s="220"/>
      <c r="AQ444" s="224"/>
      <c r="AR444" s="224"/>
      <c r="AS444" s="224"/>
      <c r="AT444" s="224"/>
      <c r="AU444" s="224"/>
      <c r="AV444" s="224"/>
      <c r="AW444" s="224"/>
      <c r="AX444" s="224"/>
      <c r="AY444" s="224"/>
    </row>
    <row r="445">
      <c r="A445" s="219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5"/>
      <c r="AA445" s="220"/>
      <c r="AB445" s="225"/>
      <c r="AC445" s="225"/>
      <c r="AD445" s="225"/>
      <c r="AE445" s="225"/>
      <c r="AF445" s="225"/>
      <c r="AG445" s="220"/>
      <c r="AH445" s="220"/>
      <c r="AI445" s="220"/>
      <c r="AJ445" s="220"/>
      <c r="AK445" s="222"/>
      <c r="AL445" s="222"/>
      <c r="AM445" s="222"/>
      <c r="AN445" s="222"/>
      <c r="AO445" s="223"/>
      <c r="AP445" s="220"/>
      <c r="AQ445" s="224"/>
      <c r="AR445" s="224"/>
      <c r="AS445" s="224"/>
      <c r="AT445" s="224"/>
      <c r="AU445" s="224"/>
      <c r="AV445" s="224"/>
      <c r="AW445" s="224"/>
      <c r="AX445" s="224"/>
      <c r="AY445" s="224"/>
    </row>
    <row r="446">
      <c r="A446" s="219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5"/>
      <c r="AA446" s="220"/>
      <c r="AB446" s="225"/>
      <c r="AC446" s="225"/>
      <c r="AD446" s="225"/>
      <c r="AE446" s="225"/>
      <c r="AF446" s="225"/>
      <c r="AG446" s="220"/>
      <c r="AH446" s="220"/>
      <c r="AI446" s="220"/>
      <c r="AJ446" s="220"/>
      <c r="AK446" s="222"/>
      <c r="AL446" s="222"/>
      <c r="AM446" s="222"/>
      <c r="AN446" s="222"/>
      <c r="AO446" s="223"/>
      <c r="AP446" s="220"/>
      <c r="AQ446" s="224"/>
      <c r="AR446" s="224"/>
      <c r="AS446" s="224"/>
      <c r="AT446" s="224"/>
      <c r="AU446" s="224"/>
      <c r="AV446" s="224"/>
      <c r="AW446" s="224"/>
      <c r="AX446" s="224"/>
      <c r="AY446" s="224"/>
    </row>
    <row r="447">
      <c r="A447" s="219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5"/>
      <c r="AA447" s="220"/>
      <c r="AB447" s="225"/>
      <c r="AC447" s="225"/>
      <c r="AD447" s="225"/>
      <c r="AE447" s="225"/>
      <c r="AF447" s="225"/>
      <c r="AG447" s="220"/>
      <c r="AH447" s="220"/>
      <c r="AI447" s="220"/>
      <c r="AJ447" s="220"/>
      <c r="AK447" s="222"/>
      <c r="AL447" s="222"/>
      <c r="AM447" s="222"/>
      <c r="AN447" s="222"/>
      <c r="AO447" s="223"/>
      <c r="AP447" s="220"/>
      <c r="AQ447" s="224"/>
      <c r="AR447" s="224"/>
      <c r="AS447" s="224"/>
      <c r="AT447" s="224"/>
      <c r="AU447" s="224"/>
      <c r="AV447" s="224"/>
      <c r="AW447" s="224"/>
      <c r="AX447" s="224"/>
      <c r="AY447" s="224"/>
    </row>
    <row r="448">
      <c r="A448" s="219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5"/>
      <c r="AA448" s="220"/>
      <c r="AB448" s="225"/>
      <c r="AC448" s="225"/>
      <c r="AD448" s="225"/>
      <c r="AE448" s="225"/>
      <c r="AF448" s="225"/>
      <c r="AG448" s="220"/>
      <c r="AH448" s="220"/>
      <c r="AI448" s="220"/>
      <c r="AJ448" s="220"/>
      <c r="AK448" s="222"/>
      <c r="AL448" s="222"/>
      <c r="AM448" s="222"/>
      <c r="AN448" s="222"/>
      <c r="AO448" s="223"/>
      <c r="AP448" s="220"/>
      <c r="AQ448" s="224"/>
      <c r="AR448" s="224"/>
      <c r="AS448" s="224"/>
      <c r="AT448" s="224"/>
      <c r="AU448" s="224"/>
      <c r="AV448" s="224"/>
      <c r="AW448" s="224"/>
      <c r="AX448" s="224"/>
      <c r="AY448" s="224"/>
    </row>
    <row r="449">
      <c r="A449" s="219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5"/>
      <c r="AA449" s="220"/>
      <c r="AB449" s="225"/>
      <c r="AC449" s="225"/>
      <c r="AD449" s="225"/>
      <c r="AE449" s="225"/>
      <c r="AF449" s="225"/>
      <c r="AG449" s="220"/>
      <c r="AH449" s="220"/>
      <c r="AI449" s="220"/>
      <c r="AJ449" s="220"/>
      <c r="AK449" s="222"/>
      <c r="AL449" s="222"/>
      <c r="AM449" s="222"/>
      <c r="AN449" s="222"/>
      <c r="AO449" s="223"/>
      <c r="AP449" s="220"/>
      <c r="AQ449" s="224"/>
      <c r="AR449" s="224"/>
      <c r="AS449" s="224"/>
      <c r="AT449" s="224"/>
      <c r="AU449" s="224"/>
      <c r="AV449" s="224"/>
      <c r="AW449" s="224"/>
      <c r="AX449" s="224"/>
      <c r="AY449" s="224"/>
    </row>
    <row r="450">
      <c r="A450" s="219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5"/>
      <c r="AA450" s="220"/>
      <c r="AB450" s="225"/>
      <c r="AC450" s="225"/>
      <c r="AD450" s="225"/>
      <c r="AE450" s="225"/>
      <c r="AF450" s="225"/>
      <c r="AG450" s="220"/>
      <c r="AH450" s="220"/>
      <c r="AI450" s="220"/>
      <c r="AJ450" s="220"/>
      <c r="AK450" s="222"/>
      <c r="AL450" s="222"/>
      <c r="AM450" s="222"/>
      <c r="AN450" s="222"/>
      <c r="AO450" s="223"/>
      <c r="AP450" s="220"/>
      <c r="AQ450" s="224"/>
      <c r="AR450" s="224"/>
      <c r="AS450" s="224"/>
      <c r="AT450" s="224"/>
      <c r="AU450" s="224"/>
      <c r="AV450" s="224"/>
      <c r="AW450" s="224"/>
      <c r="AX450" s="224"/>
      <c r="AY450" s="224"/>
    </row>
    <row r="451">
      <c r="A451" s="219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5"/>
      <c r="AA451" s="220"/>
      <c r="AB451" s="225"/>
      <c r="AC451" s="225"/>
      <c r="AD451" s="225"/>
      <c r="AE451" s="225"/>
      <c r="AF451" s="225"/>
      <c r="AG451" s="220"/>
      <c r="AH451" s="220"/>
      <c r="AI451" s="220"/>
      <c r="AJ451" s="220"/>
      <c r="AK451" s="222"/>
      <c r="AL451" s="222"/>
      <c r="AM451" s="222"/>
      <c r="AN451" s="222"/>
      <c r="AO451" s="223"/>
      <c r="AP451" s="220"/>
      <c r="AQ451" s="224"/>
      <c r="AR451" s="224"/>
      <c r="AS451" s="224"/>
      <c r="AT451" s="224"/>
      <c r="AU451" s="224"/>
      <c r="AV451" s="224"/>
      <c r="AW451" s="224"/>
      <c r="AX451" s="224"/>
      <c r="AY451" s="224"/>
    </row>
    <row r="452">
      <c r="A452" s="219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5"/>
      <c r="AA452" s="220"/>
      <c r="AB452" s="225"/>
      <c r="AC452" s="225"/>
      <c r="AD452" s="225"/>
      <c r="AE452" s="225"/>
      <c r="AF452" s="225"/>
      <c r="AG452" s="220"/>
      <c r="AH452" s="220"/>
      <c r="AI452" s="220"/>
      <c r="AJ452" s="220"/>
      <c r="AK452" s="222"/>
      <c r="AL452" s="222"/>
      <c r="AM452" s="222"/>
      <c r="AN452" s="222"/>
      <c r="AO452" s="223"/>
      <c r="AP452" s="220"/>
      <c r="AQ452" s="224"/>
      <c r="AR452" s="224"/>
      <c r="AS452" s="224"/>
      <c r="AT452" s="224"/>
      <c r="AU452" s="224"/>
      <c r="AV452" s="224"/>
      <c r="AW452" s="224"/>
      <c r="AX452" s="224"/>
      <c r="AY452" s="224"/>
    </row>
    <row r="453">
      <c r="A453" s="219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5"/>
      <c r="AA453" s="220"/>
      <c r="AB453" s="225"/>
      <c r="AC453" s="225"/>
      <c r="AD453" s="225"/>
      <c r="AE453" s="225"/>
      <c r="AF453" s="225"/>
      <c r="AG453" s="220"/>
      <c r="AH453" s="220"/>
      <c r="AI453" s="220"/>
      <c r="AJ453" s="220"/>
      <c r="AK453" s="222"/>
      <c r="AL453" s="222"/>
      <c r="AM453" s="222"/>
      <c r="AN453" s="222"/>
      <c r="AO453" s="223"/>
      <c r="AP453" s="220"/>
      <c r="AQ453" s="224"/>
      <c r="AR453" s="224"/>
      <c r="AS453" s="224"/>
      <c r="AT453" s="224"/>
      <c r="AU453" s="224"/>
      <c r="AV453" s="224"/>
      <c r="AW453" s="224"/>
      <c r="AX453" s="224"/>
      <c r="AY453" s="224"/>
    </row>
    <row r="454">
      <c r="A454" s="219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5"/>
      <c r="AA454" s="220"/>
      <c r="AB454" s="225"/>
      <c r="AC454" s="225"/>
      <c r="AD454" s="225"/>
      <c r="AE454" s="225"/>
      <c r="AF454" s="225"/>
      <c r="AG454" s="220"/>
      <c r="AH454" s="220"/>
      <c r="AI454" s="220"/>
      <c r="AJ454" s="220"/>
      <c r="AK454" s="222"/>
      <c r="AL454" s="222"/>
      <c r="AM454" s="222"/>
      <c r="AN454" s="222"/>
      <c r="AO454" s="223"/>
      <c r="AP454" s="220"/>
      <c r="AQ454" s="224"/>
      <c r="AR454" s="224"/>
      <c r="AS454" s="224"/>
      <c r="AT454" s="224"/>
      <c r="AU454" s="224"/>
      <c r="AV454" s="224"/>
      <c r="AW454" s="224"/>
      <c r="AX454" s="224"/>
      <c r="AY454" s="224"/>
    </row>
    <row r="455">
      <c r="A455" s="219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5"/>
      <c r="AA455" s="220"/>
      <c r="AB455" s="225"/>
      <c r="AC455" s="225"/>
      <c r="AD455" s="225"/>
      <c r="AE455" s="225"/>
      <c r="AF455" s="225"/>
      <c r="AG455" s="220"/>
      <c r="AH455" s="220"/>
      <c r="AI455" s="220"/>
      <c r="AJ455" s="220"/>
      <c r="AK455" s="222"/>
      <c r="AL455" s="222"/>
      <c r="AM455" s="222"/>
      <c r="AN455" s="222"/>
      <c r="AO455" s="223"/>
      <c r="AP455" s="220"/>
      <c r="AQ455" s="224"/>
      <c r="AR455" s="224"/>
      <c r="AS455" s="224"/>
      <c r="AT455" s="224"/>
      <c r="AU455" s="224"/>
      <c r="AV455" s="224"/>
      <c r="AW455" s="224"/>
      <c r="AX455" s="224"/>
      <c r="AY455" s="224"/>
    </row>
    <row r="456">
      <c r="A456" s="219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5"/>
      <c r="AA456" s="220"/>
      <c r="AB456" s="225"/>
      <c r="AC456" s="225"/>
      <c r="AD456" s="225"/>
      <c r="AE456" s="225"/>
      <c r="AF456" s="225"/>
      <c r="AG456" s="220"/>
      <c r="AH456" s="220"/>
      <c r="AI456" s="220"/>
      <c r="AJ456" s="220"/>
      <c r="AK456" s="222"/>
      <c r="AL456" s="222"/>
      <c r="AM456" s="222"/>
      <c r="AN456" s="222"/>
      <c r="AO456" s="223"/>
      <c r="AP456" s="220"/>
      <c r="AQ456" s="224"/>
      <c r="AR456" s="224"/>
      <c r="AS456" s="224"/>
      <c r="AT456" s="224"/>
      <c r="AU456" s="224"/>
      <c r="AV456" s="224"/>
      <c r="AW456" s="224"/>
      <c r="AX456" s="224"/>
      <c r="AY456" s="224"/>
    </row>
    <row r="457">
      <c r="A457" s="219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5"/>
      <c r="AA457" s="220"/>
      <c r="AB457" s="225"/>
      <c r="AC457" s="225"/>
      <c r="AD457" s="225"/>
      <c r="AE457" s="225"/>
      <c r="AF457" s="225"/>
      <c r="AG457" s="220"/>
      <c r="AH457" s="220"/>
      <c r="AI457" s="220"/>
      <c r="AJ457" s="220"/>
      <c r="AK457" s="222"/>
      <c r="AL457" s="222"/>
      <c r="AM457" s="222"/>
      <c r="AN457" s="222"/>
      <c r="AO457" s="223"/>
      <c r="AP457" s="220"/>
      <c r="AQ457" s="224"/>
      <c r="AR457" s="224"/>
      <c r="AS457" s="224"/>
      <c r="AT457" s="224"/>
      <c r="AU457" s="224"/>
      <c r="AV457" s="224"/>
      <c r="AW457" s="224"/>
      <c r="AX457" s="224"/>
      <c r="AY457" s="224"/>
    </row>
    <row r="458">
      <c r="A458" s="219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5"/>
      <c r="AA458" s="220"/>
      <c r="AB458" s="225"/>
      <c r="AC458" s="225"/>
      <c r="AD458" s="225"/>
      <c r="AE458" s="225"/>
      <c r="AF458" s="225"/>
      <c r="AG458" s="220"/>
      <c r="AH458" s="220"/>
      <c r="AI458" s="220"/>
      <c r="AJ458" s="220"/>
      <c r="AK458" s="222"/>
      <c r="AL458" s="222"/>
      <c r="AM458" s="222"/>
      <c r="AN458" s="222"/>
      <c r="AO458" s="223"/>
      <c r="AP458" s="220"/>
      <c r="AQ458" s="224"/>
      <c r="AR458" s="224"/>
      <c r="AS458" s="224"/>
      <c r="AT458" s="224"/>
      <c r="AU458" s="224"/>
      <c r="AV458" s="224"/>
      <c r="AW458" s="224"/>
      <c r="AX458" s="224"/>
      <c r="AY458" s="224"/>
    </row>
    <row r="459">
      <c r="A459" s="219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5"/>
      <c r="AA459" s="220"/>
      <c r="AB459" s="225"/>
      <c r="AC459" s="225"/>
      <c r="AD459" s="225"/>
      <c r="AE459" s="225"/>
      <c r="AF459" s="225"/>
      <c r="AG459" s="220"/>
      <c r="AH459" s="220"/>
      <c r="AI459" s="220"/>
      <c r="AJ459" s="220"/>
      <c r="AK459" s="222"/>
      <c r="AL459" s="222"/>
      <c r="AM459" s="222"/>
      <c r="AN459" s="222"/>
      <c r="AO459" s="223"/>
      <c r="AP459" s="220"/>
      <c r="AQ459" s="224"/>
      <c r="AR459" s="224"/>
      <c r="AS459" s="224"/>
      <c r="AT459" s="224"/>
      <c r="AU459" s="224"/>
      <c r="AV459" s="224"/>
      <c r="AW459" s="224"/>
      <c r="AX459" s="224"/>
      <c r="AY459" s="224"/>
    </row>
    <row r="460">
      <c r="A460" s="219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5"/>
      <c r="AA460" s="220"/>
      <c r="AB460" s="225"/>
      <c r="AC460" s="225"/>
      <c r="AD460" s="225"/>
      <c r="AE460" s="225"/>
      <c r="AF460" s="225"/>
      <c r="AG460" s="220"/>
      <c r="AH460" s="220"/>
      <c r="AI460" s="220"/>
      <c r="AJ460" s="220"/>
      <c r="AK460" s="222"/>
      <c r="AL460" s="222"/>
      <c r="AM460" s="222"/>
      <c r="AN460" s="222"/>
      <c r="AO460" s="223"/>
      <c r="AP460" s="220"/>
      <c r="AQ460" s="224"/>
      <c r="AR460" s="224"/>
      <c r="AS460" s="224"/>
      <c r="AT460" s="224"/>
      <c r="AU460" s="224"/>
      <c r="AV460" s="224"/>
      <c r="AW460" s="224"/>
      <c r="AX460" s="224"/>
      <c r="AY460" s="224"/>
    </row>
    <row r="461">
      <c r="A461" s="219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5"/>
      <c r="AA461" s="220"/>
      <c r="AB461" s="225"/>
      <c r="AC461" s="225"/>
      <c r="AD461" s="225"/>
      <c r="AE461" s="225"/>
      <c r="AF461" s="225"/>
      <c r="AG461" s="220"/>
      <c r="AH461" s="220"/>
      <c r="AI461" s="220"/>
      <c r="AJ461" s="220"/>
      <c r="AK461" s="222"/>
      <c r="AL461" s="222"/>
      <c r="AM461" s="222"/>
      <c r="AN461" s="222"/>
      <c r="AO461" s="223"/>
      <c r="AP461" s="220"/>
      <c r="AQ461" s="224"/>
      <c r="AR461" s="224"/>
      <c r="AS461" s="224"/>
      <c r="AT461" s="224"/>
      <c r="AU461" s="224"/>
      <c r="AV461" s="224"/>
      <c r="AW461" s="224"/>
      <c r="AX461" s="224"/>
      <c r="AY461" s="224"/>
    </row>
    <row r="462">
      <c r="A462" s="219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5"/>
      <c r="AA462" s="220"/>
      <c r="AB462" s="225"/>
      <c r="AC462" s="225"/>
      <c r="AD462" s="225"/>
      <c r="AE462" s="225"/>
      <c r="AF462" s="225"/>
      <c r="AG462" s="220"/>
      <c r="AH462" s="220"/>
      <c r="AI462" s="220"/>
      <c r="AJ462" s="220"/>
      <c r="AK462" s="222"/>
      <c r="AL462" s="222"/>
      <c r="AM462" s="222"/>
      <c r="AN462" s="222"/>
      <c r="AO462" s="223"/>
      <c r="AP462" s="220"/>
      <c r="AQ462" s="224"/>
      <c r="AR462" s="224"/>
      <c r="AS462" s="224"/>
      <c r="AT462" s="224"/>
      <c r="AU462" s="224"/>
      <c r="AV462" s="224"/>
      <c r="AW462" s="224"/>
      <c r="AX462" s="224"/>
      <c r="AY462" s="224"/>
    </row>
    <row r="463">
      <c r="A463" s="219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5"/>
      <c r="AA463" s="220"/>
      <c r="AB463" s="225"/>
      <c r="AC463" s="225"/>
      <c r="AD463" s="225"/>
      <c r="AE463" s="225"/>
      <c r="AF463" s="225"/>
      <c r="AG463" s="220"/>
      <c r="AH463" s="220"/>
      <c r="AI463" s="220"/>
      <c r="AJ463" s="220"/>
      <c r="AK463" s="222"/>
      <c r="AL463" s="222"/>
      <c r="AM463" s="222"/>
      <c r="AN463" s="222"/>
      <c r="AO463" s="223"/>
      <c r="AP463" s="220"/>
      <c r="AQ463" s="224"/>
      <c r="AR463" s="224"/>
      <c r="AS463" s="224"/>
      <c r="AT463" s="224"/>
      <c r="AU463" s="224"/>
      <c r="AV463" s="224"/>
      <c r="AW463" s="224"/>
      <c r="AX463" s="224"/>
      <c r="AY463" s="224"/>
    </row>
    <row r="464">
      <c r="A464" s="219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5"/>
      <c r="AA464" s="220"/>
      <c r="AB464" s="225"/>
      <c r="AC464" s="225"/>
      <c r="AD464" s="225"/>
      <c r="AE464" s="225"/>
      <c r="AF464" s="225"/>
      <c r="AG464" s="220"/>
      <c r="AH464" s="220"/>
      <c r="AI464" s="220"/>
      <c r="AJ464" s="220"/>
      <c r="AK464" s="222"/>
      <c r="AL464" s="222"/>
      <c r="AM464" s="222"/>
      <c r="AN464" s="222"/>
      <c r="AO464" s="223"/>
      <c r="AP464" s="220"/>
      <c r="AQ464" s="224"/>
      <c r="AR464" s="224"/>
      <c r="AS464" s="224"/>
      <c r="AT464" s="224"/>
      <c r="AU464" s="224"/>
      <c r="AV464" s="224"/>
      <c r="AW464" s="224"/>
      <c r="AX464" s="224"/>
      <c r="AY464" s="224"/>
    </row>
    <row r="465">
      <c r="A465" s="219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5"/>
      <c r="AA465" s="220"/>
      <c r="AB465" s="225"/>
      <c r="AC465" s="225"/>
      <c r="AD465" s="225"/>
      <c r="AE465" s="225"/>
      <c r="AF465" s="225"/>
      <c r="AG465" s="220"/>
      <c r="AH465" s="220"/>
      <c r="AI465" s="220"/>
      <c r="AJ465" s="220"/>
      <c r="AK465" s="222"/>
      <c r="AL465" s="222"/>
      <c r="AM465" s="222"/>
      <c r="AN465" s="222"/>
      <c r="AO465" s="223"/>
      <c r="AP465" s="220"/>
      <c r="AQ465" s="224"/>
      <c r="AR465" s="224"/>
      <c r="AS465" s="224"/>
      <c r="AT465" s="224"/>
      <c r="AU465" s="224"/>
      <c r="AV465" s="224"/>
      <c r="AW465" s="224"/>
      <c r="AX465" s="224"/>
      <c r="AY465" s="224"/>
    </row>
    <row r="466">
      <c r="A466" s="219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5"/>
      <c r="AA466" s="220"/>
      <c r="AB466" s="225"/>
      <c r="AC466" s="225"/>
      <c r="AD466" s="225"/>
      <c r="AE466" s="225"/>
      <c r="AF466" s="225"/>
      <c r="AG466" s="220"/>
      <c r="AH466" s="220"/>
      <c r="AI466" s="220"/>
      <c r="AJ466" s="220"/>
      <c r="AK466" s="222"/>
      <c r="AL466" s="222"/>
      <c r="AM466" s="222"/>
      <c r="AN466" s="222"/>
      <c r="AO466" s="223"/>
      <c r="AP466" s="220"/>
      <c r="AQ466" s="224"/>
      <c r="AR466" s="224"/>
      <c r="AS466" s="224"/>
      <c r="AT466" s="224"/>
      <c r="AU466" s="224"/>
      <c r="AV466" s="224"/>
      <c r="AW466" s="224"/>
      <c r="AX466" s="224"/>
      <c r="AY466" s="224"/>
    </row>
    <row r="467">
      <c r="A467" s="219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5"/>
      <c r="AA467" s="220"/>
      <c r="AB467" s="225"/>
      <c r="AC467" s="225"/>
      <c r="AD467" s="225"/>
      <c r="AE467" s="225"/>
      <c r="AF467" s="225"/>
      <c r="AG467" s="220"/>
      <c r="AH467" s="220"/>
      <c r="AI467" s="220"/>
      <c r="AJ467" s="220"/>
      <c r="AK467" s="222"/>
      <c r="AL467" s="222"/>
      <c r="AM467" s="222"/>
      <c r="AN467" s="222"/>
      <c r="AO467" s="223"/>
      <c r="AP467" s="220"/>
      <c r="AQ467" s="224"/>
      <c r="AR467" s="224"/>
      <c r="AS467" s="224"/>
      <c r="AT467" s="224"/>
      <c r="AU467" s="224"/>
      <c r="AV467" s="224"/>
      <c r="AW467" s="224"/>
      <c r="AX467" s="224"/>
      <c r="AY467" s="224"/>
    </row>
    <row r="468">
      <c r="A468" s="219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5"/>
      <c r="AA468" s="220"/>
      <c r="AB468" s="225"/>
      <c r="AC468" s="225"/>
      <c r="AD468" s="225"/>
      <c r="AE468" s="225"/>
      <c r="AF468" s="225"/>
      <c r="AG468" s="220"/>
      <c r="AH468" s="220"/>
      <c r="AI468" s="220"/>
      <c r="AJ468" s="220"/>
      <c r="AK468" s="222"/>
      <c r="AL468" s="222"/>
      <c r="AM468" s="222"/>
      <c r="AN468" s="222"/>
      <c r="AO468" s="223"/>
      <c r="AP468" s="220"/>
      <c r="AQ468" s="224"/>
      <c r="AR468" s="224"/>
      <c r="AS468" s="224"/>
      <c r="AT468" s="224"/>
      <c r="AU468" s="224"/>
      <c r="AV468" s="224"/>
      <c r="AW468" s="224"/>
      <c r="AX468" s="224"/>
      <c r="AY468" s="224"/>
    </row>
    <row r="469">
      <c r="A469" s="219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5"/>
      <c r="AA469" s="220"/>
      <c r="AB469" s="225"/>
      <c r="AC469" s="225"/>
      <c r="AD469" s="225"/>
      <c r="AE469" s="225"/>
      <c r="AF469" s="225"/>
      <c r="AG469" s="220"/>
      <c r="AH469" s="220"/>
      <c r="AI469" s="220"/>
      <c r="AJ469" s="220"/>
      <c r="AK469" s="222"/>
      <c r="AL469" s="222"/>
      <c r="AM469" s="222"/>
      <c r="AN469" s="222"/>
      <c r="AO469" s="223"/>
      <c r="AP469" s="220"/>
      <c r="AQ469" s="224"/>
      <c r="AR469" s="224"/>
      <c r="AS469" s="224"/>
      <c r="AT469" s="224"/>
      <c r="AU469" s="224"/>
      <c r="AV469" s="224"/>
      <c r="AW469" s="224"/>
      <c r="AX469" s="224"/>
      <c r="AY469" s="224"/>
    </row>
    <row r="470">
      <c r="A470" s="219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5"/>
      <c r="AA470" s="220"/>
      <c r="AB470" s="225"/>
      <c r="AC470" s="225"/>
      <c r="AD470" s="225"/>
      <c r="AE470" s="225"/>
      <c r="AF470" s="225"/>
      <c r="AG470" s="220"/>
      <c r="AH470" s="220"/>
      <c r="AI470" s="220"/>
      <c r="AJ470" s="220"/>
      <c r="AK470" s="222"/>
      <c r="AL470" s="222"/>
      <c r="AM470" s="222"/>
      <c r="AN470" s="222"/>
      <c r="AO470" s="223"/>
      <c r="AP470" s="220"/>
      <c r="AQ470" s="224"/>
      <c r="AR470" s="224"/>
      <c r="AS470" s="224"/>
      <c r="AT470" s="224"/>
      <c r="AU470" s="224"/>
      <c r="AV470" s="224"/>
      <c r="AW470" s="224"/>
      <c r="AX470" s="224"/>
      <c r="AY470" s="224"/>
    </row>
    <row r="471">
      <c r="A471" s="219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5"/>
      <c r="AA471" s="220"/>
      <c r="AB471" s="225"/>
      <c r="AC471" s="225"/>
      <c r="AD471" s="225"/>
      <c r="AE471" s="225"/>
      <c r="AF471" s="225"/>
      <c r="AG471" s="220"/>
      <c r="AH471" s="220"/>
      <c r="AI471" s="220"/>
      <c r="AJ471" s="220"/>
      <c r="AK471" s="222"/>
      <c r="AL471" s="222"/>
      <c r="AM471" s="222"/>
      <c r="AN471" s="222"/>
      <c r="AO471" s="223"/>
      <c r="AP471" s="220"/>
      <c r="AQ471" s="224"/>
      <c r="AR471" s="224"/>
      <c r="AS471" s="224"/>
      <c r="AT471" s="224"/>
      <c r="AU471" s="224"/>
      <c r="AV471" s="224"/>
      <c r="AW471" s="224"/>
      <c r="AX471" s="224"/>
      <c r="AY471" s="224"/>
    </row>
    <row r="472">
      <c r="A472" s="219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5"/>
      <c r="AA472" s="220"/>
      <c r="AB472" s="225"/>
      <c r="AC472" s="225"/>
      <c r="AD472" s="225"/>
      <c r="AE472" s="225"/>
      <c r="AF472" s="225"/>
      <c r="AG472" s="220"/>
      <c r="AH472" s="220"/>
      <c r="AI472" s="220"/>
      <c r="AJ472" s="220"/>
      <c r="AK472" s="222"/>
      <c r="AL472" s="222"/>
      <c r="AM472" s="222"/>
      <c r="AN472" s="222"/>
      <c r="AO472" s="223"/>
      <c r="AP472" s="220"/>
      <c r="AQ472" s="224"/>
      <c r="AR472" s="224"/>
      <c r="AS472" s="224"/>
      <c r="AT472" s="224"/>
      <c r="AU472" s="224"/>
      <c r="AV472" s="224"/>
      <c r="AW472" s="224"/>
      <c r="AX472" s="224"/>
      <c r="AY472" s="224"/>
    </row>
    <row r="473">
      <c r="A473" s="219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5"/>
      <c r="AA473" s="220"/>
      <c r="AB473" s="225"/>
      <c r="AC473" s="225"/>
      <c r="AD473" s="225"/>
      <c r="AE473" s="225"/>
      <c r="AF473" s="225"/>
      <c r="AG473" s="220"/>
      <c r="AH473" s="220"/>
      <c r="AI473" s="220"/>
      <c r="AJ473" s="220"/>
      <c r="AK473" s="222"/>
      <c r="AL473" s="222"/>
      <c r="AM473" s="222"/>
      <c r="AN473" s="222"/>
      <c r="AO473" s="223"/>
      <c r="AP473" s="220"/>
      <c r="AQ473" s="224"/>
      <c r="AR473" s="224"/>
      <c r="AS473" s="224"/>
      <c r="AT473" s="224"/>
      <c r="AU473" s="224"/>
      <c r="AV473" s="224"/>
      <c r="AW473" s="224"/>
      <c r="AX473" s="224"/>
      <c r="AY473" s="224"/>
    </row>
    <row r="474">
      <c r="A474" s="219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5"/>
      <c r="AA474" s="220"/>
      <c r="AB474" s="225"/>
      <c r="AC474" s="225"/>
      <c r="AD474" s="225"/>
      <c r="AE474" s="225"/>
      <c r="AF474" s="225"/>
      <c r="AG474" s="220"/>
      <c r="AH474" s="220"/>
      <c r="AI474" s="220"/>
      <c r="AJ474" s="220"/>
      <c r="AK474" s="222"/>
      <c r="AL474" s="222"/>
      <c r="AM474" s="222"/>
      <c r="AN474" s="222"/>
      <c r="AO474" s="223"/>
      <c r="AP474" s="220"/>
      <c r="AQ474" s="224"/>
      <c r="AR474" s="224"/>
      <c r="AS474" s="224"/>
      <c r="AT474" s="224"/>
      <c r="AU474" s="224"/>
      <c r="AV474" s="224"/>
      <c r="AW474" s="224"/>
      <c r="AX474" s="224"/>
      <c r="AY474" s="224"/>
    </row>
    <row r="475">
      <c r="A475" s="219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5"/>
      <c r="AA475" s="220"/>
      <c r="AB475" s="225"/>
      <c r="AC475" s="225"/>
      <c r="AD475" s="225"/>
      <c r="AE475" s="225"/>
      <c r="AF475" s="225"/>
      <c r="AG475" s="220"/>
      <c r="AH475" s="220"/>
      <c r="AI475" s="220"/>
      <c r="AJ475" s="220"/>
      <c r="AK475" s="222"/>
      <c r="AL475" s="222"/>
      <c r="AM475" s="222"/>
      <c r="AN475" s="222"/>
      <c r="AO475" s="223"/>
      <c r="AP475" s="220"/>
      <c r="AQ475" s="224"/>
      <c r="AR475" s="224"/>
      <c r="AS475" s="224"/>
      <c r="AT475" s="224"/>
      <c r="AU475" s="224"/>
      <c r="AV475" s="224"/>
      <c r="AW475" s="224"/>
      <c r="AX475" s="224"/>
      <c r="AY475" s="224"/>
    </row>
    <row r="476">
      <c r="A476" s="219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5"/>
      <c r="AA476" s="220"/>
      <c r="AB476" s="225"/>
      <c r="AC476" s="225"/>
      <c r="AD476" s="225"/>
      <c r="AE476" s="225"/>
      <c r="AF476" s="225"/>
      <c r="AG476" s="220"/>
      <c r="AH476" s="220"/>
      <c r="AI476" s="220"/>
      <c r="AJ476" s="220"/>
      <c r="AK476" s="222"/>
      <c r="AL476" s="222"/>
      <c r="AM476" s="222"/>
      <c r="AN476" s="222"/>
      <c r="AO476" s="223"/>
      <c r="AP476" s="220"/>
      <c r="AQ476" s="224"/>
      <c r="AR476" s="224"/>
      <c r="AS476" s="224"/>
      <c r="AT476" s="224"/>
      <c r="AU476" s="224"/>
      <c r="AV476" s="224"/>
      <c r="AW476" s="224"/>
      <c r="AX476" s="224"/>
      <c r="AY476" s="224"/>
    </row>
    <row r="477">
      <c r="A477" s="219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5"/>
      <c r="AA477" s="220"/>
      <c r="AB477" s="225"/>
      <c r="AC477" s="225"/>
      <c r="AD477" s="225"/>
      <c r="AE477" s="225"/>
      <c r="AF477" s="225"/>
      <c r="AG477" s="220"/>
      <c r="AH477" s="220"/>
      <c r="AI477" s="220"/>
      <c r="AJ477" s="220"/>
      <c r="AK477" s="222"/>
      <c r="AL477" s="222"/>
      <c r="AM477" s="222"/>
      <c r="AN477" s="222"/>
      <c r="AO477" s="223"/>
      <c r="AP477" s="220"/>
      <c r="AQ477" s="224"/>
      <c r="AR477" s="224"/>
      <c r="AS477" s="224"/>
      <c r="AT477" s="224"/>
      <c r="AU477" s="224"/>
      <c r="AV477" s="224"/>
      <c r="AW477" s="224"/>
      <c r="AX477" s="224"/>
      <c r="AY477" s="224"/>
    </row>
    <row r="478">
      <c r="A478" s="219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5"/>
      <c r="AA478" s="220"/>
      <c r="AB478" s="225"/>
      <c r="AC478" s="225"/>
      <c r="AD478" s="225"/>
      <c r="AE478" s="225"/>
      <c r="AF478" s="225"/>
      <c r="AG478" s="220"/>
      <c r="AH478" s="220"/>
      <c r="AI478" s="220"/>
      <c r="AJ478" s="220"/>
      <c r="AK478" s="222"/>
      <c r="AL478" s="222"/>
      <c r="AM478" s="222"/>
      <c r="AN478" s="222"/>
      <c r="AO478" s="223"/>
      <c r="AP478" s="220"/>
      <c r="AQ478" s="224"/>
      <c r="AR478" s="224"/>
      <c r="AS478" s="224"/>
      <c r="AT478" s="224"/>
      <c r="AU478" s="224"/>
      <c r="AV478" s="224"/>
      <c r="AW478" s="224"/>
      <c r="AX478" s="224"/>
      <c r="AY478" s="224"/>
    </row>
    <row r="479">
      <c r="A479" s="219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5"/>
      <c r="AA479" s="220"/>
      <c r="AB479" s="225"/>
      <c r="AC479" s="225"/>
      <c r="AD479" s="225"/>
      <c r="AE479" s="225"/>
      <c r="AF479" s="225"/>
      <c r="AG479" s="220"/>
      <c r="AH479" s="220"/>
      <c r="AI479" s="220"/>
      <c r="AJ479" s="220"/>
      <c r="AK479" s="222"/>
      <c r="AL479" s="222"/>
      <c r="AM479" s="222"/>
      <c r="AN479" s="222"/>
      <c r="AO479" s="223"/>
      <c r="AP479" s="220"/>
      <c r="AQ479" s="224"/>
      <c r="AR479" s="224"/>
      <c r="AS479" s="224"/>
      <c r="AT479" s="224"/>
      <c r="AU479" s="224"/>
      <c r="AV479" s="224"/>
      <c r="AW479" s="224"/>
      <c r="AX479" s="224"/>
      <c r="AY479" s="224"/>
    </row>
    <row r="480">
      <c r="A480" s="219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5"/>
      <c r="AA480" s="220"/>
      <c r="AB480" s="225"/>
      <c r="AC480" s="225"/>
      <c r="AD480" s="225"/>
      <c r="AE480" s="225"/>
      <c r="AF480" s="225"/>
      <c r="AG480" s="220"/>
      <c r="AH480" s="220"/>
      <c r="AI480" s="220"/>
      <c r="AJ480" s="220"/>
      <c r="AK480" s="222"/>
      <c r="AL480" s="222"/>
      <c r="AM480" s="222"/>
      <c r="AN480" s="222"/>
      <c r="AO480" s="223"/>
      <c r="AP480" s="220"/>
      <c r="AQ480" s="224"/>
      <c r="AR480" s="224"/>
      <c r="AS480" s="224"/>
      <c r="AT480" s="224"/>
      <c r="AU480" s="224"/>
      <c r="AV480" s="224"/>
      <c r="AW480" s="224"/>
      <c r="AX480" s="224"/>
      <c r="AY480" s="224"/>
    </row>
    <row r="481">
      <c r="A481" s="219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5"/>
      <c r="AA481" s="220"/>
      <c r="AB481" s="225"/>
      <c r="AC481" s="225"/>
      <c r="AD481" s="225"/>
      <c r="AE481" s="225"/>
      <c r="AF481" s="225"/>
      <c r="AG481" s="220"/>
      <c r="AH481" s="220"/>
      <c r="AI481" s="220"/>
      <c r="AJ481" s="220"/>
      <c r="AK481" s="222"/>
      <c r="AL481" s="222"/>
      <c r="AM481" s="222"/>
      <c r="AN481" s="222"/>
      <c r="AO481" s="223"/>
      <c r="AP481" s="220"/>
      <c r="AQ481" s="224"/>
      <c r="AR481" s="224"/>
      <c r="AS481" s="224"/>
      <c r="AT481" s="224"/>
      <c r="AU481" s="224"/>
      <c r="AV481" s="224"/>
      <c r="AW481" s="224"/>
      <c r="AX481" s="224"/>
      <c r="AY481" s="224"/>
    </row>
    <row r="482">
      <c r="A482" s="219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5"/>
      <c r="AA482" s="220"/>
      <c r="AB482" s="225"/>
      <c r="AC482" s="225"/>
      <c r="AD482" s="225"/>
      <c r="AE482" s="225"/>
      <c r="AF482" s="225"/>
      <c r="AG482" s="220"/>
      <c r="AH482" s="220"/>
      <c r="AI482" s="220"/>
      <c r="AJ482" s="220"/>
      <c r="AK482" s="222"/>
      <c r="AL482" s="222"/>
      <c r="AM482" s="222"/>
      <c r="AN482" s="222"/>
      <c r="AO482" s="223"/>
      <c r="AP482" s="220"/>
      <c r="AQ482" s="224"/>
      <c r="AR482" s="224"/>
      <c r="AS482" s="224"/>
      <c r="AT482" s="224"/>
      <c r="AU482" s="224"/>
      <c r="AV482" s="224"/>
      <c r="AW482" s="224"/>
      <c r="AX482" s="224"/>
      <c r="AY482" s="224"/>
    </row>
    <row r="483">
      <c r="A483" s="219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5"/>
      <c r="AA483" s="220"/>
      <c r="AB483" s="225"/>
      <c r="AC483" s="225"/>
      <c r="AD483" s="225"/>
      <c r="AE483" s="225"/>
      <c r="AF483" s="225"/>
      <c r="AG483" s="220"/>
      <c r="AH483" s="220"/>
      <c r="AI483" s="220"/>
      <c r="AJ483" s="220"/>
      <c r="AK483" s="222"/>
      <c r="AL483" s="222"/>
      <c r="AM483" s="222"/>
      <c r="AN483" s="222"/>
      <c r="AO483" s="223"/>
      <c r="AP483" s="220"/>
      <c r="AQ483" s="224"/>
      <c r="AR483" s="224"/>
      <c r="AS483" s="224"/>
      <c r="AT483" s="224"/>
      <c r="AU483" s="224"/>
      <c r="AV483" s="224"/>
      <c r="AW483" s="224"/>
      <c r="AX483" s="224"/>
      <c r="AY483" s="224"/>
    </row>
    <row r="484">
      <c r="A484" s="219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5"/>
      <c r="AA484" s="220"/>
      <c r="AB484" s="225"/>
      <c r="AC484" s="225"/>
      <c r="AD484" s="225"/>
      <c r="AE484" s="225"/>
      <c r="AF484" s="225"/>
      <c r="AG484" s="220"/>
      <c r="AH484" s="220"/>
      <c r="AI484" s="220"/>
      <c r="AJ484" s="220"/>
      <c r="AK484" s="222"/>
      <c r="AL484" s="222"/>
      <c r="AM484" s="222"/>
      <c r="AN484" s="222"/>
      <c r="AO484" s="223"/>
      <c r="AP484" s="220"/>
      <c r="AQ484" s="224"/>
      <c r="AR484" s="224"/>
      <c r="AS484" s="224"/>
      <c r="AT484" s="224"/>
      <c r="AU484" s="224"/>
      <c r="AV484" s="224"/>
      <c r="AW484" s="224"/>
      <c r="AX484" s="224"/>
      <c r="AY484" s="224"/>
    </row>
    <row r="485">
      <c r="A485" s="219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5"/>
      <c r="AA485" s="220"/>
      <c r="AB485" s="225"/>
      <c r="AC485" s="225"/>
      <c r="AD485" s="225"/>
      <c r="AE485" s="225"/>
      <c r="AF485" s="225"/>
      <c r="AG485" s="220"/>
      <c r="AH485" s="220"/>
      <c r="AI485" s="220"/>
      <c r="AJ485" s="220"/>
      <c r="AK485" s="222"/>
      <c r="AL485" s="222"/>
      <c r="AM485" s="222"/>
      <c r="AN485" s="222"/>
      <c r="AO485" s="223"/>
      <c r="AP485" s="220"/>
      <c r="AQ485" s="224"/>
      <c r="AR485" s="224"/>
      <c r="AS485" s="224"/>
      <c r="AT485" s="224"/>
      <c r="AU485" s="224"/>
      <c r="AV485" s="224"/>
      <c r="AW485" s="224"/>
      <c r="AX485" s="224"/>
      <c r="AY485" s="224"/>
    </row>
    <row r="486">
      <c r="A486" s="219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5"/>
      <c r="AA486" s="220"/>
      <c r="AB486" s="225"/>
      <c r="AC486" s="225"/>
      <c r="AD486" s="225"/>
      <c r="AE486" s="225"/>
      <c r="AF486" s="225"/>
      <c r="AG486" s="220"/>
      <c r="AH486" s="220"/>
      <c r="AI486" s="220"/>
      <c r="AJ486" s="220"/>
      <c r="AK486" s="222"/>
      <c r="AL486" s="222"/>
      <c r="AM486" s="222"/>
      <c r="AN486" s="222"/>
      <c r="AO486" s="223"/>
      <c r="AP486" s="220"/>
      <c r="AQ486" s="224"/>
      <c r="AR486" s="224"/>
      <c r="AS486" s="224"/>
      <c r="AT486" s="224"/>
      <c r="AU486" s="224"/>
      <c r="AV486" s="224"/>
      <c r="AW486" s="224"/>
      <c r="AX486" s="224"/>
      <c r="AY486" s="224"/>
    </row>
    <row r="487">
      <c r="A487" s="219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5"/>
      <c r="AA487" s="220"/>
      <c r="AB487" s="225"/>
      <c r="AC487" s="225"/>
      <c r="AD487" s="225"/>
      <c r="AE487" s="225"/>
      <c r="AF487" s="225"/>
      <c r="AG487" s="220"/>
      <c r="AH487" s="220"/>
      <c r="AI487" s="220"/>
      <c r="AJ487" s="220"/>
      <c r="AK487" s="222"/>
      <c r="AL487" s="222"/>
      <c r="AM487" s="222"/>
      <c r="AN487" s="222"/>
      <c r="AO487" s="223"/>
      <c r="AP487" s="220"/>
      <c r="AQ487" s="224"/>
      <c r="AR487" s="224"/>
      <c r="AS487" s="224"/>
      <c r="AT487" s="224"/>
      <c r="AU487" s="224"/>
      <c r="AV487" s="224"/>
      <c r="AW487" s="224"/>
      <c r="AX487" s="224"/>
      <c r="AY487" s="224"/>
    </row>
    <row r="488">
      <c r="A488" s="219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5"/>
      <c r="AA488" s="220"/>
      <c r="AB488" s="225"/>
      <c r="AC488" s="225"/>
      <c r="AD488" s="225"/>
      <c r="AE488" s="225"/>
      <c r="AF488" s="225"/>
      <c r="AG488" s="220"/>
      <c r="AH488" s="220"/>
      <c r="AI488" s="220"/>
      <c r="AJ488" s="220"/>
      <c r="AK488" s="222"/>
      <c r="AL488" s="222"/>
      <c r="AM488" s="222"/>
      <c r="AN488" s="222"/>
      <c r="AO488" s="223"/>
      <c r="AP488" s="220"/>
      <c r="AQ488" s="224"/>
      <c r="AR488" s="224"/>
      <c r="AS488" s="224"/>
      <c r="AT488" s="224"/>
      <c r="AU488" s="224"/>
      <c r="AV488" s="224"/>
      <c r="AW488" s="224"/>
      <c r="AX488" s="224"/>
      <c r="AY488" s="224"/>
    </row>
    <row r="489">
      <c r="A489" s="219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5"/>
      <c r="AA489" s="220"/>
      <c r="AB489" s="225"/>
      <c r="AC489" s="225"/>
      <c r="AD489" s="225"/>
      <c r="AE489" s="225"/>
      <c r="AF489" s="225"/>
      <c r="AG489" s="220"/>
      <c r="AH489" s="220"/>
      <c r="AI489" s="220"/>
      <c r="AJ489" s="220"/>
      <c r="AK489" s="222"/>
      <c r="AL489" s="222"/>
      <c r="AM489" s="222"/>
      <c r="AN489" s="222"/>
      <c r="AO489" s="223"/>
      <c r="AP489" s="220"/>
      <c r="AQ489" s="224"/>
      <c r="AR489" s="224"/>
      <c r="AS489" s="224"/>
      <c r="AT489" s="224"/>
      <c r="AU489" s="224"/>
      <c r="AV489" s="224"/>
      <c r="AW489" s="224"/>
      <c r="AX489" s="224"/>
      <c r="AY489" s="224"/>
    </row>
    <row r="490">
      <c r="A490" s="219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5"/>
      <c r="AA490" s="220"/>
      <c r="AB490" s="225"/>
      <c r="AC490" s="225"/>
      <c r="AD490" s="225"/>
      <c r="AE490" s="225"/>
      <c r="AF490" s="225"/>
      <c r="AG490" s="220"/>
      <c r="AH490" s="220"/>
      <c r="AI490" s="220"/>
      <c r="AJ490" s="220"/>
      <c r="AK490" s="222"/>
      <c r="AL490" s="222"/>
      <c r="AM490" s="222"/>
      <c r="AN490" s="222"/>
      <c r="AO490" s="223"/>
      <c r="AP490" s="220"/>
      <c r="AQ490" s="224"/>
      <c r="AR490" s="224"/>
      <c r="AS490" s="224"/>
      <c r="AT490" s="224"/>
      <c r="AU490" s="224"/>
      <c r="AV490" s="224"/>
      <c r="AW490" s="224"/>
      <c r="AX490" s="224"/>
      <c r="AY490" s="224"/>
    </row>
    <row r="491">
      <c r="A491" s="219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5"/>
      <c r="AA491" s="220"/>
      <c r="AB491" s="225"/>
      <c r="AC491" s="225"/>
      <c r="AD491" s="225"/>
      <c r="AE491" s="225"/>
      <c r="AF491" s="225"/>
      <c r="AG491" s="220"/>
      <c r="AH491" s="220"/>
      <c r="AI491" s="220"/>
      <c r="AJ491" s="220"/>
      <c r="AK491" s="222"/>
      <c r="AL491" s="222"/>
      <c r="AM491" s="222"/>
      <c r="AN491" s="222"/>
      <c r="AO491" s="223"/>
      <c r="AP491" s="220"/>
      <c r="AQ491" s="224"/>
      <c r="AR491" s="224"/>
      <c r="AS491" s="224"/>
      <c r="AT491" s="224"/>
      <c r="AU491" s="224"/>
      <c r="AV491" s="224"/>
      <c r="AW491" s="224"/>
      <c r="AX491" s="224"/>
      <c r="AY491" s="224"/>
    </row>
    <row r="492">
      <c r="A492" s="219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5"/>
      <c r="AA492" s="220"/>
      <c r="AB492" s="225"/>
      <c r="AC492" s="225"/>
      <c r="AD492" s="225"/>
      <c r="AE492" s="225"/>
      <c r="AF492" s="225"/>
      <c r="AG492" s="220"/>
      <c r="AH492" s="220"/>
      <c r="AI492" s="220"/>
      <c r="AJ492" s="220"/>
      <c r="AK492" s="222"/>
      <c r="AL492" s="222"/>
      <c r="AM492" s="222"/>
      <c r="AN492" s="222"/>
      <c r="AO492" s="223"/>
      <c r="AP492" s="220"/>
      <c r="AQ492" s="224"/>
      <c r="AR492" s="224"/>
      <c r="AS492" s="224"/>
      <c r="AT492" s="224"/>
      <c r="AU492" s="224"/>
      <c r="AV492" s="224"/>
      <c r="AW492" s="224"/>
      <c r="AX492" s="224"/>
      <c r="AY492" s="224"/>
    </row>
    <row r="493">
      <c r="A493" s="219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5"/>
      <c r="AA493" s="220"/>
      <c r="AB493" s="225"/>
      <c r="AC493" s="225"/>
      <c r="AD493" s="225"/>
      <c r="AE493" s="225"/>
      <c r="AF493" s="225"/>
      <c r="AG493" s="220"/>
      <c r="AH493" s="220"/>
      <c r="AI493" s="220"/>
      <c r="AJ493" s="220"/>
      <c r="AK493" s="222"/>
      <c r="AL493" s="222"/>
      <c r="AM493" s="222"/>
      <c r="AN493" s="222"/>
      <c r="AO493" s="223"/>
      <c r="AP493" s="220"/>
      <c r="AQ493" s="224"/>
      <c r="AR493" s="224"/>
      <c r="AS493" s="224"/>
      <c r="AT493" s="224"/>
      <c r="AU493" s="224"/>
      <c r="AV493" s="224"/>
      <c r="AW493" s="224"/>
      <c r="AX493" s="224"/>
      <c r="AY493" s="224"/>
    </row>
    <row r="494">
      <c r="A494" s="219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5"/>
      <c r="AA494" s="220"/>
      <c r="AB494" s="225"/>
      <c r="AC494" s="225"/>
      <c r="AD494" s="225"/>
      <c r="AE494" s="225"/>
      <c r="AF494" s="225"/>
      <c r="AG494" s="220"/>
      <c r="AH494" s="220"/>
      <c r="AI494" s="220"/>
      <c r="AJ494" s="220"/>
      <c r="AK494" s="222"/>
      <c r="AL494" s="222"/>
      <c r="AM494" s="222"/>
      <c r="AN494" s="222"/>
      <c r="AO494" s="223"/>
      <c r="AP494" s="220"/>
      <c r="AQ494" s="224"/>
      <c r="AR494" s="224"/>
      <c r="AS494" s="224"/>
      <c r="AT494" s="224"/>
      <c r="AU494" s="224"/>
      <c r="AV494" s="224"/>
      <c r="AW494" s="224"/>
      <c r="AX494" s="224"/>
      <c r="AY494" s="224"/>
    </row>
    <row r="495">
      <c r="A495" s="219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5"/>
      <c r="AA495" s="220"/>
      <c r="AB495" s="225"/>
      <c r="AC495" s="225"/>
      <c r="AD495" s="225"/>
      <c r="AE495" s="225"/>
      <c r="AF495" s="225"/>
      <c r="AG495" s="220"/>
      <c r="AH495" s="220"/>
      <c r="AI495" s="220"/>
      <c r="AJ495" s="220"/>
      <c r="AK495" s="222"/>
      <c r="AL495" s="222"/>
      <c r="AM495" s="222"/>
      <c r="AN495" s="222"/>
      <c r="AO495" s="223"/>
      <c r="AP495" s="220"/>
      <c r="AQ495" s="224"/>
      <c r="AR495" s="224"/>
      <c r="AS495" s="224"/>
      <c r="AT495" s="224"/>
      <c r="AU495" s="224"/>
      <c r="AV495" s="224"/>
      <c r="AW495" s="224"/>
      <c r="AX495" s="224"/>
      <c r="AY495" s="224"/>
    </row>
    <row r="496">
      <c r="A496" s="219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5"/>
      <c r="AA496" s="220"/>
      <c r="AB496" s="225"/>
      <c r="AC496" s="225"/>
      <c r="AD496" s="225"/>
      <c r="AE496" s="225"/>
      <c r="AF496" s="225"/>
      <c r="AG496" s="220"/>
      <c r="AH496" s="220"/>
      <c r="AI496" s="220"/>
      <c r="AJ496" s="220"/>
      <c r="AK496" s="222"/>
      <c r="AL496" s="222"/>
      <c r="AM496" s="222"/>
      <c r="AN496" s="222"/>
      <c r="AO496" s="223"/>
      <c r="AP496" s="220"/>
      <c r="AQ496" s="224"/>
      <c r="AR496" s="224"/>
      <c r="AS496" s="224"/>
      <c r="AT496" s="224"/>
      <c r="AU496" s="224"/>
      <c r="AV496" s="224"/>
      <c r="AW496" s="224"/>
      <c r="AX496" s="224"/>
      <c r="AY496" s="224"/>
    </row>
    <row r="497">
      <c r="A497" s="219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5"/>
      <c r="AA497" s="220"/>
      <c r="AB497" s="225"/>
      <c r="AC497" s="225"/>
      <c r="AD497" s="225"/>
      <c r="AE497" s="225"/>
      <c r="AF497" s="225"/>
      <c r="AG497" s="220"/>
      <c r="AH497" s="220"/>
      <c r="AI497" s="220"/>
      <c r="AJ497" s="220"/>
      <c r="AK497" s="222"/>
      <c r="AL497" s="222"/>
      <c r="AM497" s="222"/>
      <c r="AN497" s="222"/>
      <c r="AO497" s="223"/>
      <c r="AP497" s="220"/>
      <c r="AQ497" s="224"/>
      <c r="AR497" s="224"/>
      <c r="AS497" s="224"/>
      <c r="AT497" s="224"/>
      <c r="AU497" s="224"/>
      <c r="AV497" s="224"/>
      <c r="AW497" s="224"/>
      <c r="AX497" s="224"/>
      <c r="AY497" s="224"/>
    </row>
    <row r="498">
      <c r="A498" s="219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5"/>
      <c r="AA498" s="220"/>
      <c r="AB498" s="225"/>
      <c r="AC498" s="225"/>
      <c r="AD498" s="225"/>
      <c r="AE498" s="225"/>
      <c r="AF498" s="225"/>
      <c r="AG498" s="220"/>
      <c r="AH498" s="220"/>
      <c r="AI498" s="220"/>
      <c r="AJ498" s="220"/>
      <c r="AK498" s="222"/>
      <c r="AL498" s="222"/>
      <c r="AM498" s="222"/>
      <c r="AN498" s="222"/>
      <c r="AO498" s="223"/>
      <c r="AP498" s="220"/>
      <c r="AQ498" s="224"/>
      <c r="AR498" s="224"/>
      <c r="AS498" s="224"/>
      <c r="AT498" s="224"/>
      <c r="AU498" s="224"/>
      <c r="AV498" s="224"/>
      <c r="AW498" s="224"/>
      <c r="AX498" s="224"/>
      <c r="AY498" s="224"/>
    </row>
    <row r="499">
      <c r="A499" s="219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5"/>
      <c r="AA499" s="220"/>
      <c r="AB499" s="225"/>
      <c r="AC499" s="225"/>
      <c r="AD499" s="225"/>
      <c r="AE499" s="225"/>
      <c r="AF499" s="225"/>
      <c r="AG499" s="220"/>
      <c r="AH499" s="220"/>
      <c r="AI499" s="220"/>
      <c r="AJ499" s="220"/>
      <c r="AK499" s="222"/>
      <c r="AL499" s="222"/>
      <c r="AM499" s="222"/>
      <c r="AN499" s="222"/>
      <c r="AO499" s="223"/>
      <c r="AP499" s="220"/>
      <c r="AQ499" s="224"/>
      <c r="AR499" s="224"/>
      <c r="AS499" s="224"/>
      <c r="AT499" s="224"/>
      <c r="AU499" s="224"/>
      <c r="AV499" s="224"/>
      <c r="AW499" s="224"/>
      <c r="AX499" s="224"/>
      <c r="AY499" s="224"/>
    </row>
    <row r="500">
      <c r="A500" s="219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5"/>
      <c r="AA500" s="220"/>
      <c r="AB500" s="225"/>
      <c r="AC500" s="225"/>
      <c r="AD500" s="225"/>
      <c r="AE500" s="225"/>
      <c r="AF500" s="225"/>
      <c r="AG500" s="220"/>
      <c r="AH500" s="220"/>
      <c r="AI500" s="220"/>
      <c r="AJ500" s="220"/>
      <c r="AK500" s="222"/>
      <c r="AL500" s="222"/>
      <c r="AM500" s="222"/>
      <c r="AN500" s="222"/>
      <c r="AO500" s="223"/>
      <c r="AP500" s="220"/>
      <c r="AQ500" s="224"/>
      <c r="AR500" s="224"/>
      <c r="AS500" s="224"/>
      <c r="AT500" s="224"/>
      <c r="AU500" s="224"/>
      <c r="AV500" s="224"/>
      <c r="AW500" s="224"/>
      <c r="AX500" s="224"/>
      <c r="AY500" s="224"/>
    </row>
    <row r="501">
      <c r="A501" s="219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5"/>
      <c r="AA501" s="220"/>
      <c r="AB501" s="225"/>
      <c r="AC501" s="225"/>
      <c r="AD501" s="225"/>
      <c r="AE501" s="225"/>
      <c r="AF501" s="225"/>
      <c r="AG501" s="220"/>
      <c r="AH501" s="220"/>
      <c r="AI501" s="220"/>
      <c r="AJ501" s="220"/>
      <c r="AK501" s="222"/>
      <c r="AL501" s="222"/>
      <c r="AM501" s="222"/>
      <c r="AN501" s="222"/>
      <c r="AO501" s="223"/>
      <c r="AP501" s="220"/>
      <c r="AQ501" s="224"/>
      <c r="AR501" s="224"/>
      <c r="AS501" s="224"/>
      <c r="AT501" s="224"/>
      <c r="AU501" s="224"/>
      <c r="AV501" s="224"/>
      <c r="AW501" s="224"/>
      <c r="AX501" s="224"/>
      <c r="AY501" s="224"/>
    </row>
    <row r="502">
      <c r="A502" s="219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5"/>
      <c r="AA502" s="220"/>
      <c r="AB502" s="225"/>
      <c r="AC502" s="225"/>
      <c r="AD502" s="225"/>
      <c r="AE502" s="225"/>
      <c r="AF502" s="225"/>
      <c r="AG502" s="220"/>
      <c r="AH502" s="220"/>
      <c r="AI502" s="220"/>
      <c r="AJ502" s="220"/>
      <c r="AK502" s="222"/>
      <c r="AL502" s="222"/>
      <c r="AM502" s="222"/>
      <c r="AN502" s="222"/>
      <c r="AO502" s="223"/>
      <c r="AP502" s="220"/>
      <c r="AQ502" s="224"/>
      <c r="AR502" s="224"/>
      <c r="AS502" s="224"/>
      <c r="AT502" s="224"/>
      <c r="AU502" s="224"/>
      <c r="AV502" s="224"/>
      <c r="AW502" s="224"/>
      <c r="AX502" s="224"/>
      <c r="AY502" s="224"/>
    </row>
    <row r="503">
      <c r="A503" s="219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5"/>
      <c r="AA503" s="220"/>
      <c r="AB503" s="225"/>
      <c r="AC503" s="225"/>
      <c r="AD503" s="225"/>
      <c r="AE503" s="225"/>
      <c r="AF503" s="225"/>
      <c r="AG503" s="220"/>
      <c r="AH503" s="220"/>
      <c r="AI503" s="220"/>
      <c r="AJ503" s="220"/>
      <c r="AK503" s="222"/>
      <c r="AL503" s="222"/>
      <c r="AM503" s="222"/>
      <c r="AN503" s="222"/>
      <c r="AO503" s="223"/>
      <c r="AP503" s="220"/>
      <c r="AQ503" s="224"/>
      <c r="AR503" s="224"/>
      <c r="AS503" s="224"/>
      <c r="AT503" s="224"/>
      <c r="AU503" s="224"/>
      <c r="AV503" s="224"/>
      <c r="AW503" s="224"/>
      <c r="AX503" s="224"/>
      <c r="AY503" s="224"/>
    </row>
    <row r="504">
      <c r="A504" s="219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5"/>
      <c r="AA504" s="220"/>
      <c r="AB504" s="225"/>
      <c r="AC504" s="225"/>
      <c r="AD504" s="225"/>
      <c r="AE504" s="225"/>
      <c r="AF504" s="225"/>
      <c r="AG504" s="220"/>
      <c r="AH504" s="220"/>
      <c r="AI504" s="220"/>
      <c r="AJ504" s="220"/>
      <c r="AK504" s="222"/>
      <c r="AL504" s="222"/>
      <c r="AM504" s="222"/>
      <c r="AN504" s="222"/>
      <c r="AO504" s="223"/>
      <c r="AP504" s="220"/>
      <c r="AQ504" s="224"/>
      <c r="AR504" s="224"/>
      <c r="AS504" s="224"/>
      <c r="AT504" s="224"/>
      <c r="AU504" s="224"/>
      <c r="AV504" s="224"/>
      <c r="AW504" s="224"/>
      <c r="AX504" s="224"/>
      <c r="AY504" s="224"/>
    </row>
    <row r="505">
      <c r="A505" s="219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5"/>
      <c r="AA505" s="220"/>
      <c r="AB505" s="225"/>
      <c r="AC505" s="225"/>
      <c r="AD505" s="225"/>
      <c r="AE505" s="225"/>
      <c r="AF505" s="225"/>
      <c r="AG505" s="220"/>
      <c r="AH505" s="220"/>
      <c r="AI505" s="220"/>
      <c r="AJ505" s="220"/>
      <c r="AK505" s="222"/>
      <c r="AL505" s="222"/>
      <c r="AM505" s="222"/>
      <c r="AN505" s="222"/>
      <c r="AO505" s="223"/>
      <c r="AP505" s="220"/>
      <c r="AQ505" s="224"/>
      <c r="AR505" s="224"/>
      <c r="AS505" s="224"/>
      <c r="AT505" s="224"/>
      <c r="AU505" s="224"/>
      <c r="AV505" s="224"/>
      <c r="AW505" s="224"/>
      <c r="AX505" s="224"/>
      <c r="AY505" s="224"/>
    </row>
    <row r="506">
      <c r="A506" s="219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5"/>
      <c r="AA506" s="220"/>
      <c r="AB506" s="225"/>
      <c r="AC506" s="225"/>
      <c r="AD506" s="225"/>
      <c r="AE506" s="225"/>
      <c r="AF506" s="225"/>
      <c r="AG506" s="220"/>
      <c r="AH506" s="220"/>
      <c r="AI506" s="220"/>
      <c r="AJ506" s="220"/>
      <c r="AK506" s="222"/>
      <c r="AL506" s="222"/>
      <c r="AM506" s="222"/>
      <c r="AN506" s="222"/>
      <c r="AO506" s="223"/>
      <c r="AP506" s="220"/>
      <c r="AQ506" s="224"/>
      <c r="AR506" s="224"/>
      <c r="AS506" s="224"/>
      <c r="AT506" s="224"/>
      <c r="AU506" s="224"/>
      <c r="AV506" s="224"/>
      <c r="AW506" s="224"/>
      <c r="AX506" s="224"/>
      <c r="AY506" s="224"/>
    </row>
    <row r="507">
      <c r="A507" s="219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5"/>
      <c r="AA507" s="220"/>
      <c r="AB507" s="225"/>
      <c r="AC507" s="225"/>
      <c r="AD507" s="225"/>
      <c r="AE507" s="225"/>
      <c r="AF507" s="225"/>
      <c r="AG507" s="220"/>
      <c r="AH507" s="220"/>
      <c r="AI507" s="220"/>
      <c r="AJ507" s="220"/>
      <c r="AK507" s="222"/>
      <c r="AL507" s="222"/>
      <c r="AM507" s="222"/>
      <c r="AN507" s="222"/>
      <c r="AO507" s="223"/>
      <c r="AP507" s="220"/>
      <c r="AQ507" s="224"/>
      <c r="AR507" s="224"/>
      <c r="AS507" s="224"/>
      <c r="AT507" s="224"/>
      <c r="AU507" s="224"/>
      <c r="AV507" s="224"/>
      <c r="AW507" s="224"/>
      <c r="AX507" s="224"/>
      <c r="AY507" s="224"/>
    </row>
    <row r="508">
      <c r="A508" s="219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5"/>
      <c r="AA508" s="220"/>
      <c r="AB508" s="225"/>
      <c r="AC508" s="225"/>
      <c r="AD508" s="225"/>
      <c r="AE508" s="225"/>
      <c r="AF508" s="225"/>
      <c r="AG508" s="220"/>
      <c r="AH508" s="220"/>
      <c r="AI508" s="220"/>
      <c r="AJ508" s="220"/>
      <c r="AK508" s="222"/>
      <c r="AL508" s="222"/>
      <c r="AM508" s="222"/>
      <c r="AN508" s="222"/>
      <c r="AO508" s="223"/>
      <c r="AP508" s="220"/>
      <c r="AQ508" s="224"/>
      <c r="AR508" s="224"/>
      <c r="AS508" s="224"/>
      <c r="AT508" s="224"/>
      <c r="AU508" s="224"/>
      <c r="AV508" s="224"/>
      <c r="AW508" s="224"/>
      <c r="AX508" s="224"/>
      <c r="AY508" s="224"/>
    </row>
    <row r="509">
      <c r="A509" s="219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5"/>
      <c r="AA509" s="220"/>
      <c r="AB509" s="225"/>
      <c r="AC509" s="225"/>
      <c r="AD509" s="225"/>
      <c r="AE509" s="225"/>
      <c r="AF509" s="225"/>
      <c r="AG509" s="220"/>
      <c r="AH509" s="220"/>
      <c r="AI509" s="220"/>
      <c r="AJ509" s="220"/>
      <c r="AK509" s="222"/>
      <c r="AL509" s="222"/>
      <c r="AM509" s="222"/>
      <c r="AN509" s="222"/>
      <c r="AO509" s="223"/>
      <c r="AP509" s="220"/>
      <c r="AQ509" s="224"/>
      <c r="AR509" s="224"/>
      <c r="AS509" s="224"/>
      <c r="AT509" s="224"/>
      <c r="AU509" s="224"/>
      <c r="AV509" s="224"/>
      <c r="AW509" s="224"/>
      <c r="AX509" s="224"/>
      <c r="AY509" s="224"/>
    </row>
    <row r="510">
      <c r="A510" s="219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5"/>
      <c r="AA510" s="220"/>
      <c r="AB510" s="225"/>
      <c r="AC510" s="225"/>
      <c r="AD510" s="225"/>
      <c r="AE510" s="225"/>
      <c r="AF510" s="225"/>
      <c r="AG510" s="220"/>
      <c r="AH510" s="220"/>
      <c r="AI510" s="220"/>
      <c r="AJ510" s="220"/>
      <c r="AK510" s="222"/>
      <c r="AL510" s="222"/>
      <c r="AM510" s="222"/>
      <c r="AN510" s="222"/>
      <c r="AO510" s="223"/>
      <c r="AP510" s="220"/>
      <c r="AQ510" s="224"/>
      <c r="AR510" s="224"/>
      <c r="AS510" s="224"/>
      <c r="AT510" s="224"/>
      <c r="AU510" s="224"/>
      <c r="AV510" s="224"/>
      <c r="AW510" s="224"/>
      <c r="AX510" s="224"/>
      <c r="AY510" s="224"/>
    </row>
    <row r="511">
      <c r="A511" s="219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5"/>
      <c r="AA511" s="220"/>
      <c r="AB511" s="225"/>
      <c r="AC511" s="225"/>
      <c r="AD511" s="225"/>
      <c r="AE511" s="225"/>
      <c r="AF511" s="225"/>
      <c r="AG511" s="220"/>
      <c r="AH511" s="220"/>
      <c r="AI511" s="220"/>
      <c r="AJ511" s="220"/>
      <c r="AK511" s="222"/>
      <c r="AL511" s="222"/>
      <c r="AM511" s="222"/>
      <c r="AN511" s="222"/>
      <c r="AO511" s="223"/>
      <c r="AP511" s="220"/>
      <c r="AQ511" s="224"/>
      <c r="AR511" s="224"/>
      <c r="AS511" s="224"/>
      <c r="AT511" s="224"/>
      <c r="AU511" s="224"/>
      <c r="AV511" s="224"/>
      <c r="AW511" s="224"/>
      <c r="AX511" s="224"/>
      <c r="AY511" s="224"/>
    </row>
    <row r="512">
      <c r="A512" s="219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5"/>
      <c r="AA512" s="220"/>
      <c r="AB512" s="225"/>
      <c r="AC512" s="225"/>
      <c r="AD512" s="225"/>
      <c r="AE512" s="225"/>
      <c r="AF512" s="225"/>
      <c r="AG512" s="220"/>
      <c r="AH512" s="220"/>
      <c r="AI512" s="220"/>
      <c r="AJ512" s="220"/>
      <c r="AK512" s="222"/>
      <c r="AL512" s="222"/>
      <c r="AM512" s="222"/>
      <c r="AN512" s="222"/>
      <c r="AO512" s="223"/>
      <c r="AP512" s="220"/>
      <c r="AQ512" s="224"/>
      <c r="AR512" s="224"/>
      <c r="AS512" s="224"/>
      <c r="AT512" s="224"/>
      <c r="AU512" s="224"/>
      <c r="AV512" s="224"/>
      <c r="AW512" s="224"/>
      <c r="AX512" s="224"/>
      <c r="AY512" s="224"/>
    </row>
    <row r="513">
      <c r="A513" s="219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5"/>
      <c r="AA513" s="220"/>
      <c r="AB513" s="225"/>
      <c r="AC513" s="225"/>
      <c r="AD513" s="225"/>
      <c r="AE513" s="225"/>
      <c r="AF513" s="225"/>
      <c r="AG513" s="220"/>
      <c r="AH513" s="220"/>
      <c r="AI513" s="220"/>
      <c r="AJ513" s="220"/>
      <c r="AK513" s="222"/>
      <c r="AL513" s="222"/>
      <c r="AM513" s="222"/>
      <c r="AN513" s="222"/>
      <c r="AO513" s="223"/>
      <c r="AP513" s="220"/>
      <c r="AQ513" s="224"/>
      <c r="AR513" s="224"/>
      <c r="AS513" s="224"/>
      <c r="AT513" s="224"/>
      <c r="AU513" s="224"/>
      <c r="AV513" s="224"/>
      <c r="AW513" s="224"/>
      <c r="AX513" s="224"/>
      <c r="AY513" s="224"/>
    </row>
    <row r="514">
      <c r="A514" s="219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5"/>
      <c r="AA514" s="220"/>
      <c r="AB514" s="225"/>
      <c r="AC514" s="225"/>
      <c r="AD514" s="225"/>
      <c r="AE514" s="225"/>
      <c r="AF514" s="225"/>
      <c r="AG514" s="220"/>
      <c r="AH514" s="220"/>
      <c r="AI514" s="220"/>
      <c r="AJ514" s="220"/>
      <c r="AK514" s="222"/>
      <c r="AL514" s="222"/>
      <c r="AM514" s="222"/>
      <c r="AN514" s="222"/>
      <c r="AO514" s="223"/>
      <c r="AP514" s="220"/>
      <c r="AQ514" s="224"/>
      <c r="AR514" s="224"/>
      <c r="AS514" s="224"/>
      <c r="AT514" s="224"/>
      <c r="AU514" s="224"/>
      <c r="AV514" s="224"/>
      <c r="AW514" s="224"/>
      <c r="AX514" s="224"/>
      <c r="AY514" s="224"/>
    </row>
    <row r="515">
      <c r="A515" s="219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5"/>
      <c r="AA515" s="220"/>
      <c r="AB515" s="225"/>
      <c r="AC515" s="225"/>
      <c r="AD515" s="225"/>
      <c r="AE515" s="225"/>
      <c r="AF515" s="225"/>
      <c r="AG515" s="220"/>
      <c r="AH515" s="220"/>
      <c r="AI515" s="220"/>
      <c r="AJ515" s="220"/>
      <c r="AK515" s="222"/>
      <c r="AL515" s="222"/>
      <c r="AM515" s="222"/>
      <c r="AN515" s="222"/>
      <c r="AO515" s="223"/>
      <c r="AP515" s="220"/>
      <c r="AQ515" s="224"/>
      <c r="AR515" s="224"/>
      <c r="AS515" s="224"/>
      <c r="AT515" s="224"/>
      <c r="AU515" s="224"/>
      <c r="AV515" s="224"/>
      <c r="AW515" s="224"/>
      <c r="AX515" s="224"/>
      <c r="AY515" s="224"/>
    </row>
    <row r="516">
      <c r="A516" s="219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5"/>
      <c r="AA516" s="220"/>
      <c r="AB516" s="225"/>
      <c r="AC516" s="225"/>
      <c r="AD516" s="225"/>
      <c r="AE516" s="225"/>
      <c r="AF516" s="225"/>
      <c r="AG516" s="220"/>
      <c r="AH516" s="220"/>
      <c r="AI516" s="220"/>
      <c r="AJ516" s="220"/>
      <c r="AK516" s="222"/>
      <c r="AL516" s="222"/>
      <c r="AM516" s="222"/>
      <c r="AN516" s="222"/>
      <c r="AO516" s="223"/>
      <c r="AP516" s="220"/>
      <c r="AQ516" s="224"/>
      <c r="AR516" s="224"/>
      <c r="AS516" s="224"/>
      <c r="AT516" s="224"/>
      <c r="AU516" s="224"/>
      <c r="AV516" s="224"/>
      <c r="AW516" s="224"/>
      <c r="AX516" s="224"/>
      <c r="AY516" s="224"/>
    </row>
    <row r="517">
      <c r="A517" s="219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5"/>
      <c r="AA517" s="220"/>
      <c r="AB517" s="225"/>
      <c r="AC517" s="225"/>
      <c r="AD517" s="225"/>
      <c r="AE517" s="225"/>
      <c r="AF517" s="225"/>
      <c r="AG517" s="220"/>
      <c r="AH517" s="220"/>
      <c r="AI517" s="220"/>
      <c r="AJ517" s="220"/>
      <c r="AK517" s="222"/>
      <c r="AL517" s="222"/>
      <c r="AM517" s="222"/>
      <c r="AN517" s="222"/>
      <c r="AO517" s="223"/>
      <c r="AP517" s="220"/>
      <c r="AQ517" s="224"/>
      <c r="AR517" s="224"/>
      <c r="AS517" s="224"/>
      <c r="AT517" s="224"/>
      <c r="AU517" s="224"/>
      <c r="AV517" s="224"/>
      <c r="AW517" s="224"/>
      <c r="AX517" s="224"/>
      <c r="AY517" s="224"/>
    </row>
    <row r="518">
      <c r="A518" s="219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5"/>
      <c r="AA518" s="220"/>
      <c r="AB518" s="225"/>
      <c r="AC518" s="225"/>
      <c r="AD518" s="225"/>
      <c r="AE518" s="225"/>
      <c r="AF518" s="225"/>
      <c r="AG518" s="220"/>
      <c r="AH518" s="220"/>
      <c r="AI518" s="220"/>
      <c r="AJ518" s="220"/>
      <c r="AK518" s="222"/>
      <c r="AL518" s="222"/>
      <c r="AM518" s="222"/>
      <c r="AN518" s="222"/>
      <c r="AO518" s="223"/>
      <c r="AP518" s="220"/>
      <c r="AQ518" s="224"/>
      <c r="AR518" s="224"/>
      <c r="AS518" s="224"/>
      <c r="AT518" s="224"/>
      <c r="AU518" s="224"/>
      <c r="AV518" s="224"/>
      <c r="AW518" s="224"/>
      <c r="AX518" s="224"/>
      <c r="AY518" s="224"/>
    </row>
    <row r="519">
      <c r="A519" s="219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5"/>
      <c r="AA519" s="220"/>
      <c r="AB519" s="225"/>
      <c r="AC519" s="225"/>
      <c r="AD519" s="225"/>
      <c r="AE519" s="225"/>
      <c r="AF519" s="225"/>
      <c r="AG519" s="220"/>
      <c r="AH519" s="220"/>
      <c r="AI519" s="220"/>
      <c r="AJ519" s="220"/>
      <c r="AK519" s="222"/>
      <c r="AL519" s="222"/>
      <c r="AM519" s="222"/>
      <c r="AN519" s="222"/>
      <c r="AO519" s="223"/>
      <c r="AP519" s="220"/>
      <c r="AQ519" s="224"/>
      <c r="AR519" s="224"/>
      <c r="AS519" s="224"/>
      <c r="AT519" s="224"/>
      <c r="AU519" s="224"/>
      <c r="AV519" s="224"/>
      <c r="AW519" s="224"/>
      <c r="AX519" s="224"/>
      <c r="AY519" s="224"/>
    </row>
    <row r="520">
      <c r="A520" s="219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5"/>
      <c r="AA520" s="220"/>
      <c r="AB520" s="225"/>
      <c r="AC520" s="225"/>
      <c r="AD520" s="225"/>
      <c r="AE520" s="225"/>
      <c r="AF520" s="225"/>
      <c r="AG520" s="220"/>
      <c r="AH520" s="220"/>
      <c r="AI520" s="220"/>
      <c r="AJ520" s="220"/>
      <c r="AK520" s="222"/>
      <c r="AL520" s="222"/>
      <c r="AM520" s="222"/>
      <c r="AN520" s="222"/>
      <c r="AO520" s="223"/>
      <c r="AP520" s="220"/>
      <c r="AQ520" s="224"/>
      <c r="AR520" s="224"/>
      <c r="AS520" s="224"/>
      <c r="AT520" s="224"/>
      <c r="AU520" s="224"/>
      <c r="AV520" s="224"/>
      <c r="AW520" s="224"/>
      <c r="AX520" s="224"/>
      <c r="AY520" s="224"/>
    </row>
    <row r="521">
      <c r="A521" s="219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5"/>
      <c r="AA521" s="220"/>
      <c r="AB521" s="225"/>
      <c r="AC521" s="225"/>
      <c r="AD521" s="225"/>
      <c r="AE521" s="225"/>
      <c r="AF521" s="225"/>
      <c r="AG521" s="220"/>
      <c r="AH521" s="220"/>
      <c r="AI521" s="220"/>
      <c r="AJ521" s="220"/>
      <c r="AK521" s="222"/>
      <c r="AL521" s="222"/>
      <c r="AM521" s="222"/>
      <c r="AN521" s="222"/>
      <c r="AO521" s="223"/>
      <c r="AP521" s="220"/>
      <c r="AQ521" s="224"/>
      <c r="AR521" s="224"/>
      <c r="AS521" s="224"/>
      <c r="AT521" s="224"/>
      <c r="AU521" s="224"/>
      <c r="AV521" s="224"/>
      <c r="AW521" s="224"/>
      <c r="AX521" s="224"/>
      <c r="AY521" s="224"/>
    </row>
    <row r="522">
      <c r="A522" s="219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5"/>
      <c r="AA522" s="220"/>
      <c r="AB522" s="225"/>
      <c r="AC522" s="225"/>
      <c r="AD522" s="225"/>
      <c r="AE522" s="225"/>
      <c r="AF522" s="225"/>
      <c r="AG522" s="220"/>
      <c r="AH522" s="220"/>
      <c r="AI522" s="220"/>
      <c r="AJ522" s="220"/>
      <c r="AK522" s="222"/>
      <c r="AL522" s="222"/>
      <c r="AM522" s="222"/>
      <c r="AN522" s="222"/>
      <c r="AO522" s="223"/>
      <c r="AP522" s="220"/>
      <c r="AQ522" s="224"/>
      <c r="AR522" s="224"/>
      <c r="AS522" s="224"/>
      <c r="AT522" s="224"/>
      <c r="AU522" s="224"/>
      <c r="AV522" s="224"/>
      <c r="AW522" s="224"/>
      <c r="AX522" s="224"/>
      <c r="AY522" s="224"/>
    </row>
    <row r="523">
      <c r="A523" s="219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5"/>
      <c r="AA523" s="220"/>
      <c r="AB523" s="225"/>
      <c r="AC523" s="225"/>
      <c r="AD523" s="225"/>
      <c r="AE523" s="225"/>
      <c r="AF523" s="225"/>
      <c r="AG523" s="220"/>
      <c r="AH523" s="220"/>
      <c r="AI523" s="220"/>
      <c r="AJ523" s="220"/>
      <c r="AK523" s="222"/>
      <c r="AL523" s="222"/>
      <c r="AM523" s="222"/>
      <c r="AN523" s="222"/>
      <c r="AO523" s="223"/>
      <c r="AP523" s="220"/>
      <c r="AQ523" s="224"/>
      <c r="AR523" s="224"/>
      <c r="AS523" s="224"/>
      <c r="AT523" s="224"/>
      <c r="AU523" s="224"/>
      <c r="AV523" s="224"/>
      <c r="AW523" s="224"/>
      <c r="AX523" s="224"/>
      <c r="AY523" s="224"/>
    </row>
    <row r="524">
      <c r="A524" s="219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5"/>
      <c r="AA524" s="220"/>
      <c r="AB524" s="225"/>
      <c r="AC524" s="225"/>
      <c r="AD524" s="225"/>
      <c r="AE524" s="225"/>
      <c r="AF524" s="225"/>
      <c r="AG524" s="220"/>
      <c r="AH524" s="220"/>
      <c r="AI524" s="220"/>
      <c r="AJ524" s="220"/>
      <c r="AK524" s="222"/>
      <c r="AL524" s="222"/>
      <c r="AM524" s="222"/>
      <c r="AN524" s="222"/>
      <c r="AO524" s="223"/>
      <c r="AP524" s="220"/>
      <c r="AQ524" s="224"/>
      <c r="AR524" s="224"/>
      <c r="AS524" s="224"/>
      <c r="AT524" s="224"/>
      <c r="AU524" s="224"/>
      <c r="AV524" s="224"/>
      <c r="AW524" s="224"/>
      <c r="AX524" s="224"/>
      <c r="AY524" s="224"/>
    </row>
    <row r="525">
      <c r="A525" s="219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5"/>
      <c r="AA525" s="220"/>
      <c r="AB525" s="225"/>
      <c r="AC525" s="225"/>
      <c r="AD525" s="225"/>
      <c r="AE525" s="225"/>
      <c r="AF525" s="225"/>
      <c r="AG525" s="220"/>
      <c r="AH525" s="220"/>
      <c r="AI525" s="220"/>
      <c r="AJ525" s="220"/>
      <c r="AK525" s="222"/>
      <c r="AL525" s="222"/>
      <c r="AM525" s="222"/>
      <c r="AN525" s="222"/>
      <c r="AO525" s="223"/>
      <c r="AP525" s="220"/>
      <c r="AQ525" s="224"/>
      <c r="AR525" s="224"/>
      <c r="AS525" s="224"/>
      <c r="AT525" s="224"/>
      <c r="AU525" s="224"/>
      <c r="AV525" s="224"/>
      <c r="AW525" s="224"/>
      <c r="AX525" s="224"/>
      <c r="AY525" s="224"/>
    </row>
    <row r="526">
      <c r="A526" s="219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5"/>
      <c r="AA526" s="220"/>
      <c r="AB526" s="225"/>
      <c r="AC526" s="225"/>
      <c r="AD526" s="225"/>
      <c r="AE526" s="225"/>
      <c r="AF526" s="225"/>
      <c r="AG526" s="220"/>
      <c r="AH526" s="220"/>
      <c r="AI526" s="220"/>
      <c r="AJ526" s="220"/>
      <c r="AK526" s="222"/>
      <c r="AL526" s="222"/>
      <c r="AM526" s="222"/>
      <c r="AN526" s="222"/>
      <c r="AO526" s="223"/>
      <c r="AP526" s="220"/>
      <c r="AQ526" s="224"/>
      <c r="AR526" s="224"/>
      <c r="AS526" s="224"/>
      <c r="AT526" s="224"/>
      <c r="AU526" s="224"/>
      <c r="AV526" s="224"/>
      <c r="AW526" s="224"/>
      <c r="AX526" s="224"/>
      <c r="AY526" s="224"/>
    </row>
    <row r="527">
      <c r="A527" s="219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5"/>
      <c r="AA527" s="220"/>
      <c r="AB527" s="225"/>
      <c r="AC527" s="225"/>
      <c r="AD527" s="225"/>
      <c r="AE527" s="225"/>
      <c r="AF527" s="225"/>
      <c r="AG527" s="220"/>
      <c r="AH527" s="220"/>
      <c r="AI527" s="220"/>
      <c r="AJ527" s="220"/>
      <c r="AK527" s="222"/>
      <c r="AL527" s="222"/>
      <c r="AM527" s="222"/>
      <c r="AN527" s="222"/>
      <c r="AO527" s="223"/>
      <c r="AP527" s="220"/>
      <c r="AQ527" s="224"/>
      <c r="AR527" s="224"/>
      <c r="AS527" s="224"/>
      <c r="AT527" s="224"/>
      <c r="AU527" s="224"/>
      <c r="AV527" s="224"/>
      <c r="AW527" s="224"/>
      <c r="AX527" s="224"/>
      <c r="AY527" s="224"/>
    </row>
    <row r="528">
      <c r="A528" s="219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5"/>
      <c r="AA528" s="220"/>
      <c r="AB528" s="225"/>
      <c r="AC528" s="225"/>
      <c r="AD528" s="225"/>
      <c r="AE528" s="225"/>
      <c r="AF528" s="225"/>
      <c r="AG528" s="220"/>
      <c r="AH528" s="220"/>
      <c r="AI528" s="220"/>
      <c r="AJ528" s="220"/>
      <c r="AK528" s="222"/>
      <c r="AL528" s="222"/>
      <c r="AM528" s="222"/>
      <c r="AN528" s="222"/>
      <c r="AO528" s="223"/>
      <c r="AP528" s="220"/>
      <c r="AQ528" s="224"/>
      <c r="AR528" s="224"/>
      <c r="AS528" s="224"/>
      <c r="AT528" s="224"/>
      <c r="AU528" s="224"/>
      <c r="AV528" s="224"/>
      <c r="AW528" s="224"/>
      <c r="AX528" s="224"/>
      <c r="AY528" s="224"/>
    </row>
    <row r="529">
      <c r="A529" s="219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5"/>
      <c r="AA529" s="220"/>
      <c r="AB529" s="225"/>
      <c r="AC529" s="225"/>
      <c r="AD529" s="225"/>
      <c r="AE529" s="225"/>
      <c r="AF529" s="225"/>
      <c r="AG529" s="220"/>
      <c r="AH529" s="220"/>
      <c r="AI529" s="220"/>
      <c r="AJ529" s="220"/>
      <c r="AK529" s="222"/>
      <c r="AL529" s="222"/>
      <c r="AM529" s="222"/>
      <c r="AN529" s="222"/>
      <c r="AO529" s="223"/>
      <c r="AP529" s="220"/>
      <c r="AQ529" s="224"/>
      <c r="AR529" s="224"/>
      <c r="AS529" s="224"/>
      <c r="AT529" s="224"/>
      <c r="AU529" s="224"/>
      <c r="AV529" s="224"/>
      <c r="AW529" s="224"/>
      <c r="AX529" s="224"/>
      <c r="AY529" s="224"/>
    </row>
    <row r="530">
      <c r="A530" s="219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5"/>
      <c r="AA530" s="220"/>
      <c r="AB530" s="225"/>
      <c r="AC530" s="225"/>
      <c r="AD530" s="225"/>
      <c r="AE530" s="225"/>
      <c r="AF530" s="225"/>
      <c r="AG530" s="220"/>
      <c r="AH530" s="220"/>
      <c r="AI530" s="220"/>
      <c r="AJ530" s="220"/>
      <c r="AK530" s="222"/>
      <c r="AL530" s="222"/>
      <c r="AM530" s="222"/>
      <c r="AN530" s="222"/>
      <c r="AO530" s="223"/>
      <c r="AP530" s="220"/>
      <c r="AQ530" s="224"/>
      <c r="AR530" s="224"/>
      <c r="AS530" s="224"/>
      <c r="AT530" s="224"/>
      <c r="AU530" s="224"/>
      <c r="AV530" s="224"/>
      <c r="AW530" s="224"/>
      <c r="AX530" s="224"/>
      <c r="AY530" s="224"/>
    </row>
    <row r="531">
      <c r="A531" s="219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5"/>
      <c r="AA531" s="220"/>
      <c r="AB531" s="225"/>
      <c r="AC531" s="225"/>
      <c r="AD531" s="225"/>
      <c r="AE531" s="225"/>
      <c r="AF531" s="225"/>
      <c r="AG531" s="220"/>
      <c r="AH531" s="220"/>
      <c r="AI531" s="220"/>
      <c r="AJ531" s="220"/>
      <c r="AK531" s="222"/>
      <c r="AL531" s="222"/>
      <c r="AM531" s="222"/>
      <c r="AN531" s="222"/>
      <c r="AO531" s="223"/>
      <c r="AP531" s="220"/>
      <c r="AQ531" s="224"/>
      <c r="AR531" s="224"/>
      <c r="AS531" s="224"/>
      <c r="AT531" s="224"/>
      <c r="AU531" s="224"/>
      <c r="AV531" s="224"/>
      <c r="AW531" s="224"/>
      <c r="AX531" s="224"/>
      <c r="AY531" s="224"/>
    </row>
    <row r="532">
      <c r="A532" s="219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5"/>
      <c r="AA532" s="220"/>
      <c r="AB532" s="225"/>
      <c r="AC532" s="225"/>
      <c r="AD532" s="225"/>
      <c r="AE532" s="225"/>
      <c r="AF532" s="225"/>
      <c r="AG532" s="220"/>
      <c r="AH532" s="220"/>
      <c r="AI532" s="220"/>
      <c r="AJ532" s="220"/>
      <c r="AK532" s="222"/>
      <c r="AL532" s="222"/>
      <c r="AM532" s="222"/>
      <c r="AN532" s="222"/>
      <c r="AO532" s="223"/>
      <c r="AP532" s="220"/>
      <c r="AQ532" s="224"/>
      <c r="AR532" s="224"/>
      <c r="AS532" s="224"/>
      <c r="AT532" s="224"/>
      <c r="AU532" s="224"/>
      <c r="AV532" s="224"/>
      <c r="AW532" s="224"/>
      <c r="AX532" s="224"/>
      <c r="AY532" s="224"/>
    </row>
    <row r="533">
      <c r="A533" s="219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5"/>
      <c r="AA533" s="220"/>
      <c r="AB533" s="225"/>
      <c r="AC533" s="225"/>
      <c r="AD533" s="225"/>
      <c r="AE533" s="225"/>
      <c r="AF533" s="225"/>
      <c r="AG533" s="220"/>
      <c r="AH533" s="220"/>
      <c r="AI533" s="220"/>
      <c r="AJ533" s="220"/>
      <c r="AK533" s="222"/>
      <c r="AL533" s="222"/>
      <c r="AM533" s="222"/>
      <c r="AN533" s="222"/>
      <c r="AO533" s="223"/>
      <c r="AP533" s="220"/>
      <c r="AQ533" s="224"/>
      <c r="AR533" s="224"/>
      <c r="AS533" s="224"/>
      <c r="AT533" s="224"/>
      <c r="AU533" s="224"/>
      <c r="AV533" s="224"/>
      <c r="AW533" s="224"/>
      <c r="AX533" s="224"/>
      <c r="AY533" s="224"/>
    </row>
    <row r="534">
      <c r="A534" s="219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5"/>
      <c r="AA534" s="220"/>
      <c r="AB534" s="225"/>
      <c r="AC534" s="225"/>
      <c r="AD534" s="225"/>
      <c r="AE534" s="225"/>
      <c r="AF534" s="225"/>
      <c r="AG534" s="220"/>
      <c r="AH534" s="220"/>
      <c r="AI534" s="220"/>
      <c r="AJ534" s="220"/>
      <c r="AK534" s="222"/>
      <c r="AL534" s="222"/>
      <c r="AM534" s="222"/>
      <c r="AN534" s="222"/>
      <c r="AO534" s="223"/>
      <c r="AP534" s="220"/>
      <c r="AQ534" s="224"/>
      <c r="AR534" s="224"/>
      <c r="AS534" s="224"/>
      <c r="AT534" s="224"/>
      <c r="AU534" s="224"/>
      <c r="AV534" s="224"/>
      <c r="AW534" s="224"/>
      <c r="AX534" s="224"/>
      <c r="AY534" s="224"/>
    </row>
    <row r="535">
      <c r="A535" s="219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5"/>
      <c r="AA535" s="220"/>
      <c r="AB535" s="225"/>
      <c r="AC535" s="225"/>
      <c r="AD535" s="225"/>
      <c r="AE535" s="225"/>
      <c r="AF535" s="225"/>
      <c r="AG535" s="220"/>
      <c r="AH535" s="220"/>
      <c r="AI535" s="220"/>
      <c r="AJ535" s="220"/>
      <c r="AK535" s="222"/>
      <c r="AL535" s="222"/>
      <c r="AM535" s="222"/>
      <c r="AN535" s="222"/>
      <c r="AO535" s="223"/>
      <c r="AP535" s="220"/>
      <c r="AQ535" s="224"/>
      <c r="AR535" s="224"/>
      <c r="AS535" s="224"/>
      <c r="AT535" s="224"/>
      <c r="AU535" s="224"/>
      <c r="AV535" s="224"/>
      <c r="AW535" s="224"/>
      <c r="AX535" s="224"/>
      <c r="AY535" s="224"/>
    </row>
    <row r="536">
      <c r="A536" s="219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5"/>
      <c r="AA536" s="220"/>
      <c r="AB536" s="225"/>
      <c r="AC536" s="225"/>
      <c r="AD536" s="225"/>
      <c r="AE536" s="225"/>
      <c r="AF536" s="225"/>
      <c r="AG536" s="220"/>
      <c r="AH536" s="220"/>
      <c r="AI536" s="220"/>
      <c r="AJ536" s="220"/>
      <c r="AK536" s="222"/>
      <c r="AL536" s="222"/>
      <c r="AM536" s="222"/>
      <c r="AN536" s="222"/>
      <c r="AO536" s="223"/>
      <c r="AP536" s="220"/>
      <c r="AQ536" s="224"/>
      <c r="AR536" s="224"/>
      <c r="AS536" s="224"/>
      <c r="AT536" s="224"/>
      <c r="AU536" s="224"/>
      <c r="AV536" s="224"/>
      <c r="AW536" s="224"/>
      <c r="AX536" s="224"/>
      <c r="AY536" s="224"/>
    </row>
    <row r="537">
      <c r="A537" s="219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5"/>
      <c r="AA537" s="220"/>
      <c r="AB537" s="225"/>
      <c r="AC537" s="225"/>
      <c r="AD537" s="225"/>
      <c r="AE537" s="225"/>
      <c r="AF537" s="225"/>
      <c r="AG537" s="220"/>
      <c r="AH537" s="220"/>
      <c r="AI537" s="220"/>
      <c r="AJ537" s="220"/>
      <c r="AK537" s="222"/>
      <c r="AL537" s="222"/>
      <c r="AM537" s="222"/>
      <c r="AN537" s="222"/>
      <c r="AO537" s="223"/>
      <c r="AP537" s="220"/>
      <c r="AQ537" s="224"/>
      <c r="AR537" s="224"/>
      <c r="AS537" s="224"/>
      <c r="AT537" s="224"/>
      <c r="AU537" s="224"/>
      <c r="AV537" s="224"/>
      <c r="AW537" s="224"/>
      <c r="AX537" s="224"/>
      <c r="AY537" s="224"/>
    </row>
    <row r="538">
      <c r="A538" s="219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5"/>
      <c r="AA538" s="220"/>
      <c r="AB538" s="225"/>
      <c r="AC538" s="225"/>
      <c r="AD538" s="225"/>
      <c r="AE538" s="225"/>
      <c r="AF538" s="225"/>
      <c r="AG538" s="220"/>
      <c r="AH538" s="220"/>
      <c r="AI538" s="220"/>
      <c r="AJ538" s="220"/>
      <c r="AK538" s="222"/>
      <c r="AL538" s="222"/>
      <c r="AM538" s="222"/>
      <c r="AN538" s="222"/>
      <c r="AO538" s="223"/>
      <c r="AP538" s="220"/>
      <c r="AQ538" s="224"/>
      <c r="AR538" s="224"/>
      <c r="AS538" s="224"/>
      <c r="AT538" s="224"/>
      <c r="AU538" s="224"/>
      <c r="AV538" s="224"/>
      <c r="AW538" s="224"/>
      <c r="AX538" s="224"/>
      <c r="AY538" s="224"/>
    </row>
    <row r="539">
      <c r="A539" s="219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5"/>
      <c r="AA539" s="220"/>
      <c r="AB539" s="225"/>
      <c r="AC539" s="225"/>
      <c r="AD539" s="225"/>
      <c r="AE539" s="225"/>
      <c r="AF539" s="225"/>
      <c r="AG539" s="220"/>
      <c r="AH539" s="220"/>
      <c r="AI539" s="220"/>
      <c r="AJ539" s="220"/>
      <c r="AK539" s="222"/>
      <c r="AL539" s="222"/>
      <c r="AM539" s="222"/>
      <c r="AN539" s="222"/>
      <c r="AO539" s="223"/>
      <c r="AP539" s="220"/>
      <c r="AQ539" s="224"/>
      <c r="AR539" s="224"/>
      <c r="AS539" s="224"/>
      <c r="AT539" s="224"/>
      <c r="AU539" s="224"/>
      <c r="AV539" s="224"/>
      <c r="AW539" s="224"/>
      <c r="AX539" s="224"/>
      <c r="AY539" s="224"/>
    </row>
    <row r="540">
      <c r="A540" s="219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5"/>
      <c r="AA540" s="220"/>
      <c r="AB540" s="225"/>
      <c r="AC540" s="225"/>
      <c r="AD540" s="225"/>
      <c r="AE540" s="225"/>
      <c r="AF540" s="225"/>
      <c r="AG540" s="220"/>
      <c r="AH540" s="220"/>
      <c r="AI540" s="220"/>
      <c r="AJ540" s="220"/>
      <c r="AK540" s="222"/>
      <c r="AL540" s="222"/>
      <c r="AM540" s="222"/>
      <c r="AN540" s="222"/>
      <c r="AO540" s="223"/>
      <c r="AP540" s="220"/>
      <c r="AQ540" s="224"/>
      <c r="AR540" s="224"/>
      <c r="AS540" s="224"/>
      <c r="AT540" s="224"/>
      <c r="AU540" s="224"/>
      <c r="AV540" s="224"/>
      <c r="AW540" s="224"/>
      <c r="AX540" s="224"/>
      <c r="AY540" s="224"/>
    </row>
    <row r="541">
      <c r="A541" s="219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5"/>
      <c r="AA541" s="220"/>
      <c r="AB541" s="225"/>
      <c r="AC541" s="225"/>
      <c r="AD541" s="225"/>
      <c r="AE541" s="225"/>
      <c r="AF541" s="225"/>
      <c r="AG541" s="220"/>
      <c r="AH541" s="220"/>
      <c r="AI541" s="220"/>
      <c r="AJ541" s="220"/>
      <c r="AK541" s="222"/>
      <c r="AL541" s="222"/>
      <c r="AM541" s="222"/>
      <c r="AN541" s="222"/>
      <c r="AO541" s="223"/>
      <c r="AP541" s="220"/>
      <c r="AQ541" s="224"/>
      <c r="AR541" s="224"/>
      <c r="AS541" s="224"/>
      <c r="AT541" s="224"/>
      <c r="AU541" s="224"/>
      <c r="AV541" s="224"/>
      <c r="AW541" s="224"/>
      <c r="AX541" s="224"/>
      <c r="AY541" s="224"/>
    </row>
    <row r="542">
      <c r="A542" s="219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5"/>
      <c r="AA542" s="220"/>
      <c r="AB542" s="225"/>
      <c r="AC542" s="225"/>
      <c r="AD542" s="225"/>
      <c r="AE542" s="225"/>
      <c r="AF542" s="225"/>
      <c r="AG542" s="220"/>
      <c r="AH542" s="220"/>
      <c r="AI542" s="220"/>
      <c r="AJ542" s="220"/>
      <c r="AK542" s="222"/>
      <c r="AL542" s="222"/>
      <c r="AM542" s="222"/>
      <c r="AN542" s="222"/>
      <c r="AO542" s="223"/>
      <c r="AP542" s="220"/>
      <c r="AQ542" s="224"/>
      <c r="AR542" s="224"/>
      <c r="AS542" s="224"/>
      <c r="AT542" s="224"/>
      <c r="AU542" s="224"/>
      <c r="AV542" s="224"/>
      <c r="AW542" s="224"/>
      <c r="AX542" s="224"/>
      <c r="AY542" s="224"/>
    </row>
    <row r="543">
      <c r="A543" s="219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5"/>
      <c r="AA543" s="220"/>
      <c r="AB543" s="225"/>
      <c r="AC543" s="225"/>
      <c r="AD543" s="225"/>
      <c r="AE543" s="225"/>
      <c r="AF543" s="225"/>
      <c r="AG543" s="220"/>
      <c r="AH543" s="220"/>
      <c r="AI543" s="220"/>
      <c r="AJ543" s="220"/>
      <c r="AK543" s="222"/>
      <c r="AL543" s="222"/>
      <c r="AM543" s="222"/>
      <c r="AN543" s="222"/>
      <c r="AO543" s="223"/>
      <c r="AP543" s="220"/>
      <c r="AQ543" s="224"/>
      <c r="AR543" s="224"/>
      <c r="AS543" s="224"/>
      <c r="AT543" s="224"/>
      <c r="AU543" s="224"/>
      <c r="AV543" s="224"/>
      <c r="AW543" s="224"/>
      <c r="AX543" s="224"/>
      <c r="AY543" s="224"/>
    </row>
    <row r="544">
      <c r="A544" s="219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5"/>
      <c r="AA544" s="220"/>
      <c r="AB544" s="225"/>
      <c r="AC544" s="225"/>
      <c r="AD544" s="225"/>
      <c r="AE544" s="225"/>
      <c r="AF544" s="225"/>
      <c r="AG544" s="220"/>
      <c r="AH544" s="220"/>
      <c r="AI544" s="220"/>
      <c r="AJ544" s="220"/>
      <c r="AK544" s="222"/>
      <c r="AL544" s="222"/>
      <c r="AM544" s="222"/>
      <c r="AN544" s="222"/>
      <c r="AO544" s="223"/>
      <c r="AP544" s="220"/>
      <c r="AQ544" s="224"/>
      <c r="AR544" s="224"/>
      <c r="AS544" s="224"/>
      <c r="AT544" s="224"/>
      <c r="AU544" s="224"/>
      <c r="AV544" s="224"/>
      <c r="AW544" s="224"/>
      <c r="AX544" s="224"/>
      <c r="AY544" s="224"/>
    </row>
    <row r="545">
      <c r="A545" s="219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5"/>
      <c r="AA545" s="220"/>
      <c r="AB545" s="225"/>
      <c r="AC545" s="225"/>
      <c r="AD545" s="225"/>
      <c r="AE545" s="225"/>
      <c r="AF545" s="225"/>
      <c r="AG545" s="220"/>
      <c r="AH545" s="220"/>
      <c r="AI545" s="220"/>
      <c r="AJ545" s="220"/>
      <c r="AK545" s="222"/>
      <c r="AL545" s="222"/>
      <c r="AM545" s="222"/>
      <c r="AN545" s="222"/>
      <c r="AO545" s="223"/>
      <c r="AP545" s="220"/>
      <c r="AQ545" s="224"/>
      <c r="AR545" s="224"/>
      <c r="AS545" s="224"/>
      <c r="AT545" s="224"/>
      <c r="AU545" s="224"/>
      <c r="AV545" s="224"/>
      <c r="AW545" s="224"/>
      <c r="AX545" s="224"/>
      <c r="AY545" s="224"/>
    </row>
    <row r="546">
      <c r="A546" s="219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5"/>
      <c r="AA546" s="220"/>
      <c r="AB546" s="225"/>
      <c r="AC546" s="225"/>
      <c r="AD546" s="225"/>
      <c r="AE546" s="225"/>
      <c r="AF546" s="225"/>
      <c r="AG546" s="220"/>
      <c r="AH546" s="220"/>
      <c r="AI546" s="220"/>
      <c r="AJ546" s="220"/>
      <c r="AK546" s="222"/>
      <c r="AL546" s="222"/>
      <c r="AM546" s="222"/>
      <c r="AN546" s="222"/>
      <c r="AO546" s="223"/>
      <c r="AP546" s="220"/>
      <c r="AQ546" s="224"/>
      <c r="AR546" s="224"/>
      <c r="AS546" s="224"/>
      <c r="AT546" s="224"/>
      <c r="AU546" s="224"/>
      <c r="AV546" s="224"/>
      <c r="AW546" s="224"/>
      <c r="AX546" s="224"/>
      <c r="AY546" s="224"/>
    </row>
    <row r="547">
      <c r="A547" s="219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5"/>
      <c r="AA547" s="220"/>
      <c r="AB547" s="225"/>
      <c r="AC547" s="225"/>
      <c r="AD547" s="225"/>
      <c r="AE547" s="225"/>
      <c r="AF547" s="225"/>
      <c r="AG547" s="220"/>
      <c r="AH547" s="220"/>
      <c r="AI547" s="220"/>
      <c r="AJ547" s="220"/>
      <c r="AK547" s="222"/>
      <c r="AL547" s="222"/>
      <c r="AM547" s="222"/>
      <c r="AN547" s="222"/>
      <c r="AO547" s="223"/>
      <c r="AP547" s="220"/>
      <c r="AQ547" s="224"/>
      <c r="AR547" s="224"/>
      <c r="AS547" s="224"/>
      <c r="AT547" s="224"/>
      <c r="AU547" s="224"/>
      <c r="AV547" s="224"/>
      <c r="AW547" s="224"/>
      <c r="AX547" s="224"/>
      <c r="AY547" s="224"/>
    </row>
    <row r="548">
      <c r="A548" s="219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5"/>
      <c r="AA548" s="220"/>
      <c r="AB548" s="225"/>
      <c r="AC548" s="225"/>
      <c r="AD548" s="225"/>
      <c r="AE548" s="225"/>
      <c r="AF548" s="225"/>
      <c r="AG548" s="220"/>
      <c r="AH548" s="220"/>
      <c r="AI548" s="220"/>
      <c r="AJ548" s="220"/>
      <c r="AK548" s="222"/>
      <c r="AL548" s="222"/>
      <c r="AM548" s="222"/>
      <c r="AN548" s="222"/>
      <c r="AO548" s="223"/>
      <c r="AP548" s="220"/>
      <c r="AQ548" s="224"/>
      <c r="AR548" s="224"/>
      <c r="AS548" s="224"/>
      <c r="AT548" s="224"/>
      <c r="AU548" s="224"/>
      <c r="AV548" s="224"/>
      <c r="AW548" s="224"/>
      <c r="AX548" s="224"/>
      <c r="AY548" s="224"/>
    </row>
    <row r="549">
      <c r="A549" s="219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5"/>
      <c r="AA549" s="220"/>
      <c r="AB549" s="225"/>
      <c r="AC549" s="225"/>
      <c r="AD549" s="225"/>
      <c r="AE549" s="225"/>
      <c r="AF549" s="225"/>
      <c r="AG549" s="220"/>
      <c r="AH549" s="220"/>
      <c r="AI549" s="220"/>
      <c r="AJ549" s="220"/>
      <c r="AK549" s="222"/>
      <c r="AL549" s="222"/>
      <c r="AM549" s="222"/>
      <c r="AN549" s="222"/>
      <c r="AO549" s="223"/>
      <c r="AP549" s="220"/>
      <c r="AQ549" s="224"/>
      <c r="AR549" s="224"/>
      <c r="AS549" s="224"/>
      <c r="AT549" s="224"/>
      <c r="AU549" s="224"/>
      <c r="AV549" s="224"/>
      <c r="AW549" s="224"/>
      <c r="AX549" s="224"/>
      <c r="AY549" s="224"/>
    </row>
    <row r="550">
      <c r="A550" s="219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5"/>
      <c r="AA550" s="220"/>
      <c r="AB550" s="225"/>
      <c r="AC550" s="225"/>
      <c r="AD550" s="225"/>
      <c r="AE550" s="225"/>
      <c r="AF550" s="225"/>
      <c r="AG550" s="220"/>
      <c r="AH550" s="220"/>
      <c r="AI550" s="220"/>
      <c r="AJ550" s="220"/>
      <c r="AK550" s="222"/>
      <c r="AL550" s="222"/>
      <c r="AM550" s="222"/>
      <c r="AN550" s="222"/>
      <c r="AO550" s="223"/>
      <c r="AP550" s="220"/>
      <c r="AQ550" s="224"/>
      <c r="AR550" s="224"/>
      <c r="AS550" s="224"/>
      <c r="AT550" s="224"/>
      <c r="AU550" s="224"/>
      <c r="AV550" s="224"/>
      <c r="AW550" s="224"/>
      <c r="AX550" s="224"/>
      <c r="AY550" s="224"/>
    </row>
    <row r="551">
      <c r="A551" s="219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5"/>
      <c r="AA551" s="220"/>
      <c r="AB551" s="225"/>
      <c r="AC551" s="225"/>
      <c r="AD551" s="225"/>
      <c r="AE551" s="225"/>
      <c r="AF551" s="225"/>
      <c r="AG551" s="220"/>
      <c r="AH551" s="220"/>
      <c r="AI551" s="220"/>
      <c r="AJ551" s="220"/>
      <c r="AK551" s="222"/>
      <c r="AL551" s="222"/>
      <c r="AM551" s="222"/>
      <c r="AN551" s="222"/>
      <c r="AO551" s="223"/>
      <c r="AP551" s="220"/>
      <c r="AQ551" s="224"/>
      <c r="AR551" s="224"/>
      <c r="AS551" s="224"/>
      <c r="AT551" s="224"/>
      <c r="AU551" s="224"/>
      <c r="AV551" s="224"/>
      <c r="AW551" s="224"/>
      <c r="AX551" s="224"/>
      <c r="AY551" s="224"/>
    </row>
    <row r="552">
      <c r="A552" s="219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5"/>
      <c r="AA552" s="220"/>
      <c r="AB552" s="225"/>
      <c r="AC552" s="225"/>
      <c r="AD552" s="225"/>
      <c r="AE552" s="225"/>
      <c r="AF552" s="225"/>
      <c r="AG552" s="220"/>
      <c r="AH552" s="220"/>
      <c r="AI552" s="220"/>
      <c r="AJ552" s="220"/>
      <c r="AK552" s="222"/>
      <c r="AL552" s="222"/>
      <c r="AM552" s="222"/>
      <c r="AN552" s="222"/>
      <c r="AO552" s="223"/>
      <c r="AP552" s="220"/>
      <c r="AQ552" s="224"/>
      <c r="AR552" s="224"/>
      <c r="AS552" s="224"/>
      <c r="AT552" s="224"/>
      <c r="AU552" s="224"/>
      <c r="AV552" s="224"/>
      <c r="AW552" s="224"/>
      <c r="AX552" s="224"/>
      <c r="AY552" s="224"/>
    </row>
    <row r="553">
      <c r="A553" s="219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5"/>
      <c r="AA553" s="220"/>
      <c r="AB553" s="225"/>
      <c r="AC553" s="225"/>
      <c r="AD553" s="225"/>
      <c r="AE553" s="225"/>
      <c r="AF553" s="225"/>
      <c r="AG553" s="220"/>
      <c r="AH553" s="220"/>
      <c r="AI553" s="220"/>
      <c r="AJ553" s="220"/>
      <c r="AK553" s="222"/>
      <c r="AL553" s="222"/>
      <c r="AM553" s="222"/>
      <c r="AN553" s="222"/>
      <c r="AO553" s="223"/>
      <c r="AP553" s="220"/>
      <c r="AQ553" s="224"/>
      <c r="AR553" s="224"/>
      <c r="AS553" s="224"/>
      <c r="AT553" s="224"/>
      <c r="AU553" s="224"/>
      <c r="AV553" s="224"/>
      <c r="AW553" s="224"/>
      <c r="AX553" s="224"/>
      <c r="AY553" s="224"/>
    </row>
    <row r="554">
      <c r="A554" s="219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5"/>
      <c r="AA554" s="220"/>
      <c r="AB554" s="225"/>
      <c r="AC554" s="225"/>
      <c r="AD554" s="225"/>
      <c r="AE554" s="225"/>
      <c r="AF554" s="225"/>
      <c r="AG554" s="220"/>
      <c r="AH554" s="220"/>
      <c r="AI554" s="220"/>
      <c r="AJ554" s="220"/>
      <c r="AK554" s="222"/>
      <c r="AL554" s="222"/>
      <c r="AM554" s="222"/>
      <c r="AN554" s="222"/>
      <c r="AO554" s="223"/>
      <c r="AP554" s="220"/>
      <c r="AQ554" s="224"/>
      <c r="AR554" s="224"/>
      <c r="AS554" s="224"/>
      <c r="AT554" s="224"/>
      <c r="AU554" s="224"/>
      <c r="AV554" s="224"/>
      <c r="AW554" s="224"/>
      <c r="AX554" s="224"/>
      <c r="AY554" s="224"/>
    </row>
    <row r="555">
      <c r="A555" s="219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5"/>
      <c r="AA555" s="220"/>
      <c r="AB555" s="225"/>
      <c r="AC555" s="225"/>
      <c r="AD555" s="225"/>
      <c r="AE555" s="225"/>
      <c r="AF555" s="225"/>
      <c r="AG555" s="220"/>
      <c r="AH555" s="220"/>
      <c r="AI555" s="220"/>
      <c r="AJ555" s="220"/>
      <c r="AK555" s="222"/>
      <c r="AL555" s="222"/>
      <c r="AM555" s="222"/>
      <c r="AN555" s="222"/>
      <c r="AO555" s="223"/>
      <c r="AP555" s="220"/>
      <c r="AQ555" s="224"/>
      <c r="AR555" s="224"/>
      <c r="AS555" s="224"/>
      <c r="AT555" s="224"/>
      <c r="AU555" s="224"/>
      <c r="AV555" s="224"/>
      <c r="AW555" s="224"/>
      <c r="AX555" s="224"/>
      <c r="AY555" s="224"/>
    </row>
    <row r="556">
      <c r="A556" s="219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5"/>
      <c r="AA556" s="220"/>
      <c r="AB556" s="225"/>
      <c r="AC556" s="225"/>
      <c r="AD556" s="225"/>
      <c r="AE556" s="225"/>
      <c r="AF556" s="225"/>
      <c r="AG556" s="220"/>
      <c r="AH556" s="220"/>
      <c r="AI556" s="220"/>
      <c r="AJ556" s="220"/>
      <c r="AK556" s="222"/>
      <c r="AL556" s="222"/>
      <c r="AM556" s="222"/>
      <c r="AN556" s="222"/>
      <c r="AO556" s="223"/>
      <c r="AP556" s="220"/>
      <c r="AQ556" s="224"/>
      <c r="AR556" s="224"/>
      <c r="AS556" s="224"/>
      <c r="AT556" s="224"/>
      <c r="AU556" s="224"/>
      <c r="AV556" s="224"/>
      <c r="AW556" s="224"/>
      <c r="AX556" s="224"/>
      <c r="AY556" s="224"/>
    </row>
    <row r="557">
      <c r="A557" s="219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5"/>
      <c r="AA557" s="220"/>
      <c r="AB557" s="225"/>
      <c r="AC557" s="225"/>
      <c r="AD557" s="225"/>
      <c r="AE557" s="225"/>
      <c r="AF557" s="225"/>
      <c r="AG557" s="220"/>
      <c r="AH557" s="220"/>
      <c r="AI557" s="220"/>
      <c r="AJ557" s="220"/>
      <c r="AK557" s="222"/>
      <c r="AL557" s="222"/>
      <c r="AM557" s="222"/>
      <c r="AN557" s="222"/>
      <c r="AO557" s="223"/>
      <c r="AP557" s="220"/>
      <c r="AQ557" s="224"/>
      <c r="AR557" s="224"/>
      <c r="AS557" s="224"/>
      <c r="AT557" s="224"/>
      <c r="AU557" s="224"/>
      <c r="AV557" s="224"/>
      <c r="AW557" s="224"/>
      <c r="AX557" s="224"/>
      <c r="AY557" s="224"/>
    </row>
    <row r="558">
      <c r="A558" s="219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5"/>
      <c r="AA558" s="220"/>
      <c r="AB558" s="225"/>
      <c r="AC558" s="225"/>
      <c r="AD558" s="225"/>
      <c r="AE558" s="225"/>
      <c r="AF558" s="225"/>
      <c r="AG558" s="220"/>
      <c r="AH558" s="220"/>
      <c r="AI558" s="220"/>
      <c r="AJ558" s="220"/>
      <c r="AK558" s="222"/>
      <c r="AL558" s="222"/>
      <c r="AM558" s="222"/>
      <c r="AN558" s="222"/>
      <c r="AO558" s="223"/>
      <c r="AP558" s="220"/>
      <c r="AQ558" s="224"/>
      <c r="AR558" s="224"/>
      <c r="AS558" s="224"/>
      <c r="AT558" s="224"/>
      <c r="AU558" s="224"/>
      <c r="AV558" s="224"/>
      <c r="AW558" s="224"/>
      <c r="AX558" s="224"/>
      <c r="AY558" s="224"/>
    </row>
    <row r="559">
      <c r="A559" s="219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5"/>
      <c r="AA559" s="220"/>
      <c r="AB559" s="225"/>
      <c r="AC559" s="225"/>
      <c r="AD559" s="225"/>
      <c r="AE559" s="225"/>
      <c r="AF559" s="225"/>
      <c r="AG559" s="220"/>
      <c r="AH559" s="220"/>
      <c r="AI559" s="220"/>
      <c r="AJ559" s="220"/>
      <c r="AK559" s="222"/>
      <c r="AL559" s="222"/>
      <c r="AM559" s="222"/>
      <c r="AN559" s="222"/>
      <c r="AO559" s="223"/>
      <c r="AP559" s="220"/>
      <c r="AQ559" s="224"/>
      <c r="AR559" s="224"/>
      <c r="AS559" s="224"/>
      <c r="AT559" s="224"/>
      <c r="AU559" s="224"/>
      <c r="AV559" s="224"/>
      <c r="AW559" s="224"/>
      <c r="AX559" s="224"/>
      <c r="AY559" s="224"/>
    </row>
    <row r="560">
      <c r="A560" s="219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5"/>
      <c r="AA560" s="220"/>
      <c r="AB560" s="225"/>
      <c r="AC560" s="225"/>
      <c r="AD560" s="225"/>
      <c r="AE560" s="225"/>
      <c r="AF560" s="225"/>
      <c r="AG560" s="220"/>
      <c r="AH560" s="220"/>
      <c r="AI560" s="220"/>
      <c r="AJ560" s="220"/>
      <c r="AK560" s="222"/>
      <c r="AL560" s="222"/>
      <c r="AM560" s="222"/>
      <c r="AN560" s="222"/>
      <c r="AO560" s="223"/>
      <c r="AP560" s="220"/>
      <c r="AQ560" s="224"/>
      <c r="AR560" s="224"/>
      <c r="AS560" s="224"/>
      <c r="AT560" s="224"/>
      <c r="AU560" s="224"/>
      <c r="AV560" s="224"/>
      <c r="AW560" s="224"/>
      <c r="AX560" s="224"/>
      <c r="AY560" s="224"/>
    </row>
    <row r="561">
      <c r="A561" s="219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5"/>
      <c r="AA561" s="220"/>
      <c r="AB561" s="225"/>
      <c r="AC561" s="225"/>
      <c r="AD561" s="225"/>
      <c r="AE561" s="225"/>
      <c r="AF561" s="225"/>
      <c r="AG561" s="220"/>
      <c r="AH561" s="220"/>
      <c r="AI561" s="220"/>
      <c r="AJ561" s="220"/>
      <c r="AK561" s="222"/>
      <c r="AL561" s="222"/>
      <c r="AM561" s="222"/>
      <c r="AN561" s="222"/>
      <c r="AO561" s="223"/>
      <c r="AP561" s="220"/>
      <c r="AQ561" s="224"/>
      <c r="AR561" s="224"/>
      <c r="AS561" s="224"/>
      <c r="AT561" s="224"/>
      <c r="AU561" s="224"/>
      <c r="AV561" s="224"/>
      <c r="AW561" s="224"/>
      <c r="AX561" s="224"/>
      <c r="AY561" s="224"/>
    </row>
    <row r="562">
      <c r="A562" s="219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5"/>
      <c r="AA562" s="220"/>
      <c r="AB562" s="225"/>
      <c r="AC562" s="225"/>
      <c r="AD562" s="225"/>
      <c r="AE562" s="225"/>
      <c r="AF562" s="225"/>
      <c r="AG562" s="220"/>
      <c r="AH562" s="220"/>
      <c r="AI562" s="220"/>
      <c r="AJ562" s="220"/>
      <c r="AK562" s="222"/>
      <c r="AL562" s="222"/>
      <c r="AM562" s="222"/>
      <c r="AN562" s="222"/>
      <c r="AO562" s="223"/>
      <c r="AP562" s="220"/>
      <c r="AQ562" s="224"/>
      <c r="AR562" s="224"/>
      <c r="AS562" s="224"/>
      <c r="AT562" s="224"/>
      <c r="AU562" s="224"/>
      <c r="AV562" s="224"/>
      <c r="AW562" s="224"/>
      <c r="AX562" s="224"/>
      <c r="AY562" s="224"/>
    </row>
    <row r="563">
      <c r="A563" s="219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5"/>
      <c r="AA563" s="220"/>
      <c r="AB563" s="225"/>
      <c r="AC563" s="225"/>
      <c r="AD563" s="225"/>
      <c r="AE563" s="225"/>
      <c r="AF563" s="225"/>
      <c r="AG563" s="220"/>
      <c r="AH563" s="220"/>
      <c r="AI563" s="220"/>
      <c r="AJ563" s="220"/>
      <c r="AK563" s="222"/>
      <c r="AL563" s="222"/>
      <c r="AM563" s="222"/>
      <c r="AN563" s="222"/>
      <c r="AO563" s="223"/>
      <c r="AP563" s="220"/>
      <c r="AQ563" s="224"/>
      <c r="AR563" s="224"/>
      <c r="AS563" s="224"/>
      <c r="AT563" s="224"/>
      <c r="AU563" s="224"/>
      <c r="AV563" s="224"/>
      <c r="AW563" s="224"/>
      <c r="AX563" s="224"/>
      <c r="AY563" s="224"/>
    </row>
    <row r="564">
      <c r="A564" s="219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5"/>
      <c r="AA564" s="220"/>
      <c r="AB564" s="225"/>
      <c r="AC564" s="225"/>
      <c r="AD564" s="225"/>
      <c r="AE564" s="225"/>
      <c r="AF564" s="225"/>
      <c r="AG564" s="220"/>
      <c r="AH564" s="220"/>
      <c r="AI564" s="220"/>
      <c r="AJ564" s="220"/>
      <c r="AK564" s="222"/>
      <c r="AL564" s="222"/>
      <c r="AM564" s="222"/>
      <c r="AN564" s="222"/>
      <c r="AO564" s="223"/>
      <c r="AP564" s="220"/>
      <c r="AQ564" s="224"/>
      <c r="AR564" s="224"/>
      <c r="AS564" s="224"/>
      <c r="AT564" s="224"/>
      <c r="AU564" s="224"/>
      <c r="AV564" s="224"/>
      <c r="AW564" s="224"/>
      <c r="AX564" s="224"/>
      <c r="AY564" s="224"/>
    </row>
    <row r="565">
      <c r="A565" s="219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5"/>
      <c r="AA565" s="220"/>
      <c r="AB565" s="225"/>
      <c r="AC565" s="225"/>
      <c r="AD565" s="225"/>
      <c r="AE565" s="225"/>
      <c r="AF565" s="225"/>
      <c r="AG565" s="220"/>
      <c r="AH565" s="220"/>
      <c r="AI565" s="220"/>
      <c r="AJ565" s="220"/>
      <c r="AK565" s="222"/>
      <c r="AL565" s="222"/>
      <c r="AM565" s="222"/>
      <c r="AN565" s="222"/>
      <c r="AO565" s="223"/>
      <c r="AP565" s="220"/>
      <c r="AQ565" s="224"/>
      <c r="AR565" s="224"/>
      <c r="AS565" s="224"/>
      <c r="AT565" s="224"/>
      <c r="AU565" s="224"/>
      <c r="AV565" s="224"/>
      <c r="AW565" s="224"/>
      <c r="AX565" s="224"/>
      <c r="AY565" s="224"/>
    </row>
    <row r="566">
      <c r="A566" s="219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5"/>
      <c r="AA566" s="220"/>
      <c r="AB566" s="225"/>
      <c r="AC566" s="225"/>
      <c r="AD566" s="225"/>
      <c r="AE566" s="225"/>
      <c r="AF566" s="225"/>
      <c r="AG566" s="220"/>
      <c r="AH566" s="220"/>
      <c r="AI566" s="220"/>
      <c r="AJ566" s="220"/>
      <c r="AK566" s="222"/>
      <c r="AL566" s="222"/>
      <c r="AM566" s="222"/>
      <c r="AN566" s="222"/>
      <c r="AO566" s="223"/>
      <c r="AP566" s="220"/>
      <c r="AQ566" s="224"/>
      <c r="AR566" s="224"/>
      <c r="AS566" s="224"/>
      <c r="AT566" s="224"/>
      <c r="AU566" s="224"/>
      <c r="AV566" s="224"/>
      <c r="AW566" s="224"/>
      <c r="AX566" s="224"/>
      <c r="AY566" s="224"/>
    </row>
    <row r="567">
      <c r="A567" s="219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5"/>
      <c r="AA567" s="220"/>
      <c r="AB567" s="225"/>
      <c r="AC567" s="225"/>
      <c r="AD567" s="225"/>
      <c r="AE567" s="225"/>
      <c r="AF567" s="225"/>
      <c r="AG567" s="220"/>
      <c r="AH567" s="220"/>
      <c r="AI567" s="220"/>
      <c r="AJ567" s="220"/>
      <c r="AK567" s="222"/>
      <c r="AL567" s="222"/>
      <c r="AM567" s="222"/>
      <c r="AN567" s="222"/>
      <c r="AO567" s="223"/>
      <c r="AP567" s="220"/>
      <c r="AQ567" s="224"/>
      <c r="AR567" s="224"/>
      <c r="AS567" s="224"/>
      <c r="AT567" s="224"/>
      <c r="AU567" s="224"/>
      <c r="AV567" s="224"/>
      <c r="AW567" s="224"/>
      <c r="AX567" s="224"/>
      <c r="AY567" s="224"/>
    </row>
    <row r="568">
      <c r="A568" s="219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5"/>
      <c r="AA568" s="220"/>
      <c r="AB568" s="225"/>
      <c r="AC568" s="225"/>
      <c r="AD568" s="225"/>
      <c r="AE568" s="225"/>
      <c r="AF568" s="225"/>
      <c r="AG568" s="220"/>
      <c r="AH568" s="220"/>
      <c r="AI568" s="220"/>
      <c r="AJ568" s="220"/>
      <c r="AK568" s="222"/>
      <c r="AL568" s="222"/>
      <c r="AM568" s="222"/>
      <c r="AN568" s="222"/>
      <c r="AO568" s="223"/>
      <c r="AP568" s="220"/>
      <c r="AQ568" s="224"/>
      <c r="AR568" s="224"/>
      <c r="AS568" s="224"/>
      <c r="AT568" s="224"/>
      <c r="AU568" s="224"/>
      <c r="AV568" s="224"/>
      <c r="AW568" s="224"/>
      <c r="AX568" s="224"/>
      <c r="AY568" s="224"/>
    </row>
    <row r="569">
      <c r="A569" s="219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5"/>
      <c r="AA569" s="220"/>
      <c r="AB569" s="225"/>
      <c r="AC569" s="225"/>
      <c r="AD569" s="225"/>
      <c r="AE569" s="225"/>
      <c r="AF569" s="225"/>
      <c r="AG569" s="220"/>
      <c r="AH569" s="220"/>
      <c r="AI569" s="220"/>
      <c r="AJ569" s="220"/>
      <c r="AK569" s="222"/>
      <c r="AL569" s="222"/>
      <c r="AM569" s="222"/>
      <c r="AN569" s="222"/>
      <c r="AO569" s="223"/>
      <c r="AP569" s="220"/>
      <c r="AQ569" s="224"/>
      <c r="AR569" s="224"/>
      <c r="AS569" s="224"/>
      <c r="AT569" s="224"/>
      <c r="AU569" s="224"/>
      <c r="AV569" s="224"/>
      <c r="AW569" s="224"/>
      <c r="AX569" s="224"/>
      <c r="AY569" s="224"/>
    </row>
    <row r="570">
      <c r="A570" s="219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5"/>
      <c r="AA570" s="220"/>
      <c r="AB570" s="225"/>
      <c r="AC570" s="225"/>
      <c r="AD570" s="225"/>
      <c r="AE570" s="225"/>
      <c r="AF570" s="225"/>
      <c r="AG570" s="220"/>
      <c r="AH570" s="220"/>
      <c r="AI570" s="220"/>
      <c r="AJ570" s="220"/>
      <c r="AK570" s="222"/>
      <c r="AL570" s="222"/>
      <c r="AM570" s="222"/>
      <c r="AN570" s="222"/>
      <c r="AO570" s="223"/>
      <c r="AP570" s="220"/>
      <c r="AQ570" s="224"/>
      <c r="AR570" s="224"/>
      <c r="AS570" s="224"/>
      <c r="AT570" s="224"/>
      <c r="AU570" s="224"/>
      <c r="AV570" s="224"/>
      <c r="AW570" s="224"/>
      <c r="AX570" s="224"/>
      <c r="AY570" s="224"/>
    </row>
    <row r="571">
      <c r="A571" s="219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5"/>
      <c r="AA571" s="220"/>
      <c r="AB571" s="225"/>
      <c r="AC571" s="225"/>
      <c r="AD571" s="225"/>
      <c r="AE571" s="225"/>
      <c r="AF571" s="225"/>
      <c r="AG571" s="220"/>
      <c r="AH571" s="220"/>
      <c r="AI571" s="220"/>
      <c r="AJ571" s="220"/>
      <c r="AK571" s="222"/>
      <c r="AL571" s="222"/>
      <c r="AM571" s="222"/>
      <c r="AN571" s="222"/>
      <c r="AO571" s="223"/>
      <c r="AP571" s="220"/>
      <c r="AQ571" s="224"/>
      <c r="AR571" s="224"/>
      <c r="AS571" s="224"/>
      <c r="AT571" s="224"/>
      <c r="AU571" s="224"/>
      <c r="AV571" s="224"/>
      <c r="AW571" s="224"/>
      <c r="AX571" s="224"/>
      <c r="AY571" s="224"/>
    </row>
    <row r="572">
      <c r="A572" s="219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5"/>
      <c r="AA572" s="220"/>
      <c r="AB572" s="225"/>
      <c r="AC572" s="225"/>
      <c r="AD572" s="225"/>
      <c r="AE572" s="225"/>
      <c r="AF572" s="225"/>
      <c r="AG572" s="220"/>
      <c r="AH572" s="220"/>
      <c r="AI572" s="220"/>
      <c r="AJ572" s="220"/>
      <c r="AK572" s="222"/>
      <c r="AL572" s="222"/>
      <c r="AM572" s="222"/>
      <c r="AN572" s="222"/>
      <c r="AO572" s="223"/>
      <c r="AP572" s="220"/>
      <c r="AQ572" s="224"/>
      <c r="AR572" s="224"/>
      <c r="AS572" s="224"/>
      <c r="AT572" s="224"/>
      <c r="AU572" s="224"/>
      <c r="AV572" s="224"/>
      <c r="AW572" s="224"/>
      <c r="AX572" s="224"/>
      <c r="AY572" s="224"/>
    </row>
    <row r="573">
      <c r="A573" s="219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5"/>
      <c r="AA573" s="220"/>
      <c r="AB573" s="225"/>
      <c r="AC573" s="225"/>
      <c r="AD573" s="225"/>
      <c r="AE573" s="225"/>
      <c r="AF573" s="225"/>
      <c r="AG573" s="220"/>
      <c r="AH573" s="220"/>
      <c r="AI573" s="220"/>
      <c r="AJ573" s="220"/>
      <c r="AK573" s="222"/>
      <c r="AL573" s="222"/>
      <c r="AM573" s="222"/>
      <c r="AN573" s="222"/>
      <c r="AO573" s="223"/>
      <c r="AP573" s="220"/>
      <c r="AQ573" s="224"/>
      <c r="AR573" s="224"/>
      <c r="AS573" s="224"/>
      <c r="AT573" s="224"/>
      <c r="AU573" s="224"/>
      <c r="AV573" s="224"/>
      <c r="AW573" s="224"/>
      <c r="AX573" s="224"/>
      <c r="AY573" s="224"/>
    </row>
    <row r="574">
      <c r="A574" s="219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5"/>
      <c r="AA574" s="220"/>
      <c r="AB574" s="225"/>
      <c r="AC574" s="225"/>
      <c r="AD574" s="225"/>
      <c r="AE574" s="225"/>
      <c r="AF574" s="225"/>
      <c r="AG574" s="220"/>
      <c r="AH574" s="220"/>
      <c r="AI574" s="220"/>
      <c r="AJ574" s="220"/>
      <c r="AK574" s="222"/>
      <c r="AL574" s="222"/>
      <c r="AM574" s="222"/>
      <c r="AN574" s="222"/>
      <c r="AO574" s="223"/>
      <c r="AP574" s="220"/>
      <c r="AQ574" s="224"/>
      <c r="AR574" s="224"/>
      <c r="AS574" s="224"/>
      <c r="AT574" s="224"/>
      <c r="AU574" s="224"/>
      <c r="AV574" s="224"/>
      <c r="AW574" s="224"/>
      <c r="AX574" s="224"/>
      <c r="AY574" s="224"/>
    </row>
    <row r="575">
      <c r="A575" s="219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5"/>
      <c r="AA575" s="220"/>
      <c r="AB575" s="225"/>
      <c r="AC575" s="225"/>
      <c r="AD575" s="225"/>
      <c r="AE575" s="225"/>
      <c r="AF575" s="225"/>
      <c r="AG575" s="220"/>
      <c r="AH575" s="220"/>
      <c r="AI575" s="220"/>
      <c r="AJ575" s="220"/>
      <c r="AK575" s="222"/>
      <c r="AL575" s="222"/>
      <c r="AM575" s="222"/>
      <c r="AN575" s="222"/>
      <c r="AO575" s="223"/>
      <c r="AP575" s="220"/>
      <c r="AQ575" s="224"/>
      <c r="AR575" s="224"/>
      <c r="AS575" s="224"/>
      <c r="AT575" s="224"/>
      <c r="AU575" s="224"/>
      <c r="AV575" s="224"/>
      <c r="AW575" s="224"/>
      <c r="AX575" s="224"/>
      <c r="AY575" s="224"/>
    </row>
    <row r="576">
      <c r="A576" s="219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5"/>
      <c r="AA576" s="220"/>
      <c r="AB576" s="225"/>
      <c r="AC576" s="225"/>
      <c r="AD576" s="225"/>
      <c r="AE576" s="225"/>
      <c r="AF576" s="225"/>
      <c r="AG576" s="220"/>
      <c r="AH576" s="220"/>
      <c r="AI576" s="220"/>
      <c r="AJ576" s="220"/>
      <c r="AK576" s="222"/>
      <c r="AL576" s="222"/>
      <c r="AM576" s="222"/>
      <c r="AN576" s="222"/>
      <c r="AO576" s="223"/>
      <c r="AP576" s="220"/>
      <c r="AQ576" s="224"/>
      <c r="AR576" s="224"/>
      <c r="AS576" s="224"/>
      <c r="AT576" s="224"/>
      <c r="AU576" s="224"/>
      <c r="AV576" s="224"/>
      <c r="AW576" s="224"/>
      <c r="AX576" s="224"/>
      <c r="AY576" s="224"/>
    </row>
    <row r="577">
      <c r="A577" s="219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5"/>
      <c r="AA577" s="220"/>
      <c r="AB577" s="225"/>
      <c r="AC577" s="225"/>
      <c r="AD577" s="225"/>
      <c r="AE577" s="225"/>
      <c r="AF577" s="225"/>
      <c r="AG577" s="220"/>
      <c r="AH577" s="220"/>
      <c r="AI577" s="220"/>
      <c r="AJ577" s="220"/>
      <c r="AK577" s="222"/>
      <c r="AL577" s="222"/>
      <c r="AM577" s="222"/>
      <c r="AN577" s="222"/>
      <c r="AO577" s="223"/>
      <c r="AP577" s="220"/>
      <c r="AQ577" s="224"/>
      <c r="AR577" s="224"/>
      <c r="AS577" s="224"/>
      <c r="AT577" s="224"/>
      <c r="AU577" s="224"/>
      <c r="AV577" s="224"/>
      <c r="AW577" s="224"/>
      <c r="AX577" s="224"/>
      <c r="AY577" s="224"/>
    </row>
    <row r="578">
      <c r="A578" s="219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5"/>
      <c r="AA578" s="220"/>
      <c r="AB578" s="225"/>
      <c r="AC578" s="225"/>
      <c r="AD578" s="225"/>
      <c r="AE578" s="225"/>
      <c r="AF578" s="225"/>
      <c r="AG578" s="220"/>
      <c r="AH578" s="220"/>
      <c r="AI578" s="220"/>
      <c r="AJ578" s="220"/>
      <c r="AK578" s="222"/>
      <c r="AL578" s="222"/>
      <c r="AM578" s="222"/>
      <c r="AN578" s="222"/>
      <c r="AO578" s="223"/>
      <c r="AP578" s="220"/>
      <c r="AQ578" s="224"/>
      <c r="AR578" s="224"/>
      <c r="AS578" s="224"/>
      <c r="AT578" s="224"/>
      <c r="AU578" s="224"/>
      <c r="AV578" s="224"/>
      <c r="AW578" s="224"/>
      <c r="AX578" s="224"/>
      <c r="AY578" s="224"/>
    </row>
    <row r="579">
      <c r="A579" s="219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5"/>
      <c r="AA579" s="220"/>
      <c r="AB579" s="225"/>
      <c r="AC579" s="225"/>
      <c r="AD579" s="225"/>
      <c r="AE579" s="225"/>
      <c r="AF579" s="225"/>
      <c r="AG579" s="220"/>
      <c r="AH579" s="220"/>
      <c r="AI579" s="220"/>
      <c r="AJ579" s="220"/>
      <c r="AK579" s="222"/>
      <c r="AL579" s="222"/>
      <c r="AM579" s="222"/>
      <c r="AN579" s="222"/>
      <c r="AO579" s="223"/>
      <c r="AP579" s="220"/>
      <c r="AQ579" s="224"/>
      <c r="AR579" s="224"/>
      <c r="AS579" s="224"/>
      <c r="AT579" s="224"/>
      <c r="AU579" s="224"/>
      <c r="AV579" s="224"/>
      <c r="AW579" s="224"/>
      <c r="AX579" s="224"/>
      <c r="AY579" s="224"/>
    </row>
    <row r="580">
      <c r="A580" s="219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5"/>
      <c r="AA580" s="220"/>
      <c r="AB580" s="225"/>
      <c r="AC580" s="225"/>
      <c r="AD580" s="225"/>
      <c r="AE580" s="225"/>
      <c r="AF580" s="225"/>
      <c r="AG580" s="220"/>
      <c r="AH580" s="220"/>
      <c r="AI580" s="220"/>
      <c r="AJ580" s="220"/>
      <c r="AK580" s="222"/>
      <c r="AL580" s="222"/>
      <c r="AM580" s="222"/>
      <c r="AN580" s="222"/>
      <c r="AO580" s="223"/>
      <c r="AP580" s="220"/>
      <c r="AQ580" s="224"/>
      <c r="AR580" s="224"/>
      <c r="AS580" s="224"/>
      <c r="AT580" s="224"/>
      <c r="AU580" s="224"/>
      <c r="AV580" s="224"/>
      <c r="AW580" s="224"/>
      <c r="AX580" s="224"/>
      <c r="AY580" s="224"/>
    </row>
    <row r="581">
      <c r="A581" s="219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5"/>
      <c r="AA581" s="220"/>
      <c r="AB581" s="225"/>
      <c r="AC581" s="225"/>
      <c r="AD581" s="225"/>
      <c r="AE581" s="225"/>
      <c r="AF581" s="225"/>
      <c r="AG581" s="220"/>
      <c r="AH581" s="220"/>
      <c r="AI581" s="220"/>
      <c r="AJ581" s="220"/>
      <c r="AK581" s="222"/>
      <c r="AL581" s="222"/>
      <c r="AM581" s="222"/>
      <c r="AN581" s="222"/>
      <c r="AO581" s="223"/>
      <c r="AP581" s="220"/>
      <c r="AQ581" s="224"/>
      <c r="AR581" s="224"/>
      <c r="AS581" s="224"/>
      <c r="AT581" s="224"/>
      <c r="AU581" s="224"/>
      <c r="AV581" s="224"/>
      <c r="AW581" s="224"/>
      <c r="AX581" s="224"/>
      <c r="AY581" s="224"/>
    </row>
    <row r="582">
      <c r="A582" s="219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5"/>
      <c r="AA582" s="220"/>
      <c r="AB582" s="225"/>
      <c r="AC582" s="225"/>
      <c r="AD582" s="225"/>
      <c r="AE582" s="225"/>
      <c r="AF582" s="225"/>
      <c r="AG582" s="220"/>
      <c r="AH582" s="220"/>
      <c r="AI582" s="220"/>
      <c r="AJ582" s="220"/>
      <c r="AK582" s="222"/>
      <c r="AL582" s="222"/>
      <c r="AM582" s="222"/>
      <c r="AN582" s="222"/>
      <c r="AO582" s="223"/>
      <c r="AP582" s="220"/>
      <c r="AQ582" s="224"/>
      <c r="AR582" s="224"/>
      <c r="AS582" s="224"/>
      <c r="AT582" s="224"/>
      <c r="AU582" s="224"/>
      <c r="AV582" s="224"/>
      <c r="AW582" s="224"/>
      <c r="AX582" s="224"/>
      <c r="AY582" s="224"/>
    </row>
    <row r="583">
      <c r="A583" s="219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5"/>
      <c r="AA583" s="220"/>
      <c r="AB583" s="225"/>
      <c r="AC583" s="225"/>
      <c r="AD583" s="225"/>
      <c r="AE583" s="225"/>
      <c r="AF583" s="225"/>
      <c r="AG583" s="220"/>
      <c r="AH583" s="220"/>
      <c r="AI583" s="220"/>
      <c r="AJ583" s="220"/>
      <c r="AK583" s="222"/>
      <c r="AL583" s="222"/>
      <c r="AM583" s="222"/>
      <c r="AN583" s="222"/>
      <c r="AO583" s="223"/>
      <c r="AP583" s="220"/>
      <c r="AQ583" s="224"/>
      <c r="AR583" s="224"/>
      <c r="AS583" s="224"/>
      <c r="AT583" s="224"/>
      <c r="AU583" s="224"/>
      <c r="AV583" s="224"/>
      <c r="AW583" s="224"/>
      <c r="AX583" s="224"/>
      <c r="AY583" s="224"/>
    </row>
    <row r="584">
      <c r="A584" s="219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5"/>
      <c r="AA584" s="220"/>
      <c r="AB584" s="225"/>
      <c r="AC584" s="225"/>
      <c r="AD584" s="225"/>
      <c r="AE584" s="225"/>
      <c r="AF584" s="225"/>
      <c r="AG584" s="220"/>
      <c r="AH584" s="220"/>
      <c r="AI584" s="220"/>
      <c r="AJ584" s="220"/>
      <c r="AK584" s="222"/>
      <c r="AL584" s="222"/>
      <c r="AM584" s="222"/>
      <c r="AN584" s="222"/>
      <c r="AO584" s="223"/>
      <c r="AP584" s="220"/>
      <c r="AQ584" s="224"/>
      <c r="AR584" s="224"/>
      <c r="AS584" s="224"/>
      <c r="AT584" s="224"/>
      <c r="AU584" s="224"/>
      <c r="AV584" s="224"/>
      <c r="AW584" s="224"/>
      <c r="AX584" s="224"/>
      <c r="AY584" s="224"/>
    </row>
    <row r="585">
      <c r="A585" s="219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5"/>
      <c r="AA585" s="220"/>
      <c r="AB585" s="225"/>
      <c r="AC585" s="225"/>
      <c r="AD585" s="225"/>
      <c r="AE585" s="225"/>
      <c r="AF585" s="225"/>
      <c r="AG585" s="220"/>
      <c r="AH585" s="220"/>
      <c r="AI585" s="220"/>
      <c r="AJ585" s="220"/>
      <c r="AK585" s="222"/>
      <c r="AL585" s="222"/>
      <c r="AM585" s="222"/>
      <c r="AN585" s="222"/>
      <c r="AO585" s="223"/>
      <c r="AP585" s="220"/>
      <c r="AQ585" s="224"/>
      <c r="AR585" s="224"/>
      <c r="AS585" s="224"/>
      <c r="AT585" s="224"/>
      <c r="AU585" s="224"/>
      <c r="AV585" s="224"/>
      <c r="AW585" s="224"/>
      <c r="AX585" s="224"/>
      <c r="AY585" s="224"/>
    </row>
    <row r="586">
      <c r="A586" s="219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5"/>
      <c r="AA586" s="220"/>
      <c r="AB586" s="225"/>
      <c r="AC586" s="225"/>
      <c r="AD586" s="225"/>
      <c r="AE586" s="225"/>
      <c r="AF586" s="225"/>
      <c r="AG586" s="220"/>
      <c r="AH586" s="220"/>
      <c r="AI586" s="220"/>
      <c r="AJ586" s="220"/>
      <c r="AK586" s="222"/>
      <c r="AL586" s="222"/>
      <c r="AM586" s="222"/>
      <c r="AN586" s="222"/>
      <c r="AO586" s="223"/>
      <c r="AP586" s="220"/>
      <c r="AQ586" s="224"/>
      <c r="AR586" s="224"/>
      <c r="AS586" s="224"/>
      <c r="AT586" s="224"/>
      <c r="AU586" s="224"/>
      <c r="AV586" s="224"/>
      <c r="AW586" s="224"/>
      <c r="AX586" s="224"/>
      <c r="AY586" s="224"/>
    </row>
    <row r="587">
      <c r="A587" s="219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5"/>
      <c r="AA587" s="220"/>
      <c r="AB587" s="225"/>
      <c r="AC587" s="225"/>
      <c r="AD587" s="225"/>
      <c r="AE587" s="225"/>
      <c r="AF587" s="225"/>
      <c r="AG587" s="220"/>
      <c r="AH587" s="220"/>
      <c r="AI587" s="220"/>
      <c r="AJ587" s="220"/>
      <c r="AK587" s="222"/>
      <c r="AL587" s="222"/>
      <c r="AM587" s="222"/>
      <c r="AN587" s="222"/>
      <c r="AO587" s="223"/>
      <c r="AP587" s="220"/>
      <c r="AQ587" s="224"/>
      <c r="AR587" s="224"/>
      <c r="AS587" s="224"/>
      <c r="AT587" s="224"/>
      <c r="AU587" s="224"/>
      <c r="AV587" s="224"/>
      <c r="AW587" s="224"/>
      <c r="AX587" s="224"/>
      <c r="AY587" s="224"/>
    </row>
    <row r="588">
      <c r="A588" s="219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5"/>
      <c r="AA588" s="220"/>
      <c r="AB588" s="225"/>
      <c r="AC588" s="225"/>
      <c r="AD588" s="225"/>
      <c r="AE588" s="225"/>
      <c r="AF588" s="225"/>
      <c r="AG588" s="220"/>
      <c r="AH588" s="220"/>
      <c r="AI588" s="220"/>
      <c r="AJ588" s="220"/>
      <c r="AK588" s="222"/>
      <c r="AL588" s="222"/>
      <c r="AM588" s="222"/>
      <c r="AN588" s="222"/>
      <c r="AO588" s="223"/>
      <c r="AP588" s="220"/>
      <c r="AQ588" s="224"/>
      <c r="AR588" s="224"/>
      <c r="AS588" s="224"/>
      <c r="AT588" s="224"/>
      <c r="AU588" s="224"/>
      <c r="AV588" s="224"/>
      <c r="AW588" s="224"/>
      <c r="AX588" s="224"/>
      <c r="AY588" s="224"/>
    </row>
    <row r="589">
      <c r="A589" s="219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5"/>
      <c r="AA589" s="220"/>
      <c r="AB589" s="225"/>
      <c r="AC589" s="225"/>
      <c r="AD589" s="225"/>
      <c r="AE589" s="225"/>
      <c r="AF589" s="225"/>
      <c r="AG589" s="220"/>
      <c r="AH589" s="220"/>
      <c r="AI589" s="220"/>
      <c r="AJ589" s="220"/>
      <c r="AK589" s="222"/>
      <c r="AL589" s="222"/>
      <c r="AM589" s="222"/>
      <c r="AN589" s="222"/>
      <c r="AO589" s="223"/>
      <c r="AP589" s="220"/>
      <c r="AQ589" s="224"/>
      <c r="AR589" s="224"/>
      <c r="AS589" s="224"/>
      <c r="AT589" s="224"/>
      <c r="AU589" s="224"/>
      <c r="AV589" s="224"/>
      <c r="AW589" s="224"/>
      <c r="AX589" s="224"/>
      <c r="AY589" s="224"/>
    </row>
    <row r="590">
      <c r="A590" s="219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5"/>
      <c r="AA590" s="220"/>
      <c r="AB590" s="225"/>
      <c r="AC590" s="225"/>
      <c r="AD590" s="225"/>
      <c r="AE590" s="225"/>
      <c r="AF590" s="225"/>
      <c r="AG590" s="220"/>
      <c r="AH590" s="220"/>
      <c r="AI590" s="220"/>
      <c r="AJ590" s="220"/>
      <c r="AK590" s="222"/>
      <c r="AL590" s="222"/>
      <c r="AM590" s="222"/>
      <c r="AN590" s="222"/>
      <c r="AO590" s="223"/>
      <c r="AP590" s="220"/>
      <c r="AQ590" s="224"/>
      <c r="AR590" s="224"/>
      <c r="AS590" s="224"/>
      <c r="AT590" s="224"/>
      <c r="AU590" s="224"/>
      <c r="AV590" s="224"/>
      <c r="AW590" s="224"/>
      <c r="AX590" s="224"/>
      <c r="AY590" s="224"/>
    </row>
    <row r="591">
      <c r="A591" s="219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5"/>
      <c r="AA591" s="220"/>
      <c r="AB591" s="225"/>
      <c r="AC591" s="225"/>
      <c r="AD591" s="225"/>
      <c r="AE591" s="225"/>
      <c r="AF591" s="225"/>
      <c r="AG591" s="220"/>
      <c r="AH591" s="220"/>
      <c r="AI591" s="220"/>
      <c r="AJ591" s="220"/>
      <c r="AK591" s="222"/>
      <c r="AL591" s="222"/>
      <c r="AM591" s="222"/>
      <c r="AN591" s="222"/>
      <c r="AO591" s="223"/>
      <c r="AP591" s="220"/>
      <c r="AQ591" s="224"/>
      <c r="AR591" s="224"/>
      <c r="AS591" s="224"/>
      <c r="AT591" s="224"/>
      <c r="AU591" s="224"/>
      <c r="AV591" s="224"/>
      <c r="AW591" s="224"/>
      <c r="AX591" s="224"/>
      <c r="AY591" s="224"/>
    </row>
    <row r="592">
      <c r="A592" s="219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5"/>
      <c r="AA592" s="220"/>
      <c r="AB592" s="225"/>
      <c r="AC592" s="225"/>
      <c r="AD592" s="225"/>
      <c r="AE592" s="225"/>
      <c r="AF592" s="225"/>
      <c r="AG592" s="220"/>
      <c r="AH592" s="220"/>
      <c r="AI592" s="220"/>
      <c r="AJ592" s="220"/>
      <c r="AK592" s="222"/>
      <c r="AL592" s="222"/>
      <c r="AM592" s="222"/>
      <c r="AN592" s="222"/>
      <c r="AO592" s="223"/>
      <c r="AP592" s="220"/>
      <c r="AQ592" s="224"/>
      <c r="AR592" s="224"/>
      <c r="AS592" s="224"/>
      <c r="AT592" s="224"/>
      <c r="AU592" s="224"/>
      <c r="AV592" s="224"/>
      <c r="AW592" s="224"/>
      <c r="AX592" s="224"/>
      <c r="AY592" s="224"/>
    </row>
    <row r="593">
      <c r="A593" s="219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5"/>
      <c r="AA593" s="220"/>
      <c r="AB593" s="225"/>
      <c r="AC593" s="225"/>
      <c r="AD593" s="225"/>
      <c r="AE593" s="225"/>
      <c r="AF593" s="225"/>
      <c r="AG593" s="220"/>
      <c r="AH593" s="220"/>
      <c r="AI593" s="220"/>
      <c r="AJ593" s="220"/>
      <c r="AK593" s="222"/>
      <c r="AL593" s="222"/>
      <c r="AM593" s="222"/>
      <c r="AN593" s="222"/>
      <c r="AO593" s="223"/>
      <c r="AP593" s="220"/>
      <c r="AQ593" s="224"/>
      <c r="AR593" s="224"/>
      <c r="AS593" s="224"/>
      <c r="AT593" s="224"/>
      <c r="AU593" s="224"/>
      <c r="AV593" s="224"/>
      <c r="AW593" s="224"/>
      <c r="AX593" s="224"/>
      <c r="AY593" s="224"/>
    </row>
    <row r="594">
      <c r="A594" s="219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5"/>
      <c r="AA594" s="220"/>
      <c r="AB594" s="225"/>
      <c r="AC594" s="225"/>
      <c r="AD594" s="225"/>
      <c r="AE594" s="225"/>
      <c r="AF594" s="225"/>
      <c r="AG594" s="220"/>
      <c r="AH594" s="220"/>
      <c r="AI594" s="220"/>
      <c r="AJ594" s="220"/>
      <c r="AK594" s="222"/>
      <c r="AL594" s="222"/>
      <c r="AM594" s="222"/>
      <c r="AN594" s="222"/>
      <c r="AO594" s="223"/>
      <c r="AP594" s="220"/>
      <c r="AQ594" s="224"/>
      <c r="AR594" s="224"/>
      <c r="AS594" s="224"/>
      <c r="AT594" s="224"/>
      <c r="AU594" s="224"/>
      <c r="AV594" s="224"/>
      <c r="AW594" s="224"/>
      <c r="AX594" s="224"/>
      <c r="AY594" s="224"/>
    </row>
    <row r="595">
      <c r="A595" s="219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5"/>
      <c r="AA595" s="220"/>
      <c r="AB595" s="225"/>
      <c r="AC595" s="225"/>
      <c r="AD595" s="225"/>
      <c r="AE595" s="225"/>
      <c r="AF595" s="225"/>
      <c r="AG595" s="220"/>
      <c r="AH595" s="220"/>
      <c r="AI595" s="220"/>
      <c r="AJ595" s="220"/>
      <c r="AK595" s="222"/>
      <c r="AL595" s="222"/>
      <c r="AM595" s="222"/>
      <c r="AN595" s="222"/>
      <c r="AO595" s="223"/>
      <c r="AP595" s="220"/>
      <c r="AQ595" s="224"/>
      <c r="AR595" s="224"/>
      <c r="AS595" s="224"/>
      <c r="AT595" s="224"/>
      <c r="AU595" s="224"/>
      <c r="AV595" s="224"/>
      <c r="AW595" s="224"/>
      <c r="AX595" s="224"/>
      <c r="AY595" s="224"/>
    </row>
    <row r="596">
      <c r="A596" s="219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5"/>
      <c r="AA596" s="220"/>
      <c r="AB596" s="225"/>
      <c r="AC596" s="225"/>
      <c r="AD596" s="225"/>
      <c r="AE596" s="225"/>
      <c r="AF596" s="225"/>
      <c r="AG596" s="220"/>
      <c r="AH596" s="220"/>
      <c r="AI596" s="220"/>
      <c r="AJ596" s="220"/>
      <c r="AK596" s="222"/>
      <c r="AL596" s="222"/>
      <c r="AM596" s="222"/>
      <c r="AN596" s="222"/>
      <c r="AO596" s="223"/>
      <c r="AP596" s="220"/>
      <c r="AQ596" s="224"/>
      <c r="AR596" s="224"/>
      <c r="AS596" s="224"/>
      <c r="AT596" s="224"/>
      <c r="AU596" s="224"/>
      <c r="AV596" s="224"/>
      <c r="AW596" s="224"/>
      <c r="AX596" s="224"/>
      <c r="AY596" s="224"/>
    </row>
    <row r="597">
      <c r="A597" s="219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5"/>
      <c r="AA597" s="220"/>
      <c r="AB597" s="225"/>
      <c r="AC597" s="225"/>
      <c r="AD597" s="225"/>
      <c r="AE597" s="225"/>
      <c r="AF597" s="225"/>
      <c r="AG597" s="220"/>
      <c r="AH597" s="220"/>
      <c r="AI597" s="220"/>
      <c r="AJ597" s="220"/>
      <c r="AK597" s="222"/>
      <c r="AL597" s="222"/>
      <c r="AM597" s="222"/>
      <c r="AN597" s="222"/>
      <c r="AO597" s="223"/>
      <c r="AP597" s="220"/>
      <c r="AQ597" s="224"/>
      <c r="AR597" s="224"/>
      <c r="AS597" s="224"/>
      <c r="AT597" s="224"/>
      <c r="AU597" s="224"/>
      <c r="AV597" s="224"/>
      <c r="AW597" s="224"/>
      <c r="AX597" s="224"/>
      <c r="AY597" s="224"/>
    </row>
    <row r="598">
      <c r="A598" s="219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5"/>
      <c r="AA598" s="220"/>
      <c r="AB598" s="225"/>
      <c r="AC598" s="225"/>
      <c r="AD598" s="225"/>
      <c r="AE598" s="225"/>
      <c r="AF598" s="225"/>
      <c r="AG598" s="220"/>
      <c r="AH598" s="220"/>
      <c r="AI598" s="220"/>
      <c r="AJ598" s="220"/>
      <c r="AK598" s="222"/>
      <c r="AL598" s="222"/>
      <c r="AM598" s="222"/>
      <c r="AN598" s="222"/>
      <c r="AO598" s="223"/>
      <c r="AP598" s="220"/>
      <c r="AQ598" s="224"/>
      <c r="AR598" s="224"/>
      <c r="AS598" s="224"/>
      <c r="AT598" s="224"/>
      <c r="AU598" s="224"/>
      <c r="AV598" s="224"/>
      <c r="AW598" s="224"/>
      <c r="AX598" s="224"/>
      <c r="AY598" s="224"/>
    </row>
    <row r="599">
      <c r="A599" s="219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5"/>
      <c r="AA599" s="220"/>
      <c r="AB599" s="225"/>
      <c r="AC599" s="225"/>
      <c r="AD599" s="225"/>
      <c r="AE599" s="225"/>
      <c r="AF599" s="225"/>
      <c r="AG599" s="220"/>
      <c r="AH599" s="220"/>
      <c r="AI599" s="220"/>
      <c r="AJ599" s="220"/>
      <c r="AK599" s="222"/>
      <c r="AL599" s="222"/>
      <c r="AM599" s="222"/>
      <c r="AN599" s="222"/>
      <c r="AO599" s="223"/>
      <c r="AP599" s="220"/>
      <c r="AQ599" s="224"/>
      <c r="AR599" s="224"/>
      <c r="AS599" s="224"/>
      <c r="AT599" s="224"/>
      <c r="AU599" s="224"/>
      <c r="AV599" s="224"/>
      <c r="AW599" s="224"/>
      <c r="AX599" s="224"/>
      <c r="AY599" s="224"/>
    </row>
    <row r="600">
      <c r="A600" s="219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5"/>
      <c r="AA600" s="220"/>
      <c r="AB600" s="225"/>
      <c r="AC600" s="225"/>
      <c r="AD600" s="225"/>
      <c r="AE600" s="225"/>
      <c r="AF600" s="225"/>
      <c r="AG600" s="220"/>
      <c r="AH600" s="220"/>
      <c r="AI600" s="220"/>
      <c r="AJ600" s="220"/>
      <c r="AK600" s="222"/>
      <c r="AL600" s="222"/>
      <c r="AM600" s="222"/>
      <c r="AN600" s="222"/>
      <c r="AO600" s="223"/>
      <c r="AP600" s="220"/>
      <c r="AQ600" s="224"/>
      <c r="AR600" s="224"/>
      <c r="AS600" s="224"/>
      <c r="AT600" s="224"/>
      <c r="AU600" s="224"/>
      <c r="AV600" s="224"/>
      <c r="AW600" s="224"/>
      <c r="AX600" s="224"/>
      <c r="AY600" s="224"/>
    </row>
    <row r="601">
      <c r="A601" s="219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5"/>
      <c r="AA601" s="220"/>
      <c r="AB601" s="225"/>
      <c r="AC601" s="225"/>
      <c r="AD601" s="225"/>
      <c r="AE601" s="225"/>
      <c r="AF601" s="225"/>
      <c r="AG601" s="220"/>
      <c r="AH601" s="220"/>
      <c r="AI601" s="220"/>
      <c r="AJ601" s="220"/>
      <c r="AK601" s="222"/>
      <c r="AL601" s="222"/>
      <c r="AM601" s="222"/>
      <c r="AN601" s="222"/>
      <c r="AO601" s="223"/>
      <c r="AP601" s="220"/>
      <c r="AQ601" s="224"/>
      <c r="AR601" s="224"/>
      <c r="AS601" s="224"/>
      <c r="AT601" s="224"/>
      <c r="AU601" s="224"/>
      <c r="AV601" s="224"/>
      <c r="AW601" s="224"/>
      <c r="AX601" s="224"/>
      <c r="AY601" s="224"/>
    </row>
    <row r="602">
      <c r="A602" s="219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5"/>
      <c r="AA602" s="220"/>
      <c r="AB602" s="225"/>
      <c r="AC602" s="225"/>
      <c r="AD602" s="225"/>
      <c r="AE602" s="225"/>
      <c r="AF602" s="225"/>
      <c r="AG602" s="220"/>
      <c r="AH602" s="220"/>
      <c r="AI602" s="220"/>
      <c r="AJ602" s="220"/>
      <c r="AK602" s="222"/>
      <c r="AL602" s="222"/>
      <c r="AM602" s="222"/>
      <c r="AN602" s="222"/>
      <c r="AO602" s="223"/>
      <c r="AP602" s="220"/>
      <c r="AQ602" s="224"/>
      <c r="AR602" s="224"/>
      <c r="AS602" s="224"/>
      <c r="AT602" s="224"/>
      <c r="AU602" s="224"/>
      <c r="AV602" s="224"/>
      <c r="AW602" s="224"/>
      <c r="AX602" s="224"/>
      <c r="AY602" s="224"/>
    </row>
    <row r="603">
      <c r="A603" s="219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5"/>
      <c r="AA603" s="220"/>
      <c r="AB603" s="225"/>
      <c r="AC603" s="225"/>
      <c r="AD603" s="225"/>
      <c r="AE603" s="225"/>
      <c r="AF603" s="225"/>
      <c r="AG603" s="220"/>
      <c r="AH603" s="220"/>
      <c r="AI603" s="220"/>
      <c r="AJ603" s="220"/>
      <c r="AK603" s="222"/>
      <c r="AL603" s="222"/>
      <c r="AM603" s="222"/>
      <c r="AN603" s="222"/>
      <c r="AO603" s="223"/>
      <c r="AP603" s="220"/>
      <c r="AQ603" s="224"/>
      <c r="AR603" s="224"/>
      <c r="AS603" s="224"/>
      <c r="AT603" s="224"/>
      <c r="AU603" s="224"/>
      <c r="AV603" s="224"/>
      <c r="AW603" s="224"/>
      <c r="AX603" s="224"/>
      <c r="AY603" s="224"/>
    </row>
    <row r="604">
      <c r="A604" s="219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5"/>
      <c r="AA604" s="220"/>
      <c r="AB604" s="225"/>
      <c r="AC604" s="225"/>
      <c r="AD604" s="225"/>
      <c r="AE604" s="225"/>
      <c r="AF604" s="225"/>
      <c r="AG604" s="220"/>
      <c r="AH604" s="220"/>
      <c r="AI604" s="220"/>
      <c r="AJ604" s="220"/>
      <c r="AK604" s="222"/>
      <c r="AL604" s="222"/>
      <c r="AM604" s="222"/>
      <c r="AN604" s="222"/>
      <c r="AO604" s="223"/>
      <c r="AP604" s="220"/>
      <c r="AQ604" s="224"/>
      <c r="AR604" s="224"/>
      <c r="AS604" s="224"/>
      <c r="AT604" s="224"/>
      <c r="AU604" s="224"/>
      <c r="AV604" s="224"/>
      <c r="AW604" s="224"/>
      <c r="AX604" s="224"/>
      <c r="AY604" s="224"/>
    </row>
    <row r="605">
      <c r="A605" s="219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5"/>
      <c r="AA605" s="220"/>
      <c r="AB605" s="225"/>
      <c r="AC605" s="225"/>
      <c r="AD605" s="225"/>
      <c r="AE605" s="225"/>
      <c r="AF605" s="225"/>
      <c r="AG605" s="220"/>
      <c r="AH605" s="220"/>
      <c r="AI605" s="220"/>
      <c r="AJ605" s="220"/>
      <c r="AK605" s="222"/>
      <c r="AL605" s="222"/>
      <c r="AM605" s="222"/>
      <c r="AN605" s="222"/>
      <c r="AO605" s="223"/>
      <c r="AP605" s="220"/>
      <c r="AQ605" s="224"/>
      <c r="AR605" s="224"/>
      <c r="AS605" s="224"/>
      <c r="AT605" s="224"/>
      <c r="AU605" s="224"/>
      <c r="AV605" s="224"/>
      <c r="AW605" s="224"/>
      <c r="AX605" s="224"/>
      <c r="AY605" s="224"/>
    </row>
    <row r="606">
      <c r="A606" s="219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5"/>
      <c r="AA606" s="220"/>
      <c r="AB606" s="225"/>
      <c r="AC606" s="225"/>
      <c r="AD606" s="225"/>
      <c r="AE606" s="225"/>
      <c r="AF606" s="225"/>
      <c r="AG606" s="220"/>
      <c r="AH606" s="220"/>
      <c r="AI606" s="220"/>
      <c r="AJ606" s="220"/>
      <c r="AK606" s="222"/>
      <c r="AL606" s="222"/>
      <c r="AM606" s="222"/>
      <c r="AN606" s="222"/>
      <c r="AO606" s="223"/>
      <c r="AP606" s="220"/>
      <c r="AQ606" s="224"/>
      <c r="AR606" s="224"/>
      <c r="AS606" s="224"/>
      <c r="AT606" s="224"/>
      <c r="AU606" s="224"/>
      <c r="AV606" s="224"/>
      <c r="AW606" s="224"/>
      <c r="AX606" s="224"/>
      <c r="AY606" s="224"/>
    </row>
    <row r="607">
      <c r="A607" s="219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5"/>
      <c r="AA607" s="220"/>
      <c r="AB607" s="225"/>
      <c r="AC607" s="225"/>
      <c r="AD607" s="225"/>
      <c r="AE607" s="225"/>
      <c r="AF607" s="225"/>
      <c r="AG607" s="220"/>
      <c r="AH607" s="220"/>
      <c r="AI607" s="220"/>
      <c r="AJ607" s="220"/>
      <c r="AK607" s="222"/>
      <c r="AL607" s="222"/>
      <c r="AM607" s="222"/>
      <c r="AN607" s="222"/>
      <c r="AO607" s="223"/>
      <c r="AP607" s="220"/>
      <c r="AQ607" s="224"/>
      <c r="AR607" s="224"/>
      <c r="AS607" s="224"/>
      <c r="AT607" s="224"/>
      <c r="AU607" s="224"/>
      <c r="AV607" s="224"/>
      <c r="AW607" s="224"/>
      <c r="AX607" s="224"/>
      <c r="AY607" s="224"/>
    </row>
    <row r="608">
      <c r="A608" s="219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5"/>
      <c r="AA608" s="220"/>
      <c r="AB608" s="225"/>
      <c r="AC608" s="225"/>
      <c r="AD608" s="225"/>
      <c r="AE608" s="225"/>
      <c r="AF608" s="225"/>
      <c r="AG608" s="220"/>
      <c r="AH608" s="220"/>
      <c r="AI608" s="220"/>
      <c r="AJ608" s="220"/>
      <c r="AK608" s="222"/>
      <c r="AL608" s="222"/>
      <c r="AM608" s="222"/>
      <c r="AN608" s="222"/>
      <c r="AO608" s="223"/>
      <c r="AP608" s="220"/>
      <c r="AQ608" s="224"/>
      <c r="AR608" s="224"/>
      <c r="AS608" s="224"/>
      <c r="AT608" s="224"/>
      <c r="AU608" s="224"/>
      <c r="AV608" s="224"/>
      <c r="AW608" s="224"/>
      <c r="AX608" s="224"/>
      <c r="AY608" s="224"/>
    </row>
    <row r="609">
      <c r="A609" s="219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5"/>
      <c r="AA609" s="220"/>
      <c r="AB609" s="225"/>
      <c r="AC609" s="225"/>
      <c r="AD609" s="225"/>
      <c r="AE609" s="225"/>
      <c r="AF609" s="225"/>
      <c r="AG609" s="220"/>
      <c r="AH609" s="220"/>
      <c r="AI609" s="220"/>
      <c r="AJ609" s="220"/>
      <c r="AK609" s="222"/>
      <c r="AL609" s="222"/>
      <c r="AM609" s="222"/>
      <c r="AN609" s="222"/>
      <c r="AO609" s="223"/>
      <c r="AP609" s="220"/>
      <c r="AQ609" s="224"/>
      <c r="AR609" s="224"/>
      <c r="AS609" s="224"/>
      <c r="AT609" s="224"/>
      <c r="AU609" s="224"/>
      <c r="AV609" s="224"/>
      <c r="AW609" s="224"/>
      <c r="AX609" s="224"/>
      <c r="AY609" s="224"/>
    </row>
    <row r="610">
      <c r="A610" s="219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5"/>
      <c r="AA610" s="220"/>
      <c r="AB610" s="225"/>
      <c r="AC610" s="225"/>
      <c r="AD610" s="225"/>
      <c r="AE610" s="225"/>
      <c r="AF610" s="225"/>
      <c r="AG610" s="220"/>
      <c r="AH610" s="220"/>
      <c r="AI610" s="220"/>
      <c r="AJ610" s="220"/>
      <c r="AK610" s="222"/>
      <c r="AL610" s="222"/>
      <c r="AM610" s="222"/>
      <c r="AN610" s="222"/>
      <c r="AO610" s="223"/>
      <c r="AP610" s="220"/>
      <c r="AQ610" s="224"/>
      <c r="AR610" s="224"/>
      <c r="AS610" s="224"/>
      <c r="AT610" s="224"/>
      <c r="AU610" s="224"/>
      <c r="AV610" s="224"/>
      <c r="AW610" s="224"/>
      <c r="AX610" s="224"/>
      <c r="AY610" s="224"/>
    </row>
    <row r="611">
      <c r="A611" s="219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5"/>
      <c r="AA611" s="220"/>
      <c r="AB611" s="225"/>
      <c r="AC611" s="225"/>
      <c r="AD611" s="225"/>
      <c r="AE611" s="225"/>
      <c r="AF611" s="225"/>
      <c r="AG611" s="220"/>
      <c r="AH611" s="220"/>
      <c r="AI611" s="220"/>
      <c r="AJ611" s="220"/>
      <c r="AK611" s="222"/>
      <c r="AL611" s="222"/>
      <c r="AM611" s="222"/>
      <c r="AN611" s="222"/>
      <c r="AO611" s="223"/>
      <c r="AP611" s="220"/>
      <c r="AQ611" s="224"/>
      <c r="AR611" s="224"/>
      <c r="AS611" s="224"/>
      <c r="AT611" s="224"/>
      <c r="AU611" s="224"/>
      <c r="AV611" s="224"/>
      <c r="AW611" s="224"/>
      <c r="AX611" s="224"/>
      <c r="AY611" s="224"/>
    </row>
    <row r="612">
      <c r="A612" s="219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5"/>
      <c r="AA612" s="220"/>
      <c r="AB612" s="225"/>
      <c r="AC612" s="225"/>
      <c r="AD612" s="225"/>
      <c r="AE612" s="225"/>
      <c r="AF612" s="225"/>
      <c r="AG612" s="220"/>
      <c r="AH612" s="220"/>
      <c r="AI612" s="220"/>
      <c r="AJ612" s="220"/>
      <c r="AK612" s="222"/>
      <c r="AL612" s="222"/>
      <c r="AM612" s="222"/>
      <c r="AN612" s="222"/>
      <c r="AO612" s="223"/>
      <c r="AP612" s="220"/>
      <c r="AQ612" s="224"/>
      <c r="AR612" s="224"/>
      <c r="AS612" s="224"/>
      <c r="AT612" s="224"/>
      <c r="AU612" s="224"/>
      <c r="AV612" s="224"/>
      <c r="AW612" s="224"/>
      <c r="AX612" s="224"/>
      <c r="AY612" s="224"/>
    </row>
    <row r="613">
      <c r="A613" s="219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5"/>
      <c r="AA613" s="220"/>
      <c r="AB613" s="225"/>
      <c r="AC613" s="225"/>
      <c r="AD613" s="225"/>
      <c r="AE613" s="225"/>
      <c r="AF613" s="225"/>
      <c r="AG613" s="220"/>
      <c r="AH613" s="220"/>
      <c r="AI613" s="220"/>
      <c r="AJ613" s="220"/>
      <c r="AK613" s="222"/>
      <c r="AL613" s="222"/>
      <c r="AM613" s="222"/>
      <c r="AN613" s="222"/>
      <c r="AO613" s="223"/>
      <c r="AP613" s="220"/>
      <c r="AQ613" s="224"/>
      <c r="AR613" s="224"/>
      <c r="AS613" s="224"/>
      <c r="AT613" s="224"/>
      <c r="AU613" s="224"/>
      <c r="AV613" s="224"/>
      <c r="AW613" s="224"/>
      <c r="AX613" s="224"/>
      <c r="AY613" s="224"/>
    </row>
    <row r="614">
      <c r="A614" s="219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5"/>
      <c r="AA614" s="220"/>
      <c r="AB614" s="225"/>
      <c r="AC614" s="225"/>
      <c r="AD614" s="225"/>
      <c r="AE614" s="225"/>
      <c r="AF614" s="225"/>
      <c r="AG614" s="220"/>
      <c r="AH614" s="220"/>
      <c r="AI614" s="220"/>
      <c r="AJ614" s="220"/>
      <c r="AK614" s="222"/>
      <c r="AL614" s="222"/>
      <c r="AM614" s="222"/>
      <c r="AN614" s="222"/>
      <c r="AO614" s="223"/>
      <c r="AP614" s="220"/>
      <c r="AQ614" s="224"/>
      <c r="AR614" s="224"/>
      <c r="AS614" s="224"/>
      <c r="AT614" s="224"/>
      <c r="AU614" s="224"/>
      <c r="AV614" s="224"/>
      <c r="AW614" s="224"/>
      <c r="AX614" s="224"/>
      <c r="AY614" s="224"/>
    </row>
    <row r="615">
      <c r="A615" s="219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5"/>
      <c r="AA615" s="220"/>
      <c r="AB615" s="225"/>
      <c r="AC615" s="225"/>
      <c r="AD615" s="225"/>
      <c r="AE615" s="225"/>
      <c r="AF615" s="225"/>
      <c r="AG615" s="220"/>
      <c r="AH615" s="220"/>
      <c r="AI615" s="220"/>
      <c r="AJ615" s="220"/>
      <c r="AK615" s="222"/>
      <c r="AL615" s="222"/>
      <c r="AM615" s="222"/>
      <c r="AN615" s="222"/>
      <c r="AO615" s="223"/>
      <c r="AP615" s="220"/>
      <c r="AQ615" s="224"/>
      <c r="AR615" s="224"/>
      <c r="AS615" s="224"/>
      <c r="AT615" s="224"/>
      <c r="AU615" s="224"/>
      <c r="AV615" s="224"/>
      <c r="AW615" s="224"/>
      <c r="AX615" s="224"/>
      <c r="AY615" s="224"/>
    </row>
    <row r="616">
      <c r="A616" s="219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5"/>
      <c r="AA616" s="220"/>
      <c r="AB616" s="225"/>
      <c r="AC616" s="225"/>
      <c r="AD616" s="225"/>
      <c r="AE616" s="225"/>
      <c r="AF616" s="225"/>
      <c r="AG616" s="220"/>
      <c r="AH616" s="220"/>
      <c r="AI616" s="220"/>
      <c r="AJ616" s="220"/>
      <c r="AK616" s="222"/>
      <c r="AL616" s="222"/>
      <c r="AM616" s="222"/>
      <c r="AN616" s="222"/>
      <c r="AO616" s="223"/>
      <c r="AP616" s="220"/>
      <c r="AQ616" s="224"/>
      <c r="AR616" s="224"/>
      <c r="AS616" s="224"/>
      <c r="AT616" s="224"/>
      <c r="AU616" s="224"/>
      <c r="AV616" s="224"/>
      <c r="AW616" s="224"/>
      <c r="AX616" s="224"/>
      <c r="AY616" s="224"/>
    </row>
    <row r="617">
      <c r="A617" s="219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5"/>
      <c r="AA617" s="220"/>
      <c r="AB617" s="225"/>
      <c r="AC617" s="225"/>
      <c r="AD617" s="225"/>
      <c r="AE617" s="225"/>
      <c r="AF617" s="225"/>
      <c r="AG617" s="220"/>
      <c r="AH617" s="220"/>
      <c r="AI617" s="220"/>
      <c r="AJ617" s="220"/>
      <c r="AK617" s="222"/>
      <c r="AL617" s="222"/>
      <c r="AM617" s="222"/>
      <c r="AN617" s="222"/>
      <c r="AO617" s="223"/>
      <c r="AP617" s="220"/>
      <c r="AQ617" s="224"/>
      <c r="AR617" s="224"/>
      <c r="AS617" s="224"/>
      <c r="AT617" s="224"/>
      <c r="AU617" s="224"/>
      <c r="AV617" s="224"/>
      <c r="AW617" s="224"/>
      <c r="AX617" s="224"/>
      <c r="AY617" s="224"/>
    </row>
    <row r="618">
      <c r="A618" s="219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5"/>
      <c r="AA618" s="220"/>
      <c r="AB618" s="225"/>
      <c r="AC618" s="225"/>
      <c r="AD618" s="225"/>
      <c r="AE618" s="225"/>
      <c r="AF618" s="225"/>
      <c r="AG618" s="220"/>
      <c r="AH618" s="220"/>
      <c r="AI618" s="220"/>
      <c r="AJ618" s="220"/>
      <c r="AK618" s="222"/>
      <c r="AL618" s="222"/>
      <c r="AM618" s="222"/>
      <c r="AN618" s="222"/>
      <c r="AO618" s="223"/>
      <c r="AP618" s="220"/>
      <c r="AQ618" s="224"/>
      <c r="AR618" s="224"/>
      <c r="AS618" s="224"/>
      <c r="AT618" s="224"/>
      <c r="AU618" s="224"/>
      <c r="AV618" s="224"/>
      <c r="AW618" s="224"/>
      <c r="AX618" s="224"/>
      <c r="AY618" s="224"/>
    </row>
    <row r="619">
      <c r="A619" s="219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5"/>
      <c r="AA619" s="220"/>
      <c r="AB619" s="225"/>
      <c r="AC619" s="225"/>
      <c r="AD619" s="225"/>
      <c r="AE619" s="225"/>
      <c r="AF619" s="225"/>
      <c r="AG619" s="220"/>
      <c r="AH619" s="220"/>
      <c r="AI619" s="220"/>
      <c r="AJ619" s="220"/>
      <c r="AK619" s="222"/>
      <c r="AL619" s="222"/>
      <c r="AM619" s="222"/>
      <c r="AN619" s="222"/>
      <c r="AO619" s="223"/>
      <c r="AP619" s="220"/>
      <c r="AQ619" s="224"/>
      <c r="AR619" s="224"/>
      <c r="AS619" s="224"/>
      <c r="AT619" s="224"/>
      <c r="AU619" s="224"/>
      <c r="AV619" s="224"/>
      <c r="AW619" s="224"/>
      <c r="AX619" s="224"/>
      <c r="AY619" s="224"/>
    </row>
    <row r="620">
      <c r="A620" s="219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5"/>
      <c r="AA620" s="220"/>
      <c r="AB620" s="225"/>
      <c r="AC620" s="225"/>
      <c r="AD620" s="225"/>
      <c r="AE620" s="225"/>
      <c r="AF620" s="225"/>
      <c r="AG620" s="220"/>
      <c r="AH620" s="220"/>
      <c r="AI620" s="220"/>
      <c r="AJ620" s="220"/>
      <c r="AK620" s="222"/>
      <c r="AL620" s="222"/>
      <c r="AM620" s="222"/>
      <c r="AN620" s="222"/>
      <c r="AO620" s="223"/>
      <c r="AP620" s="220"/>
      <c r="AQ620" s="224"/>
      <c r="AR620" s="224"/>
      <c r="AS620" s="224"/>
      <c r="AT620" s="224"/>
      <c r="AU620" s="224"/>
      <c r="AV620" s="224"/>
      <c r="AW620" s="224"/>
      <c r="AX620" s="224"/>
      <c r="AY620" s="224"/>
    </row>
    <row r="621">
      <c r="A621" s="219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5"/>
      <c r="AA621" s="220"/>
      <c r="AB621" s="225"/>
      <c r="AC621" s="225"/>
      <c r="AD621" s="225"/>
      <c r="AE621" s="225"/>
      <c r="AF621" s="225"/>
      <c r="AG621" s="220"/>
      <c r="AH621" s="220"/>
      <c r="AI621" s="220"/>
      <c r="AJ621" s="220"/>
      <c r="AK621" s="222"/>
      <c r="AL621" s="222"/>
      <c r="AM621" s="222"/>
      <c r="AN621" s="222"/>
      <c r="AO621" s="223"/>
      <c r="AP621" s="220"/>
      <c r="AQ621" s="224"/>
      <c r="AR621" s="224"/>
      <c r="AS621" s="224"/>
      <c r="AT621" s="224"/>
      <c r="AU621" s="224"/>
      <c r="AV621" s="224"/>
      <c r="AW621" s="224"/>
      <c r="AX621" s="224"/>
      <c r="AY621" s="224"/>
    </row>
    <row r="622">
      <c r="A622" s="219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5"/>
      <c r="AA622" s="220"/>
      <c r="AB622" s="225"/>
      <c r="AC622" s="225"/>
      <c r="AD622" s="225"/>
      <c r="AE622" s="225"/>
      <c r="AF622" s="225"/>
      <c r="AG622" s="220"/>
      <c r="AH622" s="220"/>
      <c r="AI622" s="220"/>
      <c r="AJ622" s="220"/>
      <c r="AK622" s="222"/>
      <c r="AL622" s="222"/>
      <c r="AM622" s="222"/>
      <c r="AN622" s="222"/>
      <c r="AO622" s="223"/>
      <c r="AP622" s="220"/>
      <c r="AQ622" s="224"/>
      <c r="AR622" s="224"/>
      <c r="AS622" s="224"/>
      <c r="AT622" s="224"/>
      <c r="AU622" s="224"/>
      <c r="AV622" s="224"/>
      <c r="AW622" s="224"/>
      <c r="AX622" s="224"/>
      <c r="AY622" s="224"/>
    </row>
    <row r="623">
      <c r="A623" s="219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5"/>
      <c r="AA623" s="220"/>
      <c r="AB623" s="225"/>
      <c r="AC623" s="225"/>
      <c r="AD623" s="225"/>
      <c r="AE623" s="225"/>
      <c r="AF623" s="225"/>
      <c r="AG623" s="220"/>
      <c r="AH623" s="220"/>
      <c r="AI623" s="220"/>
      <c r="AJ623" s="220"/>
      <c r="AK623" s="222"/>
      <c r="AL623" s="222"/>
      <c r="AM623" s="222"/>
      <c r="AN623" s="222"/>
      <c r="AO623" s="223"/>
      <c r="AP623" s="220"/>
      <c r="AQ623" s="224"/>
      <c r="AR623" s="224"/>
      <c r="AS623" s="224"/>
      <c r="AT623" s="224"/>
      <c r="AU623" s="224"/>
      <c r="AV623" s="224"/>
      <c r="AW623" s="224"/>
      <c r="AX623" s="224"/>
      <c r="AY623" s="224"/>
    </row>
    <row r="624">
      <c r="A624" s="219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5"/>
      <c r="AA624" s="220"/>
      <c r="AB624" s="225"/>
      <c r="AC624" s="225"/>
      <c r="AD624" s="225"/>
      <c r="AE624" s="225"/>
      <c r="AF624" s="225"/>
      <c r="AG624" s="220"/>
      <c r="AH624" s="220"/>
      <c r="AI624" s="220"/>
      <c r="AJ624" s="220"/>
      <c r="AK624" s="222"/>
      <c r="AL624" s="222"/>
      <c r="AM624" s="222"/>
      <c r="AN624" s="222"/>
      <c r="AO624" s="223"/>
      <c r="AP624" s="220"/>
      <c r="AQ624" s="224"/>
      <c r="AR624" s="224"/>
      <c r="AS624" s="224"/>
      <c r="AT624" s="224"/>
      <c r="AU624" s="224"/>
      <c r="AV624" s="224"/>
      <c r="AW624" s="224"/>
      <c r="AX624" s="224"/>
      <c r="AY624" s="224"/>
    </row>
    <row r="625">
      <c r="A625" s="219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5"/>
      <c r="AA625" s="220"/>
      <c r="AB625" s="225"/>
      <c r="AC625" s="225"/>
      <c r="AD625" s="225"/>
      <c r="AE625" s="225"/>
      <c r="AF625" s="225"/>
      <c r="AG625" s="220"/>
      <c r="AH625" s="220"/>
      <c r="AI625" s="220"/>
      <c r="AJ625" s="220"/>
      <c r="AK625" s="222"/>
      <c r="AL625" s="222"/>
      <c r="AM625" s="222"/>
      <c r="AN625" s="222"/>
      <c r="AO625" s="223"/>
      <c r="AP625" s="220"/>
      <c r="AQ625" s="224"/>
      <c r="AR625" s="224"/>
      <c r="AS625" s="224"/>
      <c r="AT625" s="224"/>
      <c r="AU625" s="224"/>
      <c r="AV625" s="224"/>
      <c r="AW625" s="224"/>
      <c r="AX625" s="224"/>
      <c r="AY625" s="224"/>
    </row>
    <row r="626">
      <c r="A626" s="219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5"/>
      <c r="AA626" s="220"/>
      <c r="AB626" s="225"/>
      <c r="AC626" s="225"/>
      <c r="AD626" s="225"/>
      <c r="AE626" s="225"/>
      <c r="AF626" s="225"/>
      <c r="AG626" s="220"/>
      <c r="AH626" s="220"/>
      <c r="AI626" s="220"/>
      <c r="AJ626" s="220"/>
      <c r="AK626" s="222"/>
      <c r="AL626" s="222"/>
      <c r="AM626" s="222"/>
      <c r="AN626" s="222"/>
      <c r="AO626" s="223"/>
      <c r="AP626" s="220"/>
      <c r="AQ626" s="224"/>
      <c r="AR626" s="224"/>
      <c r="AS626" s="224"/>
      <c r="AT626" s="224"/>
      <c r="AU626" s="224"/>
      <c r="AV626" s="224"/>
      <c r="AW626" s="224"/>
      <c r="AX626" s="224"/>
      <c r="AY626" s="224"/>
    </row>
    <row r="627">
      <c r="A627" s="219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5"/>
      <c r="AA627" s="220"/>
      <c r="AB627" s="225"/>
      <c r="AC627" s="225"/>
      <c r="AD627" s="225"/>
      <c r="AE627" s="225"/>
      <c r="AF627" s="225"/>
      <c r="AG627" s="220"/>
      <c r="AH627" s="220"/>
      <c r="AI627" s="220"/>
      <c r="AJ627" s="220"/>
      <c r="AK627" s="222"/>
      <c r="AL627" s="222"/>
      <c r="AM627" s="222"/>
      <c r="AN627" s="222"/>
      <c r="AO627" s="223"/>
      <c r="AP627" s="220"/>
      <c r="AQ627" s="224"/>
      <c r="AR627" s="224"/>
      <c r="AS627" s="224"/>
      <c r="AT627" s="224"/>
      <c r="AU627" s="224"/>
      <c r="AV627" s="224"/>
      <c r="AW627" s="224"/>
      <c r="AX627" s="224"/>
      <c r="AY627" s="224"/>
    </row>
    <row r="628">
      <c r="A628" s="219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5"/>
      <c r="AA628" s="220"/>
      <c r="AB628" s="225"/>
      <c r="AC628" s="225"/>
      <c r="AD628" s="225"/>
      <c r="AE628" s="225"/>
      <c r="AF628" s="225"/>
      <c r="AG628" s="220"/>
      <c r="AH628" s="220"/>
      <c r="AI628" s="220"/>
      <c r="AJ628" s="220"/>
      <c r="AK628" s="222"/>
      <c r="AL628" s="222"/>
      <c r="AM628" s="222"/>
      <c r="AN628" s="222"/>
      <c r="AO628" s="223"/>
      <c r="AP628" s="220"/>
      <c r="AQ628" s="224"/>
      <c r="AR628" s="224"/>
      <c r="AS628" s="224"/>
      <c r="AT628" s="224"/>
      <c r="AU628" s="224"/>
      <c r="AV628" s="224"/>
      <c r="AW628" s="224"/>
      <c r="AX628" s="224"/>
      <c r="AY628" s="224"/>
    </row>
    <row r="629">
      <c r="A629" s="219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5"/>
      <c r="AA629" s="220"/>
      <c r="AB629" s="225"/>
      <c r="AC629" s="225"/>
      <c r="AD629" s="225"/>
      <c r="AE629" s="225"/>
      <c r="AF629" s="225"/>
      <c r="AG629" s="220"/>
      <c r="AH629" s="220"/>
      <c r="AI629" s="220"/>
      <c r="AJ629" s="220"/>
      <c r="AK629" s="222"/>
      <c r="AL629" s="222"/>
      <c r="AM629" s="222"/>
      <c r="AN629" s="222"/>
      <c r="AO629" s="223"/>
      <c r="AP629" s="220"/>
      <c r="AQ629" s="224"/>
      <c r="AR629" s="224"/>
      <c r="AS629" s="224"/>
      <c r="AT629" s="224"/>
      <c r="AU629" s="224"/>
      <c r="AV629" s="224"/>
      <c r="AW629" s="224"/>
      <c r="AX629" s="224"/>
      <c r="AY629" s="224"/>
    </row>
    <row r="630">
      <c r="A630" s="219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5"/>
      <c r="AA630" s="220"/>
      <c r="AB630" s="225"/>
      <c r="AC630" s="225"/>
      <c r="AD630" s="225"/>
      <c r="AE630" s="225"/>
      <c r="AF630" s="225"/>
      <c r="AG630" s="220"/>
      <c r="AH630" s="220"/>
      <c r="AI630" s="220"/>
      <c r="AJ630" s="220"/>
      <c r="AK630" s="222"/>
      <c r="AL630" s="222"/>
      <c r="AM630" s="222"/>
      <c r="AN630" s="222"/>
      <c r="AO630" s="223"/>
      <c r="AP630" s="220"/>
      <c r="AQ630" s="224"/>
      <c r="AR630" s="224"/>
      <c r="AS630" s="224"/>
      <c r="AT630" s="224"/>
      <c r="AU630" s="224"/>
      <c r="AV630" s="224"/>
      <c r="AW630" s="224"/>
      <c r="AX630" s="224"/>
      <c r="AY630" s="224"/>
    </row>
    <row r="631">
      <c r="A631" s="219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5"/>
      <c r="AA631" s="220"/>
      <c r="AB631" s="225"/>
      <c r="AC631" s="225"/>
      <c r="AD631" s="225"/>
      <c r="AE631" s="225"/>
      <c r="AF631" s="225"/>
      <c r="AG631" s="220"/>
      <c r="AH631" s="220"/>
      <c r="AI631" s="220"/>
      <c r="AJ631" s="220"/>
      <c r="AK631" s="222"/>
      <c r="AL631" s="222"/>
      <c r="AM631" s="222"/>
      <c r="AN631" s="222"/>
      <c r="AO631" s="223"/>
      <c r="AP631" s="220"/>
      <c r="AQ631" s="224"/>
      <c r="AR631" s="224"/>
      <c r="AS631" s="224"/>
      <c r="AT631" s="224"/>
      <c r="AU631" s="224"/>
      <c r="AV631" s="224"/>
      <c r="AW631" s="224"/>
      <c r="AX631" s="224"/>
      <c r="AY631" s="224"/>
    </row>
    <row r="632">
      <c r="A632" s="219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5"/>
      <c r="AA632" s="220"/>
      <c r="AB632" s="225"/>
      <c r="AC632" s="225"/>
      <c r="AD632" s="225"/>
      <c r="AE632" s="225"/>
      <c r="AF632" s="225"/>
      <c r="AG632" s="220"/>
      <c r="AH632" s="220"/>
      <c r="AI632" s="220"/>
      <c r="AJ632" s="220"/>
      <c r="AK632" s="222"/>
      <c r="AL632" s="222"/>
      <c r="AM632" s="222"/>
      <c r="AN632" s="222"/>
      <c r="AO632" s="223"/>
      <c r="AP632" s="220"/>
      <c r="AQ632" s="224"/>
      <c r="AR632" s="224"/>
      <c r="AS632" s="224"/>
      <c r="AT632" s="224"/>
      <c r="AU632" s="224"/>
      <c r="AV632" s="224"/>
      <c r="AW632" s="224"/>
      <c r="AX632" s="224"/>
      <c r="AY632" s="224"/>
    </row>
    <row r="633">
      <c r="A633" s="219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5"/>
      <c r="AA633" s="220"/>
      <c r="AB633" s="225"/>
      <c r="AC633" s="225"/>
      <c r="AD633" s="225"/>
      <c r="AE633" s="225"/>
      <c r="AF633" s="225"/>
      <c r="AG633" s="220"/>
      <c r="AH633" s="220"/>
      <c r="AI633" s="220"/>
      <c r="AJ633" s="220"/>
      <c r="AK633" s="222"/>
      <c r="AL633" s="222"/>
      <c r="AM633" s="222"/>
      <c r="AN633" s="222"/>
      <c r="AO633" s="223"/>
      <c r="AP633" s="220"/>
      <c r="AQ633" s="224"/>
      <c r="AR633" s="224"/>
      <c r="AS633" s="224"/>
      <c r="AT633" s="224"/>
      <c r="AU633" s="224"/>
      <c r="AV633" s="224"/>
      <c r="AW633" s="224"/>
      <c r="AX633" s="224"/>
      <c r="AY633" s="224"/>
    </row>
    <row r="634">
      <c r="A634" s="219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5"/>
      <c r="AA634" s="220"/>
      <c r="AB634" s="225"/>
      <c r="AC634" s="225"/>
      <c r="AD634" s="225"/>
      <c r="AE634" s="225"/>
      <c r="AF634" s="225"/>
      <c r="AG634" s="220"/>
      <c r="AH634" s="220"/>
      <c r="AI634" s="220"/>
      <c r="AJ634" s="220"/>
      <c r="AK634" s="222"/>
      <c r="AL634" s="222"/>
      <c r="AM634" s="222"/>
      <c r="AN634" s="222"/>
      <c r="AO634" s="223"/>
      <c r="AP634" s="220"/>
      <c r="AQ634" s="224"/>
      <c r="AR634" s="224"/>
      <c r="AS634" s="224"/>
      <c r="AT634" s="224"/>
      <c r="AU634" s="224"/>
      <c r="AV634" s="224"/>
      <c r="AW634" s="224"/>
      <c r="AX634" s="224"/>
      <c r="AY634" s="224"/>
    </row>
    <row r="635">
      <c r="A635" s="219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5"/>
      <c r="AA635" s="220"/>
      <c r="AB635" s="225"/>
      <c r="AC635" s="225"/>
      <c r="AD635" s="225"/>
      <c r="AE635" s="225"/>
      <c r="AF635" s="225"/>
      <c r="AG635" s="220"/>
      <c r="AH635" s="220"/>
      <c r="AI635" s="220"/>
      <c r="AJ635" s="220"/>
      <c r="AK635" s="222"/>
      <c r="AL635" s="222"/>
      <c r="AM635" s="222"/>
      <c r="AN635" s="222"/>
      <c r="AO635" s="223"/>
      <c r="AP635" s="220"/>
      <c r="AQ635" s="224"/>
      <c r="AR635" s="224"/>
      <c r="AS635" s="224"/>
      <c r="AT635" s="224"/>
      <c r="AU635" s="224"/>
      <c r="AV635" s="224"/>
      <c r="AW635" s="224"/>
      <c r="AX635" s="224"/>
      <c r="AY635" s="224"/>
    </row>
    <row r="636">
      <c r="A636" s="219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5"/>
      <c r="AA636" s="220"/>
      <c r="AB636" s="225"/>
      <c r="AC636" s="225"/>
      <c r="AD636" s="225"/>
      <c r="AE636" s="225"/>
      <c r="AF636" s="225"/>
      <c r="AG636" s="220"/>
      <c r="AH636" s="220"/>
      <c r="AI636" s="220"/>
      <c r="AJ636" s="220"/>
      <c r="AK636" s="222"/>
      <c r="AL636" s="222"/>
      <c r="AM636" s="222"/>
      <c r="AN636" s="222"/>
      <c r="AO636" s="223"/>
      <c r="AP636" s="220"/>
      <c r="AQ636" s="224"/>
      <c r="AR636" s="224"/>
      <c r="AS636" s="224"/>
      <c r="AT636" s="224"/>
      <c r="AU636" s="224"/>
      <c r="AV636" s="224"/>
      <c r="AW636" s="224"/>
      <c r="AX636" s="224"/>
      <c r="AY636" s="224"/>
    </row>
    <row r="637">
      <c r="A637" s="219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5"/>
      <c r="AA637" s="220"/>
      <c r="AB637" s="225"/>
      <c r="AC637" s="225"/>
      <c r="AD637" s="225"/>
      <c r="AE637" s="225"/>
      <c r="AF637" s="225"/>
      <c r="AG637" s="220"/>
      <c r="AH637" s="220"/>
      <c r="AI637" s="220"/>
      <c r="AJ637" s="220"/>
      <c r="AK637" s="222"/>
      <c r="AL637" s="222"/>
      <c r="AM637" s="222"/>
      <c r="AN637" s="222"/>
      <c r="AO637" s="223"/>
      <c r="AP637" s="220"/>
      <c r="AQ637" s="224"/>
      <c r="AR637" s="224"/>
      <c r="AS637" s="224"/>
      <c r="AT637" s="224"/>
      <c r="AU637" s="224"/>
      <c r="AV637" s="224"/>
      <c r="AW637" s="224"/>
      <c r="AX637" s="224"/>
      <c r="AY637" s="224"/>
    </row>
    <row r="638">
      <c r="A638" s="219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5"/>
      <c r="AA638" s="220"/>
      <c r="AB638" s="225"/>
      <c r="AC638" s="225"/>
      <c r="AD638" s="225"/>
      <c r="AE638" s="225"/>
      <c r="AF638" s="225"/>
      <c r="AG638" s="220"/>
      <c r="AH638" s="220"/>
      <c r="AI638" s="220"/>
      <c r="AJ638" s="220"/>
      <c r="AK638" s="222"/>
      <c r="AL638" s="222"/>
      <c r="AM638" s="222"/>
      <c r="AN638" s="222"/>
      <c r="AO638" s="223"/>
      <c r="AP638" s="220"/>
      <c r="AQ638" s="224"/>
      <c r="AR638" s="224"/>
      <c r="AS638" s="224"/>
      <c r="AT638" s="224"/>
      <c r="AU638" s="224"/>
      <c r="AV638" s="224"/>
      <c r="AW638" s="224"/>
      <c r="AX638" s="224"/>
      <c r="AY638" s="224"/>
    </row>
    <row r="639">
      <c r="A639" s="219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5"/>
      <c r="AA639" s="220"/>
      <c r="AB639" s="225"/>
      <c r="AC639" s="225"/>
      <c r="AD639" s="225"/>
      <c r="AE639" s="225"/>
      <c r="AF639" s="225"/>
      <c r="AG639" s="220"/>
      <c r="AH639" s="220"/>
      <c r="AI639" s="220"/>
      <c r="AJ639" s="220"/>
      <c r="AK639" s="222"/>
      <c r="AL639" s="222"/>
      <c r="AM639" s="222"/>
      <c r="AN639" s="222"/>
      <c r="AO639" s="223"/>
      <c r="AP639" s="220"/>
      <c r="AQ639" s="224"/>
      <c r="AR639" s="224"/>
      <c r="AS639" s="224"/>
      <c r="AT639" s="224"/>
      <c r="AU639" s="224"/>
      <c r="AV639" s="224"/>
      <c r="AW639" s="224"/>
      <c r="AX639" s="224"/>
      <c r="AY639" s="224"/>
    </row>
    <row r="640">
      <c r="A640" s="219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5"/>
      <c r="AA640" s="220"/>
      <c r="AB640" s="225"/>
      <c r="AC640" s="225"/>
      <c r="AD640" s="225"/>
      <c r="AE640" s="225"/>
      <c r="AF640" s="225"/>
      <c r="AG640" s="220"/>
      <c r="AH640" s="220"/>
      <c r="AI640" s="220"/>
      <c r="AJ640" s="220"/>
      <c r="AK640" s="222"/>
      <c r="AL640" s="222"/>
      <c r="AM640" s="222"/>
      <c r="AN640" s="222"/>
      <c r="AO640" s="223"/>
      <c r="AP640" s="220"/>
      <c r="AQ640" s="224"/>
      <c r="AR640" s="224"/>
      <c r="AS640" s="224"/>
      <c r="AT640" s="224"/>
      <c r="AU640" s="224"/>
      <c r="AV640" s="224"/>
      <c r="AW640" s="224"/>
      <c r="AX640" s="224"/>
      <c r="AY640" s="224"/>
    </row>
    <row r="641">
      <c r="A641" s="219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5"/>
      <c r="AA641" s="220"/>
      <c r="AB641" s="225"/>
      <c r="AC641" s="225"/>
      <c r="AD641" s="225"/>
      <c r="AE641" s="225"/>
      <c r="AF641" s="225"/>
      <c r="AG641" s="220"/>
      <c r="AH641" s="220"/>
      <c r="AI641" s="220"/>
      <c r="AJ641" s="220"/>
      <c r="AK641" s="222"/>
      <c r="AL641" s="222"/>
      <c r="AM641" s="222"/>
      <c r="AN641" s="222"/>
      <c r="AO641" s="223"/>
      <c r="AP641" s="220"/>
      <c r="AQ641" s="224"/>
      <c r="AR641" s="224"/>
      <c r="AS641" s="224"/>
      <c r="AT641" s="224"/>
      <c r="AU641" s="224"/>
      <c r="AV641" s="224"/>
      <c r="AW641" s="224"/>
      <c r="AX641" s="224"/>
      <c r="AY641" s="224"/>
    </row>
    <row r="642">
      <c r="A642" s="219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5"/>
      <c r="AA642" s="220"/>
      <c r="AB642" s="225"/>
      <c r="AC642" s="225"/>
      <c r="AD642" s="225"/>
      <c r="AE642" s="225"/>
      <c r="AF642" s="225"/>
      <c r="AG642" s="220"/>
      <c r="AH642" s="220"/>
      <c r="AI642" s="220"/>
      <c r="AJ642" s="220"/>
      <c r="AK642" s="222"/>
      <c r="AL642" s="222"/>
      <c r="AM642" s="222"/>
      <c r="AN642" s="222"/>
      <c r="AO642" s="223"/>
      <c r="AP642" s="220"/>
      <c r="AQ642" s="224"/>
      <c r="AR642" s="224"/>
      <c r="AS642" s="224"/>
      <c r="AT642" s="224"/>
      <c r="AU642" s="224"/>
      <c r="AV642" s="224"/>
      <c r="AW642" s="224"/>
      <c r="AX642" s="224"/>
      <c r="AY642" s="224"/>
    </row>
    <row r="643">
      <c r="A643" s="219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5"/>
      <c r="AA643" s="220"/>
      <c r="AB643" s="225"/>
      <c r="AC643" s="225"/>
      <c r="AD643" s="225"/>
      <c r="AE643" s="225"/>
      <c r="AF643" s="225"/>
      <c r="AG643" s="220"/>
      <c r="AH643" s="220"/>
      <c r="AI643" s="220"/>
      <c r="AJ643" s="220"/>
      <c r="AK643" s="222"/>
      <c r="AL643" s="222"/>
      <c r="AM643" s="222"/>
      <c r="AN643" s="222"/>
      <c r="AO643" s="223"/>
      <c r="AP643" s="220"/>
      <c r="AQ643" s="224"/>
      <c r="AR643" s="224"/>
      <c r="AS643" s="224"/>
      <c r="AT643" s="224"/>
      <c r="AU643" s="224"/>
      <c r="AV643" s="224"/>
      <c r="AW643" s="224"/>
      <c r="AX643" s="224"/>
      <c r="AY643" s="224"/>
    </row>
    <row r="644">
      <c r="A644" s="219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5"/>
      <c r="AA644" s="220"/>
      <c r="AB644" s="225"/>
      <c r="AC644" s="225"/>
      <c r="AD644" s="225"/>
      <c r="AE644" s="225"/>
      <c r="AF644" s="225"/>
      <c r="AG644" s="220"/>
      <c r="AH644" s="220"/>
      <c r="AI644" s="220"/>
      <c r="AJ644" s="220"/>
      <c r="AK644" s="222"/>
      <c r="AL644" s="222"/>
      <c r="AM644" s="222"/>
      <c r="AN644" s="222"/>
      <c r="AO644" s="223"/>
      <c r="AP644" s="220"/>
      <c r="AQ644" s="224"/>
      <c r="AR644" s="224"/>
      <c r="AS644" s="224"/>
      <c r="AT644" s="224"/>
      <c r="AU644" s="224"/>
      <c r="AV644" s="224"/>
      <c r="AW644" s="224"/>
      <c r="AX644" s="224"/>
      <c r="AY644" s="224"/>
    </row>
    <row r="645">
      <c r="A645" s="219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5"/>
      <c r="AA645" s="220"/>
      <c r="AB645" s="225"/>
      <c r="AC645" s="225"/>
      <c r="AD645" s="225"/>
      <c r="AE645" s="225"/>
      <c r="AF645" s="225"/>
      <c r="AG645" s="220"/>
      <c r="AH645" s="220"/>
      <c r="AI645" s="220"/>
      <c r="AJ645" s="220"/>
      <c r="AK645" s="222"/>
      <c r="AL645" s="222"/>
      <c r="AM645" s="222"/>
      <c r="AN645" s="222"/>
      <c r="AO645" s="223"/>
      <c r="AP645" s="220"/>
      <c r="AQ645" s="224"/>
      <c r="AR645" s="224"/>
      <c r="AS645" s="224"/>
      <c r="AT645" s="224"/>
      <c r="AU645" s="224"/>
      <c r="AV645" s="224"/>
      <c r="AW645" s="224"/>
      <c r="AX645" s="224"/>
      <c r="AY645" s="224"/>
    </row>
    <row r="646">
      <c r="A646" s="219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5"/>
      <c r="AA646" s="220"/>
      <c r="AB646" s="225"/>
      <c r="AC646" s="225"/>
      <c r="AD646" s="225"/>
      <c r="AE646" s="225"/>
      <c r="AF646" s="225"/>
      <c r="AG646" s="220"/>
      <c r="AH646" s="220"/>
      <c r="AI646" s="220"/>
      <c r="AJ646" s="220"/>
      <c r="AK646" s="222"/>
      <c r="AL646" s="222"/>
      <c r="AM646" s="222"/>
      <c r="AN646" s="222"/>
      <c r="AO646" s="223"/>
      <c r="AP646" s="220"/>
      <c r="AQ646" s="224"/>
      <c r="AR646" s="224"/>
      <c r="AS646" s="224"/>
      <c r="AT646" s="224"/>
      <c r="AU646" s="224"/>
      <c r="AV646" s="224"/>
      <c r="AW646" s="224"/>
      <c r="AX646" s="224"/>
      <c r="AY646" s="224"/>
    </row>
    <row r="647">
      <c r="A647" s="219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5"/>
      <c r="AA647" s="220"/>
      <c r="AB647" s="225"/>
      <c r="AC647" s="225"/>
      <c r="AD647" s="225"/>
      <c r="AE647" s="225"/>
      <c r="AF647" s="225"/>
      <c r="AG647" s="220"/>
      <c r="AH647" s="220"/>
      <c r="AI647" s="220"/>
      <c r="AJ647" s="220"/>
      <c r="AK647" s="222"/>
      <c r="AL647" s="222"/>
      <c r="AM647" s="222"/>
      <c r="AN647" s="222"/>
      <c r="AO647" s="223"/>
      <c r="AP647" s="220"/>
      <c r="AQ647" s="224"/>
      <c r="AR647" s="224"/>
      <c r="AS647" s="224"/>
      <c r="AT647" s="224"/>
      <c r="AU647" s="224"/>
      <c r="AV647" s="224"/>
      <c r="AW647" s="224"/>
      <c r="AX647" s="224"/>
      <c r="AY647" s="224"/>
    </row>
    <row r="648">
      <c r="A648" s="219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5"/>
      <c r="AA648" s="220"/>
      <c r="AB648" s="225"/>
      <c r="AC648" s="225"/>
      <c r="AD648" s="225"/>
      <c r="AE648" s="225"/>
      <c r="AF648" s="225"/>
      <c r="AG648" s="220"/>
      <c r="AH648" s="220"/>
      <c r="AI648" s="220"/>
      <c r="AJ648" s="220"/>
      <c r="AK648" s="222"/>
      <c r="AL648" s="222"/>
      <c r="AM648" s="222"/>
      <c r="AN648" s="222"/>
      <c r="AO648" s="223"/>
      <c r="AP648" s="220"/>
      <c r="AQ648" s="224"/>
      <c r="AR648" s="224"/>
      <c r="AS648" s="224"/>
      <c r="AT648" s="224"/>
      <c r="AU648" s="224"/>
      <c r="AV648" s="224"/>
      <c r="AW648" s="224"/>
      <c r="AX648" s="224"/>
      <c r="AY648" s="224"/>
    </row>
    <row r="649">
      <c r="A649" s="219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5"/>
      <c r="AA649" s="220"/>
      <c r="AB649" s="225"/>
      <c r="AC649" s="225"/>
      <c r="AD649" s="225"/>
      <c r="AE649" s="225"/>
      <c r="AF649" s="225"/>
      <c r="AG649" s="220"/>
      <c r="AH649" s="220"/>
      <c r="AI649" s="220"/>
      <c r="AJ649" s="220"/>
      <c r="AK649" s="222"/>
      <c r="AL649" s="222"/>
      <c r="AM649" s="222"/>
      <c r="AN649" s="222"/>
      <c r="AO649" s="223"/>
      <c r="AP649" s="220"/>
      <c r="AQ649" s="224"/>
      <c r="AR649" s="224"/>
      <c r="AS649" s="224"/>
      <c r="AT649" s="224"/>
      <c r="AU649" s="224"/>
      <c r="AV649" s="224"/>
      <c r="AW649" s="224"/>
      <c r="AX649" s="224"/>
      <c r="AY649" s="224"/>
    </row>
    <row r="650">
      <c r="A650" s="219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5"/>
      <c r="AA650" s="220"/>
      <c r="AB650" s="225"/>
      <c r="AC650" s="225"/>
      <c r="AD650" s="225"/>
      <c r="AE650" s="225"/>
      <c r="AF650" s="225"/>
      <c r="AG650" s="220"/>
      <c r="AH650" s="220"/>
      <c r="AI650" s="220"/>
      <c r="AJ650" s="220"/>
      <c r="AK650" s="222"/>
      <c r="AL650" s="222"/>
      <c r="AM650" s="222"/>
      <c r="AN650" s="222"/>
      <c r="AO650" s="223"/>
      <c r="AP650" s="220"/>
      <c r="AQ650" s="224"/>
      <c r="AR650" s="224"/>
      <c r="AS650" s="224"/>
      <c r="AT650" s="224"/>
      <c r="AU650" s="224"/>
      <c r="AV650" s="224"/>
      <c r="AW650" s="224"/>
      <c r="AX650" s="224"/>
      <c r="AY650" s="224"/>
    </row>
    <row r="651">
      <c r="A651" s="219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5"/>
      <c r="AA651" s="220"/>
      <c r="AB651" s="225"/>
      <c r="AC651" s="225"/>
      <c r="AD651" s="225"/>
      <c r="AE651" s="225"/>
      <c r="AF651" s="225"/>
      <c r="AG651" s="220"/>
      <c r="AH651" s="220"/>
      <c r="AI651" s="220"/>
      <c r="AJ651" s="220"/>
      <c r="AK651" s="222"/>
      <c r="AL651" s="222"/>
      <c r="AM651" s="222"/>
      <c r="AN651" s="222"/>
      <c r="AO651" s="223"/>
      <c r="AP651" s="220"/>
      <c r="AQ651" s="224"/>
      <c r="AR651" s="224"/>
      <c r="AS651" s="224"/>
      <c r="AT651" s="224"/>
      <c r="AU651" s="224"/>
      <c r="AV651" s="224"/>
      <c r="AW651" s="224"/>
      <c r="AX651" s="224"/>
      <c r="AY651" s="224"/>
    </row>
    <row r="652">
      <c r="A652" s="219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5"/>
      <c r="AA652" s="220"/>
      <c r="AB652" s="225"/>
      <c r="AC652" s="225"/>
      <c r="AD652" s="225"/>
      <c r="AE652" s="225"/>
      <c r="AF652" s="225"/>
      <c r="AG652" s="220"/>
      <c r="AH652" s="220"/>
      <c r="AI652" s="220"/>
      <c r="AJ652" s="220"/>
      <c r="AK652" s="222"/>
      <c r="AL652" s="222"/>
      <c r="AM652" s="222"/>
      <c r="AN652" s="222"/>
      <c r="AO652" s="223"/>
      <c r="AP652" s="220"/>
      <c r="AQ652" s="224"/>
      <c r="AR652" s="224"/>
      <c r="AS652" s="224"/>
      <c r="AT652" s="224"/>
      <c r="AU652" s="224"/>
      <c r="AV652" s="224"/>
      <c r="AW652" s="224"/>
      <c r="AX652" s="224"/>
      <c r="AY652" s="224"/>
    </row>
    <row r="653">
      <c r="A653" s="219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5"/>
      <c r="AA653" s="220"/>
      <c r="AB653" s="225"/>
      <c r="AC653" s="225"/>
      <c r="AD653" s="225"/>
      <c r="AE653" s="225"/>
      <c r="AF653" s="225"/>
      <c r="AG653" s="220"/>
      <c r="AH653" s="220"/>
      <c r="AI653" s="220"/>
      <c r="AJ653" s="220"/>
      <c r="AK653" s="222"/>
      <c r="AL653" s="222"/>
      <c r="AM653" s="222"/>
      <c r="AN653" s="222"/>
      <c r="AO653" s="223"/>
      <c r="AP653" s="220"/>
      <c r="AQ653" s="224"/>
      <c r="AR653" s="224"/>
      <c r="AS653" s="224"/>
      <c r="AT653" s="224"/>
      <c r="AU653" s="224"/>
      <c r="AV653" s="224"/>
      <c r="AW653" s="224"/>
      <c r="AX653" s="224"/>
      <c r="AY653" s="224"/>
    </row>
    <row r="654">
      <c r="A654" s="219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5"/>
      <c r="AA654" s="220"/>
      <c r="AB654" s="225"/>
      <c r="AC654" s="225"/>
      <c r="AD654" s="225"/>
      <c r="AE654" s="225"/>
      <c r="AF654" s="225"/>
      <c r="AG654" s="220"/>
      <c r="AH654" s="220"/>
      <c r="AI654" s="220"/>
      <c r="AJ654" s="220"/>
      <c r="AK654" s="222"/>
      <c r="AL654" s="222"/>
      <c r="AM654" s="222"/>
      <c r="AN654" s="222"/>
      <c r="AO654" s="223"/>
      <c r="AP654" s="220"/>
      <c r="AQ654" s="224"/>
      <c r="AR654" s="224"/>
      <c r="AS654" s="224"/>
      <c r="AT654" s="224"/>
      <c r="AU654" s="224"/>
      <c r="AV654" s="224"/>
      <c r="AW654" s="224"/>
      <c r="AX654" s="224"/>
      <c r="AY654" s="224"/>
    </row>
    <row r="655">
      <c r="A655" s="219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5"/>
      <c r="AA655" s="220"/>
      <c r="AB655" s="225"/>
      <c r="AC655" s="225"/>
      <c r="AD655" s="225"/>
      <c r="AE655" s="225"/>
      <c r="AF655" s="225"/>
      <c r="AG655" s="220"/>
      <c r="AH655" s="220"/>
      <c r="AI655" s="220"/>
      <c r="AJ655" s="220"/>
      <c r="AK655" s="222"/>
      <c r="AL655" s="222"/>
      <c r="AM655" s="222"/>
      <c r="AN655" s="222"/>
      <c r="AO655" s="223"/>
      <c r="AP655" s="220"/>
      <c r="AQ655" s="224"/>
      <c r="AR655" s="224"/>
      <c r="AS655" s="224"/>
      <c r="AT655" s="224"/>
      <c r="AU655" s="224"/>
      <c r="AV655" s="224"/>
      <c r="AW655" s="224"/>
      <c r="AX655" s="224"/>
      <c r="AY655" s="224"/>
    </row>
    <row r="656">
      <c r="A656" s="219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5"/>
      <c r="AA656" s="220"/>
      <c r="AB656" s="225"/>
      <c r="AC656" s="225"/>
      <c r="AD656" s="225"/>
      <c r="AE656" s="225"/>
      <c r="AF656" s="225"/>
      <c r="AG656" s="220"/>
      <c r="AH656" s="220"/>
      <c r="AI656" s="220"/>
      <c r="AJ656" s="220"/>
      <c r="AK656" s="222"/>
      <c r="AL656" s="222"/>
      <c r="AM656" s="222"/>
      <c r="AN656" s="222"/>
      <c r="AO656" s="223"/>
      <c r="AP656" s="220"/>
      <c r="AQ656" s="224"/>
      <c r="AR656" s="224"/>
      <c r="AS656" s="224"/>
      <c r="AT656" s="224"/>
      <c r="AU656" s="224"/>
      <c r="AV656" s="224"/>
      <c r="AW656" s="224"/>
      <c r="AX656" s="224"/>
      <c r="AY656" s="224"/>
    </row>
    <row r="657">
      <c r="A657" s="219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5"/>
      <c r="AA657" s="220"/>
      <c r="AB657" s="225"/>
      <c r="AC657" s="225"/>
      <c r="AD657" s="225"/>
      <c r="AE657" s="225"/>
      <c r="AF657" s="225"/>
      <c r="AG657" s="220"/>
      <c r="AH657" s="220"/>
      <c r="AI657" s="220"/>
      <c r="AJ657" s="220"/>
      <c r="AK657" s="222"/>
      <c r="AL657" s="222"/>
      <c r="AM657" s="222"/>
      <c r="AN657" s="222"/>
      <c r="AO657" s="223"/>
      <c r="AP657" s="220"/>
      <c r="AQ657" s="224"/>
      <c r="AR657" s="224"/>
      <c r="AS657" s="224"/>
      <c r="AT657" s="224"/>
      <c r="AU657" s="224"/>
      <c r="AV657" s="224"/>
      <c r="AW657" s="224"/>
      <c r="AX657" s="224"/>
      <c r="AY657" s="224"/>
    </row>
    <row r="658">
      <c r="A658" s="219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5"/>
      <c r="AA658" s="220"/>
      <c r="AB658" s="225"/>
      <c r="AC658" s="225"/>
      <c r="AD658" s="225"/>
      <c r="AE658" s="225"/>
      <c r="AF658" s="225"/>
      <c r="AG658" s="220"/>
      <c r="AH658" s="220"/>
      <c r="AI658" s="220"/>
      <c r="AJ658" s="220"/>
      <c r="AK658" s="222"/>
      <c r="AL658" s="222"/>
      <c r="AM658" s="222"/>
      <c r="AN658" s="222"/>
      <c r="AO658" s="223"/>
      <c r="AP658" s="220"/>
      <c r="AQ658" s="224"/>
      <c r="AR658" s="224"/>
      <c r="AS658" s="224"/>
      <c r="AT658" s="224"/>
      <c r="AU658" s="224"/>
      <c r="AV658" s="224"/>
      <c r="AW658" s="224"/>
      <c r="AX658" s="224"/>
      <c r="AY658" s="224"/>
    </row>
    <row r="659">
      <c r="A659" s="219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5"/>
      <c r="AA659" s="220"/>
      <c r="AB659" s="225"/>
      <c r="AC659" s="225"/>
      <c r="AD659" s="225"/>
      <c r="AE659" s="225"/>
      <c r="AF659" s="225"/>
      <c r="AG659" s="220"/>
      <c r="AH659" s="220"/>
      <c r="AI659" s="220"/>
      <c r="AJ659" s="220"/>
      <c r="AK659" s="222"/>
      <c r="AL659" s="222"/>
      <c r="AM659" s="222"/>
      <c r="AN659" s="222"/>
      <c r="AO659" s="223"/>
      <c r="AP659" s="220"/>
      <c r="AQ659" s="224"/>
      <c r="AR659" s="224"/>
      <c r="AS659" s="224"/>
      <c r="AT659" s="224"/>
      <c r="AU659" s="224"/>
      <c r="AV659" s="224"/>
      <c r="AW659" s="224"/>
      <c r="AX659" s="224"/>
      <c r="AY659" s="224"/>
    </row>
    <row r="660">
      <c r="A660" s="219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5"/>
      <c r="AA660" s="220"/>
      <c r="AB660" s="225"/>
      <c r="AC660" s="225"/>
      <c r="AD660" s="225"/>
      <c r="AE660" s="225"/>
      <c r="AF660" s="225"/>
      <c r="AG660" s="220"/>
      <c r="AH660" s="220"/>
      <c r="AI660" s="220"/>
      <c r="AJ660" s="220"/>
      <c r="AK660" s="222"/>
      <c r="AL660" s="222"/>
      <c r="AM660" s="222"/>
      <c r="AN660" s="222"/>
      <c r="AO660" s="223"/>
      <c r="AP660" s="220"/>
      <c r="AQ660" s="224"/>
      <c r="AR660" s="224"/>
      <c r="AS660" s="224"/>
      <c r="AT660" s="224"/>
      <c r="AU660" s="224"/>
      <c r="AV660" s="224"/>
      <c r="AW660" s="224"/>
      <c r="AX660" s="224"/>
      <c r="AY660" s="224"/>
    </row>
    <row r="661">
      <c r="A661" s="219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5"/>
      <c r="AA661" s="220"/>
      <c r="AB661" s="225"/>
      <c r="AC661" s="225"/>
      <c r="AD661" s="225"/>
      <c r="AE661" s="225"/>
      <c r="AF661" s="225"/>
      <c r="AG661" s="220"/>
      <c r="AH661" s="220"/>
      <c r="AI661" s="220"/>
      <c r="AJ661" s="220"/>
      <c r="AK661" s="222"/>
      <c r="AL661" s="222"/>
      <c r="AM661" s="222"/>
      <c r="AN661" s="222"/>
      <c r="AO661" s="223"/>
      <c r="AP661" s="220"/>
      <c r="AQ661" s="224"/>
      <c r="AR661" s="224"/>
      <c r="AS661" s="224"/>
      <c r="AT661" s="224"/>
      <c r="AU661" s="224"/>
      <c r="AV661" s="224"/>
      <c r="AW661" s="224"/>
      <c r="AX661" s="224"/>
      <c r="AY661" s="224"/>
    </row>
    <row r="662">
      <c r="A662" s="219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5"/>
      <c r="AA662" s="220"/>
      <c r="AB662" s="225"/>
      <c r="AC662" s="225"/>
      <c r="AD662" s="225"/>
      <c r="AE662" s="225"/>
      <c r="AF662" s="225"/>
      <c r="AG662" s="220"/>
      <c r="AH662" s="220"/>
      <c r="AI662" s="220"/>
      <c r="AJ662" s="220"/>
      <c r="AK662" s="222"/>
      <c r="AL662" s="222"/>
      <c r="AM662" s="222"/>
      <c r="AN662" s="222"/>
      <c r="AO662" s="223"/>
      <c r="AP662" s="220"/>
      <c r="AQ662" s="224"/>
      <c r="AR662" s="224"/>
      <c r="AS662" s="224"/>
      <c r="AT662" s="224"/>
      <c r="AU662" s="224"/>
      <c r="AV662" s="224"/>
      <c r="AW662" s="224"/>
      <c r="AX662" s="224"/>
      <c r="AY662" s="224"/>
    </row>
    <row r="663">
      <c r="A663" s="219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5"/>
      <c r="AA663" s="220"/>
      <c r="AB663" s="225"/>
      <c r="AC663" s="225"/>
      <c r="AD663" s="225"/>
      <c r="AE663" s="225"/>
      <c r="AF663" s="225"/>
      <c r="AG663" s="220"/>
      <c r="AH663" s="220"/>
      <c r="AI663" s="220"/>
      <c r="AJ663" s="220"/>
      <c r="AK663" s="222"/>
      <c r="AL663" s="222"/>
      <c r="AM663" s="222"/>
      <c r="AN663" s="222"/>
      <c r="AO663" s="223"/>
      <c r="AP663" s="220"/>
      <c r="AQ663" s="224"/>
      <c r="AR663" s="224"/>
      <c r="AS663" s="224"/>
      <c r="AT663" s="224"/>
      <c r="AU663" s="224"/>
      <c r="AV663" s="224"/>
      <c r="AW663" s="224"/>
      <c r="AX663" s="224"/>
      <c r="AY663" s="224"/>
    </row>
    <row r="664">
      <c r="A664" s="219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5"/>
      <c r="AA664" s="220"/>
      <c r="AB664" s="225"/>
      <c r="AC664" s="225"/>
      <c r="AD664" s="225"/>
      <c r="AE664" s="225"/>
      <c r="AF664" s="225"/>
      <c r="AG664" s="220"/>
      <c r="AH664" s="220"/>
      <c r="AI664" s="220"/>
      <c r="AJ664" s="220"/>
      <c r="AK664" s="222"/>
      <c r="AL664" s="222"/>
      <c r="AM664" s="222"/>
      <c r="AN664" s="222"/>
      <c r="AO664" s="223"/>
      <c r="AP664" s="220"/>
      <c r="AQ664" s="224"/>
      <c r="AR664" s="224"/>
      <c r="AS664" s="224"/>
      <c r="AT664" s="224"/>
      <c r="AU664" s="224"/>
      <c r="AV664" s="224"/>
      <c r="AW664" s="224"/>
      <c r="AX664" s="224"/>
      <c r="AY664" s="224"/>
    </row>
    <row r="665">
      <c r="A665" s="219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5"/>
      <c r="AA665" s="220"/>
      <c r="AB665" s="225"/>
      <c r="AC665" s="225"/>
      <c r="AD665" s="225"/>
      <c r="AE665" s="225"/>
      <c r="AF665" s="225"/>
      <c r="AG665" s="220"/>
      <c r="AH665" s="220"/>
      <c r="AI665" s="220"/>
      <c r="AJ665" s="220"/>
      <c r="AK665" s="222"/>
      <c r="AL665" s="222"/>
      <c r="AM665" s="222"/>
      <c r="AN665" s="222"/>
      <c r="AO665" s="223"/>
      <c r="AP665" s="220"/>
      <c r="AQ665" s="224"/>
      <c r="AR665" s="224"/>
      <c r="AS665" s="224"/>
      <c r="AT665" s="224"/>
      <c r="AU665" s="224"/>
      <c r="AV665" s="224"/>
      <c r="AW665" s="224"/>
      <c r="AX665" s="224"/>
      <c r="AY665" s="224"/>
    </row>
    <row r="666">
      <c r="A666" s="219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5"/>
      <c r="AA666" s="220"/>
      <c r="AB666" s="225"/>
      <c r="AC666" s="225"/>
      <c r="AD666" s="225"/>
      <c r="AE666" s="225"/>
      <c r="AF666" s="225"/>
      <c r="AG666" s="220"/>
      <c r="AH666" s="220"/>
      <c r="AI666" s="220"/>
      <c r="AJ666" s="220"/>
      <c r="AK666" s="222"/>
      <c r="AL666" s="222"/>
      <c r="AM666" s="222"/>
      <c r="AN666" s="222"/>
      <c r="AO666" s="223"/>
      <c r="AP666" s="220"/>
      <c r="AQ666" s="224"/>
      <c r="AR666" s="224"/>
      <c r="AS666" s="224"/>
      <c r="AT666" s="224"/>
      <c r="AU666" s="224"/>
      <c r="AV666" s="224"/>
      <c r="AW666" s="224"/>
      <c r="AX666" s="224"/>
      <c r="AY666" s="224"/>
    </row>
    <row r="667">
      <c r="A667" s="219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5"/>
      <c r="AA667" s="220"/>
      <c r="AB667" s="225"/>
      <c r="AC667" s="225"/>
      <c r="AD667" s="225"/>
      <c r="AE667" s="225"/>
      <c r="AF667" s="225"/>
      <c r="AG667" s="220"/>
      <c r="AH667" s="220"/>
      <c r="AI667" s="220"/>
      <c r="AJ667" s="220"/>
      <c r="AK667" s="222"/>
      <c r="AL667" s="222"/>
      <c r="AM667" s="222"/>
      <c r="AN667" s="222"/>
      <c r="AO667" s="223"/>
      <c r="AP667" s="220"/>
      <c r="AQ667" s="224"/>
      <c r="AR667" s="224"/>
      <c r="AS667" s="224"/>
      <c r="AT667" s="224"/>
      <c r="AU667" s="224"/>
      <c r="AV667" s="224"/>
      <c r="AW667" s="224"/>
      <c r="AX667" s="224"/>
      <c r="AY667" s="224"/>
    </row>
    <row r="668">
      <c r="A668" s="219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5"/>
      <c r="AA668" s="220"/>
      <c r="AB668" s="225"/>
      <c r="AC668" s="225"/>
      <c r="AD668" s="225"/>
      <c r="AE668" s="225"/>
      <c r="AF668" s="225"/>
      <c r="AG668" s="220"/>
      <c r="AH668" s="220"/>
      <c r="AI668" s="220"/>
      <c r="AJ668" s="220"/>
      <c r="AK668" s="222"/>
      <c r="AL668" s="222"/>
      <c r="AM668" s="222"/>
      <c r="AN668" s="222"/>
      <c r="AO668" s="223"/>
      <c r="AP668" s="220"/>
      <c r="AQ668" s="224"/>
      <c r="AR668" s="224"/>
      <c r="AS668" s="224"/>
      <c r="AT668" s="224"/>
      <c r="AU668" s="224"/>
      <c r="AV668" s="224"/>
      <c r="AW668" s="224"/>
      <c r="AX668" s="224"/>
      <c r="AY668" s="224"/>
    </row>
    <row r="669">
      <c r="A669" s="219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5"/>
      <c r="AA669" s="220"/>
      <c r="AB669" s="225"/>
      <c r="AC669" s="225"/>
      <c r="AD669" s="225"/>
      <c r="AE669" s="225"/>
      <c r="AF669" s="225"/>
      <c r="AG669" s="220"/>
      <c r="AH669" s="220"/>
      <c r="AI669" s="220"/>
      <c r="AJ669" s="220"/>
      <c r="AK669" s="222"/>
      <c r="AL669" s="222"/>
      <c r="AM669" s="222"/>
      <c r="AN669" s="222"/>
      <c r="AO669" s="223"/>
      <c r="AP669" s="220"/>
      <c r="AQ669" s="224"/>
      <c r="AR669" s="224"/>
      <c r="AS669" s="224"/>
      <c r="AT669" s="224"/>
      <c r="AU669" s="224"/>
      <c r="AV669" s="224"/>
      <c r="AW669" s="224"/>
      <c r="AX669" s="224"/>
      <c r="AY669" s="224"/>
    </row>
    <row r="670">
      <c r="A670" s="219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5"/>
      <c r="AA670" s="220"/>
      <c r="AB670" s="225"/>
      <c r="AC670" s="225"/>
      <c r="AD670" s="225"/>
      <c r="AE670" s="225"/>
      <c r="AF670" s="225"/>
      <c r="AG670" s="220"/>
      <c r="AH670" s="220"/>
      <c r="AI670" s="220"/>
      <c r="AJ670" s="220"/>
      <c r="AK670" s="222"/>
      <c r="AL670" s="222"/>
      <c r="AM670" s="222"/>
      <c r="AN670" s="222"/>
      <c r="AO670" s="223"/>
      <c r="AP670" s="220"/>
      <c r="AQ670" s="224"/>
      <c r="AR670" s="224"/>
      <c r="AS670" s="224"/>
      <c r="AT670" s="224"/>
      <c r="AU670" s="224"/>
      <c r="AV670" s="224"/>
      <c r="AW670" s="224"/>
      <c r="AX670" s="224"/>
      <c r="AY670" s="224"/>
    </row>
    <row r="671">
      <c r="A671" s="219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5"/>
      <c r="AA671" s="220"/>
      <c r="AB671" s="225"/>
      <c r="AC671" s="225"/>
      <c r="AD671" s="225"/>
      <c r="AE671" s="225"/>
      <c r="AF671" s="225"/>
      <c r="AG671" s="220"/>
      <c r="AH671" s="220"/>
      <c r="AI671" s="220"/>
      <c r="AJ671" s="220"/>
      <c r="AK671" s="222"/>
      <c r="AL671" s="222"/>
      <c r="AM671" s="222"/>
      <c r="AN671" s="222"/>
      <c r="AO671" s="223"/>
      <c r="AP671" s="220"/>
      <c r="AQ671" s="224"/>
      <c r="AR671" s="224"/>
      <c r="AS671" s="224"/>
      <c r="AT671" s="224"/>
      <c r="AU671" s="224"/>
      <c r="AV671" s="224"/>
      <c r="AW671" s="224"/>
      <c r="AX671" s="224"/>
      <c r="AY671" s="224"/>
    </row>
    <row r="672">
      <c r="A672" s="219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5"/>
      <c r="AA672" s="220"/>
      <c r="AB672" s="225"/>
      <c r="AC672" s="225"/>
      <c r="AD672" s="225"/>
      <c r="AE672" s="225"/>
      <c r="AF672" s="225"/>
      <c r="AG672" s="220"/>
      <c r="AH672" s="220"/>
      <c r="AI672" s="220"/>
      <c r="AJ672" s="220"/>
      <c r="AK672" s="222"/>
      <c r="AL672" s="222"/>
      <c r="AM672" s="222"/>
      <c r="AN672" s="222"/>
      <c r="AO672" s="223"/>
      <c r="AP672" s="220"/>
      <c r="AQ672" s="224"/>
      <c r="AR672" s="224"/>
      <c r="AS672" s="224"/>
      <c r="AT672" s="224"/>
      <c r="AU672" s="224"/>
      <c r="AV672" s="224"/>
      <c r="AW672" s="224"/>
      <c r="AX672" s="224"/>
      <c r="AY672" s="224"/>
    </row>
    <row r="673">
      <c r="A673" s="219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5"/>
      <c r="AA673" s="220"/>
      <c r="AB673" s="225"/>
      <c r="AC673" s="225"/>
      <c r="AD673" s="225"/>
      <c r="AE673" s="225"/>
      <c r="AF673" s="225"/>
      <c r="AG673" s="220"/>
      <c r="AH673" s="220"/>
      <c r="AI673" s="220"/>
      <c r="AJ673" s="220"/>
      <c r="AK673" s="222"/>
      <c r="AL673" s="222"/>
      <c r="AM673" s="222"/>
      <c r="AN673" s="222"/>
      <c r="AO673" s="223"/>
      <c r="AP673" s="220"/>
      <c r="AQ673" s="224"/>
      <c r="AR673" s="224"/>
      <c r="AS673" s="224"/>
      <c r="AT673" s="224"/>
      <c r="AU673" s="224"/>
      <c r="AV673" s="224"/>
      <c r="AW673" s="224"/>
      <c r="AX673" s="224"/>
      <c r="AY673" s="224"/>
    </row>
    <row r="674">
      <c r="A674" s="219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5"/>
      <c r="AA674" s="220"/>
      <c r="AB674" s="225"/>
      <c r="AC674" s="225"/>
      <c r="AD674" s="225"/>
      <c r="AE674" s="225"/>
      <c r="AF674" s="225"/>
      <c r="AG674" s="220"/>
      <c r="AH674" s="220"/>
      <c r="AI674" s="220"/>
      <c r="AJ674" s="220"/>
      <c r="AK674" s="222"/>
      <c r="AL674" s="222"/>
      <c r="AM674" s="222"/>
      <c r="AN674" s="222"/>
      <c r="AO674" s="223"/>
      <c r="AP674" s="220"/>
      <c r="AQ674" s="224"/>
      <c r="AR674" s="224"/>
      <c r="AS674" s="224"/>
      <c r="AT674" s="224"/>
      <c r="AU674" s="224"/>
      <c r="AV674" s="224"/>
      <c r="AW674" s="224"/>
      <c r="AX674" s="224"/>
      <c r="AY674" s="224"/>
    </row>
    <row r="675">
      <c r="A675" s="219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5"/>
      <c r="AA675" s="220"/>
      <c r="AB675" s="225"/>
      <c r="AC675" s="225"/>
      <c r="AD675" s="225"/>
      <c r="AE675" s="225"/>
      <c r="AF675" s="225"/>
      <c r="AG675" s="220"/>
      <c r="AH675" s="220"/>
      <c r="AI675" s="220"/>
      <c r="AJ675" s="220"/>
      <c r="AK675" s="222"/>
      <c r="AL675" s="222"/>
      <c r="AM675" s="222"/>
      <c r="AN675" s="222"/>
      <c r="AO675" s="223"/>
      <c r="AP675" s="220"/>
      <c r="AQ675" s="224"/>
      <c r="AR675" s="224"/>
      <c r="AS675" s="224"/>
      <c r="AT675" s="224"/>
      <c r="AU675" s="224"/>
      <c r="AV675" s="224"/>
      <c r="AW675" s="224"/>
      <c r="AX675" s="224"/>
      <c r="AY675" s="224"/>
    </row>
    <row r="676">
      <c r="A676" s="219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5"/>
      <c r="AA676" s="220"/>
      <c r="AB676" s="225"/>
      <c r="AC676" s="225"/>
      <c r="AD676" s="225"/>
      <c r="AE676" s="225"/>
      <c r="AF676" s="225"/>
      <c r="AG676" s="220"/>
      <c r="AH676" s="220"/>
      <c r="AI676" s="220"/>
      <c r="AJ676" s="220"/>
      <c r="AK676" s="222"/>
      <c r="AL676" s="222"/>
      <c r="AM676" s="222"/>
      <c r="AN676" s="222"/>
      <c r="AO676" s="223"/>
      <c r="AP676" s="220"/>
      <c r="AQ676" s="224"/>
      <c r="AR676" s="224"/>
      <c r="AS676" s="224"/>
      <c r="AT676" s="224"/>
      <c r="AU676" s="224"/>
      <c r="AV676" s="224"/>
      <c r="AW676" s="224"/>
      <c r="AX676" s="224"/>
      <c r="AY676" s="224"/>
    </row>
    <row r="677">
      <c r="A677" s="219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5"/>
      <c r="AA677" s="220"/>
      <c r="AB677" s="225"/>
      <c r="AC677" s="225"/>
      <c r="AD677" s="225"/>
      <c r="AE677" s="225"/>
      <c r="AF677" s="225"/>
      <c r="AG677" s="220"/>
      <c r="AH677" s="220"/>
      <c r="AI677" s="220"/>
      <c r="AJ677" s="220"/>
      <c r="AK677" s="222"/>
      <c r="AL677" s="222"/>
      <c r="AM677" s="222"/>
      <c r="AN677" s="222"/>
      <c r="AO677" s="223"/>
      <c r="AP677" s="220"/>
      <c r="AQ677" s="224"/>
      <c r="AR677" s="224"/>
      <c r="AS677" s="224"/>
      <c r="AT677" s="224"/>
      <c r="AU677" s="224"/>
      <c r="AV677" s="224"/>
      <c r="AW677" s="224"/>
      <c r="AX677" s="224"/>
      <c r="AY677" s="224"/>
    </row>
    <row r="678">
      <c r="A678" s="219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5"/>
      <c r="AA678" s="220"/>
      <c r="AB678" s="225"/>
      <c r="AC678" s="225"/>
      <c r="AD678" s="225"/>
      <c r="AE678" s="225"/>
      <c r="AF678" s="225"/>
      <c r="AG678" s="220"/>
      <c r="AH678" s="220"/>
      <c r="AI678" s="220"/>
      <c r="AJ678" s="220"/>
      <c r="AK678" s="222"/>
      <c r="AL678" s="222"/>
      <c r="AM678" s="222"/>
      <c r="AN678" s="222"/>
      <c r="AO678" s="223"/>
      <c r="AP678" s="220"/>
      <c r="AQ678" s="224"/>
      <c r="AR678" s="224"/>
      <c r="AS678" s="224"/>
      <c r="AT678" s="224"/>
      <c r="AU678" s="224"/>
      <c r="AV678" s="224"/>
      <c r="AW678" s="224"/>
      <c r="AX678" s="224"/>
      <c r="AY678" s="224"/>
    </row>
    <row r="679">
      <c r="A679" s="219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5"/>
      <c r="AA679" s="220"/>
      <c r="AB679" s="225"/>
      <c r="AC679" s="225"/>
      <c r="AD679" s="225"/>
      <c r="AE679" s="225"/>
      <c r="AF679" s="225"/>
      <c r="AG679" s="220"/>
      <c r="AH679" s="220"/>
      <c r="AI679" s="220"/>
      <c r="AJ679" s="220"/>
      <c r="AK679" s="222"/>
      <c r="AL679" s="222"/>
      <c r="AM679" s="222"/>
      <c r="AN679" s="222"/>
      <c r="AO679" s="223"/>
      <c r="AP679" s="220"/>
      <c r="AQ679" s="224"/>
      <c r="AR679" s="224"/>
      <c r="AS679" s="224"/>
      <c r="AT679" s="224"/>
      <c r="AU679" s="224"/>
      <c r="AV679" s="224"/>
      <c r="AW679" s="224"/>
      <c r="AX679" s="224"/>
      <c r="AY679" s="224"/>
    </row>
    <row r="680">
      <c r="A680" s="219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5"/>
      <c r="AA680" s="220"/>
      <c r="AB680" s="225"/>
      <c r="AC680" s="225"/>
      <c r="AD680" s="225"/>
      <c r="AE680" s="225"/>
      <c r="AF680" s="225"/>
      <c r="AG680" s="220"/>
      <c r="AH680" s="220"/>
      <c r="AI680" s="220"/>
      <c r="AJ680" s="220"/>
      <c r="AK680" s="222"/>
      <c r="AL680" s="222"/>
      <c r="AM680" s="222"/>
      <c r="AN680" s="222"/>
      <c r="AO680" s="223"/>
      <c r="AP680" s="220"/>
      <c r="AQ680" s="224"/>
      <c r="AR680" s="224"/>
      <c r="AS680" s="224"/>
      <c r="AT680" s="224"/>
      <c r="AU680" s="224"/>
      <c r="AV680" s="224"/>
      <c r="AW680" s="224"/>
      <c r="AX680" s="224"/>
      <c r="AY680" s="224"/>
    </row>
    <row r="681">
      <c r="A681" s="219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5"/>
      <c r="AA681" s="220"/>
      <c r="AB681" s="225"/>
      <c r="AC681" s="225"/>
      <c r="AD681" s="225"/>
      <c r="AE681" s="225"/>
      <c r="AF681" s="225"/>
      <c r="AG681" s="220"/>
      <c r="AH681" s="220"/>
      <c r="AI681" s="220"/>
      <c r="AJ681" s="220"/>
      <c r="AK681" s="222"/>
      <c r="AL681" s="222"/>
      <c r="AM681" s="222"/>
      <c r="AN681" s="222"/>
      <c r="AO681" s="223"/>
      <c r="AP681" s="220"/>
      <c r="AQ681" s="224"/>
      <c r="AR681" s="224"/>
      <c r="AS681" s="224"/>
      <c r="AT681" s="224"/>
      <c r="AU681" s="224"/>
      <c r="AV681" s="224"/>
      <c r="AW681" s="224"/>
      <c r="AX681" s="224"/>
      <c r="AY681" s="224"/>
    </row>
    <row r="682">
      <c r="A682" s="219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5"/>
      <c r="AA682" s="220"/>
      <c r="AB682" s="225"/>
      <c r="AC682" s="225"/>
      <c r="AD682" s="225"/>
      <c r="AE682" s="225"/>
      <c r="AF682" s="225"/>
      <c r="AG682" s="220"/>
      <c r="AH682" s="220"/>
      <c r="AI682" s="220"/>
      <c r="AJ682" s="220"/>
      <c r="AK682" s="222"/>
      <c r="AL682" s="222"/>
      <c r="AM682" s="222"/>
      <c r="AN682" s="222"/>
      <c r="AO682" s="223"/>
      <c r="AP682" s="220"/>
      <c r="AQ682" s="224"/>
      <c r="AR682" s="224"/>
      <c r="AS682" s="224"/>
      <c r="AT682" s="224"/>
      <c r="AU682" s="224"/>
      <c r="AV682" s="224"/>
      <c r="AW682" s="224"/>
      <c r="AX682" s="224"/>
      <c r="AY682" s="224"/>
    </row>
    <row r="683">
      <c r="A683" s="219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5"/>
      <c r="AA683" s="220"/>
      <c r="AB683" s="225"/>
      <c r="AC683" s="225"/>
      <c r="AD683" s="225"/>
      <c r="AE683" s="225"/>
      <c r="AF683" s="225"/>
      <c r="AG683" s="220"/>
      <c r="AH683" s="220"/>
      <c r="AI683" s="220"/>
      <c r="AJ683" s="220"/>
      <c r="AK683" s="222"/>
      <c r="AL683" s="222"/>
      <c r="AM683" s="222"/>
      <c r="AN683" s="222"/>
      <c r="AO683" s="223"/>
      <c r="AP683" s="220"/>
      <c r="AQ683" s="224"/>
      <c r="AR683" s="224"/>
      <c r="AS683" s="224"/>
      <c r="AT683" s="224"/>
      <c r="AU683" s="224"/>
      <c r="AV683" s="224"/>
      <c r="AW683" s="224"/>
      <c r="AX683" s="224"/>
      <c r="AY683" s="224"/>
    </row>
    <row r="684">
      <c r="A684" s="219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5"/>
      <c r="AA684" s="220"/>
      <c r="AB684" s="225"/>
      <c r="AC684" s="225"/>
      <c r="AD684" s="225"/>
      <c r="AE684" s="225"/>
      <c r="AF684" s="225"/>
      <c r="AG684" s="220"/>
      <c r="AH684" s="220"/>
      <c r="AI684" s="220"/>
      <c r="AJ684" s="220"/>
      <c r="AK684" s="222"/>
      <c r="AL684" s="222"/>
      <c r="AM684" s="222"/>
      <c r="AN684" s="222"/>
      <c r="AO684" s="223"/>
      <c r="AP684" s="220"/>
      <c r="AQ684" s="224"/>
      <c r="AR684" s="224"/>
      <c r="AS684" s="224"/>
      <c r="AT684" s="224"/>
      <c r="AU684" s="224"/>
      <c r="AV684" s="224"/>
      <c r="AW684" s="224"/>
      <c r="AX684" s="224"/>
      <c r="AY684" s="224"/>
    </row>
    <row r="685">
      <c r="A685" s="219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5"/>
      <c r="AA685" s="220"/>
      <c r="AB685" s="225"/>
      <c r="AC685" s="225"/>
      <c r="AD685" s="225"/>
      <c r="AE685" s="225"/>
      <c r="AF685" s="225"/>
      <c r="AG685" s="220"/>
      <c r="AH685" s="220"/>
      <c r="AI685" s="220"/>
      <c r="AJ685" s="220"/>
      <c r="AK685" s="222"/>
      <c r="AL685" s="222"/>
      <c r="AM685" s="222"/>
      <c r="AN685" s="222"/>
      <c r="AO685" s="223"/>
      <c r="AP685" s="220"/>
      <c r="AQ685" s="224"/>
      <c r="AR685" s="224"/>
      <c r="AS685" s="224"/>
      <c r="AT685" s="224"/>
      <c r="AU685" s="224"/>
      <c r="AV685" s="224"/>
      <c r="AW685" s="224"/>
      <c r="AX685" s="224"/>
      <c r="AY685" s="224"/>
    </row>
    <row r="686">
      <c r="A686" s="219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5"/>
      <c r="AA686" s="220"/>
      <c r="AB686" s="225"/>
      <c r="AC686" s="225"/>
      <c r="AD686" s="225"/>
      <c r="AE686" s="225"/>
      <c r="AF686" s="225"/>
      <c r="AG686" s="220"/>
      <c r="AH686" s="220"/>
      <c r="AI686" s="220"/>
      <c r="AJ686" s="220"/>
      <c r="AK686" s="222"/>
      <c r="AL686" s="222"/>
      <c r="AM686" s="222"/>
      <c r="AN686" s="222"/>
      <c r="AO686" s="223"/>
      <c r="AP686" s="220"/>
      <c r="AQ686" s="224"/>
      <c r="AR686" s="224"/>
      <c r="AS686" s="224"/>
      <c r="AT686" s="224"/>
      <c r="AU686" s="224"/>
      <c r="AV686" s="224"/>
      <c r="AW686" s="224"/>
      <c r="AX686" s="224"/>
      <c r="AY686" s="224"/>
    </row>
    <row r="687">
      <c r="A687" s="219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5"/>
      <c r="AA687" s="220"/>
      <c r="AB687" s="225"/>
      <c r="AC687" s="225"/>
      <c r="AD687" s="225"/>
      <c r="AE687" s="225"/>
      <c r="AF687" s="225"/>
      <c r="AG687" s="220"/>
      <c r="AH687" s="220"/>
      <c r="AI687" s="220"/>
      <c r="AJ687" s="220"/>
      <c r="AK687" s="222"/>
      <c r="AL687" s="222"/>
      <c r="AM687" s="222"/>
      <c r="AN687" s="222"/>
      <c r="AO687" s="223"/>
      <c r="AP687" s="220"/>
      <c r="AQ687" s="224"/>
      <c r="AR687" s="224"/>
      <c r="AS687" s="224"/>
      <c r="AT687" s="224"/>
      <c r="AU687" s="224"/>
      <c r="AV687" s="224"/>
      <c r="AW687" s="224"/>
      <c r="AX687" s="224"/>
      <c r="AY687" s="224"/>
    </row>
    <row r="688">
      <c r="A688" s="219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5"/>
      <c r="AA688" s="220"/>
      <c r="AB688" s="225"/>
      <c r="AC688" s="225"/>
      <c r="AD688" s="225"/>
      <c r="AE688" s="225"/>
      <c r="AF688" s="225"/>
      <c r="AG688" s="220"/>
      <c r="AH688" s="220"/>
      <c r="AI688" s="220"/>
      <c r="AJ688" s="220"/>
      <c r="AK688" s="222"/>
      <c r="AL688" s="222"/>
      <c r="AM688" s="222"/>
      <c r="AN688" s="222"/>
      <c r="AO688" s="223"/>
      <c r="AP688" s="220"/>
      <c r="AQ688" s="224"/>
      <c r="AR688" s="224"/>
      <c r="AS688" s="224"/>
      <c r="AT688" s="224"/>
      <c r="AU688" s="224"/>
      <c r="AV688" s="224"/>
      <c r="AW688" s="224"/>
      <c r="AX688" s="224"/>
      <c r="AY688" s="224"/>
    </row>
    <row r="689">
      <c r="A689" s="219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5"/>
      <c r="AA689" s="220"/>
      <c r="AB689" s="225"/>
      <c r="AC689" s="225"/>
      <c r="AD689" s="225"/>
      <c r="AE689" s="225"/>
      <c r="AF689" s="225"/>
      <c r="AG689" s="220"/>
      <c r="AH689" s="220"/>
      <c r="AI689" s="220"/>
      <c r="AJ689" s="220"/>
      <c r="AK689" s="222"/>
      <c r="AL689" s="222"/>
      <c r="AM689" s="222"/>
      <c r="AN689" s="222"/>
      <c r="AO689" s="223"/>
      <c r="AP689" s="220"/>
      <c r="AQ689" s="224"/>
      <c r="AR689" s="224"/>
      <c r="AS689" s="224"/>
      <c r="AT689" s="224"/>
      <c r="AU689" s="224"/>
      <c r="AV689" s="224"/>
      <c r="AW689" s="224"/>
      <c r="AX689" s="224"/>
      <c r="AY689" s="224"/>
    </row>
    <row r="690">
      <c r="A690" s="219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5"/>
      <c r="AA690" s="220"/>
      <c r="AB690" s="225"/>
      <c r="AC690" s="225"/>
      <c r="AD690" s="225"/>
      <c r="AE690" s="225"/>
      <c r="AF690" s="225"/>
      <c r="AG690" s="220"/>
      <c r="AH690" s="220"/>
      <c r="AI690" s="220"/>
      <c r="AJ690" s="220"/>
      <c r="AK690" s="222"/>
      <c r="AL690" s="222"/>
      <c r="AM690" s="222"/>
      <c r="AN690" s="222"/>
      <c r="AO690" s="223"/>
      <c r="AP690" s="220"/>
      <c r="AQ690" s="224"/>
      <c r="AR690" s="224"/>
      <c r="AS690" s="224"/>
      <c r="AT690" s="224"/>
      <c r="AU690" s="224"/>
      <c r="AV690" s="224"/>
      <c r="AW690" s="224"/>
      <c r="AX690" s="224"/>
      <c r="AY690" s="224"/>
    </row>
    <row r="691">
      <c r="A691" s="219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5"/>
      <c r="AA691" s="220"/>
      <c r="AB691" s="225"/>
      <c r="AC691" s="225"/>
      <c r="AD691" s="225"/>
      <c r="AE691" s="225"/>
      <c r="AF691" s="225"/>
      <c r="AG691" s="220"/>
      <c r="AH691" s="220"/>
      <c r="AI691" s="220"/>
      <c r="AJ691" s="220"/>
      <c r="AK691" s="222"/>
      <c r="AL691" s="222"/>
      <c r="AM691" s="222"/>
      <c r="AN691" s="222"/>
      <c r="AO691" s="223"/>
      <c r="AP691" s="220"/>
      <c r="AQ691" s="224"/>
      <c r="AR691" s="224"/>
      <c r="AS691" s="224"/>
      <c r="AT691" s="224"/>
      <c r="AU691" s="224"/>
      <c r="AV691" s="224"/>
      <c r="AW691" s="224"/>
      <c r="AX691" s="224"/>
      <c r="AY691" s="224"/>
    </row>
    <row r="692">
      <c r="A692" s="219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5"/>
      <c r="AA692" s="220"/>
      <c r="AB692" s="225"/>
      <c r="AC692" s="225"/>
      <c r="AD692" s="225"/>
      <c r="AE692" s="225"/>
      <c r="AF692" s="225"/>
      <c r="AG692" s="220"/>
      <c r="AH692" s="220"/>
      <c r="AI692" s="220"/>
      <c r="AJ692" s="220"/>
      <c r="AK692" s="222"/>
      <c r="AL692" s="222"/>
      <c r="AM692" s="222"/>
      <c r="AN692" s="222"/>
      <c r="AO692" s="223"/>
      <c r="AP692" s="220"/>
      <c r="AQ692" s="224"/>
      <c r="AR692" s="224"/>
      <c r="AS692" s="224"/>
      <c r="AT692" s="224"/>
      <c r="AU692" s="224"/>
      <c r="AV692" s="224"/>
      <c r="AW692" s="224"/>
      <c r="AX692" s="224"/>
      <c r="AY692" s="224"/>
    </row>
    <row r="693">
      <c r="A693" s="219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5"/>
      <c r="AA693" s="220"/>
      <c r="AB693" s="225"/>
      <c r="AC693" s="225"/>
      <c r="AD693" s="225"/>
      <c r="AE693" s="225"/>
      <c r="AF693" s="225"/>
      <c r="AG693" s="220"/>
      <c r="AH693" s="220"/>
      <c r="AI693" s="220"/>
      <c r="AJ693" s="220"/>
      <c r="AK693" s="222"/>
      <c r="AL693" s="222"/>
      <c r="AM693" s="222"/>
      <c r="AN693" s="222"/>
      <c r="AO693" s="223"/>
      <c r="AP693" s="220"/>
      <c r="AQ693" s="224"/>
      <c r="AR693" s="224"/>
      <c r="AS693" s="224"/>
      <c r="AT693" s="224"/>
      <c r="AU693" s="224"/>
      <c r="AV693" s="224"/>
      <c r="AW693" s="224"/>
      <c r="AX693" s="224"/>
      <c r="AY693" s="224"/>
    </row>
    <row r="694">
      <c r="A694" s="219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5"/>
      <c r="AA694" s="220"/>
      <c r="AB694" s="225"/>
      <c r="AC694" s="225"/>
      <c r="AD694" s="225"/>
      <c r="AE694" s="225"/>
      <c r="AF694" s="225"/>
      <c r="AG694" s="220"/>
      <c r="AH694" s="220"/>
      <c r="AI694" s="220"/>
      <c r="AJ694" s="220"/>
      <c r="AK694" s="222"/>
      <c r="AL694" s="222"/>
      <c r="AM694" s="222"/>
      <c r="AN694" s="222"/>
      <c r="AO694" s="223"/>
      <c r="AP694" s="220"/>
      <c r="AQ694" s="224"/>
      <c r="AR694" s="224"/>
      <c r="AS694" s="224"/>
      <c r="AT694" s="224"/>
      <c r="AU694" s="224"/>
      <c r="AV694" s="224"/>
      <c r="AW694" s="224"/>
      <c r="AX694" s="224"/>
      <c r="AY694" s="224"/>
    </row>
    <row r="695">
      <c r="A695" s="219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5"/>
      <c r="AA695" s="220"/>
      <c r="AB695" s="225"/>
      <c r="AC695" s="225"/>
      <c r="AD695" s="225"/>
      <c r="AE695" s="225"/>
      <c r="AF695" s="225"/>
      <c r="AG695" s="220"/>
      <c r="AH695" s="220"/>
      <c r="AI695" s="220"/>
      <c r="AJ695" s="220"/>
      <c r="AK695" s="222"/>
      <c r="AL695" s="222"/>
      <c r="AM695" s="222"/>
      <c r="AN695" s="222"/>
      <c r="AO695" s="223"/>
      <c r="AP695" s="220"/>
      <c r="AQ695" s="224"/>
      <c r="AR695" s="224"/>
      <c r="AS695" s="224"/>
      <c r="AT695" s="224"/>
      <c r="AU695" s="224"/>
      <c r="AV695" s="224"/>
      <c r="AW695" s="224"/>
      <c r="AX695" s="224"/>
      <c r="AY695" s="224"/>
    </row>
    <row r="696">
      <c r="A696" s="219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5"/>
      <c r="AA696" s="220"/>
      <c r="AB696" s="225"/>
      <c r="AC696" s="225"/>
      <c r="AD696" s="225"/>
      <c r="AE696" s="225"/>
      <c r="AF696" s="225"/>
      <c r="AG696" s="220"/>
      <c r="AH696" s="220"/>
      <c r="AI696" s="220"/>
      <c r="AJ696" s="220"/>
      <c r="AK696" s="222"/>
      <c r="AL696" s="222"/>
      <c r="AM696" s="222"/>
      <c r="AN696" s="222"/>
      <c r="AO696" s="223"/>
      <c r="AP696" s="220"/>
      <c r="AQ696" s="224"/>
      <c r="AR696" s="224"/>
      <c r="AS696" s="224"/>
      <c r="AT696" s="224"/>
      <c r="AU696" s="224"/>
      <c r="AV696" s="224"/>
      <c r="AW696" s="224"/>
      <c r="AX696" s="224"/>
      <c r="AY696" s="224"/>
    </row>
    <row r="697">
      <c r="A697" s="219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5"/>
      <c r="AA697" s="220"/>
      <c r="AB697" s="225"/>
      <c r="AC697" s="225"/>
      <c r="AD697" s="225"/>
      <c r="AE697" s="225"/>
      <c r="AF697" s="225"/>
      <c r="AG697" s="220"/>
      <c r="AH697" s="220"/>
      <c r="AI697" s="220"/>
      <c r="AJ697" s="220"/>
      <c r="AK697" s="222"/>
      <c r="AL697" s="222"/>
      <c r="AM697" s="222"/>
      <c r="AN697" s="222"/>
      <c r="AO697" s="223"/>
      <c r="AP697" s="220"/>
      <c r="AQ697" s="224"/>
      <c r="AR697" s="224"/>
      <c r="AS697" s="224"/>
      <c r="AT697" s="224"/>
      <c r="AU697" s="224"/>
      <c r="AV697" s="224"/>
      <c r="AW697" s="224"/>
      <c r="AX697" s="224"/>
      <c r="AY697" s="224"/>
    </row>
    <row r="698">
      <c r="A698" s="219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5"/>
      <c r="AA698" s="220"/>
      <c r="AB698" s="225"/>
      <c r="AC698" s="225"/>
      <c r="AD698" s="225"/>
      <c r="AE698" s="225"/>
      <c r="AF698" s="225"/>
      <c r="AG698" s="220"/>
      <c r="AH698" s="220"/>
      <c r="AI698" s="220"/>
      <c r="AJ698" s="220"/>
      <c r="AK698" s="222"/>
      <c r="AL698" s="222"/>
      <c r="AM698" s="222"/>
      <c r="AN698" s="222"/>
      <c r="AO698" s="223"/>
      <c r="AP698" s="220"/>
      <c r="AQ698" s="224"/>
      <c r="AR698" s="224"/>
      <c r="AS698" s="224"/>
      <c r="AT698" s="224"/>
      <c r="AU698" s="224"/>
      <c r="AV698" s="224"/>
      <c r="AW698" s="224"/>
      <c r="AX698" s="224"/>
      <c r="AY698" s="224"/>
    </row>
    <row r="699">
      <c r="A699" s="219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5"/>
      <c r="AA699" s="220"/>
      <c r="AB699" s="225"/>
      <c r="AC699" s="225"/>
      <c r="AD699" s="225"/>
      <c r="AE699" s="225"/>
      <c r="AF699" s="225"/>
      <c r="AG699" s="220"/>
      <c r="AH699" s="220"/>
      <c r="AI699" s="220"/>
      <c r="AJ699" s="220"/>
      <c r="AK699" s="222"/>
      <c r="AL699" s="222"/>
      <c r="AM699" s="222"/>
      <c r="AN699" s="222"/>
      <c r="AO699" s="223"/>
      <c r="AP699" s="220"/>
      <c r="AQ699" s="224"/>
      <c r="AR699" s="224"/>
      <c r="AS699" s="224"/>
      <c r="AT699" s="224"/>
      <c r="AU699" s="224"/>
      <c r="AV699" s="224"/>
      <c r="AW699" s="224"/>
      <c r="AX699" s="224"/>
      <c r="AY699" s="224"/>
    </row>
    <row r="700">
      <c r="A700" s="219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5"/>
      <c r="AA700" s="220"/>
      <c r="AB700" s="225"/>
      <c r="AC700" s="225"/>
      <c r="AD700" s="225"/>
      <c r="AE700" s="225"/>
      <c r="AF700" s="225"/>
      <c r="AG700" s="220"/>
      <c r="AH700" s="220"/>
      <c r="AI700" s="220"/>
      <c r="AJ700" s="220"/>
      <c r="AK700" s="222"/>
      <c r="AL700" s="222"/>
      <c r="AM700" s="222"/>
      <c r="AN700" s="222"/>
      <c r="AO700" s="223"/>
      <c r="AP700" s="220"/>
      <c r="AQ700" s="224"/>
      <c r="AR700" s="224"/>
      <c r="AS700" s="224"/>
      <c r="AT700" s="224"/>
      <c r="AU700" s="224"/>
      <c r="AV700" s="224"/>
      <c r="AW700" s="224"/>
      <c r="AX700" s="224"/>
      <c r="AY700" s="224"/>
    </row>
    <row r="701">
      <c r="A701" s="219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5"/>
      <c r="AA701" s="220"/>
      <c r="AB701" s="225"/>
      <c r="AC701" s="225"/>
      <c r="AD701" s="225"/>
      <c r="AE701" s="225"/>
      <c r="AF701" s="225"/>
      <c r="AG701" s="220"/>
      <c r="AH701" s="220"/>
      <c r="AI701" s="220"/>
      <c r="AJ701" s="220"/>
      <c r="AK701" s="222"/>
      <c r="AL701" s="222"/>
      <c r="AM701" s="222"/>
      <c r="AN701" s="222"/>
      <c r="AO701" s="223"/>
      <c r="AP701" s="220"/>
      <c r="AQ701" s="224"/>
      <c r="AR701" s="224"/>
      <c r="AS701" s="224"/>
      <c r="AT701" s="224"/>
      <c r="AU701" s="224"/>
      <c r="AV701" s="224"/>
      <c r="AW701" s="224"/>
      <c r="AX701" s="224"/>
      <c r="AY701" s="224"/>
    </row>
    <row r="702">
      <c r="A702" s="219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5"/>
      <c r="AA702" s="220"/>
      <c r="AB702" s="225"/>
      <c r="AC702" s="225"/>
      <c r="AD702" s="225"/>
      <c r="AE702" s="225"/>
      <c r="AF702" s="225"/>
      <c r="AG702" s="220"/>
      <c r="AH702" s="220"/>
      <c r="AI702" s="220"/>
      <c r="AJ702" s="220"/>
      <c r="AK702" s="222"/>
      <c r="AL702" s="222"/>
      <c r="AM702" s="222"/>
      <c r="AN702" s="222"/>
      <c r="AO702" s="223"/>
      <c r="AP702" s="220"/>
      <c r="AQ702" s="224"/>
      <c r="AR702" s="224"/>
      <c r="AS702" s="224"/>
      <c r="AT702" s="224"/>
      <c r="AU702" s="224"/>
      <c r="AV702" s="224"/>
      <c r="AW702" s="224"/>
      <c r="AX702" s="224"/>
      <c r="AY702" s="224"/>
    </row>
    <row r="703">
      <c r="A703" s="219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5"/>
      <c r="AA703" s="220"/>
      <c r="AB703" s="225"/>
      <c r="AC703" s="225"/>
      <c r="AD703" s="225"/>
      <c r="AE703" s="225"/>
      <c r="AF703" s="225"/>
      <c r="AG703" s="220"/>
      <c r="AH703" s="220"/>
      <c r="AI703" s="220"/>
      <c r="AJ703" s="220"/>
      <c r="AK703" s="222"/>
      <c r="AL703" s="222"/>
      <c r="AM703" s="222"/>
      <c r="AN703" s="222"/>
      <c r="AO703" s="223"/>
      <c r="AP703" s="220"/>
      <c r="AQ703" s="224"/>
      <c r="AR703" s="224"/>
      <c r="AS703" s="224"/>
      <c r="AT703" s="224"/>
      <c r="AU703" s="224"/>
      <c r="AV703" s="224"/>
      <c r="AW703" s="224"/>
      <c r="AX703" s="224"/>
      <c r="AY703" s="224"/>
    </row>
    <row r="704">
      <c r="A704" s="219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5"/>
      <c r="AA704" s="220"/>
      <c r="AB704" s="225"/>
      <c r="AC704" s="225"/>
      <c r="AD704" s="225"/>
      <c r="AE704" s="225"/>
      <c r="AF704" s="225"/>
      <c r="AG704" s="220"/>
      <c r="AH704" s="220"/>
      <c r="AI704" s="220"/>
      <c r="AJ704" s="220"/>
      <c r="AK704" s="222"/>
      <c r="AL704" s="222"/>
      <c r="AM704" s="222"/>
      <c r="AN704" s="222"/>
      <c r="AO704" s="223"/>
      <c r="AP704" s="220"/>
      <c r="AQ704" s="224"/>
      <c r="AR704" s="224"/>
      <c r="AS704" s="224"/>
      <c r="AT704" s="224"/>
      <c r="AU704" s="224"/>
      <c r="AV704" s="224"/>
      <c r="AW704" s="224"/>
      <c r="AX704" s="224"/>
      <c r="AY704" s="224"/>
    </row>
    <row r="705">
      <c r="A705" s="219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5"/>
      <c r="AA705" s="220"/>
      <c r="AB705" s="225"/>
      <c r="AC705" s="225"/>
      <c r="AD705" s="225"/>
      <c r="AE705" s="225"/>
      <c r="AF705" s="225"/>
      <c r="AG705" s="220"/>
      <c r="AH705" s="220"/>
      <c r="AI705" s="220"/>
      <c r="AJ705" s="220"/>
      <c r="AK705" s="222"/>
      <c r="AL705" s="222"/>
      <c r="AM705" s="222"/>
      <c r="AN705" s="222"/>
      <c r="AO705" s="223"/>
      <c r="AP705" s="220"/>
      <c r="AQ705" s="224"/>
      <c r="AR705" s="224"/>
      <c r="AS705" s="224"/>
      <c r="AT705" s="224"/>
      <c r="AU705" s="224"/>
      <c r="AV705" s="224"/>
      <c r="AW705" s="224"/>
      <c r="AX705" s="224"/>
      <c r="AY705" s="224"/>
    </row>
    <row r="706">
      <c r="A706" s="219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5"/>
      <c r="AA706" s="220"/>
      <c r="AB706" s="225"/>
      <c r="AC706" s="225"/>
      <c r="AD706" s="225"/>
      <c r="AE706" s="225"/>
      <c r="AF706" s="225"/>
      <c r="AG706" s="220"/>
      <c r="AH706" s="220"/>
      <c r="AI706" s="220"/>
      <c r="AJ706" s="220"/>
      <c r="AK706" s="222"/>
      <c r="AL706" s="222"/>
      <c r="AM706" s="222"/>
      <c r="AN706" s="222"/>
      <c r="AO706" s="223"/>
      <c r="AP706" s="220"/>
      <c r="AQ706" s="224"/>
      <c r="AR706" s="224"/>
      <c r="AS706" s="224"/>
      <c r="AT706" s="224"/>
      <c r="AU706" s="224"/>
      <c r="AV706" s="224"/>
      <c r="AW706" s="224"/>
      <c r="AX706" s="224"/>
      <c r="AY706" s="224"/>
    </row>
    <row r="707">
      <c r="A707" s="219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5"/>
      <c r="AA707" s="220"/>
      <c r="AB707" s="225"/>
      <c r="AC707" s="225"/>
      <c r="AD707" s="225"/>
      <c r="AE707" s="225"/>
      <c r="AF707" s="225"/>
      <c r="AG707" s="220"/>
      <c r="AH707" s="220"/>
      <c r="AI707" s="220"/>
      <c r="AJ707" s="220"/>
      <c r="AK707" s="222"/>
      <c r="AL707" s="222"/>
      <c r="AM707" s="222"/>
      <c r="AN707" s="222"/>
      <c r="AO707" s="223"/>
      <c r="AP707" s="220"/>
      <c r="AQ707" s="224"/>
      <c r="AR707" s="224"/>
      <c r="AS707" s="224"/>
      <c r="AT707" s="224"/>
      <c r="AU707" s="224"/>
      <c r="AV707" s="224"/>
      <c r="AW707" s="224"/>
      <c r="AX707" s="224"/>
      <c r="AY707" s="224"/>
    </row>
    <row r="708">
      <c r="A708" s="219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5"/>
      <c r="AA708" s="220"/>
      <c r="AB708" s="225"/>
      <c r="AC708" s="225"/>
      <c r="AD708" s="225"/>
      <c r="AE708" s="225"/>
      <c r="AF708" s="225"/>
      <c r="AG708" s="220"/>
      <c r="AH708" s="220"/>
      <c r="AI708" s="220"/>
      <c r="AJ708" s="220"/>
      <c r="AK708" s="222"/>
      <c r="AL708" s="222"/>
      <c r="AM708" s="222"/>
      <c r="AN708" s="222"/>
      <c r="AO708" s="223"/>
      <c r="AP708" s="220"/>
      <c r="AQ708" s="224"/>
      <c r="AR708" s="224"/>
      <c r="AS708" s="224"/>
      <c r="AT708" s="224"/>
      <c r="AU708" s="224"/>
      <c r="AV708" s="224"/>
      <c r="AW708" s="224"/>
      <c r="AX708" s="224"/>
      <c r="AY708" s="224"/>
    </row>
    <row r="709">
      <c r="A709" s="219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5"/>
      <c r="AA709" s="220"/>
      <c r="AB709" s="225"/>
      <c r="AC709" s="225"/>
      <c r="AD709" s="225"/>
      <c r="AE709" s="225"/>
      <c r="AF709" s="225"/>
      <c r="AG709" s="220"/>
      <c r="AH709" s="220"/>
      <c r="AI709" s="220"/>
      <c r="AJ709" s="220"/>
      <c r="AK709" s="222"/>
      <c r="AL709" s="222"/>
      <c r="AM709" s="222"/>
      <c r="AN709" s="222"/>
      <c r="AO709" s="223"/>
      <c r="AP709" s="220"/>
      <c r="AQ709" s="224"/>
      <c r="AR709" s="224"/>
      <c r="AS709" s="224"/>
      <c r="AT709" s="224"/>
      <c r="AU709" s="224"/>
      <c r="AV709" s="224"/>
      <c r="AW709" s="224"/>
      <c r="AX709" s="224"/>
      <c r="AY709" s="224"/>
    </row>
    <row r="710">
      <c r="A710" s="219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5"/>
      <c r="AA710" s="220"/>
      <c r="AB710" s="225"/>
      <c r="AC710" s="225"/>
      <c r="AD710" s="225"/>
      <c r="AE710" s="225"/>
      <c r="AF710" s="225"/>
      <c r="AG710" s="220"/>
      <c r="AH710" s="220"/>
      <c r="AI710" s="220"/>
      <c r="AJ710" s="220"/>
      <c r="AK710" s="222"/>
      <c r="AL710" s="222"/>
      <c r="AM710" s="222"/>
      <c r="AN710" s="222"/>
      <c r="AO710" s="223"/>
      <c r="AP710" s="220"/>
      <c r="AQ710" s="224"/>
      <c r="AR710" s="224"/>
      <c r="AS710" s="224"/>
      <c r="AT710" s="224"/>
      <c r="AU710" s="224"/>
      <c r="AV710" s="224"/>
      <c r="AW710" s="224"/>
      <c r="AX710" s="224"/>
      <c r="AY710" s="224"/>
    </row>
    <row r="711">
      <c r="A711" s="219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5"/>
      <c r="AA711" s="220"/>
      <c r="AB711" s="225"/>
      <c r="AC711" s="225"/>
      <c r="AD711" s="225"/>
      <c r="AE711" s="225"/>
      <c r="AF711" s="225"/>
      <c r="AG711" s="220"/>
      <c r="AH711" s="220"/>
      <c r="AI711" s="220"/>
      <c r="AJ711" s="220"/>
      <c r="AK711" s="222"/>
      <c r="AL711" s="222"/>
      <c r="AM711" s="222"/>
      <c r="AN711" s="222"/>
      <c r="AO711" s="223"/>
      <c r="AP711" s="220"/>
      <c r="AQ711" s="224"/>
      <c r="AR711" s="224"/>
      <c r="AS711" s="224"/>
      <c r="AT711" s="224"/>
      <c r="AU711" s="224"/>
      <c r="AV711" s="224"/>
      <c r="AW711" s="224"/>
      <c r="AX711" s="224"/>
      <c r="AY711" s="224"/>
    </row>
    <row r="712">
      <c r="A712" s="219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5"/>
      <c r="AA712" s="220"/>
      <c r="AB712" s="225"/>
      <c r="AC712" s="225"/>
      <c r="AD712" s="225"/>
      <c r="AE712" s="225"/>
      <c r="AF712" s="225"/>
      <c r="AG712" s="220"/>
      <c r="AH712" s="220"/>
      <c r="AI712" s="220"/>
      <c r="AJ712" s="220"/>
      <c r="AK712" s="222"/>
      <c r="AL712" s="222"/>
      <c r="AM712" s="222"/>
      <c r="AN712" s="222"/>
      <c r="AO712" s="223"/>
      <c r="AP712" s="220"/>
      <c r="AQ712" s="224"/>
      <c r="AR712" s="224"/>
      <c r="AS712" s="224"/>
      <c r="AT712" s="224"/>
      <c r="AU712" s="224"/>
      <c r="AV712" s="224"/>
      <c r="AW712" s="224"/>
      <c r="AX712" s="224"/>
      <c r="AY712" s="224"/>
    </row>
    <row r="713">
      <c r="A713" s="219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5"/>
      <c r="AA713" s="220"/>
      <c r="AB713" s="225"/>
      <c r="AC713" s="225"/>
      <c r="AD713" s="225"/>
      <c r="AE713" s="225"/>
      <c r="AF713" s="225"/>
      <c r="AG713" s="220"/>
      <c r="AH713" s="220"/>
      <c r="AI713" s="220"/>
      <c r="AJ713" s="220"/>
      <c r="AK713" s="222"/>
      <c r="AL713" s="222"/>
      <c r="AM713" s="222"/>
      <c r="AN713" s="222"/>
      <c r="AO713" s="223"/>
      <c r="AP713" s="220"/>
      <c r="AQ713" s="224"/>
      <c r="AR713" s="224"/>
      <c r="AS713" s="224"/>
      <c r="AT713" s="224"/>
      <c r="AU713" s="224"/>
      <c r="AV713" s="224"/>
      <c r="AW713" s="224"/>
      <c r="AX713" s="224"/>
      <c r="AY713" s="224"/>
    </row>
    <row r="714">
      <c r="A714" s="219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5"/>
      <c r="AA714" s="220"/>
      <c r="AB714" s="225"/>
      <c r="AC714" s="225"/>
      <c r="AD714" s="225"/>
      <c r="AE714" s="225"/>
      <c r="AF714" s="225"/>
      <c r="AG714" s="220"/>
      <c r="AH714" s="220"/>
      <c r="AI714" s="220"/>
      <c r="AJ714" s="220"/>
      <c r="AK714" s="222"/>
      <c r="AL714" s="222"/>
      <c r="AM714" s="222"/>
      <c r="AN714" s="222"/>
      <c r="AO714" s="223"/>
      <c r="AP714" s="220"/>
      <c r="AQ714" s="224"/>
      <c r="AR714" s="224"/>
      <c r="AS714" s="224"/>
      <c r="AT714" s="224"/>
      <c r="AU714" s="224"/>
      <c r="AV714" s="224"/>
      <c r="AW714" s="224"/>
      <c r="AX714" s="224"/>
      <c r="AY714" s="224"/>
    </row>
    <row r="715">
      <c r="A715" s="219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5"/>
      <c r="AA715" s="220"/>
      <c r="AB715" s="225"/>
      <c r="AC715" s="225"/>
      <c r="AD715" s="225"/>
      <c r="AE715" s="225"/>
      <c r="AF715" s="225"/>
      <c r="AG715" s="220"/>
      <c r="AH715" s="220"/>
      <c r="AI715" s="220"/>
      <c r="AJ715" s="220"/>
      <c r="AK715" s="222"/>
      <c r="AL715" s="222"/>
      <c r="AM715" s="222"/>
      <c r="AN715" s="222"/>
      <c r="AO715" s="223"/>
      <c r="AP715" s="220"/>
      <c r="AQ715" s="224"/>
      <c r="AR715" s="224"/>
      <c r="AS715" s="224"/>
      <c r="AT715" s="224"/>
      <c r="AU715" s="224"/>
      <c r="AV715" s="224"/>
      <c r="AW715" s="224"/>
      <c r="AX715" s="224"/>
      <c r="AY715" s="224"/>
    </row>
    <row r="716">
      <c r="A716" s="219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5"/>
      <c r="AA716" s="220"/>
      <c r="AB716" s="225"/>
      <c r="AC716" s="225"/>
      <c r="AD716" s="225"/>
      <c r="AE716" s="225"/>
      <c r="AF716" s="225"/>
      <c r="AG716" s="220"/>
      <c r="AH716" s="220"/>
      <c r="AI716" s="220"/>
      <c r="AJ716" s="220"/>
      <c r="AK716" s="222"/>
      <c r="AL716" s="222"/>
      <c r="AM716" s="222"/>
      <c r="AN716" s="222"/>
      <c r="AO716" s="223"/>
      <c r="AP716" s="220"/>
      <c r="AQ716" s="224"/>
      <c r="AR716" s="224"/>
      <c r="AS716" s="224"/>
      <c r="AT716" s="224"/>
      <c r="AU716" s="224"/>
      <c r="AV716" s="224"/>
      <c r="AW716" s="224"/>
      <c r="AX716" s="224"/>
      <c r="AY716" s="224"/>
    </row>
    <row r="717">
      <c r="A717" s="219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5"/>
      <c r="AA717" s="220"/>
      <c r="AB717" s="225"/>
      <c r="AC717" s="225"/>
      <c r="AD717" s="225"/>
      <c r="AE717" s="225"/>
      <c r="AF717" s="225"/>
      <c r="AG717" s="220"/>
      <c r="AH717" s="220"/>
      <c r="AI717" s="220"/>
      <c r="AJ717" s="220"/>
      <c r="AK717" s="222"/>
      <c r="AL717" s="222"/>
      <c r="AM717" s="222"/>
      <c r="AN717" s="222"/>
      <c r="AO717" s="223"/>
      <c r="AP717" s="220"/>
      <c r="AQ717" s="224"/>
      <c r="AR717" s="224"/>
      <c r="AS717" s="224"/>
      <c r="AT717" s="224"/>
      <c r="AU717" s="224"/>
      <c r="AV717" s="224"/>
      <c r="AW717" s="224"/>
      <c r="AX717" s="224"/>
      <c r="AY717" s="224"/>
    </row>
    <row r="718">
      <c r="A718" s="219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5"/>
      <c r="AA718" s="220"/>
      <c r="AB718" s="225"/>
      <c r="AC718" s="225"/>
      <c r="AD718" s="225"/>
      <c r="AE718" s="225"/>
      <c r="AF718" s="225"/>
      <c r="AG718" s="220"/>
      <c r="AH718" s="220"/>
      <c r="AI718" s="220"/>
      <c r="AJ718" s="220"/>
      <c r="AK718" s="222"/>
      <c r="AL718" s="222"/>
      <c r="AM718" s="222"/>
      <c r="AN718" s="222"/>
      <c r="AO718" s="223"/>
      <c r="AP718" s="220"/>
      <c r="AQ718" s="224"/>
      <c r="AR718" s="224"/>
      <c r="AS718" s="224"/>
      <c r="AT718" s="224"/>
      <c r="AU718" s="224"/>
      <c r="AV718" s="224"/>
      <c r="AW718" s="224"/>
      <c r="AX718" s="224"/>
      <c r="AY718" s="224"/>
    </row>
    <row r="719">
      <c r="A719" s="219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5"/>
      <c r="AA719" s="220"/>
      <c r="AB719" s="225"/>
      <c r="AC719" s="225"/>
      <c r="AD719" s="225"/>
      <c r="AE719" s="225"/>
      <c r="AF719" s="225"/>
      <c r="AG719" s="220"/>
      <c r="AH719" s="220"/>
      <c r="AI719" s="220"/>
      <c r="AJ719" s="220"/>
      <c r="AK719" s="222"/>
      <c r="AL719" s="222"/>
      <c r="AM719" s="222"/>
      <c r="AN719" s="222"/>
      <c r="AO719" s="223"/>
      <c r="AP719" s="220"/>
      <c r="AQ719" s="224"/>
      <c r="AR719" s="224"/>
      <c r="AS719" s="224"/>
      <c r="AT719" s="224"/>
      <c r="AU719" s="224"/>
      <c r="AV719" s="224"/>
      <c r="AW719" s="224"/>
      <c r="AX719" s="224"/>
      <c r="AY719" s="224"/>
    </row>
    <row r="720">
      <c r="A720" s="219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5"/>
      <c r="AA720" s="220"/>
      <c r="AB720" s="225"/>
      <c r="AC720" s="225"/>
      <c r="AD720" s="225"/>
      <c r="AE720" s="225"/>
      <c r="AF720" s="225"/>
      <c r="AG720" s="220"/>
      <c r="AH720" s="220"/>
      <c r="AI720" s="220"/>
      <c r="AJ720" s="220"/>
      <c r="AK720" s="222"/>
      <c r="AL720" s="222"/>
      <c r="AM720" s="222"/>
      <c r="AN720" s="222"/>
      <c r="AO720" s="223"/>
      <c r="AP720" s="220"/>
      <c r="AQ720" s="224"/>
      <c r="AR720" s="224"/>
      <c r="AS720" s="224"/>
      <c r="AT720" s="224"/>
      <c r="AU720" s="224"/>
      <c r="AV720" s="224"/>
      <c r="AW720" s="224"/>
      <c r="AX720" s="224"/>
      <c r="AY720" s="224"/>
    </row>
    <row r="721">
      <c r="A721" s="219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5"/>
      <c r="AA721" s="220"/>
      <c r="AB721" s="225"/>
      <c r="AC721" s="225"/>
      <c r="AD721" s="225"/>
      <c r="AE721" s="225"/>
      <c r="AF721" s="225"/>
      <c r="AG721" s="220"/>
      <c r="AH721" s="220"/>
      <c r="AI721" s="220"/>
      <c r="AJ721" s="220"/>
      <c r="AK721" s="222"/>
      <c r="AL721" s="222"/>
      <c r="AM721" s="222"/>
      <c r="AN721" s="222"/>
      <c r="AO721" s="223"/>
      <c r="AP721" s="220"/>
      <c r="AQ721" s="224"/>
      <c r="AR721" s="224"/>
      <c r="AS721" s="224"/>
      <c r="AT721" s="224"/>
      <c r="AU721" s="224"/>
      <c r="AV721" s="224"/>
      <c r="AW721" s="224"/>
      <c r="AX721" s="224"/>
      <c r="AY721" s="224"/>
    </row>
    <row r="722">
      <c r="A722" s="219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5"/>
      <c r="AA722" s="220"/>
      <c r="AB722" s="225"/>
      <c r="AC722" s="225"/>
      <c r="AD722" s="225"/>
      <c r="AE722" s="225"/>
      <c r="AF722" s="225"/>
      <c r="AG722" s="220"/>
      <c r="AH722" s="220"/>
      <c r="AI722" s="220"/>
      <c r="AJ722" s="220"/>
      <c r="AK722" s="222"/>
      <c r="AL722" s="222"/>
      <c r="AM722" s="222"/>
      <c r="AN722" s="222"/>
      <c r="AO722" s="223"/>
      <c r="AP722" s="220"/>
      <c r="AQ722" s="224"/>
      <c r="AR722" s="224"/>
      <c r="AS722" s="224"/>
      <c r="AT722" s="224"/>
      <c r="AU722" s="224"/>
      <c r="AV722" s="224"/>
      <c r="AW722" s="224"/>
      <c r="AX722" s="224"/>
      <c r="AY722" s="224"/>
    </row>
    <row r="723">
      <c r="A723" s="219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5"/>
      <c r="AA723" s="220"/>
      <c r="AB723" s="225"/>
      <c r="AC723" s="225"/>
      <c r="AD723" s="225"/>
      <c r="AE723" s="225"/>
      <c r="AF723" s="225"/>
      <c r="AG723" s="220"/>
      <c r="AH723" s="220"/>
      <c r="AI723" s="220"/>
      <c r="AJ723" s="220"/>
      <c r="AK723" s="222"/>
      <c r="AL723" s="222"/>
      <c r="AM723" s="222"/>
      <c r="AN723" s="222"/>
      <c r="AO723" s="223"/>
      <c r="AP723" s="220"/>
      <c r="AQ723" s="224"/>
      <c r="AR723" s="224"/>
      <c r="AS723" s="224"/>
      <c r="AT723" s="224"/>
      <c r="AU723" s="224"/>
      <c r="AV723" s="224"/>
      <c r="AW723" s="224"/>
      <c r="AX723" s="224"/>
      <c r="AY723" s="224"/>
    </row>
    <row r="724">
      <c r="A724" s="219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5"/>
      <c r="AA724" s="220"/>
      <c r="AB724" s="225"/>
      <c r="AC724" s="225"/>
      <c r="AD724" s="225"/>
      <c r="AE724" s="225"/>
      <c r="AF724" s="225"/>
      <c r="AG724" s="220"/>
      <c r="AH724" s="220"/>
      <c r="AI724" s="220"/>
      <c r="AJ724" s="220"/>
      <c r="AK724" s="222"/>
      <c r="AL724" s="222"/>
      <c r="AM724" s="222"/>
      <c r="AN724" s="222"/>
      <c r="AO724" s="223"/>
      <c r="AP724" s="220"/>
      <c r="AQ724" s="224"/>
      <c r="AR724" s="224"/>
      <c r="AS724" s="224"/>
      <c r="AT724" s="224"/>
      <c r="AU724" s="224"/>
      <c r="AV724" s="224"/>
      <c r="AW724" s="224"/>
      <c r="AX724" s="224"/>
      <c r="AY724" s="224"/>
    </row>
    <row r="725">
      <c r="A725" s="219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5"/>
      <c r="AA725" s="220"/>
      <c r="AB725" s="225"/>
      <c r="AC725" s="225"/>
      <c r="AD725" s="225"/>
      <c r="AE725" s="225"/>
      <c r="AF725" s="225"/>
      <c r="AG725" s="220"/>
      <c r="AH725" s="220"/>
      <c r="AI725" s="220"/>
      <c r="AJ725" s="220"/>
      <c r="AK725" s="222"/>
      <c r="AL725" s="222"/>
      <c r="AM725" s="222"/>
      <c r="AN725" s="222"/>
      <c r="AO725" s="223"/>
      <c r="AP725" s="220"/>
      <c r="AQ725" s="224"/>
      <c r="AR725" s="224"/>
      <c r="AS725" s="224"/>
      <c r="AT725" s="224"/>
      <c r="AU725" s="224"/>
      <c r="AV725" s="224"/>
      <c r="AW725" s="224"/>
      <c r="AX725" s="224"/>
      <c r="AY725" s="224"/>
    </row>
    <row r="726">
      <c r="A726" s="219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5"/>
      <c r="AA726" s="220"/>
      <c r="AB726" s="225"/>
      <c r="AC726" s="225"/>
      <c r="AD726" s="225"/>
      <c r="AE726" s="225"/>
      <c r="AF726" s="225"/>
      <c r="AG726" s="220"/>
      <c r="AH726" s="220"/>
      <c r="AI726" s="220"/>
      <c r="AJ726" s="220"/>
      <c r="AK726" s="222"/>
      <c r="AL726" s="222"/>
      <c r="AM726" s="222"/>
      <c r="AN726" s="222"/>
      <c r="AO726" s="223"/>
      <c r="AP726" s="220"/>
      <c r="AQ726" s="224"/>
      <c r="AR726" s="224"/>
      <c r="AS726" s="224"/>
      <c r="AT726" s="224"/>
      <c r="AU726" s="224"/>
      <c r="AV726" s="224"/>
      <c r="AW726" s="224"/>
      <c r="AX726" s="224"/>
      <c r="AY726" s="224"/>
    </row>
    <row r="727">
      <c r="A727" s="219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5"/>
      <c r="AA727" s="220"/>
      <c r="AB727" s="225"/>
      <c r="AC727" s="225"/>
      <c r="AD727" s="225"/>
      <c r="AE727" s="225"/>
      <c r="AF727" s="225"/>
      <c r="AG727" s="220"/>
      <c r="AH727" s="220"/>
      <c r="AI727" s="220"/>
      <c r="AJ727" s="220"/>
      <c r="AK727" s="222"/>
      <c r="AL727" s="222"/>
      <c r="AM727" s="222"/>
      <c r="AN727" s="222"/>
      <c r="AO727" s="223"/>
      <c r="AP727" s="220"/>
      <c r="AQ727" s="224"/>
      <c r="AR727" s="224"/>
      <c r="AS727" s="224"/>
      <c r="AT727" s="224"/>
      <c r="AU727" s="224"/>
      <c r="AV727" s="224"/>
      <c r="AW727" s="224"/>
      <c r="AX727" s="224"/>
      <c r="AY727" s="224"/>
    </row>
    <row r="728">
      <c r="A728" s="219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5"/>
      <c r="AA728" s="220"/>
      <c r="AB728" s="225"/>
      <c r="AC728" s="225"/>
      <c r="AD728" s="225"/>
      <c r="AE728" s="225"/>
      <c r="AF728" s="225"/>
      <c r="AG728" s="220"/>
      <c r="AH728" s="220"/>
      <c r="AI728" s="220"/>
      <c r="AJ728" s="220"/>
      <c r="AK728" s="222"/>
      <c r="AL728" s="222"/>
      <c r="AM728" s="222"/>
      <c r="AN728" s="222"/>
      <c r="AO728" s="223"/>
      <c r="AP728" s="220"/>
      <c r="AQ728" s="224"/>
      <c r="AR728" s="224"/>
      <c r="AS728" s="224"/>
      <c r="AT728" s="224"/>
      <c r="AU728" s="224"/>
      <c r="AV728" s="224"/>
      <c r="AW728" s="224"/>
      <c r="AX728" s="224"/>
      <c r="AY728" s="224"/>
    </row>
    <row r="729">
      <c r="A729" s="219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5"/>
      <c r="AA729" s="220"/>
      <c r="AB729" s="225"/>
      <c r="AC729" s="225"/>
      <c r="AD729" s="225"/>
      <c r="AE729" s="225"/>
      <c r="AF729" s="225"/>
      <c r="AG729" s="220"/>
      <c r="AH729" s="220"/>
      <c r="AI729" s="220"/>
      <c r="AJ729" s="220"/>
      <c r="AK729" s="222"/>
      <c r="AL729" s="222"/>
      <c r="AM729" s="222"/>
      <c r="AN729" s="222"/>
      <c r="AO729" s="223"/>
      <c r="AP729" s="220"/>
      <c r="AQ729" s="224"/>
      <c r="AR729" s="224"/>
      <c r="AS729" s="224"/>
      <c r="AT729" s="224"/>
      <c r="AU729" s="224"/>
      <c r="AV729" s="224"/>
      <c r="AW729" s="224"/>
      <c r="AX729" s="224"/>
      <c r="AY729" s="224"/>
    </row>
    <row r="730">
      <c r="A730" s="219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5"/>
      <c r="AA730" s="220"/>
      <c r="AB730" s="225"/>
      <c r="AC730" s="225"/>
      <c r="AD730" s="225"/>
      <c r="AE730" s="225"/>
      <c r="AF730" s="225"/>
      <c r="AG730" s="220"/>
      <c r="AH730" s="220"/>
      <c r="AI730" s="220"/>
      <c r="AJ730" s="220"/>
      <c r="AK730" s="222"/>
      <c r="AL730" s="222"/>
      <c r="AM730" s="222"/>
      <c r="AN730" s="222"/>
      <c r="AO730" s="223"/>
      <c r="AP730" s="220"/>
      <c r="AQ730" s="224"/>
      <c r="AR730" s="224"/>
      <c r="AS730" s="224"/>
      <c r="AT730" s="224"/>
      <c r="AU730" s="224"/>
      <c r="AV730" s="224"/>
      <c r="AW730" s="224"/>
      <c r="AX730" s="224"/>
      <c r="AY730" s="224"/>
    </row>
    <row r="731">
      <c r="A731" s="219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5"/>
      <c r="AA731" s="220"/>
      <c r="AB731" s="225"/>
      <c r="AC731" s="225"/>
      <c r="AD731" s="225"/>
      <c r="AE731" s="225"/>
      <c r="AF731" s="225"/>
      <c r="AG731" s="220"/>
      <c r="AH731" s="220"/>
      <c r="AI731" s="220"/>
      <c r="AJ731" s="220"/>
      <c r="AK731" s="222"/>
      <c r="AL731" s="222"/>
      <c r="AM731" s="222"/>
      <c r="AN731" s="222"/>
      <c r="AO731" s="223"/>
      <c r="AP731" s="220"/>
      <c r="AQ731" s="224"/>
      <c r="AR731" s="224"/>
      <c r="AS731" s="224"/>
      <c r="AT731" s="224"/>
      <c r="AU731" s="224"/>
      <c r="AV731" s="224"/>
      <c r="AW731" s="224"/>
      <c r="AX731" s="224"/>
      <c r="AY731" s="224"/>
    </row>
    <row r="732">
      <c r="A732" s="219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5"/>
      <c r="AA732" s="220"/>
      <c r="AB732" s="225"/>
      <c r="AC732" s="225"/>
      <c r="AD732" s="225"/>
      <c r="AE732" s="225"/>
      <c r="AF732" s="225"/>
      <c r="AG732" s="220"/>
      <c r="AH732" s="220"/>
      <c r="AI732" s="220"/>
      <c r="AJ732" s="220"/>
      <c r="AK732" s="222"/>
      <c r="AL732" s="222"/>
      <c r="AM732" s="222"/>
      <c r="AN732" s="222"/>
      <c r="AO732" s="223"/>
      <c r="AP732" s="220"/>
      <c r="AQ732" s="224"/>
      <c r="AR732" s="224"/>
      <c r="AS732" s="224"/>
      <c r="AT732" s="224"/>
      <c r="AU732" s="224"/>
      <c r="AV732" s="224"/>
      <c r="AW732" s="224"/>
      <c r="AX732" s="224"/>
      <c r="AY732" s="224"/>
    </row>
    <row r="733">
      <c r="A733" s="219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5"/>
      <c r="AA733" s="220"/>
      <c r="AB733" s="225"/>
      <c r="AC733" s="225"/>
      <c r="AD733" s="225"/>
      <c r="AE733" s="225"/>
      <c r="AF733" s="225"/>
      <c r="AG733" s="220"/>
      <c r="AH733" s="220"/>
      <c r="AI733" s="220"/>
      <c r="AJ733" s="220"/>
      <c r="AK733" s="222"/>
      <c r="AL733" s="222"/>
      <c r="AM733" s="222"/>
      <c r="AN733" s="222"/>
      <c r="AO733" s="223"/>
      <c r="AP733" s="220"/>
      <c r="AQ733" s="224"/>
      <c r="AR733" s="224"/>
      <c r="AS733" s="224"/>
      <c r="AT733" s="224"/>
      <c r="AU733" s="224"/>
      <c r="AV733" s="224"/>
      <c r="AW733" s="224"/>
      <c r="AX733" s="224"/>
      <c r="AY733" s="224"/>
    </row>
    <row r="734">
      <c r="A734" s="219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5"/>
      <c r="AA734" s="220"/>
      <c r="AB734" s="225"/>
      <c r="AC734" s="225"/>
      <c r="AD734" s="225"/>
      <c r="AE734" s="225"/>
      <c r="AF734" s="225"/>
      <c r="AG734" s="220"/>
      <c r="AH734" s="220"/>
      <c r="AI734" s="220"/>
      <c r="AJ734" s="220"/>
      <c r="AK734" s="222"/>
      <c r="AL734" s="222"/>
      <c r="AM734" s="222"/>
      <c r="AN734" s="222"/>
      <c r="AO734" s="223"/>
      <c r="AP734" s="220"/>
      <c r="AQ734" s="224"/>
      <c r="AR734" s="224"/>
      <c r="AS734" s="224"/>
      <c r="AT734" s="224"/>
      <c r="AU734" s="224"/>
      <c r="AV734" s="224"/>
      <c r="AW734" s="224"/>
      <c r="AX734" s="224"/>
      <c r="AY734" s="224"/>
    </row>
    <row r="735">
      <c r="A735" s="219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5"/>
      <c r="AA735" s="220"/>
      <c r="AB735" s="225"/>
      <c r="AC735" s="225"/>
      <c r="AD735" s="225"/>
      <c r="AE735" s="225"/>
      <c r="AF735" s="225"/>
      <c r="AG735" s="220"/>
      <c r="AH735" s="220"/>
      <c r="AI735" s="220"/>
      <c r="AJ735" s="220"/>
      <c r="AK735" s="222"/>
      <c r="AL735" s="222"/>
      <c r="AM735" s="222"/>
      <c r="AN735" s="222"/>
      <c r="AO735" s="223"/>
      <c r="AP735" s="220"/>
      <c r="AQ735" s="224"/>
      <c r="AR735" s="224"/>
      <c r="AS735" s="224"/>
      <c r="AT735" s="224"/>
      <c r="AU735" s="224"/>
      <c r="AV735" s="224"/>
      <c r="AW735" s="224"/>
      <c r="AX735" s="224"/>
      <c r="AY735" s="224"/>
    </row>
    <row r="736">
      <c r="A736" s="219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5"/>
      <c r="AA736" s="220"/>
      <c r="AB736" s="225"/>
      <c r="AC736" s="225"/>
      <c r="AD736" s="225"/>
      <c r="AE736" s="225"/>
      <c r="AF736" s="225"/>
      <c r="AG736" s="220"/>
      <c r="AH736" s="220"/>
      <c r="AI736" s="220"/>
      <c r="AJ736" s="220"/>
      <c r="AK736" s="222"/>
      <c r="AL736" s="222"/>
      <c r="AM736" s="222"/>
      <c r="AN736" s="222"/>
      <c r="AO736" s="223"/>
      <c r="AP736" s="220"/>
      <c r="AQ736" s="224"/>
      <c r="AR736" s="224"/>
      <c r="AS736" s="224"/>
      <c r="AT736" s="224"/>
      <c r="AU736" s="224"/>
      <c r="AV736" s="224"/>
      <c r="AW736" s="224"/>
      <c r="AX736" s="224"/>
      <c r="AY736" s="224"/>
    </row>
    <row r="737">
      <c r="A737" s="219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5"/>
      <c r="AA737" s="220"/>
      <c r="AB737" s="225"/>
      <c r="AC737" s="225"/>
      <c r="AD737" s="225"/>
      <c r="AE737" s="225"/>
      <c r="AF737" s="225"/>
      <c r="AG737" s="220"/>
      <c r="AH737" s="220"/>
      <c r="AI737" s="220"/>
      <c r="AJ737" s="220"/>
      <c r="AK737" s="222"/>
      <c r="AL737" s="222"/>
      <c r="AM737" s="222"/>
      <c r="AN737" s="222"/>
      <c r="AO737" s="223"/>
      <c r="AP737" s="220"/>
      <c r="AQ737" s="224"/>
      <c r="AR737" s="224"/>
      <c r="AS737" s="224"/>
      <c r="AT737" s="224"/>
      <c r="AU737" s="224"/>
      <c r="AV737" s="224"/>
      <c r="AW737" s="224"/>
      <c r="AX737" s="224"/>
      <c r="AY737" s="224"/>
    </row>
    <row r="738">
      <c r="A738" s="219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5"/>
      <c r="AA738" s="220"/>
      <c r="AB738" s="225"/>
      <c r="AC738" s="225"/>
      <c r="AD738" s="225"/>
      <c r="AE738" s="225"/>
      <c r="AF738" s="225"/>
      <c r="AG738" s="220"/>
      <c r="AH738" s="220"/>
      <c r="AI738" s="220"/>
      <c r="AJ738" s="220"/>
      <c r="AK738" s="222"/>
      <c r="AL738" s="222"/>
      <c r="AM738" s="222"/>
      <c r="AN738" s="222"/>
      <c r="AO738" s="223"/>
      <c r="AP738" s="220"/>
      <c r="AQ738" s="224"/>
      <c r="AR738" s="224"/>
      <c r="AS738" s="224"/>
      <c r="AT738" s="224"/>
      <c r="AU738" s="224"/>
      <c r="AV738" s="224"/>
      <c r="AW738" s="224"/>
      <c r="AX738" s="224"/>
      <c r="AY738" s="224"/>
    </row>
    <row r="739">
      <c r="A739" s="219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5"/>
      <c r="AA739" s="220"/>
      <c r="AB739" s="225"/>
      <c r="AC739" s="225"/>
      <c r="AD739" s="225"/>
      <c r="AE739" s="225"/>
      <c r="AF739" s="225"/>
      <c r="AG739" s="220"/>
      <c r="AH739" s="220"/>
      <c r="AI739" s="220"/>
      <c r="AJ739" s="220"/>
      <c r="AK739" s="222"/>
      <c r="AL739" s="222"/>
      <c r="AM739" s="222"/>
      <c r="AN739" s="222"/>
      <c r="AO739" s="223"/>
      <c r="AP739" s="220"/>
      <c r="AQ739" s="224"/>
      <c r="AR739" s="224"/>
      <c r="AS739" s="224"/>
      <c r="AT739" s="224"/>
      <c r="AU739" s="224"/>
      <c r="AV739" s="224"/>
      <c r="AW739" s="224"/>
      <c r="AX739" s="224"/>
      <c r="AY739" s="224"/>
    </row>
    <row r="740">
      <c r="A740" s="219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5"/>
      <c r="AA740" s="220"/>
      <c r="AB740" s="225"/>
      <c r="AC740" s="225"/>
      <c r="AD740" s="225"/>
      <c r="AE740" s="225"/>
      <c r="AF740" s="225"/>
      <c r="AG740" s="220"/>
      <c r="AH740" s="220"/>
      <c r="AI740" s="220"/>
      <c r="AJ740" s="220"/>
      <c r="AK740" s="222"/>
      <c r="AL740" s="222"/>
      <c r="AM740" s="222"/>
      <c r="AN740" s="222"/>
      <c r="AO740" s="223"/>
      <c r="AP740" s="220"/>
      <c r="AQ740" s="224"/>
      <c r="AR740" s="224"/>
      <c r="AS740" s="224"/>
      <c r="AT740" s="224"/>
      <c r="AU740" s="224"/>
      <c r="AV740" s="224"/>
      <c r="AW740" s="224"/>
      <c r="AX740" s="224"/>
      <c r="AY740" s="224"/>
    </row>
    <row r="741">
      <c r="A741" s="219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5"/>
      <c r="AA741" s="220"/>
      <c r="AB741" s="225"/>
      <c r="AC741" s="225"/>
      <c r="AD741" s="225"/>
      <c r="AE741" s="225"/>
      <c r="AF741" s="225"/>
      <c r="AG741" s="220"/>
      <c r="AH741" s="220"/>
      <c r="AI741" s="220"/>
      <c r="AJ741" s="220"/>
      <c r="AK741" s="222"/>
      <c r="AL741" s="222"/>
      <c r="AM741" s="222"/>
      <c r="AN741" s="222"/>
      <c r="AO741" s="223"/>
      <c r="AP741" s="220"/>
      <c r="AQ741" s="224"/>
      <c r="AR741" s="224"/>
      <c r="AS741" s="224"/>
      <c r="AT741" s="224"/>
      <c r="AU741" s="224"/>
      <c r="AV741" s="224"/>
      <c r="AW741" s="224"/>
      <c r="AX741" s="224"/>
      <c r="AY741" s="224"/>
    </row>
    <row r="742">
      <c r="A742" s="219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5"/>
      <c r="AA742" s="220"/>
      <c r="AB742" s="225"/>
      <c r="AC742" s="225"/>
      <c r="AD742" s="225"/>
      <c r="AE742" s="225"/>
      <c r="AF742" s="225"/>
      <c r="AG742" s="220"/>
      <c r="AH742" s="220"/>
      <c r="AI742" s="220"/>
      <c r="AJ742" s="220"/>
      <c r="AK742" s="222"/>
      <c r="AL742" s="222"/>
      <c r="AM742" s="222"/>
      <c r="AN742" s="222"/>
      <c r="AO742" s="223"/>
      <c r="AP742" s="220"/>
      <c r="AQ742" s="224"/>
      <c r="AR742" s="224"/>
      <c r="AS742" s="224"/>
      <c r="AT742" s="224"/>
      <c r="AU742" s="224"/>
      <c r="AV742" s="224"/>
      <c r="AW742" s="224"/>
      <c r="AX742" s="224"/>
      <c r="AY742" s="224"/>
    </row>
    <row r="743">
      <c r="A743" s="219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5"/>
      <c r="AA743" s="220"/>
      <c r="AB743" s="225"/>
      <c r="AC743" s="225"/>
      <c r="AD743" s="225"/>
      <c r="AE743" s="225"/>
      <c r="AF743" s="225"/>
      <c r="AG743" s="220"/>
      <c r="AH743" s="220"/>
      <c r="AI743" s="220"/>
      <c r="AJ743" s="220"/>
      <c r="AK743" s="222"/>
      <c r="AL743" s="222"/>
      <c r="AM743" s="222"/>
      <c r="AN743" s="222"/>
      <c r="AO743" s="223"/>
      <c r="AP743" s="220"/>
      <c r="AQ743" s="224"/>
      <c r="AR743" s="224"/>
      <c r="AS743" s="224"/>
      <c r="AT743" s="224"/>
      <c r="AU743" s="224"/>
      <c r="AV743" s="224"/>
      <c r="AW743" s="224"/>
      <c r="AX743" s="224"/>
      <c r="AY743" s="224"/>
    </row>
    <row r="744">
      <c r="A744" s="219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5"/>
      <c r="AA744" s="220"/>
      <c r="AB744" s="225"/>
      <c r="AC744" s="225"/>
      <c r="AD744" s="225"/>
      <c r="AE744" s="225"/>
      <c r="AF744" s="225"/>
      <c r="AG744" s="220"/>
      <c r="AH744" s="220"/>
      <c r="AI744" s="220"/>
      <c r="AJ744" s="220"/>
      <c r="AK744" s="222"/>
      <c r="AL744" s="222"/>
      <c r="AM744" s="222"/>
      <c r="AN744" s="222"/>
      <c r="AO744" s="223"/>
      <c r="AP744" s="220"/>
      <c r="AQ744" s="224"/>
      <c r="AR744" s="224"/>
      <c r="AS744" s="224"/>
      <c r="AT744" s="224"/>
      <c r="AU744" s="224"/>
      <c r="AV744" s="224"/>
      <c r="AW744" s="224"/>
      <c r="AX744" s="224"/>
      <c r="AY744" s="224"/>
    </row>
    <row r="745">
      <c r="A745" s="219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5"/>
      <c r="AA745" s="220"/>
      <c r="AB745" s="225"/>
      <c r="AC745" s="225"/>
      <c r="AD745" s="225"/>
      <c r="AE745" s="225"/>
      <c r="AF745" s="225"/>
      <c r="AG745" s="220"/>
      <c r="AH745" s="220"/>
      <c r="AI745" s="220"/>
      <c r="AJ745" s="220"/>
      <c r="AK745" s="222"/>
      <c r="AL745" s="222"/>
      <c r="AM745" s="222"/>
      <c r="AN745" s="222"/>
      <c r="AO745" s="223"/>
      <c r="AP745" s="220"/>
      <c r="AQ745" s="224"/>
      <c r="AR745" s="224"/>
      <c r="AS745" s="224"/>
      <c r="AT745" s="224"/>
      <c r="AU745" s="224"/>
      <c r="AV745" s="224"/>
      <c r="AW745" s="224"/>
      <c r="AX745" s="224"/>
      <c r="AY745" s="224"/>
    </row>
    <row r="746">
      <c r="A746" s="219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5"/>
      <c r="AA746" s="220"/>
      <c r="AB746" s="225"/>
      <c r="AC746" s="225"/>
      <c r="AD746" s="225"/>
      <c r="AE746" s="225"/>
      <c r="AF746" s="225"/>
      <c r="AG746" s="220"/>
      <c r="AH746" s="220"/>
      <c r="AI746" s="220"/>
      <c r="AJ746" s="220"/>
      <c r="AK746" s="222"/>
      <c r="AL746" s="222"/>
      <c r="AM746" s="222"/>
      <c r="AN746" s="222"/>
      <c r="AO746" s="223"/>
      <c r="AP746" s="220"/>
      <c r="AQ746" s="224"/>
      <c r="AR746" s="224"/>
      <c r="AS746" s="224"/>
      <c r="AT746" s="224"/>
      <c r="AU746" s="224"/>
      <c r="AV746" s="224"/>
      <c r="AW746" s="224"/>
      <c r="AX746" s="224"/>
      <c r="AY746" s="224"/>
    </row>
    <row r="747">
      <c r="A747" s="219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5"/>
      <c r="AA747" s="220"/>
      <c r="AB747" s="225"/>
      <c r="AC747" s="225"/>
      <c r="AD747" s="225"/>
      <c r="AE747" s="225"/>
      <c r="AF747" s="225"/>
      <c r="AG747" s="220"/>
      <c r="AH747" s="220"/>
      <c r="AI747" s="220"/>
      <c r="AJ747" s="220"/>
      <c r="AK747" s="222"/>
      <c r="AL747" s="222"/>
      <c r="AM747" s="222"/>
      <c r="AN747" s="222"/>
      <c r="AO747" s="223"/>
      <c r="AP747" s="220"/>
      <c r="AQ747" s="224"/>
      <c r="AR747" s="224"/>
      <c r="AS747" s="224"/>
      <c r="AT747" s="224"/>
      <c r="AU747" s="224"/>
      <c r="AV747" s="224"/>
      <c r="AW747" s="224"/>
      <c r="AX747" s="224"/>
      <c r="AY747" s="224"/>
    </row>
    <row r="748">
      <c r="A748" s="219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5"/>
      <c r="AA748" s="220"/>
      <c r="AB748" s="225"/>
      <c r="AC748" s="225"/>
      <c r="AD748" s="225"/>
      <c r="AE748" s="225"/>
      <c r="AF748" s="225"/>
      <c r="AG748" s="220"/>
      <c r="AH748" s="220"/>
      <c r="AI748" s="220"/>
      <c r="AJ748" s="220"/>
      <c r="AK748" s="222"/>
      <c r="AL748" s="222"/>
      <c r="AM748" s="222"/>
      <c r="AN748" s="222"/>
      <c r="AO748" s="223"/>
      <c r="AP748" s="220"/>
      <c r="AQ748" s="224"/>
      <c r="AR748" s="224"/>
      <c r="AS748" s="224"/>
      <c r="AT748" s="224"/>
      <c r="AU748" s="224"/>
      <c r="AV748" s="224"/>
      <c r="AW748" s="224"/>
      <c r="AX748" s="224"/>
      <c r="AY748" s="224"/>
    </row>
    <row r="749">
      <c r="A749" s="219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5"/>
      <c r="AA749" s="220"/>
      <c r="AB749" s="225"/>
      <c r="AC749" s="225"/>
      <c r="AD749" s="225"/>
      <c r="AE749" s="225"/>
      <c r="AF749" s="225"/>
      <c r="AG749" s="220"/>
      <c r="AH749" s="220"/>
      <c r="AI749" s="220"/>
      <c r="AJ749" s="220"/>
      <c r="AK749" s="222"/>
      <c r="AL749" s="222"/>
      <c r="AM749" s="222"/>
      <c r="AN749" s="222"/>
      <c r="AO749" s="223"/>
      <c r="AP749" s="220"/>
      <c r="AQ749" s="224"/>
      <c r="AR749" s="224"/>
      <c r="AS749" s="224"/>
      <c r="AT749" s="224"/>
      <c r="AU749" s="224"/>
      <c r="AV749" s="224"/>
      <c r="AW749" s="224"/>
      <c r="AX749" s="224"/>
      <c r="AY749" s="224"/>
    </row>
    <row r="750">
      <c r="A750" s="219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5"/>
      <c r="AA750" s="220"/>
      <c r="AB750" s="225"/>
      <c r="AC750" s="225"/>
      <c r="AD750" s="225"/>
      <c r="AE750" s="225"/>
      <c r="AF750" s="225"/>
      <c r="AG750" s="220"/>
      <c r="AH750" s="220"/>
      <c r="AI750" s="220"/>
      <c r="AJ750" s="220"/>
      <c r="AK750" s="222"/>
      <c r="AL750" s="222"/>
      <c r="AM750" s="222"/>
      <c r="AN750" s="222"/>
      <c r="AO750" s="223"/>
      <c r="AP750" s="220"/>
      <c r="AQ750" s="224"/>
      <c r="AR750" s="224"/>
      <c r="AS750" s="224"/>
      <c r="AT750" s="224"/>
      <c r="AU750" s="224"/>
      <c r="AV750" s="224"/>
      <c r="AW750" s="224"/>
      <c r="AX750" s="224"/>
      <c r="AY750" s="224"/>
    </row>
    <row r="751">
      <c r="A751" s="219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5"/>
      <c r="AA751" s="220"/>
      <c r="AB751" s="225"/>
      <c r="AC751" s="225"/>
      <c r="AD751" s="225"/>
      <c r="AE751" s="225"/>
      <c r="AF751" s="225"/>
      <c r="AG751" s="220"/>
      <c r="AH751" s="220"/>
      <c r="AI751" s="220"/>
      <c r="AJ751" s="220"/>
      <c r="AK751" s="222"/>
      <c r="AL751" s="222"/>
      <c r="AM751" s="222"/>
      <c r="AN751" s="222"/>
      <c r="AO751" s="223"/>
      <c r="AP751" s="220"/>
      <c r="AQ751" s="224"/>
      <c r="AR751" s="224"/>
      <c r="AS751" s="224"/>
      <c r="AT751" s="224"/>
      <c r="AU751" s="224"/>
      <c r="AV751" s="224"/>
      <c r="AW751" s="224"/>
      <c r="AX751" s="224"/>
      <c r="AY751" s="224"/>
    </row>
    <row r="752">
      <c r="A752" s="219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5"/>
      <c r="AA752" s="220"/>
      <c r="AB752" s="225"/>
      <c r="AC752" s="225"/>
      <c r="AD752" s="225"/>
      <c r="AE752" s="225"/>
      <c r="AF752" s="225"/>
      <c r="AG752" s="220"/>
      <c r="AH752" s="220"/>
      <c r="AI752" s="220"/>
      <c r="AJ752" s="220"/>
      <c r="AK752" s="222"/>
      <c r="AL752" s="222"/>
      <c r="AM752" s="222"/>
      <c r="AN752" s="222"/>
      <c r="AO752" s="223"/>
      <c r="AP752" s="220"/>
      <c r="AQ752" s="224"/>
      <c r="AR752" s="224"/>
      <c r="AS752" s="224"/>
      <c r="AT752" s="224"/>
      <c r="AU752" s="224"/>
      <c r="AV752" s="224"/>
      <c r="AW752" s="224"/>
      <c r="AX752" s="224"/>
      <c r="AY752" s="224"/>
    </row>
    <row r="753">
      <c r="A753" s="219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5"/>
      <c r="AA753" s="220"/>
      <c r="AB753" s="225"/>
      <c r="AC753" s="225"/>
      <c r="AD753" s="225"/>
      <c r="AE753" s="225"/>
      <c r="AF753" s="225"/>
      <c r="AG753" s="220"/>
      <c r="AH753" s="220"/>
      <c r="AI753" s="220"/>
      <c r="AJ753" s="220"/>
      <c r="AK753" s="222"/>
      <c r="AL753" s="222"/>
      <c r="AM753" s="222"/>
      <c r="AN753" s="222"/>
      <c r="AO753" s="223"/>
      <c r="AP753" s="220"/>
      <c r="AQ753" s="224"/>
      <c r="AR753" s="224"/>
      <c r="AS753" s="224"/>
      <c r="AT753" s="224"/>
      <c r="AU753" s="224"/>
      <c r="AV753" s="224"/>
      <c r="AW753" s="224"/>
      <c r="AX753" s="224"/>
      <c r="AY753" s="224"/>
    </row>
    <row r="754">
      <c r="A754" s="219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5"/>
      <c r="AA754" s="220"/>
      <c r="AB754" s="225"/>
      <c r="AC754" s="225"/>
      <c r="AD754" s="225"/>
      <c r="AE754" s="225"/>
      <c r="AF754" s="225"/>
      <c r="AG754" s="220"/>
      <c r="AH754" s="220"/>
      <c r="AI754" s="220"/>
      <c r="AJ754" s="220"/>
      <c r="AK754" s="222"/>
      <c r="AL754" s="222"/>
      <c r="AM754" s="222"/>
      <c r="AN754" s="222"/>
      <c r="AO754" s="223"/>
      <c r="AP754" s="220"/>
      <c r="AQ754" s="224"/>
      <c r="AR754" s="224"/>
      <c r="AS754" s="224"/>
      <c r="AT754" s="224"/>
      <c r="AU754" s="224"/>
      <c r="AV754" s="224"/>
      <c r="AW754" s="224"/>
      <c r="AX754" s="224"/>
      <c r="AY754" s="224"/>
    </row>
    <row r="755">
      <c r="A755" s="219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5"/>
      <c r="AA755" s="220"/>
      <c r="AB755" s="225"/>
      <c r="AC755" s="225"/>
      <c r="AD755" s="225"/>
      <c r="AE755" s="225"/>
      <c r="AF755" s="225"/>
      <c r="AG755" s="220"/>
      <c r="AH755" s="220"/>
      <c r="AI755" s="220"/>
      <c r="AJ755" s="220"/>
      <c r="AK755" s="222"/>
      <c r="AL755" s="222"/>
      <c r="AM755" s="222"/>
      <c r="AN755" s="222"/>
      <c r="AO755" s="223"/>
      <c r="AP755" s="220"/>
      <c r="AQ755" s="224"/>
      <c r="AR755" s="224"/>
      <c r="AS755" s="224"/>
      <c r="AT755" s="224"/>
      <c r="AU755" s="224"/>
      <c r="AV755" s="224"/>
      <c r="AW755" s="224"/>
      <c r="AX755" s="224"/>
      <c r="AY755" s="224"/>
    </row>
    <row r="756">
      <c r="A756" s="219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5"/>
      <c r="AA756" s="220"/>
      <c r="AB756" s="225"/>
      <c r="AC756" s="225"/>
      <c r="AD756" s="225"/>
      <c r="AE756" s="225"/>
      <c r="AF756" s="225"/>
      <c r="AG756" s="220"/>
      <c r="AH756" s="220"/>
      <c r="AI756" s="220"/>
      <c r="AJ756" s="220"/>
      <c r="AK756" s="222"/>
      <c r="AL756" s="222"/>
      <c r="AM756" s="222"/>
      <c r="AN756" s="222"/>
      <c r="AO756" s="223"/>
      <c r="AP756" s="220"/>
      <c r="AQ756" s="224"/>
      <c r="AR756" s="224"/>
      <c r="AS756" s="224"/>
      <c r="AT756" s="224"/>
      <c r="AU756" s="224"/>
      <c r="AV756" s="224"/>
      <c r="AW756" s="224"/>
      <c r="AX756" s="224"/>
      <c r="AY756" s="224"/>
    </row>
    <row r="757">
      <c r="A757" s="219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5"/>
      <c r="AA757" s="220"/>
      <c r="AB757" s="225"/>
      <c r="AC757" s="225"/>
      <c r="AD757" s="225"/>
      <c r="AE757" s="225"/>
      <c r="AF757" s="225"/>
      <c r="AG757" s="220"/>
      <c r="AH757" s="220"/>
      <c r="AI757" s="220"/>
      <c r="AJ757" s="220"/>
      <c r="AK757" s="222"/>
      <c r="AL757" s="222"/>
      <c r="AM757" s="222"/>
      <c r="AN757" s="222"/>
      <c r="AO757" s="223"/>
      <c r="AP757" s="220"/>
      <c r="AQ757" s="224"/>
      <c r="AR757" s="224"/>
      <c r="AS757" s="224"/>
      <c r="AT757" s="224"/>
      <c r="AU757" s="224"/>
      <c r="AV757" s="224"/>
      <c r="AW757" s="224"/>
      <c r="AX757" s="224"/>
      <c r="AY757" s="224"/>
    </row>
    <row r="758">
      <c r="A758" s="219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5"/>
      <c r="AA758" s="220"/>
      <c r="AB758" s="225"/>
      <c r="AC758" s="225"/>
      <c r="AD758" s="225"/>
      <c r="AE758" s="225"/>
      <c r="AF758" s="225"/>
      <c r="AG758" s="220"/>
      <c r="AH758" s="220"/>
      <c r="AI758" s="220"/>
      <c r="AJ758" s="220"/>
      <c r="AK758" s="222"/>
      <c r="AL758" s="222"/>
      <c r="AM758" s="222"/>
      <c r="AN758" s="222"/>
      <c r="AO758" s="223"/>
      <c r="AP758" s="220"/>
      <c r="AQ758" s="224"/>
      <c r="AR758" s="224"/>
      <c r="AS758" s="224"/>
      <c r="AT758" s="224"/>
      <c r="AU758" s="224"/>
      <c r="AV758" s="224"/>
      <c r="AW758" s="224"/>
      <c r="AX758" s="224"/>
      <c r="AY758" s="224"/>
    </row>
    <row r="759">
      <c r="A759" s="219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5"/>
      <c r="AA759" s="220"/>
      <c r="AB759" s="225"/>
      <c r="AC759" s="225"/>
      <c r="AD759" s="225"/>
      <c r="AE759" s="225"/>
      <c r="AF759" s="225"/>
      <c r="AG759" s="220"/>
      <c r="AH759" s="220"/>
      <c r="AI759" s="220"/>
      <c r="AJ759" s="220"/>
      <c r="AK759" s="222"/>
      <c r="AL759" s="222"/>
      <c r="AM759" s="222"/>
      <c r="AN759" s="222"/>
      <c r="AO759" s="223"/>
      <c r="AP759" s="220"/>
      <c r="AQ759" s="224"/>
      <c r="AR759" s="224"/>
      <c r="AS759" s="224"/>
      <c r="AT759" s="224"/>
      <c r="AU759" s="224"/>
      <c r="AV759" s="224"/>
      <c r="AW759" s="224"/>
      <c r="AX759" s="224"/>
      <c r="AY759" s="224"/>
    </row>
    <row r="760">
      <c r="A760" s="219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5"/>
      <c r="AA760" s="220"/>
      <c r="AB760" s="225"/>
      <c r="AC760" s="225"/>
      <c r="AD760" s="225"/>
      <c r="AE760" s="225"/>
      <c r="AF760" s="225"/>
      <c r="AG760" s="220"/>
      <c r="AH760" s="220"/>
      <c r="AI760" s="220"/>
      <c r="AJ760" s="220"/>
      <c r="AK760" s="222"/>
      <c r="AL760" s="222"/>
      <c r="AM760" s="222"/>
      <c r="AN760" s="222"/>
      <c r="AO760" s="223"/>
      <c r="AP760" s="220"/>
      <c r="AQ760" s="224"/>
      <c r="AR760" s="224"/>
      <c r="AS760" s="224"/>
      <c r="AT760" s="224"/>
      <c r="AU760" s="224"/>
      <c r="AV760" s="224"/>
      <c r="AW760" s="224"/>
      <c r="AX760" s="224"/>
      <c r="AY760" s="224"/>
    </row>
    <row r="761">
      <c r="A761" s="219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5"/>
      <c r="AA761" s="220"/>
      <c r="AB761" s="225"/>
      <c r="AC761" s="225"/>
      <c r="AD761" s="225"/>
      <c r="AE761" s="225"/>
      <c r="AF761" s="225"/>
      <c r="AG761" s="220"/>
      <c r="AH761" s="220"/>
      <c r="AI761" s="220"/>
      <c r="AJ761" s="220"/>
      <c r="AK761" s="222"/>
      <c r="AL761" s="222"/>
      <c r="AM761" s="222"/>
      <c r="AN761" s="222"/>
      <c r="AO761" s="223"/>
      <c r="AP761" s="220"/>
      <c r="AQ761" s="224"/>
      <c r="AR761" s="224"/>
      <c r="AS761" s="224"/>
      <c r="AT761" s="224"/>
      <c r="AU761" s="224"/>
      <c r="AV761" s="224"/>
      <c r="AW761" s="224"/>
      <c r="AX761" s="224"/>
      <c r="AY761" s="224"/>
    </row>
    <row r="762">
      <c r="A762" s="219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5"/>
      <c r="AA762" s="220"/>
      <c r="AB762" s="225"/>
      <c r="AC762" s="225"/>
      <c r="AD762" s="225"/>
      <c r="AE762" s="225"/>
      <c r="AF762" s="225"/>
      <c r="AG762" s="220"/>
      <c r="AH762" s="220"/>
      <c r="AI762" s="220"/>
      <c r="AJ762" s="220"/>
      <c r="AK762" s="222"/>
      <c r="AL762" s="222"/>
      <c r="AM762" s="222"/>
      <c r="AN762" s="222"/>
      <c r="AO762" s="223"/>
      <c r="AP762" s="220"/>
      <c r="AQ762" s="224"/>
      <c r="AR762" s="224"/>
      <c r="AS762" s="224"/>
      <c r="AT762" s="224"/>
      <c r="AU762" s="224"/>
      <c r="AV762" s="224"/>
      <c r="AW762" s="224"/>
      <c r="AX762" s="224"/>
      <c r="AY762" s="224"/>
    </row>
    <row r="763">
      <c r="A763" s="219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5"/>
      <c r="AA763" s="220"/>
      <c r="AB763" s="225"/>
      <c r="AC763" s="225"/>
      <c r="AD763" s="225"/>
      <c r="AE763" s="225"/>
      <c r="AF763" s="225"/>
      <c r="AG763" s="220"/>
      <c r="AH763" s="220"/>
      <c r="AI763" s="220"/>
      <c r="AJ763" s="220"/>
      <c r="AK763" s="222"/>
      <c r="AL763" s="222"/>
      <c r="AM763" s="222"/>
      <c r="AN763" s="222"/>
      <c r="AO763" s="223"/>
      <c r="AP763" s="220"/>
      <c r="AQ763" s="224"/>
      <c r="AR763" s="224"/>
      <c r="AS763" s="224"/>
      <c r="AT763" s="224"/>
      <c r="AU763" s="224"/>
      <c r="AV763" s="224"/>
      <c r="AW763" s="224"/>
      <c r="AX763" s="224"/>
      <c r="AY763" s="224"/>
    </row>
    <row r="764">
      <c r="A764" s="219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5"/>
      <c r="AA764" s="220"/>
      <c r="AB764" s="225"/>
      <c r="AC764" s="225"/>
      <c r="AD764" s="225"/>
      <c r="AE764" s="225"/>
      <c r="AF764" s="225"/>
      <c r="AG764" s="220"/>
      <c r="AH764" s="220"/>
      <c r="AI764" s="220"/>
      <c r="AJ764" s="220"/>
      <c r="AK764" s="222"/>
      <c r="AL764" s="222"/>
      <c r="AM764" s="222"/>
      <c r="AN764" s="222"/>
      <c r="AO764" s="223"/>
      <c r="AP764" s="220"/>
      <c r="AQ764" s="224"/>
      <c r="AR764" s="224"/>
      <c r="AS764" s="224"/>
      <c r="AT764" s="224"/>
      <c r="AU764" s="224"/>
      <c r="AV764" s="224"/>
      <c r="AW764" s="224"/>
      <c r="AX764" s="224"/>
      <c r="AY764" s="224"/>
    </row>
    <row r="765">
      <c r="A765" s="219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5"/>
      <c r="AA765" s="220"/>
      <c r="AB765" s="225"/>
      <c r="AC765" s="225"/>
      <c r="AD765" s="225"/>
      <c r="AE765" s="225"/>
      <c r="AF765" s="225"/>
      <c r="AG765" s="220"/>
      <c r="AH765" s="220"/>
      <c r="AI765" s="220"/>
      <c r="AJ765" s="220"/>
      <c r="AK765" s="222"/>
      <c r="AL765" s="222"/>
      <c r="AM765" s="222"/>
      <c r="AN765" s="222"/>
      <c r="AO765" s="223"/>
      <c r="AP765" s="220"/>
      <c r="AQ765" s="224"/>
      <c r="AR765" s="224"/>
      <c r="AS765" s="224"/>
      <c r="AT765" s="224"/>
      <c r="AU765" s="224"/>
      <c r="AV765" s="224"/>
      <c r="AW765" s="224"/>
      <c r="AX765" s="224"/>
      <c r="AY765" s="224"/>
    </row>
    <row r="766">
      <c r="A766" s="219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5"/>
      <c r="AA766" s="220"/>
      <c r="AB766" s="225"/>
      <c r="AC766" s="225"/>
      <c r="AD766" s="225"/>
      <c r="AE766" s="225"/>
      <c r="AF766" s="225"/>
      <c r="AG766" s="220"/>
      <c r="AH766" s="220"/>
      <c r="AI766" s="220"/>
      <c r="AJ766" s="220"/>
      <c r="AK766" s="222"/>
      <c r="AL766" s="222"/>
      <c r="AM766" s="222"/>
      <c r="AN766" s="222"/>
      <c r="AO766" s="223"/>
      <c r="AP766" s="220"/>
      <c r="AQ766" s="224"/>
      <c r="AR766" s="224"/>
      <c r="AS766" s="224"/>
      <c r="AT766" s="224"/>
      <c r="AU766" s="224"/>
      <c r="AV766" s="224"/>
      <c r="AW766" s="224"/>
      <c r="AX766" s="224"/>
      <c r="AY766" s="224"/>
    </row>
    <row r="767">
      <c r="A767" s="219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5"/>
      <c r="AA767" s="220"/>
      <c r="AB767" s="225"/>
      <c r="AC767" s="225"/>
      <c r="AD767" s="225"/>
      <c r="AE767" s="225"/>
      <c r="AF767" s="225"/>
      <c r="AG767" s="220"/>
      <c r="AH767" s="220"/>
      <c r="AI767" s="220"/>
      <c r="AJ767" s="220"/>
      <c r="AK767" s="222"/>
      <c r="AL767" s="222"/>
      <c r="AM767" s="222"/>
      <c r="AN767" s="222"/>
      <c r="AO767" s="223"/>
      <c r="AP767" s="220"/>
      <c r="AQ767" s="224"/>
      <c r="AR767" s="224"/>
      <c r="AS767" s="224"/>
      <c r="AT767" s="224"/>
      <c r="AU767" s="224"/>
      <c r="AV767" s="224"/>
      <c r="AW767" s="224"/>
      <c r="AX767" s="224"/>
      <c r="AY767" s="224"/>
    </row>
    <row r="768">
      <c r="A768" s="219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5"/>
      <c r="AA768" s="220"/>
      <c r="AB768" s="225"/>
      <c r="AC768" s="225"/>
      <c r="AD768" s="225"/>
      <c r="AE768" s="225"/>
      <c r="AF768" s="225"/>
      <c r="AG768" s="220"/>
      <c r="AH768" s="220"/>
      <c r="AI768" s="220"/>
      <c r="AJ768" s="220"/>
      <c r="AK768" s="222"/>
      <c r="AL768" s="222"/>
      <c r="AM768" s="222"/>
      <c r="AN768" s="222"/>
      <c r="AO768" s="223"/>
      <c r="AP768" s="220"/>
      <c r="AQ768" s="224"/>
      <c r="AR768" s="224"/>
      <c r="AS768" s="224"/>
      <c r="AT768" s="224"/>
      <c r="AU768" s="224"/>
      <c r="AV768" s="224"/>
      <c r="AW768" s="224"/>
      <c r="AX768" s="224"/>
      <c r="AY768" s="224"/>
    </row>
    <row r="769">
      <c r="A769" s="219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5"/>
      <c r="AA769" s="220"/>
      <c r="AB769" s="225"/>
      <c r="AC769" s="225"/>
      <c r="AD769" s="225"/>
      <c r="AE769" s="225"/>
      <c r="AF769" s="225"/>
      <c r="AG769" s="220"/>
      <c r="AH769" s="220"/>
      <c r="AI769" s="220"/>
      <c r="AJ769" s="220"/>
      <c r="AK769" s="222"/>
      <c r="AL769" s="222"/>
      <c r="AM769" s="222"/>
      <c r="AN769" s="222"/>
      <c r="AO769" s="223"/>
      <c r="AP769" s="220"/>
      <c r="AQ769" s="224"/>
      <c r="AR769" s="224"/>
      <c r="AS769" s="224"/>
      <c r="AT769" s="224"/>
      <c r="AU769" s="224"/>
      <c r="AV769" s="224"/>
      <c r="AW769" s="224"/>
      <c r="AX769" s="224"/>
      <c r="AY769" s="224"/>
    </row>
    <row r="770">
      <c r="A770" s="219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5"/>
      <c r="AA770" s="220"/>
      <c r="AB770" s="225"/>
      <c r="AC770" s="225"/>
      <c r="AD770" s="225"/>
      <c r="AE770" s="225"/>
      <c r="AF770" s="225"/>
      <c r="AG770" s="220"/>
      <c r="AH770" s="220"/>
      <c r="AI770" s="220"/>
      <c r="AJ770" s="220"/>
      <c r="AK770" s="222"/>
      <c r="AL770" s="222"/>
      <c r="AM770" s="222"/>
      <c r="AN770" s="222"/>
      <c r="AO770" s="223"/>
      <c r="AP770" s="220"/>
      <c r="AQ770" s="224"/>
      <c r="AR770" s="224"/>
      <c r="AS770" s="224"/>
      <c r="AT770" s="224"/>
      <c r="AU770" s="224"/>
      <c r="AV770" s="224"/>
      <c r="AW770" s="224"/>
      <c r="AX770" s="224"/>
      <c r="AY770" s="224"/>
    </row>
    <row r="771">
      <c r="A771" s="219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5"/>
      <c r="AA771" s="220"/>
      <c r="AB771" s="225"/>
      <c r="AC771" s="225"/>
      <c r="AD771" s="225"/>
      <c r="AE771" s="225"/>
      <c r="AF771" s="225"/>
      <c r="AG771" s="220"/>
      <c r="AH771" s="220"/>
      <c r="AI771" s="220"/>
      <c r="AJ771" s="220"/>
      <c r="AK771" s="222"/>
      <c r="AL771" s="222"/>
      <c r="AM771" s="222"/>
      <c r="AN771" s="222"/>
      <c r="AO771" s="223"/>
      <c r="AP771" s="220"/>
      <c r="AQ771" s="224"/>
      <c r="AR771" s="224"/>
      <c r="AS771" s="224"/>
      <c r="AT771" s="224"/>
      <c r="AU771" s="224"/>
      <c r="AV771" s="224"/>
      <c r="AW771" s="224"/>
      <c r="AX771" s="224"/>
      <c r="AY771" s="224"/>
    </row>
    <row r="772">
      <c r="A772" s="219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5"/>
      <c r="AA772" s="220"/>
      <c r="AB772" s="225"/>
      <c r="AC772" s="225"/>
      <c r="AD772" s="225"/>
      <c r="AE772" s="225"/>
      <c r="AF772" s="225"/>
      <c r="AG772" s="220"/>
      <c r="AH772" s="220"/>
      <c r="AI772" s="220"/>
      <c r="AJ772" s="220"/>
      <c r="AK772" s="222"/>
      <c r="AL772" s="222"/>
      <c r="AM772" s="222"/>
      <c r="AN772" s="222"/>
      <c r="AO772" s="223"/>
      <c r="AP772" s="220"/>
      <c r="AQ772" s="224"/>
      <c r="AR772" s="224"/>
      <c r="AS772" s="224"/>
      <c r="AT772" s="224"/>
      <c r="AU772" s="224"/>
      <c r="AV772" s="224"/>
      <c r="AW772" s="224"/>
      <c r="AX772" s="224"/>
      <c r="AY772" s="224"/>
    </row>
    <row r="773">
      <c r="A773" s="219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5"/>
      <c r="AA773" s="220"/>
      <c r="AB773" s="225"/>
      <c r="AC773" s="225"/>
      <c r="AD773" s="225"/>
      <c r="AE773" s="225"/>
      <c r="AF773" s="225"/>
      <c r="AG773" s="220"/>
      <c r="AH773" s="220"/>
      <c r="AI773" s="220"/>
      <c r="AJ773" s="220"/>
      <c r="AK773" s="222"/>
      <c r="AL773" s="222"/>
      <c r="AM773" s="222"/>
      <c r="AN773" s="222"/>
      <c r="AO773" s="223"/>
      <c r="AP773" s="220"/>
      <c r="AQ773" s="224"/>
      <c r="AR773" s="224"/>
      <c r="AS773" s="224"/>
      <c r="AT773" s="224"/>
      <c r="AU773" s="224"/>
      <c r="AV773" s="224"/>
      <c r="AW773" s="224"/>
      <c r="AX773" s="224"/>
      <c r="AY773" s="224"/>
    </row>
    <row r="774">
      <c r="A774" s="219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5"/>
      <c r="AA774" s="220"/>
      <c r="AB774" s="225"/>
      <c r="AC774" s="225"/>
      <c r="AD774" s="225"/>
      <c r="AE774" s="225"/>
      <c r="AF774" s="225"/>
      <c r="AG774" s="220"/>
      <c r="AH774" s="220"/>
      <c r="AI774" s="220"/>
      <c r="AJ774" s="220"/>
      <c r="AK774" s="222"/>
      <c r="AL774" s="222"/>
      <c r="AM774" s="222"/>
      <c r="AN774" s="222"/>
      <c r="AO774" s="223"/>
      <c r="AP774" s="220"/>
      <c r="AQ774" s="224"/>
      <c r="AR774" s="224"/>
      <c r="AS774" s="224"/>
      <c r="AT774" s="224"/>
      <c r="AU774" s="224"/>
      <c r="AV774" s="224"/>
      <c r="AW774" s="224"/>
      <c r="AX774" s="224"/>
      <c r="AY774" s="224"/>
    </row>
    <row r="775">
      <c r="A775" s="219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5"/>
      <c r="AA775" s="220"/>
      <c r="AB775" s="225"/>
      <c r="AC775" s="225"/>
      <c r="AD775" s="225"/>
      <c r="AE775" s="225"/>
      <c r="AF775" s="225"/>
      <c r="AG775" s="220"/>
      <c r="AH775" s="220"/>
      <c r="AI775" s="220"/>
      <c r="AJ775" s="220"/>
      <c r="AK775" s="222"/>
      <c r="AL775" s="222"/>
      <c r="AM775" s="222"/>
      <c r="AN775" s="222"/>
      <c r="AO775" s="223"/>
      <c r="AP775" s="220"/>
      <c r="AQ775" s="224"/>
      <c r="AR775" s="224"/>
      <c r="AS775" s="224"/>
      <c r="AT775" s="224"/>
      <c r="AU775" s="224"/>
      <c r="AV775" s="224"/>
      <c r="AW775" s="224"/>
      <c r="AX775" s="224"/>
      <c r="AY775" s="224"/>
    </row>
    <row r="776">
      <c r="A776" s="219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5"/>
      <c r="AA776" s="220"/>
      <c r="AB776" s="225"/>
      <c r="AC776" s="225"/>
      <c r="AD776" s="225"/>
      <c r="AE776" s="225"/>
      <c r="AF776" s="225"/>
      <c r="AG776" s="220"/>
      <c r="AH776" s="220"/>
      <c r="AI776" s="220"/>
      <c r="AJ776" s="220"/>
      <c r="AK776" s="222"/>
      <c r="AL776" s="222"/>
      <c r="AM776" s="222"/>
      <c r="AN776" s="222"/>
      <c r="AO776" s="223"/>
      <c r="AP776" s="220"/>
      <c r="AQ776" s="224"/>
      <c r="AR776" s="224"/>
      <c r="AS776" s="224"/>
      <c r="AT776" s="224"/>
      <c r="AU776" s="224"/>
      <c r="AV776" s="224"/>
      <c r="AW776" s="224"/>
      <c r="AX776" s="224"/>
      <c r="AY776" s="224"/>
    </row>
    <row r="777">
      <c r="A777" s="219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5"/>
      <c r="AA777" s="220"/>
      <c r="AB777" s="225"/>
      <c r="AC777" s="225"/>
      <c r="AD777" s="225"/>
      <c r="AE777" s="225"/>
      <c r="AF777" s="225"/>
      <c r="AG777" s="220"/>
      <c r="AH777" s="220"/>
      <c r="AI777" s="220"/>
      <c r="AJ777" s="220"/>
      <c r="AK777" s="222"/>
      <c r="AL777" s="222"/>
      <c r="AM777" s="222"/>
      <c r="AN777" s="222"/>
      <c r="AO777" s="223"/>
      <c r="AP777" s="220"/>
      <c r="AQ777" s="224"/>
      <c r="AR777" s="224"/>
      <c r="AS777" s="224"/>
      <c r="AT777" s="224"/>
      <c r="AU777" s="224"/>
      <c r="AV777" s="224"/>
      <c r="AW777" s="224"/>
      <c r="AX777" s="224"/>
      <c r="AY777" s="224"/>
    </row>
    <row r="778">
      <c r="A778" s="219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5"/>
      <c r="AA778" s="220"/>
      <c r="AB778" s="225"/>
      <c r="AC778" s="225"/>
      <c r="AD778" s="225"/>
      <c r="AE778" s="225"/>
      <c r="AF778" s="225"/>
      <c r="AG778" s="220"/>
      <c r="AH778" s="220"/>
      <c r="AI778" s="220"/>
      <c r="AJ778" s="220"/>
      <c r="AK778" s="222"/>
      <c r="AL778" s="222"/>
      <c r="AM778" s="222"/>
      <c r="AN778" s="222"/>
      <c r="AO778" s="223"/>
      <c r="AP778" s="220"/>
      <c r="AQ778" s="224"/>
      <c r="AR778" s="224"/>
      <c r="AS778" s="224"/>
      <c r="AT778" s="224"/>
      <c r="AU778" s="224"/>
      <c r="AV778" s="224"/>
      <c r="AW778" s="224"/>
      <c r="AX778" s="224"/>
      <c r="AY778" s="224"/>
    </row>
    <row r="779">
      <c r="A779" s="219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5"/>
      <c r="AA779" s="220"/>
      <c r="AB779" s="225"/>
      <c r="AC779" s="225"/>
      <c r="AD779" s="225"/>
      <c r="AE779" s="225"/>
      <c r="AF779" s="225"/>
      <c r="AG779" s="220"/>
      <c r="AH779" s="220"/>
      <c r="AI779" s="220"/>
      <c r="AJ779" s="220"/>
      <c r="AK779" s="222"/>
      <c r="AL779" s="222"/>
      <c r="AM779" s="222"/>
      <c r="AN779" s="222"/>
      <c r="AO779" s="223"/>
      <c r="AP779" s="220"/>
      <c r="AQ779" s="224"/>
      <c r="AR779" s="224"/>
      <c r="AS779" s="224"/>
      <c r="AT779" s="224"/>
      <c r="AU779" s="224"/>
      <c r="AV779" s="224"/>
      <c r="AW779" s="224"/>
      <c r="AX779" s="224"/>
      <c r="AY779" s="224"/>
    </row>
    <row r="780">
      <c r="A780" s="219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5"/>
      <c r="AA780" s="220"/>
      <c r="AB780" s="225"/>
      <c r="AC780" s="225"/>
      <c r="AD780" s="225"/>
      <c r="AE780" s="225"/>
      <c r="AF780" s="225"/>
      <c r="AG780" s="220"/>
      <c r="AH780" s="220"/>
      <c r="AI780" s="220"/>
      <c r="AJ780" s="220"/>
      <c r="AK780" s="222"/>
      <c r="AL780" s="222"/>
      <c r="AM780" s="222"/>
      <c r="AN780" s="222"/>
      <c r="AO780" s="223"/>
      <c r="AP780" s="220"/>
      <c r="AQ780" s="224"/>
      <c r="AR780" s="224"/>
      <c r="AS780" s="224"/>
      <c r="AT780" s="224"/>
      <c r="AU780" s="224"/>
      <c r="AV780" s="224"/>
      <c r="AW780" s="224"/>
      <c r="AX780" s="224"/>
      <c r="AY780" s="224"/>
    </row>
    <row r="781">
      <c r="A781" s="219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5"/>
      <c r="AA781" s="220"/>
      <c r="AB781" s="225"/>
      <c r="AC781" s="225"/>
      <c r="AD781" s="225"/>
      <c r="AE781" s="225"/>
      <c r="AF781" s="225"/>
      <c r="AG781" s="220"/>
      <c r="AH781" s="220"/>
      <c r="AI781" s="220"/>
      <c r="AJ781" s="220"/>
      <c r="AK781" s="222"/>
      <c r="AL781" s="222"/>
      <c r="AM781" s="222"/>
      <c r="AN781" s="222"/>
      <c r="AO781" s="223"/>
      <c r="AP781" s="220"/>
      <c r="AQ781" s="224"/>
      <c r="AR781" s="224"/>
      <c r="AS781" s="224"/>
      <c r="AT781" s="224"/>
      <c r="AU781" s="224"/>
      <c r="AV781" s="224"/>
      <c r="AW781" s="224"/>
      <c r="AX781" s="224"/>
      <c r="AY781" s="224"/>
    </row>
    <row r="782">
      <c r="A782" s="219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5"/>
      <c r="AA782" s="220"/>
      <c r="AB782" s="225"/>
      <c r="AC782" s="225"/>
      <c r="AD782" s="225"/>
      <c r="AE782" s="225"/>
      <c r="AF782" s="225"/>
      <c r="AG782" s="220"/>
      <c r="AH782" s="220"/>
      <c r="AI782" s="220"/>
      <c r="AJ782" s="220"/>
      <c r="AK782" s="222"/>
      <c r="AL782" s="222"/>
      <c r="AM782" s="222"/>
      <c r="AN782" s="222"/>
      <c r="AO782" s="223"/>
      <c r="AP782" s="220"/>
      <c r="AQ782" s="224"/>
      <c r="AR782" s="224"/>
      <c r="AS782" s="224"/>
      <c r="AT782" s="224"/>
      <c r="AU782" s="224"/>
      <c r="AV782" s="224"/>
      <c r="AW782" s="224"/>
      <c r="AX782" s="224"/>
      <c r="AY782" s="224"/>
    </row>
    <row r="783">
      <c r="A783" s="219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5"/>
      <c r="AA783" s="220"/>
      <c r="AB783" s="225"/>
      <c r="AC783" s="225"/>
      <c r="AD783" s="225"/>
      <c r="AE783" s="225"/>
      <c r="AF783" s="225"/>
      <c r="AG783" s="220"/>
      <c r="AH783" s="220"/>
      <c r="AI783" s="220"/>
      <c r="AJ783" s="220"/>
      <c r="AK783" s="222"/>
      <c r="AL783" s="222"/>
      <c r="AM783" s="222"/>
      <c r="AN783" s="222"/>
      <c r="AO783" s="223"/>
      <c r="AP783" s="220"/>
      <c r="AQ783" s="224"/>
      <c r="AR783" s="224"/>
      <c r="AS783" s="224"/>
      <c r="AT783" s="224"/>
      <c r="AU783" s="224"/>
      <c r="AV783" s="224"/>
      <c r="AW783" s="224"/>
      <c r="AX783" s="224"/>
      <c r="AY783" s="224"/>
    </row>
    <row r="784">
      <c r="A784" s="219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5"/>
      <c r="AA784" s="220"/>
      <c r="AB784" s="225"/>
      <c r="AC784" s="225"/>
      <c r="AD784" s="225"/>
      <c r="AE784" s="225"/>
      <c r="AF784" s="225"/>
      <c r="AG784" s="220"/>
      <c r="AH784" s="220"/>
      <c r="AI784" s="220"/>
      <c r="AJ784" s="220"/>
      <c r="AK784" s="222"/>
      <c r="AL784" s="222"/>
      <c r="AM784" s="222"/>
      <c r="AN784" s="222"/>
      <c r="AO784" s="223"/>
      <c r="AP784" s="220"/>
      <c r="AQ784" s="224"/>
      <c r="AR784" s="224"/>
      <c r="AS784" s="224"/>
      <c r="AT784" s="224"/>
      <c r="AU784" s="224"/>
      <c r="AV784" s="224"/>
      <c r="AW784" s="224"/>
      <c r="AX784" s="224"/>
      <c r="AY784" s="224"/>
    </row>
    <row r="785">
      <c r="A785" s="219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5"/>
      <c r="AA785" s="220"/>
      <c r="AB785" s="225"/>
      <c r="AC785" s="225"/>
      <c r="AD785" s="225"/>
      <c r="AE785" s="225"/>
      <c r="AF785" s="225"/>
      <c r="AG785" s="220"/>
      <c r="AH785" s="220"/>
      <c r="AI785" s="220"/>
      <c r="AJ785" s="220"/>
      <c r="AK785" s="222"/>
      <c r="AL785" s="222"/>
      <c r="AM785" s="222"/>
      <c r="AN785" s="222"/>
      <c r="AO785" s="223"/>
      <c r="AP785" s="220"/>
      <c r="AQ785" s="224"/>
      <c r="AR785" s="224"/>
      <c r="AS785" s="224"/>
      <c r="AT785" s="224"/>
      <c r="AU785" s="224"/>
      <c r="AV785" s="224"/>
      <c r="AW785" s="224"/>
      <c r="AX785" s="224"/>
      <c r="AY785" s="224"/>
    </row>
    <row r="786">
      <c r="A786" s="219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5"/>
      <c r="AA786" s="220"/>
      <c r="AB786" s="225"/>
      <c r="AC786" s="225"/>
      <c r="AD786" s="225"/>
      <c r="AE786" s="225"/>
      <c r="AF786" s="225"/>
      <c r="AG786" s="220"/>
      <c r="AH786" s="220"/>
      <c r="AI786" s="220"/>
      <c r="AJ786" s="220"/>
      <c r="AK786" s="222"/>
      <c r="AL786" s="222"/>
      <c r="AM786" s="222"/>
      <c r="AN786" s="222"/>
      <c r="AO786" s="223"/>
      <c r="AP786" s="220"/>
      <c r="AQ786" s="224"/>
      <c r="AR786" s="224"/>
      <c r="AS786" s="224"/>
      <c r="AT786" s="224"/>
      <c r="AU786" s="224"/>
      <c r="AV786" s="224"/>
      <c r="AW786" s="224"/>
      <c r="AX786" s="224"/>
      <c r="AY786" s="224"/>
    </row>
    <row r="787">
      <c r="A787" s="219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5"/>
      <c r="AA787" s="220"/>
      <c r="AB787" s="225"/>
      <c r="AC787" s="225"/>
      <c r="AD787" s="225"/>
      <c r="AE787" s="225"/>
      <c r="AF787" s="225"/>
      <c r="AG787" s="220"/>
      <c r="AH787" s="220"/>
      <c r="AI787" s="220"/>
      <c r="AJ787" s="220"/>
      <c r="AK787" s="222"/>
      <c r="AL787" s="222"/>
      <c r="AM787" s="222"/>
      <c r="AN787" s="222"/>
      <c r="AO787" s="223"/>
      <c r="AP787" s="220"/>
      <c r="AQ787" s="224"/>
      <c r="AR787" s="224"/>
      <c r="AS787" s="224"/>
      <c r="AT787" s="224"/>
      <c r="AU787" s="224"/>
      <c r="AV787" s="224"/>
      <c r="AW787" s="224"/>
      <c r="AX787" s="224"/>
      <c r="AY787" s="224"/>
    </row>
    <row r="788">
      <c r="A788" s="219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5"/>
      <c r="AA788" s="220"/>
      <c r="AB788" s="225"/>
      <c r="AC788" s="225"/>
      <c r="AD788" s="225"/>
      <c r="AE788" s="225"/>
      <c r="AF788" s="225"/>
      <c r="AG788" s="220"/>
      <c r="AH788" s="220"/>
      <c r="AI788" s="220"/>
      <c r="AJ788" s="220"/>
      <c r="AK788" s="222"/>
      <c r="AL788" s="222"/>
      <c r="AM788" s="222"/>
      <c r="AN788" s="222"/>
      <c r="AO788" s="223"/>
      <c r="AP788" s="220"/>
      <c r="AQ788" s="224"/>
      <c r="AR788" s="224"/>
      <c r="AS788" s="224"/>
      <c r="AT788" s="224"/>
      <c r="AU788" s="224"/>
      <c r="AV788" s="224"/>
      <c r="AW788" s="224"/>
      <c r="AX788" s="224"/>
      <c r="AY788" s="224"/>
    </row>
    <row r="789">
      <c r="A789" s="219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5"/>
      <c r="AA789" s="220"/>
      <c r="AB789" s="225"/>
      <c r="AC789" s="225"/>
      <c r="AD789" s="225"/>
      <c r="AE789" s="225"/>
      <c r="AF789" s="225"/>
      <c r="AG789" s="220"/>
      <c r="AH789" s="220"/>
      <c r="AI789" s="220"/>
      <c r="AJ789" s="220"/>
      <c r="AK789" s="222"/>
      <c r="AL789" s="222"/>
      <c r="AM789" s="222"/>
      <c r="AN789" s="222"/>
      <c r="AO789" s="223"/>
      <c r="AP789" s="220"/>
      <c r="AQ789" s="224"/>
      <c r="AR789" s="224"/>
      <c r="AS789" s="224"/>
      <c r="AT789" s="224"/>
      <c r="AU789" s="224"/>
      <c r="AV789" s="224"/>
      <c r="AW789" s="224"/>
      <c r="AX789" s="224"/>
      <c r="AY789" s="224"/>
    </row>
    <row r="790">
      <c r="A790" s="219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5"/>
      <c r="AA790" s="220"/>
      <c r="AB790" s="225"/>
      <c r="AC790" s="225"/>
      <c r="AD790" s="225"/>
      <c r="AE790" s="225"/>
      <c r="AF790" s="225"/>
      <c r="AG790" s="220"/>
      <c r="AH790" s="220"/>
      <c r="AI790" s="220"/>
      <c r="AJ790" s="220"/>
      <c r="AK790" s="222"/>
      <c r="AL790" s="222"/>
      <c r="AM790" s="222"/>
      <c r="AN790" s="222"/>
      <c r="AO790" s="223"/>
      <c r="AP790" s="220"/>
      <c r="AQ790" s="224"/>
      <c r="AR790" s="224"/>
      <c r="AS790" s="224"/>
      <c r="AT790" s="224"/>
      <c r="AU790" s="224"/>
      <c r="AV790" s="224"/>
      <c r="AW790" s="224"/>
      <c r="AX790" s="224"/>
      <c r="AY790" s="224"/>
    </row>
    <row r="791">
      <c r="A791" s="219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5"/>
      <c r="AA791" s="220"/>
      <c r="AB791" s="225"/>
      <c r="AC791" s="225"/>
      <c r="AD791" s="225"/>
      <c r="AE791" s="225"/>
      <c r="AF791" s="225"/>
      <c r="AG791" s="220"/>
      <c r="AH791" s="220"/>
      <c r="AI791" s="220"/>
      <c r="AJ791" s="220"/>
      <c r="AK791" s="222"/>
      <c r="AL791" s="222"/>
      <c r="AM791" s="222"/>
      <c r="AN791" s="222"/>
      <c r="AO791" s="223"/>
      <c r="AP791" s="220"/>
      <c r="AQ791" s="224"/>
      <c r="AR791" s="224"/>
      <c r="AS791" s="224"/>
      <c r="AT791" s="224"/>
      <c r="AU791" s="224"/>
      <c r="AV791" s="224"/>
      <c r="AW791" s="224"/>
      <c r="AX791" s="224"/>
      <c r="AY791" s="224"/>
    </row>
    <row r="792">
      <c r="A792" s="219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5"/>
      <c r="AA792" s="220"/>
      <c r="AB792" s="225"/>
      <c r="AC792" s="225"/>
      <c r="AD792" s="225"/>
      <c r="AE792" s="225"/>
      <c r="AF792" s="225"/>
      <c r="AG792" s="220"/>
      <c r="AH792" s="220"/>
      <c r="AI792" s="220"/>
      <c r="AJ792" s="220"/>
      <c r="AK792" s="222"/>
      <c r="AL792" s="222"/>
      <c r="AM792" s="222"/>
      <c r="AN792" s="222"/>
      <c r="AO792" s="223"/>
      <c r="AP792" s="220"/>
      <c r="AQ792" s="224"/>
      <c r="AR792" s="224"/>
      <c r="AS792" s="224"/>
      <c r="AT792" s="224"/>
      <c r="AU792" s="224"/>
      <c r="AV792" s="224"/>
      <c r="AW792" s="224"/>
      <c r="AX792" s="224"/>
      <c r="AY792" s="224"/>
    </row>
    <row r="793">
      <c r="A793" s="219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5"/>
      <c r="AA793" s="220"/>
      <c r="AB793" s="225"/>
      <c r="AC793" s="225"/>
      <c r="AD793" s="225"/>
      <c r="AE793" s="225"/>
      <c r="AF793" s="225"/>
      <c r="AG793" s="220"/>
      <c r="AH793" s="220"/>
      <c r="AI793" s="220"/>
      <c r="AJ793" s="220"/>
      <c r="AK793" s="222"/>
      <c r="AL793" s="222"/>
      <c r="AM793" s="222"/>
      <c r="AN793" s="222"/>
      <c r="AO793" s="223"/>
      <c r="AP793" s="220"/>
      <c r="AQ793" s="224"/>
      <c r="AR793" s="224"/>
      <c r="AS793" s="224"/>
      <c r="AT793" s="224"/>
      <c r="AU793" s="224"/>
      <c r="AV793" s="224"/>
      <c r="AW793" s="224"/>
      <c r="AX793" s="224"/>
      <c r="AY793" s="224"/>
    </row>
    <row r="794">
      <c r="A794" s="219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5"/>
      <c r="AA794" s="220"/>
      <c r="AB794" s="225"/>
      <c r="AC794" s="225"/>
      <c r="AD794" s="225"/>
      <c r="AE794" s="225"/>
      <c r="AF794" s="225"/>
      <c r="AG794" s="220"/>
      <c r="AH794" s="220"/>
      <c r="AI794" s="220"/>
      <c r="AJ794" s="220"/>
      <c r="AK794" s="222"/>
      <c r="AL794" s="222"/>
      <c r="AM794" s="222"/>
      <c r="AN794" s="222"/>
      <c r="AO794" s="223"/>
      <c r="AP794" s="220"/>
      <c r="AQ794" s="224"/>
      <c r="AR794" s="224"/>
      <c r="AS794" s="224"/>
      <c r="AT794" s="224"/>
      <c r="AU794" s="224"/>
      <c r="AV794" s="224"/>
      <c r="AW794" s="224"/>
      <c r="AX794" s="224"/>
      <c r="AY794" s="224"/>
    </row>
    <row r="795">
      <c r="A795" s="219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5"/>
      <c r="AA795" s="220"/>
      <c r="AB795" s="225"/>
      <c r="AC795" s="225"/>
      <c r="AD795" s="225"/>
      <c r="AE795" s="225"/>
      <c r="AF795" s="225"/>
      <c r="AG795" s="220"/>
      <c r="AH795" s="220"/>
      <c r="AI795" s="220"/>
      <c r="AJ795" s="220"/>
      <c r="AK795" s="222"/>
      <c r="AL795" s="222"/>
      <c r="AM795" s="222"/>
      <c r="AN795" s="222"/>
      <c r="AO795" s="223"/>
      <c r="AP795" s="220"/>
      <c r="AQ795" s="224"/>
      <c r="AR795" s="224"/>
      <c r="AS795" s="224"/>
      <c r="AT795" s="224"/>
      <c r="AU795" s="224"/>
      <c r="AV795" s="224"/>
      <c r="AW795" s="224"/>
      <c r="AX795" s="224"/>
      <c r="AY795" s="224"/>
    </row>
    <row r="796">
      <c r="A796" s="219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5"/>
      <c r="AA796" s="220"/>
      <c r="AB796" s="225"/>
      <c r="AC796" s="225"/>
      <c r="AD796" s="225"/>
      <c r="AE796" s="225"/>
      <c r="AF796" s="225"/>
      <c r="AG796" s="220"/>
      <c r="AH796" s="220"/>
      <c r="AI796" s="220"/>
      <c r="AJ796" s="220"/>
      <c r="AK796" s="222"/>
      <c r="AL796" s="222"/>
      <c r="AM796" s="222"/>
      <c r="AN796" s="222"/>
      <c r="AO796" s="223"/>
      <c r="AP796" s="220"/>
      <c r="AQ796" s="224"/>
      <c r="AR796" s="224"/>
      <c r="AS796" s="224"/>
      <c r="AT796" s="224"/>
      <c r="AU796" s="224"/>
      <c r="AV796" s="224"/>
      <c r="AW796" s="224"/>
      <c r="AX796" s="224"/>
      <c r="AY796" s="224"/>
    </row>
    <row r="797">
      <c r="A797" s="219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5"/>
      <c r="AA797" s="220"/>
      <c r="AB797" s="225"/>
      <c r="AC797" s="225"/>
      <c r="AD797" s="225"/>
      <c r="AE797" s="225"/>
      <c r="AF797" s="225"/>
      <c r="AG797" s="220"/>
      <c r="AH797" s="220"/>
      <c r="AI797" s="220"/>
      <c r="AJ797" s="220"/>
      <c r="AK797" s="222"/>
      <c r="AL797" s="222"/>
      <c r="AM797" s="222"/>
      <c r="AN797" s="222"/>
      <c r="AO797" s="223"/>
      <c r="AP797" s="220"/>
      <c r="AQ797" s="224"/>
      <c r="AR797" s="224"/>
      <c r="AS797" s="224"/>
      <c r="AT797" s="224"/>
      <c r="AU797" s="224"/>
      <c r="AV797" s="224"/>
      <c r="AW797" s="224"/>
      <c r="AX797" s="224"/>
      <c r="AY797" s="224"/>
    </row>
    <row r="798">
      <c r="A798" s="219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5"/>
      <c r="AA798" s="220"/>
      <c r="AB798" s="225"/>
      <c r="AC798" s="225"/>
      <c r="AD798" s="225"/>
      <c r="AE798" s="225"/>
      <c r="AF798" s="225"/>
      <c r="AG798" s="220"/>
      <c r="AH798" s="220"/>
      <c r="AI798" s="220"/>
      <c r="AJ798" s="220"/>
      <c r="AK798" s="222"/>
      <c r="AL798" s="222"/>
      <c r="AM798" s="222"/>
      <c r="AN798" s="222"/>
      <c r="AO798" s="223"/>
      <c r="AP798" s="220"/>
      <c r="AQ798" s="224"/>
      <c r="AR798" s="224"/>
      <c r="AS798" s="224"/>
      <c r="AT798" s="224"/>
      <c r="AU798" s="224"/>
      <c r="AV798" s="224"/>
      <c r="AW798" s="224"/>
      <c r="AX798" s="224"/>
      <c r="AY798" s="224"/>
    </row>
    <row r="799">
      <c r="A799" s="219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5"/>
      <c r="AA799" s="220"/>
      <c r="AB799" s="225"/>
      <c r="AC799" s="225"/>
      <c r="AD799" s="225"/>
      <c r="AE799" s="225"/>
      <c r="AF799" s="225"/>
      <c r="AG799" s="220"/>
      <c r="AH799" s="220"/>
      <c r="AI799" s="220"/>
      <c r="AJ799" s="220"/>
      <c r="AK799" s="222"/>
      <c r="AL799" s="222"/>
      <c r="AM799" s="222"/>
      <c r="AN799" s="222"/>
      <c r="AO799" s="223"/>
      <c r="AP799" s="220"/>
      <c r="AQ799" s="224"/>
      <c r="AR799" s="224"/>
      <c r="AS799" s="224"/>
      <c r="AT799" s="224"/>
      <c r="AU799" s="224"/>
      <c r="AV799" s="224"/>
      <c r="AW799" s="224"/>
      <c r="AX799" s="224"/>
      <c r="AY799" s="224"/>
    </row>
    <row r="800">
      <c r="A800" s="219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5"/>
      <c r="AA800" s="220"/>
      <c r="AB800" s="225"/>
      <c r="AC800" s="225"/>
      <c r="AD800" s="225"/>
      <c r="AE800" s="225"/>
      <c r="AF800" s="225"/>
      <c r="AG800" s="220"/>
      <c r="AH800" s="220"/>
      <c r="AI800" s="220"/>
      <c r="AJ800" s="220"/>
      <c r="AK800" s="222"/>
      <c r="AL800" s="222"/>
      <c r="AM800" s="222"/>
      <c r="AN800" s="222"/>
      <c r="AO800" s="223"/>
      <c r="AP800" s="220"/>
      <c r="AQ800" s="224"/>
      <c r="AR800" s="224"/>
      <c r="AS800" s="224"/>
      <c r="AT800" s="224"/>
      <c r="AU800" s="224"/>
      <c r="AV800" s="224"/>
      <c r="AW800" s="224"/>
      <c r="AX800" s="224"/>
      <c r="AY800" s="224"/>
    </row>
    <row r="801">
      <c r="A801" s="219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5"/>
      <c r="AA801" s="220"/>
      <c r="AB801" s="225"/>
      <c r="AC801" s="225"/>
      <c r="AD801" s="225"/>
      <c r="AE801" s="225"/>
      <c r="AF801" s="225"/>
      <c r="AG801" s="220"/>
      <c r="AH801" s="220"/>
      <c r="AI801" s="220"/>
      <c r="AJ801" s="220"/>
      <c r="AK801" s="222"/>
      <c r="AL801" s="222"/>
      <c r="AM801" s="222"/>
      <c r="AN801" s="222"/>
      <c r="AO801" s="223"/>
      <c r="AP801" s="220"/>
      <c r="AQ801" s="224"/>
      <c r="AR801" s="224"/>
      <c r="AS801" s="224"/>
      <c r="AT801" s="224"/>
      <c r="AU801" s="224"/>
      <c r="AV801" s="224"/>
      <c r="AW801" s="224"/>
      <c r="AX801" s="224"/>
      <c r="AY801" s="224"/>
    </row>
    <row r="802">
      <c r="A802" s="219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5"/>
      <c r="AA802" s="220"/>
      <c r="AB802" s="225"/>
      <c r="AC802" s="225"/>
      <c r="AD802" s="225"/>
      <c r="AE802" s="225"/>
      <c r="AF802" s="225"/>
      <c r="AG802" s="220"/>
      <c r="AH802" s="220"/>
      <c r="AI802" s="220"/>
      <c r="AJ802" s="220"/>
      <c r="AK802" s="222"/>
      <c r="AL802" s="222"/>
      <c r="AM802" s="222"/>
      <c r="AN802" s="222"/>
      <c r="AO802" s="223"/>
      <c r="AP802" s="220"/>
      <c r="AQ802" s="224"/>
      <c r="AR802" s="224"/>
      <c r="AS802" s="224"/>
      <c r="AT802" s="224"/>
      <c r="AU802" s="224"/>
      <c r="AV802" s="224"/>
      <c r="AW802" s="224"/>
      <c r="AX802" s="224"/>
      <c r="AY802" s="224"/>
    </row>
    <row r="803">
      <c r="A803" s="219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5"/>
      <c r="AA803" s="220"/>
      <c r="AB803" s="225"/>
      <c r="AC803" s="225"/>
      <c r="AD803" s="225"/>
      <c r="AE803" s="225"/>
      <c r="AF803" s="225"/>
      <c r="AG803" s="220"/>
      <c r="AH803" s="220"/>
      <c r="AI803" s="220"/>
      <c r="AJ803" s="220"/>
      <c r="AK803" s="222"/>
      <c r="AL803" s="222"/>
      <c r="AM803" s="222"/>
      <c r="AN803" s="222"/>
      <c r="AO803" s="223"/>
      <c r="AP803" s="220"/>
      <c r="AQ803" s="224"/>
      <c r="AR803" s="224"/>
      <c r="AS803" s="224"/>
      <c r="AT803" s="224"/>
      <c r="AU803" s="224"/>
      <c r="AV803" s="224"/>
      <c r="AW803" s="224"/>
      <c r="AX803" s="224"/>
      <c r="AY803" s="224"/>
    </row>
    <row r="804">
      <c r="A804" s="219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5"/>
      <c r="AA804" s="220"/>
      <c r="AB804" s="225"/>
      <c r="AC804" s="225"/>
      <c r="AD804" s="225"/>
      <c r="AE804" s="225"/>
      <c r="AF804" s="225"/>
      <c r="AG804" s="220"/>
      <c r="AH804" s="220"/>
      <c r="AI804" s="220"/>
      <c r="AJ804" s="220"/>
      <c r="AK804" s="222"/>
      <c r="AL804" s="222"/>
      <c r="AM804" s="222"/>
      <c r="AN804" s="222"/>
      <c r="AO804" s="223"/>
      <c r="AP804" s="220"/>
      <c r="AQ804" s="224"/>
      <c r="AR804" s="224"/>
      <c r="AS804" s="224"/>
      <c r="AT804" s="224"/>
      <c r="AU804" s="224"/>
      <c r="AV804" s="224"/>
      <c r="AW804" s="224"/>
      <c r="AX804" s="224"/>
      <c r="AY804" s="224"/>
    </row>
    <row r="805">
      <c r="A805" s="219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5"/>
      <c r="AA805" s="220"/>
      <c r="AB805" s="225"/>
      <c r="AC805" s="225"/>
      <c r="AD805" s="225"/>
      <c r="AE805" s="225"/>
      <c r="AF805" s="225"/>
      <c r="AG805" s="220"/>
      <c r="AH805" s="220"/>
      <c r="AI805" s="220"/>
      <c r="AJ805" s="220"/>
      <c r="AK805" s="222"/>
      <c r="AL805" s="222"/>
      <c r="AM805" s="222"/>
      <c r="AN805" s="222"/>
      <c r="AO805" s="223"/>
      <c r="AP805" s="220"/>
      <c r="AQ805" s="224"/>
      <c r="AR805" s="224"/>
      <c r="AS805" s="224"/>
      <c r="AT805" s="224"/>
      <c r="AU805" s="224"/>
      <c r="AV805" s="224"/>
      <c r="AW805" s="224"/>
      <c r="AX805" s="224"/>
      <c r="AY805" s="224"/>
    </row>
    <row r="806">
      <c r="A806" s="219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5"/>
      <c r="AA806" s="220"/>
      <c r="AB806" s="225"/>
      <c r="AC806" s="225"/>
      <c r="AD806" s="225"/>
      <c r="AE806" s="225"/>
      <c r="AF806" s="225"/>
      <c r="AG806" s="220"/>
      <c r="AH806" s="220"/>
      <c r="AI806" s="220"/>
      <c r="AJ806" s="220"/>
      <c r="AK806" s="222"/>
      <c r="AL806" s="222"/>
      <c r="AM806" s="222"/>
      <c r="AN806" s="222"/>
      <c r="AO806" s="223"/>
      <c r="AP806" s="220"/>
      <c r="AQ806" s="224"/>
      <c r="AR806" s="224"/>
      <c r="AS806" s="224"/>
      <c r="AT806" s="224"/>
      <c r="AU806" s="224"/>
      <c r="AV806" s="224"/>
      <c r="AW806" s="224"/>
      <c r="AX806" s="224"/>
      <c r="AY806" s="224"/>
    </row>
    <row r="807">
      <c r="A807" s="219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5"/>
      <c r="AA807" s="220"/>
      <c r="AB807" s="225"/>
      <c r="AC807" s="225"/>
      <c r="AD807" s="225"/>
      <c r="AE807" s="225"/>
      <c r="AF807" s="225"/>
      <c r="AG807" s="220"/>
      <c r="AH807" s="220"/>
      <c r="AI807" s="220"/>
      <c r="AJ807" s="220"/>
      <c r="AK807" s="222"/>
      <c r="AL807" s="222"/>
      <c r="AM807" s="222"/>
      <c r="AN807" s="222"/>
      <c r="AO807" s="223"/>
      <c r="AP807" s="220"/>
      <c r="AQ807" s="224"/>
      <c r="AR807" s="224"/>
      <c r="AS807" s="224"/>
      <c r="AT807" s="224"/>
      <c r="AU807" s="224"/>
      <c r="AV807" s="224"/>
      <c r="AW807" s="224"/>
      <c r="AX807" s="224"/>
      <c r="AY807" s="224"/>
    </row>
    <row r="808">
      <c r="A808" s="219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5"/>
      <c r="AA808" s="220"/>
      <c r="AB808" s="225"/>
      <c r="AC808" s="225"/>
      <c r="AD808" s="225"/>
      <c r="AE808" s="225"/>
      <c r="AF808" s="225"/>
      <c r="AG808" s="220"/>
      <c r="AH808" s="220"/>
      <c r="AI808" s="220"/>
      <c r="AJ808" s="220"/>
      <c r="AK808" s="222"/>
      <c r="AL808" s="222"/>
      <c r="AM808" s="222"/>
      <c r="AN808" s="222"/>
      <c r="AO808" s="223"/>
      <c r="AP808" s="220"/>
      <c r="AQ808" s="224"/>
      <c r="AR808" s="224"/>
      <c r="AS808" s="224"/>
      <c r="AT808" s="224"/>
      <c r="AU808" s="224"/>
      <c r="AV808" s="224"/>
      <c r="AW808" s="224"/>
      <c r="AX808" s="224"/>
      <c r="AY808" s="224"/>
    </row>
    <row r="809">
      <c r="A809" s="219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5"/>
      <c r="AA809" s="220"/>
      <c r="AB809" s="225"/>
      <c r="AC809" s="225"/>
      <c r="AD809" s="225"/>
      <c r="AE809" s="225"/>
      <c r="AF809" s="225"/>
      <c r="AG809" s="220"/>
      <c r="AH809" s="220"/>
      <c r="AI809" s="220"/>
      <c r="AJ809" s="220"/>
      <c r="AK809" s="222"/>
      <c r="AL809" s="222"/>
      <c r="AM809" s="222"/>
      <c r="AN809" s="222"/>
      <c r="AO809" s="223"/>
      <c r="AP809" s="220"/>
      <c r="AQ809" s="224"/>
      <c r="AR809" s="224"/>
      <c r="AS809" s="224"/>
      <c r="AT809" s="224"/>
      <c r="AU809" s="224"/>
      <c r="AV809" s="224"/>
      <c r="AW809" s="224"/>
      <c r="AX809" s="224"/>
      <c r="AY809" s="224"/>
    </row>
    <row r="810">
      <c r="A810" s="219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5"/>
      <c r="AA810" s="220"/>
      <c r="AB810" s="225"/>
      <c r="AC810" s="225"/>
      <c r="AD810" s="225"/>
      <c r="AE810" s="225"/>
      <c r="AF810" s="225"/>
      <c r="AG810" s="220"/>
      <c r="AH810" s="220"/>
      <c r="AI810" s="220"/>
      <c r="AJ810" s="220"/>
      <c r="AK810" s="222"/>
      <c r="AL810" s="222"/>
      <c r="AM810" s="222"/>
      <c r="AN810" s="222"/>
      <c r="AO810" s="223"/>
      <c r="AP810" s="220"/>
      <c r="AQ810" s="224"/>
      <c r="AR810" s="224"/>
      <c r="AS810" s="224"/>
      <c r="AT810" s="224"/>
      <c r="AU810" s="224"/>
      <c r="AV810" s="224"/>
      <c r="AW810" s="224"/>
      <c r="AX810" s="224"/>
      <c r="AY810" s="224"/>
    </row>
    <row r="811">
      <c r="A811" s="219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5"/>
      <c r="AA811" s="220"/>
      <c r="AB811" s="225"/>
      <c r="AC811" s="225"/>
      <c r="AD811" s="225"/>
      <c r="AE811" s="225"/>
      <c r="AF811" s="225"/>
      <c r="AG811" s="220"/>
      <c r="AH811" s="220"/>
      <c r="AI811" s="220"/>
      <c r="AJ811" s="220"/>
      <c r="AK811" s="222"/>
      <c r="AL811" s="222"/>
      <c r="AM811" s="222"/>
      <c r="AN811" s="222"/>
      <c r="AO811" s="223"/>
      <c r="AP811" s="220"/>
      <c r="AQ811" s="224"/>
      <c r="AR811" s="224"/>
      <c r="AS811" s="224"/>
      <c r="AT811" s="224"/>
      <c r="AU811" s="224"/>
      <c r="AV811" s="224"/>
      <c r="AW811" s="224"/>
      <c r="AX811" s="224"/>
      <c r="AY811" s="224"/>
    </row>
    <row r="812">
      <c r="A812" s="219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5"/>
      <c r="AA812" s="220"/>
      <c r="AB812" s="225"/>
      <c r="AC812" s="225"/>
      <c r="AD812" s="225"/>
      <c r="AE812" s="225"/>
      <c r="AF812" s="225"/>
      <c r="AG812" s="220"/>
      <c r="AH812" s="220"/>
      <c r="AI812" s="220"/>
      <c r="AJ812" s="220"/>
      <c r="AK812" s="222"/>
      <c r="AL812" s="222"/>
      <c r="AM812" s="222"/>
      <c r="AN812" s="222"/>
      <c r="AO812" s="223"/>
      <c r="AP812" s="220"/>
      <c r="AQ812" s="224"/>
      <c r="AR812" s="224"/>
      <c r="AS812" s="224"/>
      <c r="AT812" s="224"/>
      <c r="AU812" s="224"/>
      <c r="AV812" s="224"/>
      <c r="AW812" s="224"/>
      <c r="AX812" s="224"/>
      <c r="AY812" s="224"/>
    </row>
    <row r="813">
      <c r="A813" s="219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5"/>
      <c r="AA813" s="220"/>
      <c r="AB813" s="225"/>
      <c r="AC813" s="225"/>
      <c r="AD813" s="225"/>
      <c r="AE813" s="225"/>
      <c r="AF813" s="225"/>
      <c r="AG813" s="220"/>
      <c r="AH813" s="220"/>
      <c r="AI813" s="220"/>
      <c r="AJ813" s="220"/>
      <c r="AK813" s="222"/>
      <c r="AL813" s="222"/>
      <c r="AM813" s="222"/>
      <c r="AN813" s="222"/>
      <c r="AO813" s="223"/>
      <c r="AP813" s="220"/>
      <c r="AQ813" s="224"/>
      <c r="AR813" s="224"/>
      <c r="AS813" s="224"/>
      <c r="AT813" s="224"/>
      <c r="AU813" s="224"/>
      <c r="AV813" s="224"/>
      <c r="AW813" s="224"/>
      <c r="AX813" s="224"/>
      <c r="AY813" s="224"/>
    </row>
    <row r="814">
      <c r="A814" s="219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5"/>
      <c r="AA814" s="220"/>
      <c r="AB814" s="225"/>
      <c r="AC814" s="225"/>
      <c r="AD814" s="225"/>
      <c r="AE814" s="225"/>
      <c r="AF814" s="225"/>
      <c r="AG814" s="220"/>
      <c r="AH814" s="220"/>
      <c r="AI814" s="220"/>
      <c r="AJ814" s="220"/>
      <c r="AK814" s="222"/>
      <c r="AL814" s="222"/>
      <c r="AM814" s="222"/>
      <c r="AN814" s="222"/>
      <c r="AO814" s="223"/>
      <c r="AP814" s="220"/>
      <c r="AQ814" s="224"/>
      <c r="AR814" s="224"/>
      <c r="AS814" s="224"/>
      <c r="AT814" s="224"/>
      <c r="AU814" s="224"/>
      <c r="AV814" s="224"/>
      <c r="AW814" s="224"/>
      <c r="AX814" s="224"/>
      <c r="AY814" s="224"/>
    </row>
    <row r="815">
      <c r="A815" s="219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5"/>
      <c r="AA815" s="220"/>
      <c r="AB815" s="225"/>
      <c r="AC815" s="225"/>
      <c r="AD815" s="225"/>
      <c r="AE815" s="225"/>
      <c r="AF815" s="225"/>
      <c r="AG815" s="220"/>
      <c r="AH815" s="220"/>
      <c r="AI815" s="220"/>
      <c r="AJ815" s="220"/>
      <c r="AK815" s="222"/>
      <c r="AL815" s="222"/>
      <c r="AM815" s="222"/>
      <c r="AN815" s="222"/>
      <c r="AO815" s="223"/>
      <c r="AP815" s="220"/>
      <c r="AQ815" s="224"/>
      <c r="AR815" s="224"/>
      <c r="AS815" s="224"/>
      <c r="AT815" s="224"/>
      <c r="AU815" s="224"/>
      <c r="AV815" s="224"/>
      <c r="AW815" s="224"/>
      <c r="AX815" s="224"/>
      <c r="AY815" s="224"/>
    </row>
    <row r="816">
      <c r="A816" s="219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5"/>
      <c r="AA816" s="220"/>
      <c r="AB816" s="225"/>
      <c r="AC816" s="225"/>
      <c r="AD816" s="225"/>
      <c r="AE816" s="225"/>
      <c r="AF816" s="225"/>
      <c r="AG816" s="220"/>
      <c r="AH816" s="220"/>
      <c r="AI816" s="220"/>
      <c r="AJ816" s="220"/>
      <c r="AK816" s="222"/>
      <c r="AL816" s="222"/>
      <c r="AM816" s="222"/>
      <c r="AN816" s="222"/>
      <c r="AO816" s="223"/>
      <c r="AP816" s="220"/>
      <c r="AQ816" s="224"/>
      <c r="AR816" s="224"/>
      <c r="AS816" s="224"/>
      <c r="AT816" s="224"/>
      <c r="AU816" s="224"/>
      <c r="AV816" s="224"/>
      <c r="AW816" s="224"/>
      <c r="AX816" s="224"/>
      <c r="AY816" s="224"/>
    </row>
    <row r="817">
      <c r="A817" s="219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5"/>
      <c r="AA817" s="220"/>
      <c r="AB817" s="225"/>
      <c r="AC817" s="225"/>
      <c r="AD817" s="225"/>
      <c r="AE817" s="225"/>
      <c r="AF817" s="225"/>
      <c r="AG817" s="220"/>
      <c r="AH817" s="220"/>
      <c r="AI817" s="220"/>
      <c r="AJ817" s="220"/>
      <c r="AK817" s="222"/>
      <c r="AL817" s="222"/>
      <c r="AM817" s="222"/>
      <c r="AN817" s="222"/>
      <c r="AO817" s="223"/>
      <c r="AP817" s="220"/>
      <c r="AQ817" s="224"/>
      <c r="AR817" s="224"/>
      <c r="AS817" s="224"/>
      <c r="AT817" s="224"/>
      <c r="AU817" s="224"/>
      <c r="AV817" s="224"/>
      <c r="AW817" s="224"/>
      <c r="AX817" s="224"/>
      <c r="AY817" s="224"/>
    </row>
    <row r="818">
      <c r="A818" s="219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5"/>
      <c r="AA818" s="220"/>
      <c r="AB818" s="225"/>
      <c r="AC818" s="225"/>
      <c r="AD818" s="225"/>
      <c r="AE818" s="225"/>
      <c r="AF818" s="225"/>
      <c r="AG818" s="220"/>
      <c r="AH818" s="220"/>
      <c r="AI818" s="220"/>
      <c r="AJ818" s="220"/>
      <c r="AK818" s="222"/>
      <c r="AL818" s="222"/>
      <c r="AM818" s="222"/>
      <c r="AN818" s="222"/>
      <c r="AO818" s="223"/>
      <c r="AP818" s="220"/>
      <c r="AQ818" s="224"/>
      <c r="AR818" s="224"/>
      <c r="AS818" s="224"/>
      <c r="AT818" s="224"/>
      <c r="AU818" s="224"/>
      <c r="AV818" s="224"/>
      <c r="AW818" s="224"/>
      <c r="AX818" s="224"/>
      <c r="AY818" s="224"/>
    </row>
    <row r="819">
      <c r="A819" s="219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5"/>
      <c r="AA819" s="220"/>
      <c r="AB819" s="225"/>
      <c r="AC819" s="225"/>
      <c r="AD819" s="225"/>
      <c r="AE819" s="225"/>
      <c r="AF819" s="225"/>
      <c r="AG819" s="220"/>
      <c r="AH819" s="220"/>
      <c r="AI819" s="220"/>
      <c r="AJ819" s="220"/>
      <c r="AK819" s="222"/>
      <c r="AL819" s="222"/>
      <c r="AM819" s="222"/>
      <c r="AN819" s="222"/>
      <c r="AO819" s="223"/>
      <c r="AP819" s="220"/>
      <c r="AQ819" s="224"/>
      <c r="AR819" s="224"/>
      <c r="AS819" s="224"/>
      <c r="AT819" s="224"/>
      <c r="AU819" s="224"/>
      <c r="AV819" s="224"/>
      <c r="AW819" s="224"/>
      <c r="AX819" s="224"/>
      <c r="AY819" s="224"/>
    </row>
    <row r="820">
      <c r="A820" s="219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5"/>
      <c r="AA820" s="220"/>
      <c r="AB820" s="225"/>
      <c r="AC820" s="225"/>
      <c r="AD820" s="225"/>
      <c r="AE820" s="225"/>
      <c r="AF820" s="225"/>
      <c r="AG820" s="220"/>
      <c r="AH820" s="220"/>
      <c r="AI820" s="220"/>
      <c r="AJ820" s="220"/>
      <c r="AK820" s="222"/>
      <c r="AL820" s="222"/>
      <c r="AM820" s="222"/>
      <c r="AN820" s="222"/>
      <c r="AO820" s="223"/>
      <c r="AP820" s="220"/>
      <c r="AQ820" s="224"/>
      <c r="AR820" s="224"/>
      <c r="AS820" s="224"/>
      <c r="AT820" s="224"/>
      <c r="AU820" s="224"/>
      <c r="AV820" s="224"/>
      <c r="AW820" s="224"/>
      <c r="AX820" s="224"/>
      <c r="AY820" s="224"/>
    </row>
    <row r="821">
      <c r="A821" s="219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5"/>
      <c r="AA821" s="220"/>
      <c r="AB821" s="225"/>
      <c r="AC821" s="225"/>
      <c r="AD821" s="225"/>
      <c r="AE821" s="225"/>
      <c r="AF821" s="225"/>
      <c r="AG821" s="220"/>
      <c r="AH821" s="220"/>
      <c r="AI821" s="220"/>
      <c r="AJ821" s="220"/>
      <c r="AK821" s="222"/>
      <c r="AL821" s="222"/>
      <c r="AM821" s="222"/>
      <c r="AN821" s="222"/>
      <c r="AO821" s="223"/>
      <c r="AP821" s="220"/>
      <c r="AQ821" s="224"/>
      <c r="AR821" s="224"/>
      <c r="AS821" s="224"/>
      <c r="AT821" s="224"/>
      <c r="AU821" s="224"/>
      <c r="AV821" s="224"/>
      <c r="AW821" s="224"/>
      <c r="AX821" s="224"/>
      <c r="AY821" s="224"/>
    </row>
    <row r="822">
      <c r="A822" s="219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5"/>
      <c r="AA822" s="220"/>
      <c r="AB822" s="225"/>
      <c r="AC822" s="225"/>
      <c r="AD822" s="225"/>
      <c r="AE822" s="225"/>
      <c r="AF822" s="225"/>
      <c r="AG822" s="220"/>
      <c r="AH822" s="220"/>
      <c r="AI822" s="220"/>
      <c r="AJ822" s="220"/>
      <c r="AK822" s="222"/>
      <c r="AL822" s="222"/>
      <c r="AM822" s="222"/>
      <c r="AN822" s="222"/>
      <c r="AO822" s="223"/>
      <c r="AP822" s="220"/>
      <c r="AQ822" s="224"/>
      <c r="AR822" s="224"/>
      <c r="AS822" s="224"/>
      <c r="AT822" s="224"/>
      <c r="AU822" s="224"/>
      <c r="AV822" s="224"/>
      <c r="AW822" s="224"/>
      <c r="AX822" s="224"/>
      <c r="AY822" s="224"/>
    </row>
    <row r="823">
      <c r="A823" s="219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5"/>
      <c r="AA823" s="220"/>
      <c r="AB823" s="225"/>
      <c r="AC823" s="225"/>
      <c r="AD823" s="225"/>
      <c r="AE823" s="225"/>
      <c r="AF823" s="225"/>
      <c r="AG823" s="220"/>
      <c r="AH823" s="220"/>
      <c r="AI823" s="220"/>
      <c r="AJ823" s="220"/>
      <c r="AK823" s="222"/>
      <c r="AL823" s="222"/>
      <c r="AM823" s="222"/>
      <c r="AN823" s="222"/>
      <c r="AO823" s="223"/>
      <c r="AP823" s="220"/>
      <c r="AQ823" s="224"/>
      <c r="AR823" s="224"/>
      <c r="AS823" s="224"/>
      <c r="AT823" s="224"/>
      <c r="AU823" s="224"/>
      <c r="AV823" s="224"/>
      <c r="AW823" s="224"/>
      <c r="AX823" s="224"/>
      <c r="AY823" s="224"/>
    </row>
    <row r="824">
      <c r="A824" s="219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5"/>
      <c r="AA824" s="220"/>
      <c r="AB824" s="225"/>
      <c r="AC824" s="225"/>
      <c r="AD824" s="225"/>
      <c r="AE824" s="225"/>
      <c r="AF824" s="225"/>
      <c r="AG824" s="220"/>
      <c r="AH824" s="220"/>
      <c r="AI824" s="220"/>
      <c r="AJ824" s="220"/>
      <c r="AK824" s="222"/>
      <c r="AL824" s="222"/>
      <c r="AM824" s="222"/>
      <c r="AN824" s="222"/>
      <c r="AO824" s="223"/>
      <c r="AP824" s="220"/>
      <c r="AQ824" s="224"/>
      <c r="AR824" s="224"/>
      <c r="AS824" s="224"/>
      <c r="AT824" s="224"/>
      <c r="AU824" s="224"/>
      <c r="AV824" s="224"/>
      <c r="AW824" s="224"/>
      <c r="AX824" s="224"/>
      <c r="AY824" s="224"/>
    </row>
    <row r="825">
      <c r="A825" s="219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5"/>
      <c r="AA825" s="220"/>
      <c r="AB825" s="225"/>
      <c r="AC825" s="225"/>
      <c r="AD825" s="225"/>
      <c r="AE825" s="225"/>
      <c r="AF825" s="225"/>
      <c r="AG825" s="220"/>
      <c r="AH825" s="220"/>
      <c r="AI825" s="220"/>
      <c r="AJ825" s="220"/>
      <c r="AK825" s="222"/>
      <c r="AL825" s="222"/>
      <c r="AM825" s="222"/>
      <c r="AN825" s="222"/>
      <c r="AO825" s="223"/>
      <c r="AP825" s="220"/>
      <c r="AQ825" s="224"/>
      <c r="AR825" s="224"/>
      <c r="AS825" s="224"/>
      <c r="AT825" s="224"/>
      <c r="AU825" s="224"/>
      <c r="AV825" s="224"/>
      <c r="AW825" s="224"/>
      <c r="AX825" s="224"/>
      <c r="AY825" s="224"/>
    </row>
    <row r="826">
      <c r="A826" s="219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5"/>
      <c r="AA826" s="220"/>
      <c r="AB826" s="225"/>
      <c r="AC826" s="225"/>
      <c r="AD826" s="225"/>
      <c r="AE826" s="225"/>
      <c r="AF826" s="225"/>
      <c r="AG826" s="220"/>
      <c r="AH826" s="220"/>
      <c r="AI826" s="220"/>
      <c r="AJ826" s="220"/>
      <c r="AK826" s="222"/>
      <c r="AL826" s="222"/>
      <c r="AM826" s="222"/>
      <c r="AN826" s="222"/>
      <c r="AO826" s="223"/>
      <c r="AP826" s="220"/>
      <c r="AQ826" s="224"/>
      <c r="AR826" s="224"/>
      <c r="AS826" s="224"/>
      <c r="AT826" s="224"/>
      <c r="AU826" s="224"/>
      <c r="AV826" s="224"/>
      <c r="AW826" s="224"/>
      <c r="AX826" s="224"/>
      <c r="AY826" s="224"/>
    </row>
    <row r="827">
      <c r="A827" s="219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5"/>
      <c r="AA827" s="220"/>
      <c r="AB827" s="225"/>
      <c r="AC827" s="225"/>
      <c r="AD827" s="225"/>
      <c r="AE827" s="225"/>
      <c r="AF827" s="225"/>
      <c r="AG827" s="220"/>
      <c r="AH827" s="220"/>
      <c r="AI827" s="220"/>
      <c r="AJ827" s="220"/>
      <c r="AK827" s="222"/>
      <c r="AL827" s="222"/>
      <c r="AM827" s="222"/>
      <c r="AN827" s="222"/>
      <c r="AO827" s="223"/>
      <c r="AP827" s="220"/>
      <c r="AQ827" s="224"/>
      <c r="AR827" s="224"/>
      <c r="AS827" s="224"/>
      <c r="AT827" s="224"/>
      <c r="AU827" s="224"/>
      <c r="AV827" s="224"/>
      <c r="AW827" s="224"/>
      <c r="AX827" s="224"/>
      <c r="AY827" s="224"/>
    </row>
    <row r="828">
      <c r="A828" s="219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5"/>
      <c r="AA828" s="220"/>
      <c r="AB828" s="225"/>
      <c r="AC828" s="225"/>
      <c r="AD828" s="225"/>
      <c r="AE828" s="225"/>
      <c r="AF828" s="225"/>
      <c r="AG828" s="220"/>
      <c r="AH828" s="220"/>
      <c r="AI828" s="220"/>
      <c r="AJ828" s="220"/>
      <c r="AK828" s="222"/>
      <c r="AL828" s="222"/>
      <c r="AM828" s="222"/>
      <c r="AN828" s="222"/>
      <c r="AO828" s="223"/>
      <c r="AP828" s="220"/>
      <c r="AQ828" s="224"/>
      <c r="AR828" s="224"/>
      <c r="AS828" s="224"/>
      <c r="AT828" s="224"/>
      <c r="AU828" s="224"/>
      <c r="AV828" s="224"/>
      <c r="AW828" s="224"/>
      <c r="AX828" s="224"/>
      <c r="AY828" s="224"/>
    </row>
    <row r="829">
      <c r="A829" s="219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5"/>
      <c r="AA829" s="220"/>
      <c r="AB829" s="225"/>
      <c r="AC829" s="225"/>
      <c r="AD829" s="225"/>
      <c r="AE829" s="225"/>
      <c r="AF829" s="225"/>
      <c r="AG829" s="220"/>
      <c r="AH829" s="220"/>
      <c r="AI829" s="220"/>
      <c r="AJ829" s="220"/>
      <c r="AK829" s="222"/>
      <c r="AL829" s="222"/>
      <c r="AM829" s="222"/>
      <c r="AN829" s="222"/>
      <c r="AO829" s="223"/>
      <c r="AP829" s="220"/>
      <c r="AQ829" s="224"/>
      <c r="AR829" s="224"/>
      <c r="AS829" s="224"/>
      <c r="AT829" s="224"/>
      <c r="AU829" s="224"/>
      <c r="AV829" s="224"/>
      <c r="AW829" s="224"/>
      <c r="AX829" s="224"/>
      <c r="AY829" s="224"/>
    </row>
    <row r="830">
      <c r="A830" s="219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5"/>
      <c r="AA830" s="220"/>
      <c r="AB830" s="225"/>
      <c r="AC830" s="225"/>
      <c r="AD830" s="225"/>
      <c r="AE830" s="225"/>
      <c r="AF830" s="225"/>
      <c r="AG830" s="220"/>
      <c r="AH830" s="220"/>
      <c r="AI830" s="220"/>
      <c r="AJ830" s="220"/>
      <c r="AK830" s="222"/>
      <c r="AL830" s="222"/>
      <c r="AM830" s="222"/>
      <c r="AN830" s="222"/>
      <c r="AO830" s="223"/>
      <c r="AP830" s="220"/>
      <c r="AQ830" s="224"/>
      <c r="AR830" s="224"/>
      <c r="AS830" s="224"/>
      <c r="AT830" s="224"/>
      <c r="AU830" s="224"/>
      <c r="AV830" s="224"/>
      <c r="AW830" s="224"/>
      <c r="AX830" s="224"/>
      <c r="AY830" s="224"/>
    </row>
    <row r="831">
      <c r="A831" s="219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5"/>
      <c r="AA831" s="220"/>
      <c r="AB831" s="225"/>
      <c r="AC831" s="225"/>
      <c r="AD831" s="225"/>
      <c r="AE831" s="225"/>
      <c r="AF831" s="225"/>
      <c r="AG831" s="220"/>
      <c r="AH831" s="220"/>
      <c r="AI831" s="220"/>
      <c r="AJ831" s="220"/>
      <c r="AK831" s="222"/>
      <c r="AL831" s="222"/>
      <c r="AM831" s="222"/>
      <c r="AN831" s="222"/>
      <c r="AO831" s="223"/>
      <c r="AP831" s="220"/>
      <c r="AQ831" s="224"/>
      <c r="AR831" s="224"/>
      <c r="AS831" s="224"/>
      <c r="AT831" s="224"/>
      <c r="AU831" s="224"/>
      <c r="AV831" s="224"/>
      <c r="AW831" s="224"/>
      <c r="AX831" s="224"/>
      <c r="AY831" s="224"/>
    </row>
    <row r="832">
      <c r="A832" s="219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5"/>
      <c r="AA832" s="220"/>
      <c r="AB832" s="225"/>
      <c r="AC832" s="225"/>
      <c r="AD832" s="225"/>
      <c r="AE832" s="225"/>
      <c r="AF832" s="225"/>
      <c r="AG832" s="220"/>
      <c r="AH832" s="220"/>
      <c r="AI832" s="220"/>
      <c r="AJ832" s="220"/>
      <c r="AK832" s="222"/>
      <c r="AL832" s="222"/>
      <c r="AM832" s="222"/>
      <c r="AN832" s="222"/>
      <c r="AO832" s="223"/>
      <c r="AP832" s="220"/>
      <c r="AQ832" s="224"/>
      <c r="AR832" s="224"/>
      <c r="AS832" s="224"/>
      <c r="AT832" s="224"/>
      <c r="AU832" s="224"/>
      <c r="AV832" s="224"/>
      <c r="AW832" s="224"/>
      <c r="AX832" s="224"/>
      <c r="AY832" s="224"/>
    </row>
    <row r="833">
      <c r="A833" s="219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5"/>
      <c r="AA833" s="220"/>
      <c r="AB833" s="225"/>
      <c r="AC833" s="225"/>
      <c r="AD833" s="225"/>
      <c r="AE833" s="225"/>
      <c r="AF833" s="225"/>
      <c r="AG833" s="220"/>
      <c r="AH833" s="220"/>
      <c r="AI833" s="220"/>
      <c r="AJ833" s="220"/>
      <c r="AK833" s="222"/>
      <c r="AL833" s="222"/>
      <c r="AM833" s="222"/>
      <c r="AN833" s="222"/>
      <c r="AO833" s="223"/>
      <c r="AP833" s="220"/>
      <c r="AQ833" s="224"/>
      <c r="AR833" s="224"/>
      <c r="AS833" s="224"/>
      <c r="AT833" s="224"/>
      <c r="AU833" s="224"/>
      <c r="AV833" s="224"/>
      <c r="AW833" s="224"/>
      <c r="AX833" s="224"/>
      <c r="AY833" s="224"/>
    </row>
    <row r="834">
      <c r="A834" s="219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5"/>
      <c r="AA834" s="220"/>
      <c r="AB834" s="225"/>
      <c r="AC834" s="225"/>
      <c r="AD834" s="225"/>
      <c r="AE834" s="225"/>
      <c r="AF834" s="225"/>
      <c r="AG834" s="220"/>
      <c r="AH834" s="220"/>
      <c r="AI834" s="220"/>
      <c r="AJ834" s="220"/>
      <c r="AK834" s="222"/>
      <c r="AL834" s="222"/>
      <c r="AM834" s="222"/>
      <c r="AN834" s="222"/>
      <c r="AO834" s="223"/>
      <c r="AP834" s="220"/>
      <c r="AQ834" s="224"/>
      <c r="AR834" s="224"/>
      <c r="AS834" s="224"/>
      <c r="AT834" s="224"/>
      <c r="AU834" s="224"/>
      <c r="AV834" s="224"/>
      <c r="AW834" s="224"/>
      <c r="AX834" s="224"/>
      <c r="AY834" s="224"/>
    </row>
    <row r="835">
      <c r="A835" s="219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5"/>
      <c r="AA835" s="220"/>
      <c r="AB835" s="225"/>
      <c r="AC835" s="225"/>
      <c r="AD835" s="225"/>
      <c r="AE835" s="225"/>
      <c r="AF835" s="225"/>
      <c r="AG835" s="220"/>
      <c r="AH835" s="220"/>
      <c r="AI835" s="220"/>
      <c r="AJ835" s="220"/>
      <c r="AK835" s="222"/>
      <c r="AL835" s="222"/>
      <c r="AM835" s="222"/>
      <c r="AN835" s="222"/>
      <c r="AO835" s="223"/>
      <c r="AP835" s="220"/>
      <c r="AQ835" s="224"/>
      <c r="AR835" s="224"/>
      <c r="AS835" s="224"/>
      <c r="AT835" s="224"/>
      <c r="AU835" s="224"/>
      <c r="AV835" s="224"/>
      <c r="AW835" s="224"/>
      <c r="AX835" s="224"/>
      <c r="AY835" s="224"/>
    </row>
    <row r="836">
      <c r="A836" s="219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5"/>
      <c r="AA836" s="220"/>
      <c r="AB836" s="225"/>
      <c r="AC836" s="225"/>
      <c r="AD836" s="225"/>
      <c r="AE836" s="225"/>
      <c r="AF836" s="225"/>
      <c r="AG836" s="220"/>
      <c r="AH836" s="220"/>
      <c r="AI836" s="220"/>
      <c r="AJ836" s="220"/>
      <c r="AK836" s="222"/>
      <c r="AL836" s="222"/>
      <c r="AM836" s="222"/>
      <c r="AN836" s="222"/>
      <c r="AO836" s="223"/>
      <c r="AP836" s="220"/>
      <c r="AQ836" s="224"/>
      <c r="AR836" s="224"/>
      <c r="AS836" s="224"/>
      <c r="AT836" s="224"/>
      <c r="AU836" s="224"/>
      <c r="AV836" s="224"/>
      <c r="AW836" s="224"/>
      <c r="AX836" s="224"/>
      <c r="AY836" s="224"/>
    </row>
    <row r="837">
      <c r="A837" s="219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5"/>
      <c r="AA837" s="220"/>
      <c r="AB837" s="225"/>
      <c r="AC837" s="225"/>
      <c r="AD837" s="225"/>
      <c r="AE837" s="225"/>
      <c r="AF837" s="225"/>
      <c r="AG837" s="220"/>
      <c r="AH837" s="220"/>
      <c r="AI837" s="220"/>
      <c r="AJ837" s="220"/>
      <c r="AK837" s="222"/>
      <c r="AL837" s="222"/>
      <c r="AM837" s="222"/>
      <c r="AN837" s="222"/>
      <c r="AO837" s="223"/>
      <c r="AP837" s="220"/>
      <c r="AQ837" s="224"/>
      <c r="AR837" s="224"/>
      <c r="AS837" s="224"/>
      <c r="AT837" s="224"/>
      <c r="AU837" s="224"/>
      <c r="AV837" s="224"/>
      <c r="AW837" s="224"/>
      <c r="AX837" s="224"/>
      <c r="AY837" s="224"/>
    </row>
    <row r="838">
      <c r="A838" s="219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5"/>
      <c r="AA838" s="220"/>
      <c r="AB838" s="225"/>
      <c r="AC838" s="225"/>
      <c r="AD838" s="225"/>
      <c r="AE838" s="225"/>
      <c r="AF838" s="225"/>
      <c r="AG838" s="220"/>
      <c r="AH838" s="220"/>
      <c r="AI838" s="220"/>
      <c r="AJ838" s="220"/>
      <c r="AK838" s="222"/>
      <c r="AL838" s="222"/>
      <c r="AM838" s="222"/>
      <c r="AN838" s="222"/>
      <c r="AO838" s="223"/>
      <c r="AP838" s="220"/>
      <c r="AQ838" s="224"/>
      <c r="AR838" s="224"/>
      <c r="AS838" s="224"/>
      <c r="AT838" s="224"/>
      <c r="AU838" s="224"/>
      <c r="AV838" s="224"/>
      <c r="AW838" s="224"/>
      <c r="AX838" s="224"/>
      <c r="AY838" s="224"/>
    </row>
    <row r="839">
      <c r="A839" s="219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5"/>
      <c r="AA839" s="220"/>
      <c r="AB839" s="225"/>
      <c r="AC839" s="225"/>
      <c r="AD839" s="225"/>
      <c r="AE839" s="225"/>
      <c r="AF839" s="225"/>
      <c r="AG839" s="220"/>
      <c r="AH839" s="220"/>
      <c r="AI839" s="220"/>
      <c r="AJ839" s="220"/>
      <c r="AK839" s="222"/>
      <c r="AL839" s="222"/>
      <c r="AM839" s="222"/>
      <c r="AN839" s="222"/>
      <c r="AO839" s="223"/>
      <c r="AP839" s="220"/>
      <c r="AQ839" s="224"/>
      <c r="AR839" s="224"/>
      <c r="AS839" s="224"/>
      <c r="AT839" s="224"/>
      <c r="AU839" s="224"/>
      <c r="AV839" s="224"/>
      <c r="AW839" s="224"/>
      <c r="AX839" s="224"/>
      <c r="AY839" s="224"/>
    </row>
    <row r="840">
      <c r="A840" s="219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5"/>
      <c r="AA840" s="220"/>
      <c r="AB840" s="225"/>
      <c r="AC840" s="225"/>
      <c r="AD840" s="225"/>
      <c r="AE840" s="225"/>
      <c r="AF840" s="225"/>
      <c r="AG840" s="220"/>
      <c r="AH840" s="220"/>
      <c r="AI840" s="220"/>
      <c r="AJ840" s="220"/>
      <c r="AK840" s="222"/>
      <c r="AL840" s="222"/>
      <c r="AM840" s="222"/>
      <c r="AN840" s="222"/>
      <c r="AO840" s="223"/>
      <c r="AP840" s="220"/>
      <c r="AQ840" s="224"/>
      <c r="AR840" s="224"/>
      <c r="AS840" s="224"/>
      <c r="AT840" s="224"/>
      <c r="AU840" s="224"/>
      <c r="AV840" s="224"/>
      <c r="AW840" s="224"/>
      <c r="AX840" s="224"/>
      <c r="AY840" s="224"/>
    </row>
    <row r="841">
      <c r="A841" s="219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5"/>
      <c r="AA841" s="220"/>
      <c r="AB841" s="225"/>
      <c r="AC841" s="225"/>
      <c r="AD841" s="225"/>
      <c r="AE841" s="225"/>
      <c r="AF841" s="225"/>
      <c r="AG841" s="220"/>
      <c r="AH841" s="220"/>
      <c r="AI841" s="220"/>
      <c r="AJ841" s="220"/>
      <c r="AK841" s="222"/>
      <c r="AL841" s="222"/>
      <c r="AM841" s="222"/>
      <c r="AN841" s="222"/>
      <c r="AO841" s="223"/>
      <c r="AP841" s="220"/>
      <c r="AQ841" s="224"/>
      <c r="AR841" s="224"/>
      <c r="AS841" s="224"/>
      <c r="AT841" s="224"/>
      <c r="AU841" s="224"/>
      <c r="AV841" s="224"/>
      <c r="AW841" s="224"/>
      <c r="AX841" s="224"/>
      <c r="AY841" s="224"/>
    </row>
    <row r="842">
      <c r="A842" s="219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5"/>
      <c r="AA842" s="220"/>
      <c r="AB842" s="225"/>
      <c r="AC842" s="225"/>
      <c r="AD842" s="225"/>
      <c r="AE842" s="225"/>
      <c r="AF842" s="225"/>
      <c r="AG842" s="220"/>
      <c r="AH842" s="220"/>
      <c r="AI842" s="220"/>
      <c r="AJ842" s="220"/>
      <c r="AK842" s="222"/>
      <c r="AL842" s="222"/>
      <c r="AM842" s="222"/>
      <c r="AN842" s="222"/>
      <c r="AO842" s="223"/>
      <c r="AP842" s="220"/>
      <c r="AQ842" s="224"/>
      <c r="AR842" s="224"/>
      <c r="AS842" s="224"/>
      <c r="AT842" s="224"/>
      <c r="AU842" s="224"/>
      <c r="AV842" s="224"/>
      <c r="AW842" s="224"/>
      <c r="AX842" s="224"/>
      <c r="AY842" s="224"/>
    </row>
    <row r="843">
      <c r="A843" s="219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5"/>
      <c r="AA843" s="220"/>
      <c r="AB843" s="225"/>
      <c r="AC843" s="225"/>
      <c r="AD843" s="225"/>
      <c r="AE843" s="225"/>
      <c r="AF843" s="225"/>
      <c r="AG843" s="220"/>
      <c r="AH843" s="220"/>
      <c r="AI843" s="220"/>
      <c r="AJ843" s="220"/>
      <c r="AK843" s="222"/>
      <c r="AL843" s="222"/>
      <c r="AM843" s="222"/>
      <c r="AN843" s="222"/>
      <c r="AO843" s="223"/>
      <c r="AP843" s="220"/>
      <c r="AQ843" s="224"/>
      <c r="AR843" s="224"/>
      <c r="AS843" s="224"/>
      <c r="AT843" s="224"/>
      <c r="AU843" s="224"/>
      <c r="AV843" s="224"/>
      <c r="AW843" s="224"/>
      <c r="AX843" s="224"/>
      <c r="AY843" s="224"/>
    </row>
    <row r="844">
      <c r="A844" s="219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5"/>
      <c r="AA844" s="220"/>
      <c r="AB844" s="225"/>
      <c r="AC844" s="225"/>
      <c r="AD844" s="225"/>
      <c r="AE844" s="225"/>
      <c r="AF844" s="225"/>
      <c r="AG844" s="220"/>
      <c r="AH844" s="220"/>
      <c r="AI844" s="220"/>
      <c r="AJ844" s="220"/>
      <c r="AK844" s="222"/>
      <c r="AL844" s="222"/>
      <c r="AM844" s="222"/>
      <c r="AN844" s="222"/>
      <c r="AO844" s="223"/>
      <c r="AP844" s="220"/>
      <c r="AQ844" s="224"/>
      <c r="AR844" s="224"/>
      <c r="AS844" s="224"/>
      <c r="AT844" s="224"/>
      <c r="AU844" s="224"/>
      <c r="AV844" s="224"/>
      <c r="AW844" s="224"/>
      <c r="AX844" s="224"/>
      <c r="AY844" s="224"/>
    </row>
    <row r="845">
      <c r="A845" s="219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5"/>
      <c r="AA845" s="220"/>
      <c r="AB845" s="225"/>
      <c r="AC845" s="225"/>
      <c r="AD845" s="225"/>
      <c r="AE845" s="225"/>
      <c r="AF845" s="225"/>
      <c r="AG845" s="220"/>
      <c r="AH845" s="220"/>
      <c r="AI845" s="220"/>
      <c r="AJ845" s="220"/>
      <c r="AK845" s="222"/>
      <c r="AL845" s="222"/>
      <c r="AM845" s="222"/>
      <c r="AN845" s="222"/>
      <c r="AO845" s="223"/>
      <c r="AP845" s="220"/>
      <c r="AQ845" s="224"/>
      <c r="AR845" s="224"/>
      <c r="AS845" s="224"/>
      <c r="AT845" s="224"/>
      <c r="AU845" s="224"/>
      <c r="AV845" s="224"/>
      <c r="AW845" s="224"/>
      <c r="AX845" s="224"/>
      <c r="AY845" s="224"/>
    </row>
    <row r="846">
      <c r="A846" s="219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5"/>
      <c r="AA846" s="220"/>
      <c r="AB846" s="225"/>
      <c r="AC846" s="225"/>
      <c r="AD846" s="225"/>
      <c r="AE846" s="225"/>
      <c r="AF846" s="225"/>
      <c r="AG846" s="220"/>
      <c r="AH846" s="220"/>
      <c r="AI846" s="220"/>
      <c r="AJ846" s="220"/>
      <c r="AK846" s="222"/>
      <c r="AL846" s="222"/>
      <c r="AM846" s="222"/>
      <c r="AN846" s="222"/>
      <c r="AO846" s="223"/>
      <c r="AP846" s="220"/>
      <c r="AQ846" s="224"/>
      <c r="AR846" s="224"/>
      <c r="AS846" s="224"/>
      <c r="AT846" s="224"/>
      <c r="AU846" s="224"/>
      <c r="AV846" s="224"/>
      <c r="AW846" s="224"/>
      <c r="AX846" s="224"/>
      <c r="AY846" s="224"/>
    </row>
    <row r="847">
      <c r="A847" s="219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5"/>
      <c r="AA847" s="220"/>
      <c r="AB847" s="225"/>
      <c r="AC847" s="225"/>
      <c r="AD847" s="225"/>
      <c r="AE847" s="225"/>
      <c r="AF847" s="225"/>
      <c r="AG847" s="220"/>
      <c r="AH847" s="220"/>
      <c r="AI847" s="220"/>
      <c r="AJ847" s="220"/>
      <c r="AK847" s="222"/>
      <c r="AL847" s="222"/>
      <c r="AM847" s="222"/>
      <c r="AN847" s="222"/>
      <c r="AO847" s="223"/>
      <c r="AP847" s="220"/>
      <c r="AQ847" s="224"/>
      <c r="AR847" s="224"/>
      <c r="AS847" s="224"/>
      <c r="AT847" s="224"/>
      <c r="AU847" s="224"/>
      <c r="AV847" s="224"/>
      <c r="AW847" s="224"/>
      <c r="AX847" s="224"/>
      <c r="AY847" s="224"/>
    </row>
    <row r="848">
      <c r="A848" s="219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5"/>
      <c r="AA848" s="220"/>
      <c r="AB848" s="225"/>
      <c r="AC848" s="225"/>
      <c r="AD848" s="225"/>
      <c r="AE848" s="225"/>
      <c r="AF848" s="225"/>
      <c r="AG848" s="220"/>
      <c r="AH848" s="220"/>
      <c r="AI848" s="220"/>
      <c r="AJ848" s="220"/>
      <c r="AK848" s="222"/>
      <c r="AL848" s="222"/>
      <c r="AM848" s="222"/>
      <c r="AN848" s="222"/>
      <c r="AO848" s="223"/>
      <c r="AP848" s="220"/>
      <c r="AQ848" s="224"/>
      <c r="AR848" s="224"/>
      <c r="AS848" s="224"/>
      <c r="AT848" s="224"/>
      <c r="AU848" s="224"/>
      <c r="AV848" s="224"/>
      <c r="AW848" s="224"/>
      <c r="AX848" s="224"/>
      <c r="AY848" s="224"/>
    </row>
    <row r="849">
      <c r="A849" s="219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5"/>
      <c r="AA849" s="220"/>
      <c r="AB849" s="225"/>
      <c r="AC849" s="225"/>
      <c r="AD849" s="225"/>
      <c r="AE849" s="225"/>
      <c r="AF849" s="225"/>
      <c r="AG849" s="220"/>
      <c r="AH849" s="220"/>
      <c r="AI849" s="220"/>
      <c r="AJ849" s="220"/>
      <c r="AK849" s="222"/>
      <c r="AL849" s="222"/>
      <c r="AM849" s="222"/>
      <c r="AN849" s="222"/>
      <c r="AO849" s="223"/>
      <c r="AP849" s="220"/>
      <c r="AQ849" s="224"/>
      <c r="AR849" s="224"/>
      <c r="AS849" s="224"/>
      <c r="AT849" s="224"/>
      <c r="AU849" s="224"/>
      <c r="AV849" s="224"/>
      <c r="AW849" s="224"/>
      <c r="AX849" s="224"/>
      <c r="AY849" s="224"/>
    </row>
    <row r="850">
      <c r="A850" s="219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5"/>
      <c r="AA850" s="220"/>
      <c r="AB850" s="225"/>
      <c r="AC850" s="225"/>
      <c r="AD850" s="225"/>
      <c r="AE850" s="225"/>
      <c r="AF850" s="225"/>
      <c r="AG850" s="220"/>
      <c r="AH850" s="220"/>
      <c r="AI850" s="220"/>
      <c r="AJ850" s="220"/>
      <c r="AK850" s="222"/>
      <c r="AL850" s="222"/>
      <c r="AM850" s="222"/>
      <c r="AN850" s="222"/>
      <c r="AO850" s="223"/>
      <c r="AP850" s="220"/>
      <c r="AQ850" s="224"/>
      <c r="AR850" s="224"/>
      <c r="AS850" s="224"/>
      <c r="AT850" s="224"/>
      <c r="AU850" s="224"/>
      <c r="AV850" s="224"/>
      <c r="AW850" s="224"/>
      <c r="AX850" s="224"/>
      <c r="AY850" s="224"/>
    </row>
    <row r="851">
      <c r="A851" s="219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5"/>
      <c r="AA851" s="220"/>
      <c r="AB851" s="225"/>
      <c r="AC851" s="225"/>
      <c r="AD851" s="225"/>
      <c r="AE851" s="225"/>
      <c r="AF851" s="225"/>
      <c r="AG851" s="220"/>
      <c r="AH851" s="220"/>
      <c r="AI851" s="220"/>
      <c r="AJ851" s="220"/>
      <c r="AK851" s="222"/>
      <c r="AL851" s="222"/>
      <c r="AM851" s="222"/>
      <c r="AN851" s="222"/>
      <c r="AO851" s="223"/>
      <c r="AP851" s="220"/>
      <c r="AQ851" s="224"/>
      <c r="AR851" s="224"/>
      <c r="AS851" s="224"/>
      <c r="AT851" s="224"/>
      <c r="AU851" s="224"/>
      <c r="AV851" s="224"/>
      <c r="AW851" s="224"/>
      <c r="AX851" s="224"/>
      <c r="AY851" s="224"/>
    </row>
    <row r="852">
      <c r="A852" s="219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5"/>
      <c r="AA852" s="220"/>
      <c r="AB852" s="225"/>
      <c r="AC852" s="225"/>
      <c r="AD852" s="225"/>
      <c r="AE852" s="225"/>
      <c r="AF852" s="225"/>
      <c r="AG852" s="220"/>
      <c r="AH852" s="220"/>
      <c r="AI852" s="220"/>
      <c r="AJ852" s="220"/>
      <c r="AK852" s="222"/>
      <c r="AL852" s="222"/>
      <c r="AM852" s="222"/>
      <c r="AN852" s="222"/>
      <c r="AO852" s="223"/>
      <c r="AP852" s="220"/>
      <c r="AQ852" s="224"/>
      <c r="AR852" s="224"/>
      <c r="AS852" s="224"/>
      <c r="AT852" s="224"/>
      <c r="AU852" s="224"/>
      <c r="AV852" s="224"/>
      <c r="AW852" s="224"/>
      <c r="AX852" s="224"/>
      <c r="AY852" s="224"/>
    </row>
    <row r="853">
      <c r="A853" s="219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5"/>
      <c r="AA853" s="220"/>
      <c r="AB853" s="225"/>
      <c r="AC853" s="225"/>
      <c r="AD853" s="225"/>
      <c r="AE853" s="225"/>
      <c r="AF853" s="225"/>
      <c r="AG853" s="220"/>
      <c r="AH853" s="220"/>
      <c r="AI853" s="220"/>
      <c r="AJ853" s="220"/>
      <c r="AK853" s="222"/>
      <c r="AL853" s="222"/>
      <c r="AM853" s="222"/>
      <c r="AN853" s="222"/>
      <c r="AO853" s="223"/>
      <c r="AP853" s="220"/>
      <c r="AQ853" s="224"/>
      <c r="AR853" s="224"/>
      <c r="AS853" s="224"/>
      <c r="AT853" s="224"/>
      <c r="AU853" s="224"/>
      <c r="AV853" s="224"/>
      <c r="AW853" s="224"/>
      <c r="AX853" s="224"/>
      <c r="AY853" s="224"/>
    </row>
    <row r="854">
      <c r="A854" s="219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5"/>
      <c r="AA854" s="220"/>
      <c r="AB854" s="225"/>
      <c r="AC854" s="225"/>
      <c r="AD854" s="225"/>
      <c r="AE854" s="225"/>
      <c r="AF854" s="225"/>
      <c r="AG854" s="220"/>
      <c r="AH854" s="220"/>
      <c r="AI854" s="220"/>
      <c r="AJ854" s="220"/>
      <c r="AK854" s="222"/>
      <c r="AL854" s="222"/>
      <c r="AM854" s="222"/>
      <c r="AN854" s="222"/>
      <c r="AO854" s="223"/>
      <c r="AP854" s="220"/>
      <c r="AQ854" s="224"/>
      <c r="AR854" s="224"/>
      <c r="AS854" s="224"/>
      <c r="AT854" s="224"/>
      <c r="AU854" s="224"/>
      <c r="AV854" s="224"/>
      <c r="AW854" s="224"/>
      <c r="AX854" s="224"/>
      <c r="AY854" s="224"/>
    </row>
    <row r="855">
      <c r="A855" s="219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5"/>
      <c r="AA855" s="220"/>
      <c r="AB855" s="225"/>
      <c r="AC855" s="225"/>
      <c r="AD855" s="225"/>
      <c r="AE855" s="225"/>
      <c r="AF855" s="225"/>
      <c r="AG855" s="220"/>
      <c r="AH855" s="220"/>
      <c r="AI855" s="220"/>
      <c r="AJ855" s="220"/>
      <c r="AK855" s="222"/>
      <c r="AL855" s="222"/>
      <c r="AM855" s="222"/>
      <c r="AN855" s="222"/>
      <c r="AO855" s="223"/>
      <c r="AP855" s="220"/>
      <c r="AQ855" s="224"/>
      <c r="AR855" s="224"/>
      <c r="AS855" s="224"/>
      <c r="AT855" s="224"/>
      <c r="AU855" s="224"/>
      <c r="AV855" s="224"/>
      <c r="AW855" s="224"/>
      <c r="AX855" s="224"/>
      <c r="AY855" s="224"/>
    </row>
    <row r="856">
      <c r="A856" s="219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5"/>
      <c r="AA856" s="220"/>
      <c r="AB856" s="225"/>
      <c r="AC856" s="225"/>
      <c r="AD856" s="225"/>
      <c r="AE856" s="225"/>
      <c r="AF856" s="225"/>
      <c r="AG856" s="220"/>
      <c r="AH856" s="220"/>
      <c r="AI856" s="220"/>
      <c r="AJ856" s="220"/>
      <c r="AK856" s="222"/>
      <c r="AL856" s="222"/>
      <c r="AM856" s="222"/>
      <c r="AN856" s="222"/>
      <c r="AO856" s="223"/>
      <c r="AP856" s="220"/>
      <c r="AQ856" s="224"/>
      <c r="AR856" s="224"/>
      <c r="AS856" s="224"/>
      <c r="AT856" s="224"/>
      <c r="AU856" s="224"/>
      <c r="AV856" s="224"/>
      <c r="AW856" s="224"/>
      <c r="AX856" s="224"/>
      <c r="AY856" s="224"/>
    </row>
    <row r="857">
      <c r="A857" s="219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5"/>
      <c r="AA857" s="220"/>
      <c r="AB857" s="225"/>
      <c r="AC857" s="225"/>
      <c r="AD857" s="225"/>
      <c r="AE857" s="225"/>
      <c r="AF857" s="225"/>
      <c r="AG857" s="220"/>
      <c r="AH857" s="220"/>
      <c r="AI857" s="220"/>
      <c r="AJ857" s="220"/>
      <c r="AK857" s="222"/>
      <c r="AL857" s="222"/>
      <c r="AM857" s="222"/>
      <c r="AN857" s="222"/>
      <c r="AO857" s="223"/>
      <c r="AP857" s="220"/>
      <c r="AQ857" s="224"/>
      <c r="AR857" s="224"/>
      <c r="AS857" s="224"/>
      <c r="AT857" s="224"/>
      <c r="AU857" s="224"/>
      <c r="AV857" s="224"/>
      <c r="AW857" s="224"/>
      <c r="AX857" s="224"/>
      <c r="AY857" s="224"/>
    </row>
    <row r="858">
      <c r="A858" s="219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5"/>
      <c r="AA858" s="220"/>
      <c r="AB858" s="225"/>
      <c r="AC858" s="225"/>
      <c r="AD858" s="225"/>
      <c r="AE858" s="225"/>
      <c r="AF858" s="225"/>
      <c r="AG858" s="220"/>
      <c r="AH858" s="220"/>
      <c r="AI858" s="220"/>
      <c r="AJ858" s="220"/>
      <c r="AK858" s="222"/>
      <c r="AL858" s="222"/>
      <c r="AM858" s="222"/>
      <c r="AN858" s="222"/>
      <c r="AO858" s="223"/>
      <c r="AP858" s="220"/>
      <c r="AQ858" s="224"/>
      <c r="AR858" s="224"/>
      <c r="AS858" s="224"/>
      <c r="AT858" s="224"/>
      <c r="AU858" s="224"/>
      <c r="AV858" s="224"/>
      <c r="AW858" s="224"/>
      <c r="AX858" s="224"/>
      <c r="AY858" s="224"/>
    </row>
    <row r="859">
      <c r="A859" s="219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5"/>
      <c r="AA859" s="220"/>
      <c r="AB859" s="225"/>
      <c r="AC859" s="225"/>
      <c r="AD859" s="225"/>
      <c r="AE859" s="225"/>
      <c r="AF859" s="225"/>
      <c r="AG859" s="220"/>
      <c r="AH859" s="220"/>
      <c r="AI859" s="220"/>
      <c r="AJ859" s="220"/>
      <c r="AK859" s="222"/>
      <c r="AL859" s="222"/>
      <c r="AM859" s="222"/>
      <c r="AN859" s="222"/>
      <c r="AO859" s="223"/>
      <c r="AP859" s="220"/>
      <c r="AQ859" s="224"/>
      <c r="AR859" s="224"/>
      <c r="AS859" s="224"/>
      <c r="AT859" s="224"/>
      <c r="AU859" s="224"/>
      <c r="AV859" s="224"/>
      <c r="AW859" s="224"/>
      <c r="AX859" s="224"/>
      <c r="AY859" s="224"/>
    </row>
    <row r="860">
      <c r="A860" s="219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5"/>
      <c r="AA860" s="220"/>
      <c r="AB860" s="225"/>
      <c r="AC860" s="225"/>
      <c r="AD860" s="225"/>
      <c r="AE860" s="225"/>
      <c r="AF860" s="225"/>
      <c r="AG860" s="220"/>
      <c r="AH860" s="220"/>
      <c r="AI860" s="220"/>
      <c r="AJ860" s="220"/>
      <c r="AK860" s="222"/>
      <c r="AL860" s="222"/>
      <c r="AM860" s="222"/>
      <c r="AN860" s="222"/>
      <c r="AO860" s="223"/>
      <c r="AP860" s="220"/>
      <c r="AQ860" s="224"/>
      <c r="AR860" s="224"/>
      <c r="AS860" s="224"/>
      <c r="AT860" s="224"/>
      <c r="AU860" s="224"/>
      <c r="AV860" s="224"/>
      <c r="AW860" s="224"/>
      <c r="AX860" s="224"/>
      <c r="AY860" s="224"/>
    </row>
    <row r="861">
      <c r="A861" s="219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5"/>
      <c r="AA861" s="220"/>
      <c r="AB861" s="225"/>
      <c r="AC861" s="225"/>
      <c r="AD861" s="225"/>
      <c r="AE861" s="225"/>
      <c r="AF861" s="225"/>
      <c r="AG861" s="220"/>
      <c r="AH861" s="220"/>
      <c r="AI861" s="220"/>
      <c r="AJ861" s="220"/>
      <c r="AK861" s="222"/>
      <c r="AL861" s="222"/>
      <c r="AM861" s="222"/>
      <c r="AN861" s="222"/>
      <c r="AO861" s="223"/>
      <c r="AP861" s="220"/>
      <c r="AQ861" s="224"/>
      <c r="AR861" s="224"/>
      <c r="AS861" s="224"/>
      <c r="AT861" s="224"/>
      <c r="AU861" s="224"/>
      <c r="AV861" s="224"/>
      <c r="AW861" s="224"/>
      <c r="AX861" s="224"/>
      <c r="AY861" s="224"/>
    </row>
    <row r="862">
      <c r="A862" s="219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5"/>
      <c r="AA862" s="220"/>
      <c r="AB862" s="225"/>
      <c r="AC862" s="225"/>
      <c r="AD862" s="225"/>
      <c r="AE862" s="225"/>
      <c r="AF862" s="225"/>
      <c r="AG862" s="220"/>
      <c r="AH862" s="220"/>
      <c r="AI862" s="220"/>
      <c r="AJ862" s="220"/>
      <c r="AK862" s="222"/>
      <c r="AL862" s="222"/>
      <c r="AM862" s="222"/>
      <c r="AN862" s="222"/>
      <c r="AO862" s="223"/>
      <c r="AP862" s="220"/>
      <c r="AQ862" s="224"/>
      <c r="AR862" s="224"/>
      <c r="AS862" s="224"/>
      <c r="AT862" s="224"/>
      <c r="AU862" s="224"/>
      <c r="AV862" s="224"/>
      <c r="AW862" s="224"/>
      <c r="AX862" s="224"/>
      <c r="AY862" s="224"/>
    </row>
    <row r="863">
      <c r="A863" s="219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5"/>
      <c r="AA863" s="220"/>
      <c r="AB863" s="225"/>
      <c r="AC863" s="225"/>
      <c r="AD863" s="225"/>
      <c r="AE863" s="225"/>
      <c r="AF863" s="225"/>
      <c r="AG863" s="220"/>
      <c r="AH863" s="220"/>
      <c r="AI863" s="220"/>
      <c r="AJ863" s="220"/>
      <c r="AK863" s="222"/>
      <c r="AL863" s="222"/>
      <c r="AM863" s="222"/>
      <c r="AN863" s="222"/>
      <c r="AO863" s="223"/>
      <c r="AP863" s="220"/>
      <c r="AQ863" s="224"/>
      <c r="AR863" s="224"/>
      <c r="AS863" s="224"/>
      <c r="AT863" s="224"/>
      <c r="AU863" s="224"/>
      <c r="AV863" s="224"/>
      <c r="AW863" s="224"/>
      <c r="AX863" s="224"/>
      <c r="AY863" s="224"/>
    </row>
    <row r="864">
      <c r="A864" s="219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5"/>
      <c r="AA864" s="220"/>
      <c r="AB864" s="225"/>
      <c r="AC864" s="225"/>
      <c r="AD864" s="225"/>
      <c r="AE864" s="225"/>
      <c r="AF864" s="225"/>
      <c r="AG864" s="220"/>
      <c r="AH864" s="220"/>
      <c r="AI864" s="220"/>
      <c r="AJ864" s="220"/>
      <c r="AK864" s="222"/>
      <c r="AL864" s="222"/>
      <c r="AM864" s="222"/>
      <c r="AN864" s="222"/>
      <c r="AO864" s="223"/>
      <c r="AP864" s="220"/>
      <c r="AQ864" s="224"/>
      <c r="AR864" s="224"/>
      <c r="AS864" s="224"/>
      <c r="AT864" s="224"/>
      <c r="AU864" s="224"/>
      <c r="AV864" s="224"/>
      <c r="AW864" s="224"/>
      <c r="AX864" s="224"/>
      <c r="AY864" s="224"/>
    </row>
    <row r="865">
      <c r="A865" s="219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5"/>
      <c r="AA865" s="220"/>
      <c r="AB865" s="225"/>
      <c r="AC865" s="225"/>
      <c r="AD865" s="225"/>
      <c r="AE865" s="225"/>
      <c r="AF865" s="225"/>
      <c r="AG865" s="220"/>
      <c r="AH865" s="220"/>
      <c r="AI865" s="220"/>
      <c r="AJ865" s="220"/>
      <c r="AK865" s="222"/>
      <c r="AL865" s="222"/>
      <c r="AM865" s="222"/>
      <c r="AN865" s="222"/>
      <c r="AO865" s="223"/>
      <c r="AP865" s="220"/>
      <c r="AQ865" s="224"/>
      <c r="AR865" s="224"/>
      <c r="AS865" s="224"/>
      <c r="AT865" s="224"/>
      <c r="AU865" s="224"/>
      <c r="AV865" s="224"/>
      <c r="AW865" s="224"/>
      <c r="AX865" s="224"/>
      <c r="AY865" s="224"/>
    </row>
    <row r="866">
      <c r="A866" s="219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5"/>
      <c r="AA866" s="220"/>
      <c r="AB866" s="225"/>
      <c r="AC866" s="225"/>
      <c r="AD866" s="225"/>
      <c r="AE866" s="225"/>
      <c r="AF866" s="225"/>
      <c r="AG866" s="220"/>
      <c r="AH866" s="220"/>
      <c r="AI866" s="220"/>
      <c r="AJ866" s="220"/>
      <c r="AK866" s="222"/>
      <c r="AL866" s="222"/>
      <c r="AM866" s="222"/>
      <c r="AN866" s="222"/>
      <c r="AO866" s="223"/>
      <c r="AP866" s="220"/>
      <c r="AQ866" s="224"/>
      <c r="AR866" s="224"/>
      <c r="AS866" s="224"/>
      <c r="AT866" s="224"/>
      <c r="AU866" s="224"/>
      <c r="AV866" s="224"/>
      <c r="AW866" s="224"/>
      <c r="AX866" s="224"/>
      <c r="AY866" s="224"/>
    </row>
    <row r="867">
      <c r="A867" s="219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5"/>
      <c r="AA867" s="220"/>
      <c r="AB867" s="225"/>
      <c r="AC867" s="225"/>
      <c r="AD867" s="225"/>
      <c r="AE867" s="225"/>
      <c r="AF867" s="225"/>
      <c r="AG867" s="220"/>
      <c r="AH867" s="220"/>
      <c r="AI867" s="220"/>
      <c r="AJ867" s="220"/>
      <c r="AK867" s="222"/>
      <c r="AL867" s="222"/>
      <c r="AM867" s="222"/>
      <c r="AN867" s="222"/>
      <c r="AO867" s="223"/>
      <c r="AP867" s="220"/>
      <c r="AQ867" s="224"/>
      <c r="AR867" s="224"/>
      <c r="AS867" s="224"/>
      <c r="AT867" s="224"/>
      <c r="AU867" s="224"/>
      <c r="AV867" s="224"/>
      <c r="AW867" s="224"/>
      <c r="AX867" s="224"/>
      <c r="AY867" s="224"/>
    </row>
    <row r="868">
      <c r="A868" s="219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5"/>
      <c r="AA868" s="220"/>
      <c r="AB868" s="225"/>
      <c r="AC868" s="225"/>
      <c r="AD868" s="225"/>
      <c r="AE868" s="225"/>
      <c r="AF868" s="225"/>
      <c r="AG868" s="220"/>
      <c r="AH868" s="220"/>
      <c r="AI868" s="220"/>
      <c r="AJ868" s="220"/>
      <c r="AK868" s="222"/>
      <c r="AL868" s="222"/>
      <c r="AM868" s="222"/>
      <c r="AN868" s="222"/>
      <c r="AO868" s="223"/>
      <c r="AP868" s="220"/>
      <c r="AQ868" s="224"/>
      <c r="AR868" s="224"/>
      <c r="AS868" s="224"/>
      <c r="AT868" s="224"/>
      <c r="AU868" s="224"/>
      <c r="AV868" s="224"/>
      <c r="AW868" s="224"/>
      <c r="AX868" s="224"/>
      <c r="AY868" s="224"/>
    </row>
    <row r="869">
      <c r="A869" s="219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5"/>
      <c r="AA869" s="220"/>
      <c r="AB869" s="225"/>
      <c r="AC869" s="225"/>
      <c r="AD869" s="225"/>
      <c r="AE869" s="225"/>
      <c r="AF869" s="225"/>
      <c r="AG869" s="220"/>
      <c r="AH869" s="220"/>
      <c r="AI869" s="220"/>
      <c r="AJ869" s="220"/>
      <c r="AK869" s="222"/>
      <c r="AL869" s="222"/>
      <c r="AM869" s="222"/>
      <c r="AN869" s="222"/>
      <c r="AO869" s="223"/>
      <c r="AP869" s="220"/>
      <c r="AQ869" s="224"/>
      <c r="AR869" s="224"/>
      <c r="AS869" s="224"/>
      <c r="AT869" s="224"/>
      <c r="AU869" s="224"/>
      <c r="AV869" s="224"/>
      <c r="AW869" s="224"/>
      <c r="AX869" s="224"/>
      <c r="AY869" s="224"/>
    </row>
    <row r="870">
      <c r="A870" s="219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5"/>
      <c r="AA870" s="220"/>
      <c r="AB870" s="225"/>
      <c r="AC870" s="225"/>
      <c r="AD870" s="225"/>
      <c r="AE870" s="225"/>
      <c r="AF870" s="225"/>
      <c r="AG870" s="220"/>
      <c r="AH870" s="220"/>
      <c r="AI870" s="220"/>
      <c r="AJ870" s="220"/>
      <c r="AK870" s="222"/>
      <c r="AL870" s="222"/>
      <c r="AM870" s="222"/>
      <c r="AN870" s="222"/>
      <c r="AO870" s="223"/>
      <c r="AP870" s="220"/>
      <c r="AQ870" s="224"/>
      <c r="AR870" s="224"/>
      <c r="AS870" s="224"/>
      <c r="AT870" s="224"/>
      <c r="AU870" s="224"/>
      <c r="AV870" s="224"/>
      <c r="AW870" s="224"/>
      <c r="AX870" s="224"/>
      <c r="AY870" s="224"/>
    </row>
    <row r="871">
      <c r="A871" s="219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5"/>
      <c r="AA871" s="220"/>
      <c r="AB871" s="225"/>
      <c r="AC871" s="225"/>
      <c r="AD871" s="225"/>
      <c r="AE871" s="225"/>
      <c r="AF871" s="225"/>
      <c r="AG871" s="220"/>
      <c r="AH871" s="220"/>
      <c r="AI871" s="220"/>
      <c r="AJ871" s="220"/>
      <c r="AK871" s="222"/>
      <c r="AL871" s="222"/>
      <c r="AM871" s="222"/>
      <c r="AN871" s="222"/>
      <c r="AO871" s="223"/>
      <c r="AP871" s="220"/>
      <c r="AQ871" s="224"/>
      <c r="AR871" s="224"/>
      <c r="AS871" s="224"/>
      <c r="AT871" s="224"/>
      <c r="AU871" s="224"/>
      <c r="AV871" s="224"/>
      <c r="AW871" s="224"/>
      <c r="AX871" s="224"/>
      <c r="AY871" s="224"/>
    </row>
    <row r="872">
      <c r="A872" s="219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5"/>
      <c r="AA872" s="220"/>
      <c r="AB872" s="225"/>
      <c r="AC872" s="225"/>
      <c r="AD872" s="225"/>
      <c r="AE872" s="225"/>
      <c r="AF872" s="225"/>
      <c r="AG872" s="220"/>
      <c r="AH872" s="220"/>
      <c r="AI872" s="220"/>
      <c r="AJ872" s="220"/>
      <c r="AK872" s="222"/>
      <c r="AL872" s="222"/>
      <c r="AM872" s="222"/>
      <c r="AN872" s="222"/>
      <c r="AO872" s="223"/>
      <c r="AP872" s="220"/>
      <c r="AQ872" s="224"/>
      <c r="AR872" s="224"/>
      <c r="AS872" s="224"/>
      <c r="AT872" s="224"/>
      <c r="AU872" s="224"/>
      <c r="AV872" s="224"/>
      <c r="AW872" s="224"/>
      <c r="AX872" s="224"/>
      <c r="AY872" s="224"/>
    </row>
    <row r="873">
      <c r="A873" s="219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5"/>
      <c r="AA873" s="220"/>
      <c r="AB873" s="225"/>
      <c r="AC873" s="225"/>
      <c r="AD873" s="225"/>
      <c r="AE873" s="225"/>
      <c r="AF873" s="225"/>
      <c r="AG873" s="220"/>
      <c r="AH873" s="220"/>
      <c r="AI873" s="220"/>
      <c r="AJ873" s="220"/>
      <c r="AK873" s="222"/>
      <c r="AL873" s="222"/>
      <c r="AM873" s="222"/>
      <c r="AN873" s="222"/>
      <c r="AO873" s="223"/>
      <c r="AP873" s="220"/>
      <c r="AQ873" s="224"/>
      <c r="AR873" s="224"/>
      <c r="AS873" s="224"/>
      <c r="AT873" s="224"/>
      <c r="AU873" s="224"/>
      <c r="AV873" s="224"/>
      <c r="AW873" s="224"/>
      <c r="AX873" s="224"/>
      <c r="AY873" s="224"/>
    </row>
    <row r="874">
      <c r="A874" s="219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5"/>
      <c r="AA874" s="220"/>
      <c r="AB874" s="225"/>
      <c r="AC874" s="225"/>
      <c r="AD874" s="225"/>
      <c r="AE874" s="225"/>
      <c r="AF874" s="225"/>
      <c r="AG874" s="220"/>
      <c r="AH874" s="220"/>
      <c r="AI874" s="220"/>
      <c r="AJ874" s="220"/>
      <c r="AK874" s="222"/>
      <c r="AL874" s="222"/>
      <c r="AM874" s="222"/>
      <c r="AN874" s="222"/>
      <c r="AO874" s="223"/>
      <c r="AP874" s="220"/>
      <c r="AQ874" s="224"/>
      <c r="AR874" s="224"/>
      <c r="AS874" s="224"/>
      <c r="AT874" s="224"/>
      <c r="AU874" s="224"/>
      <c r="AV874" s="224"/>
      <c r="AW874" s="224"/>
      <c r="AX874" s="224"/>
      <c r="AY874" s="224"/>
    </row>
    <row r="875">
      <c r="A875" s="219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5"/>
      <c r="AA875" s="220"/>
      <c r="AB875" s="225"/>
      <c r="AC875" s="225"/>
      <c r="AD875" s="225"/>
      <c r="AE875" s="225"/>
      <c r="AF875" s="225"/>
      <c r="AG875" s="220"/>
      <c r="AH875" s="220"/>
      <c r="AI875" s="220"/>
      <c r="AJ875" s="220"/>
      <c r="AK875" s="222"/>
      <c r="AL875" s="222"/>
      <c r="AM875" s="222"/>
      <c r="AN875" s="222"/>
      <c r="AO875" s="223"/>
      <c r="AP875" s="220"/>
      <c r="AQ875" s="224"/>
      <c r="AR875" s="224"/>
      <c r="AS875" s="224"/>
      <c r="AT875" s="224"/>
      <c r="AU875" s="224"/>
      <c r="AV875" s="224"/>
      <c r="AW875" s="224"/>
      <c r="AX875" s="224"/>
      <c r="AY875" s="224"/>
    </row>
    <row r="876">
      <c r="A876" s="219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5"/>
      <c r="AA876" s="220"/>
      <c r="AB876" s="225"/>
      <c r="AC876" s="225"/>
      <c r="AD876" s="225"/>
      <c r="AE876" s="225"/>
      <c r="AF876" s="225"/>
      <c r="AG876" s="220"/>
      <c r="AH876" s="220"/>
      <c r="AI876" s="220"/>
      <c r="AJ876" s="220"/>
      <c r="AK876" s="222"/>
      <c r="AL876" s="222"/>
      <c r="AM876" s="222"/>
      <c r="AN876" s="222"/>
      <c r="AO876" s="223"/>
      <c r="AP876" s="220"/>
      <c r="AQ876" s="224"/>
      <c r="AR876" s="224"/>
      <c r="AS876" s="224"/>
      <c r="AT876" s="224"/>
      <c r="AU876" s="224"/>
      <c r="AV876" s="224"/>
      <c r="AW876" s="224"/>
      <c r="AX876" s="224"/>
      <c r="AY876" s="224"/>
    </row>
    <row r="877">
      <c r="A877" s="219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5"/>
      <c r="AA877" s="220"/>
      <c r="AB877" s="225"/>
      <c r="AC877" s="225"/>
      <c r="AD877" s="225"/>
      <c r="AE877" s="225"/>
      <c r="AF877" s="225"/>
      <c r="AG877" s="220"/>
      <c r="AH877" s="220"/>
      <c r="AI877" s="220"/>
      <c r="AJ877" s="220"/>
      <c r="AK877" s="222"/>
      <c r="AL877" s="222"/>
      <c r="AM877" s="222"/>
      <c r="AN877" s="222"/>
      <c r="AO877" s="223"/>
      <c r="AP877" s="220"/>
      <c r="AQ877" s="224"/>
      <c r="AR877" s="224"/>
      <c r="AS877" s="224"/>
      <c r="AT877" s="224"/>
      <c r="AU877" s="224"/>
      <c r="AV877" s="224"/>
      <c r="AW877" s="224"/>
      <c r="AX877" s="224"/>
      <c r="AY877" s="224"/>
    </row>
    <row r="878">
      <c r="A878" s="219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5"/>
      <c r="AA878" s="220"/>
      <c r="AB878" s="225"/>
      <c r="AC878" s="225"/>
      <c r="AD878" s="225"/>
      <c r="AE878" s="225"/>
      <c r="AF878" s="225"/>
      <c r="AG878" s="220"/>
      <c r="AH878" s="220"/>
      <c r="AI878" s="220"/>
      <c r="AJ878" s="220"/>
      <c r="AK878" s="222"/>
      <c r="AL878" s="222"/>
      <c r="AM878" s="222"/>
      <c r="AN878" s="222"/>
      <c r="AO878" s="223"/>
      <c r="AP878" s="220"/>
      <c r="AQ878" s="224"/>
      <c r="AR878" s="224"/>
      <c r="AS878" s="224"/>
      <c r="AT878" s="224"/>
      <c r="AU878" s="224"/>
      <c r="AV878" s="224"/>
      <c r="AW878" s="224"/>
      <c r="AX878" s="224"/>
      <c r="AY878" s="224"/>
    </row>
    <row r="879">
      <c r="A879" s="219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5"/>
      <c r="AA879" s="220"/>
      <c r="AB879" s="225"/>
      <c r="AC879" s="225"/>
      <c r="AD879" s="225"/>
      <c r="AE879" s="225"/>
      <c r="AF879" s="225"/>
      <c r="AG879" s="220"/>
      <c r="AH879" s="220"/>
      <c r="AI879" s="220"/>
      <c r="AJ879" s="220"/>
      <c r="AK879" s="222"/>
      <c r="AL879" s="222"/>
      <c r="AM879" s="222"/>
      <c r="AN879" s="222"/>
      <c r="AO879" s="223"/>
      <c r="AP879" s="220"/>
      <c r="AQ879" s="224"/>
      <c r="AR879" s="224"/>
      <c r="AS879" s="224"/>
      <c r="AT879" s="224"/>
      <c r="AU879" s="224"/>
      <c r="AV879" s="224"/>
      <c r="AW879" s="224"/>
      <c r="AX879" s="224"/>
      <c r="AY879" s="224"/>
    </row>
    <row r="880">
      <c r="A880" s="219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5"/>
      <c r="AA880" s="220"/>
      <c r="AB880" s="225"/>
      <c r="AC880" s="225"/>
      <c r="AD880" s="225"/>
      <c r="AE880" s="225"/>
      <c r="AF880" s="225"/>
      <c r="AG880" s="220"/>
      <c r="AH880" s="220"/>
      <c r="AI880" s="220"/>
      <c r="AJ880" s="220"/>
      <c r="AK880" s="222"/>
      <c r="AL880" s="222"/>
      <c r="AM880" s="222"/>
      <c r="AN880" s="222"/>
      <c r="AO880" s="223"/>
      <c r="AP880" s="220"/>
      <c r="AQ880" s="224"/>
      <c r="AR880" s="224"/>
      <c r="AS880" s="224"/>
      <c r="AT880" s="224"/>
      <c r="AU880" s="224"/>
      <c r="AV880" s="224"/>
      <c r="AW880" s="224"/>
      <c r="AX880" s="224"/>
      <c r="AY880" s="224"/>
    </row>
    <row r="881">
      <c r="A881" s="219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5"/>
      <c r="AA881" s="220"/>
      <c r="AB881" s="225"/>
      <c r="AC881" s="225"/>
      <c r="AD881" s="225"/>
      <c r="AE881" s="225"/>
      <c r="AF881" s="225"/>
      <c r="AG881" s="220"/>
      <c r="AH881" s="220"/>
      <c r="AI881" s="220"/>
      <c r="AJ881" s="220"/>
      <c r="AK881" s="222"/>
      <c r="AL881" s="222"/>
      <c r="AM881" s="222"/>
      <c r="AN881" s="222"/>
      <c r="AO881" s="223"/>
      <c r="AP881" s="220"/>
      <c r="AQ881" s="224"/>
      <c r="AR881" s="224"/>
      <c r="AS881" s="224"/>
      <c r="AT881" s="224"/>
      <c r="AU881" s="224"/>
      <c r="AV881" s="224"/>
      <c r="AW881" s="224"/>
      <c r="AX881" s="224"/>
      <c r="AY881" s="224"/>
    </row>
    <row r="882">
      <c r="A882" s="219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5"/>
      <c r="AA882" s="220"/>
      <c r="AB882" s="225"/>
      <c r="AC882" s="225"/>
      <c r="AD882" s="225"/>
      <c r="AE882" s="225"/>
      <c r="AF882" s="225"/>
      <c r="AG882" s="220"/>
      <c r="AH882" s="220"/>
      <c r="AI882" s="220"/>
      <c r="AJ882" s="220"/>
      <c r="AK882" s="222"/>
      <c r="AL882" s="222"/>
      <c r="AM882" s="222"/>
      <c r="AN882" s="222"/>
      <c r="AO882" s="223"/>
      <c r="AP882" s="220"/>
      <c r="AQ882" s="224"/>
      <c r="AR882" s="224"/>
      <c r="AS882" s="224"/>
      <c r="AT882" s="224"/>
      <c r="AU882" s="224"/>
      <c r="AV882" s="224"/>
      <c r="AW882" s="224"/>
      <c r="AX882" s="224"/>
      <c r="AY882" s="224"/>
    </row>
    <row r="883">
      <c r="A883" s="219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5"/>
      <c r="AA883" s="220"/>
      <c r="AB883" s="225"/>
      <c r="AC883" s="225"/>
      <c r="AD883" s="225"/>
      <c r="AE883" s="225"/>
      <c r="AF883" s="225"/>
      <c r="AG883" s="220"/>
      <c r="AH883" s="220"/>
      <c r="AI883" s="220"/>
      <c r="AJ883" s="220"/>
      <c r="AK883" s="222"/>
      <c r="AL883" s="222"/>
      <c r="AM883" s="222"/>
      <c r="AN883" s="222"/>
      <c r="AO883" s="223"/>
      <c r="AP883" s="220"/>
      <c r="AQ883" s="224"/>
      <c r="AR883" s="224"/>
      <c r="AS883" s="224"/>
      <c r="AT883" s="224"/>
      <c r="AU883" s="224"/>
      <c r="AV883" s="224"/>
      <c r="AW883" s="224"/>
      <c r="AX883" s="224"/>
      <c r="AY883" s="224"/>
    </row>
    <row r="884">
      <c r="A884" s="219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5"/>
      <c r="AA884" s="220"/>
      <c r="AB884" s="225"/>
      <c r="AC884" s="225"/>
      <c r="AD884" s="225"/>
      <c r="AE884" s="225"/>
      <c r="AF884" s="225"/>
      <c r="AG884" s="220"/>
      <c r="AH884" s="220"/>
      <c r="AI884" s="220"/>
      <c r="AJ884" s="220"/>
      <c r="AK884" s="222"/>
      <c r="AL884" s="222"/>
      <c r="AM884" s="222"/>
      <c r="AN884" s="222"/>
      <c r="AO884" s="223"/>
      <c r="AP884" s="220"/>
      <c r="AQ884" s="224"/>
      <c r="AR884" s="224"/>
      <c r="AS884" s="224"/>
      <c r="AT884" s="224"/>
      <c r="AU884" s="224"/>
      <c r="AV884" s="224"/>
      <c r="AW884" s="224"/>
      <c r="AX884" s="224"/>
      <c r="AY884" s="224"/>
    </row>
    <row r="885">
      <c r="A885" s="219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5"/>
      <c r="AA885" s="220"/>
      <c r="AB885" s="225"/>
      <c r="AC885" s="225"/>
      <c r="AD885" s="225"/>
      <c r="AE885" s="225"/>
      <c r="AF885" s="225"/>
      <c r="AG885" s="220"/>
      <c r="AH885" s="220"/>
      <c r="AI885" s="220"/>
      <c r="AJ885" s="220"/>
      <c r="AK885" s="222"/>
      <c r="AL885" s="222"/>
      <c r="AM885" s="222"/>
      <c r="AN885" s="222"/>
      <c r="AO885" s="223"/>
      <c r="AP885" s="220"/>
      <c r="AQ885" s="224"/>
      <c r="AR885" s="224"/>
      <c r="AS885" s="224"/>
      <c r="AT885" s="224"/>
      <c r="AU885" s="224"/>
      <c r="AV885" s="224"/>
      <c r="AW885" s="224"/>
      <c r="AX885" s="224"/>
      <c r="AY885" s="224"/>
    </row>
    <row r="886">
      <c r="A886" s="219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5"/>
      <c r="AA886" s="220"/>
      <c r="AB886" s="225"/>
      <c r="AC886" s="225"/>
      <c r="AD886" s="225"/>
      <c r="AE886" s="225"/>
      <c r="AF886" s="225"/>
      <c r="AG886" s="220"/>
      <c r="AH886" s="220"/>
      <c r="AI886" s="220"/>
      <c r="AJ886" s="220"/>
      <c r="AK886" s="222"/>
      <c r="AL886" s="222"/>
      <c r="AM886" s="222"/>
      <c r="AN886" s="222"/>
      <c r="AO886" s="223"/>
      <c r="AP886" s="220"/>
      <c r="AQ886" s="224"/>
      <c r="AR886" s="224"/>
      <c r="AS886" s="224"/>
      <c r="AT886" s="224"/>
      <c r="AU886" s="224"/>
      <c r="AV886" s="224"/>
      <c r="AW886" s="224"/>
      <c r="AX886" s="224"/>
      <c r="AY886" s="224"/>
    </row>
    <row r="887">
      <c r="A887" s="219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5"/>
      <c r="AA887" s="220"/>
      <c r="AB887" s="225"/>
      <c r="AC887" s="225"/>
      <c r="AD887" s="225"/>
      <c r="AE887" s="225"/>
      <c r="AF887" s="225"/>
      <c r="AG887" s="220"/>
      <c r="AH887" s="220"/>
      <c r="AI887" s="220"/>
      <c r="AJ887" s="220"/>
      <c r="AK887" s="222"/>
      <c r="AL887" s="222"/>
      <c r="AM887" s="222"/>
      <c r="AN887" s="222"/>
      <c r="AO887" s="223"/>
      <c r="AP887" s="220"/>
      <c r="AQ887" s="224"/>
      <c r="AR887" s="224"/>
      <c r="AS887" s="224"/>
      <c r="AT887" s="224"/>
      <c r="AU887" s="224"/>
      <c r="AV887" s="224"/>
      <c r="AW887" s="224"/>
      <c r="AX887" s="224"/>
      <c r="AY887" s="224"/>
    </row>
    <row r="888">
      <c r="A888" s="219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5"/>
      <c r="AA888" s="220"/>
      <c r="AB888" s="225"/>
      <c r="AC888" s="225"/>
      <c r="AD888" s="225"/>
      <c r="AE888" s="225"/>
      <c r="AF888" s="225"/>
      <c r="AG888" s="220"/>
      <c r="AH888" s="220"/>
      <c r="AI888" s="220"/>
      <c r="AJ888" s="220"/>
      <c r="AK888" s="222"/>
      <c r="AL888" s="222"/>
      <c r="AM888" s="222"/>
      <c r="AN888" s="222"/>
      <c r="AO888" s="223"/>
      <c r="AP888" s="220"/>
      <c r="AQ888" s="224"/>
      <c r="AR888" s="224"/>
      <c r="AS888" s="224"/>
      <c r="AT888" s="224"/>
      <c r="AU888" s="224"/>
      <c r="AV888" s="224"/>
      <c r="AW888" s="224"/>
      <c r="AX888" s="224"/>
      <c r="AY888" s="224"/>
    </row>
    <row r="889">
      <c r="A889" s="219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5"/>
      <c r="AA889" s="220"/>
      <c r="AB889" s="225"/>
      <c r="AC889" s="225"/>
      <c r="AD889" s="225"/>
      <c r="AE889" s="225"/>
      <c r="AF889" s="225"/>
      <c r="AG889" s="220"/>
      <c r="AH889" s="220"/>
      <c r="AI889" s="220"/>
      <c r="AJ889" s="220"/>
      <c r="AK889" s="222"/>
      <c r="AL889" s="222"/>
      <c r="AM889" s="222"/>
      <c r="AN889" s="222"/>
      <c r="AO889" s="223"/>
      <c r="AP889" s="220"/>
      <c r="AQ889" s="224"/>
      <c r="AR889" s="224"/>
      <c r="AS889" s="224"/>
      <c r="AT889" s="224"/>
      <c r="AU889" s="224"/>
      <c r="AV889" s="224"/>
      <c r="AW889" s="224"/>
      <c r="AX889" s="224"/>
      <c r="AY889" s="224"/>
    </row>
    <row r="890">
      <c r="A890" s="219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5"/>
      <c r="AA890" s="220"/>
      <c r="AB890" s="225"/>
      <c r="AC890" s="225"/>
      <c r="AD890" s="225"/>
      <c r="AE890" s="225"/>
      <c r="AF890" s="225"/>
      <c r="AG890" s="220"/>
      <c r="AH890" s="220"/>
      <c r="AI890" s="220"/>
      <c r="AJ890" s="220"/>
      <c r="AK890" s="222"/>
      <c r="AL890" s="222"/>
      <c r="AM890" s="222"/>
      <c r="AN890" s="222"/>
      <c r="AO890" s="223"/>
      <c r="AP890" s="220"/>
      <c r="AQ890" s="224"/>
      <c r="AR890" s="224"/>
      <c r="AS890" s="224"/>
      <c r="AT890" s="224"/>
      <c r="AU890" s="224"/>
      <c r="AV890" s="224"/>
      <c r="AW890" s="224"/>
      <c r="AX890" s="224"/>
      <c r="AY890" s="224"/>
    </row>
    <row r="891">
      <c r="A891" s="219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5"/>
      <c r="AA891" s="220"/>
      <c r="AB891" s="225"/>
      <c r="AC891" s="225"/>
      <c r="AD891" s="225"/>
      <c r="AE891" s="225"/>
      <c r="AF891" s="225"/>
      <c r="AG891" s="220"/>
      <c r="AH891" s="220"/>
      <c r="AI891" s="220"/>
      <c r="AJ891" s="220"/>
      <c r="AK891" s="222"/>
      <c r="AL891" s="222"/>
      <c r="AM891" s="222"/>
      <c r="AN891" s="222"/>
      <c r="AO891" s="223"/>
      <c r="AP891" s="220"/>
      <c r="AQ891" s="224"/>
      <c r="AR891" s="224"/>
      <c r="AS891" s="224"/>
      <c r="AT891" s="224"/>
      <c r="AU891" s="224"/>
      <c r="AV891" s="224"/>
      <c r="AW891" s="224"/>
      <c r="AX891" s="224"/>
      <c r="AY891" s="224"/>
    </row>
    <row r="892">
      <c r="A892" s="219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5"/>
      <c r="AA892" s="220"/>
      <c r="AB892" s="225"/>
      <c r="AC892" s="225"/>
      <c r="AD892" s="225"/>
      <c r="AE892" s="225"/>
      <c r="AF892" s="225"/>
      <c r="AG892" s="220"/>
      <c r="AH892" s="220"/>
      <c r="AI892" s="220"/>
      <c r="AJ892" s="220"/>
      <c r="AK892" s="222"/>
      <c r="AL892" s="222"/>
      <c r="AM892" s="222"/>
      <c r="AN892" s="222"/>
      <c r="AO892" s="223"/>
      <c r="AP892" s="220"/>
      <c r="AQ892" s="224"/>
      <c r="AR892" s="224"/>
      <c r="AS892" s="224"/>
      <c r="AT892" s="224"/>
      <c r="AU892" s="224"/>
      <c r="AV892" s="224"/>
      <c r="AW892" s="224"/>
      <c r="AX892" s="224"/>
      <c r="AY892" s="224"/>
    </row>
    <row r="893">
      <c r="A893" s="219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5"/>
      <c r="AA893" s="220"/>
      <c r="AB893" s="225"/>
      <c r="AC893" s="225"/>
      <c r="AD893" s="225"/>
      <c r="AE893" s="225"/>
      <c r="AF893" s="225"/>
      <c r="AG893" s="220"/>
      <c r="AH893" s="220"/>
      <c r="AI893" s="220"/>
      <c r="AJ893" s="220"/>
      <c r="AK893" s="222"/>
      <c r="AL893" s="222"/>
      <c r="AM893" s="222"/>
      <c r="AN893" s="222"/>
      <c r="AO893" s="223"/>
      <c r="AP893" s="220"/>
      <c r="AQ893" s="224"/>
      <c r="AR893" s="224"/>
      <c r="AS893" s="224"/>
      <c r="AT893" s="224"/>
      <c r="AU893" s="224"/>
      <c r="AV893" s="224"/>
      <c r="AW893" s="224"/>
      <c r="AX893" s="224"/>
      <c r="AY893" s="224"/>
    </row>
    <row r="894">
      <c r="A894" s="219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5"/>
      <c r="AA894" s="220"/>
      <c r="AB894" s="225"/>
      <c r="AC894" s="225"/>
      <c r="AD894" s="225"/>
      <c r="AE894" s="225"/>
      <c r="AF894" s="225"/>
      <c r="AG894" s="220"/>
      <c r="AH894" s="220"/>
      <c r="AI894" s="220"/>
      <c r="AJ894" s="220"/>
      <c r="AK894" s="222"/>
      <c r="AL894" s="222"/>
      <c r="AM894" s="222"/>
      <c r="AN894" s="222"/>
      <c r="AO894" s="223"/>
      <c r="AP894" s="220"/>
      <c r="AQ894" s="224"/>
      <c r="AR894" s="224"/>
      <c r="AS894" s="224"/>
      <c r="AT894" s="224"/>
      <c r="AU894" s="224"/>
      <c r="AV894" s="224"/>
      <c r="AW894" s="224"/>
      <c r="AX894" s="224"/>
      <c r="AY894" s="224"/>
    </row>
    <row r="895">
      <c r="A895" s="219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5"/>
      <c r="AA895" s="220"/>
      <c r="AB895" s="225"/>
      <c r="AC895" s="225"/>
      <c r="AD895" s="225"/>
      <c r="AE895" s="225"/>
      <c r="AF895" s="225"/>
      <c r="AG895" s="220"/>
      <c r="AH895" s="220"/>
      <c r="AI895" s="220"/>
      <c r="AJ895" s="220"/>
      <c r="AK895" s="222"/>
      <c r="AL895" s="222"/>
      <c r="AM895" s="222"/>
      <c r="AN895" s="222"/>
      <c r="AO895" s="223"/>
      <c r="AP895" s="220"/>
      <c r="AQ895" s="224"/>
      <c r="AR895" s="224"/>
      <c r="AS895" s="224"/>
      <c r="AT895" s="224"/>
      <c r="AU895" s="224"/>
      <c r="AV895" s="224"/>
      <c r="AW895" s="224"/>
      <c r="AX895" s="224"/>
      <c r="AY895" s="224"/>
    </row>
    <row r="896">
      <c r="A896" s="219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5"/>
      <c r="AA896" s="220"/>
      <c r="AB896" s="225"/>
      <c r="AC896" s="225"/>
      <c r="AD896" s="225"/>
      <c r="AE896" s="225"/>
      <c r="AF896" s="225"/>
      <c r="AG896" s="220"/>
      <c r="AH896" s="220"/>
      <c r="AI896" s="220"/>
      <c r="AJ896" s="220"/>
      <c r="AK896" s="222"/>
      <c r="AL896" s="222"/>
      <c r="AM896" s="222"/>
      <c r="AN896" s="222"/>
      <c r="AO896" s="223"/>
      <c r="AP896" s="220"/>
      <c r="AQ896" s="224"/>
      <c r="AR896" s="224"/>
      <c r="AS896" s="224"/>
      <c r="AT896" s="224"/>
      <c r="AU896" s="224"/>
      <c r="AV896" s="224"/>
      <c r="AW896" s="224"/>
      <c r="AX896" s="224"/>
      <c r="AY896" s="224"/>
    </row>
    <row r="897">
      <c r="A897" s="219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5"/>
      <c r="AA897" s="220"/>
      <c r="AB897" s="225"/>
      <c r="AC897" s="225"/>
      <c r="AD897" s="225"/>
      <c r="AE897" s="225"/>
      <c r="AF897" s="225"/>
      <c r="AG897" s="220"/>
      <c r="AH897" s="220"/>
      <c r="AI897" s="220"/>
      <c r="AJ897" s="220"/>
      <c r="AK897" s="222"/>
      <c r="AL897" s="222"/>
      <c r="AM897" s="222"/>
      <c r="AN897" s="222"/>
      <c r="AO897" s="223"/>
      <c r="AP897" s="220"/>
      <c r="AQ897" s="224"/>
      <c r="AR897" s="224"/>
      <c r="AS897" s="224"/>
      <c r="AT897" s="224"/>
      <c r="AU897" s="224"/>
      <c r="AV897" s="224"/>
      <c r="AW897" s="224"/>
      <c r="AX897" s="224"/>
      <c r="AY897" s="224"/>
    </row>
    <row r="898">
      <c r="A898" s="219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5"/>
      <c r="AA898" s="220"/>
      <c r="AB898" s="225"/>
      <c r="AC898" s="225"/>
      <c r="AD898" s="225"/>
      <c r="AE898" s="225"/>
      <c r="AF898" s="225"/>
      <c r="AG898" s="220"/>
      <c r="AH898" s="220"/>
      <c r="AI898" s="220"/>
      <c r="AJ898" s="220"/>
      <c r="AK898" s="222"/>
      <c r="AL898" s="222"/>
      <c r="AM898" s="222"/>
      <c r="AN898" s="222"/>
      <c r="AO898" s="223"/>
      <c r="AP898" s="220"/>
      <c r="AQ898" s="224"/>
      <c r="AR898" s="224"/>
      <c r="AS898" s="224"/>
      <c r="AT898" s="224"/>
      <c r="AU898" s="224"/>
      <c r="AV898" s="224"/>
      <c r="AW898" s="224"/>
      <c r="AX898" s="224"/>
      <c r="AY898" s="224"/>
    </row>
    <row r="899">
      <c r="A899" s="219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5"/>
      <c r="AA899" s="220"/>
      <c r="AB899" s="225"/>
      <c r="AC899" s="225"/>
      <c r="AD899" s="225"/>
      <c r="AE899" s="225"/>
      <c r="AF899" s="225"/>
      <c r="AG899" s="220"/>
      <c r="AH899" s="220"/>
      <c r="AI899" s="220"/>
      <c r="AJ899" s="220"/>
      <c r="AK899" s="222"/>
      <c r="AL899" s="222"/>
      <c r="AM899" s="222"/>
      <c r="AN899" s="222"/>
      <c r="AO899" s="223"/>
      <c r="AP899" s="220"/>
      <c r="AQ899" s="224"/>
      <c r="AR899" s="224"/>
      <c r="AS899" s="224"/>
      <c r="AT899" s="224"/>
      <c r="AU899" s="224"/>
      <c r="AV899" s="224"/>
      <c r="AW899" s="224"/>
      <c r="AX899" s="224"/>
      <c r="AY899" s="224"/>
    </row>
    <row r="900">
      <c r="A900" s="219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5"/>
      <c r="AA900" s="220"/>
      <c r="AB900" s="225"/>
      <c r="AC900" s="225"/>
      <c r="AD900" s="225"/>
      <c r="AE900" s="225"/>
      <c r="AF900" s="225"/>
      <c r="AG900" s="220"/>
      <c r="AH900" s="220"/>
      <c r="AI900" s="220"/>
      <c r="AJ900" s="220"/>
      <c r="AK900" s="222"/>
      <c r="AL900" s="222"/>
      <c r="AM900" s="222"/>
      <c r="AN900" s="222"/>
      <c r="AO900" s="223"/>
      <c r="AP900" s="220"/>
      <c r="AQ900" s="224"/>
      <c r="AR900" s="224"/>
      <c r="AS900" s="224"/>
      <c r="AT900" s="224"/>
      <c r="AU900" s="224"/>
      <c r="AV900" s="224"/>
      <c r="AW900" s="224"/>
      <c r="AX900" s="224"/>
      <c r="AY900" s="224"/>
    </row>
    <row r="901">
      <c r="A901" s="219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5"/>
      <c r="AA901" s="220"/>
      <c r="AB901" s="225"/>
      <c r="AC901" s="225"/>
      <c r="AD901" s="225"/>
      <c r="AE901" s="225"/>
      <c r="AF901" s="225"/>
      <c r="AG901" s="220"/>
      <c r="AH901" s="220"/>
      <c r="AI901" s="220"/>
      <c r="AJ901" s="220"/>
      <c r="AK901" s="222"/>
      <c r="AL901" s="222"/>
      <c r="AM901" s="222"/>
      <c r="AN901" s="222"/>
      <c r="AO901" s="223"/>
      <c r="AP901" s="220"/>
      <c r="AQ901" s="224"/>
      <c r="AR901" s="224"/>
      <c r="AS901" s="224"/>
      <c r="AT901" s="224"/>
      <c r="AU901" s="224"/>
      <c r="AV901" s="224"/>
      <c r="AW901" s="224"/>
      <c r="AX901" s="224"/>
      <c r="AY901" s="224"/>
    </row>
    <row r="902">
      <c r="A902" s="219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5"/>
      <c r="AA902" s="220"/>
      <c r="AB902" s="225"/>
      <c r="AC902" s="225"/>
      <c r="AD902" s="225"/>
      <c r="AE902" s="225"/>
      <c r="AF902" s="225"/>
      <c r="AG902" s="220"/>
      <c r="AH902" s="220"/>
      <c r="AI902" s="220"/>
      <c r="AJ902" s="220"/>
      <c r="AK902" s="222"/>
      <c r="AL902" s="222"/>
      <c r="AM902" s="222"/>
      <c r="AN902" s="222"/>
      <c r="AO902" s="223"/>
      <c r="AP902" s="220"/>
      <c r="AQ902" s="224"/>
      <c r="AR902" s="224"/>
      <c r="AS902" s="224"/>
      <c r="AT902" s="224"/>
      <c r="AU902" s="224"/>
      <c r="AV902" s="224"/>
      <c r="AW902" s="224"/>
      <c r="AX902" s="224"/>
      <c r="AY902" s="224"/>
    </row>
    <row r="903">
      <c r="A903" s="219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5"/>
      <c r="AA903" s="220"/>
      <c r="AB903" s="225"/>
      <c r="AC903" s="225"/>
      <c r="AD903" s="225"/>
      <c r="AE903" s="225"/>
      <c r="AF903" s="225"/>
      <c r="AG903" s="220"/>
      <c r="AH903" s="220"/>
      <c r="AI903" s="220"/>
      <c r="AJ903" s="220"/>
      <c r="AK903" s="222"/>
      <c r="AL903" s="222"/>
      <c r="AM903" s="222"/>
      <c r="AN903" s="222"/>
      <c r="AO903" s="223"/>
      <c r="AP903" s="220"/>
      <c r="AQ903" s="224"/>
      <c r="AR903" s="224"/>
      <c r="AS903" s="224"/>
      <c r="AT903" s="224"/>
      <c r="AU903" s="224"/>
      <c r="AV903" s="224"/>
      <c r="AW903" s="224"/>
      <c r="AX903" s="224"/>
      <c r="AY903" s="224"/>
    </row>
    <row r="904">
      <c r="A904" s="219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5"/>
      <c r="AA904" s="220"/>
      <c r="AB904" s="225"/>
      <c r="AC904" s="225"/>
      <c r="AD904" s="225"/>
      <c r="AE904" s="225"/>
      <c r="AF904" s="225"/>
      <c r="AG904" s="220"/>
      <c r="AH904" s="220"/>
      <c r="AI904" s="220"/>
      <c r="AJ904" s="220"/>
      <c r="AK904" s="222"/>
      <c r="AL904" s="222"/>
      <c r="AM904" s="222"/>
      <c r="AN904" s="222"/>
      <c r="AO904" s="223"/>
      <c r="AP904" s="220"/>
      <c r="AQ904" s="224"/>
      <c r="AR904" s="224"/>
      <c r="AS904" s="224"/>
      <c r="AT904" s="224"/>
      <c r="AU904" s="224"/>
      <c r="AV904" s="224"/>
      <c r="AW904" s="224"/>
      <c r="AX904" s="224"/>
      <c r="AY904" s="224"/>
    </row>
    <row r="905">
      <c r="A905" s="219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5"/>
      <c r="AA905" s="220"/>
      <c r="AB905" s="225"/>
      <c r="AC905" s="225"/>
      <c r="AD905" s="225"/>
      <c r="AE905" s="225"/>
      <c r="AF905" s="225"/>
      <c r="AG905" s="220"/>
      <c r="AH905" s="220"/>
      <c r="AI905" s="220"/>
      <c r="AJ905" s="220"/>
      <c r="AK905" s="222"/>
      <c r="AL905" s="222"/>
      <c r="AM905" s="222"/>
      <c r="AN905" s="222"/>
      <c r="AO905" s="223"/>
      <c r="AP905" s="220"/>
      <c r="AQ905" s="224"/>
      <c r="AR905" s="224"/>
      <c r="AS905" s="224"/>
      <c r="AT905" s="224"/>
      <c r="AU905" s="224"/>
      <c r="AV905" s="224"/>
      <c r="AW905" s="224"/>
      <c r="AX905" s="224"/>
      <c r="AY905" s="224"/>
    </row>
    <row r="906">
      <c r="A906" s="219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5"/>
      <c r="AA906" s="220"/>
      <c r="AB906" s="225"/>
      <c r="AC906" s="225"/>
      <c r="AD906" s="225"/>
      <c r="AE906" s="225"/>
      <c r="AF906" s="225"/>
      <c r="AG906" s="220"/>
      <c r="AH906" s="220"/>
      <c r="AI906" s="220"/>
      <c r="AJ906" s="220"/>
      <c r="AK906" s="222"/>
      <c r="AL906" s="222"/>
      <c r="AM906" s="222"/>
      <c r="AN906" s="222"/>
      <c r="AO906" s="223"/>
      <c r="AP906" s="220"/>
      <c r="AQ906" s="224"/>
      <c r="AR906" s="224"/>
      <c r="AS906" s="224"/>
      <c r="AT906" s="224"/>
      <c r="AU906" s="224"/>
      <c r="AV906" s="224"/>
      <c r="AW906" s="224"/>
      <c r="AX906" s="224"/>
      <c r="AY906" s="224"/>
    </row>
    <row r="907">
      <c r="A907" s="219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5"/>
      <c r="AA907" s="220"/>
      <c r="AB907" s="225"/>
      <c r="AC907" s="225"/>
      <c r="AD907" s="225"/>
      <c r="AE907" s="225"/>
      <c r="AF907" s="225"/>
      <c r="AG907" s="220"/>
      <c r="AH907" s="220"/>
      <c r="AI907" s="220"/>
      <c r="AJ907" s="220"/>
      <c r="AK907" s="222"/>
      <c r="AL907" s="222"/>
      <c r="AM907" s="222"/>
      <c r="AN907" s="222"/>
      <c r="AO907" s="223"/>
      <c r="AP907" s="220"/>
      <c r="AQ907" s="224"/>
      <c r="AR907" s="224"/>
      <c r="AS907" s="224"/>
      <c r="AT907" s="224"/>
      <c r="AU907" s="224"/>
      <c r="AV907" s="224"/>
      <c r="AW907" s="224"/>
      <c r="AX907" s="224"/>
      <c r="AY907" s="224"/>
    </row>
    <row r="908">
      <c r="A908" s="219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5"/>
      <c r="AA908" s="220"/>
      <c r="AB908" s="225"/>
      <c r="AC908" s="225"/>
      <c r="AD908" s="225"/>
      <c r="AE908" s="225"/>
      <c r="AF908" s="225"/>
      <c r="AG908" s="220"/>
      <c r="AH908" s="220"/>
      <c r="AI908" s="220"/>
      <c r="AJ908" s="220"/>
      <c r="AK908" s="222"/>
      <c r="AL908" s="222"/>
      <c r="AM908" s="222"/>
      <c r="AN908" s="222"/>
      <c r="AO908" s="223"/>
      <c r="AP908" s="220"/>
      <c r="AQ908" s="224"/>
      <c r="AR908" s="224"/>
      <c r="AS908" s="224"/>
      <c r="AT908" s="224"/>
      <c r="AU908" s="224"/>
      <c r="AV908" s="224"/>
      <c r="AW908" s="224"/>
      <c r="AX908" s="224"/>
      <c r="AY908" s="224"/>
    </row>
    <row r="909">
      <c r="A909" s="219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5"/>
      <c r="AA909" s="220"/>
      <c r="AB909" s="225"/>
      <c r="AC909" s="225"/>
      <c r="AD909" s="225"/>
      <c r="AE909" s="225"/>
      <c r="AF909" s="225"/>
      <c r="AG909" s="220"/>
      <c r="AH909" s="220"/>
      <c r="AI909" s="220"/>
      <c r="AJ909" s="220"/>
      <c r="AK909" s="222"/>
      <c r="AL909" s="222"/>
      <c r="AM909" s="222"/>
      <c r="AN909" s="222"/>
      <c r="AO909" s="223"/>
      <c r="AP909" s="220"/>
      <c r="AQ909" s="224"/>
      <c r="AR909" s="224"/>
      <c r="AS909" s="224"/>
      <c r="AT909" s="224"/>
      <c r="AU909" s="224"/>
      <c r="AV909" s="224"/>
      <c r="AW909" s="224"/>
      <c r="AX909" s="224"/>
      <c r="AY909" s="224"/>
    </row>
    <row r="910">
      <c r="A910" s="219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5"/>
      <c r="AA910" s="220"/>
      <c r="AB910" s="225"/>
      <c r="AC910" s="225"/>
      <c r="AD910" s="225"/>
      <c r="AE910" s="225"/>
      <c r="AF910" s="225"/>
      <c r="AG910" s="220"/>
      <c r="AH910" s="220"/>
      <c r="AI910" s="220"/>
      <c r="AJ910" s="220"/>
      <c r="AK910" s="222"/>
      <c r="AL910" s="222"/>
      <c r="AM910" s="222"/>
      <c r="AN910" s="222"/>
      <c r="AO910" s="223"/>
      <c r="AP910" s="220"/>
      <c r="AQ910" s="224"/>
      <c r="AR910" s="224"/>
      <c r="AS910" s="224"/>
      <c r="AT910" s="224"/>
      <c r="AU910" s="224"/>
      <c r="AV910" s="224"/>
      <c r="AW910" s="224"/>
      <c r="AX910" s="224"/>
      <c r="AY910" s="224"/>
    </row>
    <row r="911">
      <c r="A911" s="219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5"/>
      <c r="AA911" s="220"/>
      <c r="AB911" s="225"/>
      <c r="AC911" s="225"/>
      <c r="AD911" s="225"/>
      <c r="AE911" s="225"/>
      <c r="AF911" s="225"/>
      <c r="AG911" s="220"/>
      <c r="AH911" s="220"/>
      <c r="AI911" s="220"/>
      <c r="AJ911" s="220"/>
      <c r="AK911" s="222"/>
      <c r="AL911" s="222"/>
      <c r="AM911" s="222"/>
      <c r="AN911" s="222"/>
      <c r="AO911" s="223"/>
      <c r="AP911" s="220"/>
      <c r="AQ911" s="224"/>
      <c r="AR911" s="224"/>
      <c r="AS911" s="224"/>
      <c r="AT911" s="224"/>
      <c r="AU911" s="224"/>
      <c r="AV911" s="224"/>
      <c r="AW911" s="224"/>
      <c r="AX911" s="224"/>
      <c r="AY911" s="224"/>
    </row>
    <row r="912">
      <c r="A912" s="219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5"/>
      <c r="AA912" s="220"/>
      <c r="AB912" s="225"/>
      <c r="AC912" s="225"/>
      <c r="AD912" s="225"/>
      <c r="AE912" s="225"/>
      <c r="AF912" s="225"/>
      <c r="AG912" s="220"/>
      <c r="AH912" s="220"/>
      <c r="AI912" s="220"/>
      <c r="AJ912" s="220"/>
      <c r="AK912" s="222"/>
      <c r="AL912" s="222"/>
      <c r="AM912" s="222"/>
      <c r="AN912" s="222"/>
      <c r="AO912" s="223"/>
      <c r="AP912" s="220"/>
      <c r="AQ912" s="224"/>
      <c r="AR912" s="224"/>
      <c r="AS912" s="224"/>
      <c r="AT912" s="224"/>
      <c r="AU912" s="224"/>
      <c r="AV912" s="224"/>
      <c r="AW912" s="224"/>
      <c r="AX912" s="224"/>
      <c r="AY912" s="224"/>
    </row>
    <row r="913">
      <c r="A913" s="219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5"/>
      <c r="AA913" s="220"/>
      <c r="AB913" s="225"/>
      <c r="AC913" s="225"/>
      <c r="AD913" s="225"/>
      <c r="AE913" s="225"/>
      <c r="AF913" s="225"/>
      <c r="AG913" s="220"/>
      <c r="AH913" s="220"/>
      <c r="AI913" s="220"/>
      <c r="AJ913" s="220"/>
      <c r="AK913" s="222"/>
      <c r="AL913" s="222"/>
      <c r="AM913" s="222"/>
      <c r="AN913" s="222"/>
      <c r="AO913" s="223"/>
      <c r="AP913" s="220"/>
      <c r="AQ913" s="224"/>
      <c r="AR913" s="224"/>
      <c r="AS913" s="224"/>
      <c r="AT913" s="224"/>
      <c r="AU913" s="224"/>
      <c r="AV913" s="224"/>
      <c r="AW913" s="224"/>
      <c r="AX913" s="224"/>
      <c r="AY913" s="224"/>
    </row>
    <row r="914">
      <c r="A914" s="219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5"/>
      <c r="AA914" s="220"/>
      <c r="AB914" s="225"/>
      <c r="AC914" s="225"/>
      <c r="AD914" s="225"/>
      <c r="AE914" s="225"/>
      <c r="AF914" s="225"/>
      <c r="AG914" s="220"/>
      <c r="AH914" s="220"/>
      <c r="AI914" s="220"/>
      <c r="AJ914" s="220"/>
      <c r="AK914" s="222"/>
      <c r="AL914" s="222"/>
      <c r="AM914" s="222"/>
      <c r="AN914" s="222"/>
      <c r="AO914" s="223"/>
      <c r="AP914" s="220"/>
      <c r="AQ914" s="224"/>
      <c r="AR914" s="224"/>
      <c r="AS914" s="224"/>
      <c r="AT914" s="224"/>
      <c r="AU914" s="224"/>
      <c r="AV914" s="224"/>
      <c r="AW914" s="224"/>
      <c r="AX914" s="224"/>
      <c r="AY914" s="224"/>
    </row>
    <row r="915">
      <c r="A915" s="219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5"/>
      <c r="AA915" s="220"/>
      <c r="AB915" s="225"/>
      <c r="AC915" s="225"/>
      <c r="AD915" s="225"/>
      <c r="AE915" s="225"/>
      <c r="AF915" s="225"/>
      <c r="AG915" s="220"/>
      <c r="AH915" s="220"/>
      <c r="AI915" s="220"/>
      <c r="AJ915" s="220"/>
      <c r="AK915" s="222"/>
      <c r="AL915" s="222"/>
      <c r="AM915" s="222"/>
      <c r="AN915" s="222"/>
      <c r="AO915" s="223"/>
      <c r="AP915" s="220"/>
      <c r="AQ915" s="224"/>
      <c r="AR915" s="224"/>
      <c r="AS915" s="224"/>
      <c r="AT915" s="224"/>
      <c r="AU915" s="224"/>
      <c r="AV915" s="224"/>
      <c r="AW915" s="224"/>
      <c r="AX915" s="224"/>
      <c r="AY915" s="224"/>
    </row>
    <row r="916">
      <c r="A916" s="219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5"/>
      <c r="AA916" s="220"/>
      <c r="AB916" s="225"/>
      <c r="AC916" s="225"/>
      <c r="AD916" s="225"/>
      <c r="AE916" s="225"/>
      <c r="AF916" s="225"/>
      <c r="AG916" s="220"/>
      <c r="AH916" s="220"/>
      <c r="AI916" s="220"/>
      <c r="AJ916" s="220"/>
      <c r="AK916" s="222"/>
      <c r="AL916" s="222"/>
      <c r="AM916" s="222"/>
      <c r="AN916" s="222"/>
      <c r="AO916" s="223"/>
      <c r="AP916" s="220"/>
      <c r="AQ916" s="224"/>
      <c r="AR916" s="224"/>
      <c r="AS916" s="224"/>
      <c r="AT916" s="224"/>
      <c r="AU916" s="224"/>
      <c r="AV916" s="224"/>
      <c r="AW916" s="224"/>
      <c r="AX916" s="224"/>
      <c r="AY916" s="224"/>
    </row>
    <row r="917">
      <c r="A917" s="219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5"/>
      <c r="AA917" s="220"/>
      <c r="AB917" s="225"/>
      <c r="AC917" s="225"/>
      <c r="AD917" s="225"/>
      <c r="AE917" s="225"/>
      <c r="AF917" s="225"/>
      <c r="AG917" s="220"/>
      <c r="AH917" s="220"/>
      <c r="AI917" s="220"/>
      <c r="AJ917" s="220"/>
      <c r="AK917" s="222"/>
      <c r="AL917" s="222"/>
      <c r="AM917" s="222"/>
      <c r="AN917" s="222"/>
      <c r="AO917" s="223"/>
      <c r="AP917" s="220"/>
      <c r="AQ917" s="224"/>
      <c r="AR917" s="224"/>
      <c r="AS917" s="224"/>
      <c r="AT917" s="224"/>
      <c r="AU917" s="224"/>
      <c r="AV917" s="224"/>
      <c r="AW917" s="224"/>
      <c r="AX917" s="224"/>
      <c r="AY917" s="224"/>
    </row>
    <row r="918">
      <c r="A918" s="219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5"/>
      <c r="AA918" s="220"/>
      <c r="AB918" s="225"/>
      <c r="AC918" s="225"/>
      <c r="AD918" s="225"/>
      <c r="AE918" s="225"/>
      <c r="AF918" s="225"/>
      <c r="AG918" s="220"/>
      <c r="AH918" s="220"/>
      <c r="AI918" s="220"/>
      <c r="AJ918" s="220"/>
      <c r="AK918" s="222"/>
      <c r="AL918" s="222"/>
      <c r="AM918" s="222"/>
      <c r="AN918" s="222"/>
      <c r="AO918" s="223"/>
      <c r="AP918" s="220"/>
      <c r="AQ918" s="224"/>
      <c r="AR918" s="224"/>
      <c r="AS918" s="224"/>
      <c r="AT918" s="224"/>
      <c r="AU918" s="224"/>
      <c r="AV918" s="224"/>
      <c r="AW918" s="224"/>
      <c r="AX918" s="224"/>
      <c r="AY918" s="224"/>
    </row>
    <row r="919">
      <c r="A919" s="219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5"/>
      <c r="AA919" s="220"/>
      <c r="AB919" s="225"/>
      <c r="AC919" s="225"/>
      <c r="AD919" s="225"/>
      <c r="AE919" s="225"/>
      <c r="AF919" s="225"/>
      <c r="AG919" s="220"/>
      <c r="AH919" s="220"/>
      <c r="AI919" s="220"/>
      <c r="AJ919" s="220"/>
      <c r="AK919" s="222"/>
      <c r="AL919" s="222"/>
      <c r="AM919" s="222"/>
      <c r="AN919" s="222"/>
      <c r="AO919" s="223"/>
      <c r="AP919" s="220"/>
      <c r="AQ919" s="224"/>
      <c r="AR919" s="224"/>
      <c r="AS919" s="224"/>
      <c r="AT919" s="224"/>
      <c r="AU919" s="224"/>
      <c r="AV919" s="224"/>
      <c r="AW919" s="224"/>
      <c r="AX919" s="224"/>
      <c r="AY919" s="224"/>
    </row>
    <row r="920">
      <c r="A920" s="219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5"/>
      <c r="AA920" s="220"/>
      <c r="AB920" s="225"/>
      <c r="AC920" s="225"/>
      <c r="AD920" s="225"/>
      <c r="AE920" s="225"/>
      <c r="AF920" s="225"/>
      <c r="AG920" s="220"/>
      <c r="AH920" s="220"/>
      <c r="AI920" s="220"/>
      <c r="AJ920" s="220"/>
      <c r="AK920" s="222"/>
      <c r="AL920" s="222"/>
      <c r="AM920" s="222"/>
      <c r="AN920" s="222"/>
      <c r="AO920" s="223"/>
      <c r="AP920" s="220"/>
      <c r="AQ920" s="224"/>
      <c r="AR920" s="224"/>
      <c r="AS920" s="224"/>
      <c r="AT920" s="224"/>
      <c r="AU920" s="224"/>
      <c r="AV920" s="224"/>
      <c r="AW920" s="224"/>
      <c r="AX920" s="224"/>
      <c r="AY920" s="224"/>
    </row>
    <row r="921">
      <c r="A921" s="219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5"/>
      <c r="AA921" s="220"/>
      <c r="AB921" s="225"/>
      <c r="AC921" s="225"/>
      <c r="AD921" s="225"/>
      <c r="AE921" s="225"/>
      <c r="AF921" s="225"/>
      <c r="AG921" s="220"/>
      <c r="AH921" s="220"/>
      <c r="AI921" s="220"/>
      <c r="AJ921" s="220"/>
      <c r="AK921" s="222"/>
      <c r="AL921" s="222"/>
      <c r="AM921" s="222"/>
      <c r="AN921" s="222"/>
      <c r="AO921" s="223"/>
      <c r="AP921" s="220"/>
      <c r="AQ921" s="224"/>
      <c r="AR921" s="224"/>
      <c r="AS921" s="224"/>
      <c r="AT921" s="224"/>
      <c r="AU921" s="224"/>
      <c r="AV921" s="224"/>
      <c r="AW921" s="224"/>
      <c r="AX921" s="224"/>
      <c r="AY921" s="224"/>
    </row>
    <row r="922">
      <c r="A922" s="219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5"/>
      <c r="AA922" s="220"/>
      <c r="AB922" s="225"/>
      <c r="AC922" s="225"/>
      <c r="AD922" s="225"/>
      <c r="AE922" s="225"/>
      <c r="AF922" s="225"/>
      <c r="AG922" s="220"/>
      <c r="AH922" s="220"/>
      <c r="AI922" s="220"/>
      <c r="AJ922" s="220"/>
      <c r="AK922" s="222"/>
      <c r="AL922" s="222"/>
      <c r="AM922" s="222"/>
      <c r="AN922" s="222"/>
      <c r="AO922" s="223"/>
      <c r="AP922" s="220"/>
      <c r="AQ922" s="224"/>
      <c r="AR922" s="224"/>
      <c r="AS922" s="224"/>
      <c r="AT922" s="224"/>
      <c r="AU922" s="224"/>
      <c r="AV922" s="224"/>
      <c r="AW922" s="224"/>
      <c r="AX922" s="224"/>
      <c r="AY922" s="224"/>
    </row>
    <row r="923">
      <c r="A923" s="219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5"/>
      <c r="AA923" s="220"/>
      <c r="AB923" s="225"/>
      <c r="AC923" s="225"/>
      <c r="AD923" s="225"/>
      <c r="AE923" s="225"/>
      <c r="AF923" s="225"/>
      <c r="AG923" s="220"/>
      <c r="AH923" s="220"/>
      <c r="AI923" s="220"/>
      <c r="AJ923" s="220"/>
      <c r="AK923" s="222"/>
      <c r="AL923" s="222"/>
      <c r="AM923" s="222"/>
      <c r="AN923" s="222"/>
      <c r="AO923" s="223"/>
      <c r="AP923" s="220"/>
      <c r="AQ923" s="224"/>
      <c r="AR923" s="224"/>
      <c r="AS923" s="224"/>
      <c r="AT923" s="224"/>
      <c r="AU923" s="224"/>
      <c r="AV923" s="224"/>
      <c r="AW923" s="224"/>
      <c r="AX923" s="224"/>
      <c r="AY923" s="224"/>
    </row>
    <row r="924">
      <c r="A924" s="219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5"/>
      <c r="AA924" s="220"/>
      <c r="AB924" s="225"/>
      <c r="AC924" s="225"/>
      <c r="AD924" s="225"/>
      <c r="AE924" s="225"/>
      <c r="AF924" s="225"/>
      <c r="AG924" s="220"/>
      <c r="AH924" s="220"/>
      <c r="AI924" s="220"/>
      <c r="AJ924" s="220"/>
      <c r="AK924" s="222"/>
      <c r="AL924" s="222"/>
      <c r="AM924" s="222"/>
      <c r="AN924" s="222"/>
      <c r="AO924" s="223"/>
      <c r="AP924" s="220"/>
      <c r="AQ924" s="224"/>
      <c r="AR924" s="224"/>
      <c r="AS924" s="224"/>
      <c r="AT924" s="224"/>
      <c r="AU924" s="224"/>
      <c r="AV924" s="224"/>
      <c r="AW924" s="224"/>
      <c r="AX924" s="224"/>
      <c r="AY924" s="224"/>
    </row>
    <row r="925">
      <c r="A925" s="219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5"/>
      <c r="AA925" s="220"/>
      <c r="AB925" s="225"/>
      <c r="AC925" s="225"/>
      <c r="AD925" s="225"/>
      <c r="AE925" s="225"/>
      <c r="AF925" s="225"/>
      <c r="AG925" s="220"/>
      <c r="AH925" s="220"/>
      <c r="AI925" s="220"/>
      <c r="AJ925" s="220"/>
      <c r="AK925" s="222"/>
      <c r="AL925" s="222"/>
      <c r="AM925" s="222"/>
      <c r="AN925" s="222"/>
      <c r="AO925" s="223"/>
      <c r="AP925" s="220"/>
      <c r="AQ925" s="224"/>
      <c r="AR925" s="224"/>
      <c r="AS925" s="224"/>
      <c r="AT925" s="224"/>
      <c r="AU925" s="224"/>
      <c r="AV925" s="224"/>
      <c r="AW925" s="224"/>
      <c r="AX925" s="224"/>
      <c r="AY925" s="224"/>
    </row>
    <row r="926">
      <c r="A926" s="219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5"/>
      <c r="AA926" s="220"/>
      <c r="AB926" s="225"/>
      <c r="AC926" s="225"/>
      <c r="AD926" s="225"/>
      <c r="AE926" s="225"/>
      <c r="AF926" s="225"/>
      <c r="AG926" s="220"/>
      <c r="AH926" s="220"/>
      <c r="AI926" s="220"/>
      <c r="AJ926" s="220"/>
      <c r="AK926" s="222"/>
      <c r="AL926" s="222"/>
      <c r="AM926" s="222"/>
      <c r="AN926" s="222"/>
      <c r="AO926" s="223"/>
      <c r="AP926" s="220"/>
      <c r="AQ926" s="224"/>
      <c r="AR926" s="224"/>
      <c r="AS926" s="224"/>
      <c r="AT926" s="224"/>
      <c r="AU926" s="224"/>
      <c r="AV926" s="224"/>
      <c r="AW926" s="224"/>
      <c r="AX926" s="224"/>
      <c r="AY926" s="224"/>
    </row>
    <row r="927">
      <c r="A927" s="219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5"/>
      <c r="AA927" s="220"/>
      <c r="AB927" s="225"/>
      <c r="AC927" s="225"/>
      <c r="AD927" s="225"/>
      <c r="AE927" s="225"/>
      <c r="AF927" s="225"/>
      <c r="AG927" s="220"/>
      <c r="AH927" s="220"/>
      <c r="AI927" s="220"/>
      <c r="AJ927" s="220"/>
      <c r="AK927" s="222"/>
      <c r="AL927" s="222"/>
      <c r="AM927" s="222"/>
      <c r="AN927" s="222"/>
      <c r="AO927" s="223"/>
      <c r="AP927" s="220"/>
      <c r="AQ927" s="224"/>
      <c r="AR927" s="224"/>
      <c r="AS927" s="224"/>
      <c r="AT927" s="224"/>
      <c r="AU927" s="224"/>
      <c r="AV927" s="224"/>
      <c r="AW927" s="224"/>
      <c r="AX927" s="224"/>
      <c r="AY927" s="224"/>
    </row>
    <row r="928">
      <c r="A928" s="219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5"/>
      <c r="AA928" s="220"/>
      <c r="AB928" s="225"/>
      <c r="AC928" s="225"/>
      <c r="AD928" s="225"/>
      <c r="AE928" s="225"/>
      <c r="AF928" s="225"/>
      <c r="AG928" s="220"/>
      <c r="AH928" s="220"/>
      <c r="AI928" s="220"/>
      <c r="AJ928" s="220"/>
      <c r="AK928" s="222"/>
      <c r="AL928" s="222"/>
      <c r="AM928" s="222"/>
      <c r="AN928" s="222"/>
      <c r="AO928" s="223"/>
      <c r="AP928" s="220"/>
      <c r="AQ928" s="224"/>
      <c r="AR928" s="224"/>
      <c r="AS928" s="224"/>
      <c r="AT928" s="224"/>
      <c r="AU928" s="224"/>
      <c r="AV928" s="224"/>
      <c r="AW928" s="224"/>
      <c r="AX928" s="224"/>
      <c r="AY928" s="224"/>
    </row>
    <row r="929">
      <c r="A929" s="219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5"/>
      <c r="AA929" s="220"/>
      <c r="AB929" s="225"/>
      <c r="AC929" s="225"/>
      <c r="AD929" s="225"/>
      <c r="AE929" s="225"/>
      <c r="AF929" s="225"/>
      <c r="AG929" s="220"/>
      <c r="AH929" s="220"/>
      <c r="AI929" s="220"/>
      <c r="AJ929" s="220"/>
      <c r="AK929" s="222"/>
      <c r="AL929" s="222"/>
      <c r="AM929" s="222"/>
      <c r="AN929" s="222"/>
      <c r="AO929" s="223"/>
      <c r="AP929" s="220"/>
      <c r="AQ929" s="224"/>
      <c r="AR929" s="224"/>
      <c r="AS929" s="224"/>
      <c r="AT929" s="224"/>
      <c r="AU929" s="224"/>
      <c r="AV929" s="224"/>
      <c r="AW929" s="224"/>
      <c r="AX929" s="224"/>
      <c r="AY929" s="224"/>
    </row>
    <row r="930">
      <c r="A930" s="219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5"/>
      <c r="AA930" s="220"/>
      <c r="AB930" s="225"/>
      <c r="AC930" s="225"/>
      <c r="AD930" s="225"/>
      <c r="AE930" s="225"/>
      <c r="AF930" s="225"/>
      <c r="AG930" s="220"/>
      <c r="AH930" s="220"/>
      <c r="AI930" s="220"/>
      <c r="AJ930" s="220"/>
      <c r="AK930" s="222"/>
      <c r="AL930" s="222"/>
      <c r="AM930" s="222"/>
      <c r="AN930" s="222"/>
      <c r="AO930" s="223"/>
      <c r="AP930" s="220"/>
      <c r="AQ930" s="224"/>
      <c r="AR930" s="224"/>
      <c r="AS930" s="224"/>
      <c r="AT930" s="224"/>
      <c r="AU930" s="224"/>
      <c r="AV930" s="224"/>
      <c r="AW930" s="224"/>
      <c r="AX930" s="224"/>
      <c r="AY930" s="224"/>
    </row>
    <row r="931">
      <c r="A931" s="219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5"/>
      <c r="AA931" s="220"/>
      <c r="AB931" s="225"/>
      <c r="AC931" s="225"/>
      <c r="AD931" s="225"/>
      <c r="AE931" s="225"/>
      <c r="AF931" s="225"/>
      <c r="AG931" s="220"/>
      <c r="AH931" s="220"/>
      <c r="AI931" s="220"/>
      <c r="AJ931" s="220"/>
      <c r="AK931" s="222"/>
      <c r="AL931" s="222"/>
      <c r="AM931" s="222"/>
      <c r="AN931" s="222"/>
      <c r="AO931" s="223"/>
      <c r="AP931" s="220"/>
      <c r="AQ931" s="224"/>
      <c r="AR931" s="224"/>
      <c r="AS931" s="224"/>
      <c r="AT931" s="224"/>
      <c r="AU931" s="224"/>
      <c r="AV931" s="224"/>
      <c r="AW931" s="224"/>
      <c r="AX931" s="224"/>
      <c r="AY931" s="224"/>
    </row>
    <row r="932">
      <c r="A932" s="219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5"/>
      <c r="AA932" s="220"/>
      <c r="AB932" s="225"/>
      <c r="AC932" s="225"/>
      <c r="AD932" s="225"/>
      <c r="AE932" s="225"/>
      <c r="AF932" s="225"/>
      <c r="AG932" s="220"/>
      <c r="AH932" s="220"/>
      <c r="AI932" s="220"/>
      <c r="AJ932" s="220"/>
      <c r="AK932" s="222"/>
      <c r="AL932" s="222"/>
      <c r="AM932" s="222"/>
      <c r="AN932" s="222"/>
      <c r="AO932" s="223"/>
      <c r="AP932" s="220"/>
      <c r="AQ932" s="224"/>
      <c r="AR932" s="224"/>
      <c r="AS932" s="224"/>
      <c r="AT932" s="224"/>
      <c r="AU932" s="224"/>
      <c r="AV932" s="224"/>
      <c r="AW932" s="224"/>
      <c r="AX932" s="224"/>
      <c r="AY932" s="224"/>
    </row>
    <row r="933">
      <c r="A933" s="219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5"/>
      <c r="AA933" s="220"/>
      <c r="AB933" s="225"/>
      <c r="AC933" s="225"/>
      <c r="AD933" s="225"/>
      <c r="AE933" s="225"/>
      <c r="AF933" s="225"/>
      <c r="AG933" s="220"/>
      <c r="AH933" s="220"/>
      <c r="AI933" s="220"/>
      <c r="AJ933" s="220"/>
      <c r="AK933" s="222"/>
      <c r="AL933" s="222"/>
      <c r="AM933" s="222"/>
      <c r="AN933" s="222"/>
      <c r="AO933" s="223"/>
      <c r="AP933" s="220"/>
      <c r="AQ933" s="224"/>
      <c r="AR933" s="224"/>
      <c r="AS933" s="224"/>
      <c r="AT933" s="224"/>
      <c r="AU933" s="224"/>
      <c r="AV933" s="224"/>
      <c r="AW933" s="224"/>
      <c r="AX933" s="224"/>
      <c r="AY933" s="224"/>
    </row>
    <row r="934">
      <c r="A934" s="219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5"/>
      <c r="AA934" s="220"/>
      <c r="AB934" s="225"/>
      <c r="AC934" s="225"/>
      <c r="AD934" s="225"/>
      <c r="AE934" s="225"/>
      <c r="AF934" s="225"/>
      <c r="AG934" s="220"/>
      <c r="AH934" s="220"/>
      <c r="AI934" s="220"/>
      <c r="AJ934" s="220"/>
      <c r="AK934" s="222"/>
      <c r="AL934" s="222"/>
      <c r="AM934" s="222"/>
      <c r="AN934" s="222"/>
      <c r="AO934" s="223"/>
      <c r="AP934" s="220"/>
      <c r="AQ934" s="224"/>
      <c r="AR934" s="224"/>
      <c r="AS934" s="224"/>
      <c r="AT934" s="224"/>
      <c r="AU934" s="224"/>
      <c r="AV934" s="224"/>
      <c r="AW934" s="224"/>
      <c r="AX934" s="224"/>
      <c r="AY934" s="224"/>
    </row>
    <row r="935">
      <c r="A935" s="219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5"/>
      <c r="AA935" s="220"/>
      <c r="AB935" s="225"/>
      <c r="AC935" s="225"/>
      <c r="AD935" s="225"/>
      <c r="AE935" s="225"/>
      <c r="AF935" s="225"/>
      <c r="AG935" s="220"/>
      <c r="AH935" s="220"/>
      <c r="AI935" s="220"/>
      <c r="AJ935" s="220"/>
      <c r="AK935" s="222"/>
      <c r="AL935" s="222"/>
      <c r="AM935" s="222"/>
      <c r="AN935" s="222"/>
      <c r="AO935" s="223"/>
      <c r="AP935" s="220"/>
      <c r="AQ935" s="224"/>
      <c r="AR935" s="224"/>
      <c r="AS935" s="224"/>
      <c r="AT935" s="224"/>
      <c r="AU935" s="224"/>
      <c r="AV935" s="224"/>
      <c r="AW935" s="224"/>
      <c r="AX935" s="224"/>
      <c r="AY935" s="224"/>
    </row>
    <row r="936">
      <c r="A936" s="219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5"/>
      <c r="AA936" s="220"/>
      <c r="AB936" s="225"/>
      <c r="AC936" s="225"/>
      <c r="AD936" s="225"/>
      <c r="AE936" s="225"/>
      <c r="AF936" s="225"/>
      <c r="AG936" s="220"/>
      <c r="AH936" s="220"/>
      <c r="AI936" s="220"/>
      <c r="AJ936" s="220"/>
      <c r="AK936" s="222"/>
      <c r="AL936" s="222"/>
      <c r="AM936" s="222"/>
      <c r="AN936" s="222"/>
      <c r="AO936" s="223"/>
      <c r="AP936" s="220"/>
      <c r="AQ936" s="224"/>
      <c r="AR936" s="224"/>
      <c r="AS936" s="224"/>
      <c r="AT936" s="224"/>
      <c r="AU936" s="224"/>
      <c r="AV936" s="224"/>
      <c r="AW936" s="224"/>
      <c r="AX936" s="224"/>
      <c r="AY936" s="224"/>
    </row>
    <row r="937">
      <c r="A937" s="219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5"/>
      <c r="AA937" s="220"/>
      <c r="AB937" s="225"/>
      <c r="AC937" s="225"/>
      <c r="AD937" s="225"/>
      <c r="AE937" s="225"/>
      <c r="AF937" s="225"/>
      <c r="AG937" s="220"/>
      <c r="AH937" s="220"/>
      <c r="AI937" s="220"/>
      <c r="AJ937" s="220"/>
      <c r="AK937" s="222"/>
      <c r="AL937" s="222"/>
      <c r="AM937" s="222"/>
      <c r="AN937" s="222"/>
      <c r="AO937" s="223"/>
      <c r="AP937" s="220"/>
      <c r="AQ937" s="224"/>
      <c r="AR937" s="224"/>
      <c r="AS937" s="224"/>
      <c r="AT937" s="224"/>
      <c r="AU937" s="224"/>
      <c r="AV937" s="224"/>
      <c r="AW937" s="224"/>
      <c r="AX937" s="224"/>
      <c r="AY937" s="224"/>
    </row>
    <row r="938">
      <c r="A938" s="219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5"/>
      <c r="AA938" s="220"/>
      <c r="AB938" s="225"/>
      <c r="AC938" s="225"/>
      <c r="AD938" s="225"/>
      <c r="AE938" s="225"/>
      <c r="AF938" s="225"/>
      <c r="AG938" s="220"/>
      <c r="AH938" s="220"/>
      <c r="AI938" s="220"/>
      <c r="AJ938" s="220"/>
      <c r="AK938" s="222"/>
      <c r="AL938" s="222"/>
      <c r="AM938" s="222"/>
      <c r="AN938" s="222"/>
      <c r="AO938" s="223"/>
      <c r="AP938" s="220"/>
      <c r="AQ938" s="224"/>
      <c r="AR938" s="224"/>
      <c r="AS938" s="224"/>
      <c r="AT938" s="224"/>
      <c r="AU938" s="224"/>
      <c r="AV938" s="224"/>
      <c r="AW938" s="224"/>
      <c r="AX938" s="224"/>
      <c r="AY938" s="224"/>
    </row>
    <row r="939">
      <c r="A939" s="219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5"/>
      <c r="AA939" s="220"/>
      <c r="AB939" s="225"/>
      <c r="AC939" s="225"/>
      <c r="AD939" s="225"/>
      <c r="AE939" s="225"/>
      <c r="AF939" s="225"/>
      <c r="AG939" s="220"/>
      <c r="AH939" s="220"/>
      <c r="AI939" s="220"/>
      <c r="AJ939" s="220"/>
      <c r="AK939" s="222"/>
      <c r="AL939" s="222"/>
      <c r="AM939" s="222"/>
      <c r="AN939" s="222"/>
      <c r="AO939" s="223"/>
      <c r="AP939" s="220"/>
      <c r="AQ939" s="224"/>
      <c r="AR939" s="224"/>
      <c r="AS939" s="224"/>
      <c r="AT939" s="224"/>
      <c r="AU939" s="224"/>
      <c r="AV939" s="224"/>
      <c r="AW939" s="224"/>
      <c r="AX939" s="224"/>
      <c r="AY939" s="224"/>
    </row>
    <row r="940">
      <c r="A940" s="219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5"/>
      <c r="AA940" s="220"/>
      <c r="AB940" s="225"/>
      <c r="AC940" s="225"/>
      <c r="AD940" s="225"/>
      <c r="AE940" s="225"/>
      <c r="AF940" s="225"/>
      <c r="AG940" s="220"/>
      <c r="AH940" s="220"/>
      <c r="AI940" s="220"/>
      <c r="AJ940" s="220"/>
      <c r="AK940" s="222"/>
      <c r="AL940" s="222"/>
      <c r="AM940" s="222"/>
      <c r="AN940" s="222"/>
      <c r="AO940" s="223"/>
      <c r="AP940" s="220"/>
      <c r="AQ940" s="224"/>
      <c r="AR940" s="224"/>
      <c r="AS940" s="224"/>
      <c r="AT940" s="224"/>
      <c r="AU940" s="224"/>
      <c r="AV940" s="224"/>
      <c r="AW940" s="224"/>
      <c r="AX940" s="224"/>
      <c r="AY940" s="224"/>
    </row>
    <row r="941">
      <c r="A941" s="219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5"/>
      <c r="AA941" s="220"/>
      <c r="AB941" s="225"/>
      <c r="AC941" s="225"/>
      <c r="AD941" s="225"/>
      <c r="AE941" s="225"/>
      <c r="AF941" s="225"/>
      <c r="AG941" s="220"/>
      <c r="AH941" s="220"/>
      <c r="AI941" s="220"/>
      <c r="AJ941" s="220"/>
      <c r="AK941" s="222"/>
      <c r="AL941" s="222"/>
      <c r="AM941" s="222"/>
      <c r="AN941" s="222"/>
      <c r="AO941" s="223"/>
      <c r="AP941" s="220"/>
      <c r="AQ941" s="224"/>
      <c r="AR941" s="224"/>
      <c r="AS941" s="224"/>
      <c r="AT941" s="224"/>
      <c r="AU941" s="224"/>
      <c r="AV941" s="224"/>
      <c r="AW941" s="224"/>
      <c r="AX941" s="224"/>
      <c r="AY941" s="224"/>
    </row>
    <row r="942">
      <c r="A942" s="219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5"/>
      <c r="AA942" s="220"/>
      <c r="AB942" s="225"/>
      <c r="AC942" s="225"/>
      <c r="AD942" s="225"/>
      <c r="AE942" s="225"/>
      <c r="AF942" s="225"/>
      <c r="AG942" s="220"/>
      <c r="AH942" s="220"/>
      <c r="AI942" s="220"/>
      <c r="AJ942" s="220"/>
      <c r="AK942" s="222"/>
      <c r="AL942" s="222"/>
      <c r="AM942" s="222"/>
      <c r="AN942" s="222"/>
      <c r="AO942" s="223"/>
      <c r="AP942" s="220"/>
      <c r="AQ942" s="224"/>
      <c r="AR942" s="224"/>
      <c r="AS942" s="224"/>
      <c r="AT942" s="224"/>
      <c r="AU942" s="224"/>
      <c r="AV942" s="224"/>
      <c r="AW942" s="224"/>
      <c r="AX942" s="224"/>
      <c r="AY942" s="224"/>
    </row>
    <row r="943">
      <c r="A943" s="219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5"/>
      <c r="AA943" s="220"/>
      <c r="AB943" s="225"/>
      <c r="AC943" s="225"/>
      <c r="AD943" s="225"/>
      <c r="AE943" s="225"/>
      <c r="AF943" s="225"/>
      <c r="AG943" s="220"/>
      <c r="AH943" s="220"/>
      <c r="AI943" s="220"/>
      <c r="AJ943" s="220"/>
      <c r="AK943" s="222"/>
      <c r="AL943" s="222"/>
      <c r="AM943" s="222"/>
      <c r="AN943" s="222"/>
      <c r="AO943" s="223"/>
      <c r="AP943" s="220"/>
      <c r="AQ943" s="224"/>
      <c r="AR943" s="224"/>
      <c r="AS943" s="224"/>
      <c r="AT943" s="224"/>
      <c r="AU943" s="224"/>
      <c r="AV943" s="224"/>
      <c r="AW943" s="224"/>
      <c r="AX943" s="224"/>
      <c r="AY943" s="224"/>
    </row>
    <row r="944">
      <c r="A944" s="219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5"/>
      <c r="AA944" s="220"/>
      <c r="AB944" s="225"/>
      <c r="AC944" s="225"/>
      <c r="AD944" s="225"/>
      <c r="AE944" s="225"/>
      <c r="AF944" s="225"/>
      <c r="AG944" s="220"/>
      <c r="AH944" s="220"/>
      <c r="AI944" s="220"/>
      <c r="AJ944" s="220"/>
      <c r="AK944" s="222"/>
      <c r="AL944" s="222"/>
      <c r="AM944" s="222"/>
      <c r="AN944" s="222"/>
      <c r="AO944" s="223"/>
      <c r="AP944" s="220"/>
      <c r="AQ944" s="224"/>
      <c r="AR944" s="224"/>
      <c r="AS944" s="224"/>
      <c r="AT944" s="224"/>
      <c r="AU944" s="224"/>
      <c r="AV944" s="224"/>
      <c r="AW944" s="224"/>
      <c r="AX944" s="224"/>
      <c r="AY944" s="224"/>
    </row>
    <row r="945">
      <c r="A945" s="219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5"/>
      <c r="AA945" s="220"/>
      <c r="AB945" s="225"/>
      <c r="AC945" s="225"/>
      <c r="AD945" s="225"/>
      <c r="AE945" s="225"/>
      <c r="AF945" s="225"/>
      <c r="AG945" s="220"/>
      <c r="AH945" s="220"/>
      <c r="AI945" s="220"/>
      <c r="AJ945" s="220"/>
      <c r="AK945" s="222"/>
      <c r="AL945" s="222"/>
      <c r="AM945" s="222"/>
      <c r="AN945" s="222"/>
      <c r="AO945" s="223"/>
      <c r="AP945" s="220"/>
      <c r="AQ945" s="224"/>
      <c r="AR945" s="224"/>
      <c r="AS945" s="224"/>
      <c r="AT945" s="224"/>
      <c r="AU945" s="224"/>
      <c r="AV945" s="224"/>
      <c r="AW945" s="224"/>
      <c r="AX945" s="224"/>
      <c r="AY945" s="224"/>
    </row>
    <row r="946">
      <c r="A946" s="219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5"/>
      <c r="AA946" s="220"/>
      <c r="AB946" s="225"/>
      <c r="AC946" s="225"/>
      <c r="AD946" s="225"/>
      <c r="AE946" s="225"/>
      <c r="AF946" s="225"/>
      <c r="AG946" s="220"/>
      <c r="AH946" s="220"/>
      <c r="AI946" s="220"/>
      <c r="AJ946" s="220"/>
      <c r="AK946" s="222"/>
      <c r="AL946" s="222"/>
      <c r="AM946" s="222"/>
      <c r="AN946" s="222"/>
      <c r="AO946" s="223"/>
      <c r="AP946" s="220"/>
      <c r="AQ946" s="224"/>
      <c r="AR946" s="224"/>
      <c r="AS946" s="224"/>
      <c r="AT946" s="224"/>
      <c r="AU946" s="224"/>
      <c r="AV946" s="224"/>
      <c r="AW946" s="224"/>
      <c r="AX946" s="224"/>
      <c r="AY946" s="224"/>
    </row>
    <row r="947">
      <c r="A947" s="219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5"/>
      <c r="AA947" s="220"/>
      <c r="AB947" s="225"/>
      <c r="AC947" s="225"/>
      <c r="AD947" s="225"/>
      <c r="AE947" s="225"/>
      <c r="AF947" s="225"/>
      <c r="AG947" s="220"/>
      <c r="AH947" s="220"/>
      <c r="AI947" s="220"/>
      <c r="AJ947" s="220"/>
      <c r="AK947" s="222"/>
      <c r="AL947" s="222"/>
      <c r="AM947" s="222"/>
      <c r="AN947" s="222"/>
      <c r="AO947" s="223"/>
      <c r="AP947" s="220"/>
      <c r="AQ947" s="224"/>
      <c r="AR947" s="224"/>
      <c r="AS947" s="224"/>
      <c r="AT947" s="224"/>
      <c r="AU947" s="224"/>
      <c r="AV947" s="224"/>
      <c r="AW947" s="224"/>
      <c r="AX947" s="224"/>
      <c r="AY947" s="224"/>
    </row>
    <row r="948">
      <c r="A948" s="219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5"/>
      <c r="AA948" s="220"/>
      <c r="AB948" s="225"/>
      <c r="AC948" s="225"/>
      <c r="AD948" s="225"/>
      <c r="AE948" s="225"/>
      <c r="AF948" s="225"/>
      <c r="AG948" s="220"/>
      <c r="AH948" s="220"/>
      <c r="AI948" s="220"/>
      <c r="AJ948" s="220"/>
      <c r="AK948" s="222"/>
      <c r="AL948" s="222"/>
      <c r="AM948" s="222"/>
      <c r="AN948" s="222"/>
      <c r="AO948" s="223"/>
      <c r="AP948" s="220"/>
      <c r="AQ948" s="224"/>
      <c r="AR948" s="224"/>
      <c r="AS948" s="224"/>
      <c r="AT948" s="224"/>
      <c r="AU948" s="224"/>
      <c r="AV948" s="224"/>
      <c r="AW948" s="224"/>
      <c r="AX948" s="224"/>
      <c r="AY948" s="224"/>
    </row>
    <row r="949">
      <c r="A949" s="219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5"/>
      <c r="AA949" s="220"/>
      <c r="AB949" s="225"/>
      <c r="AC949" s="225"/>
      <c r="AD949" s="225"/>
      <c r="AE949" s="225"/>
      <c r="AF949" s="225"/>
      <c r="AG949" s="220"/>
      <c r="AH949" s="220"/>
      <c r="AI949" s="220"/>
      <c r="AJ949" s="220"/>
      <c r="AK949" s="222"/>
      <c r="AL949" s="222"/>
      <c r="AM949" s="222"/>
      <c r="AN949" s="222"/>
      <c r="AO949" s="223"/>
      <c r="AP949" s="220"/>
      <c r="AQ949" s="224"/>
      <c r="AR949" s="224"/>
      <c r="AS949" s="224"/>
      <c r="AT949" s="224"/>
      <c r="AU949" s="224"/>
      <c r="AV949" s="224"/>
      <c r="AW949" s="224"/>
      <c r="AX949" s="224"/>
      <c r="AY949" s="224"/>
    </row>
    <row r="950">
      <c r="A950" s="219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5"/>
      <c r="AA950" s="220"/>
      <c r="AB950" s="225"/>
      <c r="AC950" s="225"/>
      <c r="AD950" s="225"/>
      <c r="AE950" s="225"/>
      <c r="AF950" s="225"/>
      <c r="AG950" s="220"/>
      <c r="AH950" s="220"/>
      <c r="AI950" s="220"/>
      <c r="AJ950" s="220"/>
      <c r="AK950" s="222"/>
      <c r="AL950" s="222"/>
      <c r="AM950" s="222"/>
      <c r="AN950" s="222"/>
      <c r="AO950" s="223"/>
      <c r="AP950" s="220"/>
      <c r="AQ950" s="224"/>
      <c r="AR950" s="224"/>
      <c r="AS950" s="224"/>
      <c r="AT950" s="224"/>
      <c r="AU950" s="224"/>
      <c r="AV950" s="224"/>
      <c r="AW950" s="224"/>
      <c r="AX950" s="224"/>
      <c r="AY950" s="224"/>
    </row>
    <row r="951">
      <c r="A951" s="219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5"/>
      <c r="AA951" s="220"/>
      <c r="AB951" s="225"/>
      <c r="AC951" s="225"/>
      <c r="AD951" s="225"/>
      <c r="AE951" s="225"/>
      <c r="AF951" s="225"/>
      <c r="AG951" s="220"/>
      <c r="AH951" s="220"/>
      <c r="AI951" s="220"/>
      <c r="AJ951" s="220"/>
      <c r="AK951" s="222"/>
      <c r="AL951" s="222"/>
      <c r="AM951" s="222"/>
      <c r="AN951" s="222"/>
      <c r="AO951" s="223"/>
      <c r="AP951" s="220"/>
      <c r="AQ951" s="224"/>
      <c r="AR951" s="224"/>
      <c r="AS951" s="224"/>
      <c r="AT951" s="224"/>
      <c r="AU951" s="224"/>
      <c r="AV951" s="224"/>
      <c r="AW951" s="224"/>
      <c r="AX951" s="224"/>
      <c r="AY951" s="224"/>
    </row>
    <row r="952">
      <c r="A952" s="219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5"/>
      <c r="AA952" s="220"/>
      <c r="AB952" s="225"/>
      <c r="AC952" s="225"/>
      <c r="AD952" s="225"/>
      <c r="AE952" s="225"/>
      <c r="AF952" s="225"/>
      <c r="AG952" s="220"/>
      <c r="AH952" s="220"/>
      <c r="AI952" s="220"/>
      <c r="AJ952" s="220"/>
      <c r="AK952" s="222"/>
      <c r="AL952" s="222"/>
      <c r="AM952" s="222"/>
      <c r="AN952" s="222"/>
      <c r="AO952" s="223"/>
      <c r="AP952" s="220"/>
      <c r="AQ952" s="224"/>
      <c r="AR952" s="224"/>
      <c r="AS952" s="224"/>
      <c r="AT952" s="224"/>
      <c r="AU952" s="224"/>
      <c r="AV952" s="224"/>
      <c r="AW952" s="224"/>
      <c r="AX952" s="224"/>
      <c r="AY952" s="224"/>
    </row>
    <row r="953">
      <c r="A953" s="219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5"/>
      <c r="AA953" s="220"/>
      <c r="AB953" s="225"/>
      <c r="AC953" s="225"/>
      <c r="AD953" s="225"/>
      <c r="AE953" s="225"/>
      <c r="AF953" s="225"/>
      <c r="AG953" s="220"/>
      <c r="AH953" s="220"/>
      <c r="AI953" s="220"/>
      <c r="AJ953" s="220"/>
      <c r="AK953" s="222"/>
      <c r="AL953" s="222"/>
      <c r="AM953" s="222"/>
      <c r="AN953" s="222"/>
      <c r="AO953" s="223"/>
      <c r="AP953" s="220"/>
      <c r="AQ953" s="224"/>
      <c r="AR953" s="224"/>
      <c r="AS953" s="224"/>
      <c r="AT953" s="224"/>
      <c r="AU953" s="224"/>
      <c r="AV953" s="224"/>
      <c r="AW953" s="224"/>
      <c r="AX953" s="224"/>
      <c r="AY953" s="224"/>
    </row>
    <row r="954">
      <c r="A954" s="219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5"/>
      <c r="AA954" s="220"/>
      <c r="AB954" s="225"/>
      <c r="AC954" s="225"/>
      <c r="AD954" s="225"/>
      <c r="AE954" s="225"/>
      <c r="AF954" s="225"/>
      <c r="AG954" s="220"/>
      <c r="AH954" s="220"/>
      <c r="AI954" s="220"/>
      <c r="AJ954" s="220"/>
      <c r="AK954" s="222"/>
      <c r="AL954" s="222"/>
      <c r="AM954" s="222"/>
      <c r="AN954" s="222"/>
      <c r="AO954" s="223"/>
      <c r="AP954" s="220"/>
      <c r="AQ954" s="224"/>
      <c r="AR954" s="224"/>
      <c r="AS954" s="224"/>
      <c r="AT954" s="224"/>
      <c r="AU954" s="224"/>
      <c r="AV954" s="224"/>
      <c r="AW954" s="224"/>
      <c r="AX954" s="224"/>
      <c r="AY954" s="224"/>
    </row>
    <row r="955">
      <c r="A955" s="219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5"/>
      <c r="AA955" s="220"/>
      <c r="AB955" s="225"/>
      <c r="AC955" s="225"/>
      <c r="AD955" s="225"/>
      <c r="AE955" s="225"/>
      <c r="AF955" s="225"/>
      <c r="AG955" s="220"/>
      <c r="AH955" s="220"/>
      <c r="AI955" s="220"/>
      <c r="AJ955" s="220"/>
      <c r="AK955" s="222"/>
      <c r="AL955" s="222"/>
      <c r="AM955" s="222"/>
      <c r="AN955" s="222"/>
      <c r="AO955" s="223"/>
      <c r="AP955" s="220"/>
      <c r="AQ955" s="224"/>
      <c r="AR955" s="224"/>
      <c r="AS955" s="224"/>
      <c r="AT955" s="224"/>
      <c r="AU955" s="224"/>
      <c r="AV955" s="224"/>
      <c r="AW955" s="224"/>
      <c r="AX955" s="224"/>
      <c r="AY955" s="224"/>
    </row>
    <row r="956">
      <c r="A956" s="219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5"/>
      <c r="AA956" s="220"/>
      <c r="AB956" s="225"/>
      <c r="AC956" s="225"/>
      <c r="AD956" s="225"/>
      <c r="AE956" s="225"/>
      <c r="AF956" s="225"/>
      <c r="AG956" s="220"/>
      <c r="AH956" s="220"/>
      <c r="AI956" s="220"/>
      <c r="AJ956" s="220"/>
      <c r="AK956" s="222"/>
      <c r="AL956" s="222"/>
      <c r="AM956" s="222"/>
      <c r="AN956" s="222"/>
      <c r="AO956" s="223"/>
      <c r="AP956" s="220"/>
      <c r="AQ956" s="224"/>
      <c r="AR956" s="224"/>
      <c r="AS956" s="224"/>
      <c r="AT956" s="224"/>
      <c r="AU956" s="224"/>
      <c r="AV956" s="224"/>
      <c r="AW956" s="224"/>
      <c r="AX956" s="224"/>
      <c r="AY956" s="224"/>
    </row>
    <row r="957">
      <c r="A957" s="219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5"/>
      <c r="AA957" s="220"/>
      <c r="AB957" s="225"/>
      <c r="AC957" s="225"/>
      <c r="AD957" s="225"/>
      <c r="AE957" s="225"/>
      <c r="AF957" s="225"/>
      <c r="AG957" s="220"/>
      <c r="AH957" s="220"/>
      <c r="AI957" s="220"/>
      <c r="AJ957" s="220"/>
      <c r="AK957" s="222"/>
      <c r="AL957" s="222"/>
      <c r="AM957" s="222"/>
      <c r="AN957" s="222"/>
      <c r="AO957" s="223"/>
      <c r="AP957" s="220"/>
      <c r="AQ957" s="224"/>
      <c r="AR957" s="224"/>
      <c r="AS957" s="224"/>
      <c r="AT957" s="224"/>
      <c r="AU957" s="224"/>
      <c r="AV957" s="224"/>
      <c r="AW957" s="224"/>
      <c r="AX957" s="224"/>
      <c r="AY957" s="224"/>
    </row>
    <row r="958">
      <c r="A958" s="219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5"/>
      <c r="AA958" s="220"/>
      <c r="AB958" s="225"/>
      <c r="AC958" s="225"/>
      <c r="AD958" s="225"/>
      <c r="AE958" s="225"/>
      <c r="AF958" s="225"/>
      <c r="AG958" s="220"/>
      <c r="AH958" s="220"/>
      <c r="AI958" s="220"/>
      <c r="AJ958" s="220"/>
      <c r="AK958" s="222"/>
      <c r="AL958" s="222"/>
      <c r="AM958" s="222"/>
      <c r="AN958" s="222"/>
      <c r="AO958" s="223"/>
      <c r="AP958" s="220"/>
      <c r="AQ958" s="224"/>
      <c r="AR958" s="224"/>
      <c r="AS958" s="224"/>
      <c r="AT958" s="224"/>
      <c r="AU958" s="224"/>
      <c r="AV958" s="224"/>
      <c r="AW958" s="224"/>
      <c r="AX958" s="224"/>
      <c r="AY958" s="224"/>
    </row>
    <row r="959">
      <c r="A959" s="219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5"/>
      <c r="AA959" s="220"/>
      <c r="AB959" s="225"/>
      <c r="AC959" s="225"/>
      <c r="AD959" s="225"/>
      <c r="AE959" s="225"/>
      <c r="AF959" s="225"/>
      <c r="AG959" s="220"/>
      <c r="AH959" s="220"/>
      <c r="AI959" s="220"/>
      <c r="AJ959" s="220"/>
      <c r="AK959" s="222"/>
      <c r="AL959" s="222"/>
      <c r="AM959" s="222"/>
      <c r="AN959" s="222"/>
      <c r="AO959" s="223"/>
      <c r="AP959" s="220"/>
      <c r="AQ959" s="224"/>
      <c r="AR959" s="224"/>
      <c r="AS959" s="224"/>
      <c r="AT959" s="224"/>
      <c r="AU959" s="224"/>
      <c r="AV959" s="224"/>
      <c r="AW959" s="224"/>
      <c r="AX959" s="224"/>
      <c r="AY959" s="224"/>
    </row>
    <row r="960">
      <c r="A960" s="219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5"/>
      <c r="AA960" s="220"/>
      <c r="AB960" s="225"/>
      <c r="AC960" s="225"/>
      <c r="AD960" s="225"/>
      <c r="AE960" s="225"/>
      <c r="AF960" s="225"/>
      <c r="AG960" s="220"/>
      <c r="AH960" s="220"/>
      <c r="AI960" s="220"/>
      <c r="AJ960" s="220"/>
      <c r="AK960" s="222"/>
      <c r="AL960" s="222"/>
      <c r="AM960" s="222"/>
      <c r="AN960" s="222"/>
      <c r="AO960" s="223"/>
      <c r="AP960" s="220"/>
      <c r="AQ960" s="224"/>
      <c r="AR960" s="224"/>
      <c r="AS960" s="224"/>
      <c r="AT960" s="224"/>
      <c r="AU960" s="224"/>
      <c r="AV960" s="224"/>
      <c r="AW960" s="224"/>
      <c r="AX960" s="224"/>
      <c r="AY960" s="224"/>
    </row>
    <row r="961">
      <c r="A961" s="219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5"/>
      <c r="AA961" s="220"/>
      <c r="AB961" s="225"/>
      <c r="AC961" s="225"/>
      <c r="AD961" s="225"/>
      <c r="AE961" s="225"/>
      <c r="AF961" s="225"/>
      <c r="AG961" s="220"/>
      <c r="AH961" s="220"/>
      <c r="AI961" s="220"/>
      <c r="AJ961" s="220"/>
      <c r="AK961" s="222"/>
      <c r="AL961" s="222"/>
      <c r="AM961" s="222"/>
      <c r="AN961" s="222"/>
      <c r="AO961" s="223"/>
      <c r="AP961" s="220"/>
      <c r="AQ961" s="224"/>
      <c r="AR961" s="224"/>
      <c r="AS961" s="224"/>
      <c r="AT961" s="224"/>
      <c r="AU961" s="224"/>
      <c r="AV961" s="224"/>
      <c r="AW961" s="224"/>
      <c r="AX961" s="224"/>
      <c r="AY961" s="224"/>
    </row>
    <row r="962">
      <c r="A962" s="219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5"/>
      <c r="AA962" s="220"/>
      <c r="AB962" s="225"/>
      <c r="AC962" s="225"/>
      <c r="AD962" s="225"/>
      <c r="AE962" s="225"/>
      <c r="AF962" s="225"/>
      <c r="AG962" s="220"/>
      <c r="AH962" s="220"/>
      <c r="AI962" s="220"/>
      <c r="AJ962" s="220"/>
      <c r="AK962" s="222"/>
      <c r="AL962" s="222"/>
      <c r="AM962" s="222"/>
      <c r="AN962" s="222"/>
      <c r="AO962" s="223"/>
      <c r="AP962" s="220"/>
      <c r="AQ962" s="224"/>
      <c r="AR962" s="224"/>
      <c r="AS962" s="224"/>
      <c r="AT962" s="224"/>
      <c r="AU962" s="224"/>
      <c r="AV962" s="224"/>
      <c r="AW962" s="224"/>
      <c r="AX962" s="224"/>
      <c r="AY962" s="224"/>
    </row>
    <row r="963">
      <c r="A963" s="219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5"/>
      <c r="AA963" s="220"/>
      <c r="AB963" s="225"/>
      <c r="AC963" s="225"/>
      <c r="AD963" s="225"/>
      <c r="AE963" s="225"/>
      <c r="AF963" s="225"/>
      <c r="AG963" s="220"/>
      <c r="AH963" s="220"/>
      <c r="AI963" s="220"/>
      <c r="AJ963" s="220"/>
      <c r="AK963" s="222"/>
      <c r="AL963" s="222"/>
      <c r="AM963" s="222"/>
      <c r="AN963" s="222"/>
      <c r="AO963" s="223"/>
      <c r="AP963" s="220"/>
      <c r="AQ963" s="224"/>
      <c r="AR963" s="224"/>
      <c r="AS963" s="224"/>
      <c r="AT963" s="224"/>
      <c r="AU963" s="224"/>
      <c r="AV963" s="224"/>
      <c r="AW963" s="224"/>
      <c r="AX963" s="224"/>
      <c r="AY963" s="224"/>
    </row>
    <row r="964">
      <c r="S964" s="183"/>
      <c r="U964" s="221"/>
      <c r="V964" s="221"/>
      <c r="W964" s="221"/>
      <c r="X964" s="221"/>
      <c r="Y964" s="221"/>
      <c r="AA964" s="221"/>
      <c r="AK964" s="179"/>
      <c r="AL964" s="179"/>
      <c r="AM964" s="179"/>
      <c r="AN964" s="179"/>
      <c r="AO964" s="239"/>
    </row>
    <row r="965">
      <c r="S965" s="183"/>
      <c r="U965" s="221"/>
      <c r="V965" s="221"/>
      <c r="W965" s="221"/>
      <c r="X965" s="221"/>
      <c r="Y965" s="221"/>
      <c r="AA965" s="221"/>
      <c r="AK965" s="179"/>
      <c r="AL965" s="179"/>
      <c r="AM965" s="179"/>
      <c r="AN965" s="179"/>
      <c r="AO965" s="239"/>
    </row>
    <row r="966">
      <c r="S966" s="183"/>
      <c r="U966" s="221"/>
      <c r="V966" s="221"/>
      <c r="W966" s="221"/>
      <c r="X966" s="221"/>
      <c r="Y966" s="221"/>
      <c r="AA966" s="221"/>
      <c r="AK966" s="179"/>
      <c r="AL966" s="179"/>
      <c r="AM966" s="179"/>
      <c r="AN966" s="179"/>
      <c r="AO966" s="239"/>
    </row>
    <row r="967">
      <c r="S967" s="183"/>
      <c r="U967" s="221"/>
      <c r="V967" s="221"/>
      <c r="W967" s="221"/>
      <c r="X967" s="221"/>
      <c r="Y967" s="221"/>
      <c r="AA967" s="221"/>
      <c r="AK967" s="179"/>
      <c r="AL967" s="179"/>
      <c r="AM967" s="179"/>
      <c r="AN967" s="179"/>
      <c r="AO967" s="239"/>
    </row>
    <row r="968">
      <c r="S968" s="183"/>
      <c r="U968" s="221"/>
      <c r="V968" s="221"/>
      <c r="W968" s="221"/>
      <c r="X968" s="221"/>
      <c r="Y968" s="221"/>
      <c r="AA968" s="221"/>
      <c r="AK968" s="179"/>
      <c r="AL968" s="179"/>
      <c r="AM968" s="179"/>
      <c r="AN968" s="179"/>
      <c r="AO968" s="239"/>
    </row>
    <row r="969">
      <c r="S969" s="183"/>
      <c r="U969" s="221"/>
      <c r="V969" s="221"/>
      <c r="W969" s="221"/>
      <c r="X969" s="221"/>
      <c r="Y969" s="221"/>
      <c r="AA969" s="221"/>
      <c r="AK969" s="179"/>
      <c r="AL969" s="179"/>
      <c r="AM969" s="179"/>
      <c r="AN969" s="179"/>
      <c r="AO969" s="239"/>
    </row>
    <row r="970">
      <c r="S970" s="183"/>
      <c r="U970" s="221"/>
      <c r="V970" s="221"/>
      <c r="W970" s="221"/>
      <c r="X970" s="221"/>
      <c r="Y970" s="221"/>
      <c r="AA970" s="221"/>
      <c r="AK970" s="179"/>
      <c r="AL970" s="179"/>
      <c r="AM970" s="179"/>
      <c r="AN970" s="179"/>
      <c r="AO970" s="239"/>
    </row>
    <row r="971">
      <c r="S971" s="183"/>
      <c r="U971" s="221"/>
      <c r="V971" s="221"/>
      <c r="W971" s="221"/>
      <c r="X971" s="221"/>
      <c r="Y971" s="221"/>
      <c r="AA971" s="221"/>
      <c r="AK971" s="179"/>
      <c r="AL971" s="179"/>
      <c r="AM971" s="179"/>
      <c r="AN971" s="179"/>
      <c r="AO971" s="239"/>
    </row>
    <row r="972">
      <c r="S972" s="183"/>
      <c r="U972" s="221"/>
      <c r="V972" s="221"/>
      <c r="W972" s="221"/>
      <c r="X972" s="221"/>
      <c r="Y972" s="221"/>
      <c r="AA972" s="221"/>
      <c r="AK972" s="179"/>
      <c r="AL972" s="179"/>
      <c r="AM972" s="179"/>
      <c r="AN972" s="179"/>
      <c r="AO972" s="239"/>
    </row>
    <row r="973">
      <c r="S973" s="183"/>
      <c r="U973" s="221"/>
      <c r="V973" s="221"/>
      <c r="W973" s="221"/>
      <c r="X973" s="221"/>
      <c r="Y973" s="221"/>
      <c r="AA973" s="221"/>
      <c r="AK973" s="179"/>
      <c r="AL973" s="179"/>
      <c r="AM973" s="179"/>
      <c r="AN973" s="179"/>
      <c r="AO973" s="239"/>
    </row>
    <row r="974">
      <c r="S974" s="183"/>
      <c r="U974" s="221"/>
      <c r="V974" s="221"/>
      <c r="W974" s="221"/>
      <c r="X974" s="221"/>
      <c r="Y974" s="221"/>
      <c r="AA974" s="221"/>
      <c r="AK974" s="179"/>
      <c r="AL974" s="179"/>
      <c r="AM974" s="179"/>
      <c r="AN974" s="179"/>
      <c r="AO974" s="239"/>
    </row>
    <row r="975">
      <c r="S975" s="183"/>
      <c r="U975" s="221"/>
      <c r="V975" s="221"/>
      <c r="W975" s="221"/>
      <c r="X975" s="221"/>
      <c r="Y975" s="221"/>
      <c r="AA975" s="221"/>
      <c r="AK975" s="179"/>
      <c r="AL975" s="179"/>
      <c r="AM975" s="179"/>
      <c r="AN975" s="179"/>
      <c r="AO975" s="239"/>
    </row>
    <row r="976">
      <c r="S976" s="183"/>
      <c r="U976" s="221"/>
      <c r="V976" s="221"/>
      <c r="W976" s="221"/>
      <c r="X976" s="221"/>
      <c r="Y976" s="221"/>
      <c r="AA976" s="221"/>
      <c r="AK976" s="179"/>
      <c r="AL976" s="179"/>
      <c r="AM976" s="179"/>
      <c r="AN976" s="179"/>
      <c r="AO976" s="239"/>
    </row>
    <row r="977">
      <c r="S977" s="183"/>
      <c r="U977" s="221"/>
      <c r="V977" s="221"/>
      <c r="W977" s="221"/>
      <c r="X977" s="221"/>
      <c r="Y977" s="221"/>
      <c r="AA977" s="221"/>
      <c r="AK977" s="179"/>
      <c r="AL977" s="179"/>
      <c r="AM977" s="179"/>
      <c r="AN977" s="179"/>
      <c r="AO977" s="239"/>
    </row>
    <row r="978">
      <c r="S978" s="183"/>
      <c r="U978" s="221"/>
      <c r="V978" s="221"/>
      <c r="W978" s="221"/>
      <c r="X978" s="221"/>
      <c r="Y978" s="221"/>
      <c r="AA978" s="221"/>
      <c r="AK978" s="179"/>
      <c r="AL978" s="179"/>
      <c r="AM978" s="179"/>
      <c r="AN978" s="179"/>
      <c r="AO978" s="239"/>
    </row>
    <row r="979">
      <c r="S979" s="183"/>
      <c r="U979" s="221"/>
      <c r="V979" s="221"/>
      <c r="W979" s="221"/>
      <c r="X979" s="221"/>
      <c r="Y979" s="221"/>
      <c r="AA979" s="221"/>
      <c r="AK979" s="179"/>
      <c r="AL979" s="179"/>
      <c r="AM979" s="179"/>
      <c r="AN979" s="179"/>
      <c r="AO979" s="239"/>
    </row>
    <row r="980">
      <c r="S980" s="183"/>
      <c r="U980" s="221"/>
      <c r="V980" s="221"/>
      <c r="W980" s="221"/>
      <c r="X980" s="221"/>
      <c r="Y980" s="221"/>
      <c r="AA980" s="221"/>
      <c r="AK980" s="179"/>
      <c r="AL980" s="179"/>
      <c r="AM980" s="179"/>
      <c r="AN980" s="179"/>
      <c r="AO980" s="239"/>
    </row>
    <row r="981">
      <c r="S981" s="183"/>
      <c r="U981" s="221"/>
      <c r="V981" s="221"/>
      <c r="W981" s="221"/>
      <c r="X981" s="221"/>
      <c r="Y981" s="221"/>
      <c r="AA981" s="221"/>
      <c r="AK981" s="179"/>
      <c r="AL981" s="179"/>
      <c r="AM981" s="179"/>
      <c r="AN981" s="179"/>
      <c r="AO981" s="239"/>
    </row>
    <row r="982">
      <c r="S982" s="183"/>
      <c r="U982" s="221"/>
      <c r="V982" s="221"/>
      <c r="W982" s="221"/>
      <c r="X982" s="221"/>
      <c r="Y982" s="221"/>
      <c r="AA982" s="221"/>
      <c r="AK982" s="179"/>
      <c r="AL982" s="179"/>
      <c r="AM982" s="179"/>
      <c r="AN982" s="179"/>
      <c r="AO982" s="239"/>
    </row>
    <row r="983">
      <c r="S983" s="183"/>
      <c r="U983" s="221"/>
      <c r="V983" s="221"/>
      <c r="W983" s="221"/>
      <c r="X983" s="221"/>
      <c r="Y983" s="221"/>
      <c r="AA983" s="221"/>
      <c r="AK983" s="179"/>
      <c r="AL983" s="179"/>
      <c r="AM983" s="179"/>
      <c r="AN983" s="179"/>
      <c r="AO983" s="239"/>
    </row>
    <row r="984">
      <c r="S984" s="183"/>
      <c r="U984" s="221"/>
      <c r="V984" s="221"/>
      <c r="W984" s="221"/>
      <c r="X984" s="221"/>
      <c r="Y984" s="221"/>
      <c r="AA984" s="221"/>
      <c r="AK984" s="179"/>
      <c r="AL984" s="179"/>
      <c r="AM984" s="179"/>
      <c r="AN984" s="179"/>
      <c r="AO984" s="239"/>
    </row>
    <row r="985">
      <c r="S985" s="183"/>
      <c r="U985" s="221"/>
      <c r="V985" s="221"/>
      <c r="W985" s="221"/>
      <c r="X985" s="221"/>
      <c r="Y985" s="221"/>
      <c r="AA985" s="221"/>
      <c r="AK985" s="179"/>
      <c r="AL985" s="179"/>
      <c r="AM985" s="179"/>
      <c r="AN985" s="179"/>
      <c r="AO985" s="239"/>
    </row>
    <row r="986">
      <c r="S986" s="183"/>
      <c r="U986" s="221"/>
      <c r="V986" s="221"/>
      <c r="W986" s="221"/>
      <c r="X986" s="221"/>
      <c r="Y986" s="221"/>
      <c r="AA986" s="221"/>
      <c r="AK986" s="179"/>
      <c r="AL986" s="179"/>
      <c r="AM986" s="179"/>
      <c r="AN986" s="179"/>
      <c r="AO986" s="239"/>
    </row>
    <row r="987">
      <c r="S987" s="183"/>
      <c r="U987" s="221"/>
      <c r="V987" s="221"/>
      <c r="W987" s="221"/>
      <c r="X987" s="221"/>
      <c r="Y987" s="221"/>
      <c r="AA987" s="221"/>
      <c r="AK987" s="179"/>
      <c r="AL987" s="179"/>
      <c r="AM987" s="179"/>
      <c r="AN987" s="179"/>
      <c r="AO987" s="239"/>
    </row>
    <row r="988">
      <c r="S988" s="183"/>
      <c r="U988" s="221"/>
      <c r="V988" s="221"/>
      <c r="W988" s="221"/>
      <c r="X988" s="221"/>
      <c r="Y988" s="221"/>
      <c r="AA988" s="221"/>
      <c r="AK988" s="179"/>
      <c r="AL988" s="179"/>
      <c r="AM988" s="179"/>
      <c r="AN988" s="179"/>
      <c r="AO988" s="239"/>
    </row>
    <row r="989">
      <c r="S989" s="183"/>
      <c r="U989" s="221"/>
      <c r="V989" s="221"/>
      <c r="W989" s="221"/>
      <c r="X989" s="221"/>
      <c r="Y989" s="221"/>
      <c r="AA989" s="221"/>
      <c r="AK989" s="179"/>
      <c r="AL989" s="179"/>
      <c r="AM989" s="179"/>
      <c r="AN989" s="179"/>
      <c r="AO989" s="239"/>
    </row>
    <row r="990">
      <c r="S990" s="183"/>
      <c r="U990" s="221"/>
      <c r="V990" s="221"/>
      <c r="W990" s="221"/>
      <c r="X990" s="221"/>
      <c r="Y990" s="221"/>
      <c r="AA990" s="221"/>
      <c r="AK990" s="179"/>
      <c r="AL990" s="179"/>
      <c r="AM990" s="179"/>
      <c r="AN990" s="179"/>
      <c r="AO990" s="239"/>
    </row>
    <row r="991">
      <c r="S991" s="183"/>
      <c r="U991" s="221"/>
      <c r="V991" s="221"/>
      <c r="W991" s="221"/>
      <c r="X991" s="221"/>
      <c r="Y991" s="221"/>
      <c r="AA991" s="221"/>
      <c r="AK991" s="179"/>
      <c r="AL991" s="179"/>
      <c r="AM991" s="179"/>
      <c r="AN991" s="179"/>
      <c r="AO991" s="239"/>
    </row>
    <row r="992">
      <c r="S992" s="183"/>
      <c r="U992" s="221"/>
      <c r="V992" s="221"/>
      <c r="W992" s="221"/>
      <c r="X992" s="221"/>
      <c r="Y992" s="221"/>
      <c r="AA992" s="221"/>
      <c r="AK992" s="179"/>
      <c r="AL992" s="179"/>
      <c r="AM992" s="179"/>
      <c r="AN992" s="179"/>
      <c r="AO992" s="239"/>
    </row>
    <row r="993">
      <c r="S993" s="183"/>
      <c r="U993" s="221"/>
      <c r="V993" s="221"/>
      <c r="W993" s="221"/>
      <c r="X993" s="221"/>
      <c r="Y993" s="221"/>
      <c r="AA993" s="221"/>
      <c r="AK993" s="179"/>
      <c r="AL993" s="179"/>
      <c r="AM993" s="179"/>
      <c r="AN993" s="179"/>
      <c r="AO993" s="239"/>
    </row>
    <row r="994">
      <c r="S994" s="183"/>
      <c r="U994" s="221"/>
      <c r="V994" s="221"/>
      <c r="W994" s="221"/>
      <c r="X994" s="221"/>
      <c r="Y994" s="221"/>
      <c r="AA994" s="221"/>
      <c r="AK994" s="179"/>
      <c r="AL994" s="179"/>
      <c r="AM994" s="179"/>
      <c r="AN994" s="179"/>
      <c r="AO994" s="239"/>
    </row>
    <row r="995">
      <c r="S995" s="183"/>
      <c r="U995" s="221"/>
      <c r="V995" s="221"/>
      <c r="W995" s="221"/>
      <c r="X995" s="221"/>
      <c r="Y995" s="221"/>
      <c r="AA995" s="221"/>
      <c r="AK995" s="179"/>
      <c r="AL995" s="179"/>
      <c r="AM995" s="179"/>
      <c r="AN995" s="179"/>
      <c r="AO995" s="239"/>
    </row>
    <row r="996">
      <c r="S996" s="183"/>
      <c r="U996" s="221"/>
      <c r="V996" s="221"/>
      <c r="W996" s="221"/>
      <c r="X996" s="221"/>
      <c r="Y996" s="221"/>
      <c r="AA996" s="221"/>
      <c r="AK996" s="179"/>
      <c r="AL996" s="179"/>
      <c r="AM996" s="179"/>
      <c r="AN996" s="179"/>
      <c r="AO996" s="239"/>
    </row>
    <row r="997">
      <c r="S997" s="183"/>
      <c r="U997" s="221"/>
      <c r="V997" s="221"/>
      <c r="W997" s="221"/>
      <c r="X997" s="221"/>
      <c r="Y997" s="221"/>
      <c r="AA997" s="221"/>
      <c r="AK997" s="179"/>
      <c r="AL997" s="179"/>
      <c r="AM997" s="179"/>
      <c r="AN997" s="179"/>
      <c r="AO997" s="239"/>
    </row>
    <row r="998">
      <c r="S998" s="183"/>
      <c r="U998" s="221"/>
      <c r="V998" s="221"/>
      <c r="W998" s="221"/>
      <c r="X998" s="221"/>
      <c r="Y998" s="221"/>
      <c r="AA998" s="221"/>
      <c r="AK998" s="179"/>
      <c r="AL998" s="179"/>
      <c r="AM998" s="179"/>
      <c r="AN998" s="179"/>
      <c r="AO998" s="239"/>
    </row>
    <row r="999">
      <c r="S999" s="183"/>
      <c r="U999" s="221"/>
      <c r="V999" s="221"/>
      <c r="W999" s="221"/>
      <c r="X999" s="221"/>
      <c r="Y999" s="221"/>
      <c r="AA999" s="221"/>
      <c r="AK999" s="179"/>
      <c r="AL999" s="179"/>
      <c r="AM999" s="179"/>
      <c r="AN999" s="179"/>
      <c r="AO999" s="239"/>
    </row>
    <row r="1000">
      <c r="S1000" s="183"/>
      <c r="U1000" s="221"/>
      <c r="V1000" s="221"/>
      <c r="W1000" s="221"/>
      <c r="X1000" s="221"/>
      <c r="Y1000" s="221"/>
      <c r="AA1000" s="221"/>
      <c r="AK1000" s="179"/>
      <c r="AL1000" s="179"/>
      <c r="AM1000" s="179"/>
      <c r="AN1000" s="179"/>
      <c r="AO1000" s="239"/>
    </row>
  </sheetData>
  <mergeCells count="10">
    <mergeCell ref="AK1:AO1"/>
    <mergeCell ref="AP1:AT1"/>
    <mergeCell ref="AU1:AY1"/>
    <mergeCell ref="B1:F1"/>
    <mergeCell ref="G1:K1"/>
    <mergeCell ref="L1:P1"/>
    <mergeCell ref="Q1:U1"/>
    <mergeCell ref="V1:Z1"/>
    <mergeCell ref="AA1:AE1"/>
    <mergeCell ref="AF1:AJ1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7" max="7" width="14.43"/>
    <col customWidth="1" min="8" max="8" width="15.57"/>
    <col hidden="1" min="12" max="12" width="14.43"/>
  </cols>
  <sheetData>
    <row r="1">
      <c r="A1" s="1"/>
      <c r="B1" s="2" t="s">
        <v>1</v>
      </c>
      <c r="C1" s="4">
        <v>30.0</v>
      </c>
      <c r="D1" s="5"/>
      <c r="E1" s="5"/>
      <c r="F1" s="5"/>
      <c r="G1" s="5" t="s">
        <v>3</v>
      </c>
      <c r="H1" s="5"/>
      <c r="I1" s="2"/>
      <c r="J1" s="5"/>
      <c r="K1" s="5"/>
      <c r="L1" s="5"/>
      <c r="M1" s="5"/>
      <c r="N1" s="10"/>
      <c r="O1" s="10"/>
    </row>
    <row r="2">
      <c r="A2" s="11"/>
      <c r="B2" s="12" t="s">
        <v>6</v>
      </c>
      <c r="C2" s="13">
        <v>30.0</v>
      </c>
      <c r="D2" s="5" t="s">
        <v>10</v>
      </c>
      <c r="E2" s="5"/>
      <c r="F2" s="5"/>
      <c r="G2" s="22">
        <f>TODAY()</f>
        <v>46308</v>
      </c>
      <c r="H2" s="15"/>
      <c r="I2" s="23"/>
      <c r="J2" s="20"/>
      <c r="K2" s="5"/>
      <c r="L2" s="10"/>
      <c r="M2" s="10"/>
      <c r="N2" s="10"/>
      <c r="O2" s="10"/>
    </row>
    <row r="3">
      <c r="A3" s="11"/>
      <c r="B3" s="5"/>
      <c r="C3" s="5"/>
      <c r="D3" s="5"/>
      <c r="E3" s="5"/>
      <c r="F3" s="5"/>
      <c r="G3" s="24" t="s">
        <v>13</v>
      </c>
      <c r="H3" s="27">
        <f>M38</f>
        <v>267673750</v>
      </c>
      <c r="I3" s="31"/>
      <c r="J3" s="30" t="s">
        <v>19</v>
      </c>
      <c r="K3" s="5"/>
      <c r="L3" s="10"/>
      <c r="M3" s="10"/>
      <c r="N3" s="10"/>
      <c r="O3" s="10"/>
    </row>
    <row r="4">
      <c r="A4" s="11"/>
      <c r="B4" s="5"/>
      <c r="C4" s="5"/>
      <c r="D4" s="5"/>
      <c r="E4" s="5"/>
      <c r="F4" s="5"/>
      <c r="G4" s="24" t="s">
        <v>22</v>
      </c>
      <c r="H4" s="32">
        <f>+M39</f>
        <v>12350206000</v>
      </c>
      <c r="I4" s="36">
        <f>N39</f>
        <v>0.970127332</v>
      </c>
      <c r="J4" s="35"/>
      <c r="K4" s="5"/>
      <c r="L4" s="10"/>
      <c r="M4" s="10"/>
      <c r="N4" s="10"/>
      <c r="O4" s="10"/>
    </row>
    <row r="5">
      <c r="A5" s="11"/>
      <c r="B5" s="5"/>
      <c r="C5" s="5"/>
      <c r="D5" s="5"/>
      <c r="E5" s="5"/>
      <c r="F5" s="5"/>
      <c r="G5" s="24" t="s">
        <v>23</v>
      </c>
      <c r="H5" s="8">
        <f>M40</f>
        <v>12350206000</v>
      </c>
      <c r="I5" s="36">
        <f>M41</f>
        <v>0.970127332</v>
      </c>
      <c r="J5" s="35"/>
      <c r="K5" s="30" t="s">
        <v>19</v>
      </c>
      <c r="L5" s="10"/>
      <c r="M5" s="10"/>
      <c r="N5" s="10"/>
      <c r="O5" s="10"/>
    </row>
    <row r="6">
      <c r="A6" s="11"/>
      <c r="B6" s="5"/>
      <c r="C6" s="5"/>
      <c r="D6" s="5"/>
      <c r="E6" s="5"/>
      <c r="F6" s="5"/>
      <c r="G6" s="43" t="s">
        <v>24</v>
      </c>
      <c r="H6" s="45">
        <f>N39</f>
        <v>0.970127332</v>
      </c>
      <c r="I6" s="47">
        <f>100%/$C$1*C2</f>
        <v>1</v>
      </c>
      <c r="J6" s="48"/>
      <c r="K6" s="5"/>
      <c r="L6" s="10"/>
      <c r="M6" s="10"/>
      <c r="N6" s="10"/>
      <c r="O6" s="10"/>
    </row>
    <row r="7">
      <c r="A7" s="11"/>
      <c r="B7" s="51" t="s">
        <v>25</v>
      </c>
      <c r="C7" s="5"/>
      <c r="D7" s="5"/>
      <c r="E7" s="5"/>
      <c r="F7" s="5"/>
      <c r="G7" s="5"/>
      <c r="H7" s="5"/>
      <c r="I7" s="2"/>
      <c r="J7" s="5"/>
      <c r="K7" s="5"/>
      <c r="L7" s="5"/>
      <c r="M7" s="5"/>
      <c r="N7" s="10"/>
      <c r="O7" s="10"/>
    </row>
    <row r="8">
      <c r="A8" s="52" t="s">
        <v>0</v>
      </c>
      <c r="B8" s="54" t="s">
        <v>2</v>
      </c>
      <c r="C8" s="54" t="s">
        <v>4</v>
      </c>
      <c r="D8" s="54" t="s">
        <v>5</v>
      </c>
      <c r="E8" s="54" t="s">
        <v>7</v>
      </c>
      <c r="F8" s="54" t="s">
        <v>8</v>
      </c>
      <c r="G8" s="54" t="s">
        <v>9</v>
      </c>
      <c r="H8" s="54" t="s">
        <v>11</v>
      </c>
      <c r="I8" s="54" t="s">
        <v>12</v>
      </c>
      <c r="J8" s="54" t="s">
        <v>14</v>
      </c>
      <c r="K8" s="54" t="s">
        <v>26</v>
      </c>
      <c r="L8" s="57"/>
      <c r="M8" s="54" t="s">
        <v>29</v>
      </c>
      <c r="N8" s="58" t="s">
        <v>30</v>
      </c>
      <c r="O8" s="10"/>
    </row>
    <row r="9">
      <c r="A9" s="59">
        <v>46266.0</v>
      </c>
      <c r="B9" s="61">
        <v>1.11155E8</v>
      </c>
      <c r="C9" s="62"/>
      <c r="D9" s="65">
        <v>8.543E7</v>
      </c>
      <c r="E9" s="67">
        <v>5.67E7</v>
      </c>
      <c r="F9" s="67">
        <v>3.57E7</v>
      </c>
      <c r="G9" s="67">
        <v>9422250.0</v>
      </c>
      <c r="H9" s="67">
        <v>6000000.0</v>
      </c>
      <c r="I9" s="69">
        <v>1.24E7</v>
      </c>
      <c r="J9" s="67">
        <v>2.594E7</v>
      </c>
      <c r="K9" s="65">
        <v>0.0</v>
      </c>
      <c r="L9" s="71"/>
      <c r="M9" s="74">
        <f t="shared" ref="M9:M16" si="1">SUM(B9:L9)</f>
        <v>342747250</v>
      </c>
      <c r="N9" s="10"/>
      <c r="O9" s="10"/>
    </row>
    <row r="10">
      <c r="A10" s="59">
        <v>46267.0</v>
      </c>
      <c r="B10" s="76">
        <v>3.404E7</v>
      </c>
      <c r="C10" s="62"/>
      <c r="D10" s="65">
        <v>8.5095E7</v>
      </c>
      <c r="E10" s="67">
        <v>5.988E7</v>
      </c>
      <c r="F10" s="78">
        <v>4.1585E7</v>
      </c>
      <c r="G10" s="67">
        <v>9633750.0</v>
      </c>
      <c r="H10" s="67">
        <v>3.371E7</v>
      </c>
      <c r="I10" s="62">
        <v>0.0</v>
      </c>
      <c r="J10" s="67">
        <v>1.39E7</v>
      </c>
      <c r="K10" s="65">
        <v>9800000.0</v>
      </c>
      <c r="L10" s="71"/>
      <c r="M10" s="74">
        <f t="shared" si="1"/>
        <v>287643750</v>
      </c>
      <c r="N10" s="10"/>
      <c r="O10" s="10"/>
    </row>
    <row r="11">
      <c r="A11" s="59">
        <v>46268.0</v>
      </c>
      <c r="B11" s="80">
        <v>4.277E7</v>
      </c>
      <c r="C11" s="62"/>
      <c r="D11" s="65">
        <v>4.117E7</v>
      </c>
      <c r="E11" s="61">
        <v>5.244E7</v>
      </c>
      <c r="F11" s="67">
        <v>2.569E7</v>
      </c>
      <c r="G11" s="65">
        <v>3612500.0</v>
      </c>
      <c r="H11" s="65">
        <v>6.02E7</v>
      </c>
      <c r="I11" s="62">
        <v>1.2367E8</v>
      </c>
      <c r="J11" s="67">
        <v>3.386E7</v>
      </c>
      <c r="K11" s="65">
        <v>1.44E7</v>
      </c>
      <c r="L11" s="71"/>
      <c r="M11" s="74">
        <f t="shared" si="1"/>
        <v>397812500</v>
      </c>
      <c r="N11" s="10"/>
      <c r="O11" s="10"/>
    </row>
    <row r="12">
      <c r="A12" s="59">
        <v>46269.0</v>
      </c>
      <c r="B12" s="61">
        <v>1.393E8</v>
      </c>
      <c r="C12" s="62"/>
      <c r="D12" s="65">
        <v>1.68925E8</v>
      </c>
      <c r="E12" s="61">
        <v>2.2739E8</v>
      </c>
      <c r="F12" s="67">
        <v>0.0</v>
      </c>
      <c r="G12" s="67">
        <v>3.775125E7</v>
      </c>
      <c r="H12" s="67">
        <v>9.145E7</v>
      </c>
      <c r="I12" s="62">
        <v>1.331E8</v>
      </c>
      <c r="J12" s="67">
        <v>1.42E7</v>
      </c>
      <c r="K12" s="65">
        <v>0.0</v>
      </c>
      <c r="L12" s="71"/>
      <c r="M12" s="74">
        <f t="shared" si="1"/>
        <v>812116250</v>
      </c>
      <c r="N12" s="10"/>
      <c r="O12" s="10"/>
    </row>
    <row r="13">
      <c r="A13" s="59">
        <v>46270.0</v>
      </c>
      <c r="B13" s="61">
        <v>9.231E7</v>
      </c>
      <c r="C13" s="62"/>
      <c r="D13" s="65">
        <v>6.1525E7</v>
      </c>
      <c r="E13" s="61">
        <v>1.8774E8</v>
      </c>
      <c r="F13" s="85">
        <v>3.955E7</v>
      </c>
      <c r="G13" s="67">
        <v>2.05425E7</v>
      </c>
      <c r="H13" s="65">
        <v>1.5776E8</v>
      </c>
      <c r="I13" s="87">
        <v>5.372E7</v>
      </c>
      <c r="J13" s="67">
        <v>6.95E7</v>
      </c>
      <c r="K13" s="65">
        <v>0.0</v>
      </c>
      <c r="L13" s="71"/>
      <c r="M13" s="74">
        <f t="shared" si="1"/>
        <v>682647500</v>
      </c>
      <c r="N13" s="35"/>
      <c r="O13" s="10"/>
    </row>
    <row r="14">
      <c r="A14" s="59">
        <v>46271.0</v>
      </c>
      <c r="B14" s="80">
        <v>1.5854E8</v>
      </c>
      <c r="C14" s="62"/>
      <c r="D14" s="65">
        <v>1.91835E8</v>
      </c>
      <c r="E14" s="61">
        <v>2.6047E8</v>
      </c>
      <c r="F14" s="67">
        <v>5.344E7</v>
      </c>
      <c r="G14" s="67">
        <v>9170000.0</v>
      </c>
      <c r="H14" s="65">
        <v>4.096E7</v>
      </c>
      <c r="I14" s="87">
        <v>6.52E7</v>
      </c>
      <c r="J14" s="67">
        <v>6.722E7</v>
      </c>
      <c r="K14" s="65">
        <v>0.0</v>
      </c>
      <c r="L14" s="71"/>
      <c r="M14" s="74">
        <f t="shared" si="1"/>
        <v>846835000</v>
      </c>
      <c r="N14" s="35"/>
      <c r="O14" s="10"/>
    </row>
    <row r="15">
      <c r="A15" s="59">
        <v>46272.0</v>
      </c>
      <c r="B15" s="90">
        <v>1.425E7</v>
      </c>
      <c r="C15" s="62"/>
      <c r="D15" s="65">
        <v>5.6975E7</v>
      </c>
      <c r="E15" s="91">
        <v>5.956E7</v>
      </c>
      <c r="F15" s="67">
        <v>1.9519E8</v>
      </c>
      <c r="G15" s="67">
        <v>3378750.0</v>
      </c>
      <c r="H15" s="65">
        <v>4.04E7</v>
      </c>
      <c r="I15" s="62">
        <v>0.0</v>
      </c>
      <c r="J15" s="67">
        <v>5800000.0</v>
      </c>
      <c r="K15" s="65">
        <v>6.19E7</v>
      </c>
      <c r="L15" s="71"/>
      <c r="M15" s="74">
        <f t="shared" si="1"/>
        <v>437453750</v>
      </c>
      <c r="N15" s="35"/>
      <c r="O15" s="10"/>
    </row>
    <row r="16">
      <c r="A16" s="59">
        <v>46273.0</v>
      </c>
      <c r="B16" s="61">
        <v>4.652E7</v>
      </c>
      <c r="C16" s="62"/>
      <c r="D16" s="65">
        <v>4.609E7</v>
      </c>
      <c r="E16" s="61">
        <v>5.034E7</v>
      </c>
      <c r="F16" s="95">
        <v>1.9865E7</v>
      </c>
      <c r="G16" s="96">
        <v>7500000.0</v>
      </c>
      <c r="H16" s="67">
        <v>3.375E7</v>
      </c>
      <c r="I16" s="62">
        <f>5110000+31320000</f>
        <v>36430000</v>
      </c>
      <c r="J16" s="67">
        <v>3.55E7</v>
      </c>
      <c r="K16" s="65">
        <v>5525000.0</v>
      </c>
      <c r="L16" s="71"/>
      <c r="M16" s="74">
        <f t="shared" si="1"/>
        <v>281520000</v>
      </c>
      <c r="N16" s="35"/>
      <c r="O16" s="99"/>
    </row>
    <row r="17">
      <c r="A17" s="59">
        <v>46274.0</v>
      </c>
      <c r="B17" s="61">
        <v>4.007E7</v>
      </c>
      <c r="C17" s="62"/>
      <c r="D17" s="65" t="s">
        <v>27</v>
      </c>
      <c r="E17" s="61">
        <v>4.728E7</v>
      </c>
      <c r="F17" s="95">
        <v>2.693E7</v>
      </c>
      <c r="G17" s="65">
        <v>0.0</v>
      </c>
      <c r="H17" s="67">
        <v>5.275E7</v>
      </c>
      <c r="I17" s="64">
        <f>82030000+107460000</f>
        <v>189490000</v>
      </c>
      <c r="J17" s="67">
        <v>4.34E7</v>
      </c>
      <c r="K17" s="65">
        <v>6885000.0</v>
      </c>
      <c r="L17" s="71"/>
      <c r="M17" s="74">
        <f t="shared" ref="M17:M38" si="2">SUM(B17:K17)</f>
        <v>406805000</v>
      </c>
      <c r="N17" s="10"/>
      <c r="O17" s="35"/>
    </row>
    <row r="18">
      <c r="A18" s="59">
        <v>46275.0</v>
      </c>
      <c r="B18" s="80">
        <v>5.1865E7</v>
      </c>
      <c r="C18" s="62"/>
      <c r="D18" s="65">
        <v>8.082E7</v>
      </c>
      <c r="E18" s="61">
        <v>7.465E7</v>
      </c>
      <c r="F18" s="67">
        <v>3.785E7</v>
      </c>
      <c r="G18" s="67">
        <v>5.25625E7</v>
      </c>
      <c r="H18" s="67">
        <v>6.1565E7</v>
      </c>
      <c r="I18" s="62">
        <v>0.0</v>
      </c>
      <c r="J18" s="65">
        <v>2.01E7</v>
      </c>
      <c r="K18" s="65">
        <v>3.1415E7</v>
      </c>
      <c r="L18" s="71"/>
      <c r="M18" s="74">
        <f t="shared" si="2"/>
        <v>410827500</v>
      </c>
      <c r="N18" s="10"/>
      <c r="O18" s="10"/>
    </row>
    <row r="19">
      <c r="A19" s="59">
        <v>46276.0</v>
      </c>
      <c r="B19" s="76">
        <v>3.58E7</v>
      </c>
      <c r="C19" s="62"/>
      <c r="D19" s="65">
        <v>5.1E7</v>
      </c>
      <c r="E19" s="61">
        <v>5.139E7</v>
      </c>
      <c r="F19" s="67">
        <v>3.3E7</v>
      </c>
      <c r="G19" s="67">
        <v>1.095E7</v>
      </c>
      <c r="H19" s="67">
        <v>1.44E7</v>
      </c>
      <c r="I19" s="62">
        <v>2.91E7</v>
      </c>
      <c r="J19" s="65">
        <v>4.5E7</v>
      </c>
      <c r="K19" s="65">
        <v>0.0</v>
      </c>
      <c r="L19" s="71"/>
      <c r="M19" s="74">
        <f t="shared" si="2"/>
        <v>270640000</v>
      </c>
      <c r="N19" s="10"/>
      <c r="O19" s="10"/>
    </row>
    <row r="20">
      <c r="A20" s="59">
        <v>46277.0</v>
      </c>
      <c r="B20" s="76">
        <v>9.5755E7</v>
      </c>
      <c r="C20" s="62"/>
      <c r="D20" s="65">
        <v>1.0011E8</v>
      </c>
      <c r="E20" s="61">
        <v>9.67E7</v>
      </c>
      <c r="F20" s="67">
        <v>4.7685E7</v>
      </c>
      <c r="G20" s="67">
        <v>2.5655E7</v>
      </c>
      <c r="H20" s="67">
        <v>2.208E7</v>
      </c>
      <c r="I20" s="69">
        <v>5.25E7</v>
      </c>
      <c r="J20" s="65">
        <v>1.885E7</v>
      </c>
      <c r="K20" s="65">
        <v>0.0</v>
      </c>
      <c r="L20" s="71"/>
      <c r="M20" s="74">
        <f t="shared" si="2"/>
        <v>459335000</v>
      </c>
      <c r="N20" s="10"/>
      <c r="O20" s="10"/>
    </row>
    <row r="21">
      <c r="A21" s="59">
        <v>46278.0</v>
      </c>
      <c r="B21" s="61">
        <v>4.324E7</v>
      </c>
      <c r="C21" s="62"/>
      <c r="D21" s="65">
        <v>6.6E7</v>
      </c>
      <c r="E21" s="61">
        <v>8.685E7</v>
      </c>
      <c r="F21" s="78">
        <v>4.97E7</v>
      </c>
      <c r="G21" s="67">
        <v>0.0</v>
      </c>
      <c r="H21" s="67">
        <v>7.402E7</v>
      </c>
      <c r="I21" s="87">
        <v>4.836E7</v>
      </c>
      <c r="J21" s="65">
        <v>0.0</v>
      </c>
      <c r="K21" s="67">
        <v>0.0</v>
      </c>
      <c r="L21" s="71"/>
      <c r="M21" s="74">
        <f t="shared" si="2"/>
        <v>368170000</v>
      </c>
      <c r="N21" s="10"/>
      <c r="O21" s="10"/>
      <c r="P21" s="104" t="s">
        <v>19</v>
      </c>
    </row>
    <row r="22">
      <c r="A22" s="59">
        <v>46279.0</v>
      </c>
      <c r="B22" s="76">
        <v>1.641E7</v>
      </c>
      <c r="C22" s="62"/>
      <c r="D22" s="65">
        <v>6400000.0</v>
      </c>
      <c r="E22" s="61">
        <v>2.824E7</v>
      </c>
      <c r="F22" s="67">
        <v>5.014E7</v>
      </c>
      <c r="G22" s="67">
        <v>2.384375E7</v>
      </c>
      <c r="H22" s="67">
        <v>2.72E7</v>
      </c>
      <c r="I22" s="87">
        <v>5200000.0</v>
      </c>
      <c r="J22" s="65">
        <v>0.0</v>
      </c>
      <c r="K22" s="65">
        <v>2.68E7</v>
      </c>
      <c r="L22" s="71"/>
      <c r="M22" s="74">
        <f t="shared" si="2"/>
        <v>184233750</v>
      </c>
      <c r="N22" s="10"/>
      <c r="O22" s="10"/>
    </row>
    <row r="23">
      <c r="A23" s="59">
        <v>46280.0</v>
      </c>
      <c r="B23" s="76">
        <v>9.1885E7</v>
      </c>
      <c r="C23" s="62"/>
      <c r="D23" s="65">
        <v>3.352E7</v>
      </c>
      <c r="E23" s="61">
        <v>3.753E7</v>
      </c>
      <c r="F23" s="96">
        <v>1.804E7</v>
      </c>
      <c r="G23" s="65">
        <v>5880000.0</v>
      </c>
      <c r="H23" s="65">
        <v>2.95E7</v>
      </c>
      <c r="I23" s="69">
        <v>7920000.0</v>
      </c>
      <c r="J23" s="65">
        <v>1.13E7</v>
      </c>
      <c r="K23" s="65">
        <v>1.16E7</v>
      </c>
      <c r="L23" s="105"/>
      <c r="M23" s="74">
        <f t="shared" si="2"/>
        <v>247175000</v>
      </c>
      <c r="N23" s="106"/>
      <c r="O23" s="106"/>
    </row>
    <row r="24">
      <c r="A24" s="59">
        <v>46281.0</v>
      </c>
      <c r="B24" s="76">
        <v>6.387E7</v>
      </c>
      <c r="C24" s="62"/>
      <c r="D24" s="65">
        <v>7.395E7</v>
      </c>
      <c r="E24" s="61">
        <v>9.899E7</v>
      </c>
      <c r="F24" s="65">
        <v>7.6065E7</v>
      </c>
      <c r="G24" s="65">
        <v>4380000.0</v>
      </c>
      <c r="H24" s="65">
        <v>3.62E7</v>
      </c>
      <c r="I24" s="69">
        <v>2.26E7</v>
      </c>
      <c r="J24" s="65">
        <v>2250000.0</v>
      </c>
      <c r="K24" s="65">
        <v>5880000.0</v>
      </c>
      <c r="L24" s="105"/>
      <c r="M24" s="74">
        <f t="shared" si="2"/>
        <v>384185000</v>
      </c>
      <c r="N24" s="106"/>
      <c r="O24" s="106"/>
    </row>
    <row r="25">
      <c r="A25" s="59">
        <v>46282.0</v>
      </c>
      <c r="B25" s="80">
        <v>4.3945E7</v>
      </c>
      <c r="C25" s="62"/>
      <c r="D25" s="65">
        <v>1.0515E8</v>
      </c>
      <c r="E25" s="61">
        <v>6.405E7</v>
      </c>
      <c r="F25" s="65">
        <v>3.775E7</v>
      </c>
      <c r="G25" s="65">
        <v>0.0</v>
      </c>
      <c r="H25" s="65">
        <v>6.051E7</v>
      </c>
      <c r="I25" s="87">
        <v>1.65E7</v>
      </c>
      <c r="J25" s="65">
        <v>5800000.0</v>
      </c>
      <c r="K25" s="65">
        <v>1.3432E7</v>
      </c>
      <c r="L25" s="105"/>
      <c r="M25" s="74">
        <f t="shared" si="2"/>
        <v>347137000</v>
      </c>
      <c r="N25" s="106"/>
      <c r="O25" s="106"/>
    </row>
    <row r="26">
      <c r="A26" s="59">
        <v>46283.0</v>
      </c>
      <c r="B26" s="61">
        <v>4.628E7</v>
      </c>
      <c r="C26" s="62"/>
      <c r="D26" s="65">
        <v>3.5065E7</v>
      </c>
      <c r="E26" s="65">
        <v>8.968E7</v>
      </c>
      <c r="F26" s="65">
        <v>3.635E7</v>
      </c>
      <c r="G26" s="65">
        <v>6627500.0</v>
      </c>
      <c r="H26" s="65">
        <v>4.21E7</v>
      </c>
      <c r="I26" s="62">
        <v>5.63E7</v>
      </c>
      <c r="J26" s="67">
        <v>5.025E7</v>
      </c>
      <c r="K26" s="65">
        <v>1.65E7</v>
      </c>
      <c r="L26" s="105"/>
      <c r="M26" s="74">
        <f t="shared" si="2"/>
        <v>379152500</v>
      </c>
      <c r="N26" s="106"/>
      <c r="O26" s="106"/>
    </row>
    <row r="27">
      <c r="A27" s="59">
        <v>46284.0</v>
      </c>
      <c r="B27" s="96">
        <v>6.315E7</v>
      </c>
      <c r="C27" s="62"/>
      <c r="D27" s="65">
        <v>1.3693E8</v>
      </c>
      <c r="E27" s="80">
        <v>2.09E7</v>
      </c>
      <c r="F27" s="65">
        <v>1.9254E8</v>
      </c>
      <c r="G27" s="65">
        <v>5440000.0</v>
      </c>
      <c r="H27" s="65">
        <v>6.458E7</v>
      </c>
      <c r="I27" s="87">
        <v>5.8765E7</v>
      </c>
      <c r="J27" s="65">
        <v>2.38E7</v>
      </c>
      <c r="K27" s="65">
        <v>0.0</v>
      </c>
      <c r="L27" s="105"/>
      <c r="M27" s="74">
        <f t="shared" si="2"/>
        <v>566105000</v>
      </c>
      <c r="N27" s="106"/>
      <c r="O27" s="106"/>
      <c r="Q27" s="75"/>
    </row>
    <row r="28">
      <c r="A28" s="59">
        <v>46285.0</v>
      </c>
      <c r="B28" s="96">
        <v>6.5745E7</v>
      </c>
      <c r="C28" s="62"/>
      <c r="D28" s="65">
        <v>9.49075E7</v>
      </c>
      <c r="E28" s="109">
        <v>1.0509E8</v>
      </c>
      <c r="F28" s="65">
        <v>9.43E7</v>
      </c>
      <c r="G28" s="65">
        <v>1.540625E7</v>
      </c>
      <c r="H28" s="65">
        <v>6.35E7</v>
      </c>
      <c r="I28" s="69">
        <v>4.679E7</v>
      </c>
      <c r="J28" s="65">
        <v>4.07E7</v>
      </c>
      <c r="K28" s="65">
        <v>0.0</v>
      </c>
      <c r="L28" s="105"/>
      <c r="M28" s="74">
        <f t="shared" si="2"/>
        <v>526438750</v>
      </c>
      <c r="N28" s="106"/>
      <c r="O28" s="106"/>
    </row>
    <row r="29">
      <c r="A29" s="59">
        <v>46286.0</v>
      </c>
      <c r="B29" s="80">
        <v>6.327E7</v>
      </c>
      <c r="C29" s="62"/>
      <c r="D29" s="65">
        <v>1.0852E8</v>
      </c>
      <c r="E29" s="65">
        <v>5.635E7</v>
      </c>
      <c r="F29" s="65">
        <v>7.751E7</v>
      </c>
      <c r="G29" s="65">
        <v>3166250.0</v>
      </c>
      <c r="H29" s="75">
        <v>6.761E7</v>
      </c>
      <c r="I29" s="87">
        <v>1.136E7</v>
      </c>
      <c r="J29" s="50">
        <v>2.085E7</v>
      </c>
      <c r="K29" s="65">
        <v>0.0</v>
      </c>
      <c r="L29" s="105"/>
      <c r="M29" s="74">
        <f t="shared" si="2"/>
        <v>408636250</v>
      </c>
      <c r="N29" s="106"/>
      <c r="O29" s="10"/>
    </row>
    <row r="30">
      <c r="A30" s="59">
        <v>46287.0</v>
      </c>
      <c r="B30" s="110">
        <v>8.557E7</v>
      </c>
      <c r="C30" s="62"/>
      <c r="D30" s="65">
        <v>4.411E7</v>
      </c>
      <c r="E30" s="65">
        <v>9.31E7</v>
      </c>
      <c r="F30" s="65">
        <v>3.125E7</v>
      </c>
      <c r="G30" s="50">
        <v>2443750.0</v>
      </c>
      <c r="H30" s="65">
        <v>2.83E7</v>
      </c>
      <c r="I30" s="69">
        <v>1.16E7</v>
      </c>
      <c r="J30" s="65">
        <v>8.2285E7</v>
      </c>
      <c r="K30" s="65">
        <v>2.29E7</v>
      </c>
      <c r="L30" s="105"/>
      <c r="M30" s="74">
        <f t="shared" si="2"/>
        <v>401558750</v>
      </c>
      <c r="N30" s="106"/>
      <c r="O30" s="106"/>
    </row>
    <row r="31">
      <c r="A31" s="59">
        <v>46288.0</v>
      </c>
      <c r="B31" s="80">
        <v>2.795E7</v>
      </c>
      <c r="C31" s="62"/>
      <c r="D31" s="65">
        <v>3.39E7</v>
      </c>
      <c r="E31" s="65">
        <v>3.513E7</v>
      </c>
      <c r="F31" s="65">
        <v>4.257E7</v>
      </c>
      <c r="G31" s="65">
        <v>3808000.0</v>
      </c>
      <c r="H31" s="65">
        <v>4.416E7</v>
      </c>
      <c r="I31" s="69">
        <v>7000000.0</v>
      </c>
      <c r="J31" s="65">
        <v>1.51E7</v>
      </c>
      <c r="K31" s="65">
        <v>0.0</v>
      </c>
      <c r="L31" s="71"/>
      <c r="M31" s="74">
        <f t="shared" si="2"/>
        <v>209618000</v>
      </c>
      <c r="N31" s="10"/>
      <c r="O31" s="10"/>
    </row>
    <row r="32">
      <c r="A32" s="59">
        <v>46289.0</v>
      </c>
      <c r="B32" s="115" t="s">
        <v>27</v>
      </c>
      <c r="C32" s="62"/>
      <c r="D32" s="65">
        <v>4.702E7</v>
      </c>
      <c r="E32" s="65">
        <v>3.284E7</v>
      </c>
      <c r="F32" s="65">
        <v>4.654E7</v>
      </c>
      <c r="G32" s="67">
        <v>1.176E7</v>
      </c>
      <c r="H32" s="65">
        <v>4.09E7</v>
      </c>
      <c r="I32" s="116">
        <v>2.165E7</v>
      </c>
      <c r="J32" s="65">
        <v>7.971E7</v>
      </c>
      <c r="K32" s="65">
        <v>1.45E7</v>
      </c>
      <c r="L32" s="71"/>
      <c r="M32" s="74">
        <f t="shared" si="2"/>
        <v>294920000</v>
      </c>
      <c r="N32" s="10"/>
      <c r="O32" s="10"/>
    </row>
    <row r="33">
      <c r="A33" s="59">
        <v>46290.0</v>
      </c>
      <c r="B33" s="80">
        <v>7.776E7</v>
      </c>
      <c r="C33" s="62"/>
      <c r="D33" s="65">
        <v>3.304E7</v>
      </c>
      <c r="E33" s="65">
        <v>6.427E7</v>
      </c>
      <c r="F33" s="65">
        <v>4.665E7</v>
      </c>
      <c r="G33" s="65">
        <v>2.215875E7</v>
      </c>
      <c r="H33" s="65">
        <v>2.161E7</v>
      </c>
      <c r="I33" s="87">
        <v>1.03E7</v>
      </c>
      <c r="J33" s="65">
        <v>1.786E7</v>
      </c>
      <c r="K33" s="65">
        <v>1.45E7</v>
      </c>
      <c r="L33" s="71"/>
      <c r="M33" s="74">
        <f t="shared" si="2"/>
        <v>308148750</v>
      </c>
      <c r="N33" s="10"/>
      <c r="O33" s="10"/>
    </row>
    <row r="34">
      <c r="A34" s="59">
        <v>46291.0</v>
      </c>
      <c r="B34" s="80">
        <v>9.287E7</v>
      </c>
      <c r="C34" s="62"/>
      <c r="D34" s="65">
        <v>7.092E7</v>
      </c>
      <c r="E34" s="65">
        <v>1.45105E8</v>
      </c>
      <c r="F34" s="117">
        <v>1.2497E8</v>
      </c>
      <c r="G34" s="65">
        <v>4.0835E7</v>
      </c>
      <c r="H34" s="65">
        <v>1.029E8</v>
      </c>
      <c r="I34" s="87">
        <v>1.8465E7</v>
      </c>
      <c r="J34" s="65">
        <v>5.793E7</v>
      </c>
      <c r="K34" s="65">
        <v>0.0</v>
      </c>
      <c r="L34" s="71"/>
      <c r="M34" s="74">
        <f t="shared" si="2"/>
        <v>653995000</v>
      </c>
      <c r="N34" s="5"/>
      <c r="O34" s="35"/>
    </row>
    <row r="35">
      <c r="A35" s="59">
        <v>46292.0</v>
      </c>
      <c r="B35" s="76">
        <v>1.0856E8</v>
      </c>
      <c r="C35" s="62"/>
      <c r="D35" s="65">
        <v>9.568E7</v>
      </c>
      <c r="E35" s="65">
        <v>1.4143E8</v>
      </c>
      <c r="F35" s="65">
        <v>7.635E7</v>
      </c>
      <c r="G35" s="96">
        <v>5.3625E7</v>
      </c>
      <c r="H35" s="65">
        <v>4.2475E7</v>
      </c>
      <c r="I35" s="87">
        <v>3.9E7</v>
      </c>
      <c r="J35" s="65">
        <v>1.36E7</v>
      </c>
      <c r="K35" s="65">
        <v>0.0</v>
      </c>
      <c r="L35" s="71"/>
      <c r="M35" s="74">
        <f t="shared" si="2"/>
        <v>570720000</v>
      </c>
      <c r="N35" s="10"/>
      <c r="O35" s="1"/>
    </row>
    <row r="36">
      <c r="A36" s="59">
        <v>46293.0</v>
      </c>
      <c r="B36" s="96">
        <v>3.664E7</v>
      </c>
      <c r="C36" s="62"/>
      <c r="D36" s="65">
        <v>1.7E7</v>
      </c>
      <c r="E36" s="65">
        <v>2.17E7</v>
      </c>
      <c r="F36" s="65">
        <v>5.37E7</v>
      </c>
      <c r="G36" s="67">
        <v>9698500.0</v>
      </c>
      <c r="H36" s="65">
        <v>4.31E7</v>
      </c>
      <c r="I36" s="69">
        <v>0.0</v>
      </c>
      <c r="J36" s="65">
        <v>0.0</v>
      </c>
      <c r="K36" s="65">
        <v>5.9745E7</v>
      </c>
      <c r="L36" s="71"/>
      <c r="M36" s="74">
        <f t="shared" si="2"/>
        <v>241583500</v>
      </c>
      <c r="N36" s="5"/>
      <c r="O36" s="10"/>
    </row>
    <row r="37">
      <c r="A37" s="59">
        <v>46294.0</v>
      </c>
      <c r="B37" s="109">
        <v>5.464E7</v>
      </c>
      <c r="C37" s="62"/>
      <c r="D37" s="65">
        <v>3.86E7</v>
      </c>
      <c r="E37" s="118">
        <v>7.009E7</v>
      </c>
      <c r="F37" s="96">
        <v>4.06235E7</v>
      </c>
      <c r="G37" s="118">
        <v>2.9608E7</v>
      </c>
      <c r="H37" s="118">
        <v>7.51E7</v>
      </c>
      <c r="I37" s="121">
        <v>1.485E7</v>
      </c>
      <c r="J37" s="65">
        <v>2.42E7</v>
      </c>
      <c r="K37" s="118">
        <v>6660000.0</v>
      </c>
      <c r="L37" s="71"/>
      <c r="M37" s="74">
        <f t="shared" si="2"/>
        <v>354371500</v>
      </c>
      <c r="O37" s="10"/>
    </row>
    <row r="38">
      <c r="A38" s="59">
        <v>46295.0</v>
      </c>
      <c r="B38" s="96">
        <v>2.665E7</v>
      </c>
      <c r="C38" s="62"/>
      <c r="D38" s="118">
        <v>4.303E7</v>
      </c>
      <c r="E38" s="118">
        <v>3.644E7</v>
      </c>
      <c r="F38" s="65">
        <v>6.231E7</v>
      </c>
      <c r="G38" s="118">
        <v>8723750.0</v>
      </c>
      <c r="H38" s="118">
        <v>3150000.0</v>
      </c>
      <c r="I38" s="121">
        <v>0.0</v>
      </c>
      <c r="J38" s="65">
        <v>5.761E7</v>
      </c>
      <c r="K38" s="118">
        <v>2.976E7</v>
      </c>
      <c r="L38" s="71"/>
      <c r="M38" s="74">
        <f t="shared" si="2"/>
        <v>267673750</v>
      </c>
      <c r="O38" s="10"/>
    </row>
    <row r="39">
      <c r="A39" s="125" t="s">
        <v>31</v>
      </c>
      <c r="B39" s="126">
        <f t="shared" ref="B39:K39" si="3">SUM(B9:B38)</f>
        <v>1870810000</v>
      </c>
      <c r="C39" s="126">
        <f t="shared" si="3"/>
        <v>0</v>
      </c>
      <c r="D39" s="126">
        <f t="shared" si="3"/>
        <v>2052717500</v>
      </c>
      <c r="E39" s="126">
        <f t="shared" si="3"/>
        <v>2452325000</v>
      </c>
      <c r="F39" s="126">
        <f t="shared" si="3"/>
        <v>1713843500</v>
      </c>
      <c r="G39" s="126">
        <f t="shared" si="3"/>
        <v>437583000</v>
      </c>
      <c r="H39" s="126">
        <f t="shared" si="3"/>
        <v>1481940000</v>
      </c>
      <c r="I39" s="128">
        <f t="shared" si="3"/>
        <v>1092270000</v>
      </c>
      <c r="J39" s="126">
        <f t="shared" si="3"/>
        <v>896515000</v>
      </c>
      <c r="K39" s="126">
        <f t="shared" si="3"/>
        <v>352202000</v>
      </c>
      <c r="L39" s="126"/>
      <c r="M39" s="126">
        <f>SUM(M9:M38)</f>
        <v>12350206000</v>
      </c>
      <c r="N39" s="129">
        <f>M39/M42</f>
        <v>0.970127332</v>
      </c>
      <c r="O39" s="130"/>
    </row>
    <row r="40">
      <c r="A40" s="131" t="s">
        <v>32</v>
      </c>
      <c r="B40" s="132">
        <f t="shared" ref="B40:F40" si="4">B39*$C$1/$C$2</f>
        <v>1870810000</v>
      </c>
      <c r="C40" s="132">
        <f t="shared" si="4"/>
        <v>0</v>
      </c>
      <c r="D40" s="132">
        <f t="shared" si="4"/>
        <v>2052717500</v>
      </c>
      <c r="E40" s="132">
        <f t="shared" si="4"/>
        <v>2452325000</v>
      </c>
      <c r="F40" s="132">
        <f t="shared" si="4"/>
        <v>1713843500</v>
      </c>
      <c r="G40" s="132">
        <f>G39/C2*C1</f>
        <v>437583000</v>
      </c>
      <c r="H40" s="132">
        <f t="shared" ref="H40:L40" si="5">H39*$C$1/$C$2</f>
        <v>1481940000</v>
      </c>
      <c r="I40" s="135">
        <f t="shared" si="5"/>
        <v>1092270000</v>
      </c>
      <c r="J40" s="132">
        <f t="shared" si="5"/>
        <v>896515000</v>
      </c>
      <c r="K40" s="132">
        <f t="shared" si="5"/>
        <v>352202000</v>
      </c>
      <c r="L40" s="132">
        <f t="shared" si="5"/>
        <v>0</v>
      </c>
      <c r="M40" s="132">
        <f>SUM(B40:L40)</f>
        <v>12350206000</v>
      </c>
      <c r="N40" s="10"/>
      <c r="O40" s="10"/>
      <c r="P40" s="32"/>
    </row>
    <row r="41">
      <c r="A41" s="134" t="s">
        <v>33</v>
      </c>
      <c r="B41" s="137">
        <f t="shared" ref="B41:K41" si="6">B40/B42</f>
        <v>1.069034286</v>
      </c>
      <c r="C41" s="134" t="str">
        <f t="shared" si="6"/>
        <v>#DIV/0!</v>
      </c>
      <c r="D41" s="138">
        <f t="shared" si="6"/>
        <v>0.821087</v>
      </c>
      <c r="E41" s="138">
        <f t="shared" si="6"/>
        <v>0.9523592233</v>
      </c>
      <c r="F41" s="138">
        <f t="shared" si="6"/>
        <v>0.9521352778</v>
      </c>
      <c r="G41" s="138">
        <f t="shared" si="6"/>
        <v>0.875166</v>
      </c>
      <c r="H41" s="137">
        <f t="shared" si="6"/>
        <v>1.004705085</v>
      </c>
      <c r="I41" s="137">
        <f t="shared" si="6"/>
        <v>1.040257143</v>
      </c>
      <c r="J41" s="137">
        <f t="shared" si="6"/>
        <v>1.195353333</v>
      </c>
      <c r="K41" s="137">
        <f t="shared" si="6"/>
        <v>1.065664145</v>
      </c>
      <c r="L41" s="134"/>
      <c r="M41" s="141">
        <f>M40/M42</f>
        <v>0.970127332</v>
      </c>
      <c r="N41" s="48"/>
      <c r="O41" s="10"/>
    </row>
    <row r="42">
      <c r="A42" s="131" t="s">
        <v>34</v>
      </c>
      <c r="B42" s="132">
        <v>1.75E9</v>
      </c>
      <c r="C42" s="142">
        <v>0.0</v>
      </c>
      <c r="D42" s="142">
        <v>2.5E9</v>
      </c>
      <c r="E42" s="132">
        <v>2.575E9</v>
      </c>
      <c r="F42" s="142">
        <v>1.8E9</v>
      </c>
      <c r="G42" s="132">
        <v>5.0E8</v>
      </c>
      <c r="H42" s="142">
        <v>1.475E9</v>
      </c>
      <c r="I42" s="135">
        <v>1.05E9</v>
      </c>
      <c r="J42" s="132">
        <v>7.5E8</v>
      </c>
      <c r="K42" s="143">
        <v>3.305E8</v>
      </c>
      <c r="L42" s="142"/>
      <c r="M42" s="132">
        <f>SUM(B42:L42)</f>
        <v>12730500000</v>
      </c>
      <c r="N42" s="10"/>
      <c r="O42" s="10"/>
    </row>
    <row r="43">
      <c r="A43" s="145" t="s">
        <v>30</v>
      </c>
      <c r="B43" s="147">
        <f t="shared" ref="B43:M43" si="7">B39/B42</f>
        <v>1.069034286</v>
      </c>
      <c r="C43" s="147" t="str">
        <f t="shared" si="7"/>
        <v>#DIV/0!</v>
      </c>
      <c r="D43" s="147">
        <f t="shared" si="7"/>
        <v>0.821087</v>
      </c>
      <c r="E43" s="147">
        <f t="shared" si="7"/>
        <v>0.9523592233</v>
      </c>
      <c r="F43" s="147">
        <f t="shared" si="7"/>
        <v>0.9521352778</v>
      </c>
      <c r="G43" s="147">
        <f t="shared" si="7"/>
        <v>0.875166</v>
      </c>
      <c r="H43" s="147">
        <f t="shared" si="7"/>
        <v>1.004705085</v>
      </c>
      <c r="I43" s="147">
        <f t="shared" si="7"/>
        <v>1.040257143</v>
      </c>
      <c r="J43" s="147">
        <f t="shared" si="7"/>
        <v>1.195353333</v>
      </c>
      <c r="K43" s="147">
        <f t="shared" si="7"/>
        <v>1.065664145</v>
      </c>
      <c r="L43" s="147" t="str">
        <f t="shared" si="7"/>
        <v>#DIV/0!</v>
      </c>
      <c r="M43" s="147">
        <f t="shared" si="7"/>
        <v>0.970127332</v>
      </c>
      <c r="N43" s="10"/>
      <c r="O43" s="150"/>
      <c r="P43" s="151"/>
    </row>
    <row r="44">
      <c r="A44" s="131" t="s">
        <v>35</v>
      </c>
      <c r="B44" s="152">
        <v>1.4928645E9</v>
      </c>
      <c r="C44" s="152">
        <v>8.6160925E8</v>
      </c>
      <c r="D44" s="152">
        <v>1.6121955E9</v>
      </c>
      <c r="E44" s="152">
        <v>1.501346E9</v>
      </c>
      <c r="F44" s="152">
        <v>1.726258E9</v>
      </c>
      <c r="G44" s="152">
        <v>3.638805E8</v>
      </c>
      <c r="H44" s="152">
        <v>1.0762735E9</v>
      </c>
      <c r="I44" s="155">
        <v>9.6473245E8</v>
      </c>
      <c r="J44" s="153">
        <v>0.0</v>
      </c>
      <c r="K44" s="152">
        <v>1.50805E8</v>
      </c>
      <c r="L44" s="132"/>
      <c r="M44" s="132">
        <f>SUM(B44:K44)</f>
        <v>9749964700</v>
      </c>
      <c r="N44" s="10"/>
      <c r="O44" s="10"/>
    </row>
    <row r="45">
      <c r="A45" s="154" t="s">
        <v>36</v>
      </c>
      <c r="B45" s="156">
        <f t="shared" ref="B45:K45" si="8">B39/B44-1</f>
        <v>0.2531679868</v>
      </c>
      <c r="C45" s="156">
        <f t="shared" si="8"/>
        <v>-1</v>
      </c>
      <c r="D45" s="156">
        <f t="shared" si="8"/>
        <v>0.2732435365</v>
      </c>
      <c r="E45" s="156">
        <f t="shared" si="8"/>
        <v>0.6334176133</v>
      </c>
      <c r="F45" s="156">
        <f t="shared" si="8"/>
        <v>-0.007191566962</v>
      </c>
      <c r="G45" s="156">
        <f t="shared" si="8"/>
        <v>0.2025458908</v>
      </c>
      <c r="H45" s="156">
        <f t="shared" si="8"/>
        <v>0.3769176701</v>
      </c>
      <c r="I45" s="156">
        <f t="shared" si="8"/>
        <v>0.1321999172</v>
      </c>
      <c r="J45" s="156" t="str">
        <f t="shared" si="8"/>
        <v>#DIV/0!</v>
      </c>
      <c r="K45" s="156">
        <f t="shared" si="8"/>
        <v>1.335479593</v>
      </c>
      <c r="L45" s="156"/>
      <c r="M45" s="158">
        <f>M40/M44-1</f>
        <v>0.2666923809</v>
      </c>
      <c r="N45" s="10"/>
      <c r="O45" s="10"/>
    </row>
    <row r="46">
      <c r="A46" s="165" t="s">
        <v>38</v>
      </c>
      <c r="B46" s="166" t="str">
        <f>(B42-B39)/(C1-C2)</f>
        <v>#DIV/0!</v>
      </c>
      <c r="C46" s="166"/>
      <c r="D46" s="166" t="str">
        <f>(D42-D39)/(C1-C2)</f>
        <v>#DIV/0!</v>
      </c>
      <c r="E46" s="166" t="str">
        <f>(E42-E39)/(C1-C2)</f>
        <v>#DIV/0!</v>
      </c>
      <c r="F46" s="166" t="str">
        <f>(F42-F39)/(C1-C2)</f>
        <v>#DIV/0!</v>
      </c>
      <c r="G46" s="166" t="str">
        <f>(G42-G39)/(C1-C2)</f>
        <v>#DIV/0!</v>
      </c>
      <c r="H46" s="166" t="str">
        <f>(H42-H39)/(C1-C2)</f>
        <v>#DIV/0!</v>
      </c>
      <c r="I46" s="166" t="str">
        <f>(I42-I39)/(C1-C2)</f>
        <v>#DIV/0!</v>
      </c>
      <c r="J46" s="166" t="str">
        <f>(J42-J39)/(C1-C2)</f>
        <v>#DIV/0!</v>
      </c>
      <c r="K46" s="166" t="str">
        <f t="shared" ref="K46:L46" si="9">(K42-K39)/(C1-C2)</f>
        <v>#DIV/0!</v>
      </c>
      <c r="L46" s="166" t="str">
        <f t="shared" si="9"/>
        <v>#VALUE!</v>
      </c>
      <c r="M46" s="166" t="str">
        <f>(M42-M39)/(C1-C2)</f>
        <v>#DIV/0!</v>
      </c>
      <c r="N46" s="10"/>
      <c r="O46" s="10"/>
    </row>
    <row r="47">
      <c r="A47" s="11"/>
      <c r="B47" s="5"/>
      <c r="C47" s="5"/>
      <c r="D47" s="5"/>
      <c r="E47" s="5"/>
      <c r="F47" s="5"/>
      <c r="G47" s="5"/>
      <c r="H47" s="5"/>
      <c r="I47" s="2"/>
      <c r="J47" s="5"/>
      <c r="K47" s="162" t="s">
        <v>37</v>
      </c>
      <c r="L47" s="156"/>
      <c r="M47" s="158">
        <f>(SUM(B40,C40,D40,E40,F40,H40,K40)/(SUM(B44,C44,D44,E44,F44,H44,K44)))-1</f>
        <v>0.1784139049</v>
      </c>
      <c r="N47" s="10"/>
      <c r="O47" s="10"/>
    </row>
    <row r="48">
      <c r="A48" s="11"/>
      <c r="B48" s="5"/>
      <c r="C48" s="35"/>
      <c r="D48" s="5"/>
      <c r="E48" s="5"/>
      <c r="F48" s="130"/>
      <c r="G48" s="5"/>
      <c r="H48" s="5"/>
      <c r="I48" s="2"/>
      <c r="J48" s="5"/>
      <c r="K48" s="167" t="s">
        <v>39</v>
      </c>
      <c r="L48" s="2"/>
      <c r="M48" s="168">
        <f>sum(B40,D40,E40,F40,H40)/sum(B44,D44,E44,F44,H44)-1</f>
        <v>0.2919040011</v>
      </c>
      <c r="N48" s="10"/>
      <c r="O48" s="10"/>
    </row>
    <row r="49">
      <c r="A49" s="180"/>
      <c r="B49" s="2"/>
      <c r="C49" s="35"/>
      <c r="D49" s="2"/>
      <c r="E49" s="2"/>
      <c r="F49" s="2"/>
      <c r="G49" s="5"/>
      <c r="H49" s="5"/>
      <c r="I49" s="2"/>
      <c r="J49" s="5"/>
      <c r="K49" s="5"/>
      <c r="L49" s="5"/>
      <c r="M49" s="5"/>
      <c r="N49" s="10"/>
      <c r="O49" s="10"/>
    </row>
    <row r="50">
      <c r="A50" s="170"/>
      <c r="B50" s="2"/>
      <c r="C50" s="8"/>
      <c r="D50" s="2"/>
      <c r="E50" s="2"/>
      <c r="F50" s="4"/>
      <c r="G50" s="30"/>
      <c r="H50" s="30"/>
      <c r="I50" s="181"/>
      <c r="J50" s="5"/>
      <c r="K50" s="172"/>
      <c r="L50" s="91"/>
      <c r="M50" s="5"/>
      <c r="N50" s="10"/>
      <c r="O50" s="10"/>
    </row>
    <row r="51">
      <c r="A51" s="11"/>
      <c r="B51" s="2"/>
      <c r="C51" s="8"/>
      <c r="D51" s="2"/>
      <c r="E51" s="2"/>
      <c r="F51" s="4"/>
      <c r="G51" s="30"/>
      <c r="H51" s="30"/>
      <c r="I51" s="181"/>
      <c r="J51" s="5"/>
      <c r="K51" s="172"/>
      <c r="L51" s="150"/>
      <c r="M51" s="5"/>
      <c r="N51" s="10"/>
      <c r="O51" s="10"/>
    </row>
    <row r="52">
      <c r="A52" s="11"/>
      <c r="B52" s="2"/>
      <c r="C52" s="8"/>
      <c r="D52" s="2"/>
      <c r="E52" s="2"/>
      <c r="F52" s="4"/>
      <c r="G52" s="30"/>
      <c r="H52" s="5"/>
      <c r="I52" s="181"/>
      <c r="J52" s="5"/>
      <c r="K52" s="172"/>
      <c r="L52" s="150"/>
      <c r="M52" s="5"/>
      <c r="N52" s="10"/>
      <c r="O52" s="10"/>
    </row>
    <row r="53">
      <c r="A53" s="11"/>
      <c r="B53" s="2"/>
      <c r="C53" s="8"/>
      <c r="D53" s="2"/>
      <c r="E53" s="2"/>
      <c r="F53" s="4"/>
      <c r="G53" s="30"/>
      <c r="H53" s="5"/>
      <c r="I53" s="181"/>
      <c r="J53" s="5"/>
      <c r="K53" s="172"/>
      <c r="L53" s="173"/>
      <c r="M53" s="173"/>
      <c r="N53" s="173"/>
      <c r="O53" s="173"/>
      <c r="P53" s="173"/>
      <c r="Q53" s="173"/>
      <c r="R53" s="173"/>
      <c r="S53" s="173"/>
      <c r="T53" s="173"/>
      <c r="U53" s="173"/>
    </row>
    <row r="54">
      <c r="A54" s="11"/>
      <c r="B54" s="2"/>
      <c r="C54" s="8"/>
      <c r="D54" s="2"/>
      <c r="E54" s="2"/>
      <c r="F54" s="4"/>
      <c r="G54" s="30"/>
      <c r="H54" s="5"/>
      <c r="I54" s="181"/>
      <c r="J54" s="5"/>
      <c r="K54" s="172"/>
      <c r="L54" s="174"/>
      <c r="M54" s="174"/>
      <c r="N54" s="174"/>
      <c r="O54" s="174"/>
      <c r="P54" s="174"/>
      <c r="Q54" s="174"/>
      <c r="R54" s="174"/>
      <c r="S54" s="174"/>
      <c r="T54" s="174"/>
      <c r="U54" s="174"/>
    </row>
    <row r="55">
      <c r="A55" s="11"/>
      <c r="B55" s="2"/>
      <c r="C55" s="8"/>
      <c r="D55" s="2"/>
      <c r="E55" s="2"/>
      <c r="F55" s="4"/>
      <c r="G55" s="30"/>
      <c r="H55" s="5"/>
      <c r="I55" s="181"/>
      <c r="J55" s="5"/>
      <c r="K55" s="172"/>
      <c r="L55" s="105"/>
      <c r="M55" s="105"/>
      <c r="N55" s="105"/>
      <c r="O55" s="105"/>
      <c r="P55" s="105"/>
      <c r="Q55" s="105"/>
      <c r="R55" s="105"/>
      <c r="S55" s="105"/>
      <c r="T55" s="105"/>
      <c r="U55" s="105"/>
    </row>
    <row r="56">
      <c r="A56" s="11"/>
      <c r="B56" s="2"/>
      <c r="C56" s="8"/>
      <c r="D56" s="2"/>
      <c r="E56" s="2"/>
      <c r="F56" s="4"/>
      <c r="G56" s="30"/>
      <c r="H56" s="5"/>
      <c r="I56" s="181"/>
      <c r="J56" s="5"/>
      <c r="K56" s="172"/>
      <c r="L56" s="75"/>
      <c r="M56" s="75"/>
      <c r="N56" s="75"/>
      <c r="O56" s="75"/>
      <c r="P56" s="75"/>
      <c r="Q56" s="75"/>
      <c r="R56" s="75"/>
      <c r="S56" s="75"/>
      <c r="T56" s="75"/>
      <c r="U56" s="75"/>
    </row>
    <row r="57">
      <c r="A57" s="11"/>
      <c r="B57" s="2"/>
      <c r="C57" s="176"/>
      <c r="D57" s="2"/>
      <c r="E57" s="2"/>
      <c r="F57" s="4"/>
      <c r="G57" s="30"/>
      <c r="H57" s="5"/>
      <c r="I57" s="181"/>
      <c r="J57" s="5"/>
      <c r="K57" s="172"/>
      <c r="L57" s="173"/>
      <c r="M57" s="173"/>
      <c r="N57" s="173"/>
      <c r="O57" s="173"/>
      <c r="P57" s="173"/>
      <c r="Q57" s="173"/>
      <c r="R57" s="173"/>
      <c r="S57" s="173"/>
      <c r="T57" s="173"/>
      <c r="U57" s="173"/>
    </row>
    <row r="58">
      <c r="A58" s="11"/>
      <c r="B58" s="2"/>
      <c r="C58" s="8"/>
      <c r="D58" s="2"/>
      <c r="E58" s="2"/>
      <c r="F58" s="4"/>
      <c r="G58" s="30"/>
      <c r="H58" s="5"/>
      <c r="I58" s="181"/>
      <c r="J58" s="5"/>
      <c r="K58" s="172"/>
      <c r="L58" s="75"/>
      <c r="M58" s="75"/>
      <c r="N58" s="75"/>
      <c r="O58" s="75"/>
      <c r="P58" s="75"/>
      <c r="Q58" s="75"/>
      <c r="R58" s="75"/>
      <c r="S58" s="75"/>
      <c r="T58" s="75"/>
      <c r="U58" s="75"/>
    </row>
    <row r="59">
      <c r="A59" s="11"/>
      <c r="B59" s="2"/>
      <c r="C59" s="2"/>
      <c r="D59" s="2"/>
      <c r="E59" s="2"/>
      <c r="F59" s="4"/>
      <c r="G59" s="30"/>
      <c r="H59" s="5"/>
      <c r="I59" s="181"/>
      <c r="J59" s="5"/>
      <c r="K59" s="172"/>
      <c r="L59" s="75"/>
      <c r="M59" s="75"/>
      <c r="N59" s="75"/>
      <c r="O59" s="75"/>
      <c r="P59" s="75"/>
      <c r="Q59" s="75"/>
      <c r="R59" s="75"/>
      <c r="S59" s="75"/>
      <c r="T59" s="75"/>
      <c r="U59" s="75"/>
    </row>
    <row r="60">
      <c r="A60" s="11"/>
      <c r="B60" s="4"/>
      <c r="C60" s="4"/>
      <c r="D60" s="2"/>
      <c r="E60" s="2"/>
      <c r="F60" s="2"/>
      <c r="G60" s="2"/>
      <c r="H60" s="5"/>
      <c r="I60" s="181"/>
      <c r="J60" s="5"/>
      <c r="K60" s="5"/>
      <c r="L60" s="177"/>
      <c r="M60" s="177"/>
      <c r="N60" s="177"/>
      <c r="O60" s="177"/>
      <c r="P60" s="177"/>
      <c r="Q60" s="177"/>
      <c r="R60" s="177"/>
      <c r="S60" s="177"/>
      <c r="T60" s="177"/>
      <c r="U60" s="177"/>
    </row>
    <row r="61">
      <c r="A61" s="11"/>
      <c r="B61" s="2"/>
      <c r="C61" s="2"/>
      <c r="D61" s="2"/>
      <c r="E61" s="2"/>
      <c r="F61" s="2"/>
      <c r="G61" s="2"/>
      <c r="H61" s="5"/>
      <c r="I61" s="181"/>
      <c r="J61" s="5"/>
      <c r="K61" s="5"/>
      <c r="L61" s="105"/>
      <c r="M61" s="105"/>
      <c r="N61" s="105"/>
      <c r="O61" s="105"/>
      <c r="P61" s="105"/>
      <c r="Q61" s="105"/>
      <c r="R61" s="105"/>
      <c r="S61" s="105"/>
      <c r="T61" s="105"/>
      <c r="U61" s="105"/>
    </row>
    <row r="62">
      <c r="C62" s="178"/>
      <c r="D62" s="178"/>
      <c r="E62" s="178"/>
      <c r="F62" s="178"/>
      <c r="G62" s="178"/>
      <c r="I62" s="183"/>
      <c r="L62" s="75"/>
      <c r="M62" s="75"/>
      <c r="N62" s="75"/>
      <c r="O62" s="75"/>
      <c r="P62" s="75"/>
      <c r="Q62" s="75"/>
      <c r="R62" s="75"/>
      <c r="S62" s="75"/>
      <c r="T62" s="75"/>
      <c r="U62" s="75"/>
    </row>
    <row r="63">
      <c r="C63" s="178"/>
      <c r="D63" s="178"/>
      <c r="E63" s="178"/>
      <c r="F63" s="178"/>
      <c r="G63" s="178"/>
      <c r="I63" s="183"/>
    </row>
    <row r="64">
      <c r="C64" s="178"/>
      <c r="D64" s="178"/>
      <c r="E64" s="178"/>
      <c r="F64" s="178"/>
      <c r="G64" s="178"/>
      <c r="I64" s="183"/>
    </row>
    <row r="65">
      <c r="A65" s="11"/>
      <c r="B65" s="5"/>
      <c r="C65" s="5"/>
      <c r="D65" s="5"/>
      <c r="E65" s="5"/>
      <c r="F65" s="5"/>
      <c r="G65" s="5"/>
      <c r="H65" s="5"/>
      <c r="I65" s="2"/>
      <c r="J65" s="5"/>
      <c r="K65" s="5"/>
      <c r="L65" s="5"/>
      <c r="M65" s="5"/>
      <c r="N65" s="10"/>
      <c r="O65" s="10"/>
    </row>
    <row r="66">
      <c r="I66" s="183"/>
    </row>
    <row r="67">
      <c r="I67" s="183"/>
    </row>
    <row r="68">
      <c r="I68" s="183"/>
    </row>
    <row r="69">
      <c r="I69" s="183"/>
    </row>
    <row r="70">
      <c r="I70" s="183"/>
    </row>
    <row r="71">
      <c r="I71" s="183"/>
    </row>
    <row r="72">
      <c r="I72" s="183"/>
    </row>
    <row r="73">
      <c r="I73" s="183"/>
    </row>
    <row r="74">
      <c r="I74" s="183"/>
    </row>
    <row r="75">
      <c r="I75" s="183"/>
    </row>
    <row r="76">
      <c r="I76" s="183"/>
    </row>
    <row r="77">
      <c r="I77" s="183"/>
    </row>
    <row r="78">
      <c r="I78" s="183"/>
    </row>
    <row r="79">
      <c r="I79" s="183"/>
    </row>
    <row r="80">
      <c r="I80" s="183"/>
    </row>
    <row r="81">
      <c r="I81" s="183"/>
    </row>
    <row r="82">
      <c r="I82" s="183"/>
    </row>
    <row r="83">
      <c r="I83" s="183"/>
    </row>
    <row r="84">
      <c r="I84" s="183"/>
    </row>
    <row r="85">
      <c r="I85" s="183"/>
    </row>
    <row r="86">
      <c r="I86" s="183"/>
    </row>
    <row r="87">
      <c r="I87" s="183"/>
    </row>
    <row r="88">
      <c r="I88" s="183"/>
    </row>
    <row r="89">
      <c r="I89" s="183"/>
    </row>
    <row r="90">
      <c r="I90" s="183"/>
    </row>
    <row r="91">
      <c r="I91" s="183"/>
    </row>
    <row r="92">
      <c r="I92" s="183"/>
    </row>
    <row r="93">
      <c r="I93" s="183"/>
    </row>
    <row r="94">
      <c r="I94" s="183"/>
    </row>
    <row r="95">
      <c r="I95" s="183"/>
    </row>
    <row r="96">
      <c r="I96" s="183"/>
    </row>
    <row r="97">
      <c r="I97" s="183"/>
    </row>
    <row r="98">
      <c r="I98" s="183"/>
    </row>
    <row r="99">
      <c r="I99" s="183"/>
    </row>
    <row r="100">
      <c r="I100" s="183"/>
    </row>
    <row r="101">
      <c r="I101" s="183"/>
    </row>
    <row r="102">
      <c r="I102" s="183"/>
    </row>
    <row r="103">
      <c r="I103" s="183"/>
    </row>
    <row r="104">
      <c r="I104" s="183"/>
    </row>
    <row r="105">
      <c r="I105" s="183"/>
    </row>
    <row r="106">
      <c r="I106" s="183"/>
    </row>
    <row r="107">
      <c r="I107" s="183"/>
    </row>
    <row r="108">
      <c r="I108" s="183"/>
    </row>
    <row r="109">
      <c r="I109" s="183"/>
    </row>
    <row r="110">
      <c r="I110" s="183"/>
    </row>
    <row r="111">
      <c r="I111" s="183"/>
    </row>
    <row r="112">
      <c r="I112" s="183"/>
    </row>
    <row r="113">
      <c r="I113" s="183"/>
    </row>
    <row r="114">
      <c r="I114" s="183"/>
    </row>
    <row r="115">
      <c r="I115" s="183"/>
    </row>
    <row r="116">
      <c r="I116" s="183"/>
    </row>
    <row r="117">
      <c r="I117" s="183"/>
    </row>
    <row r="118">
      <c r="I118" s="183"/>
    </row>
    <row r="119">
      <c r="I119" s="183"/>
    </row>
    <row r="120">
      <c r="I120" s="183"/>
    </row>
    <row r="121">
      <c r="I121" s="183"/>
    </row>
    <row r="122">
      <c r="I122" s="183"/>
    </row>
    <row r="123">
      <c r="I123" s="183"/>
    </row>
    <row r="124">
      <c r="I124" s="183"/>
    </row>
    <row r="125">
      <c r="I125" s="183"/>
    </row>
    <row r="126">
      <c r="I126" s="183"/>
    </row>
    <row r="127">
      <c r="I127" s="183"/>
    </row>
    <row r="128">
      <c r="I128" s="183"/>
    </row>
    <row r="129">
      <c r="I129" s="183"/>
    </row>
    <row r="130">
      <c r="I130" s="183"/>
    </row>
    <row r="131">
      <c r="I131" s="183"/>
    </row>
    <row r="132">
      <c r="I132" s="183"/>
    </row>
    <row r="133">
      <c r="I133" s="183"/>
    </row>
    <row r="134">
      <c r="I134" s="183"/>
    </row>
    <row r="135">
      <c r="I135" s="183"/>
    </row>
    <row r="136">
      <c r="I136" s="183"/>
    </row>
    <row r="137">
      <c r="I137" s="183"/>
    </row>
    <row r="138">
      <c r="I138" s="183"/>
    </row>
    <row r="139">
      <c r="I139" s="183"/>
    </row>
    <row r="140">
      <c r="I140" s="183"/>
    </row>
    <row r="141">
      <c r="I141" s="183"/>
    </row>
    <row r="142">
      <c r="I142" s="183"/>
    </row>
    <row r="143">
      <c r="I143" s="183"/>
    </row>
    <row r="144">
      <c r="I144" s="183"/>
    </row>
    <row r="145">
      <c r="I145" s="183"/>
    </row>
    <row r="146">
      <c r="I146" s="183"/>
    </row>
    <row r="147">
      <c r="I147" s="183"/>
    </row>
    <row r="148">
      <c r="I148" s="183"/>
    </row>
    <row r="149">
      <c r="I149" s="183"/>
    </row>
    <row r="150">
      <c r="I150" s="183"/>
    </row>
    <row r="151">
      <c r="I151" s="183"/>
    </row>
    <row r="152">
      <c r="I152" s="183"/>
    </row>
    <row r="153">
      <c r="I153" s="183"/>
    </row>
    <row r="154">
      <c r="I154" s="183"/>
    </row>
    <row r="155">
      <c r="I155" s="183"/>
    </row>
    <row r="156">
      <c r="I156" s="183"/>
    </row>
    <row r="157">
      <c r="I157" s="183"/>
    </row>
    <row r="158">
      <c r="I158" s="183"/>
    </row>
    <row r="159">
      <c r="I159" s="183"/>
    </row>
    <row r="160">
      <c r="I160" s="183"/>
    </row>
    <row r="161">
      <c r="I161" s="183"/>
    </row>
    <row r="162">
      <c r="I162" s="183"/>
    </row>
    <row r="163">
      <c r="I163" s="183"/>
    </row>
    <row r="164">
      <c r="I164" s="183"/>
    </row>
    <row r="165">
      <c r="I165" s="183"/>
    </row>
    <row r="166">
      <c r="I166" s="183"/>
    </row>
    <row r="167">
      <c r="I167" s="183"/>
    </row>
    <row r="168">
      <c r="I168" s="183"/>
    </row>
    <row r="169">
      <c r="I169" s="183"/>
    </row>
    <row r="170">
      <c r="I170" s="183"/>
    </row>
    <row r="171">
      <c r="I171" s="183"/>
    </row>
    <row r="172">
      <c r="I172" s="183"/>
    </row>
    <row r="173">
      <c r="I173" s="183"/>
    </row>
    <row r="174">
      <c r="I174" s="183"/>
    </row>
    <row r="175">
      <c r="I175" s="183"/>
    </row>
    <row r="176">
      <c r="I176" s="183"/>
    </row>
    <row r="177">
      <c r="I177" s="183"/>
    </row>
    <row r="178">
      <c r="I178" s="183"/>
    </row>
    <row r="179">
      <c r="I179" s="183"/>
    </row>
    <row r="180">
      <c r="I180" s="183"/>
    </row>
    <row r="181">
      <c r="I181" s="183"/>
    </row>
    <row r="182">
      <c r="I182" s="183"/>
    </row>
    <row r="183">
      <c r="I183" s="183"/>
    </row>
    <row r="184">
      <c r="I184" s="183"/>
    </row>
    <row r="185">
      <c r="I185" s="183"/>
    </row>
    <row r="186">
      <c r="I186" s="183"/>
    </row>
    <row r="187">
      <c r="I187" s="183"/>
    </row>
    <row r="188">
      <c r="I188" s="183"/>
    </row>
    <row r="189">
      <c r="I189" s="183"/>
    </row>
    <row r="190">
      <c r="I190" s="183"/>
    </row>
    <row r="191">
      <c r="I191" s="183"/>
    </row>
    <row r="192">
      <c r="I192" s="183"/>
    </row>
    <row r="193">
      <c r="I193" s="183"/>
    </row>
    <row r="194">
      <c r="I194" s="183"/>
    </row>
    <row r="195">
      <c r="I195" s="183"/>
    </row>
    <row r="196">
      <c r="I196" s="183"/>
    </row>
    <row r="197">
      <c r="I197" s="183"/>
    </row>
    <row r="198">
      <c r="I198" s="183"/>
    </row>
    <row r="199">
      <c r="I199" s="183"/>
    </row>
    <row r="200">
      <c r="I200" s="183"/>
    </row>
    <row r="201">
      <c r="I201" s="183"/>
    </row>
    <row r="202">
      <c r="I202" s="183"/>
    </row>
    <row r="203">
      <c r="I203" s="183"/>
    </row>
    <row r="204">
      <c r="I204" s="183"/>
    </row>
    <row r="205">
      <c r="I205" s="183"/>
    </row>
    <row r="206">
      <c r="I206" s="183"/>
    </row>
    <row r="207">
      <c r="I207" s="183"/>
    </row>
    <row r="208">
      <c r="I208" s="183"/>
    </row>
    <row r="209">
      <c r="I209" s="183"/>
    </row>
    <row r="210">
      <c r="I210" s="183"/>
    </row>
    <row r="211">
      <c r="I211" s="183"/>
    </row>
    <row r="212">
      <c r="I212" s="183"/>
    </row>
    <row r="213">
      <c r="I213" s="183"/>
    </row>
    <row r="214">
      <c r="I214" s="183"/>
    </row>
    <row r="215">
      <c r="I215" s="183"/>
    </row>
    <row r="216">
      <c r="I216" s="183"/>
    </row>
    <row r="217">
      <c r="I217" s="183"/>
    </row>
    <row r="218">
      <c r="I218" s="183"/>
    </row>
    <row r="219">
      <c r="I219" s="183"/>
    </row>
    <row r="220">
      <c r="I220" s="183"/>
    </row>
    <row r="221">
      <c r="I221" s="183"/>
    </row>
    <row r="222">
      <c r="I222" s="183"/>
    </row>
    <row r="223">
      <c r="I223" s="183"/>
    </row>
    <row r="224">
      <c r="I224" s="183"/>
    </row>
    <row r="225">
      <c r="I225" s="183"/>
    </row>
    <row r="226">
      <c r="I226" s="183"/>
    </row>
    <row r="227">
      <c r="I227" s="183"/>
    </row>
    <row r="228">
      <c r="I228" s="183"/>
    </row>
    <row r="229">
      <c r="I229" s="183"/>
    </row>
    <row r="230">
      <c r="I230" s="183"/>
    </row>
    <row r="231">
      <c r="I231" s="183"/>
    </row>
    <row r="232">
      <c r="I232" s="183"/>
    </row>
    <row r="233">
      <c r="I233" s="183"/>
    </row>
    <row r="234">
      <c r="I234" s="183"/>
    </row>
    <row r="235">
      <c r="I235" s="183"/>
    </row>
    <row r="236">
      <c r="I236" s="183"/>
    </row>
    <row r="237">
      <c r="I237" s="183"/>
    </row>
    <row r="238">
      <c r="I238" s="183"/>
    </row>
    <row r="239">
      <c r="I239" s="183"/>
    </row>
    <row r="240">
      <c r="I240" s="183"/>
    </row>
    <row r="241">
      <c r="I241" s="183"/>
    </row>
    <row r="242">
      <c r="I242" s="183"/>
    </row>
    <row r="243">
      <c r="I243" s="183"/>
    </row>
    <row r="244">
      <c r="I244" s="183"/>
    </row>
    <row r="245">
      <c r="I245" s="183"/>
    </row>
    <row r="246">
      <c r="I246" s="183"/>
    </row>
    <row r="247">
      <c r="I247" s="183"/>
    </row>
    <row r="248">
      <c r="I248" s="183"/>
    </row>
    <row r="249">
      <c r="I249" s="183"/>
    </row>
    <row r="250">
      <c r="I250" s="183"/>
    </row>
    <row r="251">
      <c r="I251" s="183"/>
    </row>
    <row r="252">
      <c r="I252" s="183"/>
    </row>
    <row r="253">
      <c r="I253" s="183"/>
    </row>
    <row r="254">
      <c r="I254" s="183"/>
    </row>
    <row r="255">
      <c r="I255" s="183"/>
    </row>
    <row r="256">
      <c r="I256" s="183"/>
    </row>
    <row r="257">
      <c r="I257" s="183"/>
    </row>
    <row r="258">
      <c r="I258" s="183"/>
    </row>
    <row r="259">
      <c r="I259" s="183"/>
    </row>
    <row r="260">
      <c r="I260" s="183"/>
    </row>
    <row r="261">
      <c r="I261" s="183"/>
    </row>
    <row r="262">
      <c r="I262" s="183"/>
    </row>
    <row r="263">
      <c r="I263" s="183"/>
    </row>
    <row r="264">
      <c r="I264" s="183"/>
    </row>
    <row r="265">
      <c r="I265" s="183"/>
    </row>
    <row r="266">
      <c r="I266" s="183"/>
    </row>
    <row r="267">
      <c r="I267" s="183"/>
    </row>
    <row r="268">
      <c r="I268" s="183"/>
    </row>
    <row r="269">
      <c r="I269" s="183"/>
    </row>
    <row r="270">
      <c r="I270" s="183"/>
    </row>
    <row r="271">
      <c r="I271" s="183"/>
    </row>
    <row r="272">
      <c r="I272" s="183"/>
    </row>
    <row r="273">
      <c r="I273" s="183"/>
    </row>
    <row r="274">
      <c r="I274" s="183"/>
    </row>
    <row r="275">
      <c r="I275" s="183"/>
    </row>
    <row r="276">
      <c r="I276" s="183"/>
    </row>
    <row r="277">
      <c r="I277" s="183"/>
    </row>
    <row r="278">
      <c r="I278" s="183"/>
    </row>
    <row r="279">
      <c r="I279" s="183"/>
    </row>
    <row r="280">
      <c r="I280" s="183"/>
    </row>
    <row r="281">
      <c r="I281" s="183"/>
    </row>
    <row r="282">
      <c r="I282" s="183"/>
    </row>
    <row r="283">
      <c r="I283" s="183"/>
    </row>
    <row r="284">
      <c r="I284" s="183"/>
    </row>
    <row r="285">
      <c r="I285" s="183"/>
    </row>
    <row r="286">
      <c r="I286" s="183"/>
    </row>
    <row r="287">
      <c r="I287" s="183"/>
    </row>
    <row r="288">
      <c r="I288" s="183"/>
    </row>
    <row r="289">
      <c r="I289" s="183"/>
    </row>
    <row r="290">
      <c r="I290" s="183"/>
    </row>
    <row r="291">
      <c r="I291" s="183"/>
    </row>
    <row r="292">
      <c r="I292" s="183"/>
    </row>
    <row r="293">
      <c r="I293" s="183"/>
    </row>
    <row r="294">
      <c r="I294" s="183"/>
    </row>
    <row r="295">
      <c r="I295" s="183"/>
    </row>
    <row r="296">
      <c r="I296" s="183"/>
    </row>
    <row r="297">
      <c r="I297" s="183"/>
    </row>
    <row r="298">
      <c r="I298" s="183"/>
    </row>
    <row r="299">
      <c r="I299" s="183"/>
    </row>
    <row r="300">
      <c r="I300" s="183"/>
    </row>
    <row r="301">
      <c r="I301" s="183"/>
    </row>
    <row r="302">
      <c r="I302" s="183"/>
    </row>
    <row r="303">
      <c r="I303" s="183"/>
    </row>
    <row r="304">
      <c r="I304" s="183"/>
    </row>
    <row r="305">
      <c r="I305" s="183"/>
    </row>
    <row r="306">
      <c r="I306" s="183"/>
    </row>
    <row r="307">
      <c r="I307" s="183"/>
    </row>
    <row r="308">
      <c r="I308" s="183"/>
    </row>
    <row r="309">
      <c r="I309" s="183"/>
    </row>
    <row r="310">
      <c r="I310" s="183"/>
    </row>
    <row r="311">
      <c r="I311" s="183"/>
    </row>
    <row r="312">
      <c r="I312" s="183"/>
    </row>
    <row r="313">
      <c r="I313" s="183"/>
    </row>
    <row r="314">
      <c r="I314" s="183"/>
    </row>
    <row r="315">
      <c r="I315" s="183"/>
    </row>
    <row r="316">
      <c r="I316" s="183"/>
    </row>
    <row r="317">
      <c r="I317" s="183"/>
    </row>
    <row r="318">
      <c r="I318" s="183"/>
    </row>
    <row r="319">
      <c r="I319" s="183"/>
    </row>
    <row r="320">
      <c r="I320" s="183"/>
    </row>
    <row r="321">
      <c r="I321" s="183"/>
    </row>
    <row r="322">
      <c r="I322" s="183"/>
    </row>
    <row r="323">
      <c r="I323" s="183"/>
    </row>
    <row r="324">
      <c r="I324" s="183"/>
    </row>
    <row r="325">
      <c r="I325" s="183"/>
    </row>
    <row r="326">
      <c r="I326" s="183"/>
    </row>
    <row r="327">
      <c r="I327" s="183"/>
    </row>
    <row r="328">
      <c r="I328" s="183"/>
    </row>
    <row r="329">
      <c r="I329" s="183"/>
    </row>
    <row r="330">
      <c r="I330" s="183"/>
    </row>
    <row r="331">
      <c r="I331" s="183"/>
    </row>
    <row r="332">
      <c r="I332" s="183"/>
    </row>
    <row r="333">
      <c r="I333" s="183"/>
    </row>
    <row r="334">
      <c r="I334" s="183"/>
    </row>
    <row r="335">
      <c r="I335" s="183"/>
    </row>
    <row r="336">
      <c r="I336" s="183"/>
    </row>
    <row r="337">
      <c r="I337" s="183"/>
    </row>
    <row r="338">
      <c r="I338" s="183"/>
    </row>
    <row r="339">
      <c r="I339" s="183"/>
    </row>
    <row r="340">
      <c r="I340" s="183"/>
    </row>
    <row r="341">
      <c r="I341" s="183"/>
    </row>
    <row r="342">
      <c r="I342" s="183"/>
    </row>
    <row r="343">
      <c r="I343" s="183"/>
    </row>
    <row r="344">
      <c r="I344" s="183"/>
    </row>
    <row r="345">
      <c r="I345" s="183"/>
    </row>
    <row r="346">
      <c r="I346" s="183"/>
    </row>
    <row r="347">
      <c r="I347" s="183"/>
    </row>
    <row r="348">
      <c r="I348" s="183"/>
    </row>
    <row r="349">
      <c r="I349" s="183"/>
    </row>
    <row r="350">
      <c r="I350" s="183"/>
    </row>
    <row r="351">
      <c r="I351" s="183"/>
    </row>
    <row r="352">
      <c r="I352" s="183"/>
    </row>
    <row r="353">
      <c r="I353" s="183"/>
    </row>
    <row r="354">
      <c r="I354" s="183"/>
    </row>
    <row r="355">
      <c r="I355" s="183"/>
    </row>
    <row r="356">
      <c r="I356" s="183"/>
    </row>
    <row r="357">
      <c r="I357" s="183"/>
    </row>
    <row r="358">
      <c r="I358" s="183"/>
    </row>
    <row r="359">
      <c r="I359" s="183"/>
    </row>
    <row r="360">
      <c r="I360" s="183"/>
    </row>
    <row r="361">
      <c r="I361" s="183"/>
    </row>
    <row r="362">
      <c r="I362" s="183"/>
    </row>
    <row r="363">
      <c r="I363" s="183"/>
    </row>
    <row r="364">
      <c r="I364" s="183"/>
    </row>
    <row r="365">
      <c r="I365" s="183"/>
    </row>
    <row r="366">
      <c r="I366" s="183"/>
    </row>
    <row r="367">
      <c r="I367" s="183"/>
    </row>
    <row r="368">
      <c r="I368" s="183"/>
    </row>
    <row r="369">
      <c r="I369" s="183"/>
    </row>
    <row r="370">
      <c r="I370" s="183"/>
    </row>
    <row r="371">
      <c r="I371" s="183"/>
    </row>
    <row r="372">
      <c r="I372" s="183"/>
    </row>
    <row r="373">
      <c r="I373" s="183"/>
    </row>
    <row r="374">
      <c r="I374" s="183"/>
    </row>
    <row r="375">
      <c r="I375" s="183"/>
    </row>
    <row r="376">
      <c r="I376" s="183"/>
    </row>
    <row r="377">
      <c r="I377" s="183"/>
    </row>
    <row r="378">
      <c r="I378" s="183"/>
    </row>
    <row r="379">
      <c r="I379" s="183"/>
    </row>
    <row r="380">
      <c r="I380" s="183"/>
    </row>
    <row r="381">
      <c r="I381" s="183"/>
    </row>
    <row r="382">
      <c r="I382" s="183"/>
    </row>
    <row r="383">
      <c r="I383" s="183"/>
    </row>
    <row r="384">
      <c r="I384" s="183"/>
    </row>
    <row r="385">
      <c r="I385" s="183"/>
    </row>
    <row r="386">
      <c r="I386" s="183"/>
    </row>
    <row r="387">
      <c r="I387" s="183"/>
    </row>
    <row r="388">
      <c r="I388" s="183"/>
    </row>
    <row r="389">
      <c r="I389" s="183"/>
    </row>
    <row r="390">
      <c r="I390" s="183"/>
    </row>
    <row r="391">
      <c r="I391" s="183"/>
    </row>
    <row r="392">
      <c r="I392" s="183"/>
    </row>
    <row r="393">
      <c r="I393" s="183"/>
    </row>
    <row r="394">
      <c r="I394" s="183"/>
    </row>
    <row r="395">
      <c r="I395" s="183"/>
    </row>
    <row r="396">
      <c r="I396" s="183"/>
    </row>
    <row r="397">
      <c r="I397" s="183"/>
    </row>
    <row r="398">
      <c r="I398" s="183"/>
    </row>
    <row r="399">
      <c r="I399" s="183"/>
    </row>
    <row r="400">
      <c r="I400" s="183"/>
    </row>
    <row r="401">
      <c r="I401" s="183"/>
    </row>
    <row r="402">
      <c r="I402" s="183"/>
    </row>
    <row r="403">
      <c r="I403" s="183"/>
    </row>
    <row r="404">
      <c r="I404" s="183"/>
    </row>
    <row r="405">
      <c r="I405" s="183"/>
    </row>
    <row r="406">
      <c r="I406" s="183"/>
    </row>
    <row r="407">
      <c r="I407" s="183"/>
    </row>
    <row r="408">
      <c r="I408" s="183"/>
    </row>
    <row r="409">
      <c r="I409" s="183"/>
    </row>
    <row r="410">
      <c r="I410" s="183"/>
    </row>
    <row r="411">
      <c r="I411" s="183"/>
    </row>
    <row r="412">
      <c r="I412" s="183"/>
    </row>
    <row r="413">
      <c r="I413" s="183"/>
    </row>
    <row r="414">
      <c r="I414" s="183"/>
    </row>
    <row r="415">
      <c r="I415" s="183"/>
    </row>
    <row r="416">
      <c r="I416" s="183"/>
    </row>
    <row r="417">
      <c r="I417" s="183"/>
    </row>
    <row r="418">
      <c r="I418" s="183"/>
    </row>
    <row r="419">
      <c r="I419" s="183"/>
    </row>
    <row r="420">
      <c r="I420" s="183"/>
    </row>
    <row r="421">
      <c r="I421" s="183"/>
    </row>
    <row r="422">
      <c r="I422" s="183"/>
    </row>
    <row r="423">
      <c r="I423" s="183"/>
    </row>
    <row r="424">
      <c r="I424" s="183"/>
    </row>
    <row r="425">
      <c r="I425" s="183"/>
    </row>
    <row r="426">
      <c r="I426" s="183"/>
    </row>
    <row r="427">
      <c r="I427" s="183"/>
    </row>
    <row r="428">
      <c r="I428" s="183"/>
    </row>
    <row r="429">
      <c r="I429" s="183"/>
    </row>
    <row r="430">
      <c r="I430" s="183"/>
    </row>
    <row r="431">
      <c r="I431" s="183"/>
    </row>
    <row r="432">
      <c r="I432" s="183"/>
    </row>
    <row r="433">
      <c r="I433" s="183"/>
    </row>
    <row r="434">
      <c r="I434" s="183"/>
    </row>
    <row r="435">
      <c r="I435" s="183"/>
    </row>
    <row r="436">
      <c r="I436" s="183"/>
    </row>
    <row r="437">
      <c r="I437" s="183"/>
    </row>
    <row r="438">
      <c r="I438" s="183"/>
    </row>
    <row r="439">
      <c r="I439" s="183"/>
    </row>
    <row r="440">
      <c r="I440" s="183"/>
    </row>
    <row r="441">
      <c r="I441" s="183"/>
    </row>
    <row r="442">
      <c r="I442" s="183"/>
    </row>
    <row r="443">
      <c r="I443" s="183"/>
    </row>
    <row r="444">
      <c r="I444" s="183"/>
    </row>
    <row r="445">
      <c r="I445" s="183"/>
    </row>
    <row r="446">
      <c r="I446" s="183"/>
    </row>
    <row r="447">
      <c r="I447" s="183"/>
    </row>
    <row r="448">
      <c r="I448" s="183"/>
    </row>
    <row r="449">
      <c r="I449" s="183"/>
    </row>
    <row r="450">
      <c r="I450" s="183"/>
    </row>
    <row r="451">
      <c r="I451" s="183"/>
    </row>
    <row r="452">
      <c r="I452" s="183"/>
    </row>
    <row r="453">
      <c r="I453" s="183"/>
    </row>
    <row r="454">
      <c r="I454" s="183"/>
    </row>
    <row r="455">
      <c r="I455" s="183"/>
    </row>
    <row r="456">
      <c r="I456" s="183"/>
    </row>
    <row r="457">
      <c r="I457" s="183"/>
    </row>
    <row r="458">
      <c r="I458" s="183"/>
    </row>
    <row r="459">
      <c r="I459" s="183"/>
    </row>
    <row r="460">
      <c r="I460" s="183"/>
    </row>
    <row r="461">
      <c r="I461" s="183"/>
    </row>
    <row r="462">
      <c r="I462" s="183"/>
    </row>
    <row r="463">
      <c r="I463" s="183"/>
    </row>
    <row r="464">
      <c r="I464" s="183"/>
    </row>
    <row r="465">
      <c r="I465" s="183"/>
    </row>
    <row r="466">
      <c r="I466" s="183"/>
    </row>
    <row r="467">
      <c r="I467" s="183"/>
    </row>
    <row r="468">
      <c r="I468" s="183"/>
    </row>
    <row r="469">
      <c r="I469" s="183"/>
    </row>
    <row r="470">
      <c r="I470" s="183"/>
    </row>
    <row r="471">
      <c r="I471" s="183"/>
    </row>
    <row r="472">
      <c r="I472" s="183"/>
    </row>
    <row r="473">
      <c r="I473" s="183"/>
    </row>
    <row r="474">
      <c r="I474" s="183"/>
    </row>
    <row r="475">
      <c r="I475" s="183"/>
    </row>
    <row r="476">
      <c r="I476" s="183"/>
    </row>
    <row r="477">
      <c r="I477" s="183"/>
    </row>
    <row r="478">
      <c r="I478" s="183"/>
    </row>
    <row r="479">
      <c r="I479" s="183"/>
    </row>
    <row r="480">
      <c r="I480" s="183"/>
    </row>
    <row r="481">
      <c r="I481" s="183"/>
    </row>
    <row r="482">
      <c r="I482" s="183"/>
    </row>
    <row r="483">
      <c r="I483" s="183"/>
    </row>
    <row r="484">
      <c r="I484" s="183"/>
    </row>
    <row r="485">
      <c r="I485" s="183"/>
    </row>
    <row r="486">
      <c r="I486" s="183"/>
    </row>
    <row r="487">
      <c r="I487" s="183"/>
    </row>
    <row r="488">
      <c r="I488" s="183"/>
    </row>
    <row r="489">
      <c r="I489" s="183"/>
    </row>
    <row r="490">
      <c r="I490" s="183"/>
    </row>
    <row r="491">
      <c r="I491" s="183"/>
    </row>
    <row r="492">
      <c r="I492" s="183"/>
    </row>
    <row r="493">
      <c r="I493" s="183"/>
    </row>
    <row r="494">
      <c r="I494" s="183"/>
    </row>
    <row r="495">
      <c r="I495" s="183"/>
    </row>
    <row r="496">
      <c r="I496" s="183"/>
    </row>
    <row r="497">
      <c r="I497" s="183"/>
    </row>
    <row r="498">
      <c r="I498" s="183"/>
    </row>
    <row r="499">
      <c r="I499" s="183"/>
    </row>
    <row r="500">
      <c r="I500" s="183"/>
    </row>
    <row r="501">
      <c r="I501" s="183"/>
    </row>
    <row r="502">
      <c r="I502" s="183"/>
    </row>
    <row r="503">
      <c r="I503" s="183"/>
    </row>
    <row r="504">
      <c r="I504" s="183"/>
    </row>
    <row r="505">
      <c r="I505" s="183"/>
    </row>
    <row r="506">
      <c r="I506" s="183"/>
    </row>
    <row r="507">
      <c r="I507" s="183"/>
    </row>
    <row r="508">
      <c r="I508" s="183"/>
    </row>
    <row r="509">
      <c r="I509" s="183"/>
    </row>
    <row r="510">
      <c r="I510" s="183"/>
    </row>
    <row r="511">
      <c r="I511" s="183"/>
    </row>
    <row r="512">
      <c r="I512" s="183"/>
    </row>
    <row r="513">
      <c r="I513" s="183"/>
    </row>
    <row r="514">
      <c r="I514" s="183"/>
    </row>
    <row r="515">
      <c r="I515" s="183"/>
    </row>
    <row r="516">
      <c r="I516" s="183"/>
    </row>
    <row r="517">
      <c r="I517" s="183"/>
    </row>
    <row r="518">
      <c r="I518" s="183"/>
    </row>
    <row r="519">
      <c r="I519" s="183"/>
    </row>
    <row r="520">
      <c r="I520" s="183"/>
    </row>
    <row r="521">
      <c r="I521" s="183"/>
    </row>
    <row r="522">
      <c r="I522" s="183"/>
    </row>
    <row r="523">
      <c r="I523" s="183"/>
    </row>
    <row r="524">
      <c r="I524" s="183"/>
    </row>
    <row r="525">
      <c r="I525" s="183"/>
    </row>
    <row r="526">
      <c r="I526" s="183"/>
    </row>
    <row r="527">
      <c r="I527" s="183"/>
    </row>
    <row r="528">
      <c r="I528" s="183"/>
    </row>
    <row r="529">
      <c r="I529" s="183"/>
    </row>
    <row r="530">
      <c r="I530" s="183"/>
    </row>
    <row r="531">
      <c r="I531" s="183"/>
    </row>
    <row r="532">
      <c r="I532" s="183"/>
    </row>
    <row r="533">
      <c r="I533" s="183"/>
    </row>
    <row r="534">
      <c r="I534" s="183"/>
    </row>
    <row r="535">
      <c r="I535" s="183"/>
    </row>
    <row r="536">
      <c r="I536" s="183"/>
    </row>
    <row r="537">
      <c r="I537" s="183"/>
    </row>
    <row r="538">
      <c r="I538" s="183"/>
    </row>
    <row r="539">
      <c r="I539" s="183"/>
    </row>
    <row r="540">
      <c r="I540" s="183"/>
    </row>
    <row r="541">
      <c r="I541" s="183"/>
    </row>
    <row r="542">
      <c r="I542" s="183"/>
    </row>
    <row r="543">
      <c r="I543" s="183"/>
    </row>
    <row r="544">
      <c r="I544" s="183"/>
    </row>
    <row r="545">
      <c r="I545" s="183"/>
    </row>
    <row r="546">
      <c r="I546" s="183"/>
    </row>
    <row r="547">
      <c r="I547" s="183"/>
    </row>
    <row r="548">
      <c r="I548" s="183"/>
    </row>
    <row r="549">
      <c r="I549" s="183"/>
    </row>
    <row r="550">
      <c r="I550" s="183"/>
    </row>
    <row r="551">
      <c r="I551" s="183"/>
    </row>
    <row r="552">
      <c r="I552" s="183"/>
    </row>
    <row r="553">
      <c r="I553" s="183"/>
    </row>
    <row r="554">
      <c r="I554" s="183"/>
    </row>
    <row r="555">
      <c r="I555" s="183"/>
    </row>
    <row r="556">
      <c r="I556" s="183"/>
    </row>
    <row r="557">
      <c r="I557" s="183"/>
    </row>
    <row r="558">
      <c r="I558" s="183"/>
    </row>
    <row r="559">
      <c r="I559" s="183"/>
    </row>
    <row r="560">
      <c r="I560" s="183"/>
    </row>
    <row r="561">
      <c r="I561" s="183"/>
    </row>
    <row r="562">
      <c r="I562" s="183"/>
    </row>
    <row r="563">
      <c r="I563" s="183"/>
    </row>
    <row r="564">
      <c r="I564" s="183"/>
    </row>
    <row r="565">
      <c r="I565" s="183"/>
    </row>
    <row r="566">
      <c r="I566" s="183"/>
    </row>
    <row r="567">
      <c r="I567" s="183"/>
    </row>
    <row r="568">
      <c r="I568" s="183"/>
    </row>
    <row r="569">
      <c r="I569" s="183"/>
    </row>
    <row r="570">
      <c r="I570" s="183"/>
    </row>
    <row r="571">
      <c r="I571" s="183"/>
    </row>
    <row r="572">
      <c r="I572" s="183"/>
    </row>
    <row r="573">
      <c r="I573" s="183"/>
    </row>
    <row r="574">
      <c r="I574" s="183"/>
    </row>
    <row r="575">
      <c r="I575" s="183"/>
    </row>
    <row r="576">
      <c r="I576" s="183"/>
    </row>
    <row r="577">
      <c r="I577" s="183"/>
    </row>
    <row r="578">
      <c r="I578" s="183"/>
    </row>
    <row r="579">
      <c r="I579" s="183"/>
    </row>
    <row r="580">
      <c r="I580" s="183"/>
    </row>
    <row r="581">
      <c r="I581" s="183"/>
    </row>
    <row r="582">
      <c r="I582" s="183"/>
    </row>
    <row r="583">
      <c r="I583" s="183"/>
    </row>
    <row r="584">
      <c r="I584" s="183"/>
    </row>
    <row r="585">
      <c r="I585" s="183"/>
    </row>
    <row r="586">
      <c r="I586" s="183"/>
    </row>
    <row r="587">
      <c r="I587" s="183"/>
    </row>
    <row r="588">
      <c r="I588" s="183"/>
    </row>
    <row r="589">
      <c r="I589" s="183"/>
    </row>
    <row r="590">
      <c r="I590" s="183"/>
    </row>
    <row r="591">
      <c r="I591" s="183"/>
    </row>
    <row r="592">
      <c r="I592" s="183"/>
    </row>
    <row r="593">
      <c r="I593" s="183"/>
    </row>
    <row r="594">
      <c r="I594" s="183"/>
    </row>
    <row r="595">
      <c r="I595" s="183"/>
    </row>
    <row r="596">
      <c r="I596" s="183"/>
    </row>
    <row r="597">
      <c r="I597" s="183"/>
    </row>
    <row r="598">
      <c r="I598" s="183"/>
    </row>
    <row r="599">
      <c r="I599" s="183"/>
    </row>
    <row r="600">
      <c r="I600" s="183"/>
    </row>
    <row r="601">
      <c r="I601" s="183"/>
    </row>
    <row r="602">
      <c r="I602" s="183"/>
    </row>
    <row r="603">
      <c r="I603" s="183"/>
    </row>
    <row r="604">
      <c r="I604" s="183"/>
    </row>
    <row r="605">
      <c r="I605" s="183"/>
    </row>
    <row r="606">
      <c r="I606" s="183"/>
    </row>
    <row r="607">
      <c r="I607" s="183"/>
    </row>
    <row r="608">
      <c r="I608" s="183"/>
    </row>
    <row r="609">
      <c r="I609" s="183"/>
    </row>
    <row r="610">
      <c r="I610" s="183"/>
    </row>
    <row r="611">
      <c r="I611" s="183"/>
    </row>
    <row r="612">
      <c r="I612" s="183"/>
    </row>
    <row r="613">
      <c r="I613" s="183"/>
    </row>
    <row r="614">
      <c r="I614" s="183"/>
    </row>
    <row r="615">
      <c r="I615" s="183"/>
    </row>
    <row r="616">
      <c r="I616" s="183"/>
    </row>
    <row r="617">
      <c r="I617" s="183"/>
    </row>
    <row r="618">
      <c r="I618" s="183"/>
    </row>
    <row r="619">
      <c r="I619" s="183"/>
    </row>
    <row r="620">
      <c r="I620" s="183"/>
    </row>
    <row r="621">
      <c r="I621" s="183"/>
    </row>
    <row r="622">
      <c r="I622" s="183"/>
    </row>
    <row r="623">
      <c r="I623" s="183"/>
    </row>
    <row r="624">
      <c r="I624" s="183"/>
    </row>
    <row r="625">
      <c r="I625" s="183"/>
    </row>
    <row r="626">
      <c r="I626" s="183"/>
    </row>
    <row r="627">
      <c r="I627" s="183"/>
    </row>
    <row r="628">
      <c r="I628" s="183"/>
    </row>
    <row r="629">
      <c r="I629" s="183"/>
    </row>
    <row r="630">
      <c r="I630" s="183"/>
    </row>
    <row r="631">
      <c r="I631" s="183"/>
    </row>
    <row r="632">
      <c r="I632" s="183"/>
    </row>
    <row r="633">
      <c r="I633" s="183"/>
    </row>
    <row r="634">
      <c r="I634" s="183"/>
    </row>
    <row r="635">
      <c r="I635" s="183"/>
    </row>
    <row r="636">
      <c r="I636" s="183"/>
    </row>
    <row r="637">
      <c r="I637" s="183"/>
    </row>
    <row r="638">
      <c r="I638" s="183"/>
    </row>
    <row r="639">
      <c r="I639" s="183"/>
    </row>
    <row r="640">
      <c r="I640" s="183"/>
    </row>
    <row r="641">
      <c r="I641" s="183"/>
    </row>
    <row r="642">
      <c r="I642" s="183"/>
    </row>
    <row r="643">
      <c r="I643" s="183"/>
    </row>
    <row r="644">
      <c r="I644" s="183"/>
    </row>
    <row r="645">
      <c r="I645" s="183"/>
    </row>
    <row r="646">
      <c r="I646" s="183"/>
    </row>
    <row r="647">
      <c r="I647" s="183"/>
    </row>
    <row r="648">
      <c r="I648" s="183"/>
    </row>
    <row r="649">
      <c r="I649" s="183"/>
    </row>
    <row r="650">
      <c r="I650" s="183"/>
    </row>
    <row r="651">
      <c r="I651" s="183"/>
    </row>
    <row r="652">
      <c r="I652" s="183"/>
    </row>
    <row r="653">
      <c r="I653" s="183"/>
    </row>
    <row r="654">
      <c r="I654" s="183"/>
    </row>
    <row r="655">
      <c r="I655" s="183"/>
    </row>
    <row r="656">
      <c r="I656" s="183"/>
    </row>
    <row r="657">
      <c r="I657" s="183"/>
    </row>
    <row r="658">
      <c r="I658" s="183"/>
    </row>
    <row r="659">
      <c r="I659" s="183"/>
    </row>
    <row r="660">
      <c r="I660" s="183"/>
    </row>
    <row r="661">
      <c r="I661" s="183"/>
    </row>
    <row r="662">
      <c r="I662" s="183"/>
    </row>
    <row r="663">
      <c r="I663" s="183"/>
    </row>
    <row r="664">
      <c r="I664" s="183"/>
    </row>
    <row r="665">
      <c r="I665" s="183"/>
    </row>
    <row r="666">
      <c r="I666" s="183"/>
    </row>
    <row r="667">
      <c r="I667" s="183"/>
    </row>
    <row r="668">
      <c r="I668" s="183"/>
    </row>
    <row r="669">
      <c r="I669" s="183"/>
    </row>
    <row r="670">
      <c r="I670" s="183"/>
    </row>
    <row r="671">
      <c r="I671" s="183"/>
    </row>
    <row r="672">
      <c r="I672" s="183"/>
    </row>
    <row r="673">
      <c r="I673" s="183"/>
    </row>
    <row r="674">
      <c r="I674" s="183"/>
    </row>
    <row r="675">
      <c r="I675" s="183"/>
    </row>
    <row r="676">
      <c r="I676" s="183"/>
    </row>
    <row r="677">
      <c r="I677" s="183"/>
    </row>
    <row r="678">
      <c r="I678" s="183"/>
    </row>
    <row r="679">
      <c r="I679" s="183"/>
    </row>
    <row r="680">
      <c r="I680" s="183"/>
    </row>
    <row r="681">
      <c r="I681" s="183"/>
    </row>
    <row r="682">
      <c r="I682" s="183"/>
    </row>
    <row r="683">
      <c r="I683" s="183"/>
    </row>
    <row r="684">
      <c r="I684" s="183"/>
    </row>
    <row r="685">
      <c r="I685" s="183"/>
    </row>
    <row r="686">
      <c r="I686" s="183"/>
    </row>
    <row r="687">
      <c r="I687" s="183"/>
    </row>
    <row r="688">
      <c r="I688" s="183"/>
    </row>
    <row r="689">
      <c r="I689" s="183"/>
    </row>
    <row r="690">
      <c r="I690" s="183"/>
    </row>
    <row r="691">
      <c r="I691" s="183"/>
    </row>
    <row r="692">
      <c r="I692" s="183"/>
    </row>
    <row r="693">
      <c r="I693" s="183"/>
    </row>
    <row r="694">
      <c r="I694" s="183"/>
    </row>
    <row r="695">
      <c r="I695" s="183"/>
    </row>
    <row r="696">
      <c r="I696" s="183"/>
    </row>
    <row r="697">
      <c r="I697" s="183"/>
    </row>
    <row r="698">
      <c r="I698" s="183"/>
    </row>
    <row r="699">
      <c r="I699" s="183"/>
    </row>
    <row r="700">
      <c r="I700" s="183"/>
    </row>
    <row r="701">
      <c r="I701" s="183"/>
    </row>
    <row r="702">
      <c r="I702" s="183"/>
    </row>
    <row r="703">
      <c r="I703" s="183"/>
    </row>
    <row r="704">
      <c r="I704" s="183"/>
    </row>
    <row r="705">
      <c r="I705" s="183"/>
    </row>
    <row r="706">
      <c r="I706" s="183"/>
    </row>
    <row r="707">
      <c r="I707" s="183"/>
    </row>
    <row r="708">
      <c r="I708" s="183"/>
    </row>
    <row r="709">
      <c r="I709" s="183"/>
    </row>
    <row r="710">
      <c r="I710" s="183"/>
    </row>
    <row r="711">
      <c r="I711" s="183"/>
    </row>
    <row r="712">
      <c r="I712" s="183"/>
    </row>
    <row r="713">
      <c r="I713" s="183"/>
    </row>
    <row r="714">
      <c r="I714" s="183"/>
    </row>
    <row r="715">
      <c r="I715" s="183"/>
    </row>
    <row r="716">
      <c r="I716" s="183"/>
    </row>
    <row r="717">
      <c r="I717" s="183"/>
    </row>
    <row r="718">
      <c r="I718" s="183"/>
    </row>
    <row r="719">
      <c r="I719" s="183"/>
    </row>
    <row r="720">
      <c r="I720" s="183"/>
    </row>
    <row r="721">
      <c r="I721" s="183"/>
    </row>
    <row r="722">
      <c r="I722" s="183"/>
    </row>
    <row r="723">
      <c r="I723" s="183"/>
    </row>
    <row r="724">
      <c r="I724" s="183"/>
    </row>
    <row r="725">
      <c r="I725" s="183"/>
    </row>
    <row r="726">
      <c r="I726" s="183"/>
    </row>
    <row r="727">
      <c r="I727" s="183"/>
    </row>
    <row r="728">
      <c r="I728" s="183"/>
    </row>
    <row r="729">
      <c r="I729" s="183"/>
    </row>
    <row r="730">
      <c r="I730" s="183"/>
    </row>
    <row r="731">
      <c r="I731" s="183"/>
    </row>
    <row r="732">
      <c r="I732" s="183"/>
    </row>
    <row r="733">
      <c r="I733" s="183"/>
    </row>
    <row r="734">
      <c r="I734" s="183"/>
    </row>
    <row r="735">
      <c r="I735" s="183"/>
    </row>
    <row r="736">
      <c r="I736" s="183"/>
    </row>
    <row r="737">
      <c r="I737" s="183"/>
    </row>
    <row r="738">
      <c r="I738" s="183"/>
    </row>
    <row r="739">
      <c r="I739" s="183"/>
    </row>
    <row r="740">
      <c r="I740" s="183"/>
    </row>
    <row r="741">
      <c r="I741" s="183"/>
    </row>
    <row r="742">
      <c r="I742" s="183"/>
    </row>
    <row r="743">
      <c r="I743" s="183"/>
    </row>
    <row r="744">
      <c r="I744" s="183"/>
    </row>
    <row r="745">
      <c r="I745" s="183"/>
    </row>
    <row r="746">
      <c r="I746" s="183"/>
    </row>
    <row r="747">
      <c r="I747" s="183"/>
    </row>
    <row r="748">
      <c r="I748" s="183"/>
    </row>
    <row r="749">
      <c r="I749" s="183"/>
    </row>
    <row r="750">
      <c r="I750" s="183"/>
    </row>
    <row r="751">
      <c r="I751" s="183"/>
    </row>
    <row r="752">
      <c r="I752" s="183"/>
    </row>
    <row r="753">
      <c r="I753" s="183"/>
    </row>
    <row r="754">
      <c r="I754" s="183"/>
    </row>
    <row r="755">
      <c r="I755" s="183"/>
    </row>
    <row r="756">
      <c r="I756" s="183"/>
    </row>
    <row r="757">
      <c r="I757" s="183"/>
    </row>
    <row r="758">
      <c r="I758" s="183"/>
    </row>
    <row r="759">
      <c r="I759" s="183"/>
    </row>
    <row r="760">
      <c r="I760" s="183"/>
    </row>
    <row r="761">
      <c r="I761" s="183"/>
    </row>
    <row r="762">
      <c r="I762" s="183"/>
    </row>
    <row r="763">
      <c r="I763" s="183"/>
    </row>
    <row r="764">
      <c r="I764" s="183"/>
    </row>
    <row r="765">
      <c r="I765" s="183"/>
    </row>
    <row r="766">
      <c r="I766" s="183"/>
    </row>
    <row r="767">
      <c r="I767" s="183"/>
    </row>
    <row r="768">
      <c r="I768" s="183"/>
    </row>
    <row r="769">
      <c r="I769" s="183"/>
    </row>
    <row r="770">
      <c r="I770" s="183"/>
    </row>
    <row r="771">
      <c r="I771" s="183"/>
    </row>
    <row r="772">
      <c r="I772" s="183"/>
    </row>
    <row r="773">
      <c r="I773" s="183"/>
    </row>
    <row r="774">
      <c r="I774" s="183"/>
    </row>
    <row r="775">
      <c r="I775" s="183"/>
    </row>
    <row r="776">
      <c r="I776" s="183"/>
    </row>
    <row r="777">
      <c r="I777" s="183"/>
    </row>
    <row r="778">
      <c r="I778" s="183"/>
    </row>
    <row r="779">
      <c r="I779" s="183"/>
    </row>
    <row r="780">
      <c r="I780" s="183"/>
    </row>
    <row r="781">
      <c r="I781" s="183"/>
    </row>
    <row r="782">
      <c r="I782" s="183"/>
    </row>
    <row r="783">
      <c r="I783" s="183"/>
    </row>
    <row r="784">
      <c r="I784" s="183"/>
    </row>
    <row r="785">
      <c r="I785" s="183"/>
    </row>
    <row r="786">
      <c r="I786" s="183"/>
    </row>
    <row r="787">
      <c r="I787" s="183"/>
    </row>
    <row r="788">
      <c r="I788" s="183"/>
    </row>
    <row r="789">
      <c r="I789" s="183"/>
    </row>
    <row r="790">
      <c r="I790" s="183"/>
    </row>
    <row r="791">
      <c r="I791" s="183"/>
    </row>
    <row r="792">
      <c r="I792" s="183"/>
    </row>
    <row r="793">
      <c r="I793" s="183"/>
    </row>
    <row r="794">
      <c r="I794" s="183"/>
    </row>
    <row r="795">
      <c r="I795" s="183"/>
    </row>
    <row r="796">
      <c r="I796" s="183"/>
    </row>
    <row r="797">
      <c r="I797" s="183"/>
    </row>
    <row r="798">
      <c r="I798" s="183"/>
    </row>
    <row r="799">
      <c r="I799" s="183"/>
    </row>
    <row r="800">
      <c r="I800" s="183"/>
    </row>
    <row r="801">
      <c r="I801" s="183"/>
    </row>
    <row r="802">
      <c r="I802" s="183"/>
    </row>
    <row r="803">
      <c r="I803" s="183"/>
    </row>
    <row r="804">
      <c r="I804" s="183"/>
    </row>
    <row r="805">
      <c r="I805" s="183"/>
    </row>
    <row r="806">
      <c r="I806" s="183"/>
    </row>
    <row r="807">
      <c r="I807" s="183"/>
    </row>
    <row r="808">
      <c r="I808" s="183"/>
    </row>
    <row r="809">
      <c r="I809" s="183"/>
    </row>
    <row r="810">
      <c r="I810" s="183"/>
    </row>
    <row r="811">
      <c r="I811" s="183"/>
    </row>
    <row r="812">
      <c r="I812" s="183"/>
    </row>
    <row r="813">
      <c r="I813" s="183"/>
    </row>
    <row r="814">
      <c r="I814" s="183"/>
    </row>
    <row r="815">
      <c r="I815" s="183"/>
    </row>
    <row r="816">
      <c r="I816" s="183"/>
    </row>
    <row r="817">
      <c r="I817" s="183"/>
    </row>
    <row r="818">
      <c r="I818" s="183"/>
    </row>
    <row r="819">
      <c r="I819" s="183"/>
    </row>
    <row r="820">
      <c r="I820" s="183"/>
    </row>
    <row r="821">
      <c r="I821" s="183"/>
    </row>
    <row r="822">
      <c r="I822" s="183"/>
    </row>
    <row r="823">
      <c r="I823" s="183"/>
    </row>
    <row r="824">
      <c r="I824" s="183"/>
    </row>
    <row r="825">
      <c r="I825" s="183"/>
    </row>
    <row r="826">
      <c r="I826" s="183"/>
    </row>
    <row r="827">
      <c r="I827" s="183"/>
    </row>
    <row r="828">
      <c r="I828" s="183"/>
    </row>
    <row r="829">
      <c r="I829" s="183"/>
    </row>
    <row r="830">
      <c r="I830" s="183"/>
    </row>
    <row r="831">
      <c r="I831" s="183"/>
    </row>
    <row r="832">
      <c r="I832" s="183"/>
    </row>
    <row r="833">
      <c r="I833" s="183"/>
    </row>
    <row r="834">
      <c r="I834" s="183"/>
    </row>
    <row r="835">
      <c r="I835" s="183"/>
    </row>
    <row r="836">
      <c r="I836" s="183"/>
    </row>
    <row r="837">
      <c r="I837" s="183"/>
    </row>
    <row r="838">
      <c r="I838" s="183"/>
    </row>
    <row r="839">
      <c r="I839" s="183"/>
    </row>
    <row r="840">
      <c r="I840" s="183"/>
    </row>
    <row r="841">
      <c r="I841" s="183"/>
    </row>
    <row r="842">
      <c r="I842" s="183"/>
    </row>
    <row r="843">
      <c r="I843" s="183"/>
    </row>
    <row r="844">
      <c r="I844" s="183"/>
    </row>
    <row r="845">
      <c r="I845" s="183"/>
    </row>
    <row r="846">
      <c r="I846" s="183"/>
    </row>
    <row r="847">
      <c r="I847" s="183"/>
    </row>
    <row r="848">
      <c r="I848" s="183"/>
    </row>
    <row r="849">
      <c r="I849" s="183"/>
    </row>
    <row r="850">
      <c r="I850" s="183"/>
    </row>
    <row r="851">
      <c r="I851" s="183"/>
    </row>
    <row r="852">
      <c r="I852" s="183"/>
    </row>
    <row r="853">
      <c r="I853" s="183"/>
    </row>
    <row r="854">
      <c r="I854" s="183"/>
    </row>
    <row r="855">
      <c r="I855" s="183"/>
    </row>
    <row r="856">
      <c r="I856" s="183"/>
    </row>
    <row r="857">
      <c r="I857" s="183"/>
    </row>
    <row r="858">
      <c r="I858" s="183"/>
    </row>
    <row r="859">
      <c r="I859" s="183"/>
    </row>
    <row r="860">
      <c r="I860" s="183"/>
    </row>
    <row r="861">
      <c r="I861" s="183"/>
    </row>
    <row r="862">
      <c r="I862" s="183"/>
    </row>
    <row r="863">
      <c r="I863" s="183"/>
    </row>
    <row r="864">
      <c r="I864" s="183"/>
    </row>
    <row r="865">
      <c r="I865" s="183"/>
    </row>
    <row r="866">
      <c r="I866" s="183"/>
    </row>
    <row r="867">
      <c r="I867" s="183"/>
    </row>
    <row r="868">
      <c r="I868" s="183"/>
    </row>
    <row r="869">
      <c r="I869" s="183"/>
    </row>
    <row r="870">
      <c r="I870" s="183"/>
    </row>
    <row r="871">
      <c r="I871" s="183"/>
    </row>
    <row r="872">
      <c r="I872" s="183"/>
    </row>
    <row r="873">
      <c r="I873" s="183"/>
    </row>
    <row r="874">
      <c r="I874" s="183"/>
    </row>
    <row r="875">
      <c r="I875" s="183"/>
    </row>
    <row r="876">
      <c r="I876" s="183"/>
    </row>
    <row r="877">
      <c r="I877" s="183"/>
    </row>
    <row r="878">
      <c r="I878" s="183"/>
    </row>
    <row r="879">
      <c r="I879" s="183"/>
    </row>
    <row r="880">
      <c r="I880" s="183"/>
    </row>
    <row r="881">
      <c r="I881" s="183"/>
    </row>
    <row r="882">
      <c r="I882" s="183"/>
    </row>
    <row r="883">
      <c r="I883" s="183"/>
    </row>
    <row r="884">
      <c r="I884" s="183"/>
    </row>
    <row r="885">
      <c r="I885" s="183"/>
    </row>
    <row r="886">
      <c r="I886" s="183"/>
    </row>
    <row r="887">
      <c r="I887" s="183"/>
    </row>
    <row r="888">
      <c r="I888" s="183"/>
    </row>
    <row r="889">
      <c r="I889" s="183"/>
    </row>
    <row r="890">
      <c r="I890" s="183"/>
    </row>
    <row r="891">
      <c r="I891" s="183"/>
    </row>
    <row r="892">
      <c r="I892" s="183"/>
    </row>
    <row r="893">
      <c r="I893" s="183"/>
    </row>
    <row r="894">
      <c r="I894" s="183"/>
    </row>
    <row r="895">
      <c r="I895" s="183"/>
    </row>
    <row r="896">
      <c r="I896" s="183"/>
    </row>
    <row r="897">
      <c r="I897" s="183"/>
    </row>
    <row r="898">
      <c r="I898" s="183"/>
    </row>
    <row r="899">
      <c r="I899" s="183"/>
    </row>
    <row r="900">
      <c r="I900" s="183"/>
    </row>
    <row r="901">
      <c r="I901" s="183"/>
    </row>
    <row r="902">
      <c r="I902" s="183"/>
    </row>
    <row r="903">
      <c r="I903" s="183"/>
    </row>
    <row r="904">
      <c r="I904" s="183"/>
    </row>
    <row r="905">
      <c r="I905" s="183"/>
    </row>
    <row r="906">
      <c r="I906" s="183"/>
    </row>
    <row r="907">
      <c r="I907" s="183"/>
    </row>
    <row r="908">
      <c r="I908" s="183"/>
    </row>
    <row r="909">
      <c r="I909" s="183"/>
    </row>
    <row r="910">
      <c r="I910" s="183"/>
    </row>
    <row r="911">
      <c r="I911" s="183"/>
    </row>
    <row r="912">
      <c r="I912" s="183"/>
    </row>
    <row r="913">
      <c r="I913" s="183"/>
    </row>
    <row r="914">
      <c r="I914" s="183"/>
    </row>
    <row r="915">
      <c r="I915" s="183"/>
    </row>
    <row r="916">
      <c r="I916" s="183"/>
    </row>
    <row r="917">
      <c r="I917" s="183"/>
    </row>
    <row r="918">
      <c r="I918" s="183"/>
    </row>
    <row r="919">
      <c r="I919" s="183"/>
    </row>
    <row r="920">
      <c r="I920" s="183"/>
    </row>
    <row r="921">
      <c r="I921" s="183"/>
    </row>
    <row r="922">
      <c r="I922" s="183"/>
    </row>
    <row r="923">
      <c r="I923" s="183"/>
    </row>
    <row r="924">
      <c r="I924" s="183"/>
    </row>
    <row r="925">
      <c r="I925" s="183"/>
    </row>
    <row r="926">
      <c r="I926" s="183"/>
    </row>
    <row r="927">
      <c r="I927" s="183"/>
    </row>
    <row r="928">
      <c r="I928" s="183"/>
    </row>
    <row r="929">
      <c r="I929" s="183"/>
    </row>
    <row r="930">
      <c r="I930" s="183"/>
    </row>
    <row r="931">
      <c r="I931" s="183"/>
    </row>
    <row r="932">
      <c r="I932" s="183"/>
    </row>
    <row r="933">
      <c r="I933" s="183"/>
    </row>
    <row r="934">
      <c r="I934" s="183"/>
    </row>
    <row r="935">
      <c r="I935" s="183"/>
    </row>
    <row r="936">
      <c r="I936" s="183"/>
    </row>
    <row r="937">
      <c r="I937" s="183"/>
    </row>
    <row r="938">
      <c r="I938" s="183"/>
    </row>
    <row r="939">
      <c r="I939" s="183"/>
    </row>
    <row r="940">
      <c r="I940" s="183"/>
    </row>
    <row r="941">
      <c r="I941" s="183"/>
    </row>
    <row r="942">
      <c r="I942" s="183"/>
    </row>
    <row r="943">
      <c r="I943" s="183"/>
    </row>
    <row r="944">
      <c r="I944" s="183"/>
    </row>
    <row r="945">
      <c r="I945" s="183"/>
    </row>
    <row r="946">
      <c r="I946" s="183"/>
    </row>
    <row r="947">
      <c r="I947" s="183"/>
    </row>
    <row r="948">
      <c r="I948" s="183"/>
    </row>
    <row r="949">
      <c r="I949" s="183"/>
    </row>
    <row r="950">
      <c r="I950" s="183"/>
    </row>
    <row r="951">
      <c r="I951" s="183"/>
    </row>
    <row r="952">
      <c r="I952" s="183"/>
    </row>
    <row r="953">
      <c r="I953" s="183"/>
    </row>
    <row r="954">
      <c r="I954" s="183"/>
    </row>
    <row r="955">
      <c r="I955" s="183"/>
    </row>
    <row r="956">
      <c r="I956" s="183"/>
    </row>
    <row r="957">
      <c r="I957" s="183"/>
    </row>
    <row r="958">
      <c r="I958" s="183"/>
    </row>
    <row r="959">
      <c r="I959" s="183"/>
    </row>
    <row r="960">
      <c r="I960" s="183"/>
    </row>
    <row r="961">
      <c r="I961" s="183"/>
    </row>
    <row r="962">
      <c r="I962" s="183"/>
    </row>
    <row r="963">
      <c r="I963" s="183"/>
    </row>
    <row r="964">
      <c r="I964" s="183"/>
    </row>
    <row r="965">
      <c r="I965" s="183"/>
    </row>
    <row r="966">
      <c r="I966" s="183"/>
    </row>
    <row r="967">
      <c r="I967" s="183"/>
    </row>
    <row r="968">
      <c r="I968" s="183"/>
    </row>
    <row r="969">
      <c r="I969" s="183"/>
    </row>
    <row r="970">
      <c r="I970" s="183"/>
    </row>
    <row r="971">
      <c r="I971" s="183"/>
    </row>
    <row r="972">
      <c r="I972" s="183"/>
    </row>
    <row r="973">
      <c r="I973" s="183"/>
    </row>
    <row r="974">
      <c r="I974" s="183"/>
    </row>
    <row r="975">
      <c r="I975" s="183"/>
    </row>
    <row r="976">
      <c r="I976" s="183"/>
    </row>
    <row r="977">
      <c r="I977" s="183"/>
    </row>
    <row r="978">
      <c r="I978" s="183"/>
    </row>
    <row r="979">
      <c r="I979" s="183"/>
    </row>
    <row r="980">
      <c r="I980" s="183"/>
    </row>
    <row r="981">
      <c r="I981" s="183"/>
    </row>
    <row r="982">
      <c r="I982" s="183"/>
    </row>
    <row r="983">
      <c r="I983" s="183"/>
    </row>
    <row r="984">
      <c r="I984" s="183"/>
    </row>
    <row r="985">
      <c r="I985" s="183"/>
    </row>
    <row r="986">
      <c r="I986" s="183"/>
    </row>
    <row r="987">
      <c r="I987" s="183"/>
    </row>
    <row r="988">
      <c r="I988" s="183"/>
    </row>
    <row r="989">
      <c r="I989" s="183"/>
    </row>
    <row r="990">
      <c r="I990" s="183"/>
    </row>
    <row r="991">
      <c r="I991" s="183"/>
    </row>
    <row r="992">
      <c r="I992" s="183"/>
    </row>
    <row r="993">
      <c r="I993" s="183"/>
    </row>
    <row r="994">
      <c r="I994" s="183"/>
    </row>
    <row r="995">
      <c r="I995" s="183"/>
    </row>
    <row r="996">
      <c r="I996" s="183"/>
    </row>
    <row r="997">
      <c r="I997" s="183"/>
    </row>
    <row r="998">
      <c r="I998" s="183"/>
    </row>
    <row r="999">
      <c r="I999" s="183"/>
    </row>
    <row r="1000">
      <c r="I1000" s="183"/>
    </row>
    <row r="1001">
      <c r="I1001" s="18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sheetData>
    <row r="1">
      <c r="A1" s="3" t="s">
        <v>0</v>
      </c>
      <c r="B1" s="6" t="s">
        <v>2</v>
      </c>
      <c r="C1" s="7"/>
      <c r="D1" s="7"/>
      <c r="E1" s="7"/>
      <c r="F1" s="9"/>
      <c r="G1" s="6" t="s">
        <v>4</v>
      </c>
      <c r="H1" s="7"/>
      <c r="I1" s="7"/>
      <c r="J1" s="7"/>
      <c r="K1" s="9"/>
      <c r="L1" s="6" t="s">
        <v>5</v>
      </c>
      <c r="M1" s="7"/>
      <c r="N1" s="7"/>
      <c r="O1" s="7"/>
      <c r="P1" s="9"/>
      <c r="Q1" s="6" t="s">
        <v>7</v>
      </c>
      <c r="R1" s="7"/>
      <c r="S1" s="7"/>
      <c r="T1" s="7"/>
      <c r="U1" s="9"/>
      <c r="V1" s="6" t="s">
        <v>8</v>
      </c>
      <c r="W1" s="7"/>
      <c r="X1" s="7"/>
      <c r="Y1" s="7"/>
      <c r="Z1" s="9"/>
      <c r="AA1" s="6" t="s">
        <v>9</v>
      </c>
      <c r="AB1" s="7"/>
      <c r="AC1" s="7"/>
      <c r="AD1" s="7"/>
      <c r="AE1" s="9"/>
      <c r="AF1" s="16" t="s">
        <v>11</v>
      </c>
      <c r="AG1" s="17"/>
      <c r="AH1" s="17"/>
      <c r="AI1" s="17"/>
      <c r="AJ1" s="19"/>
      <c r="AK1" s="21" t="s">
        <v>12</v>
      </c>
      <c r="AL1" s="7"/>
      <c r="AM1" s="7"/>
      <c r="AN1" s="7"/>
      <c r="AO1" s="9"/>
      <c r="AP1" s="25" t="s">
        <v>14</v>
      </c>
      <c r="AQ1" s="7"/>
      <c r="AR1" s="7"/>
      <c r="AS1" s="7"/>
      <c r="AT1" s="9"/>
      <c r="AU1" s="26" t="s">
        <v>15</v>
      </c>
      <c r="AV1" s="7"/>
      <c r="AW1" s="7"/>
      <c r="AX1" s="7"/>
      <c r="AY1" s="9"/>
    </row>
    <row r="2">
      <c r="A2" s="3"/>
      <c r="B2" s="28" t="s">
        <v>16</v>
      </c>
      <c r="C2" s="28" t="s">
        <v>17</v>
      </c>
      <c r="D2" s="28" t="s">
        <v>18</v>
      </c>
      <c r="E2" s="28" t="s">
        <v>20</v>
      </c>
      <c r="F2" s="28" t="s">
        <v>21</v>
      </c>
      <c r="G2" s="28" t="s">
        <v>16</v>
      </c>
      <c r="H2" s="28" t="s">
        <v>17</v>
      </c>
      <c r="I2" s="28" t="s">
        <v>18</v>
      </c>
      <c r="J2" s="28" t="s">
        <v>20</v>
      </c>
      <c r="K2" s="28" t="s">
        <v>21</v>
      </c>
      <c r="L2" s="28" t="s">
        <v>16</v>
      </c>
      <c r="M2" s="28" t="s">
        <v>17</v>
      </c>
      <c r="N2" s="28" t="s">
        <v>18</v>
      </c>
      <c r="O2" s="28" t="s">
        <v>20</v>
      </c>
      <c r="P2" s="28" t="s">
        <v>21</v>
      </c>
      <c r="Q2" s="28" t="s">
        <v>16</v>
      </c>
      <c r="R2" s="28" t="s">
        <v>17</v>
      </c>
      <c r="S2" s="28" t="s">
        <v>18</v>
      </c>
      <c r="T2" s="28" t="s">
        <v>20</v>
      </c>
      <c r="U2" s="28" t="s">
        <v>21</v>
      </c>
      <c r="V2" s="28" t="s">
        <v>16</v>
      </c>
      <c r="W2" s="28" t="s">
        <v>17</v>
      </c>
      <c r="X2" s="28" t="s">
        <v>18</v>
      </c>
      <c r="Y2" s="28" t="s">
        <v>20</v>
      </c>
      <c r="Z2" s="28" t="s">
        <v>21</v>
      </c>
      <c r="AA2" s="28" t="s">
        <v>16</v>
      </c>
      <c r="AB2" s="28" t="s">
        <v>17</v>
      </c>
      <c r="AC2" s="28" t="s">
        <v>18</v>
      </c>
      <c r="AD2" s="28" t="s">
        <v>20</v>
      </c>
      <c r="AE2" s="34" t="s">
        <v>21</v>
      </c>
      <c r="AF2" s="37" t="s">
        <v>16</v>
      </c>
      <c r="AG2" s="38" t="s">
        <v>17</v>
      </c>
      <c r="AH2" s="38" t="s">
        <v>18</v>
      </c>
      <c r="AI2" s="38" t="s">
        <v>20</v>
      </c>
      <c r="AJ2" s="39" t="s">
        <v>21</v>
      </c>
      <c r="AK2" s="40" t="s">
        <v>16</v>
      </c>
      <c r="AL2" s="41" t="s">
        <v>17</v>
      </c>
      <c r="AM2" s="41" t="s">
        <v>18</v>
      </c>
      <c r="AN2" s="41" t="s">
        <v>20</v>
      </c>
      <c r="AO2" s="41" t="s">
        <v>21</v>
      </c>
      <c r="AP2" s="28" t="s">
        <v>16</v>
      </c>
      <c r="AQ2" s="28" t="s">
        <v>17</v>
      </c>
      <c r="AR2" s="28" t="s">
        <v>18</v>
      </c>
      <c r="AS2" s="28" t="s">
        <v>20</v>
      </c>
      <c r="AT2" s="28" t="s">
        <v>21</v>
      </c>
      <c r="AU2" s="42" t="s">
        <v>16</v>
      </c>
      <c r="AV2" s="42" t="s">
        <v>17</v>
      </c>
      <c r="AW2" s="42" t="s">
        <v>18</v>
      </c>
      <c r="AX2" s="42" t="s">
        <v>20</v>
      </c>
      <c r="AY2" s="42" t="s">
        <v>21</v>
      </c>
    </row>
    <row r="3">
      <c r="A3" s="44">
        <v>46266.0</v>
      </c>
      <c r="B3" s="49">
        <f>SEPTEMBER!B9-C3-D3</f>
        <v>92255000</v>
      </c>
      <c r="C3" s="50"/>
      <c r="D3" s="50">
        <v>1.89E7</v>
      </c>
      <c r="E3" s="50">
        <f t="shared" ref="E3:E25" si="2">sum(B3:D3)</f>
        <v>111155000</v>
      </c>
      <c r="F3" s="50"/>
      <c r="G3" s="53"/>
      <c r="H3" s="53"/>
      <c r="I3" s="53"/>
      <c r="J3" s="53">
        <f t="shared" ref="J3:J32" si="3">sum(G3:I3)</f>
        <v>0</v>
      </c>
      <c r="K3" s="53"/>
      <c r="L3" s="56">
        <v>6.362E7</v>
      </c>
      <c r="M3" s="56" t="s">
        <v>27</v>
      </c>
      <c r="N3" s="56">
        <v>2.181E7</v>
      </c>
      <c r="O3" s="56">
        <f t="shared" ref="O3:O32" si="4">sum(L3:N3)</f>
        <v>85430000</v>
      </c>
      <c r="P3" s="56" t="s">
        <v>27</v>
      </c>
      <c r="Q3" s="50">
        <f>SEPTEMBER!E9-R3-S3</f>
        <v>28900000</v>
      </c>
      <c r="R3" s="50"/>
      <c r="S3" s="60">
        <v>2.78E7</v>
      </c>
      <c r="T3" s="50">
        <f t="shared" ref="T3:T32" si="5">sum(Q3:S3)</f>
        <v>56700000</v>
      </c>
      <c r="U3" s="64"/>
      <c r="V3" s="66">
        <v>3.57E7</v>
      </c>
      <c r="W3" s="68"/>
      <c r="X3" s="68"/>
      <c r="Y3" s="68">
        <f t="shared" ref="Y3:Y32" si="6">sum(V3:X3)</f>
        <v>35700000</v>
      </c>
      <c r="Z3" s="73"/>
      <c r="AA3" s="50">
        <v>9422250.0</v>
      </c>
      <c r="AB3" s="73"/>
      <c r="AC3" s="73"/>
      <c r="AD3" s="50">
        <f t="shared" ref="AD3:AD11" si="7">sum(AA3:AC3)</f>
        <v>9422250</v>
      </c>
      <c r="AE3" s="75"/>
      <c r="AF3" s="73">
        <f>+SEPTEMBER!H9-(AG3+AH3)</f>
        <v>6000000</v>
      </c>
      <c r="AG3" s="50">
        <v>0.0</v>
      </c>
      <c r="AH3" s="50">
        <v>0.0</v>
      </c>
      <c r="AI3" s="50">
        <f t="shared" ref="AI3:AI32" si="8">sum(AF3:AH3)</f>
        <v>6000000</v>
      </c>
      <c r="AJ3" s="73"/>
      <c r="AK3" s="79">
        <f>+SEPTEMBER!I9-(AL3+AM3+AO3)</f>
        <v>0</v>
      </c>
      <c r="AL3" s="81"/>
      <c r="AM3" s="81">
        <v>1.24E7</v>
      </c>
      <c r="AN3" s="79">
        <f t="shared" ref="AN3:AN32" si="9">sum(AK3:AM3)</f>
        <v>12400000</v>
      </c>
      <c r="AO3" s="81"/>
      <c r="AP3" s="82">
        <v>2.594E7</v>
      </c>
      <c r="AQ3" s="83"/>
      <c r="AR3" s="83"/>
      <c r="AS3" s="50">
        <f t="shared" ref="AS3:AS32" si="10">sum(AP3:AR3)</f>
        <v>25940000</v>
      </c>
      <c r="AT3" s="84"/>
      <c r="AU3" s="86">
        <f t="shared" ref="AU3:AW3" si="1">SUM(B3,G3,L3,Q3,V3,AA3,AF3,AK3,AP3)</f>
        <v>261837250</v>
      </c>
      <c r="AV3" s="86">
        <f t="shared" si="1"/>
        <v>0</v>
      </c>
      <c r="AW3" s="86">
        <f t="shared" si="1"/>
        <v>80910000</v>
      </c>
      <c r="AX3" s="86">
        <f t="shared" ref="AX3:AX24" si="12">E3+J3+O3+T3+Y3+AD3+AI3+AN3+AS3</f>
        <v>342747250</v>
      </c>
      <c r="AY3" s="86"/>
    </row>
    <row r="4">
      <c r="A4" s="44">
        <v>46267.0</v>
      </c>
      <c r="B4" s="49">
        <f>SEPTEMBER!B10-C4-D4</f>
        <v>14940000</v>
      </c>
      <c r="C4" s="50"/>
      <c r="D4" s="50">
        <v>1.91E7</v>
      </c>
      <c r="E4" s="50">
        <f t="shared" si="2"/>
        <v>34040000</v>
      </c>
      <c r="F4" s="50"/>
      <c r="G4" s="53"/>
      <c r="H4" s="53"/>
      <c r="I4" s="53"/>
      <c r="J4" s="53">
        <f t="shared" si="3"/>
        <v>0</v>
      </c>
      <c r="K4" s="53"/>
      <c r="L4" s="56">
        <v>7.515E7</v>
      </c>
      <c r="M4" s="56" t="s">
        <v>27</v>
      </c>
      <c r="N4" s="94">
        <v>9945000.0</v>
      </c>
      <c r="O4" s="56">
        <f t="shared" si="4"/>
        <v>85095000</v>
      </c>
      <c r="P4" s="56" t="s">
        <v>27</v>
      </c>
      <c r="Q4" s="50">
        <f>SEPTEMBER!E10-R4-S4</f>
        <v>44780000</v>
      </c>
      <c r="R4" s="50"/>
      <c r="S4" s="60">
        <v>1.51E7</v>
      </c>
      <c r="T4" s="50">
        <f t="shared" si="5"/>
        <v>59880000</v>
      </c>
      <c r="U4" s="97"/>
      <c r="V4" s="68">
        <v>1.469E7</v>
      </c>
      <c r="W4" s="68"/>
      <c r="X4" s="68">
        <v>2.6895E7</v>
      </c>
      <c r="Y4" s="68">
        <f t="shared" si="6"/>
        <v>41585000</v>
      </c>
      <c r="Z4" s="98"/>
      <c r="AA4" s="50">
        <v>9633750.0</v>
      </c>
      <c r="AB4" s="73"/>
      <c r="AC4" s="73"/>
      <c r="AD4" s="50">
        <f t="shared" si="7"/>
        <v>9633750</v>
      </c>
      <c r="AE4" s="73"/>
      <c r="AF4" s="73">
        <f>+SEPTEMBER!H10-(AG4+AH4)</f>
        <v>27910000</v>
      </c>
      <c r="AG4" s="50">
        <v>0.0</v>
      </c>
      <c r="AH4" s="50">
        <v>5800000.0</v>
      </c>
      <c r="AI4" s="50">
        <f t="shared" si="8"/>
        <v>33710000</v>
      </c>
      <c r="AJ4" s="101"/>
      <c r="AK4" s="79">
        <f>+SEPTEMBER!I10-(AL4+AM4)</f>
        <v>0</v>
      </c>
      <c r="AL4" s="102">
        <v>0.0</v>
      </c>
      <c r="AM4" s="102">
        <v>0.0</v>
      </c>
      <c r="AN4" s="79">
        <f t="shared" si="9"/>
        <v>0</v>
      </c>
      <c r="AO4" s="102"/>
      <c r="AP4" s="103">
        <v>1.39E7</v>
      </c>
      <c r="AQ4" s="83"/>
      <c r="AR4" s="83"/>
      <c r="AS4" s="50">
        <f t="shared" si="10"/>
        <v>13900000</v>
      </c>
      <c r="AT4" s="84"/>
      <c r="AU4" s="86">
        <f t="shared" ref="AU4:AW4" si="11">SUM(B4,G4,L4,Q4,V4,AA4,AF4,AK4,AP4)</f>
        <v>201003750</v>
      </c>
      <c r="AV4" s="86">
        <f t="shared" si="11"/>
        <v>0</v>
      </c>
      <c r="AW4" s="86">
        <f t="shared" si="11"/>
        <v>76840000</v>
      </c>
      <c r="AX4" s="86">
        <f t="shared" si="12"/>
        <v>277843750</v>
      </c>
      <c r="AY4" s="86"/>
    </row>
    <row r="5">
      <c r="A5" s="44">
        <v>46268.0</v>
      </c>
      <c r="B5" s="49">
        <f>SEPTEMBER!B11-C5-D5</f>
        <v>33870000</v>
      </c>
      <c r="C5" s="50"/>
      <c r="D5" s="50">
        <v>8900000.0</v>
      </c>
      <c r="E5" s="50">
        <f t="shared" si="2"/>
        <v>42770000</v>
      </c>
      <c r="F5" s="50"/>
      <c r="G5" s="53"/>
      <c r="H5" s="53"/>
      <c r="I5" s="53"/>
      <c r="J5" s="53">
        <f t="shared" si="3"/>
        <v>0</v>
      </c>
      <c r="K5" s="53"/>
      <c r="L5" s="56">
        <v>2.707E7</v>
      </c>
      <c r="M5" s="56">
        <v>1.41E7</v>
      </c>
      <c r="N5" s="56" t="s">
        <v>27</v>
      </c>
      <c r="O5" s="56">
        <f t="shared" si="4"/>
        <v>41170000</v>
      </c>
      <c r="P5" s="56" t="s">
        <v>27</v>
      </c>
      <c r="Q5" s="50">
        <f>SEPTEMBER!E11-R5-S5</f>
        <v>47050000</v>
      </c>
      <c r="R5" s="50"/>
      <c r="S5" s="50">
        <v>5390000.0</v>
      </c>
      <c r="T5" s="50">
        <f t="shared" si="5"/>
        <v>52440000</v>
      </c>
      <c r="U5" s="64"/>
      <c r="V5" s="66">
        <v>2.569E7</v>
      </c>
      <c r="W5" s="68"/>
      <c r="X5" s="68"/>
      <c r="Y5" s="68">
        <f t="shared" si="6"/>
        <v>25690000</v>
      </c>
      <c r="Z5" s="73"/>
      <c r="AA5" s="69">
        <v>3612500.0</v>
      </c>
      <c r="AB5" s="73"/>
      <c r="AC5" s="73"/>
      <c r="AD5" s="50">
        <f t="shared" si="7"/>
        <v>3612500</v>
      </c>
      <c r="AE5" s="73"/>
      <c r="AF5" s="73">
        <f>+SEPTEMBER!H11-(AG5+AH5)</f>
        <v>42450000</v>
      </c>
      <c r="AG5" s="50">
        <v>0.0</v>
      </c>
      <c r="AH5" s="50">
        <v>1.775E7</v>
      </c>
      <c r="AI5" s="50">
        <f t="shared" si="8"/>
        <v>60200000</v>
      </c>
      <c r="AJ5" s="73"/>
      <c r="AK5" s="79">
        <f>+SEPTEMBER!I11-(AL5+AM5)</f>
        <v>113510000</v>
      </c>
      <c r="AL5" s="81"/>
      <c r="AM5" s="81">
        <f>5400000+4760000</f>
        <v>10160000</v>
      </c>
      <c r="AN5" s="79">
        <f t="shared" si="9"/>
        <v>123670000</v>
      </c>
      <c r="AO5" s="107"/>
      <c r="AP5" s="108">
        <v>3.386E7</v>
      </c>
      <c r="AQ5" s="108"/>
      <c r="AR5" s="108"/>
      <c r="AS5" s="50">
        <f t="shared" si="10"/>
        <v>33860000</v>
      </c>
      <c r="AT5" s="84"/>
      <c r="AU5" s="86">
        <f t="shared" ref="AU5:AW5" si="13">SUM(B5,G5,L5,Q5,V5,AA5,AF5,AK5,AP5)</f>
        <v>327112500</v>
      </c>
      <c r="AV5" s="86">
        <f t="shared" si="13"/>
        <v>14100000</v>
      </c>
      <c r="AW5" s="86">
        <f t="shared" si="13"/>
        <v>42200000</v>
      </c>
      <c r="AX5" s="86">
        <f t="shared" si="12"/>
        <v>383412500</v>
      </c>
      <c r="AY5" s="86"/>
    </row>
    <row r="6">
      <c r="A6" s="44">
        <v>46269.0</v>
      </c>
      <c r="B6" s="49">
        <f>SEPTEMBER!B12-C6-D6</f>
        <v>6800000</v>
      </c>
      <c r="C6" s="50"/>
      <c r="D6" s="50">
        <v>1.325E8</v>
      </c>
      <c r="E6" s="50">
        <f t="shared" si="2"/>
        <v>139300000</v>
      </c>
      <c r="F6" s="50"/>
      <c r="G6" s="53"/>
      <c r="H6" s="53"/>
      <c r="I6" s="53"/>
      <c r="J6" s="53">
        <f t="shared" si="3"/>
        <v>0</v>
      </c>
      <c r="K6" s="53"/>
      <c r="L6" s="56">
        <v>2.1925E7</v>
      </c>
      <c r="M6" s="56" t="s">
        <v>27</v>
      </c>
      <c r="N6" s="56">
        <v>1.47E8</v>
      </c>
      <c r="O6" s="56">
        <f t="shared" si="4"/>
        <v>168925000</v>
      </c>
      <c r="P6" s="56" t="s">
        <v>27</v>
      </c>
      <c r="Q6" s="50">
        <f>SEPTEMBER!E12-R6-S6</f>
        <v>43180000</v>
      </c>
      <c r="R6" s="50">
        <v>7.45E7</v>
      </c>
      <c r="S6" s="60">
        <v>1.0971E8</v>
      </c>
      <c r="T6" s="50">
        <f t="shared" si="5"/>
        <v>227390000</v>
      </c>
      <c r="U6" s="64"/>
      <c r="V6" s="66"/>
      <c r="W6" s="68"/>
      <c r="X6" s="68"/>
      <c r="Y6" s="68">
        <f t="shared" si="6"/>
        <v>0</v>
      </c>
      <c r="Z6" s="73"/>
      <c r="AA6" s="114">
        <v>3.775125E7</v>
      </c>
      <c r="AB6" s="73"/>
      <c r="AC6" s="73"/>
      <c r="AD6" s="50">
        <f t="shared" si="7"/>
        <v>37751250</v>
      </c>
      <c r="AE6" s="73"/>
      <c r="AF6" s="73">
        <f>+SEPTEMBER!H12-(AG6+AH6)</f>
        <v>-600000</v>
      </c>
      <c r="AG6" s="50">
        <v>4.205E7</v>
      </c>
      <c r="AH6" s="50">
        <v>5.0E7</v>
      </c>
      <c r="AI6" s="50">
        <f t="shared" si="8"/>
        <v>91450000</v>
      </c>
      <c r="AJ6" s="73"/>
      <c r="AK6" s="79">
        <f>+SEPTEMBER!I12-(AL6+AM6)</f>
        <v>15100000</v>
      </c>
      <c r="AL6" s="81">
        <v>6.0E7</v>
      </c>
      <c r="AM6" s="81">
        <v>5.8E7</v>
      </c>
      <c r="AN6" s="79">
        <f t="shared" si="9"/>
        <v>133100000</v>
      </c>
      <c r="AO6" s="81"/>
      <c r="AP6" s="82">
        <v>1.42E7</v>
      </c>
      <c r="AQ6" s="83"/>
      <c r="AR6" s="83"/>
      <c r="AS6" s="50">
        <f t="shared" si="10"/>
        <v>14200000</v>
      </c>
      <c r="AT6" s="84"/>
      <c r="AU6" s="86">
        <f t="shared" ref="AU6:AW6" si="14">SUM(B6,G6,L6,Q6,V6,AA6,AF6,AK6,AP6)</f>
        <v>138356250</v>
      </c>
      <c r="AV6" s="86">
        <f t="shared" si="14"/>
        <v>176550000</v>
      </c>
      <c r="AW6" s="86">
        <f t="shared" si="14"/>
        <v>497210000</v>
      </c>
      <c r="AX6" s="86">
        <f t="shared" si="12"/>
        <v>812116250</v>
      </c>
      <c r="AY6" s="86"/>
    </row>
    <row r="7">
      <c r="A7" s="44">
        <v>46270.0</v>
      </c>
      <c r="B7" s="49">
        <f>SEPTEMBER!B13-C7-D7</f>
        <v>39110000</v>
      </c>
      <c r="C7" s="50"/>
      <c r="D7" s="50">
        <v>5.32E7</v>
      </c>
      <c r="E7" s="50">
        <f t="shared" si="2"/>
        <v>92310000</v>
      </c>
      <c r="F7" s="50"/>
      <c r="G7" s="53"/>
      <c r="H7" s="53"/>
      <c r="I7" s="53"/>
      <c r="J7" s="53">
        <f t="shared" si="3"/>
        <v>0</v>
      </c>
      <c r="K7" s="53"/>
      <c r="L7" s="56">
        <v>2.3015E7</v>
      </c>
      <c r="M7" s="94" t="s">
        <v>27</v>
      </c>
      <c r="N7" s="56">
        <v>3.851E7</v>
      </c>
      <c r="O7" s="56">
        <f t="shared" si="4"/>
        <v>61525000</v>
      </c>
      <c r="P7" s="94" t="s">
        <v>27</v>
      </c>
      <c r="Q7" s="50">
        <f>SEPTEMBER!E13-R7-S7</f>
        <v>98940000</v>
      </c>
      <c r="R7" s="122"/>
      <c r="S7" s="122">
        <v>8.88E7</v>
      </c>
      <c r="T7" s="50">
        <f t="shared" si="5"/>
        <v>187740000</v>
      </c>
      <c r="U7" s="123"/>
      <c r="V7" s="124">
        <v>1.665E7</v>
      </c>
      <c r="W7" s="68"/>
      <c r="X7" s="68">
        <v>2.29E7</v>
      </c>
      <c r="Y7" s="68">
        <f t="shared" si="6"/>
        <v>39550000</v>
      </c>
      <c r="Z7" s="98"/>
      <c r="AA7" s="50">
        <v>1.36125E7</v>
      </c>
      <c r="AB7" s="73">
        <v>6930000.0</v>
      </c>
      <c r="AC7" s="73"/>
      <c r="AD7" s="50">
        <f t="shared" si="7"/>
        <v>20542500</v>
      </c>
      <c r="AE7" s="73"/>
      <c r="AF7" s="73">
        <f>+SEPTEMBER!H13-(AG7+AH7)</f>
        <v>157760000</v>
      </c>
      <c r="AG7" s="50">
        <v>0.0</v>
      </c>
      <c r="AH7" s="50">
        <v>0.0</v>
      </c>
      <c r="AI7" s="50">
        <f t="shared" si="8"/>
        <v>157760000</v>
      </c>
      <c r="AJ7" s="50"/>
      <c r="AK7" s="79">
        <v>8220000.0</v>
      </c>
      <c r="AL7" s="81"/>
      <c r="AM7" s="127">
        <v>4.55E7</v>
      </c>
      <c r="AN7" s="79">
        <f t="shared" si="9"/>
        <v>53720000</v>
      </c>
      <c r="AO7" s="81">
        <v>0.0</v>
      </c>
      <c r="AP7" s="82">
        <v>4.935E7</v>
      </c>
      <c r="AQ7" s="83">
        <v>0.0</v>
      </c>
      <c r="AR7" s="83">
        <v>2.015E7</v>
      </c>
      <c r="AS7" s="50">
        <f t="shared" si="10"/>
        <v>69500000</v>
      </c>
      <c r="AT7" s="83"/>
      <c r="AU7" s="86">
        <f t="shared" ref="AU7:AW7" si="15">SUM(B7,G7,L7,Q7,V7,AA7,AF7,AK7,AP7)</f>
        <v>406657500</v>
      </c>
      <c r="AV7" s="86">
        <f t="shared" si="15"/>
        <v>6930000</v>
      </c>
      <c r="AW7" s="86">
        <f t="shared" si="15"/>
        <v>269060000</v>
      </c>
      <c r="AX7" s="86">
        <f t="shared" si="12"/>
        <v>682647500</v>
      </c>
      <c r="AY7" s="86"/>
    </row>
    <row r="8">
      <c r="A8" s="44">
        <v>46271.0</v>
      </c>
      <c r="B8" s="49">
        <f>SEPTEMBER!B14-C8-D8</f>
        <v>58640000</v>
      </c>
      <c r="C8" s="50"/>
      <c r="D8" s="50">
        <v>9.99E7</v>
      </c>
      <c r="E8" s="50">
        <f t="shared" si="2"/>
        <v>158540000</v>
      </c>
      <c r="F8" s="50"/>
      <c r="G8" s="53"/>
      <c r="H8" s="53"/>
      <c r="I8" s="53"/>
      <c r="J8" s="53">
        <f t="shared" si="3"/>
        <v>0</v>
      </c>
      <c r="K8" s="53"/>
      <c r="L8" s="133">
        <v>1.91835E8</v>
      </c>
      <c r="M8" s="56" t="s">
        <v>27</v>
      </c>
      <c r="N8" s="56" t="s">
        <v>27</v>
      </c>
      <c r="O8" s="56">
        <f t="shared" si="4"/>
        <v>191835000</v>
      </c>
      <c r="P8" s="56" t="s">
        <v>27</v>
      </c>
      <c r="Q8" s="50">
        <f>SEPTEMBER!E14-R8-S8</f>
        <v>91330000</v>
      </c>
      <c r="R8" s="50">
        <v>4.24E7</v>
      </c>
      <c r="S8" s="60">
        <v>1.2674E8</v>
      </c>
      <c r="T8" s="50">
        <f t="shared" si="5"/>
        <v>260470000</v>
      </c>
      <c r="U8" s="64"/>
      <c r="V8" s="66">
        <f>SEPTEMBER!F14-X8</f>
        <v>21600000</v>
      </c>
      <c r="W8" s="68"/>
      <c r="X8" s="68">
        <v>3.184E7</v>
      </c>
      <c r="Y8" s="68">
        <f t="shared" si="6"/>
        <v>53440000</v>
      </c>
      <c r="Z8" s="73"/>
      <c r="AA8" s="139">
        <v>9170000.0</v>
      </c>
      <c r="AB8" s="73"/>
      <c r="AC8" s="73"/>
      <c r="AD8" s="50">
        <f t="shared" si="7"/>
        <v>9170000</v>
      </c>
      <c r="AE8" s="73"/>
      <c r="AF8" s="73">
        <f>+SEPTEMBER!H14-(AG8+AH8)</f>
        <v>11960000</v>
      </c>
      <c r="AG8" s="50">
        <v>0.0</v>
      </c>
      <c r="AH8" s="50">
        <v>2.9E7</v>
      </c>
      <c r="AI8" s="50">
        <f t="shared" si="8"/>
        <v>40960000</v>
      </c>
      <c r="AJ8" s="101"/>
      <c r="AK8" s="79">
        <f>+SEPTEMBER!I14-(AL8+AM8)</f>
        <v>36500000</v>
      </c>
      <c r="AL8" s="81"/>
      <c r="AM8" s="102">
        <f>14200000+14500000</f>
        <v>28700000</v>
      </c>
      <c r="AN8" s="79">
        <f t="shared" si="9"/>
        <v>65200000</v>
      </c>
      <c r="AO8" s="102"/>
      <c r="AP8" s="136">
        <v>4.367E7</v>
      </c>
      <c r="AQ8" s="83"/>
      <c r="AR8" s="83">
        <v>2.355E7</v>
      </c>
      <c r="AS8" s="50">
        <f t="shared" si="10"/>
        <v>67220000</v>
      </c>
      <c r="AT8" s="84"/>
      <c r="AU8" s="86">
        <f t="shared" ref="AU8:AW8" si="16">SUM(B8,G8,L8,Q8,V8,AA8,AF8,AK8,AP8)</f>
        <v>464705000</v>
      </c>
      <c r="AV8" s="86">
        <f t="shared" si="16"/>
        <v>42400000</v>
      </c>
      <c r="AW8" s="86">
        <f t="shared" si="16"/>
        <v>339730000</v>
      </c>
      <c r="AX8" s="86">
        <f t="shared" si="12"/>
        <v>846835000</v>
      </c>
      <c r="AY8" s="86"/>
    </row>
    <row r="9">
      <c r="A9" s="44">
        <v>46272.0</v>
      </c>
      <c r="B9" s="49">
        <f>SEPTEMBER!B15-C9-D9</f>
        <v>7850000</v>
      </c>
      <c r="C9" s="50"/>
      <c r="D9" s="50">
        <v>6400000.0</v>
      </c>
      <c r="E9" s="50">
        <f t="shared" si="2"/>
        <v>14250000</v>
      </c>
      <c r="F9" s="50"/>
      <c r="G9" s="53"/>
      <c r="H9" s="53"/>
      <c r="I9" s="53"/>
      <c r="J9" s="53">
        <f t="shared" si="3"/>
        <v>0</v>
      </c>
      <c r="K9" s="53"/>
      <c r="L9" s="56">
        <v>4.9375E7</v>
      </c>
      <c r="M9" s="56" t="s">
        <v>27</v>
      </c>
      <c r="N9" s="56">
        <v>7600000.0</v>
      </c>
      <c r="O9" s="56">
        <f t="shared" si="4"/>
        <v>56975000</v>
      </c>
      <c r="P9" s="56" t="s">
        <v>27</v>
      </c>
      <c r="Q9" s="50">
        <f>SEPTEMBER!E15-R9-S9</f>
        <v>37500000</v>
      </c>
      <c r="R9" s="50">
        <v>1.45E7</v>
      </c>
      <c r="S9" s="144">
        <v>7560000.0</v>
      </c>
      <c r="T9" s="50">
        <f t="shared" si="5"/>
        <v>59560000</v>
      </c>
      <c r="U9" s="64"/>
      <c r="V9" s="68"/>
      <c r="W9" s="68"/>
      <c r="X9" s="68">
        <v>1.9519E8</v>
      </c>
      <c r="Y9" s="68">
        <f t="shared" si="6"/>
        <v>195190000</v>
      </c>
      <c r="Z9" s="50"/>
      <c r="AA9" s="146">
        <v>3378750.0</v>
      </c>
      <c r="AB9" s="73"/>
      <c r="AC9" s="73"/>
      <c r="AD9" s="50">
        <f t="shared" si="7"/>
        <v>3378750</v>
      </c>
      <c r="AE9" s="73"/>
      <c r="AF9" s="73">
        <f>+SEPTEMBER!H15-(AG9+AH9)</f>
        <v>30400000</v>
      </c>
      <c r="AG9" s="50">
        <v>0.0</v>
      </c>
      <c r="AH9" s="50">
        <v>1.0E7</v>
      </c>
      <c r="AI9" s="50">
        <f t="shared" si="8"/>
        <v>40400000</v>
      </c>
      <c r="AJ9" s="50"/>
      <c r="AK9" s="79">
        <f>+SEPTEMBER!I15-(AL9+AM9)</f>
        <v>0</v>
      </c>
      <c r="AL9" s="81"/>
      <c r="AM9" s="81"/>
      <c r="AN9" s="79">
        <f t="shared" si="9"/>
        <v>0</v>
      </c>
      <c r="AO9" s="102"/>
      <c r="AP9" s="82">
        <v>5800000.0</v>
      </c>
      <c r="AQ9" s="83"/>
      <c r="AR9" s="83"/>
      <c r="AS9" s="50">
        <f t="shared" si="10"/>
        <v>5800000</v>
      </c>
      <c r="AT9" s="83"/>
      <c r="AU9" s="86">
        <f t="shared" ref="AU9:AW9" si="17">SUM(B9,G9,L9,Q9,V9,AA9,AF9,AK9,AP9)</f>
        <v>134303750</v>
      </c>
      <c r="AV9" s="86">
        <f t="shared" si="17"/>
        <v>14500000</v>
      </c>
      <c r="AW9" s="86">
        <f t="shared" si="17"/>
        <v>226750000</v>
      </c>
      <c r="AX9" s="86">
        <f t="shared" si="12"/>
        <v>375553750</v>
      </c>
      <c r="AY9" s="86"/>
    </row>
    <row r="10">
      <c r="A10" s="44">
        <v>46273.0</v>
      </c>
      <c r="B10" s="49">
        <f>SEPTEMBER!B16-C10-D10</f>
        <v>20640000</v>
      </c>
      <c r="C10" s="50"/>
      <c r="D10" s="50">
        <v>2.588E7</v>
      </c>
      <c r="E10" s="50">
        <f t="shared" si="2"/>
        <v>46520000</v>
      </c>
      <c r="F10" s="50">
        <f>4800000+13100000</f>
        <v>17900000</v>
      </c>
      <c r="G10" s="53"/>
      <c r="H10" s="53"/>
      <c r="I10" s="53"/>
      <c r="J10" s="53">
        <f t="shared" si="3"/>
        <v>0</v>
      </c>
      <c r="K10" s="53"/>
      <c r="L10" s="56">
        <v>4.609E7</v>
      </c>
      <c r="M10" s="56" t="s">
        <v>27</v>
      </c>
      <c r="N10" s="56" t="s">
        <v>27</v>
      </c>
      <c r="O10" s="56">
        <f t="shared" si="4"/>
        <v>46090000</v>
      </c>
      <c r="P10" s="56" t="s">
        <v>27</v>
      </c>
      <c r="Q10" s="50">
        <f>SEPTEMBER!E16-R10-S10</f>
        <v>22740000</v>
      </c>
      <c r="R10" s="50">
        <v>1.45E7</v>
      </c>
      <c r="S10" s="60">
        <v>1.31E7</v>
      </c>
      <c r="T10" s="50">
        <f t="shared" si="5"/>
        <v>50340000</v>
      </c>
      <c r="U10" s="64"/>
      <c r="V10" s="159">
        <v>1.9865E7</v>
      </c>
      <c r="W10" s="161"/>
      <c r="X10" s="163"/>
      <c r="Y10" s="68">
        <f t="shared" si="6"/>
        <v>19865000</v>
      </c>
      <c r="Z10" s="164"/>
      <c r="AA10" s="146">
        <v>7500000.0</v>
      </c>
      <c r="AB10" s="73"/>
      <c r="AC10" s="73"/>
      <c r="AD10" s="50">
        <f t="shared" si="7"/>
        <v>7500000</v>
      </c>
      <c r="AE10" s="73"/>
      <c r="AF10" s="73">
        <f>+SEPTEMBER!H16-(AG10+AH10)</f>
        <v>23450000</v>
      </c>
      <c r="AG10" s="50">
        <v>0.0</v>
      </c>
      <c r="AH10" s="50">
        <v>1.03E7</v>
      </c>
      <c r="AI10" s="50">
        <f t="shared" si="8"/>
        <v>33750000</v>
      </c>
      <c r="AJ10" s="50"/>
      <c r="AK10" s="79">
        <f>+SEPTEMBER!I16-(AL10+AM10)</f>
        <v>31320000</v>
      </c>
      <c r="AL10" s="81"/>
      <c r="AM10" s="81">
        <v>5110000.0</v>
      </c>
      <c r="AN10" s="79">
        <f t="shared" si="9"/>
        <v>36430000</v>
      </c>
      <c r="AO10" s="81"/>
      <c r="AP10" s="82">
        <v>1.03E7</v>
      </c>
      <c r="AQ10" s="83"/>
      <c r="AR10" s="83">
        <v>2.52E7</v>
      </c>
      <c r="AS10" s="50">
        <f t="shared" si="10"/>
        <v>35500000</v>
      </c>
      <c r="AT10" s="84"/>
      <c r="AU10" s="86">
        <f t="shared" ref="AU10:AW10" si="18">SUM(B10,G10,L10,Q10,V10,AA10,AF10,AK10,AP10)</f>
        <v>181905000</v>
      </c>
      <c r="AV10" s="86">
        <f t="shared" si="18"/>
        <v>14500000</v>
      </c>
      <c r="AW10" s="86">
        <f t="shared" si="18"/>
        <v>79590000</v>
      </c>
      <c r="AX10" s="86">
        <f t="shared" si="12"/>
        <v>275995000</v>
      </c>
      <c r="AY10" s="86"/>
    </row>
    <row r="11">
      <c r="A11" s="44">
        <v>46274.0</v>
      </c>
      <c r="B11" s="49">
        <f>SEPTEMBER!B17-C11-D11</f>
        <v>5200000</v>
      </c>
      <c r="C11" s="60"/>
      <c r="D11" s="60">
        <v>3.487E7</v>
      </c>
      <c r="E11" s="50">
        <f t="shared" si="2"/>
        <v>40070000</v>
      </c>
      <c r="F11" s="60"/>
      <c r="G11" s="53"/>
      <c r="H11" s="53"/>
      <c r="I11" s="53"/>
      <c r="J11" s="53">
        <f t="shared" si="3"/>
        <v>0</v>
      </c>
      <c r="K11" s="53"/>
      <c r="L11" s="56" t="s">
        <v>27</v>
      </c>
      <c r="M11" s="94" t="s">
        <v>27</v>
      </c>
      <c r="N11" s="56" t="s">
        <v>27</v>
      </c>
      <c r="O11" s="56">
        <f t="shared" si="4"/>
        <v>0</v>
      </c>
      <c r="P11" s="56" t="s">
        <v>27</v>
      </c>
      <c r="Q11" s="50">
        <f>SEPTEMBER!E17-R11-S11</f>
        <v>26300000</v>
      </c>
      <c r="R11" s="50">
        <v>2700000.0</v>
      </c>
      <c r="S11" s="144">
        <v>1.828E7</v>
      </c>
      <c r="T11" s="50">
        <f t="shared" si="5"/>
        <v>47280000</v>
      </c>
      <c r="U11" s="64"/>
      <c r="V11" s="66"/>
      <c r="W11" s="175"/>
      <c r="X11" s="175">
        <v>2.693E7</v>
      </c>
      <c r="Y11" s="68">
        <f t="shared" si="6"/>
        <v>26930000</v>
      </c>
      <c r="Z11" s="164"/>
      <c r="AA11" s="146">
        <v>0.0</v>
      </c>
      <c r="AB11" s="73">
        <v>0.0</v>
      </c>
      <c r="AC11" s="73">
        <v>0.0</v>
      </c>
      <c r="AD11" s="50">
        <f t="shared" si="7"/>
        <v>0</v>
      </c>
      <c r="AE11" s="73"/>
      <c r="AF11" s="73">
        <f>+SEPTEMBER!H17-(AG11+AH11)</f>
        <v>12350000</v>
      </c>
      <c r="AG11" s="50">
        <v>0.0</v>
      </c>
      <c r="AH11" s="50">
        <v>4.04E7</v>
      </c>
      <c r="AI11" s="50">
        <f t="shared" si="8"/>
        <v>52750000</v>
      </c>
      <c r="AJ11" s="50"/>
      <c r="AK11" s="79">
        <f>+SEPTEMBER!I17-(AL11+AM11)</f>
        <v>160790000</v>
      </c>
      <c r="AL11" s="81"/>
      <c r="AM11" s="81">
        <f>16500000+12200000</f>
        <v>28700000</v>
      </c>
      <c r="AN11" s="79">
        <f t="shared" si="9"/>
        <v>189490000</v>
      </c>
      <c r="AO11" s="81"/>
      <c r="AP11" s="73">
        <v>8600000.0</v>
      </c>
      <c r="AQ11" s="83">
        <v>0.0</v>
      </c>
      <c r="AR11" s="83">
        <v>3.48E7</v>
      </c>
      <c r="AS11" s="50">
        <f t="shared" si="10"/>
        <v>43400000</v>
      </c>
      <c r="AT11" s="84"/>
      <c r="AU11" s="86">
        <f t="shared" ref="AU11:AW11" si="19">SUM(B11,G11,L11,Q11,V11,AA11,AF11,AK11,AP11)</f>
        <v>213240000</v>
      </c>
      <c r="AV11" s="86">
        <f t="shared" si="19"/>
        <v>2700000</v>
      </c>
      <c r="AW11" s="86">
        <f t="shared" si="19"/>
        <v>183980000</v>
      </c>
      <c r="AX11" s="86">
        <f t="shared" si="12"/>
        <v>399920000</v>
      </c>
      <c r="AY11" s="86"/>
    </row>
    <row r="12">
      <c r="A12" s="44">
        <v>46275.0</v>
      </c>
      <c r="B12" s="49">
        <f>SEPTEMBER!B18-C12-D12</f>
        <v>32265000</v>
      </c>
      <c r="C12" s="50"/>
      <c r="D12" s="50">
        <v>1.96E7</v>
      </c>
      <c r="E12" s="50">
        <f t="shared" si="2"/>
        <v>51865000</v>
      </c>
      <c r="F12" s="50"/>
      <c r="G12" s="53"/>
      <c r="H12" s="53"/>
      <c r="I12" s="53"/>
      <c r="J12" s="53">
        <f t="shared" si="3"/>
        <v>0</v>
      </c>
      <c r="K12" s="53"/>
      <c r="L12" s="56">
        <v>5.968E7</v>
      </c>
      <c r="M12" s="94">
        <v>9800000.0</v>
      </c>
      <c r="N12" s="56">
        <v>1.134E7</v>
      </c>
      <c r="O12" s="56">
        <f t="shared" si="4"/>
        <v>80820000</v>
      </c>
      <c r="P12" s="56" t="s">
        <v>27</v>
      </c>
      <c r="Q12" s="50">
        <f>SEPTEMBER!E18-R12-S12</f>
        <v>42700000</v>
      </c>
      <c r="R12" s="50"/>
      <c r="S12" s="60">
        <v>3.195E7</v>
      </c>
      <c r="T12" s="50">
        <f t="shared" si="5"/>
        <v>74650000</v>
      </c>
      <c r="U12" s="64"/>
      <c r="V12" s="66">
        <f>SEPTEMBER!F18-X12</f>
        <v>23000000</v>
      </c>
      <c r="W12" s="68"/>
      <c r="X12" s="68">
        <v>1.485E7</v>
      </c>
      <c r="Y12" s="68">
        <f t="shared" si="6"/>
        <v>37850000</v>
      </c>
      <c r="Z12" s="73"/>
      <c r="AA12" s="146">
        <v>4.71625E7</v>
      </c>
      <c r="AB12" s="73">
        <v>5400000.0</v>
      </c>
      <c r="AC12" s="73"/>
      <c r="AD12" s="50">
        <v>5.25625E7</v>
      </c>
      <c r="AE12" s="73"/>
      <c r="AF12" s="73">
        <f>+SEPTEMBER!H18-(AG12+AH12)</f>
        <v>10065000</v>
      </c>
      <c r="AG12" s="50">
        <v>9800000.0</v>
      </c>
      <c r="AH12" s="50">
        <v>4.17E7</v>
      </c>
      <c r="AI12" s="50">
        <f t="shared" si="8"/>
        <v>61565000</v>
      </c>
      <c r="AJ12" s="50"/>
      <c r="AK12" s="79">
        <f>+SEPTEMBER!I18-(AL12+AM12)</f>
        <v>0</v>
      </c>
      <c r="AL12" s="81"/>
      <c r="AM12" s="81"/>
      <c r="AN12" s="79">
        <f t="shared" si="9"/>
        <v>0</v>
      </c>
      <c r="AO12" s="81"/>
      <c r="AP12" s="182">
        <v>7900000.0</v>
      </c>
      <c r="AQ12" s="83"/>
      <c r="AR12" s="83">
        <v>1.22E7</v>
      </c>
      <c r="AS12" s="50">
        <f t="shared" si="10"/>
        <v>20100000</v>
      </c>
      <c r="AT12" s="84"/>
      <c r="AU12" s="86">
        <f t="shared" ref="AU12:AW12" si="20">SUM(B12,G12,L12,Q12,V12,AA12,AF12,AK12,AP12)</f>
        <v>222772500</v>
      </c>
      <c r="AV12" s="86">
        <f t="shared" si="20"/>
        <v>25000000</v>
      </c>
      <c r="AW12" s="86">
        <f t="shared" si="20"/>
        <v>131640000</v>
      </c>
      <c r="AX12" s="86">
        <f t="shared" si="12"/>
        <v>379412500</v>
      </c>
      <c r="AY12" s="86"/>
    </row>
    <row r="13">
      <c r="A13" s="44">
        <v>46276.0</v>
      </c>
      <c r="B13" s="49">
        <f>SEPTEMBER!B19-C13-D13</f>
        <v>7600000</v>
      </c>
      <c r="C13" s="50"/>
      <c r="D13" s="50">
        <v>2.82E7</v>
      </c>
      <c r="E13" s="50">
        <f t="shared" si="2"/>
        <v>35800000</v>
      </c>
      <c r="F13" s="50"/>
      <c r="G13" s="53"/>
      <c r="H13" s="53"/>
      <c r="I13" s="53"/>
      <c r="J13" s="53">
        <f t="shared" si="3"/>
        <v>0</v>
      </c>
      <c r="K13" s="53"/>
      <c r="L13" s="56">
        <v>5.1E7</v>
      </c>
      <c r="M13" s="56" t="s">
        <v>27</v>
      </c>
      <c r="N13" s="56" t="s">
        <v>27</v>
      </c>
      <c r="O13" s="56">
        <f t="shared" si="4"/>
        <v>51000000</v>
      </c>
      <c r="P13" s="56" t="s">
        <v>27</v>
      </c>
      <c r="Q13" s="50">
        <f>SEPTEMBER!E19-R13-S13</f>
        <v>24700000</v>
      </c>
      <c r="R13" s="50"/>
      <c r="S13" s="60">
        <v>2.669E7</v>
      </c>
      <c r="T13" s="50">
        <f t="shared" si="5"/>
        <v>51390000</v>
      </c>
      <c r="U13" s="64"/>
      <c r="V13" s="66">
        <v>1.65E7</v>
      </c>
      <c r="W13" s="68"/>
      <c r="X13" s="68">
        <v>1.65E7</v>
      </c>
      <c r="Y13" s="68">
        <f t="shared" si="6"/>
        <v>33000000</v>
      </c>
      <c r="Z13" s="73"/>
      <c r="AA13" s="50">
        <v>1.095E7</v>
      </c>
      <c r="AB13" s="73"/>
      <c r="AC13" s="73"/>
      <c r="AD13" s="50">
        <f t="shared" ref="AD13:AD15" si="22">sum(AA13:AC13)</f>
        <v>10950000</v>
      </c>
      <c r="AE13" s="73"/>
      <c r="AF13" s="73">
        <f>+SEPTEMBER!H19-(AG13+AH13)</f>
        <v>14400000</v>
      </c>
      <c r="AG13" s="50">
        <v>0.0</v>
      </c>
      <c r="AH13" s="50">
        <v>0.0</v>
      </c>
      <c r="AI13" s="50">
        <f t="shared" si="8"/>
        <v>14400000</v>
      </c>
      <c r="AJ13" s="50"/>
      <c r="AK13" s="79">
        <f>+SEPTEMBER!I19-(AL13+AM13)</f>
        <v>14200000</v>
      </c>
      <c r="AL13" s="81"/>
      <c r="AM13" s="79">
        <v>1.49E7</v>
      </c>
      <c r="AN13" s="79">
        <f t="shared" si="9"/>
        <v>29100000</v>
      </c>
      <c r="AO13" s="81"/>
      <c r="AP13" s="182">
        <v>4.5E7</v>
      </c>
      <c r="AQ13" s="83"/>
      <c r="AR13" s="83"/>
      <c r="AS13" s="50">
        <f t="shared" si="10"/>
        <v>45000000</v>
      </c>
      <c r="AT13" s="84"/>
      <c r="AU13" s="86">
        <f t="shared" ref="AU13:AW13" si="21">SUM(B13,G13,L13,Q13,V13,AA13,AF13,AK13,AP13)</f>
        <v>184350000</v>
      </c>
      <c r="AV13" s="86">
        <f t="shared" si="21"/>
        <v>0</v>
      </c>
      <c r="AW13" s="86">
        <f t="shared" si="21"/>
        <v>86290000</v>
      </c>
      <c r="AX13" s="86">
        <f t="shared" si="12"/>
        <v>270640000</v>
      </c>
      <c r="AY13" s="86"/>
    </row>
    <row r="14">
      <c r="A14" s="44">
        <v>46277.0</v>
      </c>
      <c r="B14" s="49">
        <f>SEPTEMBER!B20-C14-D14</f>
        <v>49960000</v>
      </c>
      <c r="C14" s="50"/>
      <c r="D14" s="50">
        <v>4.5795E7</v>
      </c>
      <c r="E14" s="50">
        <f t="shared" si="2"/>
        <v>95755000</v>
      </c>
      <c r="F14" s="50"/>
      <c r="G14" s="53"/>
      <c r="H14" s="53"/>
      <c r="I14" s="53"/>
      <c r="J14" s="53">
        <f t="shared" si="3"/>
        <v>0</v>
      </c>
      <c r="K14" s="53"/>
      <c r="L14" s="56">
        <v>7.341E7</v>
      </c>
      <c r="M14" s="56">
        <v>1.52E7</v>
      </c>
      <c r="N14" s="94">
        <v>1.15E7</v>
      </c>
      <c r="O14" s="56">
        <f t="shared" si="4"/>
        <v>100110000</v>
      </c>
      <c r="P14" s="94" t="s">
        <v>27</v>
      </c>
      <c r="Q14" s="50">
        <f>SEPTEMBER!E20-R14-S14</f>
        <v>43750000</v>
      </c>
      <c r="R14" s="50"/>
      <c r="S14" s="60">
        <v>5.295E7</v>
      </c>
      <c r="T14" s="50">
        <f t="shared" si="5"/>
        <v>96700000</v>
      </c>
      <c r="U14" s="64"/>
      <c r="V14" s="66">
        <v>4.7685E7</v>
      </c>
      <c r="W14" s="68"/>
      <c r="X14" s="68"/>
      <c r="Y14" s="68">
        <f t="shared" si="6"/>
        <v>47685000</v>
      </c>
      <c r="Z14" s="73"/>
      <c r="AA14" s="50">
        <v>2.5655E7</v>
      </c>
      <c r="AB14" s="73"/>
      <c r="AC14" s="73"/>
      <c r="AD14" s="50">
        <f t="shared" si="22"/>
        <v>25655000</v>
      </c>
      <c r="AE14" s="73"/>
      <c r="AF14" s="73">
        <f>+SEPTEMBER!H20-(AG14+AH14)</f>
        <v>22080000</v>
      </c>
      <c r="AG14" s="50">
        <v>0.0</v>
      </c>
      <c r="AH14" s="50">
        <v>0.0</v>
      </c>
      <c r="AI14" s="50">
        <f t="shared" si="8"/>
        <v>22080000</v>
      </c>
      <c r="AJ14" s="146"/>
      <c r="AK14" s="79">
        <f>14200000+9600000</f>
        <v>23800000</v>
      </c>
      <c r="AL14" s="79"/>
      <c r="AM14" s="79">
        <f>14500000+14200000</f>
        <v>28700000</v>
      </c>
      <c r="AN14" s="79">
        <f t="shared" si="9"/>
        <v>52500000</v>
      </c>
      <c r="AO14" s="81"/>
      <c r="AP14" s="182">
        <v>5800000.0</v>
      </c>
      <c r="AQ14" s="83"/>
      <c r="AR14" s="83">
        <v>1.305E7</v>
      </c>
      <c r="AS14" s="50">
        <f t="shared" si="10"/>
        <v>18850000</v>
      </c>
      <c r="AT14" s="84"/>
      <c r="AU14" s="86">
        <f t="shared" ref="AU14:AW14" si="23">SUM(B14,G14,L14,Q14,V14,AA14,AF14,AK14,AP14)</f>
        <v>292140000</v>
      </c>
      <c r="AV14" s="86">
        <f t="shared" si="23"/>
        <v>15200000</v>
      </c>
      <c r="AW14" s="86">
        <f t="shared" si="23"/>
        <v>151995000</v>
      </c>
      <c r="AX14" s="86">
        <f t="shared" si="12"/>
        <v>459335000</v>
      </c>
      <c r="AY14" s="86"/>
    </row>
    <row r="15">
      <c r="A15" s="44">
        <v>46278.0</v>
      </c>
      <c r="B15" s="49">
        <f>SEPTEMBER!B21-C15-D15</f>
        <v>7250000</v>
      </c>
      <c r="C15" s="50"/>
      <c r="D15" s="50">
        <v>3.599E7</v>
      </c>
      <c r="E15" s="50">
        <f t="shared" si="2"/>
        <v>43240000</v>
      </c>
      <c r="F15" s="50"/>
      <c r="G15" s="53"/>
      <c r="H15" s="53"/>
      <c r="I15" s="53"/>
      <c r="J15" s="53">
        <f t="shared" si="3"/>
        <v>0</v>
      </c>
      <c r="K15" s="53"/>
      <c r="L15" s="56">
        <v>3.83E7</v>
      </c>
      <c r="M15" s="56">
        <v>1.12E7</v>
      </c>
      <c r="N15" s="56">
        <v>1.65E7</v>
      </c>
      <c r="O15" s="56">
        <f t="shared" si="4"/>
        <v>66000000</v>
      </c>
      <c r="P15" s="56" t="s">
        <v>27</v>
      </c>
      <c r="Q15" s="50">
        <f>SEPTEMBER!E21-R15-S15</f>
        <v>52250000</v>
      </c>
      <c r="R15" s="122"/>
      <c r="S15" s="122">
        <v>3.46E7</v>
      </c>
      <c r="T15" s="50">
        <f t="shared" si="5"/>
        <v>86850000</v>
      </c>
      <c r="U15" s="123"/>
      <c r="V15" s="184">
        <v>3.55E7</v>
      </c>
      <c r="W15" s="68"/>
      <c r="X15" s="68">
        <v>1.42E7</v>
      </c>
      <c r="Y15" s="68">
        <f t="shared" si="6"/>
        <v>49700000</v>
      </c>
      <c r="Z15" s="98"/>
      <c r="AA15" s="50" t="s">
        <v>27</v>
      </c>
      <c r="AB15" s="73" t="s">
        <v>27</v>
      </c>
      <c r="AC15" s="73" t="s">
        <v>27</v>
      </c>
      <c r="AD15" s="50">
        <f t="shared" si="22"/>
        <v>0</v>
      </c>
      <c r="AE15" s="73"/>
      <c r="AF15" s="73">
        <f>+SEPTEMBER!H21-(AG15+AH15)</f>
        <v>49320000</v>
      </c>
      <c r="AG15" s="50">
        <v>0.0</v>
      </c>
      <c r="AH15" s="50">
        <v>2.47E7</v>
      </c>
      <c r="AI15" s="50">
        <f t="shared" si="8"/>
        <v>74020000</v>
      </c>
      <c r="AJ15" s="50"/>
      <c r="AK15" s="79">
        <f>48360000-AM15</f>
        <v>26460000</v>
      </c>
      <c r="AL15" s="81"/>
      <c r="AM15" s="127">
        <f>10300000+11600000</f>
        <v>21900000</v>
      </c>
      <c r="AN15" s="79">
        <f t="shared" si="9"/>
        <v>48360000</v>
      </c>
      <c r="AO15" s="81"/>
      <c r="AP15" s="185">
        <v>0.0</v>
      </c>
      <c r="AQ15" s="83">
        <v>0.0</v>
      </c>
      <c r="AR15" s="83">
        <v>0.0</v>
      </c>
      <c r="AS15" s="50">
        <f t="shared" si="10"/>
        <v>0</v>
      </c>
      <c r="AT15" s="84"/>
      <c r="AU15" s="86">
        <f t="shared" ref="AU15:AW15" si="24">SUM(B15,G15,L15,Q15,V15,AA15,AF15,AK15,AP15)</f>
        <v>209080000</v>
      </c>
      <c r="AV15" s="86">
        <f t="shared" si="24"/>
        <v>11200000</v>
      </c>
      <c r="AW15" s="86">
        <f t="shared" si="24"/>
        <v>147890000</v>
      </c>
      <c r="AX15" s="86">
        <f t="shared" si="12"/>
        <v>368170000</v>
      </c>
      <c r="AY15" s="86"/>
    </row>
    <row r="16">
      <c r="A16" s="44">
        <v>46279.0</v>
      </c>
      <c r="B16" s="49">
        <f>SEPTEMBER!B22-C16-D16</f>
        <v>8610000</v>
      </c>
      <c r="C16" s="50"/>
      <c r="D16" s="50">
        <v>7800000.0</v>
      </c>
      <c r="E16" s="50">
        <f t="shared" si="2"/>
        <v>16410000</v>
      </c>
      <c r="F16" s="50"/>
      <c r="G16" s="53"/>
      <c r="H16" s="53"/>
      <c r="I16" s="53"/>
      <c r="J16" s="53">
        <f t="shared" si="3"/>
        <v>0</v>
      </c>
      <c r="K16" s="53"/>
      <c r="L16" s="56" t="s">
        <v>27</v>
      </c>
      <c r="M16" s="56" t="s">
        <v>27</v>
      </c>
      <c r="N16" s="56">
        <v>6400000.0</v>
      </c>
      <c r="O16" s="56">
        <f t="shared" si="4"/>
        <v>6400000</v>
      </c>
      <c r="P16" s="56" t="s">
        <v>27</v>
      </c>
      <c r="Q16" s="50">
        <f>SEPTEMBER!E22-R16-S16</f>
        <v>18440000</v>
      </c>
      <c r="R16" s="50"/>
      <c r="S16" s="60">
        <v>9800000.0</v>
      </c>
      <c r="T16" s="50">
        <f t="shared" si="5"/>
        <v>28240000</v>
      </c>
      <c r="U16" s="64"/>
      <c r="V16" s="66">
        <v>5.014E7</v>
      </c>
      <c r="W16" s="186"/>
      <c r="X16" s="66"/>
      <c r="Y16" s="68">
        <f t="shared" si="6"/>
        <v>50140000</v>
      </c>
      <c r="Z16" s="114"/>
      <c r="AA16" s="114">
        <v>1.834E7</v>
      </c>
      <c r="AB16" s="73">
        <v>5503750.0</v>
      </c>
      <c r="AC16" s="73"/>
      <c r="AD16" s="50">
        <v>2.384375E7</v>
      </c>
      <c r="AE16" s="73"/>
      <c r="AF16" s="73">
        <f>+SEPTEMBER!H22-(AG16+AH16)</f>
        <v>27200000</v>
      </c>
      <c r="AG16" s="50">
        <v>0.0</v>
      </c>
      <c r="AH16" s="50">
        <v>0.0</v>
      </c>
      <c r="AI16" s="50">
        <f t="shared" si="8"/>
        <v>27200000</v>
      </c>
      <c r="AJ16" s="146"/>
      <c r="AK16" s="79">
        <f>+SEPTEMBER!I22-(AL16+AM16)</f>
        <v>0</v>
      </c>
      <c r="AL16" s="81"/>
      <c r="AM16" s="127">
        <v>5200000.0</v>
      </c>
      <c r="AN16" s="79">
        <f t="shared" si="9"/>
        <v>5200000</v>
      </c>
      <c r="AO16" s="81"/>
      <c r="AP16" s="182">
        <v>0.0</v>
      </c>
      <c r="AQ16" s="83"/>
      <c r="AR16" s="83">
        <v>0.0</v>
      </c>
      <c r="AS16" s="50">
        <f t="shared" si="10"/>
        <v>0</v>
      </c>
      <c r="AT16" s="84"/>
      <c r="AU16" s="86">
        <f t="shared" ref="AU16:AW16" si="25">SUM(B16,G16,L16,Q16,V16,AA16,AF16,AK16,AP16)</f>
        <v>122730000</v>
      </c>
      <c r="AV16" s="86">
        <f t="shared" si="25"/>
        <v>5503750</v>
      </c>
      <c r="AW16" s="86">
        <f t="shared" si="25"/>
        <v>29200000</v>
      </c>
      <c r="AX16" s="86">
        <f t="shared" si="12"/>
        <v>157433750</v>
      </c>
      <c r="AY16" s="86"/>
    </row>
    <row r="17">
      <c r="A17" s="44">
        <v>46280.0</v>
      </c>
      <c r="B17" s="49">
        <f>SEPTEMBER!B23-C17-D17</f>
        <v>30835000</v>
      </c>
      <c r="C17" s="50"/>
      <c r="D17" s="50">
        <v>6.105E7</v>
      </c>
      <c r="E17" s="50">
        <f t="shared" si="2"/>
        <v>91885000</v>
      </c>
      <c r="F17" s="50"/>
      <c r="G17" s="53"/>
      <c r="H17" s="53"/>
      <c r="I17" s="53"/>
      <c r="J17" s="53">
        <f t="shared" si="3"/>
        <v>0</v>
      </c>
      <c r="K17" s="53"/>
      <c r="L17" s="56">
        <v>3.352E7</v>
      </c>
      <c r="M17" s="94" t="s">
        <v>27</v>
      </c>
      <c r="N17" s="94" t="s">
        <v>27</v>
      </c>
      <c r="O17" s="56">
        <f t="shared" si="4"/>
        <v>33520000</v>
      </c>
      <c r="P17" s="94" t="s">
        <v>27</v>
      </c>
      <c r="Q17" s="50">
        <f>SEPTEMBER!E23-R17-S17</f>
        <v>23650000</v>
      </c>
      <c r="R17" s="50"/>
      <c r="S17" s="60">
        <v>1.388E7</v>
      </c>
      <c r="T17" s="50">
        <f t="shared" si="5"/>
        <v>37530000</v>
      </c>
      <c r="U17" s="64"/>
      <c r="V17" s="66">
        <v>1.804E7</v>
      </c>
      <c r="W17" s="68"/>
      <c r="X17" s="68"/>
      <c r="Y17" s="68">
        <f t="shared" si="6"/>
        <v>18040000</v>
      </c>
      <c r="Z17" s="73"/>
      <c r="AA17" s="50">
        <v>5880000.0</v>
      </c>
      <c r="AB17" s="73"/>
      <c r="AC17" s="73"/>
      <c r="AD17" s="50">
        <f t="shared" ref="AD17:AD28" si="27">sum(AA17:AC17)</f>
        <v>5880000</v>
      </c>
      <c r="AE17" s="73"/>
      <c r="AF17" s="73">
        <f>+SEPTEMBER!H23-(AG17+AH17)</f>
        <v>7000000</v>
      </c>
      <c r="AG17" s="50">
        <v>6000000.0</v>
      </c>
      <c r="AH17" s="50">
        <v>1.65E7</v>
      </c>
      <c r="AI17" s="50">
        <f t="shared" si="8"/>
        <v>29500000</v>
      </c>
      <c r="AJ17" s="146"/>
      <c r="AK17" s="79">
        <f>+SEPTEMBER!I23-(AL17+AM17)</f>
        <v>7920000</v>
      </c>
      <c r="AL17" s="81"/>
      <c r="AM17" s="79"/>
      <c r="AN17" s="79">
        <f t="shared" si="9"/>
        <v>7920000</v>
      </c>
      <c r="AO17" s="79"/>
      <c r="AP17" s="50">
        <v>1.13E7</v>
      </c>
      <c r="AQ17" s="83"/>
      <c r="AR17" s="83"/>
      <c r="AS17" s="50">
        <f t="shared" si="10"/>
        <v>11300000</v>
      </c>
      <c r="AT17" s="84"/>
      <c r="AU17" s="86">
        <f t="shared" ref="AU17:AW17" si="26">SUM(B17,G17,L17,Q17,V17,AA17,AF17,AK17,AP17)</f>
        <v>138145000</v>
      </c>
      <c r="AV17" s="86">
        <f t="shared" si="26"/>
        <v>6000000</v>
      </c>
      <c r="AW17" s="86">
        <f t="shared" si="26"/>
        <v>91430000</v>
      </c>
      <c r="AX17" s="86">
        <f t="shared" si="12"/>
        <v>235575000</v>
      </c>
      <c r="AY17" s="86"/>
    </row>
    <row r="18">
      <c r="A18" s="44">
        <v>46281.0</v>
      </c>
      <c r="B18" s="49">
        <f>SEPTEMBER!B24-C18-D18</f>
        <v>14670000</v>
      </c>
      <c r="C18" s="50"/>
      <c r="D18" s="50">
        <v>4.92E7</v>
      </c>
      <c r="E18" s="50">
        <f t="shared" si="2"/>
        <v>63870000</v>
      </c>
      <c r="F18" s="50"/>
      <c r="G18" s="53"/>
      <c r="H18" s="187"/>
      <c r="I18" s="188"/>
      <c r="J18" s="53">
        <f t="shared" si="3"/>
        <v>0</v>
      </c>
      <c r="K18" s="53"/>
      <c r="L18" s="56">
        <v>1.54E7</v>
      </c>
      <c r="M18" s="94" t="s">
        <v>27</v>
      </c>
      <c r="N18" s="94">
        <v>5.855E7</v>
      </c>
      <c r="O18" s="56">
        <f t="shared" si="4"/>
        <v>73950000</v>
      </c>
      <c r="P18" s="94" t="s">
        <v>27</v>
      </c>
      <c r="Q18" s="50">
        <f>SEPTEMBER!E24-R18-S18</f>
        <v>38160000</v>
      </c>
      <c r="R18" s="50">
        <v>1.45E7</v>
      </c>
      <c r="S18" s="60">
        <v>4.633E7</v>
      </c>
      <c r="T18" s="50">
        <f t="shared" si="5"/>
        <v>98990000</v>
      </c>
      <c r="U18" s="64"/>
      <c r="V18" s="66">
        <v>7.6065E7</v>
      </c>
      <c r="W18" s="68"/>
      <c r="X18" s="68"/>
      <c r="Y18" s="68">
        <f t="shared" si="6"/>
        <v>76065000</v>
      </c>
      <c r="Z18" s="73"/>
      <c r="AA18" s="50">
        <v>4380000.0</v>
      </c>
      <c r="AB18" s="73"/>
      <c r="AC18" s="73"/>
      <c r="AD18" s="50">
        <f t="shared" si="27"/>
        <v>4380000</v>
      </c>
      <c r="AE18" s="73"/>
      <c r="AF18" s="73">
        <f>+SEPTEMBER!H24-(AG18+AH18)</f>
        <v>0</v>
      </c>
      <c r="AG18" s="50">
        <v>0.0</v>
      </c>
      <c r="AH18" s="50">
        <v>3.62E7</v>
      </c>
      <c r="AI18" s="50">
        <f t="shared" si="8"/>
        <v>36200000</v>
      </c>
      <c r="AJ18" s="189"/>
      <c r="AK18" s="79">
        <v>8100000.0</v>
      </c>
      <c r="AL18" s="81"/>
      <c r="AM18" s="79">
        <v>1.45E7</v>
      </c>
      <c r="AN18" s="79">
        <f t="shared" si="9"/>
        <v>22600000</v>
      </c>
      <c r="AO18" s="79"/>
      <c r="AP18" s="103"/>
      <c r="AQ18" s="190"/>
      <c r="AR18" s="190">
        <v>2250000.0</v>
      </c>
      <c r="AS18" s="50">
        <f t="shared" si="10"/>
        <v>2250000</v>
      </c>
      <c r="AT18" s="191"/>
      <c r="AU18" s="86">
        <f t="shared" ref="AU18:AW18" si="28">SUM(B18,G18,L18,Q18,V18,AA18,AF18,AK18,AP18)</f>
        <v>156775000</v>
      </c>
      <c r="AV18" s="86">
        <f t="shared" si="28"/>
        <v>14500000</v>
      </c>
      <c r="AW18" s="86">
        <f t="shared" si="28"/>
        <v>207030000</v>
      </c>
      <c r="AX18" s="86">
        <f t="shared" si="12"/>
        <v>378305000</v>
      </c>
      <c r="AY18" s="86"/>
    </row>
    <row r="19">
      <c r="A19" s="44">
        <v>46282.0</v>
      </c>
      <c r="B19" s="49">
        <f>SEPTEMBER!B25-C19-D19</f>
        <v>27540000</v>
      </c>
      <c r="C19" s="50"/>
      <c r="D19" s="50">
        <v>1.6405E7</v>
      </c>
      <c r="E19" s="50">
        <f t="shared" si="2"/>
        <v>43945000</v>
      </c>
      <c r="F19" s="50"/>
      <c r="G19" s="53"/>
      <c r="H19" s="53"/>
      <c r="I19" s="53"/>
      <c r="J19" s="53">
        <f t="shared" si="3"/>
        <v>0</v>
      </c>
      <c r="K19" s="188"/>
      <c r="L19" s="56">
        <v>5.035E7</v>
      </c>
      <c r="M19" s="94" t="s">
        <v>27</v>
      </c>
      <c r="N19" s="94">
        <v>5.48E7</v>
      </c>
      <c r="O19" s="56">
        <f t="shared" si="4"/>
        <v>105150000</v>
      </c>
      <c r="P19" s="192" t="s">
        <v>27</v>
      </c>
      <c r="Q19" s="50">
        <f>SEPTEMBER!E25-R19-S19</f>
        <v>4050000</v>
      </c>
      <c r="R19" s="50"/>
      <c r="S19" s="60">
        <v>6.0E7</v>
      </c>
      <c r="T19" s="50">
        <f t="shared" si="5"/>
        <v>64050000</v>
      </c>
      <c r="U19" s="64"/>
      <c r="V19" s="66">
        <v>2.14E7</v>
      </c>
      <c r="W19" s="68"/>
      <c r="X19" s="68">
        <v>1.635E7</v>
      </c>
      <c r="Y19" s="68">
        <f t="shared" si="6"/>
        <v>37750000</v>
      </c>
      <c r="Z19" s="73"/>
      <c r="AA19" s="114" t="s">
        <v>27</v>
      </c>
      <c r="AB19" s="73" t="s">
        <v>27</v>
      </c>
      <c r="AC19" s="73" t="s">
        <v>27</v>
      </c>
      <c r="AD19" s="50">
        <f t="shared" si="27"/>
        <v>0</v>
      </c>
      <c r="AE19" s="73"/>
      <c r="AF19" s="73">
        <f>+SEPTEMBER!H25-(AG19+AH19)</f>
        <v>14100000</v>
      </c>
      <c r="AG19" s="50">
        <v>1.791E7</v>
      </c>
      <c r="AH19" s="50">
        <v>2.85E7</v>
      </c>
      <c r="AI19" s="50">
        <f t="shared" si="8"/>
        <v>60510000</v>
      </c>
      <c r="AJ19" s="50"/>
      <c r="AK19" s="79">
        <f>+SEPTEMBER!I25-(AL19+AM19)</f>
        <v>16500000</v>
      </c>
      <c r="AL19" s="79"/>
      <c r="AM19" s="79"/>
      <c r="AN19" s="79">
        <f t="shared" si="9"/>
        <v>16500000</v>
      </c>
      <c r="AO19" s="79"/>
      <c r="AP19" s="190"/>
      <c r="AQ19" s="190"/>
      <c r="AR19" s="190">
        <v>5800000.0</v>
      </c>
      <c r="AS19" s="50">
        <f t="shared" si="10"/>
        <v>5800000</v>
      </c>
      <c r="AT19" s="191"/>
      <c r="AU19" s="86">
        <f t="shared" ref="AU19:AW19" si="29">SUM(B19,G19,L19,Q19,V19,AA19,AF19,AK19,AP19)</f>
        <v>133940000</v>
      </c>
      <c r="AV19" s="86">
        <f t="shared" si="29"/>
        <v>17910000</v>
      </c>
      <c r="AW19" s="86">
        <f t="shared" si="29"/>
        <v>181855000</v>
      </c>
      <c r="AX19" s="86">
        <f t="shared" si="12"/>
        <v>333705000</v>
      </c>
      <c r="AY19" s="86"/>
    </row>
    <row r="20">
      <c r="A20" s="44">
        <v>46283.0</v>
      </c>
      <c r="B20" s="119">
        <v>1.421E7</v>
      </c>
      <c r="C20" s="50"/>
      <c r="D20" s="50">
        <v>3.207E7</v>
      </c>
      <c r="E20" s="50">
        <f t="shared" si="2"/>
        <v>46280000</v>
      </c>
      <c r="F20" s="50"/>
      <c r="G20" s="53"/>
      <c r="H20" s="53"/>
      <c r="I20" s="53"/>
      <c r="J20" s="53">
        <f t="shared" si="3"/>
        <v>0</v>
      </c>
      <c r="K20" s="53"/>
      <c r="L20" s="56">
        <v>2.95E7</v>
      </c>
      <c r="M20" s="94" t="s">
        <v>27</v>
      </c>
      <c r="N20" s="94">
        <v>5565000.0</v>
      </c>
      <c r="O20" s="56">
        <f t="shared" si="4"/>
        <v>35065000</v>
      </c>
      <c r="P20" s="94" t="s">
        <v>27</v>
      </c>
      <c r="Q20" s="50">
        <f>SEPTEMBER!E26-R20-S20</f>
        <v>38430000</v>
      </c>
      <c r="R20" s="50">
        <v>1.45E7</v>
      </c>
      <c r="S20" s="60">
        <v>3.675E7</v>
      </c>
      <c r="T20" s="50">
        <f t="shared" si="5"/>
        <v>89680000</v>
      </c>
      <c r="U20" s="64"/>
      <c r="V20" s="66">
        <f>SEPTEMBER!F26-X20</f>
        <v>16250000</v>
      </c>
      <c r="W20" s="68"/>
      <c r="X20" s="68">
        <v>2.01E7</v>
      </c>
      <c r="Y20" s="68">
        <f t="shared" si="6"/>
        <v>36350000</v>
      </c>
      <c r="Z20" s="50"/>
      <c r="AA20" s="50">
        <v>2847500.0</v>
      </c>
      <c r="AB20" s="73">
        <v>3780000.0</v>
      </c>
      <c r="AC20" s="73"/>
      <c r="AD20" s="50">
        <f t="shared" si="27"/>
        <v>6627500</v>
      </c>
      <c r="AE20" s="73"/>
      <c r="AF20" s="73">
        <f>+SEPTEMBER!H26-(AG20+AH20)</f>
        <v>0</v>
      </c>
      <c r="AG20" s="50">
        <v>4.21E7</v>
      </c>
      <c r="AH20" s="50">
        <v>0.0</v>
      </c>
      <c r="AI20" s="50">
        <f t="shared" si="8"/>
        <v>42100000</v>
      </c>
      <c r="AJ20" s="101"/>
      <c r="AK20" s="79">
        <f>+SEPTEMBER!I26-(AL20+AM20)</f>
        <v>27900000</v>
      </c>
      <c r="AL20" s="81"/>
      <c r="AM20" s="81">
        <f>8100000+5800000+14500000</f>
        <v>28400000</v>
      </c>
      <c r="AN20" s="79">
        <f t="shared" si="9"/>
        <v>56300000</v>
      </c>
      <c r="AO20" s="79"/>
      <c r="AP20" s="82">
        <v>3.375E7</v>
      </c>
      <c r="AQ20" s="190">
        <v>0.0</v>
      </c>
      <c r="AR20" s="190">
        <v>1.65E7</v>
      </c>
      <c r="AS20" s="50">
        <f t="shared" si="10"/>
        <v>50250000</v>
      </c>
      <c r="AT20" s="191"/>
      <c r="AU20" s="86">
        <f t="shared" ref="AU20:AW20" si="30">SUM(B20,G20,L20,Q20,V20,AA20,AF20,AK20,AP20)</f>
        <v>162887500</v>
      </c>
      <c r="AV20" s="86">
        <f t="shared" si="30"/>
        <v>60380000</v>
      </c>
      <c r="AW20" s="86">
        <f t="shared" si="30"/>
        <v>139385000</v>
      </c>
      <c r="AX20" s="86">
        <f t="shared" si="12"/>
        <v>362652500</v>
      </c>
      <c r="AY20" s="86"/>
    </row>
    <row r="21">
      <c r="A21" s="44">
        <v>46284.0</v>
      </c>
      <c r="B21" s="119">
        <v>2.11E7</v>
      </c>
      <c r="C21" s="50"/>
      <c r="D21" s="50">
        <v>4.205E7</v>
      </c>
      <c r="E21" s="50">
        <f t="shared" si="2"/>
        <v>63150000</v>
      </c>
      <c r="F21" s="50"/>
      <c r="G21" s="53"/>
      <c r="H21" s="53"/>
      <c r="I21" s="53"/>
      <c r="J21" s="53">
        <f t="shared" si="3"/>
        <v>0</v>
      </c>
      <c r="K21" s="53"/>
      <c r="L21" s="56">
        <v>1.0724E8</v>
      </c>
      <c r="M21" s="94" t="s">
        <v>27</v>
      </c>
      <c r="N21" s="56">
        <v>2.969E7</v>
      </c>
      <c r="O21" s="56">
        <f t="shared" si="4"/>
        <v>136930000</v>
      </c>
      <c r="P21" s="94" t="s">
        <v>27</v>
      </c>
      <c r="Q21" s="50">
        <f>SEPTEMBER!E27-R21-S21</f>
        <v>20900000</v>
      </c>
      <c r="R21" s="50"/>
      <c r="S21" s="60"/>
      <c r="T21" s="50">
        <f t="shared" si="5"/>
        <v>20900000</v>
      </c>
      <c r="U21" s="64"/>
      <c r="V21" s="66">
        <v>2.344E7</v>
      </c>
      <c r="W21" s="68"/>
      <c r="X21" s="68">
        <v>1.691E8</v>
      </c>
      <c r="Y21" s="68">
        <f t="shared" si="6"/>
        <v>192540000</v>
      </c>
      <c r="Z21" s="73"/>
      <c r="AA21" s="50">
        <v>2847500.0</v>
      </c>
      <c r="AB21" s="73">
        <v>2592500.0</v>
      </c>
      <c r="AC21" s="73"/>
      <c r="AD21" s="50">
        <f t="shared" si="27"/>
        <v>5440000</v>
      </c>
      <c r="AE21" s="73"/>
      <c r="AF21" s="73">
        <f>+SEPTEMBER!H27-(AG21+AH21)</f>
        <v>28080000</v>
      </c>
      <c r="AG21" s="50">
        <v>0.0</v>
      </c>
      <c r="AH21" s="50">
        <v>3.65E7</v>
      </c>
      <c r="AI21" s="50">
        <f t="shared" si="8"/>
        <v>64580000</v>
      </c>
      <c r="AJ21" s="146"/>
      <c r="AK21" s="79">
        <f>58765000-AM21</f>
        <v>48865000</v>
      </c>
      <c r="AL21" s="81"/>
      <c r="AM21" s="127">
        <v>9900000.0</v>
      </c>
      <c r="AN21" s="79">
        <f t="shared" si="9"/>
        <v>58765000</v>
      </c>
      <c r="AO21" s="81"/>
      <c r="AP21" s="82">
        <v>2.38E7</v>
      </c>
      <c r="AQ21" s="190"/>
      <c r="AR21" s="190"/>
      <c r="AS21" s="50">
        <f t="shared" si="10"/>
        <v>23800000</v>
      </c>
      <c r="AT21" s="191"/>
      <c r="AU21" s="86">
        <f t="shared" ref="AU21:AW21" si="31">SUM(B21,G21,L21,Q21,V21,AA21,AF21,AK21,AP21)</f>
        <v>276272500</v>
      </c>
      <c r="AV21" s="86">
        <f t="shared" si="31"/>
        <v>2592500</v>
      </c>
      <c r="AW21" s="86">
        <f t="shared" si="31"/>
        <v>287240000</v>
      </c>
      <c r="AX21" s="86">
        <f t="shared" si="12"/>
        <v>566105000</v>
      </c>
      <c r="AY21" s="86"/>
    </row>
    <row r="22">
      <c r="A22" s="44">
        <v>46285.0</v>
      </c>
      <c r="B22" s="119">
        <v>4.4845E7</v>
      </c>
      <c r="C22" s="50"/>
      <c r="D22" s="50">
        <v>2.09E7</v>
      </c>
      <c r="E22" s="50">
        <f t="shared" si="2"/>
        <v>65745000</v>
      </c>
      <c r="F22" s="50"/>
      <c r="G22" s="53"/>
      <c r="H22" s="193"/>
      <c r="I22" s="53"/>
      <c r="J22" s="53">
        <f t="shared" si="3"/>
        <v>0</v>
      </c>
      <c r="K22" s="53"/>
      <c r="L22" s="56">
        <v>6.17005E7</v>
      </c>
      <c r="M22" s="94" t="s">
        <v>27</v>
      </c>
      <c r="N22" s="94">
        <v>3.3207E7</v>
      </c>
      <c r="O22" s="56">
        <f t="shared" si="4"/>
        <v>94907500</v>
      </c>
      <c r="P22" s="94" t="s">
        <v>27</v>
      </c>
      <c r="Q22" s="50">
        <f>SEPTEMBER!E28-R22-S22</f>
        <v>51940000</v>
      </c>
      <c r="R22" s="50"/>
      <c r="S22" s="60">
        <v>5.315E7</v>
      </c>
      <c r="T22" s="50">
        <f t="shared" si="5"/>
        <v>105090000</v>
      </c>
      <c r="U22" s="64"/>
      <c r="V22" s="66">
        <v>5.75E7</v>
      </c>
      <c r="W22" s="194"/>
      <c r="X22" s="194">
        <v>3.68E7</v>
      </c>
      <c r="Y22" s="68">
        <f t="shared" si="6"/>
        <v>94300000</v>
      </c>
      <c r="Z22" s="195"/>
      <c r="AA22" s="195">
        <v>1.540625E7</v>
      </c>
      <c r="AB22" s="73"/>
      <c r="AC22" s="73"/>
      <c r="AD22" s="50">
        <f t="shared" si="27"/>
        <v>15406250</v>
      </c>
      <c r="AE22" s="73"/>
      <c r="AF22" s="73">
        <f>+SEPTEMBER!H28-(AG22+AH22)</f>
        <v>17300000</v>
      </c>
      <c r="AG22" s="50">
        <v>1.65E7</v>
      </c>
      <c r="AH22" s="50">
        <v>2.97E7</v>
      </c>
      <c r="AI22" s="50">
        <f t="shared" si="8"/>
        <v>63500000</v>
      </c>
      <c r="AJ22" s="50"/>
      <c r="AK22" s="79">
        <f>46790000-AM22</f>
        <v>20680000</v>
      </c>
      <c r="AL22" s="102"/>
      <c r="AM22" s="102">
        <f>14500000+11610000</f>
        <v>26110000</v>
      </c>
      <c r="AN22" s="79">
        <f t="shared" si="9"/>
        <v>46790000</v>
      </c>
      <c r="AO22" s="102"/>
      <c r="AP22" s="103">
        <v>4.07E7</v>
      </c>
      <c r="AQ22" s="190"/>
      <c r="AR22" s="190"/>
      <c r="AS22" s="50">
        <f t="shared" si="10"/>
        <v>40700000</v>
      </c>
      <c r="AT22" s="191"/>
      <c r="AU22" s="86">
        <f t="shared" ref="AU22:AW22" si="32">SUM(B22,G22,L22,Q22,V22,AA22,AF22,AK22,AP22)</f>
        <v>310071750</v>
      </c>
      <c r="AV22" s="86">
        <f t="shared" si="32"/>
        <v>16500000</v>
      </c>
      <c r="AW22" s="86">
        <f t="shared" si="32"/>
        <v>199867000</v>
      </c>
      <c r="AX22" s="86">
        <f t="shared" si="12"/>
        <v>526438750</v>
      </c>
      <c r="AY22" s="86"/>
    </row>
    <row r="23">
      <c r="A23" s="44">
        <v>46286.0</v>
      </c>
      <c r="B23" s="49">
        <f>SEPTEMBER!B29-C23-D23</f>
        <v>32850000</v>
      </c>
      <c r="C23" s="50"/>
      <c r="D23" s="50">
        <v>3.042E7</v>
      </c>
      <c r="E23" s="50">
        <f t="shared" si="2"/>
        <v>63270000</v>
      </c>
      <c r="F23" s="50"/>
      <c r="G23" s="53"/>
      <c r="H23" s="53"/>
      <c r="I23" s="53"/>
      <c r="J23" s="53">
        <f t="shared" si="3"/>
        <v>0</v>
      </c>
      <c r="K23" s="53"/>
      <c r="L23" s="56">
        <v>1.74E7</v>
      </c>
      <c r="M23" s="56" t="s">
        <v>27</v>
      </c>
      <c r="N23" s="56">
        <v>9.112E7</v>
      </c>
      <c r="O23" s="56">
        <f t="shared" si="4"/>
        <v>108520000</v>
      </c>
      <c r="P23" s="56" t="s">
        <v>27</v>
      </c>
      <c r="Q23" s="50">
        <f>SEPTEMBER!E29-R23-S23</f>
        <v>44750000</v>
      </c>
      <c r="R23" s="50"/>
      <c r="S23" s="60">
        <v>1.16E7</v>
      </c>
      <c r="T23" s="50">
        <f t="shared" si="5"/>
        <v>56350000</v>
      </c>
      <c r="U23" s="64"/>
      <c r="V23" s="66">
        <f>SEPTEMBER!F29-X23</f>
        <v>50710000</v>
      </c>
      <c r="W23" s="68"/>
      <c r="X23" s="68">
        <v>2.68E7</v>
      </c>
      <c r="Y23" s="68">
        <f t="shared" si="6"/>
        <v>77510000</v>
      </c>
      <c r="Z23" s="50"/>
      <c r="AA23" s="50">
        <v>3166250.0</v>
      </c>
      <c r="AB23" s="73"/>
      <c r="AC23" s="73"/>
      <c r="AD23" s="50">
        <f t="shared" si="27"/>
        <v>3166250</v>
      </c>
      <c r="AE23" s="73"/>
      <c r="AF23" s="73">
        <f>+SEPTEMBER!H29-(AG23+AH23)</f>
        <v>42810000</v>
      </c>
      <c r="AG23" s="50">
        <v>0.0</v>
      </c>
      <c r="AH23" s="50">
        <f>+10300000+14500000</f>
        <v>24800000</v>
      </c>
      <c r="AI23" s="50">
        <f t="shared" si="8"/>
        <v>67610000</v>
      </c>
      <c r="AJ23" s="101"/>
      <c r="AK23" s="79">
        <v>1.136E7</v>
      </c>
      <c r="AL23" s="102"/>
      <c r="AM23" s="102"/>
      <c r="AN23" s="79">
        <f t="shared" si="9"/>
        <v>11360000</v>
      </c>
      <c r="AO23" s="102"/>
      <c r="AP23" s="103">
        <v>2.085E7</v>
      </c>
      <c r="AQ23" s="190"/>
      <c r="AR23" s="190"/>
      <c r="AS23" s="50">
        <f t="shared" si="10"/>
        <v>20850000</v>
      </c>
      <c r="AT23" s="191"/>
      <c r="AU23" s="86">
        <f t="shared" ref="AU23:AW23" si="33">SUM(B23,G23,L23,Q23,V23,AA23,AF23,AK23,AP23)</f>
        <v>223896250</v>
      </c>
      <c r="AV23" s="86">
        <f t="shared" si="33"/>
        <v>0</v>
      </c>
      <c r="AW23" s="86">
        <f t="shared" si="33"/>
        <v>184740000</v>
      </c>
      <c r="AX23" s="86">
        <f t="shared" si="12"/>
        <v>408636250</v>
      </c>
      <c r="AY23" s="86"/>
    </row>
    <row r="24">
      <c r="A24" s="44">
        <v>46287.0</v>
      </c>
      <c r="B24" s="49">
        <f>SEPTEMBER!B30-C24-D24</f>
        <v>17070000</v>
      </c>
      <c r="C24" s="50"/>
      <c r="D24" s="50">
        <v>6.85E7</v>
      </c>
      <c r="E24" s="50">
        <f t="shared" si="2"/>
        <v>85570000</v>
      </c>
      <c r="F24" s="50"/>
      <c r="G24" s="53"/>
      <c r="H24" s="53"/>
      <c r="I24" s="53"/>
      <c r="J24" s="53">
        <f t="shared" si="3"/>
        <v>0</v>
      </c>
      <c r="K24" s="53"/>
      <c r="L24" s="56">
        <v>3.07E7</v>
      </c>
      <c r="M24" s="56" t="s">
        <v>27</v>
      </c>
      <c r="N24" s="56">
        <v>1.341E7</v>
      </c>
      <c r="O24" s="56">
        <f t="shared" si="4"/>
        <v>44110000</v>
      </c>
      <c r="P24" s="56" t="s">
        <v>27</v>
      </c>
      <c r="Q24" s="50">
        <f>SEPTEMBER!E30-R24-S24</f>
        <v>49650000</v>
      </c>
      <c r="R24" s="50">
        <v>6450000.0</v>
      </c>
      <c r="S24" s="60">
        <v>3.7E7</v>
      </c>
      <c r="T24" s="50">
        <f t="shared" si="5"/>
        <v>93100000</v>
      </c>
      <c r="U24" s="64"/>
      <c r="V24" s="66">
        <v>3.125E7</v>
      </c>
      <c r="W24" s="68"/>
      <c r="X24" s="68"/>
      <c r="Y24" s="68">
        <f t="shared" si="6"/>
        <v>31250000</v>
      </c>
      <c r="Z24" s="73"/>
      <c r="AA24" s="50"/>
      <c r="AB24" s="50">
        <v>2443750.0</v>
      </c>
      <c r="AC24" s="73"/>
      <c r="AD24" s="50">
        <f t="shared" si="27"/>
        <v>2443750</v>
      </c>
      <c r="AE24" s="73"/>
      <c r="AF24" s="73">
        <f>+SEPTEMBER!H30-(AG24+AH24)</f>
        <v>5800000</v>
      </c>
      <c r="AG24" s="50">
        <v>0.0</v>
      </c>
      <c r="AH24" s="50">
        <v>2.25E7</v>
      </c>
      <c r="AI24" s="50">
        <f t="shared" si="8"/>
        <v>28300000</v>
      </c>
      <c r="AJ24" s="50"/>
      <c r="AK24" s="79">
        <f>+SEPTEMBER!I30-(AL24+AM24)</f>
        <v>11600000</v>
      </c>
      <c r="AL24" s="81"/>
      <c r="AM24" s="81"/>
      <c r="AN24" s="79">
        <f t="shared" si="9"/>
        <v>11600000</v>
      </c>
      <c r="AO24" s="107"/>
      <c r="AP24" s="196">
        <v>6.4965E7</v>
      </c>
      <c r="AQ24" s="196">
        <v>0.0</v>
      </c>
      <c r="AR24" s="196">
        <v>1.732E7</v>
      </c>
      <c r="AS24" s="50">
        <f t="shared" si="10"/>
        <v>82285000</v>
      </c>
      <c r="AT24" s="191"/>
      <c r="AU24" s="86">
        <f t="shared" ref="AU24:AW24" si="34">SUM(B24,G24,L24,Q24,V24,AA24,AF24,AK24,AP24)</f>
        <v>211035000</v>
      </c>
      <c r="AV24" s="86">
        <f t="shared" si="34"/>
        <v>8893750</v>
      </c>
      <c r="AW24" s="86">
        <f t="shared" si="34"/>
        <v>158730000</v>
      </c>
      <c r="AX24" s="86">
        <f t="shared" si="12"/>
        <v>378658750</v>
      </c>
      <c r="AY24" s="86"/>
    </row>
    <row r="25">
      <c r="A25" s="44">
        <v>46288.0</v>
      </c>
      <c r="B25" s="49">
        <f>SEPTEMBER!B31-C25-D25</f>
        <v>0</v>
      </c>
      <c r="C25" s="50"/>
      <c r="D25" s="49">
        <v>2.795E7</v>
      </c>
      <c r="E25" s="50">
        <f t="shared" si="2"/>
        <v>27950000</v>
      </c>
      <c r="F25" s="50"/>
      <c r="G25" s="53"/>
      <c r="H25" s="53"/>
      <c r="I25" s="53"/>
      <c r="J25" s="53">
        <f t="shared" si="3"/>
        <v>0</v>
      </c>
      <c r="K25" s="53"/>
      <c r="L25" s="56">
        <v>1.94E7</v>
      </c>
      <c r="M25" s="56" t="s">
        <v>27</v>
      </c>
      <c r="N25" s="56">
        <v>1.45E7</v>
      </c>
      <c r="O25" s="56">
        <f t="shared" si="4"/>
        <v>33900000</v>
      </c>
      <c r="P25" s="56" t="s">
        <v>27</v>
      </c>
      <c r="Q25" s="50">
        <f>SEPTEMBER!E31-R25-S25</f>
        <v>4830000</v>
      </c>
      <c r="R25" s="50"/>
      <c r="S25" s="60">
        <v>3.03E7</v>
      </c>
      <c r="T25" s="50">
        <f t="shared" si="5"/>
        <v>35130000</v>
      </c>
      <c r="U25" s="64"/>
      <c r="V25" s="175">
        <f>SEPTEMBER!F31-X25</f>
        <v>23310000</v>
      </c>
      <c r="W25" s="175"/>
      <c r="X25" s="175">
        <v>1.926E7</v>
      </c>
      <c r="Y25" s="68">
        <f t="shared" si="6"/>
        <v>42570000</v>
      </c>
      <c r="Z25" s="164"/>
      <c r="AA25" s="197"/>
      <c r="AB25" s="50">
        <v>3808000.0</v>
      </c>
      <c r="AC25" s="50"/>
      <c r="AD25" s="50">
        <f t="shared" si="27"/>
        <v>3808000</v>
      </c>
      <c r="AE25" s="73"/>
      <c r="AF25" s="73">
        <f>+SEPTEMBER!H31-(AG25+AH25)</f>
        <v>44160000</v>
      </c>
      <c r="AG25" s="50">
        <v>0.0</v>
      </c>
      <c r="AH25" s="50">
        <v>0.0</v>
      </c>
      <c r="AI25" s="50">
        <f t="shared" si="8"/>
        <v>44160000</v>
      </c>
      <c r="AJ25" s="101"/>
      <c r="AK25" s="79">
        <f>+SEPTEMBER!I31-(AL25+AM25)</f>
        <v>0</v>
      </c>
      <c r="AL25" s="81"/>
      <c r="AM25" s="81">
        <v>7000000.0</v>
      </c>
      <c r="AN25" s="79">
        <f t="shared" si="9"/>
        <v>7000000</v>
      </c>
      <c r="AO25" s="107"/>
      <c r="AP25" s="196">
        <v>1.51E7</v>
      </c>
      <c r="AQ25" s="196"/>
      <c r="AR25" s="196"/>
      <c r="AS25" s="50">
        <f t="shared" si="10"/>
        <v>15100000</v>
      </c>
      <c r="AT25" s="191"/>
      <c r="AU25" s="86">
        <f t="shared" ref="AU25:AW25" si="35">SUM(B25,G25,L26,Q25,V25,AA25,AF25,AK25,AP25)</f>
        <v>123460000</v>
      </c>
      <c r="AV25" s="86">
        <f t="shared" si="35"/>
        <v>3808000</v>
      </c>
      <c r="AW25" s="86">
        <f t="shared" si="35"/>
        <v>95470000</v>
      </c>
      <c r="AX25" s="86">
        <f>E25+J25+O26+T25+Y25+AD25+AI25+AN25+AS25</f>
        <v>222738000</v>
      </c>
      <c r="AY25" s="86"/>
    </row>
    <row r="26">
      <c r="A26" s="44">
        <v>46289.0</v>
      </c>
      <c r="B26" s="49"/>
      <c r="C26" s="50"/>
      <c r="D26" s="50"/>
      <c r="E26" s="50"/>
      <c r="F26" s="50"/>
      <c r="G26" s="53"/>
      <c r="H26" s="53"/>
      <c r="I26" s="53"/>
      <c r="J26" s="53">
        <f t="shared" si="3"/>
        <v>0</v>
      </c>
      <c r="K26" s="53"/>
      <c r="L26" s="56">
        <v>3.606E7</v>
      </c>
      <c r="M26" s="94" t="s">
        <v>27</v>
      </c>
      <c r="N26" s="56">
        <v>1.096E7</v>
      </c>
      <c r="O26" s="56">
        <f t="shared" si="4"/>
        <v>47020000</v>
      </c>
      <c r="P26" s="56" t="s">
        <v>27</v>
      </c>
      <c r="Q26" s="50">
        <f>SEPTEMBER!E32-R26-S26</f>
        <v>18510000</v>
      </c>
      <c r="R26" s="50"/>
      <c r="S26" s="50">
        <v>1.433E7</v>
      </c>
      <c r="T26" s="50">
        <f t="shared" si="5"/>
        <v>32840000</v>
      </c>
      <c r="U26" s="64"/>
      <c r="V26" s="66">
        <v>1.34E7</v>
      </c>
      <c r="W26" s="175"/>
      <c r="X26" s="175">
        <v>3.314E7</v>
      </c>
      <c r="Y26" s="68">
        <f t="shared" si="6"/>
        <v>46540000</v>
      </c>
      <c r="Z26" s="198"/>
      <c r="AA26" s="146"/>
      <c r="AB26" s="50"/>
      <c r="AC26" s="50">
        <v>1.176E7</v>
      </c>
      <c r="AD26" s="50">
        <f t="shared" si="27"/>
        <v>11760000</v>
      </c>
      <c r="AE26" s="73"/>
      <c r="AF26" s="73">
        <f>+SEPTEMBER!H32-(AG26+AH26)</f>
        <v>31000000</v>
      </c>
      <c r="AG26" s="50">
        <v>0.0</v>
      </c>
      <c r="AH26" s="50">
        <v>9900000.0</v>
      </c>
      <c r="AI26" s="50">
        <f t="shared" si="8"/>
        <v>40900000</v>
      </c>
      <c r="AJ26" s="101"/>
      <c r="AK26" s="79">
        <f>+SEPTEMBER!I32-(AL26+AM26)</f>
        <v>10350000</v>
      </c>
      <c r="AL26" s="81"/>
      <c r="AM26" s="81">
        <v>1.13E7</v>
      </c>
      <c r="AN26" s="79">
        <f t="shared" si="9"/>
        <v>21650000</v>
      </c>
      <c r="AO26" s="81"/>
      <c r="AP26" s="82">
        <v>1.03E7</v>
      </c>
      <c r="AQ26" s="190"/>
      <c r="AR26" s="190">
        <v>6.941E7</v>
      </c>
      <c r="AS26" s="50">
        <f t="shared" si="10"/>
        <v>79710000</v>
      </c>
      <c r="AT26" s="191"/>
      <c r="AU26" s="86" t="str">
        <f t="shared" ref="AU26:AW26" si="36">SUM(B26,G26,#REF!,Q26,V26,AA26,AF26,AK26,AP26)</f>
        <v>#REF!</v>
      </c>
      <c r="AV26" s="86" t="str">
        <f t="shared" si="36"/>
        <v>#REF!</v>
      </c>
      <c r="AW26" s="86" t="str">
        <f t="shared" si="36"/>
        <v>#REF!</v>
      </c>
      <c r="AX26" s="86" t="str">
        <f>E26+J26+#REF!+T26+Y26+AD26+AI26+AN26+AS26</f>
        <v>#REF!</v>
      </c>
      <c r="AY26" s="86"/>
    </row>
    <row r="27">
      <c r="A27" s="44">
        <v>46290.0</v>
      </c>
      <c r="B27" s="49">
        <f>SEPTEMBER!B33-C27-D27</f>
        <v>47460000</v>
      </c>
      <c r="C27" s="50"/>
      <c r="D27" s="50">
        <v>3.03E7</v>
      </c>
      <c r="E27" s="50">
        <f t="shared" ref="E27:E32" si="38">sum(B27:D27)</f>
        <v>77760000</v>
      </c>
      <c r="F27" s="50"/>
      <c r="G27" s="53"/>
      <c r="H27" s="53"/>
      <c r="I27" s="53"/>
      <c r="J27" s="53">
        <f t="shared" si="3"/>
        <v>0</v>
      </c>
      <c r="K27" s="53"/>
      <c r="L27" s="56">
        <v>1.22E7</v>
      </c>
      <c r="M27" s="94" t="s">
        <v>27</v>
      </c>
      <c r="N27" s="56">
        <v>2.084E7</v>
      </c>
      <c r="O27" s="56">
        <f t="shared" si="4"/>
        <v>33040000</v>
      </c>
      <c r="P27" s="56" t="s">
        <v>27</v>
      </c>
      <c r="Q27" s="50">
        <f>SEPTEMBER!E33-R27-S27</f>
        <v>22300000</v>
      </c>
      <c r="R27" s="50"/>
      <c r="S27" s="50">
        <v>4.197E7</v>
      </c>
      <c r="T27" s="50">
        <f t="shared" si="5"/>
        <v>64270000</v>
      </c>
      <c r="U27" s="64"/>
      <c r="V27" s="66">
        <f>SEPTEMBER!F33-X27</f>
        <v>18140000</v>
      </c>
      <c r="W27" s="68"/>
      <c r="X27" s="68">
        <v>2.851E7</v>
      </c>
      <c r="Y27" s="68">
        <f t="shared" si="6"/>
        <v>46650000</v>
      </c>
      <c r="Z27" s="73"/>
      <c r="AA27" s="50"/>
      <c r="AB27" s="73">
        <v>1.948125E7</v>
      </c>
      <c r="AC27" s="50">
        <v>2677500.0</v>
      </c>
      <c r="AD27" s="50">
        <f t="shared" si="27"/>
        <v>22158750</v>
      </c>
      <c r="AE27" s="73"/>
      <c r="AF27" s="73">
        <f>+SEPTEMBER!H33-(AG27+AH27)</f>
        <v>0</v>
      </c>
      <c r="AG27" s="50">
        <v>0.0</v>
      </c>
      <c r="AH27" s="50">
        <v>2.161E7</v>
      </c>
      <c r="AI27" s="50">
        <f t="shared" si="8"/>
        <v>21610000</v>
      </c>
      <c r="AJ27" s="101"/>
      <c r="AK27" s="79">
        <f>+SEPTEMBER!I33-(AL27+AM27)</f>
        <v>10300000</v>
      </c>
      <c r="AL27" s="81"/>
      <c r="AM27" s="81"/>
      <c r="AN27" s="79">
        <f t="shared" si="9"/>
        <v>10300000</v>
      </c>
      <c r="AO27" s="81"/>
      <c r="AP27" s="82"/>
      <c r="AQ27" s="190"/>
      <c r="AR27" s="190">
        <v>1.786E7</v>
      </c>
      <c r="AS27" s="50">
        <f t="shared" si="10"/>
        <v>17860000</v>
      </c>
      <c r="AT27" s="191"/>
      <c r="AU27" s="86">
        <f t="shared" ref="AU27:AW27" si="37">SUM(B27,G27,L28,Q27,V27,AA27,AF27,AK27,AP27)</f>
        <v>137760000</v>
      </c>
      <c r="AV27" s="86">
        <f t="shared" si="37"/>
        <v>24341250</v>
      </c>
      <c r="AW27" s="86">
        <f t="shared" si="37"/>
        <v>169427500</v>
      </c>
      <c r="AX27" s="86">
        <f t="shared" ref="AX27:AX28" si="40">E27+J27+O28+T27+Y27+AD27+AI27+AN27+AS27</f>
        <v>331528750</v>
      </c>
      <c r="AY27" s="86"/>
    </row>
    <row r="28">
      <c r="A28" s="44">
        <v>46291.0</v>
      </c>
      <c r="B28" s="49">
        <f>SEPTEMBER!B34-C28-D28</f>
        <v>34240000</v>
      </c>
      <c r="C28" s="50"/>
      <c r="D28" s="50">
        <v>5.863E7</v>
      </c>
      <c r="E28" s="50">
        <f t="shared" si="38"/>
        <v>92870000</v>
      </c>
      <c r="F28" s="50"/>
      <c r="G28" s="53"/>
      <c r="H28" s="53"/>
      <c r="I28" s="53"/>
      <c r="J28" s="53">
        <f t="shared" si="3"/>
        <v>0</v>
      </c>
      <c r="K28" s="53"/>
      <c r="L28" s="56">
        <v>3.956E7</v>
      </c>
      <c r="M28" s="94">
        <v>4860000.0</v>
      </c>
      <c r="N28" s="94">
        <v>2.65E7</v>
      </c>
      <c r="O28" s="56">
        <f t="shared" si="4"/>
        <v>70920000</v>
      </c>
      <c r="P28" s="94" t="s">
        <v>27</v>
      </c>
      <c r="Q28" s="50">
        <f>SEPTEMBER!E34-R28-S28</f>
        <v>79950000</v>
      </c>
      <c r="R28" s="199"/>
      <c r="S28" s="201">
        <v>6.5155E7</v>
      </c>
      <c r="T28" s="50">
        <f t="shared" si="5"/>
        <v>145105000</v>
      </c>
      <c r="U28" s="97"/>
      <c r="V28" s="184">
        <f>SEPTEMBER!F34-X28</f>
        <v>72800000</v>
      </c>
      <c r="W28" s="68"/>
      <c r="X28" s="68">
        <v>5.217E7</v>
      </c>
      <c r="Y28" s="68">
        <f t="shared" si="6"/>
        <v>124970000</v>
      </c>
      <c r="Z28" s="73"/>
      <c r="AA28" s="50">
        <v>4.0835E7</v>
      </c>
      <c r="AB28" s="50"/>
      <c r="AC28" s="50"/>
      <c r="AD28" s="50">
        <f t="shared" si="27"/>
        <v>40835000</v>
      </c>
      <c r="AE28" s="73"/>
      <c r="AF28" s="73">
        <f>+SEPTEMBER!H34-(AG28+AH28)</f>
        <v>102900000</v>
      </c>
      <c r="AG28" s="50">
        <v>0.0</v>
      </c>
      <c r="AH28" s="50">
        <v>0.0</v>
      </c>
      <c r="AI28" s="50">
        <f t="shared" si="8"/>
        <v>102900000</v>
      </c>
      <c r="AJ28" s="50"/>
      <c r="AK28" s="79">
        <f>+SEPTEMBER!I34-(AL28+AM28)</f>
        <v>18465000</v>
      </c>
      <c r="AL28" s="81"/>
      <c r="AM28" s="81"/>
      <c r="AN28" s="79">
        <f t="shared" si="9"/>
        <v>18465000</v>
      </c>
      <c r="AO28" s="81"/>
      <c r="AP28" s="82">
        <v>1.45E7</v>
      </c>
      <c r="AQ28" s="190">
        <v>0.0</v>
      </c>
      <c r="AR28" s="190">
        <v>4.343E7</v>
      </c>
      <c r="AS28" s="50">
        <f t="shared" si="10"/>
        <v>57930000</v>
      </c>
      <c r="AT28" s="191"/>
      <c r="AU28" s="86">
        <f t="shared" ref="AU28:AW28" si="39">SUM(B28,G28,L29,Q28,V28,AA28,AF28,AK28,AP28)</f>
        <v>400990000</v>
      </c>
      <c r="AV28" s="86">
        <f t="shared" si="39"/>
        <v>0</v>
      </c>
      <c r="AW28" s="86">
        <f t="shared" si="39"/>
        <v>277765000</v>
      </c>
      <c r="AX28" s="86">
        <f t="shared" si="40"/>
        <v>678755000</v>
      </c>
      <c r="AY28" s="86"/>
    </row>
    <row r="29">
      <c r="A29" s="44">
        <v>46292.0</v>
      </c>
      <c r="B29" s="49">
        <f>SEPTEMBER!B35-C29-D29</f>
        <v>37430000</v>
      </c>
      <c r="C29" s="50"/>
      <c r="D29" s="50">
        <v>7.113E7</v>
      </c>
      <c r="E29" s="50">
        <f t="shared" si="38"/>
        <v>108560000</v>
      </c>
      <c r="F29" s="50"/>
      <c r="G29" s="53"/>
      <c r="H29" s="53"/>
      <c r="I29" s="53"/>
      <c r="J29" s="53">
        <f t="shared" si="3"/>
        <v>0</v>
      </c>
      <c r="K29" s="53"/>
      <c r="L29" s="56">
        <v>3.73E7</v>
      </c>
      <c r="M29" s="56"/>
      <c r="N29" s="56">
        <v>5.838E7</v>
      </c>
      <c r="O29" s="56">
        <f t="shared" si="4"/>
        <v>95680000</v>
      </c>
      <c r="P29" s="94"/>
      <c r="Q29" s="50">
        <f>SEPTEMBER!E35-R29-S29</f>
        <v>70900000</v>
      </c>
      <c r="R29" s="114"/>
      <c r="S29" s="114">
        <v>7.053E7</v>
      </c>
      <c r="T29" s="50">
        <f t="shared" si="5"/>
        <v>141430000</v>
      </c>
      <c r="U29" s="202"/>
      <c r="V29" s="66">
        <v>1.301E7</v>
      </c>
      <c r="W29" s="68">
        <v>1.31E7</v>
      </c>
      <c r="X29" s="68">
        <f>63340000-W29</f>
        <v>50240000</v>
      </c>
      <c r="Y29" s="68">
        <f t="shared" si="6"/>
        <v>76350000</v>
      </c>
      <c r="Z29" s="73"/>
      <c r="AA29" s="50">
        <v>4.8695E7</v>
      </c>
      <c r="AB29" s="50"/>
      <c r="AC29" s="50">
        <v>4930000.0</v>
      </c>
      <c r="AD29" s="50">
        <v>5.3625E7</v>
      </c>
      <c r="AE29" s="73"/>
      <c r="AF29" s="73">
        <f>+SEPTEMBER!H35-(AG29+AH29)</f>
        <v>42475000</v>
      </c>
      <c r="AG29" s="50">
        <v>0.0</v>
      </c>
      <c r="AH29" s="50">
        <v>0.0</v>
      </c>
      <c r="AI29" s="50">
        <f t="shared" si="8"/>
        <v>42475000</v>
      </c>
      <c r="AJ29" s="50"/>
      <c r="AK29" s="79">
        <f>+SEPTEMBER!I35-(AL29+AM29)</f>
        <v>39000000</v>
      </c>
      <c r="AL29" s="102"/>
      <c r="AM29" s="102"/>
      <c r="AN29" s="79">
        <f t="shared" si="9"/>
        <v>39000000</v>
      </c>
      <c r="AO29" s="102"/>
      <c r="AP29" s="103">
        <v>1.36E7</v>
      </c>
      <c r="AQ29" s="190"/>
      <c r="AR29" s="190"/>
      <c r="AS29" s="50">
        <f t="shared" si="10"/>
        <v>13600000</v>
      </c>
      <c r="AT29" s="191"/>
      <c r="AU29" s="86">
        <f t="shared" ref="AU29:AW29" si="41">SUM(B29,G29,L29,Q29,V29,AA29,AF29,AK29,AP29)</f>
        <v>302410000</v>
      </c>
      <c r="AV29" s="86">
        <f t="shared" si="41"/>
        <v>13100000</v>
      </c>
      <c r="AW29" s="86">
        <f t="shared" si="41"/>
        <v>255210000</v>
      </c>
      <c r="AX29" s="86">
        <f t="shared" ref="AX29:AX32" si="43">E29+J29+O29+T29+Y29+AD29+AI29+AN29+AS29</f>
        <v>570720000</v>
      </c>
      <c r="AY29" s="86"/>
    </row>
    <row r="30">
      <c r="A30" s="44">
        <v>46293.0</v>
      </c>
      <c r="B30" s="119">
        <v>2.13E7</v>
      </c>
      <c r="C30" s="50"/>
      <c r="D30" s="50">
        <v>1.534E7</v>
      </c>
      <c r="E30" s="50">
        <f t="shared" si="38"/>
        <v>36640000</v>
      </c>
      <c r="F30" s="50"/>
      <c r="G30" s="53"/>
      <c r="H30" s="53"/>
      <c r="I30" s="53"/>
      <c r="J30" s="53">
        <f t="shared" si="3"/>
        <v>0</v>
      </c>
      <c r="K30" s="53"/>
      <c r="L30" s="56">
        <v>1.7E7</v>
      </c>
      <c r="M30" s="94"/>
      <c r="N30" s="94"/>
      <c r="O30" s="56">
        <f t="shared" si="4"/>
        <v>17000000</v>
      </c>
      <c r="P30" s="94"/>
      <c r="Q30" s="50">
        <f>SEPTEMBER!E36-R30-S30</f>
        <v>18100000</v>
      </c>
      <c r="R30" s="50"/>
      <c r="S30" s="50">
        <v>3600000.0</v>
      </c>
      <c r="T30" s="50">
        <f t="shared" si="5"/>
        <v>21700000</v>
      </c>
      <c r="U30" s="64"/>
      <c r="V30" s="66">
        <v>3.98E7</v>
      </c>
      <c r="W30" s="68"/>
      <c r="X30" s="68">
        <v>1.39E7</v>
      </c>
      <c r="Y30" s="68">
        <f t="shared" si="6"/>
        <v>53700000</v>
      </c>
      <c r="Z30" s="73"/>
      <c r="AA30" s="67">
        <v>9698500.0</v>
      </c>
      <c r="AB30" s="50"/>
      <c r="AC30" s="50"/>
      <c r="AD30" s="50">
        <f t="shared" ref="AD30:AD32" si="44">sum(AA30:AC30)</f>
        <v>9698500</v>
      </c>
      <c r="AE30" s="73"/>
      <c r="AF30" s="73">
        <f>+SEPTEMBER!H36-(AG30+AH30)</f>
        <v>0</v>
      </c>
      <c r="AG30" s="50">
        <v>0.0</v>
      </c>
      <c r="AH30" s="50">
        <v>4.31E7</v>
      </c>
      <c r="AI30" s="50">
        <f t="shared" si="8"/>
        <v>43100000</v>
      </c>
      <c r="AJ30" s="101"/>
      <c r="AK30" s="79">
        <f>+SEPTEMBER!I36-(AL30+AM30)</f>
        <v>0</v>
      </c>
      <c r="AL30" s="102"/>
      <c r="AM30" s="102"/>
      <c r="AN30" s="79">
        <f t="shared" si="9"/>
        <v>0</v>
      </c>
      <c r="AO30" s="102"/>
      <c r="AP30" s="103">
        <v>0.0</v>
      </c>
      <c r="AQ30" s="190">
        <v>0.0</v>
      </c>
      <c r="AR30" s="190">
        <v>0.0</v>
      </c>
      <c r="AS30" s="50">
        <f t="shared" si="10"/>
        <v>0</v>
      </c>
      <c r="AT30" s="191"/>
      <c r="AU30" s="86">
        <f t="shared" ref="AU30:AW30" si="42">SUM(B30,G30,L30,Q30,V30,AA30,AF30,AK30,AP30)</f>
        <v>105898500</v>
      </c>
      <c r="AV30" s="86">
        <f t="shared" si="42"/>
        <v>0</v>
      </c>
      <c r="AW30" s="86">
        <f t="shared" si="42"/>
        <v>75940000</v>
      </c>
      <c r="AX30" s="86">
        <f t="shared" si="43"/>
        <v>181838500</v>
      </c>
      <c r="AY30" s="86"/>
    </row>
    <row r="31">
      <c r="A31" s="44">
        <v>46294.0</v>
      </c>
      <c r="B31" s="49">
        <f>SEPTEMBER!B37-C31-D31</f>
        <v>48840000</v>
      </c>
      <c r="C31" s="50"/>
      <c r="D31" s="50">
        <v>5800000.0</v>
      </c>
      <c r="E31" s="50">
        <f t="shared" si="38"/>
        <v>54640000</v>
      </c>
      <c r="F31" s="50"/>
      <c r="G31" s="53"/>
      <c r="H31" s="53"/>
      <c r="I31" s="53"/>
      <c r="J31" s="53">
        <f t="shared" si="3"/>
        <v>0</v>
      </c>
      <c r="K31" s="53"/>
      <c r="L31" s="56">
        <v>8600000.0</v>
      </c>
      <c r="M31" s="94"/>
      <c r="N31" s="94">
        <v>3.0E7</v>
      </c>
      <c r="O31" s="56">
        <f t="shared" si="4"/>
        <v>38600000</v>
      </c>
      <c r="P31" s="94"/>
      <c r="Q31" s="50">
        <f>SEPTEMBER!E37-R31-S31</f>
        <v>33660000</v>
      </c>
      <c r="R31" s="50">
        <v>5040000.0</v>
      </c>
      <c r="S31" s="50">
        <v>3.139E7</v>
      </c>
      <c r="T31" s="50">
        <f t="shared" si="5"/>
        <v>70090000</v>
      </c>
      <c r="U31" s="64"/>
      <c r="V31" s="66">
        <v>7100000.0</v>
      </c>
      <c r="W31" s="68">
        <v>1.65E7</v>
      </c>
      <c r="X31" s="175">
        <v>1.70235E7</v>
      </c>
      <c r="Y31" s="68">
        <f t="shared" si="6"/>
        <v>40623500</v>
      </c>
      <c r="Z31" s="164"/>
      <c r="AA31" s="197">
        <v>2.1193E7</v>
      </c>
      <c r="AB31" s="73">
        <v>8415000.0</v>
      </c>
      <c r="AC31" s="73"/>
      <c r="AD31" s="50">
        <f t="shared" si="44"/>
        <v>29608000</v>
      </c>
      <c r="AE31" s="73"/>
      <c r="AF31" s="73">
        <f>+SEPTEMBER!H37-(AG31+AH31)</f>
        <v>43700000</v>
      </c>
      <c r="AG31" s="50">
        <v>0.0</v>
      </c>
      <c r="AH31" s="50">
        <v>3.14E7</v>
      </c>
      <c r="AI31" s="50">
        <f t="shared" si="8"/>
        <v>75100000</v>
      </c>
      <c r="AJ31" s="50"/>
      <c r="AK31" s="79">
        <f>+SEPTEMBER!I37-(AL31+AM31)</f>
        <v>14850000</v>
      </c>
      <c r="AL31" s="102"/>
      <c r="AM31" s="102"/>
      <c r="AN31" s="79">
        <f t="shared" si="9"/>
        <v>14850000</v>
      </c>
      <c r="AO31" s="102"/>
      <c r="AP31" s="103"/>
      <c r="AQ31" s="190"/>
      <c r="AR31" s="190">
        <v>2.42E7</v>
      </c>
      <c r="AS31" s="50">
        <f t="shared" si="10"/>
        <v>24200000</v>
      </c>
      <c r="AT31" s="191"/>
      <c r="AU31" s="86">
        <f t="shared" ref="AU31:AW31" si="45">SUM(B31,G31,L31,Q31,V31,AA31,AF31,AK31,AP31)</f>
        <v>177943000</v>
      </c>
      <c r="AV31" s="86">
        <f t="shared" si="45"/>
        <v>29955000</v>
      </c>
      <c r="AW31" s="86">
        <f t="shared" si="45"/>
        <v>139813500</v>
      </c>
      <c r="AX31" s="86">
        <f t="shared" si="43"/>
        <v>347711500</v>
      </c>
      <c r="AY31" s="86"/>
    </row>
    <row r="32">
      <c r="A32" s="44">
        <v>46295.0</v>
      </c>
      <c r="B32" s="49">
        <f>SEPTEMBER!B38-C32-D32</f>
        <v>20850000</v>
      </c>
      <c r="C32" s="50"/>
      <c r="D32" s="50">
        <v>5800000.0</v>
      </c>
      <c r="E32" s="50">
        <f t="shared" si="38"/>
        <v>26650000</v>
      </c>
      <c r="F32" s="50"/>
      <c r="G32" s="53"/>
      <c r="H32" s="53"/>
      <c r="I32" s="53"/>
      <c r="J32" s="53">
        <f t="shared" si="3"/>
        <v>0</v>
      </c>
      <c r="K32" s="53"/>
      <c r="L32" s="56">
        <v>2.975E7</v>
      </c>
      <c r="M32" s="56"/>
      <c r="N32" s="56">
        <v>1.328E7</v>
      </c>
      <c r="O32" s="56">
        <f t="shared" si="4"/>
        <v>43030000</v>
      </c>
      <c r="P32" s="94"/>
      <c r="Q32" s="50">
        <f>SEPTEMBER!E38-R32-S32</f>
        <v>21940000</v>
      </c>
      <c r="R32" s="50">
        <v>1.45E7</v>
      </c>
      <c r="S32" s="50"/>
      <c r="T32" s="50">
        <f t="shared" si="5"/>
        <v>36440000</v>
      </c>
      <c r="U32" s="64"/>
      <c r="V32" s="66">
        <v>1.705E7</v>
      </c>
      <c r="W32" s="68"/>
      <c r="X32" s="68">
        <v>4.526E7</v>
      </c>
      <c r="Y32" s="68">
        <f t="shared" si="6"/>
        <v>62310000</v>
      </c>
      <c r="Z32" s="73"/>
      <c r="AA32" s="50"/>
      <c r="AB32" s="73"/>
      <c r="AC32" s="73"/>
      <c r="AD32" s="50">
        <f t="shared" si="44"/>
        <v>0</v>
      </c>
      <c r="AE32" s="73"/>
      <c r="AF32" s="73">
        <f>+SEPTEMBER!H38-(AG32+AH32)</f>
        <v>3150000</v>
      </c>
      <c r="AG32" s="50">
        <v>0.0</v>
      </c>
      <c r="AH32" s="50">
        <v>0.0</v>
      </c>
      <c r="AI32" s="50">
        <f t="shared" si="8"/>
        <v>3150000</v>
      </c>
      <c r="AJ32" s="50"/>
      <c r="AK32" s="79">
        <f>+SEPTEMBER!I38-(AL32+AM32)</f>
        <v>0</v>
      </c>
      <c r="AL32" s="81"/>
      <c r="AM32" s="81"/>
      <c r="AN32" s="79">
        <f t="shared" si="9"/>
        <v>0</v>
      </c>
      <c r="AO32" s="81"/>
      <c r="AP32" s="82">
        <v>5.145E7</v>
      </c>
      <c r="AQ32" s="190"/>
      <c r="AR32" s="190">
        <v>6160000.0</v>
      </c>
      <c r="AS32" s="50">
        <f t="shared" si="10"/>
        <v>57610000</v>
      </c>
      <c r="AT32" s="191"/>
      <c r="AU32" s="86">
        <f t="shared" ref="AU32:AW32" si="46">SUM(B32,G32,L32,Q32,V32,AA32,AF32,AK32,AP32)</f>
        <v>144190000</v>
      </c>
      <c r="AV32" s="86">
        <f t="shared" si="46"/>
        <v>14500000</v>
      </c>
      <c r="AW32" s="86">
        <f t="shared" si="46"/>
        <v>70500000</v>
      </c>
      <c r="AX32" s="86">
        <f t="shared" si="43"/>
        <v>229190000</v>
      </c>
      <c r="AY32" s="86"/>
    </row>
    <row r="33">
      <c r="A33" s="205" t="s">
        <v>31</v>
      </c>
      <c r="B33" s="206">
        <f t="shared" ref="B33:AY33" si="47">SUM(B3:B32)</f>
        <v>798230000</v>
      </c>
      <c r="C33" s="206">
        <f t="shared" si="47"/>
        <v>0</v>
      </c>
      <c r="D33" s="206">
        <f t="shared" si="47"/>
        <v>1072580000</v>
      </c>
      <c r="E33" s="206">
        <f t="shared" si="47"/>
        <v>1870810000</v>
      </c>
      <c r="F33" s="206">
        <f t="shared" si="47"/>
        <v>17900000</v>
      </c>
      <c r="G33" s="206">
        <f t="shared" si="47"/>
        <v>0</v>
      </c>
      <c r="H33" s="206">
        <f t="shared" si="47"/>
        <v>0</v>
      </c>
      <c r="I33" s="206">
        <f t="shared" si="47"/>
        <v>0</v>
      </c>
      <c r="J33" s="206">
        <f t="shared" si="47"/>
        <v>0</v>
      </c>
      <c r="K33" s="206">
        <f t="shared" si="47"/>
        <v>0</v>
      </c>
      <c r="L33" s="206">
        <f t="shared" si="47"/>
        <v>1266150500</v>
      </c>
      <c r="M33" s="206">
        <f t="shared" si="47"/>
        <v>55160000</v>
      </c>
      <c r="N33" s="206">
        <f t="shared" si="47"/>
        <v>731407000</v>
      </c>
      <c r="O33" s="206">
        <f t="shared" si="47"/>
        <v>2052717500</v>
      </c>
      <c r="P33" s="206">
        <f t="shared" si="47"/>
        <v>0</v>
      </c>
      <c r="Q33" s="206">
        <f t="shared" si="47"/>
        <v>1164280000</v>
      </c>
      <c r="R33" s="206">
        <f t="shared" si="47"/>
        <v>203590000</v>
      </c>
      <c r="S33" s="206">
        <f t="shared" si="47"/>
        <v>1084455000</v>
      </c>
      <c r="T33" s="206">
        <f t="shared" si="47"/>
        <v>2452325000</v>
      </c>
      <c r="U33" s="206">
        <f t="shared" si="47"/>
        <v>0</v>
      </c>
      <c r="V33" s="206">
        <f t="shared" si="47"/>
        <v>806285000</v>
      </c>
      <c r="W33" s="206">
        <f t="shared" si="47"/>
        <v>29600000</v>
      </c>
      <c r="X33" s="206">
        <f t="shared" si="47"/>
        <v>877958500</v>
      </c>
      <c r="Y33" s="206">
        <f t="shared" si="47"/>
        <v>1713843500</v>
      </c>
      <c r="Z33" s="206">
        <f t="shared" si="47"/>
        <v>0</v>
      </c>
      <c r="AA33" s="206">
        <f t="shared" si="47"/>
        <v>351137500</v>
      </c>
      <c r="AB33" s="206">
        <f t="shared" si="47"/>
        <v>58354250</v>
      </c>
      <c r="AC33" s="206">
        <f t="shared" si="47"/>
        <v>19367500</v>
      </c>
      <c r="AD33" s="206">
        <f t="shared" si="47"/>
        <v>428859250</v>
      </c>
      <c r="AE33" s="206">
        <f t="shared" si="47"/>
        <v>0</v>
      </c>
      <c r="AF33" s="206">
        <f t="shared" si="47"/>
        <v>817220000</v>
      </c>
      <c r="AG33" s="206">
        <f t="shared" si="47"/>
        <v>134360000</v>
      </c>
      <c r="AH33" s="206">
        <f t="shared" si="47"/>
        <v>530360000</v>
      </c>
      <c r="AI33" s="206">
        <f t="shared" si="47"/>
        <v>1481940000</v>
      </c>
      <c r="AJ33" s="206">
        <f t="shared" si="47"/>
        <v>0</v>
      </c>
      <c r="AK33" s="208">
        <f t="shared" si="47"/>
        <v>675790000</v>
      </c>
      <c r="AL33" s="208">
        <f t="shared" si="47"/>
        <v>60000000</v>
      </c>
      <c r="AM33" s="208">
        <f t="shared" si="47"/>
        <v>356480000</v>
      </c>
      <c r="AN33" s="208">
        <f t="shared" si="47"/>
        <v>1092270000</v>
      </c>
      <c r="AO33" s="209">
        <f t="shared" si="47"/>
        <v>0</v>
      </c>
      <c r="AP33" s="206">
        <f t="shared" si="47"/>
        <v>564635000</v>
      </c>
      <c r="AQ33" s="206">
        <f t="shared" si="47"/>
        <v>0</v>
      </c>
      <c r="AR33" s="206">
        <f t="shared" si="47"/>
        <v>331880000</v>
      </c>
      <c r="AS33" s="206">
        <f t="shared" si="47"/>
        <v>896515000</v>
      </c>
      <c r="AT33" s="206">
        <f t="shared" si="47"/>
        <v>0</v>
      </c>
      <c r="AU33" s="210" t="str">
        <f t="shared" si="47"/>
        <v>#REF!</v>
      </c>
      <c r="AV33" s="210" t="str">
        <f t="shared" si="47"/>
        <v>#REF!</v>
      </c>
      <c r="AW33" s="210" t="str">
        <f t="shared" si="47"/>
        <v>#REF!</v>
      </c>
      <c r="AX33" s="210" t="str">
        <f t="shared" si="47"/>
        <v>#REF!</v>
      </c>
      <c r="AY33" s="210">
        <f t="shared" si="47"/>
        <v>0</v>
      </c>
    </row>
    <row r="34">
      <c r="A34" s="211" t="s">
        <v>40</v>
      </c>
      <c r="B34" s="212">
        <f>B33/E33</f>
        <v>0.4266761456</v>
      </c>
      <c r="C34" s="212">
        <f>C33/E33</f>
        <v>0</v>
      </c>
      <c r="D34" s="212">
        <f>D33/E33</f>
        <v>0.5733238544</v>
      </c>
      <c r="E34" s="212"/>
      <c r="F34" s="212">
        <f>F33/E33</f>
        <v>0.009568048065</v>
      </c>
      <c r="G34" s="212" t="str">
        <f>G33/J33</f>
        <v>#DIV/0!</v>
      </c>
      <c r="H34" s="212" t="str">
        <f>H33/J33</f>
        <v>#DIV/0!</v>
      </c>
      <c r="I34" s="212" t="str">
        <f>I33/J33</f>
        <v>#DIV/0!</v>
      </c>
      <c r="J34" s="212"/>
      <c r="K34" s="212" t="str">
        <f>K33/J33</f>
        <v>#DIV/0!</v>
      </c>
      <c r="L34" s="212">
        <f>L33/O33</f>
        <v>0.616816732</v>
      </c>
      <c r="M34" s="212">
        <f>M33/O33</f>
        <v>0.02687169569</v>
      </c>
      <c r="N34" s="212">
        <f>N33/O33</f>
        <v>0.3563115723</v>
      </c>
      <c r="O34" s="212">
        <f>L34+M34+N34+P34</f>
        <v>1</v>
      </c>
      <c r="P34" s="212">
        <f>P33/O33</f>
        <v>0</v>
      </c>
      <c r="Q34" s="212">
        <f>Q33/T33</f>
        <v>0.4747657835</v>
      </c>
      <c r="R34" s="212">
        <f>R33/T33</f>
        <v>0.08301917568</v>
      </c>
      <c r="S34" s="212">
        <f>S33/T33</f>
        <v>0.4422150408</v>
      </c>
      <c r="T34" s="212"/>
      <c r="U34" s="212">
        <f>U33/T33</f>
        <v>0</v>
      </c>
      <c r="V34" s="212">
        <f>V33/Y33</f>
        <v>0.4704542743</v>
      </c>
      <c r="W34" s="212">
        <f>W33/Y33</f>
        <v>0.0172711219</v>
      </c>
      <c r="X34" s="212">
        <f>X33/Y33</f>
        <v>0.5122746038</v>
      </c>
      <c r="Y34" s="212"/>
      <c r="Z34" s="212">
        <f>Z33/Y33</f>
        <v>0</v>
      </c>
      <c r="AA34" s="212">
        <f>AA33/AD33</f>
        <v>0.8187709604</v>
      </c>
      <c r="AB34" s="212">
        <f>AB33/AD33</f>
        <v>0.1360685353</v>
      </c>
      <c r="AC34" s="212">
        <f>AC33/AD33</f>
        <v>0.04516050429</v>
      </c>
      <c r="AD34" s="212"/>
      <c r="AE34" s="212">
        <f>AE33/AD33</f>
        <v>0</v>
      </c>
      <c r="AF34" s="212">
        <f>AF33/AI33</f>
        <v>0.5514528254</v>
      </c>
      <c r="AG34" s="212">
        <f>AG33/AI33</f>
        <v>0.0906649392</v>
      </c>
      <c r="AH34" s="212">
        <f>AH33/AI33</f>
        <v>0.3578822354</v>
      </c>
      <c r="AI34" s="212"/>
      <c r="AJ34" s="212">
        <f>AJ33/AI33</f>
        <v>0</v>
      </c>
      <c r="AK34" s="215">
        <f>AK33/AN33</f>
        <v>0.6187023355</v>
      </c>
      <c r="AL34" s="215">
        <f>AL33/AN33</f>
        <v>0.05493147299</v>
      </c>
      <c r="AM34" s="215">
        <f>AM33/AN33</f>
        <v>0.3263661915</v>
      </c>
      <c r="AN34" s="215"/>
      <c r="AO34" s="216">
        <f>AO33/AN33</f>
        <v>0</v>
      </c>
      <c r="AP34" s="212">
        <f>AP33/AS33</f>
        <v>0.6298109903</v>
      </c>
      <c r="AQ34" s="212">
        <f>AQ33/AS33</f>
        <v>0</v>
      </c>
      <c r="AR34" s="212">
        <f>AR33/AS33</f>
        <v>0.3701890097</v>
      </c>
      <c r="AS34" s="212"/>
      <c r="AT34" s="212">
        <f>AT33/AS33</f>
        <v>0</v>
      </c>
      <c r="AU34" s="218" t="str">
        <f>AU33/AX33</f>
        <v>#REF!</v>
      </c>
      <c r="AV34" s="218" t="str">
        <f>AV33/AX33</f>
        <v>#REF!</v>
      </c>
      <c r="AW34" s="218" t="str">
        <f>AW33/AX33</f>
        <v>#REF!</v>
      </c>
      <c r="AX34" s="218"/>
      <c r="AY34" s="218" t="str">
        <f>AY33/AX33</f>
        <v>#REF!</v>
      </c>
    </row>
    <row r="35">
      <c r="A35" s="219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1"/>
      <c r="X35" s="221"/>
      <c r="Y35" s="221"/>
      <c r="AA35" s="221"/>
      <c r="AB35" s="220"/>
      <c r="AC35" s="220"/>
      <c r="AD35" s="220"/>
      <c r="AE35" s="220"/>
      <c r="AF35" s="220"/>
      <c r="AG35" s="220"/>
      <c r="AH35" s="220"/>
      <c r="AI35" s="220"/>
      <c r="AJ35" s="220"/>
      <c r="AK35" s="222"/>
      <c r="AL35" s="222"/>
      <c r="AM35" s="222"/>
      <c r="AN35" s="222"/>
      <c r="AO35" s="223"/>
      <c r="AP35" s="220"/>
      <c r="AQ35" s="224"/>
      <c r="AR35" s="224"/>
      <c r="AS35" s="224"/>
      <c r="AT35" s="224"/>
      <c r="AU35" s="224" t="str">
        <f t="shared" ref="AU35:AX35" si="48">sum(AU20:AU26)</f>
        <v>#REF!</v>
      </c>
      <c r="AV35" s="224" t="str">
        <f t="shared" si="48"/>
        <v>#REF!</v>
      </c>
      <c r="AW35" s="224" t="str">
        <f t="shared" si="48"/>
        <v>#REF!</v>
      </c>
      <c r="AX35" s="224" t="str">
        <f t="shared" si="48"/>
        <v>#REF!</v>
      </c>
      <c r="AY35" s="224"/>
    </row>
    <row r="36">
      <c r="A36" s="219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5"/>
      <c r="AA36" s="220"/>
      <c r="AB36" s="225"/>
      <c r="AC36" s="225"/>
      <c r="AD36" s="225"/>
      <c r="AE36" s="225"/>
      <c r="AF36" s="225"/>
      <c r="AG36" s="220"/>
      <c r="AH36" s="220"/>
      <c r="AI36" s="220"/>
      <c r="AJ36" s="220"/>
      <c r="AK36" s="222"/>
      <c r="AL36" s="222"/>
      <c r="AM36" s="222"/>
      <c r="AN36" s="222"/>
      <c r="AO36" s="223"/>
      <c r="AP36" s="220"/>
      <c r="AQ36" s="224"/>
      <c r="AR36" s="224"/>
      <c r="AS36" s="224"/>
      <c r="AT36" s="224"/>
      <c r="AU36" s="226"/>
      <c r="AV36" s="226"/>
      <c r="AW36" s="226"/>
      <c r="AX36" s="226"/>
      <c r="AY36" s="224"/>
    </row>
    <row r="37">
      <c r="A37" s="219"/>
      <c r="B37" s="220">
        <f t="shared" ref="B37:D37" si="49">sum(B3:B8)</f>
        <v>245615000</v>
      </c>
      <c r="C37" s="220">
        <f t="shared" si="49"/>
        <v>0</v>
      </c>
      <c r="D37" s="220">
        <f t="shared" si="49"/>
        <v>332500000</v>
      </c>
      <c r="E37" s="220">
        <f>sum(E3:E32)</f>
        <v>1870810000</v>
      </c>
      <c r="F37" s="220"/>
      <c r="G37" s="220">
        <f t="shared" ref="G37:J37" si="50">sum(G3:G8)</f>
        <v>0</v>
      </c>
      <c r="H37" s="220">
        <f t="shared" si="50"/>
        <v>0</v>
      </c>
      <c r="I37" s="220">
        <f t="shared" si="50"/>
        <v>0</v>
      </c>
      <c r="J37" s="220">
        <f t="shared" si="50"/>
        <v>0</v>
      </c>
      <c r="K37" s="220"/>
      <c r="L37" s="220">
        <f t="shared" ref="L37:O37" si="51">sum(L3:L8)</f>
        <v>402615000</v>
      </c>
      <c r="M37" s="220">
        <f t="shared" si="51"/>
        <v>14100000</v>
      </c>
      <c r="N37" s="220">
        <f t="shared" si="51"/>
        <v>217265000</v>
      </c>
      <c r="O37" s="220">
        <f t="shared" si="51"/>
        <v>633980000</v>
      </c>
      <c r="P37" s="220"/>
      <c r="Q37" s="220">
        <f t="shared" ref="Q37:T37" si="52">sum(Q3:Q8)</f>
        <v>354180000</v>
      </c>
      <c r="R37" s="220">
        <f t="shared" si="52"/>
        <v>116900000</v>
      </c>
      <c r="S37" s="220">
        <f t="shared" si="52"/>
        <v>373540000</v>
      </c>
      <c r="T37" s="220">
        <f t="shared" si="52"/>
        <v>844620000</v>
      </c>
      <c r="U37" s="220"/>
      <c r="V37" s="220">
        <f t="shared" ref="V37:Y37" si="53">sum(V3:V8)</f>
        <v>114330000</v>
      </c>
      <c r="W37" s="220">
        <f t="shared" si="53"/>
        <v>0</v>
      </c>
      <c r="X37" s="220">
        <f t="shared" si="53"/>
        <v>81635000</v>
      </c>
      <c r="Y37" s="220">
        <f t="shared" si="53"/>
        <v>195965000</v>
      </c>
      <c r="Z37" s="225"/>
      <c r="AA37" s="220">
        <f t="shared" ref="AA37:AD37" si="54">sum(AA3:AA8)</f>
        <v>83202250</v>
      </c>
      <c r="AB37" s="220">
        <f t="shared" si="54"/>
        <v>6930000</v>
      </c>
      <c r="AC37" s="220">
        <f t="shared" si="54"/>
        <v>0</v>
      </c>
      <c r="AD37" s="220">
        <f t="shared" si="54"/>
        <v>90132250</v>
      </c>
      <c r="AE37" s="225"/>
      <c r="AF37" s="220">
        <f t="shared" ref="AF37:AI37" si="55">sum(AF3:AF8)</f>
        <v>245480000</v>
      </c>
      <c r="AG37" s="220">
        <f t="shared" si="55"/>
        <v>42050000</v>
      </c>
      <c r="AH37" s="220">
        <f t="shared" si="55"/>
        <v>102550000</v>
      </c>
      <c r="AI37" s="220">
        <f t="shared" si="55"/>
        <v>390080000</v>
      </c>
      <c r="AJ37" s="220"/>
      <c r="AK37" s="222">
        <f t="shared" ref="AK37:AN37" si="56">sum(AK3:AK8)</f>
        <v>173330000</v>
      </c>
      <c r="AL37" s="222">
        <f t="shared" si="56"/>
        <v>60000000</v>
      </c>
      <c r="AM37" s="222">
        <f t="shared" si="56"/>
        <v>154760000</v>
      </c>
      <c r="AN37" s="222">
        <f t="shared" si="56"/>
        <v>388090000</v>
      </c>
      <c r="AO37" s="223"/>
      <c r="AP37" s="220">
        <f t="shared" ref="AP37:AS37" si="57">sum(AP3:AP8)</f>
        <v>180920000</v>
      </c>
      <c r="AQ37" s="220">
        <f t="shared" si="57"/>
        <v>0</v>
      </c>
      <c r="AR37" s="220">
        <f t="shared" si="57"/>
        <v>43700000</v>
      </c>
      <c r="AS37" s="220">
        <f t="shared" si="57"/>
        <v>224620000</v>
      </c>
      <c r="AT37" s="224"/>
      <c r="AU37" s="220" t="str">
        <f t="shared" ref="AU37:AX37" si="58">sum(AU21:AU27)</f>
        <v>#REF!</v>
      </c>
      <c r="AV37" s="220" t="str">
        <f t="shared" si="58"/>
        <v>#REF!</v>
      </c>
      <c r="AW37" s="220" t="str">
        <f t="shared" si="58"/>
        <v>#REF!</v>
      </c>
      <c r="AX37" s="220" t="str">
        <f t="shared" si="58"/>
        <v>#REF!</v>
      </c>
      <c r="AY37" s="224"/>
    </row>
    <row r="38">
      <c r="A38" s="219"/>
      <c r="B38" s="227">
        <f>B37/E37</f>
        <v>0.1312880517</v>
      </c>
      <c r="C38" s="227">
        <f>C37/E37</f>
        <v>0</v>
      </c>
      <c r="D38" s="227">
        <f>D37/E37</f>
        <v>0.1777305018</v>
      </c>
      <c r="E38" s="220"/>
      <c r="F38" s="220"/>
      <c r="G38" s="227" t="str">
        <f>G37/J37</f>
        <v>#DIV/0!</v>
      </c>
      <c r="H38" s="227" t="str">
        <f>H37/J37</f>
        <v>#DIV/0!</v>
      </c>
      <c r="I38" s="227" t="str">
        <f>I37/J37</f>
        <v>#DIV/0!</v>
      </c>
      <c r="J38" s="220"/>
      <c r="K38" s="220"/>
      <c r="L38" s="227">
        <f>L37/O37</f>
        <v>0.6350594656</v>
      </c>
      <c r="M38" s="227">
        <f>M37/O37</f>
        <v>0.02224044923</v>
      </c>
      <c r="N38" s="227">
        <f>N37/O37</f>
        <v>0.3427000852</v>
      </c>
      <c r="O38" s="220"/>
      <c r="P38" s="220"/>
      <c r="Q38" s="227">
        <f>Q37/T37</f>
        <v>0.4193365064</v>
      </c>
      <c r="R38" s="227">
        <f>R37/T37</f>
        <v>0.1384054368</v>
      </c>
      <c r="S38" s="227">
        <f>S37/T37</f>
        <v>0.4422580569</v>
      </c>
      <c r="T38" s="220"/>
      <c r="U38" s="220"/>
      <c r="V38" s="227">
        <f>V37/Y37</f>
        <v>0.5834205088</v>
      </c>
      <c r="W38" s="227">
        <f>W37/Y37</f>
        <v>0</v>
      </c>
      <c r="X38" s="227">
        <f>X37/Y37</f>
        <v>0.4165794912</v>
      </c>
      <c r="Y38" s="220"/>
      <c r="Z38" s="225"/>
      <c r="AA38" s="227">
        <f>AA37/AD37</f>
        <v>0.9231129812</v>
      </c>
      <c r="AB38" s="227">
        <f>AB37/AD37</f>
        <v>0.0768870188</v>
      </c>
      <c r="AC38" s="227">
        <f>AC37/AD37</f>
        <v>0</v>
      </c>
      <c r="AD38" s="220"/>
      <c r="AE38" s="225"/>
      <c r="AF38" s="227">
        <f>AF37/AI37</f>
        <v>0.6293068089</v>
      </c>
      <c r="AG38" s="227">
        <f>AG37/AI37</f>
        <v>0.1077984003</v>
      </c>
      <c r="AH38" s="227">
        <f>AH37/AI37</f>
        <v>0.2628947908</v>
      </c>
      <c r="AI38" s="220"/>
      <c r="AJ38" s="220"/>
      <c r="AK38" s="228">
        <f>AK37/AN37</f>
        <v>0.446623206</v>
      </c>
      <c r="AL38" s="228">
        <f>AL37/AN37</f>
        <v>0.1546033137</v>
      </c>
      <c r="AM38" s="228">
        <f>AM37/AN37</f>
        <v>0.3987734804</v>
      </c>
      <c r="AN38" s="222"/>
      <c r="AO38" s="223"/>
      <c r="AP38" s="227">
        <f>AP37/AS37</f>
        <v>0.8054492031</v>
      </c>
      <c r="AQ38" s="227">
        <f>AQ37/AS37</f>
        <v>0</v>
      </c>
      <c r="AR38" s="227">
        <f>AR37/AS37</f>
        <v>0.1945507969</v>
      </c>
      <c r="AS38" s="220"/>
      <c r="AT38" s="224"/>
      <c r="AU38" s="226" t="str">
        <f t="shared" ref="AU38:AU39" si="60">AU37/AX37</f>
        <v>#REF!</v>
      </c>
      <c r="AV38" s="226" t="str">
        <f t="shared" ref="AV38:AV39" si="61">AV37/AX37</f>
        <v>#REF!</v>
      </c>
      <c r="AW38" s="226" t="str">
        <f t="shared" ref="AW38:AW39" si="62">AW37/AX37</f>
        <v>#REF!</v>
      </c>
      <c r="AX38" s="224">
        <f t="shared" ref="AX38:AY38" si="59">sum(AX10:AX16)</f>
        <v>2310906250</v>
      </c>
      <c r="AY38" s="224">
        <f t="shared" si="59"/>
        <v>0</v>
      </c>
    </row>
    <row r="39">
      <c r="A39" s="219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7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5"/>
      <c r="AA39" s="220"/>
      <c r="AB39" s="225"/>
      <c r="AC39" s="225"/>
      <c r="AD39" s="225"/>
      <c r="AE39" s="225"/>
      <c r="AF39" s="225"/>
      <c r="AG39" s="220"/>
      <c r="AH39" s="220"/>
      <c r="AI39" s="220"/>
      <c r="AJ39" s="220"/>
      <c r="AK39" s="222"/>
      <c r="AL39" s="222"/>
      <c r="AM39" s="222"/>
      <c r="AN39" s="222"/>
      <c r="AO39" s="223"/>
      <c r="AP39" s="220"/>
      <c r="AQ39" s="224"/>
      <c r="AR39" s="224"/>
      <c r="AS39" s="224"/>
      <c r="AT39" s="224"/>
      <c r="AU39" s="226" t="str">
        <f t="shared" si="60"/>
        <v>#REF!</v>
      </c>
      <c r="AV39" s="226" t="str">
        <f t="shared" si="61"/>
        <v>#REF!</v>
      </c>
      <c r="AW39" s="226" t="str">
        <f t="shared" si="62"/>
        <v>#REF!</v>
      </c>
      <c r="AX39" s="224"/>
      <c r="AY39" s="224"/>
    </row>
    <row r="40">
      <c r="A40" s="219"/>
      <c r="B40" s="220"/>
      <c r="C40" s="220"/>
      <c r="D40" s="220"/>
      <c r="E40" s="220"/>
      <c r="F40" s="229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9"/>
      <c r="Y40" s="220"/>
      <c r="Z40" s="225"/>
      <c r="AA40" s="220"/>
      <c r="AB40" s="225"/>
      <c r="AC40" s="225"/>
      <c r="AD40" s="225"/>
      <c r="AE40" s="225"/>
      <c r="AF40" s="225"/>
      <c r="AG40" s="220"/>
      <c r="AH40" s="220"/>
      <c r="AI40" s="220"/>
      <c r="AJ40" s="220"/>
      <c r="AK40" s="222"/>
      <c r="AL40" s="222"/>
      <c r="AM40" s="222"/>
      <c r="AN40" s="222"/>
      <c r="AO40" s="223"/>
      <c r="AP40" s="220"/>
      <c r="AQ40" s="224"/>
      <c r="AR40" s="224"/>
      <c r="AS40" s="224"/>
      <c r="AT40" s="224"/>
      <c r="AU40" s="224"/>
      <c r="AV40" s="224"/>
      <c r="AW40" s="224"/>
      <c r="AX40" s="224"/>
      <c r="AY40" s="224"/>
    </row>
    <row r="41">
      <c r="A41" s="219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5"/>
      <c r="AA41" s="220"/>
      <c r="AB41" s="225"/>
      <c r="AC41" s="225"/>
      <c r="AD41" s="225"/>
      <c r="AE41" s="225"/>
      <c r="AF41" s="225"/>
      <c r="AG41" s="220"/>
      <c r="AH41" s="220"/>
      <c r="AI41" s="220"/>
      <c r="AJ41" s="220"/>
      <c r="AK41" s="222"/>
      <c r="AL41" s="222"/>
      <c r="AM41" s="222"/>
      <c r="AN41" s="222"/>
      <c r="AO41" s="223"/>
      <c r="AP41" s="220"/>
      <c r="AQ41" s="224"/>
      <c r="AR41" s="224"/>
      <c r="AS41" s="224"/>
      <c r="AT41" s="224"/>
      <c r="AU41" s="224"/>
      <c r="AV41" s="224"/>
      <c r="AW41" s="224"/>
      <c r="AX41" s="224"/>
      <c r="AY41" s="224"/>
    </row>
    <row r="42">
      <c r="A42" s="219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5"/>
      <c r="AA42" s="220"/>
      <c r="AB42" s="225"/>
      <c r="AC42" s="225"/>
      <c r="AD42" s="225"/>
      <c r="AE42" s="225"/>
      <c r="AF42" s="225"/>
      <c r="AG42" s="220"/>
      <c r="AH42" s="220"/>
      <c r="AI42" s="220"/>
      <c r="AJ42" s="220"/>
      <c r="AK42" s="222"/>
      <c r="AL42" s="222"/>
      <c r="AM42" s="222"/>
      <c r="AN42" s="222"/>
      <c r="AO42" s="223"/>
      <c r="AP42" s="220"/>
      <c r="AQ42" s="224"/>
      <c r="AR42" s="224"/>
      <c r="AS42" s="224"/>
      <c r="AT42" s="224"/>
      <c r="AU42" s="224"/>
      <c r="AV42" s="224"/>
      <c r="AW42" s="224"/>
      <c r="AX42" s="224"/>
      <c r="AY42" s="224"/>
    </row>
    <row r="43">
      <c r="A43" s="219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5"/>
      <c r="AA43" s="220"/>
      <c r="AB43" s="225"/>
      <c r="AC43" s="225"/>
      <c r="AD43" s="225"/>
      <c r="AE43" s="225"/>
      <c r="AF43" s="225"/>
      <c r="AG43" s="220"/>
      <c r="AH43" s="220"/>
      <c r="AI43" s="220"/>
      <c r="AJ43" s="220"/>
      <c r="AK43" s="222"/>
      <c r="AL43" s="222"/>
      <c r="AM43" s="222"/>
      <c r="AN43" s="222"/>
      <c r="AO43" s="223"/>
      <c r="AP43" s="220"/>
      <c r="AQ43" s="224"/>
      <c r="AR43" s="224"/>
      <c r="AS43" s="224"/>
      <c r="AT43" s="224"/>
      <c r="AU43" s="230"/>
      <c r="AV43" s="224"/>
      <c r="AW43" s="224"/>
      <c r="AX43" s="224"/>
      <c r="AY43" s="224"/>
    </row>
    <row r="44">
      <c r="A44" s="219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5"/>
      <c r="AA44" s="220"/>
      <c r="AB44" s="225"/>
      <c r="AC44" s="225"/>
      <c r="AD44" s="225"/>
      <c r="AE44" s="225"/>
      <c r="AF44" s="225"/>
      <c r="AG44" s="220"/>
      <c r="AH44" s="220"/>
      <c r="AI44" s="220"/>
      <c r="AJ44" s="220"/>
      <c r="AK44" s="222"/>
      <c r="AL44" s="222"/>
      <c r="AM44" s="222"/>
      <c r="AN44" s="222"/>
      <c r="AO44" s="223"/>
      <c r="AP44" s="220"/>
      <c r="AQ44" s="224"/>
      <c r="AR44" s="224"/>
      <c r="AS44" s="224"/>
      <c r="AT44" s="224"/>
      <c r="AU44" s="224"/>
      <c r="AV44" s="224"/>
      <c r="AW44" s="224"/>
      <c r="AX44" s="224"/>
      <c r="AY44" s="224"/>
    </row>
    <row r="45">
      <c r="A45" s="219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5"/>
      <c r="AA45" s="220"/>
      <c r="AB45" s="225"/>
      <c r="AC45" s="225"/>
      <c r="AD45" s="225"/>
      <c r="AE45" s="225"/>
      <c r="AF45" s="225"/>
      <c r="AG45" s="220"/>
      <c r="AH45" s="220"/>
      <c r="AI45" s="220"/>
      <c r="AJ45" s="220"/>
      <c r="AK45" s="222"/>
      <c r="AL45" s="222"/>
      <c r="AM45" s="222"/>
      <c r="AN45" s="222"/>
      <c r="AO45" s="223"/>
      <c r="AP45" s="220"/>
      <c r="AQ45" s="224"/>
      <c r="AR45" s="224"/>
      <c r="AS45" s="224"/>
      <c r="AT45" s="224"/>
      <c r="AU45" s="224"/>
      <c r="AV45" s="224"/>
      <c r="AW45" s="224"/>
      <c r="AX45" s="224"/>
      <c r="AY45" s="224"/>
    </row>
    <row r="46">
      <c r="A46" s="219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5"/>
      <c r="AA46" s="220"/>
      <c r="AB46" s="225"/>
      <c r="AC46" s="225"/>
      <c r="AD46" s="225"/>
      <c r="AE46" s="225"/>
      <c r="AF46" s="225"/>
      <c r="AG46" s="220"/>
      <c r="AH46" s="220"/>
      <c r="AI46" s="220"/>
      <c r="AJ46" s="220"/>
      <c r="AK46" s="222"/>
      <c r="AL46" s="222"/>
      <c r="AM46" s="222"/>
      <c r="AN46" s="222"/>
      <c r="AO46" s="223"/>
      <c r="AP46" s="220"/>
      <c r="AQ46" s="224"/>
      <c r="AR46" s="224"/>
      <c r="AS46" s="224"/>
      <c r="AT46" s="224"/>
      <c r="AU46" s="224"/>
      <c r="AV46" s="224"/>
      <c r="AW46" s="224"/>
      <c r="AX46" s="224"/>
      <c r="AY46" s="224"/>
    </row>
    <row r="47">
      <c r="A47" s="219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5"/>
      <c r="AA47" s="220"/>
      <c r="AB47" s="225"/>
      <c r="AC47" s="225"/>
      <c r="AD47" s="225"/>
      <c r="AE47" s="225"/>
      <c r="AF47" s="225"/>
      <c r="AG47" s="220"/>
      <c r="AH47" s="220"/>
      <c r="AI47" s="220"/>
      <c r="AJ47" s="220"/>
      <c r="AK47" s="222"/>
      <c r="AL47" s="222"/>
      <c r="AM47" s="222"/>
      <c r="AN47" s="222"/>
      <c r="AO47" s="223"/>
      <c r="AP47" s="220"/>
      <c r="AQ47" s="224"/>
      <c r="AR47" s="224"/>
      <c r="AS47" s="224"/>
      <c r="AT47" s="224"/>
      <c r="AU47" s="224"/>
      <c r="AV47" s="224"/>
      <c r="AW47" s="224"/>
      <c r="AX47" s="224"/>
      <c r="AY47" s="224"/>
    </row>
    <row r="48">
      <c r="A48" s="219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5"/>
      <c r="AA48" s="220"/>
      <c r="AB48" s="225"/>
      <c r="AC48" s="225"/>
      <c r="AD48" s="225"/>
      <c r="AE48" s="225"/>
      <c r="AF48" s="225"/>
      <c r="AG48" s="220"/>
      <c r="AH48" s="220"/>
      <c r="AI48" s="220"/>
      <c r="AJ48" s="220"/>
      <c r="AK48" s="222"/>
      <c r="AL48" s="222"/>
      <c r="AM48" s="222"/>
      <c r="AN48" s="222"/>
      <c r="AO48" s="223"/>
      <c r="AP48" s="220"/>
      <c r="AQ48" s="224"/>
      <c r="AR48" s="224"/>
      <c r="AS48" s="224"/>
      <c r="AT48" s="224"/>
      <c r="AU48" s="224"/>
      <c r="AV48" s="224"/>
      <c r="AW48" s="224"/>
      <c r="AX48" s="224"/>
      <c r="AY48" s="224"/>
    </row>
    <row r="49">
      <c r="A49" s="219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5"/>
      <c r="AA49" s="220"/>
      <c r="AB49" s="225"/>
      <c r="AC49" s="225"/>
      <c r="AD49" s="225"/>
      <c r="AE49" s="225"/>
      <c r="AF49" s="225"/>
      <c r="AG49" s="220"/>
      <c r="AH49" s="220"/>
      <c r="AI49" s="220"/>
      <c r="AJ49" s="220"/>
      <c r="AK49" s="222"/>
      <c r="AL49" s="222"/>
      <c r="AM49" s="222"/>
      <c r="AN49" s="222"/>
      <c r="AO49" s="223"/>
      <c r="AP49" s="220"/>
      <c r="AQ49" s="224"/>
      <c r="AR49" s="224"/>
      <c r="AS49" s="224"/>
      <c r="AT49" s="224"/>
      <c r="AU49" s="224"/>
      <c r="AV49" s="224"/>
      <c r="AW49" s="224"/>
      <c r="AX49" s="224"/>
      <c r="AY49" s="224"/>
    </row>
    <row r="50">
      <c r="A50" s="21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5"/>
      <c r="AA50" s="220"/>
      <c r="AB50" s="225"/>
      <c r="AC50" s="225"/>
      <c r="AD50" s="225"/>
      <c r="AE50" s="225"/>
      <c r="AF50" s="225"/>
      <c r="AG50" s="220"/>
      <c r="AH50" s="220"/>
      <c r="AI50" s="220"/>
      <c r="AJ50" s="220"/>
      <c r="AK50" s="222"/>
      <c r="AL50" s="222"/>
      <c r="AM50" s="222"/>
      <c r="AN50" s="222"/>
      <c r="AO50" s="223"/>
      <c r="AP50" s="220"/>
      <c r="AQ50" s="224"/>
      <c r="AR50" s="224"/>
      <c r="AS50" s="224"/>
      <c r="AT50" s="224"/>
      <c r="AU50" s="224"/>
      <c r="AV50" s="224"/>
      <c r="AW50" s="224"/>
      <c r="AX50" s="224"/>
      <c r="AY50" s="224"/>
    </row>
    <row r="51">
      <c r="A51" s="219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5"/>
      <c r="AA51" s="220"/>
      <c r="AB51" s="225"/>
      <c r="AC51" s="225"/>
      <c r="AD51" s="225"/>
      <c r="AE51" s="225"/>
      <c r="AF51" s="225"/>
      <c r="AG51" s="220"/>
      <c r="AH51" s="220"/>
      <c r="AI51" s="220"/>
      <c r="AJ51" s="220"/>
      <c r="AK51" s="222"/>
      <c r="AL51" s="222"/>
      <c r="AM51" s="222"/>
      <c r="AN51" s="222"/>
      <c r="AO51" s="223"/>
      <c r="AP51" s="220"/>
      <c r="AQ51" s="224"/>
      <c r="AR51" s="224"/>
      <c r="AS51" s="224"/>
      <c r="AT51" s="224"/>
      <c r="AU51" s="224"/>
      <c r="AV51" s="224"/>
      <c r="AW51" s="224"/>
      <c r="AX51" s="224"/>
      <c r="AY51" s="224"/>
    </row>
    <row r="52">
      <c r="A52" s="219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5"/>
      <c r="AA52" s="220"/>
      <c r="AB52" s="225"/>
      <c r="AC52" s="225"/>
      <c r="AD52" s="225"/>
      <c r="AE52" s="225"/>
      <c r="AF52" s="225"/>
      <c r="AG52" s="220"/>
      <c r="AH52" s="220"/>
      <c r="AI52" s="220"/>
      <c r="AJ52" s="220"/>
      <c r="AK52" s="222"/>
      <c r="AL52" s="222"/>
      <c r="AM52" s="222"/>
      <c r="AN52" s="222"/>
      <c r="AO52" s="223"/>
      <c r="AP52" s="220"/>
      <c r="AQ52" s="224"/>
      <c r="AR52" s="224"/>
      <c r="AS52" s="224"/>
      <c r="AT52" s="224"/>
      <c r="AU52" s="224"/>
      <c r="AV52" s="224"/>
      <c r="AW52" s="224"/>
      <c r="AX52" s="224"/>
      <c r="AY52" s="224"/>
    </row>
    <row r="53">
      <c r="A53" s="219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5"/>
      <c r="AA53" s="220"/>
      <c r="AB53" s="225"/>
      <c r="AC53" s="225"/>
      <c r="AD53" s="225"/>
      <c r="AE53" s="225"/>
      <c r="AF53" s="225"/>
      <c r="AG53" s="220"/>
      <c r="AH53" s="220"/>
      <c r="AI53" s="220"/>
      <c r="AJ53" s="220"/>
      <c r="AK53" s="222"/>
      <c r="AL53" s="222"/>
      <c r="AM53" s="222"/>
      <c r="AN53" s="222"/>
      <c r="AO53" s="223"/>
      <c r="AP53" s="220"/>
      <c r="AQ53" s="224"/>
      <c r="AR53" s="224"/>
      <c r="AS53" s="224"/>
      <c r="AT53" s="224"/>
      <c r="AU53" s="224"/>
      <c r="AV53" s="224"/>
      <c r="AW53" s="224"/>
      <c r="AX53" s="224"/>
      <c r="AY53" s="224"/>
    </row>
    <row r="54">
      <c r="A54" s="219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5"/>
      <c r="AA54" s="220"/>
      <c r="AB54" s="225"/>
      <c r="AC54" s="225"/>
      <c r="AD54" s="225"/>
      <c r="AE54" s="225"/>
      <c r="AF54" s="225"/>
      <c r="AG54" s="220"/>
      <c r="AH54" s="220"/>
      <c r="AI54" s="220"/>
      <c r="AJ54" s="220"/>
      <c r="AK54" s="222"/>
      <c r="AL54" s="222"/>
      <c r="AM54" s="222"/>
      <c r="AN54" s="222"/>
      <c r="AO54" s="223"/>
      <c r="AP54" s="220"/>
      <c r="AQ54" s="224"/>
      <c r="AR54" s="224"/>
      <c r="AS54" s="224"/>
      <c r="AT54" s="224"/>
      <c r="AU54" s="224"/>
      <c r="AV54" s="224"/>
      <c r="AW54" s="224"/>
      <c r="AX54" s="224"/>
      <c r="AY54" s="224"/>
    </row>
    <row r="55">
      <c r="A55" s="21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5"/>
      <c r="AA55" s="220"/>
      <c r="AB55" s="225"/>
      <c r="AC55" s="225"/>
      <c r="AD55" s="225"/>
      <c r="AE55" s="225"/>
      <c r="AF55" s="225"/>
      <c r="AG55" s="220"/>
      <c r="AH55" s="220"/>
      <c r="AI55" s="220"/>
      <c r="AJ55" s="220"/>
      <c r="AK55" s="222"/>
      <c r="AL55" s="222"/>
      <c r="AM55" s="222"/>
      <c r="AN55" s="222"/>
      <c r="AO55" s="223"/>
      <c r="AP55" s="220"/>
      <c r="AQ55" s="224"/>
      <c r="AR55" s="224"/>
      <c r="AS55" s="224"/>
      <c r="AT55" s="224"/>
      <c r="AU55" s="224"/>
      <c r="AV55" s="224"/>
      <c r="AW55" s="224"/>
      <c r="AX55" s="224"/>
      <c r="AY55" s="224"/>
    </row>
    <row r="56">
      <c r="A56" s="219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5"/>
      <c r="AA56" s="220"/>
      <c r="AB56" s="225"/>
      <c r="AC56" s="225"/>
      <c r="AD56" s="225"/>
      <c r="AE56" s="225"/>
      <c r="AF56" s="225"/>
      <c r="AG56" s="220"/>
      <c r="AH56" s="220"/>
      <c r="AI56" s="220"/>
      <c r="AJ56" s="220"/>
      <c r="AK56" s="222"/>
      <c r="AL56" s="222"/>
      <c r="AM56" s="222"/>
      <c r="AN56" s="222"/>
      <c r="AO56" s="223"/>
      <c r="AP56" s="220"/>
      <c r="AQ56" s="224"/>
      <c r="AR56" s="224"/>
      <c r="AS56" s="224"/>
      <c r="AT56" s="224"/>
      <c r="AU56" s="224"/>
      <c r="AV56" s="224"/>
      <c r="AW56" s="224"/>
      <c r="AX56" s="224"/>
      <c r="AY56" s="224"/>
    </row>
    <row r="57">
      <c r="A57" s="219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5"/>
      <c r="AA57" s="220"/>
      <c r="AB57" s="225"/>
      <c r="AC57" s="225"/>
      <c r="AD57" s="225"/>
      <c r="AE57" s="225"/>
      <c r="AF57" s="225"/>
      <c r="AG57" s="220"/>
      <c r="AH57" s="220"/>
      <c r="AI57" s="220"/>
      <c r="AJ57" s="220"/>
      <c r="AK57" s="222"/>
      <c r="AL57" s="222"/>
      <c r="AM57" s="222"/>
      <c r="AN57" s="222"/>
      <c r="AO57" s="223"/>
      <c r="AP57" s="220"/>
      <c r="AQ57" s="224"/>
      <c r="AR57" s="224"/>
      <c r="AS57" s="224"/>
      <c r="AT57" s="224"/>
      <c r="AU57" s="224"/>
      <c r="AV57" s="224"/>
      <c r="AW57" s="224"/>
      <c r="AX57" s="224"/>
      <c r="AY57" s="224"/>
    </row>
    <row r="58">
      <c r="A58" s="219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5"/>
      <c r="AA58" s="220"/>
      <c r="AB58" s="225"/>
      <c r="AC58" s="225"/>
      <c r="AD58" s="225"/>
      <c r="AE58" s="225"/>
      <c r="AF58" s="225"/>
      <c r="AG58" s="220"/>
      <c r="AH58" s="220"/>
      <c r="AI58" s="220"/>
      <c r="AJ58" s="220"/>
      <c r="AK58" s="222"/>
      <c r="AL58" s="222"/>
      <c r="AM58" s="222"/>
      <c r="AN58" s="222"/>
      <c r="AO58" s="223"/>
      <c r="AP58" s="220"/>
      <c r="AQ58" s="224"/>
      <c r="AR58" s="224"/>
      <c r="AS58" s="224"/>
      <c r="AT58" s="224"/>
      <c r="AU58" s="224"/>
      <c r="AV58" s="224"/>
      <c r="AW58" s="224"/>
      <c r="AX58" s="224"/>
      <c r="AY58" s="224"/>
    </row>
    <row r="59">
      <c r="A59" s="219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5"/>
      <c r="AA59" s="220"/>
      <c r="AB59" s="225"/>
      <c r="AC59" s="225"/>
      <c r="AD59" s="225"/>
      <c r="AE59" s="225"/>
      <c r="AF59" s="225"/>
      <c r="AG59" s="220"/>
      <c r="AH59" s="220"/>
      <c r="AI59" s="220"/>
      <c r="AJ59" s="220"/>
      <c r="AK59" s="222"/>
      <c r="AL59" s="222"/>
      <c r="AM59" s="222"/>
      <c r="AN59" s="222"/>
      <c r="AO59" s="223"/>
      <c r="AP59" s="220"/>
      <c r="AQ59" s="224"/>
      <c r="AR59" s="224"/>
      <c r="AS59" s="224"/>
      <c r="AT59" s="224"/>
      <c r="AU59" s="224"/>
      <c r="AV59" s="224"/>
      <c r="AW59" s="224"/>
      <c r="AX59" s="224"/>
      <c r="AY59" s="224"/>
    </row>
    <row r="60">
      <c r="A60" s="219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5"/>
      <c r="AA60" s="220"/>
      <c r="AB60" s="225"/>
      <c r="AC60" s="225"/>
      <c r="AD60" s="225"/>
      <c r="AE60" s="225"/>
      <c r="AF60" s="225"/>
      <c r="AG60" s="220"/>
      <c r="AH60" s="220"/>
      <c r="AI60" s="220"/>
      <c r="AJ60" s="220"/>
      <c r="AK60" s="222"/>
      <c r="AL60" s="222"/>
      <c r="AM60" s="222"/>
      <c r="AN60" s="222"/>
      <c r="AO60" s="223"/>
      <c r="AP60" s="220"/>
      <c r="AQ60" s="224"/>
      <c r="AR60" s="224"/>
      <c r="AS60" s="224"/>
      <c r="AT60" s="224"/>
      <c r="AU60" s="224"/>
      <c r="AV60" s="224"/>
      <c r="AW60" s="224"/>
      <c r="AX60" s="224"/>
      <c r="AY60" s="224"/>
    </row>
    <row r="61">
      <c r="A61" s="219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5"/>
      <c r="AA61" s="220"/>
      <c r="AB61" s="225"/>
      <c r="AC61" s="225"/>
      <c r="AD61" s="225"/>
      <c r="AE61" s="225"/>
      <c r="AF61" s="225"/>
      <c r="AG61" s="220"/>
      <c r="AH61" s="220"/>
      <c r="AI61" s="220"/>
      <c r="AJ61" s="220"/>
      <c r="AK61" s="222"/>
      <c r="AL61" s="222"/>
      <c r="AM61" s="222"/>
      <c r="AN61" s="222"/>
      <c r="AO61" s="223"/>
      <c r="AP61" s="220"/>
      <c r="AQ61" s="224"/>
      <c r="AR61" s="224"/>
      <c r="AS61" s="224"/>
      <c r="AT61" s="224"/>
      <c r="AU61" s="224"/>
      <c r="AV61" s="224"/>
      <c r="AW61" s="224"/>
      <c r="AX61" s="224"/>
      <c r="AY61" s="224"/>
    </row>
    <row r="62">
      <c r="A62" s="219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5"/>
      <c r="AA62" s="220"/>
      <c r="AB62" s="225"/>
      <c r="AC62" s="225"/>
      <c r="AD62" s="225"/>
      <c r="AE62" s="225"/>
      <c r="AF62" s="225"/>
      <c r="AG62" s="220"/>
      <c r="AH62" s="220"/>
      <c r="AI62" s="220"/>
      <c r="AJ62" s="220"/>
      <c r="AK62" s="222"/>
      <c r="AL62" s="222"/>
      <c r="AM62" s="222"/>
      <c r="AN62" s="222"/>
      <c r="AO62" s="223"/>
      <c r="AP62" s="220"/>
      <c r="AQ62" s="224"/>
      <c r="AR62" s="224"/>
      <c r="AS62" s="224"/>
      <c r="AT62" s="224"/>
      <c r="AU62" s="224"/>
      <c r="AV62" s="224"/>
      <c r="AW62" s="224"/>
      <c r="AX62" s="224"/>
      <c r="AY62" s="224"/>
    </row>
    <row r="63">
      <c r="A63" s="219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5"/>
      <c r="AA63" s="220"/>
      <c r="AB63" s="225"/>
      <c r="AC63" s="225"/>
      <c r="AD63" s="225"/>
      <c r="AE63" s="225"/>
      <c r="AF63" s="225"/>
      <c r="AG63" s="220"/>
      <c r="AH63" s="220"/>
      <c r="AI63" s="220"/>
      <c r="AJ63" s="220"/>
      <c r="AK63" s="222"/>
      <c r="AL63" s="222"/>
      <c r="AM63" s="222"/>
      <c r="AN63" s="222"/>
      <c r="AO63" s="223"/>
      <c r="AP63" s="220"/>
      <c r="AQ63" s="224"/>
      <c r="AR63" s="224"/>
      <c r="AS63" s="224"/>
      <c r="AT63" s="224"/>
      <c r="AU63" s="224"/>
      <c r="AV63" s="224"/>
      <c r="AW63" s="224"/>
      <c r="AX63" s="224"/>
      <c r="AY63" s="224"/>
    </row>
    <row r="64">
      <c r="A64" s="219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5"/>
      <c r="AA64" s="220"/>
      <c r="AB64" s="225"/>
      <c r="AC64" s="225"/>
      <c r="AD64" s="225"/>
      <c r="AE64" s="225"/>
      <c r="AF64" s="225"/>
      <c r="AG64" s="220"/>
      <c r="AH64" s="220"/>
      <c r="AI64" s="220"/>
      <c r="AJ64" s="220"/>
      <c r="AK64" s="222"/>
      <c r="AL64" s="222"/>
      <c r="AM64" s="222"/>
      <c r="AN64" s="222"/>
      <c r="AO64" s="223"/>
      <c r="AP64" s="220"/>
      <c r="AQ64" s="224"/>
      <c r="AR64" s="224"/>
      <c r="AS64" s="224"/>
      <c r="AT64" s="224"/>
      <c r="AU64" s="224"/>
      <c r="AV64" s="224"/>
      <c r="AW64" s="224"/>
      <c r="AX64" s="224"/>
      <c r="AY64" s="224"/>
    </row>
    <row r="65">
      <c r="A65" s="219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5"/>
      <c r="AA65" s="220"/>
      <c r="AB65" s="225"/>
      <c r="AC65" s="225"/>
      <c r="AD65" s="225"/>
      <c r="AE65" s="225"/>
      <c r="AF65" s="225"/>
      <c r="AG65" s="220"/>
      <c r="AH65" s="220"/>
      <c r="AI65" s="220"/>
      <c r="AJ65" s="220"/>
      <c r="AK65" s="222"/>
      <c r="AL65" s="222"/>
      <c r="AM65" s="222"/>
      <c r="AN65" s="222"/>
      <c r="AO65" s="223"/>
      <c r="AP65" s="220"/>
      <c r="AQ65" s="224"/>
      <c r="AR65" s="224"/>
      <c r="AS65" s="224"/>
      <c r="AT65" s="224"/>
      <c r="AU65" s="224"/>
      <c r="AV65" s="224"/>
      <c r="AW65" s="224"/>
      <c r="AX65" s="224"/>
      <c r="AY65" s="224"/>
    </row>
    <row r="66">
      <c r="A66" s="219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5"/>
      <c r="AA66" s="220"/>
      <c r="AB66" s="225"/>
      <c r="AC66" s="225"/>
      <c r="AD66" s="225"/>
      <c r="AE66" s="225"/>
      <c r="AF66" s="225"/>
      <c r="AG66" s="220"/>
      <c r="AH66" s="220"/>
      <c r="AI66" s="220"/>
      <c r="AJ66" s="220"/>
      <c r="AK66" s="222"/>
      <c r="AL66" s="222"/>
      <c r="AM66" s="222"/>
      <c r="AN66" s="222"/>
      <c r="AO66" s="223"/>
      <c r="AP66" s="220"/>
      <c r="AQ66" s="224"/>
      <c r="AR66" s="224"/>
      <c r="AS66" s="224"/>
      <c r="AT66" s="224"/>
      <c r="AU66" s="224"/>
      <c r="AV66" s="224"/>
      <c r="AW66" s="224"/>
      <c r="AX66" s="224"/>
      <c r="AY66" s="224"/>
    </row>
    <row r="67">
      <c r="A67" s="219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5"/>
      <c r="AA67" s="220"/>
      <c r="AB67" s="225"/>
      <c r="AC67" s="225"/>
      <c r="AD67" s="225"/>
      <c r="AE67" s="225"/>
      <c r="AF67" s="225"/>
      <c r="AG67" s="220"/>
      <c r="AH67" s="220"/>
      <c r="AI67" s="220"/>
      <c r="AJ67" s="220"/>
      <c r="AK67" s="222"/>
      <c r="AL67" s="222"/>
      <c r="AM67" s="222"/>
      <c r="AN67" s="222"/>
      <c r="AO67" s="223"/>
      <c r="AP67" s="220"/>
      <c r="AQ67" s="224"/>
      <c r="AR67" s="224"/>
      <c r="AS67" s="224"/>
      <c r="AT67" s="224"/>
      <c r="AU67" s="224"/>
      <c r="AV67" s="224"/>
      <c r="AW67" s="224"/>
      <c r="AX67" s="224"/>
      <c r="AY67" s="224"/>
    </row>
    <row r="68">
      <c r="A68" s="219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5"/>
      <c r="AA68" s="220"/>
      <c r="AB68" s="225"/>
      <c r="AC68" s="225"/>
      <c r="AD68" s="225"/>
      <c r="AE68" s="225"/>
      <c r="AF68" s="225"/>
      <c r="AG68" s="220"/>
      <c r="AH68" s="220"/>
      <c r="AI68" s="220"/>
      <c r="AJ68" s="220"/>
      <c r="AK68" s="222"/>
      <c r="AL68" s="222"/>
      <c r="AM68" s="222"/>
      <c r="AN68" s="222"/>
      <c r="AO68" s="223"/>
      <c r="AP68" s="220"/>
      <c r="AQ68" s="224"/>
      <c r="AR68" s="224"/>
      <c r="AS68" s="224"/>
      <c r="AT68" s="224"/>
      <c r="AU68" s="224"/>
      <c r="AV68" s="224"/>
      <c r="AW68" s="224"/>
      <c r="AX68" s="224"/>
      <c r="AY68" s="224"/>
    </row>
    <row r="69">
      <c r="A69" s="219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5"/>
      <c r="AA69" s="220"/>
      <c r="AB69" s="225"/>
      <c r="AC69" s="225"/>
      <c r="AD69" s="225"/>
      <c r="AE69" s="225"/>
      <c r="AF69" s="225"/>
      <c r="AG69" s="220"/>
      <c r="AH69" s="220"/>
      <c r="AI69" s="220"/>
      <c r="AJ69" s="220"/>
      <c r="AK69" s="222"/>
      <c r="AL69" s="222"/>
      <c r="AM69" s="222"/>
      <c r="AN69" s="222"/>
      <c r="AO69" s="223"/>
      <c r="AP69" s="220"/>
      <c r="AQ69" s="224"/>
      <c r="AR69" s="224"/>
      <c r="AS69" s="224"/>
      <c r="AT69" s="224"/>
      <c r="AU69" s="224"/>
      <c r="AV69" s="224"/>
      <c r="AW69" s="224"/>
      <c r="AX69" s="224"/>
      <c r="AY69" s="224"/>
    </row>
    <row r="70">
      <c r="A70" s="219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5"/>
      <c r="AA70" s="220"/>
      <c r="AB70" s="225"/>
      <c r="AC70" s="225"/>
      <c r="AD70" s="225"/>
      <c r="AE70" s="225"/>
      <c r="AF70" s="225"/>
      <c r="AG70" s="220"/>
      <c r="AH70" s="220"/>
      <c r="AI70" s="220"/>
      <c r="AJ70" s="220"/>
      <c r="AK70" s="222"/>
      <c r="AL70" s="222"/>
      <c r="AM70" s="222"/>
      <c r="AN70" s="222"/>
      <c r="AO70" s="223"/>
      <c r="AP70" s="220"/>
      <c r="AQ70" s="224"/>
      <c r="AR70" s="224"/>
      <c r="AS70" s="224"/>
      <c r="AT70" s="224"/>
      <c r="AU70" s="224"/>
      <c r="AV70" s="224"/>
      <c r="AW70" s="224"/>
      <c r="AX70" s="224"/>
      <c r="AY70" s="224"/>
    </row>
    <row r="71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5"/>
      <c r="AA71" s="220"/>
      <c r="AB71" s="225"/>
      <c r="AC71" s="225"/>
      <c r="AD71" s="225"/>
      <c r="AE71" s="225"/>
      <c r="AF71" s="225"/>
      <c r="AG71" s="220"/>
      <c r="AH71" s="220"/>
      <c r="AI71" s="220"/>
      <c r="AJ71" s="220"/>
      <c r="AK71" s="222"/>
      <c r="AL71" s="222"/>
      <c r="AM71" s="222"/>
      <c r="AN71" s="222"/>
      <c r="AO71" s="223"/>
      <c r="AP71" s="220"/>
      <c r="AQ71" s="224"/>
      <c r="AR71" s="224"/>
      <c r="AS71" s="224"/>
      <c r="AT71" s="224"/>
      <c r="AU71" s="224"/>
      <c r="AV71" s="224"/>
      <c r="AW71" s="224"/>
      <c r="AX71" s="224"/>
      <c r="AY71" s="224"/>
    </row>
    <row r="72">
      <c r="A72" s="219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5"/>
      <c r="AA72" s="220"/>
      <c r="AB72" s="225"/>
      <c r="AC72" s="225"/>
      <c r="AD72" s="225"/>
      <c r="AE72" s="225"/>
      <c r="AF72" s="225"/>
      <c r="AG72" s="220"/>
      <c r="AH72" s="220"/>
      <c r="AI72" s="220"/>
      <c r="AJ72" s="220"/>
      <c r="AK72" s="222"/>
      <c r="AL72" s="222"/>
      <c r="AM72" s="222"/>
      <c r="AN72" s="222"/>
      <c r="AO72" s="223"/>
      <c r="AP72" s="220"/>
      <c r="AQ72" s="224"/>
      <c r="AR72" s="224"/>
      <c r="AS72" s="224"/>
      <c r="AT72" s="224"/>
      <c r="AU72" s="224"/>
      <c r="AV72" s="224"/>
      <c r="AW72" s="224"/>
      <c r="AX72" s="224"/>
      <c r="AY72" s="224"/>
    </row>
    <row r="73">
      <c r="A73" s="219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5"/>
      <c r="AA73" s="220"/>
      <c r="AB73" s="225"/>
      <c r="AC73" s="225"/>
      <c r="AD73" s="225"/>
      <c r="AE73" s="225"/>
      <c r="AF73" s="225"/>
      <c r="AG73" s="220"/>
      <c r="AH73" s="220"/>
      <c r="AI73" s="220"/>
      <c r="AJ73" s="220"/>
      <c r="AK73" s="222"/>
      <c r="AL73" s="222"/>
      <c r="AM73" s="222"/>
      <c r="AN73" s="222"/>
      <c r="AO73" s="223"/>
      <c r="AP73" s="220"/>
      <c r="AQ73" s="224"/>
      <c r="AR73" s="224"/>
      <c r="AS73" s="224"/>
      <c r="AT73" s="224"/>
      <c r="AU73" s="224"/>
      <c r="AV73" s="224"/>
      <c r="AW73" s="224"/>
      <c r="AX73" s="224"/>
      <c r="AY73" s="224"/>
    </row>
    <row r="74">
      <c r="A74" s="219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5"/>
      <c r="AA74" s="220"/>
      <c r="AB74" s="225"/>
      <c r="AC74" s="225"/>
      <c r="AD74" s="225"/>
      <c r="AE74" s="225"/>
      <c r="AF74" s="225"/>
      <c r="AG74" s="220"/>
      <c r="AH74" s="220"/>
      <c r="AI74" s="220"/>
      <c r="AJ74" s="220"/>
      <c r="AK74" s="222"/>
      <c r="AL74" s="222"/>
      <c r="AM74" s="222"/>
      <c r="AN74" s="222"/>
      <c r="AO74" s="223"/>
      <c r="AP74" s="220"/>
      <c r="AQ74" s="224"/>
      <c r="AR74" s="224"/>
      <c r="AS74" s="224"/>
      <c r="AT74" s="224"/>
      <c r="AU74" s="224"/>
      <c r="AV74" s="224"/>
      <c r="AW74" s="224"/>
      <c r="AX74" s="224"/>
      <c r="AY74" s="224"/>
    </row>
    <row r="75">
      <c r="A75" s="219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5"/>
      <c r="AA75" s="220"/>
      <c r="AB75" s="225"/>
      <c r="AC75" s="225"/>
      <c r="AD75" s="225"/>
      <c r="AE75" s="225"/>
      <c r="AF75" s="225"/>
      <c r="AG75" s="220"/>
      <c r="AH75" s="220"/>
      <c r="AI75" s="220"/>
      <c r="AJ75" s="220"/>
      <c r="AK75" s="222"/>
      <c r="AL75" s="222"/>
      <c r="AM75" s="222"/>
      <c r="AN75" s="222"/>
      <c r="AO75" s="223"/>
      <c r="AP75" s="220"/>
      <c r="AQ75" s="224"/>
      <c r="AR75" s="224"/>
      <c r="AS75" s="224"/>
      <c r="AT75" s="224"/>
      <c r="AU75" s="224"/>
      <c r="AV75" s="224"/>
      <c r="AW75" s="224"/>
      <c r="AX75" s="224"/>
      <c r="AY75" s="224"/>
    </row>
    <row r="76">
      <c r="A76" s="219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5"/>
      <c r="AA76" s="220"/>
      <c r="AB76" s="225"/>
      <c r="AC76" s="225"/>
      <c r="AD76" s="225"/>
      <c r="AE76" s="225"/>
      <c r="AF76" s="225"/>
      <c r="AG76" s="220"/>
      <c r="AH76" s="220"/>
      <c r="AI76" s="220"/>
      <c r="AJ76" s="220"/>
      <c r="AK76" s="222"/>
      <c r="AL76" s="222"/>
      <c r="AM76" s="222"/>
      <c r="AN76" s="222"/>
      <c r="AO76" s="223"/>
      <c r="AP76" s="220"/>
      <c r="AQ76" s="224"/>
      <c r="AR76" s="224"/>
      <c r="AS76" s="224"/>
      <c r="AT76" s="224"/>
      <c r="AU76" s="224"/>
      <c r="AV76" s="224"/>
      <c r="AW76" s="224"/>
      <c r="AX76" s="224"/>
      <c r="AY76" s="224"/>
    </row>
    <row r="77">
      <c r="A77" s="219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5"/>
      <c r="AA77" s="220"/>
      <c r="AB77" s="225"/>
      <c r="AC77" s="225"/>
      <c r="AD77" s="225"/>
      <c r="AE77" s="225"/>
      <c r="AF77" s="225"/>
      <c r="AG77" s="220"/>
      <c r="AH77" s="220"/>
      <c r="AI77" s="220"/>
      <c r="AJ77" s="220"/>
      <c r="AK77" s="222"/>
      <c r="AL77" s="222"/>
      <c r="AM77" s="222"/>
      <c r="AN77" s="222"/>
      <c r="AO77" s="223"/>
      <c r="AP77" s="220"/>
      <c r="AQ77" s="224"/>
      <c r="AR77" s="224"/>
      <c r="AS77" s="224"/>
      <c r="AT77" s="224"/>
      <c r="AU77" s="224"/>
      <c r="AV77" s="224"/>
      <c r="AW77" s="224"/>
      <c r="AX77" s="224"/>
      <c r="AY77" s="224"/>
    </row>
    <row r="78">
      <c r="A78" s="219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5"/>
      <c r="AA78" s="220"/>
      <c r="AB78" s="225"/>
      <c r="AC78" s="225"/>
      <c r="AD78" s="225"/>
      <c r="AE78" s="225"/>
      <c r="AF78" s="225"/>
      <c r="AG78" s="220"/>
      <c r="AH78" s="220"/>
      <c r="AI78" s="220"/>
      <c r="AJ78" s="220"/>
      <c r="AK78" s="222"/>
      <c r="AL78" s="222"/>
      <c r="AM78" s="222"/>
      <c r="AN78" s="222"/>
      <c r="AO78" s="223"/>
      <c r="AP78" s="220"/>
      <c r="AQ78" s="224"/>
      <c r="AR78" s="224"/>
      <c r="AS78" s="224"/>
      <c r="AT78" s="224"/>
      <c r="AU78" s="224"/>
      <c r="AV78" s="224"/>
      <c r="AW78" s="224"/>
      <c r="AX78" s="224"/>
      <c r="AY78" s="224"/>
    </row>
    <row r="79">
      <c r="A79" s="219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5"/>
      <c r="AA79" s="220"/>
      <c r="AB79" s="225"/>
      <c r="AC79" s="225"/>
      <c r="AD79" s="225"/>
      <c r="AE79" s="225"/>
      <c r="AF79" s="225"/>
      <c r="AG79" s="220"/>
      <c r="AH79" s="220"/>
      <c r="AI79" s="220"/>
      <c r="AJ79" s="220"/>
      <c r="AK79" s="222"/>
      <c r="AL79" s="222"/>
      <c r="AM79" s="222"/>
      <c r="AN79" s="222"/>
      <c r="AO79" s="223"/>
      <c r="AP79" s="220"/>
      <c r="AQ79" s="224"/>
      <c r="AR79" s="224"/>
      <c r="AS79" s="224"/>
      <c r="AT79" s="224"/>
      <c r="AU79" s="224"/>
      <c r="AV79" s="224"/>
      <c r="AW79" s="224"/>
      <c r="AX79" s="224"/>
      <c r="AY79" s="224"/>
    </row>
    <row r="80">
      <c r="A80" s="219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5"/>
      <c r="AA80" s="220"/>
      <c r="AB80" s="225"/>
      <c r="AC80" s="225"/>
      <c r="AD80" s="225"/>
      <c r="AE80" s="225"/>
      <c r="AF80" s="225"/>
      <c r="AG80" s="220"/>
      <c r="AH80" s="220"/>
      <c r="AI80" s="220"/>
      <c r="AJ80" s="220"/>
      <c r="AK80" s="222"/>
      <c r="AL80" s="222"/>
      <c r="AM80" s="222"/>
      <c r="AN80" s="222"/>
      <c r="AO80" s="223"/>
      <c r="AP80" s="220"/>
      <c r="AQ80" s="224"/>
      <c r="AR80" s="224"/>
      <c r="AS80" s="224"/>
      <c r="AT80" s="224"/>
      <c r="AU80" s="224"/>
      <c r="AV80" s="224"/>
      <c r="AW80" s="224"/>
      <c r="AX80" s="224"/>
      <c r="AY80" s="224"/>
    </row>
    <row r="81">
      <c r="A81" s="21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5"/>
      <c r="AA81" s="220"/>
      <c r="AB81" s="225"/>
      <c r="AC81" s="225"/>
      <c r="AD81" s="225"/>
      <c r="AE81" s="225"/>
      <c r="AF81" s="225"/>
      <c r="AG81" s="220"/>
      <c r="AH81" s="220"/>
      <c r="AI81" s="220"/>
      <c r="AJ81" s="220"/>
      <c r="AK81" s="222"/>
      <c r="AL81" s="222"/>
      <c r="AM81" s="222"/>
      <c r="AN81" s="222"/>
      <c r="AO81" s="223"/>
      <c r="AP81" s="220"/>
      <c r="AQ81" s="224"/>
      <c r="AR81" s="224"/>
      <c r="AS81" s="224"/>
      <c r="AT81" s="224"/>
      <c r="AU81" s="224"/>
      <c r="AV81" s="224"/>
      <c r="AW81" s="224"/>
      <c r="AX81" s="224"/>
      <c r="AY81" s="224"/>
    </row>
    <row r="82">
      <c r="A82" s="219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5"/>
      <c r="AA82" s="220"/>
      <c r="AB82" s="225"/>
      <c r="AC82" s="225"/>
      <c r="AD82" s="225"/>
      <c r="AE82" s="225"/>
      <c r="AF82" s="225"/>
      <c r="AG82" s="220"/>
      <c r="AH82" s="220"/>
      <c r="AI82" s="220"/>
      <c r="AJ82" s="220"/>
      <c r="AK82" s="222"/>
      <c r="AL82" s="222"/>
      <c r="AM82" s="222"/>
      <c r="AN82" s="222"/>
      <c r="AO82" s="223"/>
      <c r="AP82" s="220"/>
      <c r="AQ82" s="224"/>
      <c r="AR82" s="224"/>
      <c r="AS82" s="224"/>
      <c r="AT82" s="224"/>
      <c r="AU82" s="224"/>
      <c r="AV82" s="224"/>
      <c r="AW82" s="224"/>
      <c r="AX82" s="224"/>
      <c r="AY82" s="224"/>
    </row>
    <row r="83">
      <c r="A83" s="219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5"/>
      <c r="AA83" s="220"/>
      <c r="AB83" s="225"/>
      <c r="AC83" s="225"/>
      <c r="AD83" s="225"/>
      <c r="AE83" s="225"/>
      <c r="AF83" s="225"/>
      <c r="AG83" s="220"/>
      <c r="AH83" s="220"/>
      <c r="AI83" s="220"/>
      <c r="AJ83" s="220"/>
      <c r="AK83" s="222"/>
      <c r="AL83" s="222"/>
      <c r="AM83" s="222"/>
      <c r="AN83" s="222"/>
      <c r="AO83" s="223"/>
      <c r="AP83" s="220"/>
      <c r="AQ83" s="224"/>
      <c r="AR83" s="224"/>
      <c r="AS83" s="224"/>
      <c r="AT83" s="224"/>
      <c r="AU83" s="224"/>
      <c r="AV83" s="224"/>
      <c r="AW83" s="224"/>
      <c r="AX83" s="224"/>
      <c r="AY83" s="224"/>
    </row>
    <row r="84">
      <c r="A84" s="219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5"/>
      <c r="AA84" s="220"/>
      <c r="AB84" s="225"/>
      <c r="AC84" s="225"/>
      <c r="AD84" s="225"/>
      <c r="AE84" s="225"/>
      <c r="AF84" s="225"/>
      <c r="AG84" s="220"/>
      <c r="AH84" s="220"/>
      <c r="AI84" s="220"/>
      <c r="AJ84" s="220"/>
      <c r="AK84" s="222"/>
      <c r="AL84" s="222"/>
      <c r="AM84" s="222"/>
      <c r="AN84" s="222"/>
      <c r="AO84" s="223"/>
      <c r="AP84" s="220"/>
      <c r="AQ84" s="224"/>
      <c r="AR84" s="224"/>
      <c r="AS84" s="224"/>
      <c r="AT84" s="224"/>
      <c r="AU84" s="224"/>
      <c r="AV84" s="224"/>
      <c r="AW84" s="224"/>
      <c r="AX84" s="224"/>
      <c r="AY84" s="224"/>
    </row>
    <row r="85">
      <c r="A85" s="219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5"/>
      <c r="AA85" s="220"/>
      <c r="AB85" s="225"/>
      <c r="AC85" s="225"/>
      <c r="AD85" s="225"/>
      <c r="AE85" s="225"/>
      <c r="AF85" s="225"/>
      <c r="AG85" s="220"/>
      <c r="AH85" s="220"/>
      <c r="AI85" s="220"/>
      <c r="AJ85" s="220"/>
      <c r="AK85" s="222"/>
      <c r="AL85" s="222"/>
      <c r="AM85" s="222"/>
      <c r="AN85" s="222"/>
      <c r="AO85" s="223"/>
      <c r="AP85" s="220"/>
      <c r="AQ85" s="224"/>
      <c r="AR85" s="224"/>
      <c r="AS85" s="224"/>
      <c r="AT85" s="224"/>
      <c r="AU85" s="224"/>
      <c r="AV85" s="224"/>
      <c r="AW85" s="224"/>
      <c r="AX85" s="224"/>
      <c r="AY85" s="224"/>
    </row>
    <row r="86">
      <c r="A86" s="219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5"/>
      <c r="AA86" s="220"/>
      <c r="AB86" s="225"/>
      <c r="AC86" s="225"/>
      <c r="AD86" s="225"/>
      <c r="AE86" s="225"/>
      <c r="AF86" s="225"/>
      <c r="AG86" s="220"/>
      <c r="AH86" s="220"/>
      <c r="AI86" s="220"/>
      <c r="AJ86" s="220"/>
      <c r="AK86" s="222"/>
      <c r="AL86" s="222"/>
      <c r="AM86" s="222"/>
      <c r="AN86" s="222"/>
      <c r="AO86" s="223"/>
      <c r="AP86" s="220"/>
      <c r="AQ86" s="224"/>
      <c r="AR86" s="224"/>
      <c r="AS86" s="224"/>
      <c r="AT86" s="224"/>
      <c r="AU86" s="224"/>
      <c r="AV86" s="224"/>
      <c r="AW86" s="224"/>
      <c r="AX86" s="224"/>
      <c r="AY86" s="224"/>
    </row>
    <row r="87">
      <c r="A87" s="219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5"/>
      <c r="AA87" s="220"/>
      <c r="AB87" s="225"/>
      <c r="AC87" s="225"/>
      <c r="AD87" s="225"/>
      <c r="AE87" s="225"/>
      <c r="AF87" s="225"/>
      <c r="AG87" s="220"/>
      <c r="AH87" s="220"/>
      <c r="AI87" s="220"/>
      <c r="AJ87" s="220"/>
      <c r="AK87" s="222"/>
      <c r="AL87" s="222"/>
      <c r="AM87" s="222"/>
      <c r="AN87" s="222"/>
      <c r="AO87" s="223"/>
      <c r="AP87" s="220"/>
      <c r="AQ87" s="224"/>
      <c r="AR87" s="224"/>
      <c r="AS87" s="224"/>
      <c r="AT87" s="224"/>
      <c r="AU87" s="224"/>
      <c r="AV87" s="224"/>
      <c r="AW87" s="224"/>
      <c r="AX87" s="224"/>
      <c r="AY87" s="224"/>
    </row>
    <row r="88">
      <c r="A88" s="219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5"/>
      <c r="AA88" s="220"/>
      <c r="AB88" s="225"/>
      <c r="AC88" s="225"/>
      <c r="AD88" s="225"/>
      <c r="AE88" s="225"/>
      <c r="AF88" s="225"/>
      <c r="AG88" s="220"/>
      <c r="AH88" s="220"/>
      <c r="AI88" s="220"/>
      <c r="AJ88" s="220"/>
      <c r="AK88" s="222"/>
      <c r="AL88" s="222"/>
      <c r="AM88" s="222"/>
      <c r="AN88" s="222"/>
      <c r="AO88" s="223"/>
      <c r="AP88" s="220"/>
      <c r="AQ88" s="224"/>
      <c r="AR88" s="224"/>
      <c r="AS88" s="224"/>
      <c r="AT88" s="224"/>
      <c r="AU88" s="224"/>
      <c r="AV88" s="224"/>
      <c r="AW88" s="224"/>
      <c r="AX88" s="224"/>
      <c r="AY88" s="224"/>
    </row>
    <row r="89">
      <c r="A89" s="219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5"/>
      <c r="AA89" s="220"/>
      <c r="AB89" s="225"/>
      <c r="AC89" s="225"/>
      <c r="AD89" s="225"/>
      <c r="AE89" s="225"/>
      <c r="AF89" s="225"/>
      <c r="AG89" s="220"/>
      <c r="AH89" s="220"/>
      <c r="AI89" s="220"/>
      <c r="AJ89" s="220"/>
      <c r="AK89" s="222"/>
      <c r="AL89" s="222"/>
      <c r="AM89" s="222"/>
      <c r="AN89" s="222"/>
      <c r="AO89" s="223"/>
      <c r="AP89" s="220"/>
      <c r="AQ89" s="224"/>
      <c r="AR89" s="224"/>
      <c r="AS89" s="224"/>
      <c r="AT89" s="224"/>
      <c r="AU89" s="224"/>
      <c r="AV89" s="224"/>
      <c r="AW89" s="224"/>
      <c r="AX89" s="224"/>
      <c r="AY89" s="224"/>
    </row>
    <row r="90">
      <c r="A90" s="219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5"/>
      <c r="AA90" s="220"/>
      <c r="AB90" s="225"/>
      <c r="AC90" s="225"/>
      <c r="AD90" s="225"/>
      <c r="AE90" s="225"/>
      <c r="AF90" s="225"/>
      <c r="AG90" s="220"/>
      <c r="AH90" s="220"/>
      <c r="AI90" s="220"/>
      <c r="AJ90" s="220"/>
      <c r="AK90" s="222"/>
      <c r="AL90" s="222"/>
      <c r="AM90" s="222"/>
      <c r="AN90" s="222"/>
      <c r="AO90" s="223"/>
      <c r="AP90" s="220"/>
      <c r="AQ90" s="224"/>
      <c r="AR90" s="224"/>
      <c r="AS90" s="224"/>
      <c r="AT90" s="224"/>
      <c r="AU90" s="224"/>
      <c r="AV90" s="224"/>
      <c r="AW90" s="224"/>
      <c r="AX90" s="224"/>
      <c r="AY90" s="224"/>
    </row>
    <row r="91">
      <c r="A91" s="219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5"/>
      <c r="AA91" s="220"/>
      <c r="AB91" s="225"/>
      <c r="AC91" s="225"/>
      <c r="AD91" s="225"/>
      <c r="AE91" s="225"/>
      <c r="AF91" s="225"/>
      <c r="AG91" s="220"/>
      <c r="AH91" s="220"/>
      <c r="AI91" s="220"/>
      <c r="AJ91" s="220"/>
      <c r="AK91" s="222"/>
      <c r="AL91" s="222"/>
      <c r="AM91" s="222"/>
      <c r="AN91" s="222"/>
      <c r="AO91" s="223"/>
      <c r="AP91" s="220"/>
      <c r="AQ91" s="224"/>
      <c r="AR91" s="224"/>
      <c r="AS91" s="224"/>
      <c r="AT91" s="224"/>
      <c r="AU91" s="224"/>
      <c r="AV91" s="224"/>
      <c r="AW91" s="224"/>
      <c r="AX91" s="224"/>
      <c r="AY91" s="224"/>
    </row>
    <row r="92">
      <c r="A92" s="219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5"/>
      <c r="AA92" s="220"/>
      <c r="AB92" s="225"/>
      <c r="AC92" s="225"/>
      <c r="AD92" s="225"/>
      <c r="AE92" s="225"/>
      <c r="AF92" s="225"/>
      <c r="AG92" s="220"/>
      <c r="AH92" s="220"/>
      <c r="AI92" s="220"/>
      <c r="AJ92" s="220"/>
      <c r="AK92" s="222"/>
      <c r="AL92" s="222"/>
      <c r="AM92" s="222"/>
      <c r="AN92" s="222"/>
      <c r="AO92" s="223"/>
      <c r="AP92" s="220"/>
      <c r="AQ92" s="224"/>
      <c r="AR92" s="224"/>
      <c r="AS92" s="224"/>
      <c r="AT92" s="224"/>
      <c r="AU92" s="224"/>
      <c r="AV92" s="224"/>
      <c r="AW92" s="224"/>
      <c r="AX92" s="224"/>
      <c r="AY92" s="224"/>
    </row>
    <row r="93">
      <c r="A93" s="219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5"/>
      <c r="AA93" s="220"/>
      <c r="AB93" s="225"/>
      <c r="AC93" s="225"/>
      <c r="AD93" s="225"/>
      <c r="AE93" s="225"/>
      <c r="AF93" s="225"/>
      <c r="AG93" s="220"/>
      <c r="AH93" s="220"/>
      <c r="AI93" s="220"/>
      <c r="AJ93" s="220"/>
      <c r="AK93" s="222"/>
      <c r="AL93" s="222"/>
      <c r="AM93" s="222"/>
      <c r="AN93" s="222"/>
      <c r="AO93" s="223"/>
      <c r="AP93" s="220"/>
      <c r="AQ93" s="224"/>
      <c r="AR93" s="224"/>
      <c r="AS93" s="224"/>
      <c r="AT93" s="224"/>
      <c r="AU93" s="224"/>
      <c r="AV93" s="224"/>
      <c r="AW93" s="224"/>
      <c r="AX93" s="224"/>
      <c r="AY93" s="224"/>
    </row>
    <row r="94">
      <c r="A94" s="219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5"/>
      <c r="AA94" s="220"/>
      <c r="AB94" s="225"/>
      <c r="AC94" s="225"/>
      <c r="AD94" s="225"/>
      <c r="AE94" s="225"/>
      <c r="AF94" s="225"/>
      <c r="AG94" s="220"/>
      <c r="AH94" s="220"/>
      <c r="AI94" s="220"/>
      <c r="AJ94" s="220"/>
      <c r="AK94" s="222"/>
      <c r="AL94" s="222"/>
      <c r="AM94" s="222"/>
      <c r="AN94" s="222"/>
      <c r="AO94" s="223"/>
      <c r="AP94" s="220"/>
      <c r="AQ94" s="224"/>
      <c r="AR94" s="224"/>
      <c r="AS94" s="224"/>
      <c r="AT94" s="224"/>
      <c r="AU94" s="224"/>
      <c r="AV94" s="224"/>
      <c r="AW94" s="224"/>
      <c r="AX94" s="224"/>
      <c r="AY94" s="224"/>
    </row>
    <row r="95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5"/>
      <c r="AA95" s="220"/>
      <c r="AB95" s="225"/>
      <c r="AC95" s="225"/>
      <c r="AD95" s="225"/>
      <c r="AE95" s="225"/>
      <c r="AF95" s="225"/>
      <c r="AG95" s="220"/>
      <c r="AH95" s="220"/>
      <c r="AI95" s="220"/>
      <c r="AJ95" s="220"/>
      <c r="AK95" s="222"/>
      <c r="AL95" s="222"/>
      <c r="AM95" s="222"/>
      <c r="AN95" s="222"/>
      <c r="AO95" s="223"/>
      <c r="AP95" s="220"/>
      <c r="AQ95" s="224"/>
      <c r="AR95" s="224"/>
      <c r="AS95" s="224"/>
      <c r="AT95" s="224"/>
      <c r="AU95" s="224"/>
      <c r="AV95" s="224"/>
      <c r="AW95" s="224"/>
      <c r="AX95" s="224"/>
      <c r="AY95" s="224"/>
    </row>
    <row r="96">
      <c r="A96" s="219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5"/>
      <c r="AA96" s="220"/>
      <c r="AB96" s="225"/>
      <c r="AC96" s="225"/>
      <c r="AD96" s="225"/>
      <c r="AE96" s="225"/>
      <c r="AF96" s="225"/>
      <c r="AG96" s="220"/>
      <c r="AH96" s="220"/>
      <c r="AI96" s="220"/>
      <c r="AJ96" s="220"/>
      <c r="AK96" s="222"/>
      <c r="AL96" s="222"/>
      <c r="AM96" s="222"/>
      <c r="AN96" s="222"/>
      <c r="AO96" s="223"/>
      <c r="AP96" s="220"/>
      <c r="AQ96" s="224"/>
      <c r="AR96" s="224"/>
      <c r="AS96" s="224"/>
      <c r="AT96" s="224"/>
      <c r="AU96" s="224"/>
      <c r="AV96" s="224"/>
      <c r="AW96" s="224"/>
      <c r="AX96" s="224"/>
      <c r="AY96" s="224"/>
    </row>
    <row r="97">
      <c r="A97" s="219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5"/>
      <c r="AA97" s="220"/>
      <c r="AB97" s="225"/>
      <c r="AC97" s="225"/>
      <c r="AD97" s="225"/>
      <c r="AE97" s="225"/>
      <c r="AF97" s="225"/>
      <c r="AG97" s="220"/>
      <c r="AH97" s="220"/>
      <c r="AI97" s="220"/>
      <c r="AJ97" s="220"/>
      <c r="AK97" s="222"/>
      <c r="AL97" s="222"/>
      <c r="AM97" s="222"/>
      <c r="AN97" s="222"/>
      <c r="AO97" s="223"/>
      <c r="AP97" s="220"/>
      <c r="AQ97" s="224"/>
      <c r="AR97" s="224"/>
      <c r="AS97" s="224"/>
      <c r="AT97" s="224"/>
      <c r="AU97" s="224"/>
      <c r="AV97" s="224"/>
      <c r="AW97" s="224"/>
      <c r="AX97" s="224"/>
      <c r="AY97" s="224"/>
    </row>
    <row r="98">
      <c r="A98" s="219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5"/>
      <c r="AA98" s="220"/>
      <c r="AB98" s="225"/>
      <c r="AC98" s="225"/>
      <c r="AD98" s="225"/>
      <c r="AE98" s="225"/>
      <c r="AF98" s="225"/>
      <c r="AG98" s="220"/>
      <c r="AH98" s="220"/>
      <c r="AI98" s="220"/>
      <c r="AJ98" s="220"/>
      <c r="AK98" s="222"/>
      <c r="AL98" s="222"/>
      <c r="AM98" s="222"/>
      <c r="AN98" s="222"/>
      <c r="AO98" s="223"/>
      <c r="AP98" s="220"/>
      <c r="AQ98" s="224"/>
      <c r="AR98" s="224"/>
      <c r="AS98" s="224"/>
      <c r="AT98" s="224"/>
      <c r="AU98" s="224"/>
      <c r="AV98" s="224"/>
      <c r="AW98" s="224"/>
      <c r="AX98" s="224"/>
      <c r="AY98" s="224"/>
    </row>
    <row r="99">
      <c r="A99" s="219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5"/>
      <c r="AA99" s="220"/>
      <c r="AB99" s="225"/>
      <c r="AC99" s="225"/>
      <c r="AD99" s="225"/>
      <c r="AE99" s="225"/>
      <c r="AF99" s="225"/>
      <c r="AG99" s="220"/>
      <c r="AH99" s="220"/>
      <c r="AI99" s="220"/>
      <c r="AJ99" s="220"/>
      <c r="AK99" s="222"/>
      <c r="AL99" s="222"/>
      <c r="AM99" s="222"/>
      <c r="AN99" s="222"/>
      <c r="AO99" s="223"/>
      <c r="AP99" s="220"/>
      <c r="AQ99" s="224"/>
      <c r="AR99" s="224"/>
      <c r="AS99" s="224"/>
      <c r="AT99" s="224"/>
      <c r="AU99" s="224"/>
      <c r="AV99" s="224"/>
      <c r="AW99" s="224"/>
      <c r="AX99" s="224"/>
      <c r="AY99" s="224"/>
    </row>
    <row r="100">
      <c r="A100" s="219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5"/>
      <c r="AA100" s="220"/>
      <c r="AB100" s="225"/>
      <c r="AC100" s="225"/>
      <c r="AD100" s="225"/>
      <c r="AE100" s="225"/>
      <c r="AF100" s="225"/>
      <c r="AG100" s="220"/>
      <c r="AH100" s="220"/>
      <c r="AI100" s="220"/>
      <c r="AJ100" s="220"/>
      <c r="AK100" s="222"/>
      <c r="AL100" s="222"/>
      <c r="AM100" s="222"/>
      <c r="AN100" s="222"/>
      <c r="AO100" s="223"/>
      <c r="AP100" s="220"/>
      <c r="AQ100" s="224"/>
      <c r="AR100" s="224"/>
      <c r="AS100" s="224"/>
      <c r="AT100" s="224"/>
      <c r="AU100" s="224"/>
      <c r="AV100" s="224"/>
      <c r="AW100" s="224"/>
      <c r="AX100" s="224"/>
      <c r="AY100" s="224"/>
    </row>
    <row r="101">
      <c r="A101" s="219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5"/>
      <c r="AA101" s="220"/>
      <c r="AB101" s="225"/>
      <c r="AC101" s="225"/>
      <c r="AD101" s="225"/>
      <c r="AE101" s="225"/>
      <c r="AF101" s="225"/>
      <c r="AG101" s="220"/>
      <c r="AH101" s="220"/>
      <c r="AI101" s="220"/>
      <c r="AJ101" s="220"/>
      <c r="AK101" s="222"/>
      <c r="AL101" s="222"/>
      <c r="AM101" s="222"/>
      <c r="AN101" s="222"/>
      <c r="AO101" s="223"/>
      <c r="AP101" s="220"/>
      <c r="AQ101" s="224"/>
      <c r="AR101" s="224"/>
      <c r="AS101" s="224"/>
      <c r="AT101" s="224"/>
      <c r="AU101" s="224"/>
      <c r="AV101" s="224"/>
      <c r="AW101" s="224"/>
      <c r="AX101" s="224"/>
      <c r="AY101" s="224"/>
    </row>
    <row r="102">
      <c r="A102" s="219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5"/>
      <c r="AA102" s="220"/>
      <c r="AB102" s="225"/>
      <c r="AC102" s="225"/>
      <c r="AD102" s="225"/>
      <c r="AE102" s="225"/>
      <c r="AF102" s="225"/>
      <c r="AG102" s="220"/>
      <c r="AH102" s="220"/>
      <c r="AI102" s="220"/>
      <c r="AJ102" s="220"/>
      <c r="AK102" s="222"/>
      <c r="AL102" s="222"/>
      <c r="AM102" s="222"/>
      <c r="AN102" s="222"/>
      <c r="AO102" s="223"/>
      <c r="AP102" s="220"/>
      <c r="AQ102" s="224"/>
      <c r="AR102" s="224"/>
      <c r="AS102" s="224"/>
      <c r="AT102" s="224"/>
      <c r="AU102" s="224"/>
      <c r="AV102" s="224"/>
      <c r="AW102" s="224"/>
      <c r="AX102" s="224"/>
      <c r="AY102" s="224"/>
    </row>
    <row r="103">
      <c r="A103" s="219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5"/>
      <c r="AA103" s="220"/>
      <c r="AB103" s="225"/>
      <c r="AC103" s="225"/>
      <c r="AD103" s="225"/>
      <c r="AE103" s="225"/>
      <c r="AF103" s="225"/>
      <c r="AG103" s="220"/>
      <c r="AH103" s="220"/>
      <c r="AI103" s="220"/>
      <c r="AJ103" s="220"/>
      <c r="AK103" s="222"/>
      <c r="AL103" s="222"/>
      <c r="AM103" s="222"/>
      <c r="AN103" s="222"/>
      <c r="AO103" s="223"/>
      <c r="AP103" s="220"/>
      <c r="AQ103" s="224"/>
      <c r="AR103" s="224"/>
      <c r="AS103" s="224"/>
      <c r="AT103" s="224"/>
      <c r="AU103" s="224"/>
      <c r="AV103" s="224"/>
      <c r="AW103" s="224"/>
      <c r="AX103" s="224"/>
      <c r="AY103" s="224"/>
    </row>
    <row r="104">
      <c r="A104" s="219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5"/>
      <c r="AA104" s="220"/>
      <c r="AB104" s="225"/>
      <c r="AC104" s="225"/>
      <c r="AD104" s="225"/>
      <c r="AE104" s="225"/>
      <c r="AF104" s="225"/>
      <c r="AG104" s="220"/>
      <c r="AH104" s="220"/>
      <c r="AI104" s="220"/>
      <c r="AJ104" s="220"/>
      <c r="AK104" s="222"/>
      <c r="AL104" s="222"/>
      <c r="AM104" s="222"/>
      <c r="AN104" s="222"/>
      <c r="AO104" s="223"/>
      <c r="AP104" s="220"/>
      <c r="AQ104" s="224"/>
      <c r="AR104" s="224"/>
      <c r="AS104" s="224"/>
      <c r="AT104" s="224"/>
      <c r="AU104" s="224"/>
      <c r="AV104" s="224"/>
      <c r="AW104" s="224"/>
      <c r="AX104" s="224"/>
      <c r="AY104" s="224"/>
    </row>
    <row r="105">
      <c r="A105" s="219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5"/>
      <c r="AA105" s="220"/>
      <c r="AB105" s="225"/>
      <c r="AC105" s="225"/>
      <c r="AD105" s="225"/>
      <c r="AE105" s="225"/>
      <c r="AF105" s="225"/>
      <c r="AG105" s="220"/>
      <c r="AH105" s="220"/>
      <c r="AI105" s="220"/>
      <c r="AJ105" s="220"/>
      <c r="AK105" s="222"/>
      <c r="AL105" s="222"/>
      <c r="AM105" s="222"/>
      <c r="AN105" s="222"/>
      <c r="AO105" s="223"/>
      <c r="AP105" s="220"/>
      <c r="AQ105" s="224"/>
      <c r="AR105" s="224"/>
      <c r="AS105" s="224"/>
      <c r="AT105" s="224"/>
      <c r="AU105" s="224"/>
      <c r="AV105" s="224"/>
      <c r="AW105" s="224"/>
      <c r="AX105" s="224"/>
      <c r="AY105" s="224"/>
    </row>
    <row r="106">
      <c r="A106" s="219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5"/>
      <c r="AA106" s="220"/>
      <c r="AB106" s="225"/>
      <c r="AC106" s="225"/>
      <c r="AD106" s="225"/>
      <c r="AE106" s="225"/>
      <c r="AF106" s="225"/>
      <c r="AG106" s="220"/>
      <c r="AH106" s="220"/>
      <c r="AI106" s="220"/>
      <c r="AJ106" s="220"/>
      <c r="AK106" s="222"/>
      <c r="AL106" s="222"/>
      <c r="AM106" s="222"/>
      <c r="AN106" s="222"/>
      <c r="AO106" s="223"/>
      <c r="AP106" s="220"/>
      <c r="AQ106" s="224"/>
      <c r="AR106" s="224"/>
      <c r="AS106" s="224"/>
      <c r="AT106" s="224"/>
      <c r="AU106" s="224"/>
      <c r="AV106" s="224"/>
      <c r="AW106" s="224"/>
      <c r="AX106" s="224"/>
      <c r="AY106" s="224"/>
    </row>
    <row r="107">
      <c r="A107" s="219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5"/>
      <c r="AA107" s="220"/>
      <c r="AB107" s="225"/>
      <c r="AC107" s="225"/>
      <c r="AD107" s="225"/>
      <c r="AE107" s="225"/>
      <c r="AF107" s="225"/>
      <c r="AG107" s="220"/>
      <c r="AH107" s="220"/>
      <c r="AI107" s="220"/>
      <c r="AJ107" s="220"/>
      <c r="AK107" s="222"/>
      <c r="AL107" s="222"/>
      <c r="AM107" s="222"/>
      <c r="AN107" s="222"/>
      <c r="AO107" s="223"/>
      <c r="AP107" s="220"/>
      <c r="AQ107" s="224"/>
      <c r="AR107" s="224"/>
      <c r="AS107" s="224"/>
      <c r="AT107" s="224"/>
      <c r="AU107" s="224"/>
      <c r="AV107" s="224"/>
      <c r="AW107" s="224"/>
      <c r="AX107" s="224"/>
      <c r="AY107" s="224"/>
    </row>
    <row r="108">
      <c r="A108" s="219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5"/>
      <c r="AA108" s="220"/>
      <c r="AB108" s="225"/>
      <c r="AC108" s="225"/>
      <c r="AD108" s="225"/>
      <c r="AE108" s="225"/>
      <c r="AF108" s="225"/>
      <c r="AG108" s="220"/>
      <c r="AH108" s="220"/>
      <c r="AI108" s="220"/>
      <c r="AJ108" s="220"/>
      <c r="AK108" s="222"/>
      <c r="AL108" s="222"/>
      <c r="AM108" s="222"/>
      <c r="AN108" s="222"/>
      <c r="AO108" s="223"/>
      <c r="AP108" s="220"/>
      <c r="AQ108" s="224"/>
      <c r="AR108" s="224"/>
      <c r="AS108" s="224"/>
      <c r="AT108" s="224"/>
      <c r="AU108" s="224"/>
      <c r="AV108" s="224"/>
      <c r="AW108" s="224"/>
      <c r="AX108" s="224"/>
      <c r="AY108" s="224"/>
    </row>
    <row r="109">
      <c r="A109" s="219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5"/>
      <c r="AA109" s="220"/>
      <c r="AB109" s="225"/>
      <c r="AC109" s="225"/>
      <c r="AD109" s="225"/>
      <c r="AE109" s="225"/>
      <c r="AF109" s="225"/>
      <c r="AG109" s="220"/>
      <c r="AH109" s="220"/>
      <c r="AI109" s="220"/>
      <c r="AJ109" s="220"/>
      <c r="AK109" s="222"/>
      <c r="AL109" s="222"/>
      <c r="AM109" s="222"/>
      <c r="AN109" s="222"/>
      <c r="AO109" s="223"/>
      <c r="AP109" s="220"/>
      <c r="AQ109" s="224"/>
      <c r="AR109" s="224"/>
      <c r="AS109" s="224"/>
      <c r="AT109" s="224"/>
      <c r="AU109" s="224"/>
      <c r="AV109" s="224"/>
      <c r="AW109" s="224"/>
      <c r="AX109" s="224"/>
      <c r="AY109" s="224"/>
    </row>
    <row r="110">
      <c r="A110" s="219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5"/>
      <c r="AA110" s="220"/>
      <c r="AB110" s="225"/>
      <c r="AC110" s="225"/>
      <c r="AD110" s="225"/>
      <c r="AE110" s="225"/>
      <c r="AF110" s="225"/>
      <c r="AG110" s="220"/>
      <c r="AH110" s="220"/>
      <c r="AI110" s="220"/>
      <c r="AJ110" s="220"/>
      <c r="AK110" s="222"/>
      <c r="AL110" s="222"/>
      <c r="AM110" s="222"/>
      <c r="AN110" s="222"/>
      <c r="AO110" s="223"/>
      <c r="AP110" s="220"/>
      <c r="AQ110" s="224"/>
      <c r="AR110" s="224"/>
      <c r="AS110" s="224"/>
      <c r="AT110" s="224"/>
      <c r="AU110" s="224"/>
      <c r="AV110" s="224"/>
      <c r="AW110" s="224"/>
      <c r="AX110" s="224"/>
      <c r="AY110" s="224"/>
    </row>
    <row r="111">
      <c r="A111" s="219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5"/>
      <c r="AA111" s="220"/>
      <c r="AB111" s="225"/>
      <c r="AC111" s="225"/>
      <c r="AD111" s="225"/>
      <c r="AE111" s="225"/>
      <c r="AF111" s="225"/>
      <c r="AG111" s="220"/>
      <c r="AH111" s="220"/>
      <c r="AI111" s="220"/>
      <c r="AJ111" s="220"/>
      <c r="AK111" s="222"/>
      <c r="AL111" s="222"/>
      <c r="AM111" s="222"/>
      <c r="AN111" s="222"/>
      <c r="AO111" s="223"/>
      <c r="AP111" s="220"/>
      <c r="AQ111" s="224"/>
      <c r="AR111" s="224"/>
      <c r="AS111" s="224"/>
      <c r="AT111" s="224"/>
      <c r="AU111" s="224"/>
      <c r="AV111" s="224"/>
      <c r="AW111" s="224"/>
      <c r="AX111" s="224"/>
      <c r="AY111" s="224"/>
    </row>
    <row r="112">
      <c r="A112" s="219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5"/>
      <c r="AA112" s="220"/>
      <c r="AB112" s="225"/>
      <c r="AC112" s="225"/>
      <c r="AD112" s="225"/>
      <c r="AE112" s="225"/>
      <c r="AF112" s="225"/>
      <c r="AG112" s="220"/>
      <c r="AH112" s="220"/>
      <c r="AI112" s="220"/>
      <c r="AJ112" s="220"/>
      <c r="AK112" s="222"/>
      <c r="AL112" s="222"/>
      <c r="AM112" s="222"/>
      <c r="AN112" s="222"/>
      <c r="AO112" s="223"/>
      <c r="AP112" s="220"/>
      <c r="AQ112" s="224"/>
      <c r="AR112" s="224"/>
      <c r="AS112" s="224"/>
      <c r="AT112" s="224"/>
      <c r="AU112" s="224"/>
      <c r="AV112" s="224"/>
      <c r="AW112" s="224"/>
      <c r="AX112" s="224"/>
      <c r="AY112" s="224"/>
    </row>
    <row r="113">
      <c r="A113" s="219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5"/>
      <c r="AA113" s="220"/>
      <c r="AB113" s="225"/>
      <c r="AC113" s="225"/>
      <c r="AD113" s="225"/>
      <c r="AE113" s="225"/>
      <c r="AF113" s="225"/>
      <c r="AG113" s="220"/>
      <c r="AH113" s="220"/>
      <c r="AI113" s="220"/>
      <c r="AJ113" s="220"/>
      <c r="AK113" s="222"/>
      <c r="AL113" s="222"/>
      <c r="AM113" s="222"/>
      <c r="AN113" s="222"/>
      <c r="AO113" s="223"/>
      <c r="AP113" s="220"/>
      <c r="AQ113" s="224"/>
      <c r="AR113" s="224"/>
      <c r="AS113" s="224"/>
      <c r="AT113" s="224"/>
      <c r="AU113" s="224"/>
      <c r="AV113" s="224"/>
      <c r="AW113" s="224"/>
      <c r="AX113" s="224"/>
      <c r="AY113" s="224"/>
    </row>
    <row r="114">
      <c r="A114" s="219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5"/>
      <c r="AA114" s="220"/>
      <c r="AB114" s="225"/>
      <c r="AC114" s="225"/>
      <c r="AD114" s="225"/>
      <c r="AE114" s="225"/>
      <c r="AF114" s="225"/>
      <c r="AG114" s="220"/>
      <c r="AH114" s="220"/>
      <c r="AI114" s="220"/>
      <c r="AJ114" s="220"/>
      <c r="AK114" s="222"/>
      <c r="AL114" s="222"/>
      <c r="AM114" s="222"/>
      <c r="AN114" s="222"/>
      <c r="AO114" s="223"/>
      <c r="AP114" s="220"/>
      <c r="AQ114" s="224"/>
      <c r="AR114" s="224"/>
      <c r="AS114" s="224"/>
      <c r="AT114" s="224"/>
      <c r="AU114" s="224"/>
      <c r="AV114" s="224"/>
      <c r="AW114" s="224"/>
      <c r="AX114" s="224"/>
      <c r="AY114" s="224"/>
    </row>
    <row r="115">
      <c r="A115" s="219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5"/>
      <c r="AA115" s="220"/>
      <c r="AB115" s="225"/>
      <c r="AC115" s="225"/>
      <c r="AD115" s="225"/>
      <c r="AE115" s="225"/>
      <c r="AF115" s="225"/>
      <c r="AG115" s="220"/>
      <c r="AH115" s="220"/>
      <c r="AI115" s="220"/>
      <c r="AJ115" s="220"/>
      <c r="AK115" s="222"/>
      <c r="AL115" s="222"/>
      <c r="AM115" s="222"/>
      <c r="AN115" s="222"/>
      <c r="AO115" s="223"/>
      <c r="AP115" s="220"/>
      <c r="AQ115" s="224"/>
      <c r="AR115" s="224"/>
      <c r="AS115" s="224"/>
      <c r="AT115" s="224"/>
      <c r="AU115" s="224"/>
      <c r="AV115" s="224"/>
      <c r="AW115" s="224"/>
      <c r="AX115" s="224"/>
      <c r="AY115" s="224"/>
    </row>
    <row r="116">
      <c r="A116" s="219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5"/>
      <c r="AA116" s="220"/>
      <c r="AB116" s="225"/>
      <c r="AC116" s="225"/>
      <c r="AD116" s="225"/>
      <c r="AE116" s="225"/>
      <c r="AF116" s="225"/>
      <c r="AG116" s="220"/>
      <c r="AH116" s="220"/>
      <c r="AI116" s="220"/>
      <c r="AJ116" s="220"/>
      <c r="AK116" s="222"/>
      <c r="AL116" s="222"/>
      <c r="AM116" s="222"/>
      <c r="AN116" s="222"/>
      <c r="AO116" s="223"/>
      <c r="AP116" s="220"/>
      <c r="AQ116" s="224"/>
      <c r="AR116" s="224"/>
      <c r="AS116" s="224"/>
      <c r="AT116" s="224"/>
      <c r="AU116" s="224"/>
      <c r="AV116" s="224"/>
      <c r="AW116" s="224"/>
      <c r="AX116" s="224"/>
      <c r="AY116" s="224"/>
    </row>
    <row r="117">
      <c r="A117" s="219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5"/>
      <c r="AA117" s="220"/>
      <c r="AB117" s="225"/>
      <c r="AC117" s="225"/>
      <c r="AD117" s="225"/>
      <c r="AE117" s="225"/>
      <c r="AF117" s="225"/>
      <c r="AG117" s="220"/>
      <c r="AH117" s="220"/>
      <c r="AI117" s="220"/>
      <c r="AJ117" s="220"/>
      <c r="AK117" s="222"/>
      <c r="AL117" s="222"/>
      <c r="AM117" s="222"/>
      <c r="AN117" s="222"/>
      <c r="AO117" s="223"/>
      <c r="AP117" s="220"/>
      <c r="AQ117" s="224"/>
      <c r="AR117" s="224"/>
      <c r="AS117" s="224"/>
      <c r="AT117" s="224"/>
      <c r="AU117" s="224"/>
      <c r="AV117" s="224"/>
      <c r="AW117" s="224"/>
      <c r="AX117" s="224"/>
      <c r="AY117" s="224"/>
    </row>
    <row r="118">
      <c r="A118" s="219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5"/>
      <c r="AA118" s="220"/>
      <c r="AB118" s="225"/>
      <c r="AC118" s="225"/>
      <c r="AD118" s="225"/>
      <c r="AE118" s="225"/>
      <c r="AF118" s="225"/>
      <c r="AG118" s="220"/>
      <c r="AH118" s="220"/>
      <c r="AI118" s="220"/>
      <c r="AJ118" s="220"/>
      <c r="AK118" s="222"/>
      <c r="AL118" s="222"/>
      <c r="AM118" s="222"/>
      <c r="AN118" s="222"/>
      <c r="AO118" s="223"/>
      <c r="AP118" s="220"/>
      <c r="AQ118" s="224"/>
      <c r="AR118" s="224"/>
      <c r="AS118" s="224"/>
      <c r="AT118" s="224"/>
      <c r="AU118" s="224"/>
      <c r="AV118" s="224"/>
      <c r="AW118" s="224"/>
      <c r="AX118" s="224"/>
      <c r="AY118" s="224"/>
    </row>
    <row r="119">
      <c r="A119" s="219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5"/>
      <c r="AA119" s="220"/>
      <c r="AB119" s="225"/>
      <c r="AC119" s="225"/>
      <c r="AD119" s="225"/>
      <c r="AE119" s="225"/>
      <c r="AF119" s="225"/>
      <c r="AG119" s="220"/>
      <c r="AH119" s="220"/>
      <c r="AI119" s="220"/>
      <c r="AJ119" s="220"/>
      <c r="AK119" s="222"/>
      <c r="AL119" s="222"/>
      <c r="AM119" s="222"/>
      <c r="AN119" s="222"/>
      <c r="AO119" s="223"/>
      <c r="AP119" s="220"/>
      <c r="AQ119" s="224"/>
      <c r="AR119" s="224"/>
      <c r="AS119" s="224"/>
      <c r="AT119" s="224"/>
      <c r="AU119" s="224"/>
      <c r="AV119" s="224"/>
      <c r="AW119" s="224"/>
      <c r="AX119" s="224"/>
      <c r="AY119" s="224"/>
    </row>
    <row r="120">
      <c r="A120" s="219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5"/>
      <c r="AA120" s="220"/>
      <c r="AB120" s="225"/>
      <c r="AC120" s="225"/>
      <c r="AD120" s="225"/>
      <c r="AE120" s="225"/>
      <c r="AF120" s="225"/>
      <c r="AG120" s="220"/>
      <c r="AH120" s="220"/>
      <c r="AI120" s="220"/>
      <c r="AJ120" s="220"/>
      <c r="AK120" s="222"/>
      <c r="AL120" s="222"/>
      <c r="AM120" s="222"/>
      <c r="AN120" s="222"/>
      <c r="AO120" s="223"/>
      <c r="AP120" s="220"/>
      <c r="AQ120" s="224"/>
      <c r="AR120" s="224"/>
      <c r="AS120" s="224"/>
      <c r="AT120" s="224"/>
      <c r="AU120" s="224"/>
      <c r="AV120" s="224"/>
      <c r="AW120" s="224"/>
      <c r="AX120" s="224"/>
      <c r="AY120" s="224"/>
    </row>
    <row r="121">
      <c r="A121" s="219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5"/>
      <c r="AA121" s="220"/>
      <c r="AB121" s="225"/>
      <c r="AC121" s="225"/>
      <c r="AD121" s="225"/>
      <c r="AE121" s="225"/>
      <c r="AF121" s="225"/>
      <c r="AG121" s="220"/>
      <c r="AH121" s="220"/>
      <c r="AI121" s="220"/>
      <c r="AJ121" s="220"/>
      <c r="AK121" s="222"/>
      <c r="AL121" s="222"/>
      <c r="AM121" s="222"/>
      <c r="AN121" s="222"/>
      <c r="AO121" s="223"/>
      <c r="AP121" s="220"/>
      <c r="AQ121" s="224"/>
      <c r="AR121" s="224"/>
      <c r="AS121" s="224"/>
      <c r="AT121" s="224"/>
      <c r="AU121" s="224"/>
      <c r="AV121" s="224"/>
      <c r="AW121" s="224"/>
      <c r="AX121" s="224"/>
      <c r="AY121" s="224"/>
    </row>
    <row r="122">
      <c r="A122" s="219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5"/>
      <c r="AA122" s="220"/>
      <c r="AB122" s="225"/>
      <c r="AC122" s="225"/>
      <c r="AD122" s="225"/>
      <c r="AE122" s="225"/>
      <c r="AF122" s="225"/>
      <c r="AG122" s="220"/>
      <c r="AH122" s="220"/>
      <c r="AI122" s="220"/>
      <c r="AJ122" s="220"/>
      <c r="AK122" s="222"/>
      <c r="AL122" s="222"/>
      <c r="AM122" s="222"/>
      <c r="AN122" s="222"/>
      <c r="AO122" s="223"/>
      <c r="AP122" s="220"/>
      <c r="AQ122" s="224"/>
      <c r="AR122" s="224"/>
      <c r="AS122" s="224"/>
      <c r="AT122" s="224"/>
      <c r="AU122" s="224"/>
      <c r="AV122" s="224"/>
      <c r="AW122" s="224"/>
      <c r="AX122" s="224"/>
      <c r="AY122" s="224"/>
    </row>
    <row r="123">
      <c r="A123" s="219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5"/>
      <c r="AA123" s="220"/>
      <c r="AB123" s="225"/>
      <c r="AC123" s="225"/>
      <c r="AD123" s="225"/>
      <c r="AE123" s="225"/>
      <c r="AF123" s="225"/>
      <c r="AG123" s="220"/>
      <c r="AH123" s="220"/>
      <c r="AI123" s="220"/>
      <c r="AJ123" s="220"/>
      <c r="AK123" s="222"/>
      <c r="AL123" s="222"/>
      <c r="AM123" s="222"/>
      <c r="AN123" s="222"/>
      <c r="AO123" s="223"/>
      <c r="AP123" s="220"/>
      <c r="AQ123" s="224"/>
      <c r="AR123" s="224"/>
      <c r="AS123" s="224"/>
      <c r="AT123" s="224"/>
      <c r="AU123" s="224"/>
      <c r="AV123" s="224"/>
      <c r="AW123" s="224"/>
      <c r="AX123" s="224"/>
      <c r="AY123" s="224"/>
    </row>
    <row r="124">
      <c r="A124" s="219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5"/>
      <c r="AA124" s="220"/>
      <c r="AB124" s="225"/>
      <c r="AC124" s="225"/>
      <c r="AD124" s="225"/>
      <c r="AE124" s="225"/>
      <c r="AF124" s="225"/>
      <c r="AG124" s="220"/>
      <c r="AH124" s="220"/>
      <c r="AI124" s="220"/>
      <c r="AJ124" s="220"/>
      <c r="AK124" s="222"/>
      <c r="AL124" s="222"/>
      <c r="AM124" s="222"/>
      <c r="AN124" s="222"/>
      <c r="AO124" s="223"/>
      <c r="AP124" s="220"/>
      <c r="AQ124" s="224"/>
      <c r="AR124" s="224"/>
      <c r="AS124" s="224"/>
      <c r="AT124" s="224"/>
      <c r="AU124" s="224"/>
      <c r="AV124" s="224"/>
      <c r="AW124" s="224"/>
      <c r="AX124" s="224"/>
      <c r="AY124" s="224"/>
    </row>
    <row r="125">
      <c r="A125" s="219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5"/>
      <c r="AA125" s="220"/>
      <c r="AB125" s="225"/>
      <c r="AC125" s="225"/>
      <c r="AD125" s="225"/>
      <c r="AE125" s="225"/>
      <c r="AF125" s="225"/>
      <c r="AG125" s="220"/>
      <c r="AH125" s="220"/>
      <c r="AI125" s="220"/>
      <c r="AJ125" s="220"/>
      <c r="AK125" s="222"/>
      <c r="AL125" s="222"/>
      <c r="AM125" s="222"/>
      <c r="AN125" s="222"/>
      <c r="AO125" s="223"/>
      <c r="AP125" s="220"/>
      <c r="AQ125" s="224"/>
      <c r="AR125" s="224"/>
      <c r="AS125" s="224"/>
      <c r="AT125" s="224"/>
      <c r="AU125" s="224"/>
      <c r="AV125" s="224"/>
      <c r="AW125" s="224"/>
      <c r="AX125" s="224"/>
      <c r="AY125" s="224"/>
    </row>
    <row r="126">
      <c r="A126" s="219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5"/>
      <c r="AA126" s="220"/>
      <c r="AB126" s="225"/>
      <c r="AC126" s="225"/>
      <c r="AD126" s="225"/>
      <c r="AE126" s="225"/>
      <c r="AF126" s="225"/>
      <c r="AG126" s="220"/>
      <c r="AH126" s="220"/>
      <c r="AI126" s="220"/>
      <c r="AJ126" s="220"/>
      <c r="AK126" s="222"/>
      <c r="AL126" s="222"/>
      <c r="AM126" s="222"/>
      <c r="AN126" s="222"/>
      <c r="AO126" s="223"/>
      <c r="AP126" s="220"/>
      <c r="AQ126" s="224"/>
      <c r="AR126" s="224"/>
      <c r="AS126" s="224"/>
      <c r="AT126" s="224"/>
      <c r="AU126" s="224"/>
      <c r="AV126" s="224"/>
      <c r="AW126" s="224"/>
      <c r="AX126" s="224"/>
      <c r="AY126" s="224"/>
    </row>
    <row r="127">
      <c r="A127" s="219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5"/>
      <c r="AA127" s="220"/>
      <c r="AB127" s="225"/>
      <c r="AC127" s="225"/>
      <c r="AD127" s="225"/>
      <c r="AE127" s="225"/>
      <c r="AF127" s="225"/>
      <c r="AG127" s="220"/>
      <c r="AH127" s="220"/>
      <c r="AI127" s="220"/>
      <c r="AJ127" s="220"/>
      <c r="AK127" s="222"/>
      <c r="AL127" s="222"/>
      <c r="AM127" s="222"/>
      <c r="AN127" s="222"/>
      <c r="AO127" s="223"/>
      <c r="AP127" s="220"/>
      <c r="AQ127" s="224"/>
      <c r="AR127" s="224"/>
      <c r="AS127" s="224"/>
      <c r="AT127" s="224"/>
      <c r="AU127" s="224"/>
      <c r="AV127" s="224"/>
      <c r="AW127" s="224"/>
      <c r="AX127" s="224"/>
      <c r="AY127" s="224"/>
    </row>
    <row r="128">
      <c r="A128" s="219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5"/>
      <c r="AA128" s="220"/>
      <c r="AB128" s="225"/>
      <c r="AC128" s="225"/>
      <c r="AD128" s="225"/>
      <c r="AE128" s="225"/>
      <c r="AF128" s="225"/>
      <c r="AG128" s="220"/>
      <c r="AH128" s="220"/>
      <c r="AI128" s="220"/>
      <c r="AJ128" s="220"/>
      <c r="AK128" s="222"/>
      <c r="AL128" s="222"/>
      <c r="AM128" s="222"/>
      <c r="AN128" s="222"/>
      <c r="AO128" s="223"/>
      <c r="AP128" s="220"/>
      <c r="AQ128" s="224"/>
      <c r="AR128" s="224"/>
      <c r="AS128" s="224"/>
      <c r="AT128" s="224"/>
      <c r="AU128" s="224"/>
      <c r="AV128" s="224"/>
      <c r="AW128" s="224"/>
      <c r="AX128" s="224"/>
      <c r="AY128" s="224"/>
    </row>
    <row r="129">
      <c r="A129" s="219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5"/>
      <c r="AA129" s="220"/>
      <c r="AB129" s="225"/>
      <c r="AC129" s="225"/>
      <c r="AD129" s="225"/>
      <c r="AE129" s="225"/>
      <c r="AF129" s="225"/>
      <c r="AG129" s="220"/>
      <c r="AH129" s="220"/>
      <c r="AI129" s="220"/>
      <c r="AJ129" s="220"/>
      <c r="AK129" s="222"/>
      <c r="AL129" s="222"/>
      <c r="AM129" s="222"/>
      <c r="AN129" s="222"/>
      <c r="AO129" s="223"/>
      <c r="AP129" s="220"/>
      <c r="AQ129" s="224"/>
      <c r="AR129" s="224"/>
      <c r="AS129" s="224"/>
      <c r="AT129" s="224"/>
      <c r="AU129" s="224"/>
      <c r="AV129" s="224"/>
      <c r="AW129" s="224"/>
      <c r="AX129" s="224"/>
      <c r="AY129" s="224"/>
    </row>
    <row r="130">
      <c r="A130" s="219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5"/>
      <c r="AA130" s="220"/>
      <c r="AB130" s="225"/>
      <c r="AC130" s="225"/>
      <c r="AD130" s="225"/>
      <c r="AE130" s="225"/>
      <c r="AF130" s="225"/>
      <c r="AG130" s="220"/>
      <c r="AH130" s="220"/>
      <c r="AI130" s="220"/>
      <c r="AJ130" s="220"/>
      <c r="AK130" s="222"/>
      <c r="AL130" s="222"/>
      <c r="AM130" s="222"/>
      <c r="AN130" s="222"/>
      <c r="AO130" s="223"/>
      <c r="AP130" s="220"/>
      <c r="AQ130" s="224"/>
      <c r="AR130" s="224"/>
      <c r="AS130" s="224"/>
      <c r="AT130" s="224"/>
      <c r="AU130" s="224"/>
      <c r="AV130" s="224"/>
      <c r="AW130" s="224"/>
      <c r="AX130" s="224"/>
      <c r="AY130" s="224"/>
    </row>
    <row r="131">
      <c r="A131" s="219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5"/>
      <c r="AA131" s="220"/>
      <c r="AB131" s="225"/>
      <c r="AC131" s="225"/>
      <c r="AD131" s="225"/>
      <c r="AE131" s="225"/>
      <c r="AF131" s="225"/>
      <c r="AG131" s="220"/>
      <c r="AH131" s="220"/>
      <c r="AI131" s="220"/>
      <c r="AJ131" s="220"/>
      <c r="AK131" s="222"/>
      <c r="AL131" s="222"/>
      <c r="AM131" s="222"/>
      <c r="AN131" s="222"/>
      <c r="AO131" s="223"/>
      <c r="AP131" s="220"/>
      <c r="AQ131" s="224"/>
      <c r="AR131" s="224"/>
      <c r="AS131" s="224"/>
      <c r="AT131" s="224"/>
      <c r="AU131" s="224"/>
      <c r="AV131" s="224"/>
      <c r="AW131" s="224"/>
      <c r="AX131" s="224"/>
      <c r="AY131" s="224"/>
    </row>
    <row r="132">
      <c r="A132" s="219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5"/>
      <c r="AA132" s="220"/>
      <c r="AB132" s="225"/>
      <c r="AC132" s="225"/>
      <c r="AD132" s="225"/>
      <c r="AE132" s="225"/>
      <c r="AF132" s="225"/>
      <c r="AG132" s="220"/>
      <c r="AH132" s="220"/>
      <c r="AI132" s="220"/>
      <c r="AJ132" s="220"/>
      <c r="AK132" s="222"/>
      <c r="AL132" s="222"/>
      <c r="AM132" s="222"/>
      <c r="AN132" s="222"/>
      <c r="AO132" s="223"/>
      <c r="AP132" s="220"/>
      <c r="AQ132" s="224"/>
      <c r="AR132" s="224"/>
      <c r="AS132" s="224"/>
      <c r="AT132" s="224"/>
      <c r="AU132" s="224"/>
      <c r="AV132" s="224"/>
      <c r="AW132" s="224"/>
      <c r="AX132" s="224"/>
      <c r="AY132" s="224"/>
    </row>
    <row r="133">
      <c r="A133" s="219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5"/>
      <c r="AA133" s="220"/>
      <c r="AB133" s="225"/>
      <c r="AC133" s="225"/>
      <c r="AD133" s="225"/>
      <c r="AE133" s="225"/>
      <c r="AF133" s="225"/>
      <c r="AG133" s="220"/>
      <c r="AH133" s="220"/>
      <c r="AI133" s="220"/>
      <c r="AJ133" s="220"/>
      <c r="AK133" s="222"/>
      <c r="AL133" s="222"/>
      <c r="AM133" s="222"/>
      <c r="AN133" s="222"/>
      <c r="AO133" s="223"/>
      <c r="AP133" s="220"/>
      <c r="AQ133" s="224"/>
      <c r="AR133" s="224"/>
      <c r="AS133" s="224"/>
      <c r="AT133" s="224"/>
      <c r="AU133" s="224"/>
      <c r="AV133" s="224"/>
      <c r="AW133" s="224"/>
      <c r="AX133" s="224"/>
      <c r="AY133" s="224"/>
    </row>
    <row r="134">
      <c r="A134" s="219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5"/>
      <c r="AA134" s="220"/>
      <c r="AB134" s="225"/>
      <c r="AC134" s="225"/>
      <c r="AD134" s="225"/>
      <c r="AE134" s="225"/>
      <c r="AF134" s="225"/>
      <c r="AG134" s="220"/>
      <c r="AH134" s="220"/>
      <c r="AI134" s="220"/>
      <c r="AJ134" s="220"/>
      <c r="AK134" s="222"/>
      <c r="AL134" s="222"/>
      <c r="AM134" s="222"/>
      <c r="AN134" s="222"/>
      <c r="AO134" s="223"/>
      <c r="AP134" s="220"/>
      <c r="AQ134" s="224"/>
      <c r="AR134" s="224"/>
      <c r="AS134" s="224"/>
      <c r="AT134" s="224"/>
      <c r="AU134" s="224"/>
      <c r="AV134" s="224"/>
      <c r="AW134" s="224"/>
      <c r="AX134" s="224"/>
      <c r="AY134" s="224"/>
    </row>
    <row r="135">
      <c r="A135" s="219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5"/>
      <c r="AA135" s="220"/>
      <c r="AB135" s="225"/>
      <c r="AC135" s="225"/>
      <c r="AD135" s="225"/>
      <c r="AE135" s="225"/>
      <c r="AF135" s="225"/>
      <c r="AG135" s="220"/>
      <c r="AH135" s="220"/>
      <c r="AI135" s="220"/>
      <c r="AJ135" s="220"/>
      <c r="AK135" s="222"/>
      <c r="AL135" s="222"/>
      <c r="AM135" s="222"/>
      <c r="AN135" s="222"/>
      <c r="AO135" s="223"/>
      <c r="AP135" s="220"/>
      <c r="AQ135" s="224"/>
      <c r="AR135" s="224"/>
      <c r="AS135" s="224"/>
      <c r="AT135" s="224"/>
      <c r="AU135" s="224"/>
      <c r="AV135" s="224"/>
      <c r="AW135" s="224"/>
      <c r="AX135" s="224"/>
      <c r="AY135" s="224"/>
    </row>
    <row r="136">
      <c r="A136" s="219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5"/>
      <c r="AA136" s="220"/>
      <c r="AB136" s="225"/>
      <c r="AC136" s="225"/>
      <c r="AD136" s="225"/>
      <c r="AE136" s="225"/>
      <c r="AF136" s="225"/>
      <c r="AG136" s="220"/>
      <c r="AH136" s="220"/>
      <c r="AI136" s="220"/>
      <c r="AJ136" s="220"/>
      <c r="AK136" s="222"/>
      <c r="AL136" s="222"/>
      <c r="AM136" s="222"/>
      <c r="AN136" s="222"/>
      <c r="AO136" s="223"/>
      <c r="AP136" s="220"/>
      <c r="AQ136" s="224"/>
      <c r="AR136" s="224"/>
      <c r="AS136" s="224"/>
      <c r="AT136" s="224"/>
      <c r="AU136" s="224"/>
      <c r="AV136" s="224"/>
      <c r="AW136" s="224"/>
      <c r="AX136" s="224"/>
      <c r="AY136" s="224"/>
    </row>
    <row r="137">
      <c r="A137" s="219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5"/>
      <c r="AA137" s="220"/>
      <c r="AB137" s="225"/>
      <c r="AC137" s="225"/>
      <c r="AD137" s="225"/>
      <c r="AE137" s="225"/>
      <c r="AF137" s="225"/>
      <c r="AG137" s="220"/>
      <c r="AH137" s="220"/>
      <c r="AI137" s="220"/>
      <c r="AJ137" s="220"/>
      <c r="AK137" s="222"/>
      <c r="AL137" s="222"/>
      <c r="AM137" s="222"/>
      <c r="AN137" s="222"/>
      <c r="AO137" s="223"/>
      <c r="AP137" s="220"/>
      <c r="AQ137" s="224"/>
      <c r="AR137" s="224"/>
      <c r="AS137" s="224"/>
      <c r="AT137" s="224"/>
      <c r="AU137" s="224"/>
      <c r="AV137" s="224"/>
      <c r="AW137" s="224"/>
      <c r="AX137" s="224"/>
      <c r="AY137" s="224"/>
    </row>
    <row r="138">
      <c r="A138" s="219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5"/>
      <c r="AA138" s="220"/>
      <c r="AB138" s="225"/>
      <c r="AC138" s="225"/>
      <c r="AD138" s="225"/>
      <c r="AE138" s="225"/>
      <c r="AF138" s="225"/>
      <c r="AG138" s="220"/>
      <c r="AH138" s="220"/>
      <c r="AI138" s="220"/>
      <c r="AJ138" s="220"/>
      <c r="AK138" s="222"/>
      <c r="AL138" s="222"/>
      <c r="AM138" s="222"/>
      <c r="AN138" s="222"/>
      <c r="AO138" s="223"/>
      <c r="AP138" s="220"/>
      <c r="AQ138" s="224"/>
      <c r="AR138" s="224"/>
      <c r="AS138" s="224"/>
      <c r="AT138" s="224"/>
      <c r="AU138" s="224"/>
      <c r="AV138" s="224"/>
      <c r="AW138" s="224"/>
      <c r="AX138" s="224"/>
      <c r="AY138" s="224"/>
    </row>
    <row r="139">
      <c r="A139" s="219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5"/>
      <c r="AA139" s="220"/>
      <c r="AB139" s="225"/>
      <c r="AC139" s="225"/>
      <c r="AD139" s="225"/>
      <c r="AE139" s="225"/>
      <c r="AF139" s="225"/>
      <c r="AG139" s="220"/>
      <c r="AH139" s="220"/>
      <c r="AI139" s="220"/>
      <c r="AJ139" s="220"/>
      <c r="AK139" s="222"/>
      <c r="AL139" s="222"/>
      <c r="AM139" s="222"/>
      <c r="AN139" s="222"/>
      <c r="AO139" s="223"/>
      <c r="AP139" s="220"/>
      <c r="AQ139" s="224"/>
      <c r="AR139" s="224"/>
      <c r="AS139" s="224"/>
      <c r="AT139" s="224"/>
      <c r="AU139" s="224"/>
      <c r="AV139" s="224"/>
      <c r="AW139" s="224"/>
      <c r="AX139" s="224"/>
      <c r="AY139" s="224"/>
    </row>
    <row r="140">
      <c r="A140" s="219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5"/>
      <c r="AA140" s="220"/>
      <c r="AB140" s="225"/>
      <c r="AC140" s="225"/>
      <c r="AD140" s="225"/>
      <c r="AE140" s="225"/>
      <c r="AF140" s="225"/>
      <c r="AG140" s="220"/>
      <c r="AH140" s="220"/>
      <c r="AI140" s="220"/>
      <c r="AJ140" s="220"/>
      <c r="AK140" s="222"/>
      <c r="AL140" s="222"/>
      <c r="AM140" s="222"/>
      <c r="AN140" s="222"/>
      <c r="AO140" s="223"/>
      <c r="AP140" s="220"/>
      <c r="AQ140" s="224"/>
      <c r="AR140" s="224"/>
      <c r="AS140" s="224"/>
      <c r="AT140" s="224"/>
      <c r="AU140" s="224"/>
      <c r="AV140" s="224"/>
      <c r="AW140" s="224"/>
      <c r="AX140" s="224"/>
      <c r="AY140" s="224"/>
    </row>
    <row r="141">
      <c r="A141" s="219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5"/>
      <c r="AA141" s="220"/>
      <c r="AB141" s="225"/>
      <c r="AC141" s="225"/>
      <c r="AD141" s="225"/>
      <c r="AE141" s="225"/>
      <c r="AF141" s="225"/>
      <c r="AG141" s="220"/>
      <c r="AH141" s="220"/>
      <c r="AI141" s="220"/>
      <c r="AJ141" s="220"/>
      <c r="AK141" s="222"/>
      <c r="AL141" s="222"/>
      <c r="AM141" s="222"/>
      <c r="AN141" s="222"/>
      <c r="AO141" s="223"/>
      <c r="AP141" s="220"/>
      <c r="AQ141" s="224"/>
      <c r="AR141" s="224"/>
      <c r="AS141" s="224"/>
      <c r="AT141" s="224"/>
      <c r="AU141" s="224"/>
      <c r="AV141" s="224"/>
      <c r="AW141" s="224"/>
      <c r="AX141" s="224"/>
      <c r="AY141" s="224"/>
    </row>
    <row r="142">
      <c r="A142" s="219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5"/>
      <c r="AA142" s="220"/>
      <c r="AB142" s="225"/>
      <c r="AC142" s="225"/>
      <c r="AD142" s="225"/>
      <c r="AE142" s="225"/>
      <c r="AF142" s="225"/>
      <c r="AG142" s="220"/>
      <c r="AH142" s="220"/>
      <c r="AI142" s="220"/>
      <c r="AJ142" s="220"/>
      <c r="AK142" s="222"/>
      <c r="AL142" s="222"/>
      <c r="AM142" s="222"/>
      <c r="AN142" s="222"/>
      <c r="AO142" s="223"/>
      <c r="AP142" s="220"/>
      <c r="AQ142" s="224"/>
      <c r="AR142" s="224"/>
      <c r="AS142" s="224"/>
      <c r="AT142" s="224"/>
      <c r="AU142" s="224"/>
      <c r="AV142" s="224"/>
      <c r="AW142" s="224"/>
      <c r="AX142" s="224"/>
      <c r="AY142" s="224"/>
    </row>
    <row r="143">
      <c r="A143" s="219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5"/>
      <c r="AA143" s="220"/>
      <c r="AB143" s="225"/>
      <c r="AC143" s="225"/>
      <c r="AD143" s="225"/>
      <c r="AE143" s="225"/>
      <c r="AF143" s="225"/>
      <c r="AG143" s="220"/>
      <c r="AH143" s="220"/>
      <c r="AI143" s="220"/>
      <c r="AJ143" s="220"/>
      <c r="AK143" s="222"/>
      <c r="AL143" s="222"/>
      <c r="AM143" s="222"/>
      <c r="AN143" s="222"/>
      <c r="AO143" s="223"/>
      <c r="AP143" s="220"/>
      <c r="AQ143" s="224"/>
      <c r="AR143" s="224"/>
      <c r="AS143" s="224"/>
      <c r="AT143" s="224"/>
      <c r="AU143" s="224"/>
      <c r="AV143" s="224"/>
      <c r="AW143" s="224"/>
      <c r="AX143" s="224"/>
      <c r="AY143" s="224"/>
    </row>
    <row r="144">
      <c r="A144" s="219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5"/>
      <c r="AA144" s="220"/>
      <c r="AB144" s="225"/>
      <c r="AC144" s="225"/>
      <c r="AD144" s="225"/>
      <c r="AE144" s="225"/>
      <c r="AF144" s="225"/>
      <c r="AG144" s="220"/>
      <c r="AH144" s="220"/>
      <c r="AI144" s="220"/>
      <c r="AJ144" s="220"/>
      <c r="AK144" s="222"/>
      <c r="AL144" s="222"/>
      <c r="AM144" s="222"/>
      <c r="AN144" s="222"/>
      <c r="AO144" s="223"/>
      <c r="AP144" s="220"/>
      <c r="AQ144" s="224"/>
      <c r="AR144" s="224"/>
      <c r="AS144" s="224"/>
      <c r="AT144" s="224"/>
      <c r="AU144" s="224"/>
      <c r="AV144" s="224"/>
      <c r="AW144" s="224"/>
      <c r="AX144" s="224"/>
      <c r="AY144" s="224"/>
    </row>
    <row r="145">
      <c r="A145" s="219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5"/>
      <c r="AA145" s="220"/>
      <c r="AB145" s="225"/>
      <c r="AC145" s="225"/>
      <c r="AD145" s="225"/>
      <c r="AE145" s="225"/>
      <c r="AF145" s="225"/>
      <c r="AG145" s="220"/>
      <c r="AH145" s="220"/>
      <c r="AI145" s="220"/>
      <c r="AJ145" s="220"/>
      <c r="AK145" s="222"/>
      <c r="AL145" s="222"/>
      <c r="AM145" s="222"/>
      <c r="AN145" s="222"/>
      <c r="AO145" s="223"/>
      <c r="AP145" s="220"/>
      <c r="AQ145" s="224"/>
      <c r="AR145" s="224"/>
      <c r="AS145" s="224"/>
      <c r="AT145" s="224"/>
      <c r="AU145" s="224"/>
      <c r="AV145" s="224"/>
      <c r="AW145" s="224"/>
      <c r="AX145" s="224"/>
      <c r="AY145" s="224"/>
    </row>
    <row r="146">
      <c r="A146" s="219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5"/>
      <c r="AA146" s="220"/>
      <c r="AB146" s="225"/>
      <c r="AC146" s="225"/>
      <c r="AD146" s="225"/>
      <c r="AE146" s="225"/>
      <c r="AF146" s="225"/>
      <c r="AG146" s="220"/>
      <c r="AH146" s="220"/>
      <c r="AI146" s="220"/>
      <c r="AJ146" s="220"/>
      <c r="AK146" s="222"/>
      <c r="AL146" s="222"/>
      <c r="AM146" s="222"/>
      <c r="AN146" s="222"/>
      <c r="AO146" s="223"/>
      <c r="AP146" s="220"/>
      <c r="AQ146" s="224"/>
      <c r="AR146" s="224"/>
      <c r="AS146" s="224"/>
      <c r="AT146" s="224"/>
      <c r="AU146" s="224"/>
      <c r="AV146" s="224"/>
      <c r="AW146" s="224"/>
      <c r="AX146" s="224"/>
      <c r="AY146" s="224"/>
    </row>
    <row r="147">
      <c r="A147" s="219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5"/>
      <c r="AA147" s="220"/>
      <c r="AB147" s="225"/>
      <c r="AC147" s="225"/>
      <c r="AD147" s="225"/>
      <c r="AE147" s="225"/>
      <c r="AF147" s="225"/>
      <c r="AG147" s="220"/>
      <c r="AH147" s="220"/>
      <c r="AI147" s="220"/>
      <c r="AJ147" s="220"/>
      <c r="AK147" s="222"/>
      <c r="AL147" s="222"/>
      <c r="AM147" s="222"/>
      <c r="AN147" s="222"/>
      <c r="AO147" s="223"/>
      <c r="AP147" s="220"/>
      <c r="AQ147" s="224"/>
      <c r="AR147" s="224"/>
      <c r="AS147" s="224"/>
      <c r="AT147" s="224"/>
      <c r="AU147" s="224"/>
      <c r="AV147" s="224"/>
      <c r="AW147" s="224"/>
      <c r="AX147" s="224"/>
      <c r="AY147" s="224"/>
    </row>
    <row r="148">
      <c r="A148" s="219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5"/>
      <c r="AA148" s="220"/>
      <c r="AB148" s="225"/>
      <c r="AC148" s="225"/>
      <c r="AD148" s="225"/>
      <c r="AE148" s="225"/>
      <c r="AF148" s="225"/>
      <c r="AG148" s="220"/>
      <c r="AH148" s="220"/>
      <c r="AI148" s="220"/>
      <c r="AJ148" s="220"/>
      <c r="AK148" s="222"/>
      <c r="AL148" s="222"/>
      <c r="AM148" s="222"/>
      <c r="AN148" s="222"/>
      <c r="AO148" s="223"/>
      <c r="AP148" s="220"/>
      <c r="AQ148" s="224"/>
      <c r="AR148" s="224"/>
      <c r="AS148" s="224"/>
      <c r="AT148" s="224"/>
      <c r="AU148" s="224"/>
      <c r="AV148" s="224"/>
      <c r="AW148" s="224"/>
      <c r="AX148" s="224"/>
      <c r="AY148" s="224"/>
    </row>
    <row r="149">
      <c r="A149" s="219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5"/>
      <c r="AA149" s="220"/>
      <c r="AB149" s="225"/>
      <c r="AC149" s="225"/>
      <c r="AD149" s="225"/>
      <c r="AE149" s="225"/>
      <c r="AF149" s="225"/>
      <c r="AG149" s="220"/>
      <c r="AH149" s="220"/>
      <c r="AI149" s="220"/>
      <c r="AJ149" s="220"/>
      <c r="AK149" s="222"/>
      <c r="AL149" s="222"/>
      <c r="AM149" s="222"/>
      <c r="AN149" s="222"/>
      <c r="AO149" s="223"/>
      <c r="AP149" s="220"/>
      <c r="AQ149" s="224"/>
      <c r="AR149" s="224"/>
      <c r="AS149" s="224"/>
      <c r="AT149" s="224"/>
      <c r="AU149" s="224"/>
      <c r="AV149" s="224"/>
      <c r="AW149" s="224"/>
      <c r="AX149" s="224"/>
      <c r="AY149" s="224"/>
    </row>
    <row r="150">
      <c r="A150" s="219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5"/>
      <c r="AA150" s="220"/>
      <c r="AB150" s="225"/>
      <c r="AC150" s="225"/>
      <c r="AD150" s="225"/>
      <c r="AE150" s="225"/>
      <c r="AF150" s="225"/>
      <c r="AG150" s="220"/>
      <c r="AH150" s="220"/>
      <c r="AI150" s="220"/>
      <c r="AJ150" s="220"/>
      <c r="AK150" s="222"/>
      <c r="AL150" s="222"/>
      <c r="AM150" s="222"/>
      <c r="AN150" s="222"/>
      <c r="AO150" s="223"/>
      <c r="AP150" s="220"/>
      <c r="AQ150" s="224"/>
      <c r="AR150" s="224"/>
      <c r="AS150" s="224"/>
      <c r="AT150" s="224"/>
      <c r="AU150" s="224"/>
      <c r="AV150" s="224"/>
      <c r="AW150" s="224"/>
      <c r="AX150" s="224"/>
      <c r="AY150" s="224"/>
    </row>
    <row r="151">
      <c r="A151" s="219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5"/>
      <c r="AA151" s="220"/>
      <c r="AB151" s="225"/>
      <c r="AC151" s="225"/>
      <c r="AD151" s="225"/>
      <c r="AE151" s="225"/>
      <c r="AF151" s="225"/>
      <c r="AG151" s="220"/>
      <c r="AH151" s="220"/>
      <c r="AI151" s="220"/>
      <c r="AJ151" s="220"/>
      <c r="AK151" s="222"/>
      <c r="AL151" s="222"/>
      <c r="AM151" s="222"/>
      <c r="AN151" s="222"/>
      <c r="AO151" s="223"/>
      <c r="AP151" s="220"/>
      <c r="AQ151" s="224"/>
      <c r="AR151" s="224"/>
      <c r="AS151" s="224"/>
      <c r="AT151" s="224"/>
      <c r="AU151" s="224"/>
      <c r="AV151" s="224"/>
      <c r="AW151" s="224"/>
      <c r="AX151" s="224"/>
      <c r="AY151" s="224"/>
    </row>
    <row r="152">
      <c r="A152" s="219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5"/>
      <c r="AA152" s="220"/>
      <c r="AB152" s="225"/>
      <c r="AC152" s="225"/>
      <c r="AD152" s="225"/>
      <c r="AE152" s="225"/>
      <c r="AF152" s="225"/>
      <c r="AG152" s="220"/>
      <c r="AH152" s="220"/>
      <c r="AI152" s="220"/>
      <c r="AJ152" s="220"/>
      <c r="AK152" s="222"/>
      <c r="AL152" s="222"/>
      <c r="AM152" s="222"/>
      <c r="AN152" s="222"/>
      <c r="AO152" s="223"/>
      <c r="AP152" s="220"/>
      <c r="AQ152" s="224"/>
      <c r="AR152" s="224"/>
      <c r="AS152" s="224"/>
      <c r="AT152" s="224"/>
      <c r="AU152" s="224"/>
      <c r="AV152" s="224"/>
      <c r="AW152" s="224"/>
      <c r="AX152" s="224"/>
      <c r="AY152" s="224"/>
    </row>
    <row r="153">
      <c r="A153" s="219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5"/>
      <c r="AA153" s="220"/>
      <c r="AB153" s="225"/>
      <c r="AC153" s="225"/>
      <c r="AD153" s="225"/>
      <c r="AE153" s="225"/>
      <c r="AF153" s="225"/>
      <c r="AG153" s="220"/>
      <c r="AH153" s="220"/>
      <c r="AI153" s="220"/>
      <c r="AJ153" s="220"/>
      <c r="AK153" s="222"/>
      <c r="AL153" s="222"/>
      <c r="AM153" s="222"/>
      <c r="AN153" s="222"/>
      <c r="AO153" s="223"/>
      <c r="AP153" s="220"/>
      <c r="AQ153" s="224"/>
      <c r="AR153" s="224"/>
      <c r="AS153" s="224"/>
      <c r="AT153" s="224"/>
      <c r="AU153" s="224"/>
      <c r="AV153" s="224"/>
      <c r="AW153" s="224"/>
      <c r="AX153" s="224"/>
      <c r="AY153" s="224"/>
    </row>
    <row r="154">
      <c r="A154" s="219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5"/>
      <c r="AA154" s="220"/>
      <c r="AB154" s="225"/>
      <c r="AC154" s="225"/>
      <c r="AD154" s="225"/>
      <c r="AE154" s="225"/>
      <c r="AF154" s="225"/>
      <c r="AG154" s="220"/>
      <c r="AH154" s="220"/>
      <c r="AI154" s="220"/>
      <c r="AJ154" s="220"/>
      <c r="AK154" s="222"/>
      <c r="AL154" s="222"/>
      <c r="AM154" s="222"/>
      <c r="AN154" s="222"/>
      <c r="AO154" s="223"/>
      <c r="AP154" s="220"/>
      <c r="AQ154" s="224"/>
      <c r="AR154" s="224"/>
      <c r="AS154" s="224"/>
      <c r="AT154" s="224"/>
      <c r="AU154" s="224"/>
      <c r="AV154" s="224"/>
      <c r="AW154" s="224"/>
      <c r="AX154" s="224"/>
      <c r="AY154" s="224"/>
    </row>
    <row r="155">
      <c r="A155" s="219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5"/>
      <c r="AA155" s="220"/>
      <c r="AB155" s="225"/>
      <c r="AC155" s="225"/>
      <c r="AD155" s="225"/>
      <c r="AE155" s="225"/>
      <c r="AF155" s="225"/>
      <c r="AG155" s="220"/>
      <c r="AH155" s="220"/>
      <c r="AI155" s="220"/>
      <c r="AJ155" s="220"/>
      <c r="AK155" s="222"/>
      <c r="AL155" s="222"/>
      <c r="AM155" s="222"/>
      <c r="AN155" s="222"/>
      <c r="AO155" s="223"/>
      <c r="AP155" s="220"/>
      <c r="AQ155" s="224"/>
      <c r="AR155" s="224"/>
      <c r="AS155" s="224"/>
      <c r="AT155" s="224"/>
      <c r="AU155" s="224"/>
      <c r="AV155" s="224"/>
      <c r="AW155" s="224"/>
      <c r="AX155" s="224"/>
      <c r="AY155" s="224"/>
    </row>
    <row r="156">
      <c r="A156" s="219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5"/>
      <c r="AA156" s="220"/>
      <c r="AB156" s="225"/>
      <c r="AC156" s="225"/>
      <c r="AD156" s="225"/>
      <c r="AE156" s="225"/>
      <c r="AF156" s="225"/>
      <c r="AG156" s="220"/>
      <c r="AH156" s="220"/>
      <c r="AI156" s="220"/>
      <c r="AJ156" s="220"/>
      <c r="AK156" s="222"/>
      <c r="AL156" s="222"/>
      <c r="AM156" s="222"/>
      <c r="AN156" s="222"/>
      <c r="AO156" s="223"/>
      <c r="AP156" s="220"/>
      <c r="AQ156" s="224"/>
      <c r="AR156" s="224"/>
      <c r="AS156" s="224"/>
      <c r="AT156" s="224"/>
      <c r="AU156" s="224"/>
      <c r="AV156" s="224"/>
      <c r="AW156" s="224"/>
      <c r="AX156" s="224"/>
      <c r="AY156" s="224"/>
    </row>
    <row r="157">
      <c r="A157" s="219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5"/>
      <c r="AA157" s="220"/>
      <c r="AB157" s="225"/>
      <c r="AC157" s="225"/>
      <c r="AD157" s="225"/>
      <c r="AE157" s="225"/>
      <c r="AF157" s="225"/>
      <c r="AG157" s="220"/>
      <c r="AH157" s="220"/>
      <c r="AI157" s="220"/>
      <c r="AJ157" s="220"/>
      <c r="AK157" s="222"/>
      <c r="AL157" s="222"/>
      <c r="AM157" s="222"/>
      <c r="AN157" s="222"/>
      <c r="AO157" s="223"/>
      <c r="AP157" s="220"/>
      <c r="AQ157" s="224"/>
      <c r="AR157" s="224"/>
      <c r="AS157" s="224"/>
      <c r="AT157" s="224"/>
      <c r="AU157" s="224"/>
      <c r="AV157" s="224"/>
      <c r="AW157" s="224"/>
      <c r="AX157" s="224"/>
      <c r="AY157" s="224"/>
    </row>
    <row r="158">
      <c r="A158" s="219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5"/>
      <c r="AA158" s="220"/>
      <c r="AB158" s="225"/>
      <c r="AC158" s="225"/>
      <c r="AD158" s="225"/>
      <c r="AE158" s="225"/>
      <c r="AF158" s="225"/>
      <c r="AG158" s="220"/>
      <c r="AH158" s="220"/>
      <c r="AI158" s="220"/>
      <c r="AJ158" s="220"/>
      <c r="AK158" s="222"/>
      <c r="AL158" s="222"/>
      <c r="AM158" s="222"/>
      <c r="AN158" s="222"/>
      <c r="AO158" s="223"/>
      <c r="AP158" s="220"/>
      <c r="AQ158" s="224"/>
      <c r="AR158" s="224"/>
      <c r="AS158" s="224"/>
      <c r="AT158" s="224"/>
      <c r="AU158" s="224"/>
      <c r="AV158" s="224"/>
      <c r="AW158" s="224"/>
      <c r="AX158" s="224"/>
      <c r="AY158" s="224"/>
    </row>
    <row r="159">
      <c r="A159" s="219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5"/>
      <c r="AA159" s="220"/>
      <c r="AB159" s="225"/>
      <c r="AC159" s="225"/>
      <c r="AD159" s="225"/>
      <c r="AE159" s="225"/>
      <c r="AF159" s="225"/>
      <c r="AG159" s="220"/>
      <c r="AH159" s="220"/>
      <c r="AI159" s="220"/>
      <c r="AJ159" s="220"/>
      <c r="AK159" s="222"/>
      <c r="AL159" s="222"/>
      <c r="AM159" s="222"/>
      <c r="AN159" s="222"/>
      <c r="AO159" s="223"/>
      <c r="AP159" s="220"/>
      <c r="AQ159" s="224"/>
      <c r="AR159" s="224"/>
      <c r="AS159" s="224"/>
      <c r="AT159" s="224"/>
      <c r="AU159" s="224"/>
      <c r="AV159" s="224"/>
      <c r="AW159" s="224"/>
      <c r="AX159" s="224"/>
      <c r="AY159" s="224"/>
    </row>
    <row r="160">
      <c r="A160" s="219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5"/>
      <c r="AA160" s="220"/>
      <c r="AB160" s="225"/>
      <c r="AC160" s="225"/>
      <c r="AD160" s="225"/>
      <c r="AE160" s="225"/>
      <c r="AF160" s="225"/>
      <c r="AG160" s="220"/>
      <c r="AH160" s="220"/>
      <c r="AI160" s="220"/>
      <c r="AJ160" s="220"/>
      <c r="AK160" s="222"/>
      <c r="AL160" s="222"/>
      <c r="AM160" s="222"/>
      <c r="AN160" s="222"/>
      <c r="AO160" s="223"/>
      <c r="AP160" s="220"/>
      <c r="AQ160" s="224"/>
      <c r="AR160" s="224"/>
      <c r="AS160" s="224"/>
      <c r="AT160" s="224"/>
      <c r="AU160" s="224"/>
      <c r="AV160" s="224"/>
      <c r="AW160" s="224"/>
      <c r="AX160" s="224"/>
      <c r="AY160" s="224"/>
    </row>
    <row r="161">
      <c r="A161" s="219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5"/>
      <c r="AA161" s="220"/>
      <c r="AB161" s="225"/>
      <c r="AC161" s="225"/>
      <c r="AD161" s="225"/>
      <c r="AE161" s="225"/>
      <c r="AF161" s="225"/>
      <c r="AG161" s="220"/>
      <c r="AH161" s="220"/>
      <c r="AI161" s="220"/>
      <c r="AJ161" s="220"/>
      <c r="AK161" s="222"/>
      <c r="AL161" s="222"/>
      <c r="AM161" s="222"/>
      <c r="AN161" s="222"/>
      <c r="AO161" s="223"/>
      <c r="AP161" s="220"/>
      <c r="AQ161" s="224"/>
      <c r="AR161" s="224"/>
      <c r="AS161" s="224"/>
      <c r="AT161" s="224"/>
      <c r="AU161" s="224"/>
      <c r="AV161" s="224"/>
      <c r="AW161" s="224"/>
      <c r="AX161" s="224"/>
      <c r="AY161" s="224"/>
    </row>
    <row r="162">
      <c r="A162" s="219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5"/>
      <c r="AA162" s="220"/>
      <c r="AB162" s="225"/>
      <c r="AC162" s="225"/>
      <c r="AD162" s="225"/>
      <c r="AE162" s="225"/>
      <c r="AF162" s="225"/>
      <c r="AG162" s="220"/>
      <c r="AH162" s="220"/>
      <c r="AI162" s="220"/>
      <c r="AJ162" s="220"/>
      <c r="AK162" s="222"/>
      <c r="AL162" s="222"/>
      <c r="AM162" s="222"/>
      <c r="AN162" s="222"/>
      <c r="AO162" s="223"/>
      <c r="AP162" s="220"/>
      <c r="AQ162" s="224"/>
      <c r="AR162" s="224"/>
      <c r="AS162" s="224"/>
      <c r="AT162" s="224"/>
      <c r="AU162" s="224"/>
      <c r="AV162" s="224"/>
      <c r="AW162" s="224"/>
      <c r="AX162" s="224"/>
      <c r="AY162" s="224"/>
    </row>
    <row r="163">
      <c r="A163" s="219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5"/>
      <c r="AA163" s="220"/>
      <c r="AB163" s="225"/>
      <c r="AC163" s="225"/>
      <c r="AD163" s="225"/>
      <c r="AE163" s="225"/>
      <c r="AF163" s="225"/>
      <c r="AG163" s="220"/>
      <c r="AH163" s="220"/>
      <c r="AI163" s="220"/>
      <c r="AJ163" s="220"/>
      <c r="AK163" s="222"/>
      <c r="AL163" s="222"/>
      <c r="AM163" s="222"/>
      <c r="AN163" s="222"/>
      <c r="AO163" s="223"/>
      <c r="AP163" s="220"/>
      <c r="AQ163" s="224"/>
      <c r="AR163" s="224"/>
      <c r="AS163" s="224"/>
      <c r="AT163" s="224"/>
      <c r="AU163" s="224"/>
      <c r="AV163" s="224"/>
      <c r="AW163" s="224"/>
      <c r="AX163" s="224"/>
      <c r="AY163" s="224"/>
    </row>
    <row r="164">
      <c r="A164" s="219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5"/>
      <c r="AA164" s="220"/>
      <c r="AB164" s="225"/>
      <c r="AC164" s="225"/>
      <c r="AD164" s="225"/>
      <c r="AE164" s="225"/>
      <c r="AF164" s="225"/>
      <c r="AG164" s="220"/>
      <c r="AH164" s="220"/>
      <c r="AI164" s="220"/>
      <c r="AJ164" s="220"/>
      <c r="AK164" s="222"/>
      <c r="AL164" s="222"/>
      <c r="AM164" s="222"/>
      <c r="AN164" s="222"/>
      <c r="AO164" s="223"/>
      <c r="AP164" s="220"/>
      <c r="AQ164" s="224"/>
      <c r="AR164" s="224"/>
      <c r="AS164" s="224"/>
      <c r="AT164" s="224"/>
      <c r="AU164" s="224"/>
      <c r="AV164" s="224"/>
      <c r="AW164" s="224"/>
      <c r="AX164" s="224"/>
      <c r="AY164" s="224"/>
    </row>
    <row r="165">
      <c r="A165" s="219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5"/>
      <c r="AA165" s="220"/>
      <c r="AB165" s="225"/>
      <c r="AC165" s="225"/>
      <c r="AD165" s="225"/>
      <c r="AE165" s="225"/>
      <c r="AF165" s="225"/>
      <c r="AG165" s="220"/>
      <c r="AH165" s="220"/>
      <c r="AI165" s="220"/>
      <c r="AJ165" s="220"/>
      <c r="AK165" s="222"/>
      <c r="AL165" s="222"/>
      <c r="AM165" s="222"/>
      <c r="AN165" s="222"/>
      <c r="AO165" s="223"/>
      <c r="AP165" s="220"/>
      <c r="AQ165" s="224"/>
      <c r="AR165" s="224"/>
      <c r="AS165" s="224"/>
      <c r="AT165" s="224"/>
      <c r="AU165" s="224"/>
      <c r="AV165" s="224"/>
      <c r="AW165" s="224"/>
      <c r="AX165" s="224"/>
      <c r="AY165" s="224"/>
    </row>
    <row r="166">
      <c r="A166" s="219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5"/>
      <c r="AA166" s="220"/>
      <c r="AB166" s="225"/>
      <c r="AC166" s="225"/>
      <c r="AD166" s="225"/>
      <c r="AE166" s="225"/>
      <c r="AF166" s="225"/>
      <c r="AG166" s="220"/>
      <c r="AH166" s="220"/>
      <c r="AI166" s="220"/>
      <c r="AJ166" s="220"/>
      <c r="AK166" s="222"/>
      <c r="AL166" s="222"/>
      <c r="AM166" s="222"/>
      <c r="AN166" s="222"/>
      <c r="AO166" s="223"/>
      <c r="AP166" s="220"/>
      <c r="AQ166" s="224"/>
      <c r="AR166" s="224"/>
      <c r="AS166" s="224"/>
      <c r="AT166" s="224"/>
      <c r="AU166" s="224"/>
      <c r="AV166" s="224"/>
      <c r="AW166" s="224"/>
      <c r="AX166" s="224"/>
      <c r="AY166" s="224"/>
    </row>
    <row r="167">
      <c r="A167" s="219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5"/>
      <c r="AA167" s="220"/>
      <c r="AB167" s="225"/>
      <c r="AC167" s="225"/>
      <c r="AD167" s="225"/>
      <c r="AE167" s="225"/>
      <c r="AF167" s="225"/>
      <c r="AG167" s="220"/>
      <c r="AH167" s="220"/>
      <c r="AI167" s="220"/>
      <c r="AJ167" s="220"/>
      <c r="AK167" s="222"/>
      <c r="AL167" s="222"/>
      <c r="AM167" s="222"/>
      <c r="AN167" s="222"/>
      <c r="AO167" s="223"/>
      <c r="AP167" s="220"/>
      <c r="AQ167" s="224"/>
      <c r="AR167" s="224"/>
      <c r="AS167" s="224"/>
      <c r="AT167" s="224"/>
      <c r="AU167" s="224"/>
      <c r="AV167" s="224"/>
      <c r="AW167" s="224"/>
      <c r="AX167" s="224"/>
      <c r="AY167" s="224"/>
    </row>
    <row r="168">
      <c r="A168" s="219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5"/>
      <c r="AA168" s="220"/>
      <c r="AB168" s="225"/>
      <c r="AC168" s="225"/>
      <c r="AD168" s="225"/>
      <c r="AE168" s="225"/>
      <c r="AF168" s="225"/>
      <c r="AG168" s="220"/>
      <c r="AH168" s="220"/>
      <c r="AI168" s="220"/>
      <c r="AJ168" s="220"/>
      <c r="AK168" s="222"/>
      <c r="AL168" s="222"/>
      <c r="AM168" s="222"/>
      <c r="AN168" s="222"/>
      <c r="AO168" s="223"/>
      <c r="AP168" s="220"/>
      <c r="AQ168" s="224"/>
      <c r="AR168" s="224"/>
      <c r="AS168" s="224"/>
      <c r="AT168" s="224"/>
      <c r="AU168" s="224"/>
      <c r="AV168" s="224"/>
      <c r="AW168" s="224"/>
      <c r="AX168" s="224"/>
      <c r="AY168" s="224"/>
    </row>
    <row r="169">
      <c r="A169" s="219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5"/>
      <c r="AA169" s="220"/>
      <c r="AB169" s="225"/>
      <c r="AC169" s="225"/>
      <c r="AD169" s="225"/>
      <c r="AE169" s="225"/>
      <c r="AF169" s="225"/>
      <c r="AG169" s="220"/>
      <c r="AH169" s="220"/>
      <c r="AI169" s="220"/>
      <c r="AJ169" s="220"/>
      <c r="AK169" s="222"/>
      <c r="AL169" s="222"/>
      <c r="AM169" s="222"/>
      <c r="AN169" s="222"/>
      <c r="AO169" s="223"/>
      <c r="AP169" s="220"/>
      <c r="AQ169" s="224"/>
      <c r="AR169" s="224"/>
      <c r="AS169" s="224"/>
      <c r="AT169" s="224"/>
      <c r="AU169" s="224"/>
      <c r="AV169" s="224"/>
      <c r="AW169" s="224"/>
      <c r="AX169" s="224"/>
      <c r="AY169" s="224"/>
    </row>
    <row r="170">
      <c r="A170" s="219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5"/>
      <c r="AA170" s="220"/>
      <c r="AB170" s="225"/>
      <c r="AC170" s="225"/>
      <c r="AD170" s="225"/>
      <c r="AE170" s="225"/>
      <c r="AF170" s="225"/>
      <c r="AG170" s="220"/>
      <c r="AH170" s="220"/>
      <c r="AI170" s="220"/>
      <c r="AJ170" s="220"/>
      <c r="AK170" s="222"/>
      <c r="AL170" s="222"/>
      <c r="AM170" s="222"/>
      <c r="AN170" s="222"/>
      <c r="AO170" s="223"/>
      <c r="AP170" s="220"/>
      <c r="AQ170" s="224"/>
      <c r="AR170" s="224"/>
      <c r="AS170" s="224"/>
      <c r="AT170" s="224"/>
      <c r="AU170" s="224"/>
      <c r="AV170" s="224"/>
      <c r="AW170" s="224"/>
      <c r="AX170" s="224"/>
      <c r="AY170" s="224"/>
    </row>
    <row r="171">
      <c r="A171" s="219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5"/>
      <c r="AA171" s="220"/>
      <c r="AB171" s="225"/>
      <c r="AC171" s="225"/>
      <c r="AD171" s="225"/>
      <c r="AE171" s="225"/>
      <c r="AF171" s="225"/>
      <c r="AG171" s="220"/>
      <c r="AH171" s="220"/>
      <c r="AI171" s="220"/>
      <c r="AJ171" s="220"/>
      <c r="AK171" s="222"/>
      <c r="AL171" s="222"/>
      <c r="AM171" s="222"/>
      <c r="AN171" s="222"/>
      <c r="AO171" s="223"/>
      <c r="AP171" s="220"/>
      <c r="AQ171" s="224"/>
      <c r="AR171" s="224"/>
      <c r="AS171" s="224"/>
      <c r="AT171" s="224"/>
      <c r="AU171" s="224"/>
      <c r="AV171" s="224"/>
      <c r="AW171" s="224"/>
      <c r="AX171" s="224"/>
      <c r="AY171" s="224"/>
    </row>
    <row r="172">
      <c r="A172" s="219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5"/>
      <c r="AA172" s="220"/>
      <c r="AB172" s="225"/>
      <c r="AC172" s="225"/>
      <c r="AD172" s="225"/>
      <c r="AE172" s="225"/>
      <c r="AF172" s="225"/>
      <c r="AG172" s="220"/>
      <c r="AH172" s="220"/>
      <c r="AI172" s="220"/>
      <c r="AJ172" s="220"/>
      <c r="AK172" s="222"/>
      <c r="AL172" s="222"/>
      <c r="AM172" s="222"/>
      <c r="AN172" s="222"/>
      <c r="AO172" s="223"/>
      <c r="AP172" s="220"/>
      <c r="AQ172" s="224"/>
      <c r="AR172" s="224"/>
      <c r="AS172" s="224"/>
      <c r="AT172" s="224"/>
      <c r="AU172" s="224"/>
      <c r="AV172" s="224"/>
      <c r="AW172" s="224"/>
      <c r="AX172" s="224"/>
      <c r="AY172" s="224"/>
    </row>
    <row r="173">
      <c r="A173" s="219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5"/>
      <c r="AA173" s="220"/>
      <c r="AB173" s="225"/>
      <c r="AC173" s="225"/>
      <c r="AD173" s="225"/>
      <c r="AE173" s="225"/>
      <c r="AF173" s="225"/>
      <c r="AG173" s="220"/>
      <c r="AH173" s="220"/>
      <c r="AI173" s="220"/>
      <c r="AJ173" s="220"/>
      <c r="AK173" s="222"/>
      <c r="AL173" s="222"/>
      <c r="AM173" s="222"/>
      <c r="AN173" s="222"/>
      <c r="AO173" s="223"/>
      <c r="AP173" s="220"/>
      <c r="AQ173" s="224"/>
      <c r="AR173" s="224"/>
      <c r="AS173" s="224"/>
      <c r="AT173" s="224"/>
      <c r="AU173" s="224"/>
      <c r="AV173" s="224"/>
      <c r="AW173" s="224"/>
      <c r="AX173" s="224"/>
      <c r="AY173" s="224"/>
    </row>
    <row r="174">
      <c r="A174" s="219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5"/>
      <c r="AA174" s="220"/>
      <c r="AB174" s="225"/>
      <c r="AC174" s="225"/>
      <c r="AD174" s="225"/>
      <c r="AE174" s="225"/>
      <c r="AF174" s="225"/>
      <c r="AG174" s="220"/>
      <c r="AH174" s="220"/>
      <c r="AI174" s="220"/>
      <c r="AJ174" s="220"/>
      <c r="AK174" s="222"/>
      <c r="AL174" s="222"/>
      <c r="AM174" s="222"/>
      <c r="AN174" s="222"/>
      <c r="AO174" s="223"/>
      <c r="AP174" s="220"/>
      <c r="AQ174" s="224"/>
      <c r="AR174" s="224"/>
      <c r="AS174" s="224"/>
      <c r="AT174" s="224"/>
      <c r="AU174" s="224"/>
      <c r="AV174" s="224"/>
      <c r="AW174" s="224"/>
      <c r="AX174" s="224"/>
      <c r="AY174" s="224"/>
    </row>
    <row r="175">
      <c r="A175" s="219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5"/>
      <c r="AA175" s="220"/>
      <c r="AB175" s="225"/>
      <c r="AC175" s="225"/>
      <c r="AD175" s="225"/>
      <c r="AE175" s="225"/>
      <c r="AF175" s="225"/>
      <c r="AG175" s="220"/>
      <c r="AH175" s="220"/>
      <c r="AI175" s="220"/>
      <c r="AJ175" s="220"/>
      <c r="AK175" s="222"/>
      <c r="AL175" s="222"/>
      <c r="AM175" s="222"/>
      <c r="AN175" s="222"/>
      <c r="AO175" s="223"/>
      <c r="AP175" s="220"/>
      <c r="AQ175" s="224"/>
      <c r="AR175" s="224"/>
      <c r="AS175" s="224"/>
      <c r="AT175" s="224"/>
      <c r="AU175" s="224"/>
      <c r="AV175" s="224"/>
      <c r="AW175" s="224"/>
      <c r="AX175" s="224"/>
      <c r="AY175" s="224"/>
    </row>
    <row r="176">
      <c r="A176" s="219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5"/>
      <c r="AA176" s="220"/>
      <c r="AB176" s="225"/>
      <c r="AC176" s="225"/>
      <c r="AD176" s="225"/>
      <c r="AE176" s="225"/>
      <c r="AF176" s="225"/>
      <c r="AG176" s="220"/>
      <c r="AH176" s="220"/>
      <c r="AI176" s="220"/>
      <c r="AJ176" s="220"/>
      <c r="AK176" s="222"/>
      <c r="AL176" s="222"/>
      <c r="AM176" s="222"/>
      <c r="AN176" s="222"/>
      <c r="AO176" s="223"/>
      <c r="AP176" s="220"/>
      <c r="AQ176" s="224"/>
      <c r="AR176" s="224"/>
      <c r="AS176" s="224"/>
      <c r="AT176" s="224"/>
      <c r="AU176" s="224"/>
      <c r="AV176" s="224"/>
      <c r="AW176" s="224"/>
      <c r="AX176" s="224"/>
      <c r="AY176" s="224"/>
    </row>
    <row r="177">
      <c r="A177" s="219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5"/>
      <c r="AA177" s="220"/>
      <c r="AB177" s="225"/>
      <c r="AC177" s="225"/>
      <c r="AD177" s="225"/>
      <c r="AE177" s="225"/>
      <c r="AF177" s="225"/>
      <c r="AG177" s="220"/>
      <c r="AH177" s="220"/>
      <c r="AI177" s="220"/>
      <c r="AJ177" s="220"/>
      <c r="AK177" s="222"/>
      <c r="AL177" s="222"/>
      <c r="AM177" s="222"/>
      <c r="AN177" s="222"/>
      <c r="AO177" s="223"/>
      <c r="AP177" s="220"/>
      <c r="AQ177" s="224"/>
      <c r="AR177" s="224"/>
      <c r="AS177" s="224"/>
      <c r="AT177" s="224"/>
      <c r="AU177" s="224"/>
      <c r="AV177" s="224"/>
      <c r="AW177" s="224"/>
      <c r="AX177" s="224"/>
      <c r="AY177" s="224"/>
    </row>
    <row r="178">
      <c r="A178" s="219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5"/>
      <c r="AA178" s="220"/>
      <c r="AB178" s="225"/>
      <c r="AC178" s="225"/>
      <c r="AD178" s="225"/>
      <c r="AE178" s="225"/>
      <c r="AF178" s="225"/>
      <c r="AG178" s="220"/>
      <c r="AH178" s="220"/>
      <c r="AI178" s="220"/>
      <c r="AJ178" s="220"/>
      <c r="AK178" s="222"/>
      <c r="AL178" s="222"/>
      <c r="AM178" s="222"/>
      <c r="AN178" s="222"/>
      <c r="AO178" s="223"/>
      <c r="AP178" s="220"/>
      <c r="AQ178" s="224"/>
      <c r="AR178" s="224"/>
      <c r="AS178" s="224"/>
      <c r="AT178" s="224"/>
      <c r="AU178" s="224"/>
      <c r="AV178" s="224"/>
      <c r="AW178" s="224"/>
      <c r="AX178" s="224"/>
      <c r="AY178" s="224"/>
    </row>
    <row r="179">
      <c r="A179" s="219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5"/>
      <c r="AA179" s="220"/>
      <c r="AB179" s="225"/>
      <c r="AC179" s="225"/>
      <c r="AD179" s="225"/>
      <c r="AE179" s="225"/>
      <c r="AF179" s="225"/>
      <c r="AG179" s="220"/>
      <c r="AH179" s="220"/>
      <c r="AI179" s="220"/>
      <c r="AJ179" s="220"/>
      <c r="AK179" s="222"/>
      <c r="AL179" s="222"/>
      <c r="AM179" s="222"/>
      <c r="AN179" s="222"/>
      <c r="AO179" s="223"/>
      <c r="AP179" s="220"/>
      <c r="AQ179" s="224"/>
      <c r="AR179" s="224"/>
      <c r="AS179" s="224"/>
      <c r="AT179" s="224"/>
      <c r="AU179" s="224"/>
      <c r="AV179" s="224"/>
      <c r="AW179" s="224"/>
      <c r="AX179" s="224"/>
      <c r="AY179" s="224"/>
    </row>
    <row r="180">
      <c r="A180" s="219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5"/>
      <c r="AA180" s="220"/>
      <c r="AB180" s="225"/>
      <c r="AC180" s="225"/>
      <c r="AD180" s="225"/>
      <c r="AE180" s="225"/>
      <c r="AF180" s="225"/>
      <c r="AG180" s="220"/>
      <c r="AH180" s="220"/>
      <c r="AI180" s="220"/>
      <c r="AJ180" s="220"/>
      <c r="AK180" s="222"/>
      <c r="AL180" s="222"/>
      <c r="AM180" s="222"/>
      <c r="AN180" s="222"/>
      <c r="AO180" s="223"/>
      <c r="AP180" s="220"/>
      <c r="AQ180" s="224"/>
      <c r="AR180" s="224"/>
      <c r="AS180" s="224"/>
      <c r="AT180" s="224"/>
      <c r="AU180" s="224"/>
      <c r="AV180" s="224"/>
      <c r="AW180" s="224"/>
      <c r="AX180" s="224"/>
      <c r="AY180" s="224"/>
    </row>
    <row r="181">
      <c r="A181" s="219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5"/>
      <c r="AA181" s="220"/>
      <c r="AB181" s="225"/>
      <c r="AC181" s="225"/>
      <c r="AD181" s="225"/>
      <c r="AE181" s="225"/>
      <c r="AF181" s="225"/>
      <c r="AG181" s="220"/>
      <c r="AH181" s="220"/>
      <c r="AI181" s="220"/>
      <c r="AJ181" s="220"/>
      <c r="AK181" s="222"/>
      <c r="AL181" s="222"/>
      <c r="AM181" s="222"/>
      <c r="AN181" s="222"/>
      <c r="AO181" s="223"/>
      <c r="AP181" s="220"/>
      <c r="AQ181" s="224"/>
      <c r="AR181" s="224"/>
      <c r="AS181" s="224"/>
      <c r="AT181" s="224"/>
      <c r="AU181" s="224"/>
      <c r="AV181" s="224"/>
      <c r="AW181" s="224"/>
      <c r="AX181" s="224"/>
      <c r="AY181" s="224"/>
    </row>
    <row r="182">
      <c r="A182" s="219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5"/>
      <c r="AA182" s="220"/>
      <c r="AB182" s="225"/>
      <c r="AC182" s="225"/>
      <c r="AD182" s="225"/>
      <c r="AE182" s="225"/>
      <c r="AF182" s="225"/>
      <c r="AG182" s="220"/>
      <c r="AH182" s="220"/>
      <c r="AI182" s="220"/>
      <c r="AJ182" s="220"/>
      <c r="AK182" s="222"/>
      <c r="AL182" s="222"/>
      <c r="AM182" s="222"/>
      <c r="AN182" s="222"/>
      <c r="AO182" s="223"/>
      <c r="AP182" s="220"/>
      <c r="AQ182" s="224"/>
      <c r="AR182" s="224"/>
      <c r="AS182" s="224"/>
      <c r="AT182" s="224"/>
      <c r="AU182" s="224"/>
      <c r="AV182" s="224"/>
      <c r="AW182" s="224"/>
      <c r="AX182" s="224"/>
      <c r="AY182" s="224"/>
    </row>
    <row r="183">
      <c r="A183" s="219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5"/>
      <c r="AA183" s="220"/>
      <c r="AB183" s="225"/>
      <c r="AC183" s="225"/>
      <c r="AD183" s="225"/>
      <c r="AE183" s="225"/>
      <c r="AF183" s="225"/>
      <c r="AG183" s="220"/>
      <c r="AH183" s="220"/>
      <c r="AI183" s="220"/>
      <c r="AJ183" s="220"/>
      <c r="AK183" s="222"/>
      <c r="AL183" s="222"/>
      <c r="AM183" s="222"/>
      <c r="AN183" s="222"/>
      <c r="AO183" s="223"/>
      <c r="AP183" s="220"/>
      <c r="AQ183" s="224"/>
      <c r="AR183" s="224"/>
      <c r="AS183" s="224"/>
      <c r="AT183" s="224"/>
      <c r="AU183" s="224"/>
      <c r="AV183" s="224"/>
      <c r="AW183" s="224"/>
      <c r="AX183" s="224"/>
      <c r="AY183" s="224"/>
    </row>
    <row r="184">
      <c r="A184" s="219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5"/>
      <c r="AA184" s="220"/>
      <c r="AB184" s="225"/>
      <c r="AC184" s="225"/>
      <c r="AD184" s="225"/>
      <c r="AE184" s="225"/>
      <c r="AF184" s="225"/>
      <c r="AG184" s="220"/>
      <c r="AH184" s="220"/>
      <c r="AI184" s="220"/>
      <c r="AJ184" s="220"/>
      <c r="AK184" s="222"/>
      <c r="AL184" s="222"/>
      <c r="AM184" s="222"/>
      <c r="AN184" s="222"/>
      <c r="AO184" s="223"/>
      <c r="AP184" s="220"/>
      <c r="AQ184" s="224"/>
      <c r="AR184" s="224"/>
      <c r="AS184" s="224"/>
      <c r="AT184" s="224"/>
      <c r="AU184" s="224"/>
      <c r="AV184" s="224"/>
      <c r="AW184" s="224"/>
      <c r="AX184" s="224"/>
      <c r="AY184" s="224"/>
    </row>
    <row r="185">
      <c r="A185" s="219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5"/>
      <c r="AA185" s="220"/>
      <c r="AB185" s="225"/>
      <c r="AC185" s="225"/>
      <c r="AD185" s="225"/>
      <c r="AE185" s="225"/>
      <c r="AF185" s="225"/>
      <c r="AG185" s="220"/>
      <c r="AH185" s="220"/>
      <c r="AI185" s="220"/>
      <c r="AJ185" s="220"/>
      <c r="AK185" s="222"/>
      <c r="AL185" s="222"/>
      <c r="AM185" s="222"/>
      <c r="AN185" s="222"/>
      <c r="AO185" s="223"/>
      <c r="AP185" s="220"/>
      <c r="AQ185" s="224"/>
      <c r="AR185" s="224"/>
      <c r="AS185" s="224"/>
      <c r="AT185" s="224"/>
      <c r="AU185" s="224"/>
      <c r="AV185" s="224"/>
      <c r="AW185" s="224"/>
      <c r="AX185" s="224"/>
      <c r="AY185" s="224"/>
    </row>
    <row r="186">
      <c r="A186" s="219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5"/>
      <c r="AA186" s="220"/>
      <c r="AB186" s="225"/>
      <c r="AC186" s="225"/>
      <c r="AD186" s="225"/>
      <c r="AE186" s="225"/>
      <c r="AF186" s="225"/>
      <c r="AG186" s="220"/>
      <c r="AH186" s="220"/>
      <c r="AI186" s="220"/>
      <c r="AJ186" s="220"/>
      <c r="AK186" s="222"/>
      <c r="AL186" s="222"/>
      <c r="AM186" s="222"/>
      <c r="AN186" s="222"/>
      <c r="AO186" s="223"/>
      <c r="AP186" s="220"/>
      <c r="AQ186" s="224"/>
      <c r="AR186" s="224"/>
      <c r="AS186" s="224"/>
      <c r="AT186" s="224"/>
      <c r="AU186" s="224"/>
      <c r="AV186" s="224"/>
      <c r="AW186" s="224"/>
      <c r="AX186" s="224"/>
      <c r="AY186" s="224"/>
    </row>
    <row r="187">
      <c r="A187" s="219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5"/>
      <c r="AA187" s="220"/>
      <c r="AB187" s="225"/>
      <c r="AC187" s="225"/>
      <c r="AD187" s="225"/>
      <c r="AE187" s="225"/>
      <c r="AF187" s="225"/>
      <c r="AG187" s="220"/>
      <c r="AH187" s="220"/>
      <c r="AI187" s="220"/>
      <c r="AJ187" s="220"/>
      <c r="AK187" s="222"/>
      <c r="AL187" s="222"/>
      <c r="AM187" s="222"/>
      <c r="AN187" s="222"/>
      <c r="AO187" s="223"/>
      <c r="AP187" s="220"/>
      <c r="AQ187" s="224"/>
      <c r="AR187" s="224"/>
      <c r="AS187" s="224"/>
      <c r="AT187" s="224"/>
      <c r="AU187" s="224"/>
      <c r="AV187" s="224"/>
      <c r="AW187" s="224"/>
      <c r="AX187" s="224"/>
      <c r="AY187" s="224"/>
    </row>
    <row r="188">
      <c r="A188" s="219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5"/>
      <c r="AA188" s="220"/>
      <c r="AB188" s="225"/>
      <c r="AC188" s="225"/>
      <c r="AD188" s="225"/>
      <c r="AE188" s="225"/>
      <c r="AF188" s="225"/>
      <c r="AG188" s="220"/>
      <c r="AH188" s="220"/>
      <c r="AI188" s="220"/>
      <c r="AJ188" s="220"/>
      <c r="AK188" s="222"/>
      <c r="AL188" s="222"/>
      <c r="AM188" s="222"/>
      <c r="AN188" s="222"/>
      <c r="AO188" s="223"/>
      <c r="AP188" s="220"/>
      <c r="AQ188" s="224"/>
      <c r="AR188" s="224"/>
      <c r="AS188" s="224"/>
      <c r="AT188" s="224"/>
      <c r="AU188" s="224"/>
      <c r="AV188" s="224"/>
      <c r="AW188" s="224"/>
      <c r="AX188" s="224"/>
      <c r="AY188" s="224"/>
    </row>
    <row r="189">
      <c r="A189" s="219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5"/>
      <c r="AA189" s="220"/>
      <c r="AB189" s="225"/>
      <c r="AC189" s="225"/>
      <c r="AD189" s="225"/>
      <c r="AE189" s="225"/>
      <c r="AF189" s="225"/>
      <c r="AG189" s="220"/>
      <c r="AH189" s="220"/>
      <c r="AI189" s="220"/>
      <c r="AJ189" s="220"/>
      <c r="AK189" s="222"/>
      <c r="AL189" s="222"/>
      <c r="AM189" s="222"/>
      <c r="AN189" s="222"/>
      <c r="AO189" s="223"/>
      <c r="AP189" s="220"/>
      <c r="AQ189" s="224"/>
      <c r="AR189" s="224"/>
      <c r="AS189" s="224"/>
      <c r="AT189" s="224"/>
      <c r="AU189" s="224"/>
      <c r="AV189" s="224"/>
      <c r="AW189" s="224"/>
      <c r="AX189" s="224"/>
      <c r="AY189" s="224"/>
    </row>
    <row r="190">
      <c r="A190" s="219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5"/>
      <c r="AA190" s="220"/>
      <c r="AB190" s="225"/>
      <c r="AC190" s="225"/>
      <c r="AD190" s="225"/>
      <c r="AE190" s="225"/>
      <c r="AF190" s="225"/>
      <c r="AG190" s="220"/>
      <c r="AH190" s="220"/>
      <c r="AI190" s="220"/>
      <c r="AJ190" s="220"/>
      <c r="AK190" s="222"/>
      <c r="AL190" s="222"/>
      <c r="AM190" s="222"/>
      <c r="AN190" s="222"/>
      <c r="AO190" s="223"/>
      <c r="AP190" s="220"/>
      <c r="AQ190" s="224"/>
      <c r="AR190" s="224"/>
      <c r="AS190" s="224"/>
      <c r="AT190" s="224"/>
      <c r="AU190" s="224"/>
      <c r="AV190" s="224"/>
      <c r="AW190" s="224"/>
      <c r="AX190" s="224"/>
      <c r="AY190" s="224"/>
    </row>
    <row r="191">
      <c r="A191" s="219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5"/>
      <c r="AA191" s="220"/>
      <c r="AB191" s="225"/>
      <c r="AC191" s="225"/>
      <c r="AD191" s="225"/>
      <c r="AE191" s="225"/>
      <c r="AF191" s="225"/>
      <c r="AG191" s="220"/>
      <c r="AH191" s="220"/>
      <c r="AI191" s="220"/>
      <c r="AJ191" s="220"/>
      <c r="AK191" s="222"/>
      <c r="AL191" s="222"/>
      <c r="AM191" s="222"/>
      <c r="AN191" s="222"/>
      <c r="AO191" s="223"/>
      <c r="AP191" s="220"/>
      <c r="AQ191" s="224"/>
      <c r="AR191" s="224"/>
      <c r="AS191" s="224"/>
      <c r="AT191" s="224"/>
      <c r="AU191" s="224"/>
      <c r="AV191" s="224"/>
      <c r="AW191" s="224"/>
      <c r="AX191" s="224"/>
      <c r="AY191" s="224"/>
    </row>
    <row r="192">
      <c r="A192" s="219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5"/>
      <c r="AA192" s="220"/>
      <c r="AB192" s="225"/>
      <c r="AC192" s="225"/>
      <c r="AD192" s="225"/>
      <c r="AE192" s="225"/>
      <c r="AF192" s="225"/>
      <c r="AG192" s="220"/>
      <c r="AH192" s="220"/>
      <c r="AI192" s="220"/>
      <c r="AJ192" s="220"/>
      <c r="AK192" s="222"/>
      <c r="AL192" s="222"/>
      <c r="AM192" s="222"/>
      <c r="AN192" s="222"/>
      <c r="AO192" s="223"/>
      <c r="AP192" s="220"/>
      <c r="AQ192" s="224"/>
      <c r="AR192" s="224"/>
      <c r="AS192" s="224"/>
      <c r="AT192" s="224"/>
      <c r="AU192" s="224"/>
      <c r="AV192" s="224"/>
      <c r="AW192" s="224"/>
      <c r="AX192" s="224"/>
      <c r="AY192" s="224"/>
    </row>
    <row r="193">
      <c r="A193" s="219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5"/>
      <c r="AA193" s="220"/>
      <c r="AB193" s="225"/>
      <c r="AC193" s="225"/>
      <c r="AD193" s="225"/>
      <c r="AE193" s="225"/>
      <c r="AF193" s="225"/>
      <c r="AG193" s="220"/>
      <c r="AH193" s="220"/>
      <c r="AI193" s="220"/>
      <c r="AJ193" s="220"/>
      <c r="AK193" s="222"/>
      <c r="AL193" s="222"/>
      <c r="AM193" s="222"/>
      <c r="AN193" s="222"/>
      <c r="AO193" s="223"/>
      <c r="AP193" s="220"/>
      <c r="AQ193" s="224"/>
      <c r="AR193" s="224"/>
      <c r="AS193" s="224"/>
      <c r="AT193" s="224"/>
      <c r="AU193" s="224"/>
      <c r="AV193" s="224"/>
      <c r="AW193" s="224"/>
      <c r="AX193" s="224"/>
      <c r="AY193" s="224"/>
    </row>
    <row r="194">
      <c r="A194" s="219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5"/>
      <c r="AA194" s="220"/>
      <c r="AB194" s="225"/>
      <c r="AC194" s="225"/>
      <c r="AD194" s="225"/>
      <c r="AE194" s="225"/>
      <c r="AF194" s="225"/>
      <c r="AG194" s="220"/>
      <c r="AH194" s="220"/>
      <c r="AI194" s="220"/>
      <c r="AJ194" s="220"/>
      <c r="AK194" s="222"/>
      <c r="AL194" s="222"/>
      <c r="AM194" s="222"/>
      <c r="AN194" s="222"/>
      <c r="AO194" s="223"/>
      <c r="AP194" s="220"/>
      <c r="AQ194" s="224"/>
      <c r="AR194" s="224"/>
      <c r="AS194" s="224"/>
      <c r="AT194" s="224"/>
      <c r="AU194" s="224"/>
      <c r="AV194" s="224"/>
      <c r="AW194" s="224"/>
      <c r="AX194" s="224"/>
      <c r="AY194" s="224"/>
    </row>
    <row r="195">
      <c r="A195" s="219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5"/>
      <c r="AA195" s="220"/>
      <c r="AB195" s="225"/>
      <c r="AC195" s="225"/>
      <c r="AD195" s="225"/>
      <c r="AE195" s="225"/>
      <c r="AF195" s="225"/>
      <c r="AG195" s="220"/>
      <c r="AH195" s="220"/>
      <c r="AI195" s="220"/>
      <c r="AJ195" s="220"/>
      <c r="AK195" s="222"/>
      <c r="AL195" s="222"/>
      <c r="AM195" s="222"/>
      <c r="AN195" s="222"/>
      <c r="AO195" s="223"/>
      <c r="AP195" s="220"/>
      <c r="AQ195" s="224"/>
      <c r="AR195" s="224"/>
      <c r="AS195" s="224"/>
      <c r="AT195" s="224"/>
      <c r="AU195" s="224"/>
      <c r="AV195" s="224"/>
      <c r="AW195" s="224"/>
      <c r="AX195" s="224"/>
      <c r="AY195" s="224"/>
    </row>
    <row r="196">
      <c r="A196" s="219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5"/>
      <c r="AA196" s="220"/>
      <c r="AB196" s="225"/>
      <c r="AC196" s="225"/>
      <c r="AD196" s="225"/>
      <c r="AE196" s="225"/>
      <c r="AF196" s="225"/>
      <c r="AG196" s="220"/>
      <c r="AH196" s="220"/>
      <c r="AI196" s="220"/>
      <c r="AJ196" s="220"/>
      <c r="AK196" s="222"/>
      <c r="AL196" s="222"/>
      <c r="AM196" s="222"/>
      <c r="AN196" s="222"/>
      <c r="AO196" s="223"/>
      <c r="AP196" s="220"/>
      <c r="AQ196" s="224"/>
      <c r="AR196" s="224"/>
      <c r="AS196" s="224"/>
      <c r="AT196" s="224"/>
      <c r="AU196" s="224"/>
      <c r="AV196" s="224"/>
      <c r="AW196" s="224"/>
      <c r="AX196" s="224"/>
      <c r="AY196" s="224"/>
    </row>
    <row r="197">
      <c r="A197" s="219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5"/>
      <c r="AA197" s="220"/>
      <c r="AB197" s="225"/>
      <c r="AC197" s="225"/>
      <c r="AD197" s="225"/>
      <c r="AE197" s="225"/>
      <c r="AF197" s="225"/>
      <c r="AG197" s="220"/>
      <c r="AH197" s="220"/>
      <c r="AI197" s="220"/>
      <c r="AJ197" s="220"/>
      <c r="AK197" s="222"/>
      <c r="AL197" s="222"/>
      <c r="AM197" s="222"/>
      <c r="AN197" s="222"/>
      <c r="AO197" s="223"/>
      <c r="AP197" s="220"/>
      <c r="AQ197" s="224"/>
      <c r="AR197" s="224"/>
      <c r="AS197" s="224"/>
      <c r="AT197" s="224"/>
      <c r="AU197" s="224"/>
      <c r="AV197" s="224"/>
      <c r="AW197" s="224"/>
      <c r="AX197" s="224"/>
      <c r="AY197" s="224"/>
    </row>
    <row r="198">
      <c r="A198" s="219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5"/>
      <c r="AA198" s="220"/>
      <c r="AB198" s="225"/>
      <c r="AC198" s="225"/>
      <c r="AD198" s="225"/>
      <c r="AE198" s="225"/>
      <c r="AF198" s="225"/>
      <c r="AG198" s="220"/>
      <c r="AH198" s="220"/>
      <c r="AI198" s="220"/>
      <c r="AJ198" s="220"/>
      <c r="AK198" s="222"/>
      <c r="AL198" s="222"/>
      <c r="AM198" s="222"/>
      <c r="AN198" s="222"/>
      <c r="AO198" s="223"/>
      <c r="AP198" s="220"/>
      <c r="AQ198" s="224"/>
      <c r="AR198" s="224"/>
      <c r="AS198" s="224"/>
      <c r="AT198" s="224"/>
      <c r="AU198" s="224"/>
      <c r="AV198" s="224"/>
      <c r="AW198" s="224"/>
      <c r="AX198" s="224"/>
      <c r="AY198" s="224"/>
    </row>
    <row r="199">
      <c r="A199" s="219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5"/>
      <c r="AA199" s="220"/>
      <c r="AB199" s="225"/>
      <c r="AC199" s="225"/>
      <c r="AD199" s="225"/>
      <c r="AE199" s="225"/>
      <c r="AF199" s="225"/>
      <c r="AG199" s="220"/>
      <c r="AH199" s="220"/>
      <c r="AI199" s="220"/>
      <c r="AJ199" s="220"/>
      <c r="AK199" s="222"/>
      <c r="AL199" s="222"/>
      <c r="AM199" s="222"/>
      <c r="AN199" s="222"/>
      <c r="AO199" s="223"/>
      <c r="AP199" s="220"/>
      <c r="AQ199" s="224"/>
      <c r="AR199" s="224"/>
      <c r="AS199" s="224"/>
      <c r="AT199" s="224"/>
      <c r="AU199" s="224"/>
      <c r="AV199" s="224"/>
      <c r="AW199" s="224"/>
      <c r="AX199" s="224"/>
      <c r="AY199" s="224"/>
    </row>
    <row r="200">
      <c r="A200" s="21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5"/>
      <c r="AA200" s="220"/>
      <c r="AB200" s="225"/>
      <c r="AC200" s="225"/>
      <c r="AD200" s="225"/>
      <c r="AE200" s="225"/>
      <c r="AF200" s="225"/>
      <c r="AG200" s="220"/>
      <c r="AH200" s="220"/>
      <c r="AI200" s="220"/>
      <c r="AJ200" s="220"/>
      <c r="AK200" s="222"/>
      <c r="AL200" s="222"/>
      <c r="AM200" s="222"/>
      <c r="AN200" s="222"/>
      <c r="AO200" s="223"/>
      <c r="AP200" s="220"/>
      <c r="AQ200" s="224"/>
      <c r="AR200" s="224"/>
      <c r="AS200" s="224"/>
      <c r="AT200" s="224"/>
      <c r="AU200" s="224"/>
      <c r="AV200" s="224"/>
      <c r="AW200" s="224"/>
      <c r="AX200" s="224"/>
      <c r="AY200" s="224"/>
    </row>
    <row r="201">
      <c r="A201" s="219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5"/>
      <c r="AA201" s="220"/>
      <c r="AB201" s="225"/>
      <c r="AC201" s="225"/>
      <c r="AD201" s="225"/>
      <c r="AE201" s="225"/>
      <c r="AF201" s="225"/>
      <c r="AG201" s="220"/>
      <c r="AH201" s="220"/>
      <c r="AI201" s="220"/>
      <c r="AJ201" s="220"/>
      <c r="AK201" s="222"/>
      <c r="AL201" s="222"/>
      <c r="AM201" s="222"/>
      <c r="AN201" s="222"/>
      <c r="AO201" s="223"/>
      <c r="AP201" s="220"/>
      <c r="AQ201" s="224"/>
      <c r="AR201" s="224"/>
      <c r="AS201" s="224"/>
      <c r="AT201" s="224"/>
      <c r="AU201" s="224"/>
      <c r="AV201" s="224"/>
      <c r="AW201" s="224"/>
      <c r="AX201" s="224"/>
      <c r="AY201" s="224"/>
    </row>
    <row r="202">
      <c r="A202" s="219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5"/>
      <c r="AA202" s="220"/>
      <c r="AB202" s="225"/>
      <c r="AC202" s="225"/>
      <c r="AD202" s="225"/>
      <c r="AE202" s="225"/>
      <c r="AF202" s="225"/>
      <c r="AG202" s="220"/>
      <c r="AH202" s="220"/>
      <c r="AI202" s="220"/>
      <c r="AJ202" s="220"/>
      <c r="AK202" s="222"/>
      <c r="AL202" s="222"/>
      <c r="AM202" s="222"/>
      <c r="AN202" s="222"/>
      <c r="AO202" s="223"/>
      <c r="AP202" s="220"/>
      <c r="AQ202" s="224"/>
      <c r="AR202" s="224"/>
      <c r="AS202" s="224"/>
      <c r="AT202" s="224"/>
      <c r="AU202" s="224"/>
      <c r="AV202" s="224"/>
      <c r="AW202" s="224"/>
      <c r="AX202" s="224"/>
      <c r="AY202" s="224"/>
    </row>
    <row r="203">
      <c r="A203" s="219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5"/>
      <c r="AA203" s="220"/>
      <c r="AB203" s="225"/>
      <c r="AC203" s="225"/>
      <c r="AD203" s="225"/>
      <c r="AE203" s="225"/>
      <c r="AF203" s="225"/>
      <c r="AG203" s="220"/>
      <c r="AH203" s="220"/>
      <c r="AI203" s="220"/>
      <c r="AJ203" s="220"/>
      <c r="AK203" s="222"/>
      <c r="AL203" s="222"/>
      <c r="AM203" s="222"/>
      <c r="AN203" s="222"/>
      <c r="AO203" s="223"/>
      <c r="AP203" s="220"/>
      <c r="AQ203" s="224"/>
      <c r="AR203" s="224"/>
      <c r="AS203" s="224"/>
      <c r="AT203" s="224"/>
      <c r="AU203" s="224"/>
      <c r="AV203" s="224"/>
      <c r="AW203" s="224"/>
      <c r="AX203" s="224"/>
      <c r="AY203" s="224"/>
    </row>
    <row r="204">
      <c r="A204" s="219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5"/>
      <c r="AA204" s="220"/>
      <c r="AB204" s="225"/>
      <c r="AC204" s="225"/>
      <c r="AD204" s="225"/>
      <c r="AE204" s="225"/>
      <c r="AF204" s="225"/>
      <c r="AG204" s="220"/>
      <c r="AH204" s="220"/>
      <c r="AI204" s="220"/>
      <c r="AJ204" s="220"/>
      <c r="AK204" s="222"/>
      <c r="AL204" s="222"/>
      <c r="AM204" s="222"/>
      <c r="AN204" s="222"/>
      <c r="AO204" s="223"/>
      <c r="AP204" s="220"/>
      <c r="AQ204" s="224"/>
      <c r="AR204" s="224"/>
      <c r="AS204" s="224"/>
      <c r="AT204" s="224"/>
      <c r="AU204" s="224"/>
      <c r="AV204" s="224"/>
      <c r="AW204" s="224"/>
      <c r="AX204" s="224"/>
      <c r="AY204" s="224"/>
    </row>
    <row r="205">
      <c r="A205" s="219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5"/>
      <c r="AA205" s="220"/>
      <c r="AB205" s="225"/>
      <c r="AC205" s="225"/>
      <c r="AD205" s="225"/>
      <c r="AE205" s="225"/>
      <c r="AF205" s="225"/>
      <c r="AG205" s="220"/>
      <c r="AH205" s="220"/>
      <c r="AI205" s="220"/>
      <c r="AJ205" s="220"/>
      <c r="AK205" s="222"/>
      <c r="AL205" s="222"/>
      <c r="AM205" s="222"/>
      <c r="AN205" s="222"/>
      <c r="AO205" s="223"/>
      <c r="AP205" s="220"/>
      <c r="AQ205" s="224"/>
      <c r="AR205" s="224"/>
      <c r="AS205" s="224"/>
      <c r="AT205" s="224"/>
      <c r="AU205" s="224"/>
      <c r="AV205" s="224"/>
      <c r="AW205" s="224"/>
      <c r="AX205" s="224"/>
      <c r="AY205" s="224"/>
    </row>
    <row r="206">
      <c r="A206" s="219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5"/>
      <c r="AA206" s="220"/>
      <c r="AB206" s="225"/>
      <c r="AC206" s="225"/>
      <c r="AD206" s="225"/>
      <c r="AE206" s="225"/>
      <c r="AF206" s="225"/>
      <c r="AG206" s="220"/>
      <c r="AH206" s="220"/>
      <c r="AI206" s="220"/>
      <c r="AJ206" s="220"/>
      <c r="AK206" s="222"/>
      <c r="AL206" s="222"/>
      <c r="AM206" s="222"/>
      <c r="AN206" s="222"/>
      <c r="AO206" s="223"/>
      <c r="AP206" s="220"/>
      <c r="AQ206" s="224"/>
      <c r="AR206" s="224"/>
      <c r="AS206" s="224"/>
      <c r="AT206" s="224"/>
      <c r="AU206" s="224"/>
      <c r="AV206" s="224"/>
      <c r="AW206" s="224"/>
      <c r="AX206" s="224"/>
      <c r="AY206" s="224"/>
    </row>
    <row r="207">
      <c r="A207" s="219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5"/>
      <c r="AA207" s="220"/>
      <c r="AB207" s="225"/>
      <c r="AC207" s="225"/>
      <c r="AD207" s="225"/>
      <c r="AE207" s="225"/>
      <c r="AF207" s="225"/>
      <c r="AG207" s="220"/>
      <c r="AH207" s="220"/>
      <c r="AI207" s="220"/>
      <c r="AJ207" s="220"/>
      <c r="AK207" s="222"/>
      <c r="AL207" s="222"/>
      <c r="AM207" s="222"/>
      <c r="AN207" s="222"/>
      <c r="AO207" s="223"/>
      <c r="AP207" s="220"/>
      <c r="AQ207" s="224"/>
      <c r="AR207" s="224"/>
      <c r="AS207" s="224"/>
      <c r="AT207" s="224"/>
      <c r="AU207" s="224"/>
      <c r="AV207" s="224"/>
      <c r="AW207" s="224"/>
      <c r="AX207" s="224"/>
      <c r="AY207" s="224"/>
    </row>
    <row r="208">
      <c r="A208" s="219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5"/>
      <c r="AA208" s="220"/>
      <c r="AB208" s="225"/>
      <c r="AC208" s="225"/>
      <c r="AD208" s="225"/>
      <c r="AE208" s="225"/>
      <c r="AF208" s="225"/>
      <c r="AG208" s="220"/>
      <c r="AH208" s="220"/>
      <c r="AI208" s="220"/>
      <c r="AJ208" s="220"/>
      <c r="AK208" s="222"/>
      <c r="AL208" s="222"/>
      <c r="AM208" s="222"/>
      <c r="AN208" s="222"/>
      <c r="AO208" s="223"/>
      <c r="AP208" s="220"/>
      <c r="AQ208" s="224"/>
      <c r="AR208" s="224"/>
      <c r="AS208" s="224"/>
      <c r="AT208" s="224"/>
      <c r="AU208" s="224"/>
      <c r="AV208" s="224"/>
      <c r="AW208" s="224"/>
      <c r="AX208" s="224"/>
      <c r="AY208" s="224"/>
    </row>
    <row r="209">
      <c r="A209" s="219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5"/>
      <c r="AA209" s="220"/>
      <c r="AB209" s="225"/>
      <c r="AC209" s="225"/>
      <c r="AD209" s="225"/>
      <c r="AE209" s="225"/>
      <c r="AF209" s="225"/>
      <c r="AG209" s="220"/>
      <c r="AH209" s="220"/>
      <c r="AI209" s="220"/>
      <c r="AJ209" s="220"/>
      <c r="AK209" s="222"/>
      <c r="AL209" s="222"/>
      <c r="AM209" s="222"/>
      <c r="AN209" s="222"/>
      <c r="AO209" s="223"/>
      <c r="AP209" s="220"/>
      <c r="AQ209" s="224"/>
      <c r="AR209" s="224"/>
      <c r="AS209" s="224"/>
      <c r="AT209" s="224"/>
      <c r="AU209" s="224"/>
      <c r="AV209" s="224"/>
      <c r="AW209" s="224"/>
      <c r="AX209" s="224"/>
      <c r="AY209" s="224"/>
    </row>
    <row r="210">
      <c r="A210" s="219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5"/>
      <c r="AA210" s="220"/>
      <c r="AB210" s="225"/>
      <c r="AC210" s="225"/>
      <c r="AD210" s="225"/>
      <c r="AE210" s="225"/>
      <c r="AF210" s="225"/>
      <c r="AG210" s="220"/>
      <c r="AH210" s="220"/>
      <c r="AI210" s="220"/>
      <c r="AJ210" s="220"/>
      <c r="AK210" s="222"/>
      <c r="AL210" s="222"/>
      <c r="AM210" s="222"/>
      <c r="AN210" s="222"/>
      <c r="AO210" s="223"/>
      <c r="AP210" s="220"/>
      <c r="AQ210" s="224"/>
      <c r="AR210" s="224"/>
      <c r="AS210" s="224"/>
      <c r="AT210" s="224"/>
      <c r="AU210" s="224"/>
      <c r="AV210" s="224"/>
      <c r="AW210" s="224"/>
      <c r="AX210" s="224"/>
      <c r="AY210" s="224"/>
    </row>
    <row r="211">
      <c r="A211" s="219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5"/>
      <c r="AA211" s="220"/>
      <c r="AB211" s="225"/>
      <c r="AC211" s="225"/>
      <c r="AD211" s="225"/>
      <c r="AE211" s="225"/>
      <c r="AF211" s="225"/>
      <c r="AG211" s="220"/>
      <c r="AH211" s="220"/>
      <c r="AI211" s="220"/>
      <c r="AJ211" s="220"/>
      <c r="AK211" s="222"/>
      <c r="AL211" s="222"/>
      <c r="AM211" s="222"/>
      <c r="AN211" s="222"/>
      <c r="AO211" s="223"/>
      <c r="AP211" s="220"/>
      <c r="AQ211" s="224"/>
      <c r="AR211" s="224"/>
      <c r="AS211" s="224"/>
      <c r="AT211" s="224"/>
      <c r="AU211" s="224"/>
      <c r="AV211" s="224"/>
      <c r="AW211" s="224"/>
      <c r="AX211" s="224"/>
      <c r="AY211" s="224"/>
    </row>
    <row r="212">
      <c r="A212" s="219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5"/>
      <c r="AA212" s="220"/>
      <c r="AB212" s="225"/>
      <c r="AC212" s="225"/>
      <c r="AD212" s="225"/>
      <c r="AE212" s="225"/>
      <c r="AF212" s="225"/>
      <c r="AG212" s="220"/>
      <c r="AH212" s="220"/>
      <c r="AI212" s="220"/>
      <c r="AJ212" s="220"/>
      <c r="AK212" s="222"/>
      <c r="AL212" s="222"/>
      <c r="AM212" s="222"/>
      <c r="AN212" s="222"/>
      <c r="AO212" s="223"/>
      <c r="AP212" s="220"/>
      <c r="AQ212" s="224"/>
      <c r="AR212" s="224"/>
      <c r="AS212" s="224"/>
      <c r="AT212" s="224"/>
      <c r="AU212" s="224"/>
      <c r="AV212" s="224"/>
      <c r="AW212" s="224"/>
      <c r="AX212" s="224"/>
      <c r="AY212" s="224"/>
    </row>
    <row r="213">
      <c r="A213" s="219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5"/>
      <c r="AA213" s="220"/>
      <c r="AB213" s="225"/>
      <c r="AC213" s="225"/>
      <c r="AD213" s="225"/>
      <c r="AE213" s="225"/>
      <c r="AF213" s="225"/>
      <c r="AG213" s="220"/>
      <c r="AH213" s="220"/>
      <c r="AI213" s="220"/>
      <c r="AJ213" s="220"/>
      <c r="AK213" s="222"/>
      <c r="AL213" s="222"/>
      <c r="AM213" s="222"/>
      <c r="AN213" s="222"/>
      <c r="AO213" s="223"/>
      <c r="AP213" s="220"/>
      <c r="AQ213" s="224"/>
      <c r="AR213" s="224"/>
      <c r="AS213" s="224"/>
      <c r="AT213" s="224"/>
      <c r="AU213" s="224"/>
      <c r="AV213" s="224"/>
      <c r="AW213" s="224"/>
      <c r="AX213" s="224"/>
      <c r="AY213" s="224"/>
    </row>
    <row r="214">
      <c r="A214" s="219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5"/>
      <c r="AA214" s="220"/>
      <c r="AB214" s="225"/>
      <c r="AC214" s="225"/>
      <c r="AD214" s="225"/>
      <c r="AE214" s="225"/>
      <c r="AF214" s="225"/>
      <c r="AG214" s="220"/>
      <c r="AH214" s="220"/>
      <c r="AI214" s="220"/>
      <c r="AJ214" s="220"/>
      <c r="AK214" s="222"/>
      <c r="AL214" s="222"/>
      <c r="AM214" s="222"/>
      <c r="AN214" s="222"/>
      <c r="AO214" s="223"/>
      <c r="AP214" s="220"/>
      <c r="AQ214" s="224"/>
      <c r="AR214" s="224"/>
      <c r="AS214" s="224"/>
      <c r="AT214" s="224"/>
      <c r="AU214" s="224"/>
      <c r="AV214" s="224"/>
      <c r="AW214" s="224"/>
      <c r="AX214" s="224"/>
      <c r="AY214" s="224"/>
    </row>
    <row r="215">
      <c r="A215" s="219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5"/>
      <c r="AA215" s="220"/>
      <c r="AB215" s="225"/>
      <c r="AC215" s="225"/>
      <c r="AD215" s="225"/>
      <c r="AE215" s="225"/>
      <c r="AF215" s="225"/>
      <c r="AG215" s="220"/>
      <c r="AH215" s="220"/>
      <c r="AI215" s="220"/>
      <c r="AJ215" s="220"/>
      <c r="AK215" s="222"/>
      <c r="AL215" s="222"/>
      <c r="AM215" s="222"/>
      <c r="AN215" s="222"/>
      <c r="AO215" s="223"/>
      <c r="AP215" s="220"/>
      <c r="AQ215" s="224"/>
      <c r="AR215" s="224"/>
      <c r="AS215" s="224"/>
      <c r="AT215" s="224"/>
      <c r="AU215" s="224"/>
      <c r="AV215" s="224"/>
      <c r="AW215" s="224"/>
      <c r="AX215" s="224"/>
      <c r="AY215" s="224"/>
    </row>
    <row r="216">
      <c r="A216" s="219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5"/>
      <c r="AA216" s="220"/>
      <c r="AB216" s="225"/>
      <c r="AC216" s="225"/>
      <c r="AD216" s="225"/>
      <c r="AE216" s="225"/>
      <c r="AF216" s="225"/>
      <c r="AG216" s="220"/>
      <c r="AH216" s="220"/>
      <c r="AI216" s="220"/>
      <c r="AJ216" s="220"/>
      <c r="AK216" s="222"/>
      <c r="AL216" s="222"/>
      <c r="AM216" s="222"/>
      <c r="AN216" s="222"/>
      <c r="AO216" s="223"/>
      <c r="AP216" s="220"/>
      <c r="AQ216" s="224"/>
      <c r="AR216" s="224"/>
      <c r="AS216" s="224"/>
      <c r="AT216" s="224"/>
      <c r="AU216" s="224"/>
      <c r="AV216" s="224"/>
      <c r="AW216" s="224"/>
      <c r="AX216" s="224"/>
      <c r="AY216" s="224"/>
    </row>
    <row r="217">
      <c r="A217" s="219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5"/>
      <c r="AA217" s="220"/>
      <c r="AB217" s="225"/>
      <c r="AC217" s="225"/>
      <c r="AD217" s="225"/>
      <c r="AE217" s="225"/>
      <c r="AF217" s="225"/>
      <c r="AG217" s="220"/>
      <c r="AH217" s="220"/>
      <c r="AI217" s="220"/>
      <c r="AJ217" s="220"/>
      <c r="AK217" s="222"/>
      <c r="AL217" s="222"/>
      <c r="AM217" s="222"/>
      <c r="AN217" s="222"/>
      <c r="AO217" s="223"/>
      <c r="AP217" s="220"/>
      <c r="AQ217" s="224"/>
      <c r="AR217" s="224"/>
      <c r="AS217" s="224"/>
      <c r="AT217" s="224"/>
      <c r="AU217" s="224"/>
      <c r="AV217" s="224"/>
      <c r="AW217" s="224"/>
      <c r="AX217" s="224"/>
      <c r="AY217" s="224"/>
    </row>
    <row r="218">
      <c r="A218" s="219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5"/>
      <c r="AA218" s="220"/>
      <c r="AB218" s="225"/>
      <c r="AC218" s="225"/>
      <c r="AD218" s="225"/>
      <c r="AE218" s="225"/>
      <c r="AF218" s="225"/>
      <c r="AG218" s="220"/>
      <c r="AH218" s="220"/>
      <c r="AI218" s="220"/>
      <c r="AJ218" s="220"/>
      <c r="AK218" s="222"/>
      <c r="AL218" s="222"/>
      <c r="AM218" s="222"/>
      <c r="AN218" s="222"/>
      <c r="AO218" s="223"/>
      <c r="AP218" s="220"/>
      <c r="AQ218" s="224"/>
      <c r="AR218" s="224"/>
      <c r="AS218" s="224"/>
      <c r="AT218" s="224"/>
      <c r="AU218" s="224"/>
      <c r="AV218" s="224"/>
      <c r="AW218" s="224"/>
      <c r="AX218" s="224"/>
      <c r="AY218" s="224"/>
    </row>
    <row r="219">
      <c r="A219" s="219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5"/>
      <c r="AA219" s="220"/>
      <c r="AB219" s="225"/>
      <c r="AC219" s="225"/>
      <c r="AD219" s="225"/>
      <c r="AE219" s="225"/>
      <c r="AF219" s="225"/>
      <c r="AG219" s="220"/>
      <c r="AH219" s="220"/>
      <c r="AI219" s="220"/>
      <c r="AJ219" s="220"/>
      <c r="AK219" s="222"/>
      <c r="AL219" s="222"/>
      <c r="AM219" s="222"/>
      <c r="AN219" s="222"/>
      <c r="AO219" s="223"/>
      <c r="AP219" s="220"/>
      <c r="AQ219" s="224"/>
      <c r="AR219" s="224"/>
      <c r="AS219" s="224"/>
      <c r="AT219" s="224"/>
      <c r="AU219" s="224"/>
      <c r="AV219" s="224"/>
      <c r="AW219" s="224"/>
      <c r="AX219" s="224"/>
      <c r="AY219" s="224"/>
    </row>
    <row r="220">
      <c r="A220" s="219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5"/>
      <c r="AA220" s="220"/>
      <c r="AB220" s="225"/>
      <c r="AC220" s="225"/>
      <c r="AD220" s="225"/>
      <c r="AE220" s="225"/>
      <c r="AF220" s="225"/>
      <c r="AG220" s="220"/>
      <c r="AH220" s="220"/>
      <c r="AI220" s="220"/>
      <c r="AJ220" s="220"/>
      <c r="AK220" s="222"/>
      <c r="AL220" s="222"/>
      <c r="AM220" s="222"/>
      <c r="AN220" s="222"/>
      <c r="AO220" s="223"/>
      <c r="AP220" s="220"/>
      <c r="AQ220" s="224"/>
      <c r="AR220" s="224"/>
      <c r="AS220" s="224"/>
      <c r="AT220" s="224"/>
      <c r="AU220" s="224"/>
      <c r="AV220" s="224"/>
      <c r="AW220" s="224"/>
      <c r="AX220" s="224"/>
      <c r="AY220" s="224"/>
    </row>
    <row r="221">
      <c r="A221" s="219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5"/>
      <c r="AA221" s="220"/>
      <c r="AB221" s="225"/>
      <c r="AC221" s="225"/>
      <c r="AD221" s="225"/>
      <c r="AE221" s="225"/>
      <c r="AF221" s="225"/>
      <c r="AG221" s="220"/>
      <c r="AH221" s="220"/>
      <c r="AI221" s="220"/>
      <c r="AJ221" s="220"/>
      <c r="AK221" s="222"/>
      <c r="AL221" s="222"/>
      <c r="AM221" s="222"/>
      <c r="AN221" s="222"/>
      <c r="AO221" s="223"/>
      <c r="AP221" s="220"/>
      <c r="AQ221" s="224"/>
      <c r="AR221" s="224"/>
      <c r="AS221" s="224"/>
      <c r="AT221" s="224"/>
      <c r="AU221" s="224"/>
      <c r="AV221" s="224"/>
      <c r="AW221" s="224"/>
      <c r="AX221" s="224"/>
      <c r="AY221" s="224"/>
    </row>
    <row r="222">
      <c r="A222" s="219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5"/>
      <c r="AA222" s="220"/>
      <c r="AB222" s="225"/>
      <c r="AC222" s="225"/>
      <c r="AD222" s="225"/>
      <c r="AE222" s="225"/>
      <c r="AF222" s="225"/>
      <c r="AG222" s="220"/>
      <c r="AH222" s="220"/>
      <c r="AI222" s="220"/>
      <c r="AJ222" s="220"/>
      <c r="AK222" s="222"/>
      <c r="AL222" s="222"/>
      <c r="AM222" s="222"/>
      <c r="AN222" s="222"/>
      <c r="AO222" s="223"/>
      <c r="AP222" s="220"/>
      <c r="AQ222" s="224"/>
      <c r="AR222" s="224"/>
      <c r="AS222" s="224"/>
      <c r="AT222" s="224"/>
      <c r="AU222" s="224"/>
      <c r="AV222" s="224"/>
      <c r="AW222" s="224"/>
      <c r="AX222" s="224"/>
      <c r="AY222" s="224"/>
    </row>
    <row r="223">
      <c r="A223" s="219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5"/>
      <c r="AA223" s="220"/>
      <c r="AB223" s="225"/>
      <c r="AC223" s="225"/>
      <c r="AD223" s="225"/>
      <c r="AE223" s="225"/>
      <c r="AF223" s="225"/>
      <c r="AG223" s="220"/>
      <c r="AH223" s="220"/>
      <c r="AI223" s="220"/>
      <c r="AJ223" s="220"/>
      <c r="AK223" s="222"/>
      <c r="AL223" s="222"/>
      <c r="AM223" s="222"/>
      <c r="AN223" s="222"/>
      <c r="AO223" s="223"/>
      <c r="AP223" s="220"/>
      <c r="AQ223" s="224"/>
      <c r="AR223" s="224"/>
      <c r="AS223" s="224"/>
      <c r="AT223" s="224"/>
      <c r="AU223" s="224"/>
      <c r="AV223" s="224"/>
      <c r="AW223" s="224"/>
      <c r="AX223" s="224"/>
      <c r="AY223" s="224"/>
    </row>
    <row r="224">
      <c r="A224" s="219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5"/>
      <c r="AA224" s="220"/>
      <c r="AB224" s="225"/>
      <c r="AC224" s="225"/>
      <c r="AD224" s="225"/>
      <c r="AE224" s="225"/>
      <c r="AF224" s="225"/>
      <c r="AG224" s="220"/>
      <c r="AH224" s="220"/>
      <c r="AI224" s="220"/>
      <c r="AJ224" s="220"/>
      <c r="AK224" s="222"/>
      <c r="AL224" s="222"/>
      <c r="AM224" s="222"/>
      <c r="AN224" s="222"/>
      <c r="AO224" s="223"/>
      <c r="AP224" s="220"/>
      <c r="AQ224" s="224"/>
      <c r="AR224" s="224"/>
      <c r="AS224" s="224"/>
      <c r="AT224" s="224"/>
      <c r="AU224" s="224"/>
      <c r="AV224" s="224"/>
      <c r="AW224" s="224"/>
      <c r="AX224" s="224"/>
      <c r="AY224" s="224"/>
    </row>
    <row r="225">
      <c r="A225" s="219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5"/>
      <c r="AA225" s="220"/>
      <c r="AB225" s="225"/>
      <c r="AC225" s="225"/>
      <c r="AD225" s="225"/>
      <c r="AE225" s="225"/>
      <c r="AF225" s="225"/>
      <c r="AG225" s="220"/>
      <c r="AH225" s="220"/>
      <c r="AI225" s="220"/>
      <c r="AJ225" s="220"/>
      <c r="AK225" s="222"/>
      <c r="AL225" s="222"/>
      <c r="AM225" s="222"/>
      <c r="AN225" s="222"/>
      <c r="AO225" s="223"/>
      <c r="AP225" s="220"/>
      <c r="AQ225" s="224"/>
      <c r="AR225" s="224"/>
      <c r="AS225" s="224"/>
      <c r="AT225" s="224"/>
      <c r="AU225" s="224"/>
      <c r="AV225" s="224"/>
      <c r="AW225" s="224"/>
      <c r="AX225" s="224"/>
      <c r="AY225" s="224"/>
    </row>
    <row r="226">
      <c r="A226" s="219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5"/>
      <c r="AA226" s="220"/>
      <c r="AB226" s="225"/>
      <c r="AC226" s="225"/>
      <c r="AD226" s="225"/>
      <c r="AE226" s="225"/>
      <c r="AF226" s="225"/>
      <c r="AG226" s="220"/>
      <c r="AH226" s="220"/>
      <c r="AI226" s="220"/>
      <c r="AJ226" s="220"/>
      <c r="AK226" s="222"/>
      <c r="AL226" s="222"/>
      <c r="AM226" s="222"/>
      <c r="AN226" s="222"/>
      <c r="AO226" s="223"/>
      <c r="AP226" s="220"/>
      <c r="AQ226" s="224"/>
      <c r="AR226" s="224"/>
      <c r="AS226" s="224"/>
      <c r="AT226" s="224"/>
      <c r="AU226" s="224"/>
      <c r="AV226" s="224"/>
      <c r="AW226" s="224"/>
      <c r="AX226" s="224"/>
      <c r="AY226" s="224"/>
    </row>
    <row r="227">
      <c r="A227" s="219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5"/>
      <c r="AA227" s="220"/>
      <c r="AB227" s="225"/>
      <c r="AC227" s="225"/>
      <c r="AD227" s="225"/>
      <c r="AE227" s="225"/>
      <c r="AF227" s="225"/>
      <c r="AG227" s="220"/>
      <c r="AH227" s="220"/>
      <c r="AI227" s="220"/>
      <c r="AJ227" s="220"/>
      <c r="AK227" s="222"/>
      <c r="AL227" s="222"/>
      <c r="AM227" s="222"/>
      <c r="AN227" s="222"/>
      <c r="AO227" s="223"/>
      <c r="AP227" s="220"/>
      <c r="AQ227" s="224"/>
      <c r="AR227" s="224"/>
      <c r="AS227" s="224"/>
      <c r="AT227" s="224"/>
      <c r="AU227" s="224"/>
      <c r="AV227" s="224"/>
      <c r="AW227" s="224"/>
      <c r="AX227" s="224"/>
      <c r="AY227" s="224"/>
    </row>
    <row r="228">
      <c r="A228" s="219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5"/>
      <c r="AA228" s="220"/>
      <c r="AB228" s="225"/>
      <c r="AC228" s="225"/>
      <c r="AD228" s="225"/>
      <c r="AE228" s="225"/>
      <c r="AF228" s="225"/>
      <c r="AG228" s="220"/>
      <c r="AH228" s="220"/>
      <c r="AI228" s="220"/>
      <c r="AJ228" s="220"/>
      <c r="AK228" s="222"/>
      <c r="AL228" s="222"/>
      <c r="AM228" s="222"/>
      <c r="AN228" s="222"/>
      <c r="AO228" s="223"/>
      <c r="AP228" s="220"/>
      <c r="AQ228" s="224"/>
      <c r="AR228" s="224"/>
      <c r="AS228" s="224"/>
      <c r="AT228" s="224"/>
      <c r="AU228" s="224"/>
      <c r="AV228" s="224"/>
      <c r="AW228" s="224"/>
      <c r="AX228" s="224"/>
      <c r="AY228" s="224"/>
    </row>
    <row r="229">
      <c r="A229" s="219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5"/>
      <c r="AA229" s="220"/>
      <c r="AB229" s="225"/>
      <c r="AC229" s="225"/>
      <c r="AD229" s="225"/>
      <c r="AE229" s="225"/>
      <c r="AF229" s="225"/>
      <c r="AG229" s="220"/>
      <c r="AH229" s="220"/>
      <c r="AI229" s="220"/>
      <c r="AJ229" s="220"/>
      <c r="AK229" s="222"/>
      <c r="AL229" s="222"/>
      <c r="AM229" s="222"/>
      <c r="AN229" s="222"/>
      <c r="AO229" s="223"/>
      <c r="AP229" s="220"/>
      <c r="AQ229" s="224"/>
      <c r="AR229" s="224"/>
      <c r="AS229" s="224"/>
      <c r="AT229" s="224"/>
      <c r="AU229" s="224"/>
      <c r="AV229" s="224"/>
      <c r="AW229" s="224"/>
      <c r="AX229" s="224"/>
      <c r="AY229" s="224"/>
    </row>
    <row r="230">
      <c r="A230" s="219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5"/>
      <c r="AA230" s="220"/>
      <c r="AB230" s="225"/>
      <c r="AC230" s="225"/>
      <c r="AD230" s="225"/>
      <c r="AE230" s="225"/>
      <c r="AF230" s="225"/>
      <c r="AG230" s="220"/>
      <c r="AH230" s="220"/>
      <c r="AI230" s="220"/>
      <c r="AJ230" s="220"/>
      <c r="AK230" s="222"/>
      <c r="AL230" s="222"/>
      <c r="AM230" s="222"/>
      <c r="AN230" s="222"/>
      <c r="AO230" s="223"/>
      <c r="AP230" s="220"/>
      <c r="AQ230" s="224"/>
      <c r="AR230" s="224"/>
      <c r="AS230" s="224"/>
      <c r="AT230" s="224"/>
      <c r="AU230" s="224"/>
      <c r="AV230" s="224"/>
      <c r="AW230" s="224"/>
      <c r="AX230" s="224"/>
      <c r="AY230" s="224"/>
    </row>
    <row r="231">
      <c r="A231" s="219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5"/>
      <c r="AA231" s="220"/>
      <c r="AB231" s="225"/>
      <c r="AC231" s="225"/>
      <c r="AD231" s="225"/>
      <c r="AE231" s="225"/>
      <c r="AF231" s="225"/>
      <c r="AG231" s="220"/>
      <c r="AH231" s="220"/>
      <c r="AI231" s="220"/>
      <c r="AJ231" s="220"/>
      <c r="AK231" s="222"/>
      <c r="AL231" s="222"/>
      <c r="AM231" s="222"/>
      <c r="AN231" s="222"/>
      <c r="AO231" s="223"/>
      <c r="AP231" s="220"/>
      <c r="AQ231" s="224"/>
      <c r="AR231" s="224"/>
      <c r="AS231" s="224"/>
      <c r="AT231" s="224"/>
      <c r="AU231" s="224"/>
      <c r="AV231" s="224"/>
      <c r="AW231" s="224"/>
      <c r="AX231" s="224"/>
      <c r="AY231" s="224"/>
    </row>
    <row r="232">
      <c r="A232" s="219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5"/>
      <c r="AA232" s="220"/>
      <c r="AB232" s="225"/>
      <c r="AC232" s="225"/>
      <c r="AD232" s="225"/>
      <c r="AE232" s="225"/>
      <c r="AF232" s="225"/>
      <c r="AG232" s="220"/>
      <c r="AH232" s="220"/>
      <c r="AI232" s="220"/>
      <c r="AJ232" s="220"/>
      <c r="AK232" s="222"/>
      <c r="AL232" s="222"/>
      <c r="AM232" s="222"/>
      <c r="AN232" s="222"/>
      <c r="AO232" s="223"/>
      <c r="AP232" s="220"/>
      <c r="AQ232" s="224"/>
      <c r="AR232" s="224"/>
      <c r="AS232" s="224"/>
      <c r="AT232" s="224"/>
      <c r="AU232" s="224"/>
      <c r="AV232" s="224"/>
      <c r="AW232" s="224"/>
      <c r="AX232" s="224"/>
      <c r="AY232" s="224"/>
    </row>
    <row r="233">
      <c r="A233" s="219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5"/>
      <c r="AA233" s="220"/>
      <c r="AB233" s="225"/>
      <c r="AC233" s="225"/>
      <c r="AD233" s="225"/>
      <c r="AE233" s="225"/>
      <c r="AF233" s="225"/>
      <c r="AG233" s="220"/>
      <c r="AH233" s="220"/>
      <c r="AI233" s="220"/>
      <c r="AJ233" s="220"/>
      <c r="AK233" s="222"/>
      <c r="AL233" s="222"/>
      <c r="AM233" s="222"/>
      <c r="AN233" s="222"/>
      <c r="AO233" s="223"/>
      <c r="AP233" s="220"/>
      <c r="AQ233" s="224"/>
      <c r="AR233" s="224"/>
      <c r="AS233" s="224"/>
      <c r="AT233" s="224"/>
      <c r="AU233" s="224"/>
      <c r="AV233" s="224"/>
      <c r="AW233" s="224"/>
      <c r="AX233" s="224"/>
      <c r="AY233" s="224"/>
    </row>
    <row r="234">
      <c r="A234" s="219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5"/>
      <c r="AA234" s="220"/>
      <c r="AB234" s="225"/>
      <c r="AC234" s="225"/>
      <c r="AD234" s="225"/>
      <c r="AE234" s="225"/>
      <c r="AF234" s="225"/>
      <c r="AG234" s="220"/>
      <c r="AH234" s="220"/>
      <c r="AI234" s="220"/>
      <c r="AJ234" s="220"/>
      <c r="AK234" s="222"/>
      <c r="AL234" s="222"/>
      <c r="AM234" s="222"/>
      <c r="AN234" s="222"/>
      <c r="AO234" s="223"/>
      <c r="AP234" s="220"/>
      <c r="AQ234" s="224"/>
      <c r="AR234" s="224"/>
      <c r="AS234" s="224"/>
      <c r="AT234" s="224"/>
      <c r="AU234" s="224"/>
      <c r="AV234" s="224"/>
      <c r="AW234" s="224"/>
      <c r="AX234" s="224"/>
      <c r="AY234" s="224"/>
    </row>
    <row r="235">
      <c r="A235" s="219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5"/>
      <c r="AA235" s="220"/>
      <c r="AB235" s="225"/>
      <c r="AC235" s="225"/>
      <c r="AD235" s="225"/>
      <c r="AE235" s="225"/>
      <c r="AF235" s="225"/>
      <c r="AG235" s="220"/>
      <c r="AH235" s="220"/>
      <c r="AI235" s="220"/>
      <c r="AJ235" s="220"/>
      <c r="AK235" s="222"/>
      <c r="AL235" s="222"/>
      <c r="AM235" s="222"/>
      <c r="AN235" s="222"/>
      <c r="AO235" s="223"/>
      <c r="AP235" s="220"/>
      <c r="AQ235" s="224"/>
      <c r="AR235" s="224"/>
      <c r="AS235" s="224"/>
      <c r="AT235" s="224"/>
      <c r="AU235" s="224"/>
      <c r="AV235" s="224"/>
      <c r="AW235" s="224"/>
      <c r="AX235" s="224"/>
      <c r="AY235" s="224"/>
    </row>
    <row r="236">
      <c r="A236" s="219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5"/>
      <c r="AA236" s="220"/>
      <c r="AB236" s="225"/>
      <c r="AC236" s="225"/>
      <c r="AD236" s="225"/>
      <c r="AE236" s="225"/>
      <c r="AF236" s="225"/>
      <c r="AG236" s="220"/>
      <c r="AH236" s="220"/>
      <c r="AI236" s="220"/>
      <c r="AJ236" s="220"/>
      <c r="AK236" s="222"/>
      <c r="AL236" s="222"/>
      <c r="AM236" s="222"/>
      <c r="AN236" s="222"/>
      <c r="AO236" s="223"/>
      <c r="AP236" s="220"/>
      <c r="AQ236" s="224"/>
      <c r="AR236" s="224"/>
      <c r="AS236" s="224"/>
      <c r="AT236" s="224"/>
      <c r="AU236" s="224"/>
      <c r="AV236" s="224"/>
      <c r="AW236" s="224"/>
      <c r="AX236" s="224"/>
      <c r="AY236" s="224"/>
    </row>
    <row r="237">
      <c r="A237" s="219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5"/>
      <c r="AA237" s="220"/>
      <c r="AB237" s="225"/>
      <c r="AC237" s="225"/>
      <c r="AD237" s="225"/>
      <c r="AE237" s="225"/>
      <c r="AF237" s="225"/>
      <c r="AG237" s="220"/>
      <c r="AH237" s="220"/>
      <c r="AI237" s="220"/>
      <c r="AJ237" s="220"/>
      <c r="AK237" s="222"/>
      <c r="AL237" s="222"/>
      <c r="AM237" s="222"/>
      <c r="AN237" s="222"/>
      <c r="AO237" s="223"/>
      <c r="AP237" s="220"/>
      <c r="AQ237" s="224"/>
      <c r="AR237" s="224"/>
      <c r="AS237" s="224"/>
      <c r="AT237" s="224"/>
      <c r="AU237" s="224"/>
      <c r="AV237" s="224"/>
      <c r="AW237" s="224"/>
      <c r="AX237" s="224"/>
      <c r="AY237" s="224"/>
    </row>
    <row r="238">
      <c r="A238" s="219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5"/>
      <c r="AA238" s="220"/>
      <c r="AB238" s="225"/>
      <c r="AC238" s="225"/>
      <c r="AD238" s="225"/>
      <c r="AE238" s="225"/>
      <c r="AF238" s="225"/>
      <c r="AG238" s="220"/>
      <c r="AH238" s="220"/>
      <c r="AI238" s="220"/>
      <c r="AJ238" s="220"/>
      <c r="AK238" s="222"/>
      <c r="AL238" s="222"/>
      <c r="AM238" s="222"/>
      <c r="AN238" s="222"/>
      <c r="AO238" s="223"/>
      <c r="AP238" s="220"/>
      <c r="AQ238" s="224"/>
      <c r="AR238" s="224"/>
      <c r="AS238" s="224"/>
      <c r="AT238" s="224"/>
      <c r="AU238" s="224"/>
      <c r="AV238" s="224"/>
      <c r="AW238" s="224"/>
      <c r="AX238" s="224"/>
      <c r="AY238" s="224"/>
    </row>
    <row r="239">
      <c r="A239" s="219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5"/>
      <c r="AA239" s="220"/>
      <c r="AB239" s="225"/>
      <c r="AC239" s="225"/>
      <c r="AD239" s="225"/>
      <c r="AE239" s="225"/>
      <c r="AF239" s="225"/>
      <c r="AG239" s="220"/>
      <c r="AH239" s="220"/>
      <c r="AI239" s="220"/>
      <c r="AJ239" s="220"/>
      <c r="AK239" s="222"/>
      <c r="AL239" s="222"/>
      <c r="AM239" s="222"/>
      <c r="AN239" s="222"/>
      <c r="AO239" s="223"/>
      <c r="AP239" s="220"/>
      <c r="AQ239" s="224"/>
      <c r="AR239" s="224"/>
      <c r="AS239" s="224"/>
      <c r="AT239" s="224"/>
      <c r="AU239" s="224"/>
      <c r="AV239" s="224"/>
      <c r="AW239" s="224"/>
      <c r="AX239" s="224"/>
      <c r="AY239" s="224"/>
    </row>
    <row r="240">
      <c r="A240" s="219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5"/>
      <c r="AA240" s="220"/>
      <c r="AB240" s="225"/>
      <c r="AC240" s="225"/>
      <c r="AD240" s="225"/>
      <c r="AE240" s="225"/>
      <c r="AF240" s="225"/>
      <c r="AG240" s="220"/>
      <c r="AH240" s="220"/>
      <c r="AI240" s="220"/>
      <c r="AJ240" s="220"/>
      <c r="AK240" s="222"/>
      <c r="AL240" s="222"/>
      <c r="AM240" s="222"/>
      <c r="AN240" s="222"/>
      <c r="AO240" s="223"/>
      <c r="AP240" s="220"/>
      <c r="AQ240" s="224"/>
      <c r="AR240" s="224"/>
      <c r="AS240" s="224"/>
      <c r="AT240" s="224"/>
      <c r="AU240" s="224"/>
      <c r="AV240" s="224"/>
      <c r="AW240" s="224"/>
      <c r="AX240" s="224"/>
      <c r="AY240" s="224"/>
    </row>
    <row r="241">
      <c r="A241" s="219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5"/>
      <c r="AA241" s="220"/>
      <c r="AB241" s="225"/>
      <c r="AC241" s="225"/>
      <c r="AD241" s="225"/>
      <c r="AE241" s="225"/>
      <c r="AF241" s="225"/>
      <c r="AG241" s="220"/>
      <c r="AH241" s="220"/>
      <c r="AI241" s="220"/>
      <c r="AJ241" s="220"/>
      <c r="AK241" s="222"/>
      <c r="AL241" s="222"/>
      <c r="AM241" s="222"/>
      <c r="AN241" s="222"/>
      <c r="AO241" s="223"/>
      <c r="AP241" s="220"/>
      <c r="AQ241" s="224"/>
      <c r="AR241" s="224"/>
      <c r="AS241" s="224"/>
      <c r="AT241" s="224"/>
      <c r="AU241" s="224"/>
      <c r="AV241" s="224"/>
      <c r="AW241" s="224"/>
      <c r="AX241" s="224"/>
      <c r="AY241" s="224"/>
    </row>
    <row r="242">
      <c r="A242" s="219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5"/>
      <c r="AA242" s="220"/>
      <c r="AB242" s="225"/>
      <c r="AC242" s="225"/>
      <c r="AD242" s="225"/>
      <c r="AE242" s="225"/>
      <c r="AF242" s="225"/>
      <c r="AG242" s="220"/>
      <c r="AH242" s="220"/>
      <c r="AI242" s="220"/>
      <c r="AJ242" s="220"/>
      <c r="AK242" s="222"/>
      <c r="AL242" s="222"/>
      <c r="AM242" s="222"/>
      <c r="AN242" s="222"/>
      <c r="AO242" s="223"/>
      <c r="AP242" s="220"/>
      <c r="AQ242" s="224"/>
      <c r="AR242" s="224"/>
      <c r="AS242" s="224"/>
      <c r="AT242" s="224"/>
      <c r="AU242" s="224"/>
      <c r="AV242" s="224"/>
      <c r="AW242" s="224"/>
      <c r="AX242" s="224"/>
      <c r="AY242" s="224"/>
    </row>
    <row r="243">
      <c r="A243" s="219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5"/>
      <c r="AA243" s="220"/>
      <c r="AB243" s="225"/>
      <c r="AC243" s="225"/>
      <c r="AD243" s="225"/>
      <c r="AE243" s="225"/>
      <c r="AF243" s="225"/>
      <c r="AG243" s="220"/>
      <c r="AH243" s="220"/>
      <c r="AI243" s="220"/>
      <c r="AJ243" s="220"/>
      <c r="AK243" s="222"/>
      <c r="AL243" s="222"/>
      <c r="AM243" s="222"/>
      <c r="AN243" s="222"/>
      <c r="AO243" s="223"/>
      <c r="AP243" s="220"/>
      <c r="AQ243" s="224"/>
      <c r="AR243" s="224"/>
      <c r="AS243" s="224"/>
      <c r="AT243" s="224"/>
      <c r="AU243" s="224"/>
      <c r="AV243" s="224"/>
      <c r="AW243" s="224"/>
      <c r="AX243" s="224"/>
      <c r="AY243" s="224"/>
    </row>
    <row r="244">
      <c r="A244" s="219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5"/>
      <c r="AA244" s="220"/>
      <c r="AB244" s="225"/>
      <c r="AC244" s="225"/>
      <c r="AD244" s="225"/>
      <c r="AE244" s="225"/>
      <c r="AF244" s="225"/>
      <c r="AG244" s="220"/>
      <c r="AH244" s="220"/>
      <c r="AI244" s="220"/>
      <c r="AJ244" s="220"/>
      <c r="AK244" s="222"/>
      <c r="AL244" s="222"/>
      <c r="AM244" s="222"/>
      <c r="AN244" s="222"/>
      <c r="AO244" s="223"/>
      <c r="AP244" s="220"/>
      <c r="AQ244" s="224"/>
      <c r="AR244" s="224"/>
      <c r="AS244" s="224"/>
      <c r="AT244" s="224"/>
      <c r="AU244" s="224"/>
      <c r="AV244" s="224"/>
      <c r="AW244" s="224"/>
      <c r="AX244" s="224"/>
      <c r="AY244" s="224"/>
    </row>
    <row r="245">
      <c r="A245" s="219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5"/>
      <c r="AA245" s="220"/>
      <c r="AB245" s="225"/>
      <c r="AC245" s="225"/>
      <c r="AD245" s="225"/>
      <c r="AE245" s="225"/>
      <c r="AF245" s="225"/>
      <c r="AG245" s="220"/>
      <c r="AH245" s="220"/>
      <c r="AI245" s="220"/>
      <c r="AJ245" s="220"/>
      <c r="AK245" s="222"/>
      <c r="AL245" s="222"/>
      <c r="AM245" s="222"/>
      <c r="AN245" s="222"/>
      <c r="AO245" s="223"/>
      <c r="AP245" s="220"/>
      <c r="AQ245" s="224"/>
      <c r="AR245" s="224"/>
      <c r="AS245" s="224"/>
      <c r="AT245" s="224"/>
      <c r="AU245" s="224"/>
      <c r="AV245" s="224"/>
      <c r="AW245" s="224"/>
      <c r="AX245" s="224"/>
      <c r="AY245" s="224"/>
    </row>
    <row r="246">
      <c r="A246" s="219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5"/>
      <c r="AA246" s="220"/>
      <c r="AB246" s="225"/>
      <c r="AC246" s="225"/>
      <c r="AD246" s="225"/>
      <c r="AE246" s="225"/>
      <c r="AF246" s="225"/>
      <c r="AG246" s="220"/>
      <c r="AH246" s="220"/>
      <c r="AI246" s="220"/>
      <c r="AJ246" s="220"/>
      <c r="AK246" s="222"/>
      <c r="AL246" s="222"/>
      <c r="AM246" s="222"/>
      <c r="AN246" s="222"/>
      <c r="AO246" s="223"/>
      <c r="AP246" s="220"/>
      <c r="AQ246" s="224"/>
      <c r="AR246" s="224"/>
      <c r="AS246" s="224"/>
      <c r="AT246" s="224"/>
      <c r="AU246" s="224"/>
      <c r="AV246" s="224"/>
      <c r="AW246" s="224"/>
      <c r="AX246" s="224"/>
      <c r="AY246" s="224"/>
    </row>
    <row r="247">
      <c r="A247" s="219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5"/>
      <c r="AA247" s="220"/>
      <c r="AB247" s="225"/>
      <c r="AC247" s="225"/>
      <c r="AD247" s="225"/>
      <c r="AE247" s="225"/>
      <c r="AF247" s="225"/>
      <c r="AG247" s="220"/>
      <c r="AH247" s="220"/>
      <c r="AI247" s="220"/>
      <c r="AJ247" s="220"/>
      <c r="AK247" s="222"/>
      <c r="AL247" s="222"/>
      <c r="AM247" s="222"/>
      <c r="AN247" s="222"/>
      <c r="AO247" s="223"/>
      <c r="AP247" s="220"/>
      <c r="AQ247" s="224"/>
      <c r="AR247" s="224"/>
      <c r="AS247" s="224"/>
      <c r="AT247" s="224"/>
      <c r="AU247" s="224"/>
      <c r="AV247" s="224"/>
      <c r="AW247" s="224"/>
      <c r="AX247" s="224"/>
      <c r="AY247" s="224"/>
    </row>
    <row r="248">
      <c r="A248" s="219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5"/>
      <c r="AA248" s="220"/>
      <c r="AB248" s="225"/>
      <c r="AC248" s="225"/>
      <c r="AD248" s="225"/>
      <c r="AE248" s="225"/>
      <c r="AF248" s="225"/>
      <c r="AG248" s="220"/>
      <c r="AH248" s="220"/>
      <c r="AI248" s="220"/>
      <c r="AJ248" s="220"/>
      <c r="AK248" s="222"/>
      <c r="AL248" s="222"/>
      <c r="AM248" s="222"/>
      <c r="AN248" s="222"/>
      <c r="AO248" s="223"/>
      <c r="AP248" s="220"/>
      <c r="AQ248" s="224"/>
      <c r="AR248" s="224"/>
      <c r="AS248" s="224"/>
      <c r="AT248" s="224"/>
      <c r="AU248" s="224"/>
      <c r="AV248" s="224"/>
      <c r="AW248" s="224"/>
      <c r="AX248" s="224"/>
      <c r="AY248" s="224"/>
    </row>
    <row r="249">
      <c r="A249" s="219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5"/>
      <c r="AA249" s="220"/>
      <c r="AB249" s="225"/>
      <c r="AC249" s="225"/>
      <c r="AD249" s="225"/>
      <c r="AE249" s="225"/>
      <c r="AF249" s="225"/>
      <c r="AG249" s="220"/>
      <c r="AH249" s="220"/>
      <c r="AI249" s="220"/>
      <c r="AJ249" s="220"/>
      <c r="AK249" s="222"/>
      <c r="AL249" s="222"/>
      <c r="AM249" s="222"/>
      <c r="AN249" s="222"/>
      <c r="AO249" s="223"/>
      <c r="AP249" s="220"/>
      <c r="AQ249" s="224"/>
      <c r="AR249" s="224"/>
      <c r="AS249" s="224"/>
      <c r="AT249" s="224"/>
      <c r="AU249" s="224"/>
      <c r="AV249" s="224"/>
      <c r="AW249" s="224"/>
      <c r="AX249" s="224"/>
      <c r="AY249" s="224"/>
    </row>
    <row r="250">
      <c r="A250" s="219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5"/>
      <c r="AA250" s="220"/>
      <c r="AB250" s="225"/>
      <c r="AC250" s="225"/>
      <c r="AD250" s="225"/>
      <c r="AE250" s="225"/>
      <c r="AF250" s="225"/>
      <c r="AG250" s="220"/>
      <c r="AH250" s="220"/>
      <c r="AI250" s="220"/>
      <c r="AJ250" s="220"/>
      <c r="AK250" s="222"/>
      <c r="AL250" s="222"/>
      <c r="AM250" s="222"/>
      <c r="AN250" s="222"/>
      <c r="AO250" s="223"/>
      <c r="AP250" s="220"/>
      <c r="AQ250" s="224"/>
      <c r="AR250" s="224"/>
      <c r="AS250" s="224"/>
      <c r="AT250" s="224"/>
      <c r="AU250" s="224"/>
      <c r="AV250" s="224"/>
      <c r="AW250" s="224"/>
      <c r="AX250" s="224"/>
      <c r="AY250" s="224"/>
    </row>
    <row r="251">
      <c r="A251" s="219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5"/>
      <c r="AA251" s="220"/>
      <c r="AB251" s="225"/>
      <c r="AC251" s="225"/>
      <c r="AD251" s="225"/>
      <c r="AE251" s="225"/>
      <c r="AF251" s="225"/>
      <c r="AG251" s="220"/>
      <c r="AH251" s="220"/>
      <c r="AI251" s="220"/>
      <c r="AJ251" s="220"/>
      <c r="AK251" s="222"/>
      <c r="AL251" s="222"/>
      <c r="AM251" s="222"/>
      <c r="AN251" s="222"/>
      <c r="AO251" s="223"/>
      <c r="AP251" s="220"/>
      <c r="AQ251" s="224"/>
      <c r="AR251" s="224"/>
      <c r="AS251" s="224"/>
      <c r="AT251" s="224"/>
      <c r="AU251" s="224"/>
      <c r="AV251" s="224"/>
      <c r="AW251" s="224"/>
      <c r="AX251" s="224"/>
      <c r="AY251" s="224"/>
    </row>
    <row r="252">
      <c r="A252" s="219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5"/>
      <c r="AA252" s="220"/>
      <c r="AB252" s="225"/>
      <c r="AC252" s="225"/>
      <c r="AD252" s="225"/>
      <c r="AE252" s="225"/>
      <c r="AF252" s="225"/>
      <c r="AG252" s="220"/>
      <c r="AH252" s="220"/>
      <c r="AI252" s="220"/>
      <c r="AJ252" s="220"/>
      <c r="AK252" s="222"/>
      <c r="AL252" s="222"/>
      <c r="AM252" s="222"/>
      <c r="AN252" s="222"/>
      <c r="AO252" s="223"/>
      <c r="AP252" s="220"/>
      <c r="AQ252" s="224"/>
      <c r="AR252" s="224"/>
      <c r="AS252" s="224"/>
      <c r="AT252" s="224"/>
      <c r="AU252" s="224"/>
      <c r="AV252" s="224"/>
      <c r="AW252" s="224"/>
      <c r="AX252" s="224"/>
      <c r="AY252" s="224"/>
    </row>
    <row r="253">
      <c r="A253" s="219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5"/>
      <c r="AA253" s="220"/>
      <c r="AB253" s="225"/>
      <c r="AC253" s="225"/>
      <c r="AD253" s="225"/>
      <c r="AE253" s="225"/>
      <c r="AF253" s="225"/>
      <c r="AG253" s="220"/>
      <c r="AH253" s="220"/>
      <c r="AI253" s="220"/>
      <c r="AJ253" s="220"/>
      <c r="AK253" s="222"/>
      <c r="AL253" s="222"/>
      <c r="AM253" s="222"/>
      <c r="AN253" s="222"/>
      <c r="AO253" s="223"/>
      <c r="AP253" s="220"/>
      <c r="AQ253" s="224"/>
      <c r="AR253" s="224"/>
      <c r="AS253" s="224"/>
      <c r="AT253" s="224"/>
      <c r="AU253" s="224"/>
      <c r="AV253" s="224"/>
      <c r="AW253" s="224"/>
      <c r="AX253" s="224"/>
      <c r="AY253" s="224"/>
    </row>
    <row r="254">
      <c r="A254" s="219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5"/>
      <c r="AA254" s="220"/>
      <c r="AB254" s="225"/>
      <c r="AC254" s="225"/>
      <c r="AD254" s="225"/>
      <c r="AE254" s="225"/>
      <c r="AF254" s="225"/>
      <c r="AG254" s="220"/>
      <c r="AH254" s="220"/>
      <c r="AI254" s="220"/>
      <c r="AJ254" s="220"/>
      <c r="AK254" s="222"/>
      <c r="AL254" s="222"/>
      <c r="AM254" s="222"/>
      <c r="AN254" s="222"/>
      <c r="AO254" s="223"/>
      <c r="AP254" s="220"/>
      <c r="AQ254" s="224"/>
      <c r="AR254" s="224"/>
      <c r="AS254" s="224"/>
      <c r="AT254" s="224"/>
      <c r="AU254" s="224"/>
      <c r="AV254" s="224"/>
      <c r="AW254" s="224"/>
      <c r="AX254" s="224"/>
      <c r="AY254" s="224"/>
    </row>
    <row r="255">
      <c r="A255" s="219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5"/>
      <c r="AA255" s="220"/>
      <c r="AB255" s="225"/>
      <c r="AC255" s="225"/>
      <c r="AD255" s="225"/>
      <c r="AE255" s="225"/>
      <c r="AF255" s="225"/>
      <c r="AG255" s="220"/>
      <c r="AH255" s="220"/>
      <c r="AI255" s="220"/>
      <c r="AJ255" s="220"/>
      <c r="AK255" s="222"/>
      <c r="AL255" s="222"/>
      <c r="AM255" s="222"/>
      <c r="AN255" s="222"/>
      <c r="AO255" s="223"/>
      <c r="AP255" s="220"/>
      <c r="AQ255" s="224"/>
      <c r="AR255" s="224"/>
      <c r="AS255" s="224"/>
      <c r="AT255" s="224"/>
      <c r="AU255" s="224"/>
      <c r="AV255" s="224"/>
      <c r="AW255" s="224"/>
      <c r="AX255" s="224"/>
      <c r="AY255" s="224"/>
    </row>
    <row r="256">
      <c r="A256" s="219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5"/>
      <c r="AA256" s="220"/>
      <c r="AB256" s="225"/>
      <c r="AC256" s="225"/>
      <c r="AD256" s="225"/>
      <c r="AE256" s="225"/>
      <c r="AF256" s="225"/>
      <c r="AG256" s="220"/>
      <c r="AH256" s="220"/>
      <c r="AI256" s="220"/>
      <c r="AJ256" s="220"/>
      <c r="AK256" s="222"/>
      <c r="AL256" s="222"/>
      <c r="AM256" s="222"/>
      <c r="AN256" s="222"/>
      <c r="AO256" s="223"/>
      <c r="AP256" s="220"/>
      <c r="AQ256" s="224"/>
      <c r="AR256" s="224"/>
      <c r="AS256" s="224"/>
      <c r="AT256" s="224"/>
      <c r="AU256" s="224"/>
      <c r="AV256" s="224"/>
      <c r="AW256" s="224"/>
      <c r="AX256" s="224"/>
      <c r="AY256" s="224"/>
    </row>
    <row r="257">
      <c r="A257" s="219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5"/>
      <c r="AA257" s="220"/>
      <c r="AB257" s="225"/>
      <c r="AC257" s="225"/>
      <c r="AD257" s="225"/>
      <c r="AE257" s="225"/>
      <c r="AF257" s="225"/>
      <c r="AG257" s="220"/>
      <c r="AH257" s="220"/>
      <c r="AI257" s="220"/>
      <c r="AJ257" s="220"/>
      <c r="AK257" s="222"/>
      <c r="AL257" s="222"/>
      <c r="AM257" s="222"/>
      <c r="AN257" s="222"/>
      <c r="AO257" s="223"/>
      <c r="AP257" s="220"/>
      <c r="AQ257" s="224"/>
      <c r="AR257" s="224"/>
      <c r="AS257" s="224"/>
      <c r="AT257" s="224"/>
      <c r="AU257" s="224"/>
      <c r="AV257" s="224"/>
      <c r="AW257" s="224"/>
      <c r="AX257" s="224"/>
      <c r="AY257" s="224"/>
    </row>
    <row r="258">
      <c r="A258" s="219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5"/>
      <c r="AA258" s="220"/>
      <c r="AB258" s="225"/>
      <c r="AC258" s="225"/>
      <c r="AD258" s="225"/>
      <c r="AE258" s="225"/>
      <c r="AF258" s="225"/>
      <c r="AG258" s="220"/>
      <c r="AH258" s="220"/>
      <c r="AI258" s="220"/>
      <c r="AJ258" s="220"/>
      <c r="AK258" s="222"/>
      <c r="AL258" s="222"/>
      <c r="AM258" s="222"/>
      <c r="AN258" s="222"/>
      <c r="AO258" s="223"/>
      <c r="AP258" s="220"/>
      <c r="AQ258" s="224"/>
      <c r="AR258" s="224"/>
      <c r="AS258" s="224"/>
      <c r="AT258" s="224"/>
      <c r="AU258" s="224"/>
      <c r="AV258" s="224"/>
      <c r="AW258" s="224"/>
      <c r="AX258" s="224"/>
      <c r="AY258" s="224"/>
    </row>
    <row r="259">
      <c r="A259" s="219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5"/>
      <c r="AA259" s="220"/>
      <c r="AB259" s="225"/>
      <c r="AC259" s="225"/>
      <c r="AD259" s="225"/>
      <c r="AE259" s="225"/>
      <c r="AF259" s="225"/>
      <c r="AG259" s="220"/>
      <c r="AH259" s="220"/>
      <c r="AI259" s="220"/>
      <c r="AJ259" s="220"/>
      <c r="AK259" s="222"/>
      <c r="AL259" s="222"/>
      <c r="AM259" s="222"/>
      <c r="AN259" s="222"/>
      <c r="AO259" s="223"/>
      <c r="AP259" s="220"/>
      <c r="AQ259" s="224"/>
      <c r="AR259" s="224"/>
      <c r="AS259" s="224"/>
      <c r="AT259" s="224"/>
      <c r="AU259" s="224"/>
      <c r="AV259" s="224"/>
      <c r="AW259" s="224"/>
      <c r="AX259" s="224"/>
      <c r="AY259" s="224"/>
    </row>
    <row r="260">
      <c r="A260" s="219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5"/>
      <c r="AA260" s="220"/>
      <c r="AB260" s="225"/>
      <c r="AC260" s="225"/>
      <c r="AD260" s="225"/>
      <c r="AE260" s="225"/>
      <c r="AF260" s="225"/>
      <c r="AG260" s="220"/>
      <c r="AH260" s="220"/>
      <c r="AI260" s="220"/>
      <c r="AJ260" s="220"/>
      <c r="AK260" s="222"/>
      <c r="AL260" s="222"/>
      <c r="AM260" s="222"/>
      <c r="AN260" s="222"/>
      <c r="AO260" s="223"/>
      <c r="AP260" s="220"/>
      <c r="AQ260" s="224"/>
      <c r="AR260" s="224"/>
      <c r="AS260" s="224"/>
      <c r="AT260" s="224"/>
      <c r="AU260" s="224"/>
      <c r="AV260" s="224"/>
      <c r="AW260" s="224"/>
      <c r="AX260" s="224"/>
      <c r="AY260" s="224"/>
    </row>
    <row r="261">
      <c r="A261" s="219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5"/>
      <c r="AA261" s="220"/>
      <c r="AB261" s="225"/>
      <c r="AC261" s="225"/>
      <c r="AD261" s="225"/>
      <c r="AE261" s="225"/>
      <c r="AF261" s="225"/>
      <c r="AG261" s="220"/>
      <c r="AH261" s="220"/>
      <c r="AI261" s="220"/>
      <c r="AJ261" s="220"/>
      <c r="AK261" s="222"/>
      <c r="AL261" s="222"/>
      <c r="AM261" s="222"/>
      <c r="AN261" s="222"/>
      <c r="AO261" s="223"/>
      <c r="AP261" s="220"/>
      <c r="AQ261" s="224"/>
      <c r="AR261" s="224"/>
      <c r="AS261" s="224"/>
      <c r="AT261" s="224"/>
      <c r="AU261" s="224"/>
      <c r="AV261" s="224"/>
      <c r="AW261" s="224"/>
      <c r="AX261" s="224"/>
      <c r="AY261" s="224"/>
    </row>
    <row r="262">
      <c r="A262" s="219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5"/>
      <c r="AA262" s="220"/>
      <c r="AB262" s="225"/>
      <c r="AC262" s="225"/>
      <c r="AD262" s="225"/>
      <c r="AE262" s="225"/>
      <c r="AF262" s="225"/>
      <c r="AG262" s="220"/>
      <c r="AH262" s="220"/>
      <c r="AI262" s="220"/>
      <c r="AJ262" s="220"/>
      <c r="AK262" s="222"/>
      <c r="AL262" s="222"/>
      <c r="AM262" s="222"/>
      <c r="AN262" s="222"/>
      <c r="AO262" s="223"/>
      <c r="AP262" s="220"/>
      <c r="AQ262" s="224"/>
      <c r="AR262" s="224"/>
      <c r="AS262" s="224"/>
      <c r="AT262" s="224"/>
      <c r="AU262" s="224"/>
      <c r="AV262" s="224"/>
      <c r="AW262" s="224"/>
      <c r="AX262" s="224"/>
      <c r="AY262" s="224"/>
    </row>
    <row r="263">
      <c r="A263" s="219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5"/>
      <c r="AA263" s="220"/>
      <c r="AB263" s="225"/>
      <c r="AC263" s="225"/>
      <c r="AD263" s="225"/>
      <c r="AE263" s="225"/>
      <c r="AF263" s="225"/>
      <c r="AG263" s="220"/>
      <c r="AH263" s="220"/>
      <c r="AI263" s="220"/>
      <c r="AJ263" s="220"/>
      <c r="AK263" s="222"/>
      <c r="AL263" s="222"/>
      <c r="AM263" s="222"/>
      <c r="AN263" s="222"/>
      <c r="AO263" s="223"/>
      <c r="AP263" s="220"/>
      <c r="AQ263" s="224"/>
      <c r="AR263" s="224"/>
      <c r="AS263" s="224"/>
      <c r="AT263" s="224"/>
      <c r="AU263" s="224"/>
      <c r="AV263" s="224"/>
      <c r="AW263" s="224"/>
      <c r="AX263" s="224"/>
      <c r="AY263" s="224"/>
    </row>
    <row r="264">
      <c r="A264" s="219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5"/>
      <c r="AA264" s="220"/>
      <c r="AB264" s="225"/>
      <c r="AC264" s="225"/>
      <c r="AD264" s="225"/>
      <c r="AE264" s="225"/>
      <c r="AF264" s="225"/>
      <c r="AG264" s="220"/>
      <c r="AH264" s="220"/>
      <c r="AI264" s="220"/>
      <c r="AJ264" s="220"/>
      <c r="AK264" s="222"/>
      <c r="AL264" s="222"/>
      <c r="AM264" s="222"/>
      <c r="AN264" s="222"/>
      <c r="AO264" s="223"/>
      <c r="AP264" s="220"/>
      <c r="AQ264" s="224"/>
      <c r="AR264" s="224"/>
      <c r="AS264" s="224"/>
      <c r="AT264" s="224"/>
      <c r="AU264" s="224"/>
      <c r="AV264" s="224"/>
      <c r="AW264" s="224"/>
      <c r="AX264" s="224"/>
      <c r="AY264" s="224"/>
    </row>
    <row r="265">
      <c r="A265" s="219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5"/>
      <c r="AA265" s="220"/>
      <c r="AB265" s="225"/>
      <c r="AC265" s="225"/>
      <c r="AD265" s="225"/>
      <c r="AE265" s="225"/>
      <c r="AF265" s="225"/>
      <c r="AG265" s="220"/>
      <c r="AH265" s="220"/>
      <c r="AI265" s="220"/>
      <c r="AJ265" s="220"/>
      <c r="AK265" s="222"/>
      <c r="AL265" s="222"/>
      <c r="AM265" s="222"/>
      <c r="AN265" s="222"/>
      <c r="AO265" s="223"/>
      <c r="AP265" s="220"/>
      <c r="AQ265" s="224"/>
      <c r="AR265" s="224"/>
      <c r="AS265" s="224"/>
      <c r="AT265" s="224"/>
      <c r="AU265" s="224"/>
      <c r="AV265" s="224"/>
      <c r="AW265" s="224"/>
      <c r="AX265" s="224"/>
      <c r="AY265" s="224"/>
    </row>
    <row r="266">
      <c r="A266" s="219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5"/>
      <c r="AA266" s="220"/>
      <c r="AB266" s="225"/>
      <c r="AC266" s="225"/>
      <c r="AD266" s="225"/>
      <c r="AE266" s="225"/>
      <c r="AF266" s="225"/>
      <c r="AG266" s="220"/>
      <c r="AH266" s="220"/>
      <c r="AI266" s="220"/>
      <c r="AJ266" s="220"/>
      <c r="AK266" s="222"/>
      <c r="AL266" s="222"/>
      <c r="AM266" s="222"/>
      <c r="AN266" s="222"/>
      <c r="AO266" s="223"/>
      <c r="AP266" s="220"/>
      <c r="AQ266" s="224"/>
      <c r="AR266" s="224"/>
      <c r="AS266" s="224"/>
      <c r="AT266" s="224"/>
      <c r="AU266" s="224"/>
      <c r="AV266" s="224"/>
      <c r="AW266" s="224"/>
      <c r="AX266" s="224"/>
      <c r="AY266" s="224"/>
    </row>
    <row r="267">
      <c r="A267" s="219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5"/>
      <c r="AA267" s="220"/>
      <c r="AB267" s="225"/>
      <c r="AC267" s="225"/>
      <c r="AD267" s="225"/>
      <c r="AE267" s="225"/>
      <c r="AF267" s="225"/>
      <c r="AG267" s="220"/>
      <c r="AH267" s="220"/>
      <c r="AI267" s="220"/>
      <c r="AJ267" s="220"/>
      <c r="AK267" s="222"/>
      <c r="AL267" s="222"/>
      <c r="AM267" s="222"/>
      <c r="AN267" s="222"/>
      <c r="AO267" s="223"/>
      <c r="AP267" s="220"/>
      <c r="AQ267" s="224"/>
      <c r="AR267" s="224"/>
      <c r="AS267" s="224"/>
      <c r="AT267" s="224"/>
      <c r="AU267" s="224"/>
      <c r="AV267" s="224"/>
      <c r="AW267" s="224"/>
      <c r="AX267" s="224"/>
      <c r="AY267" s="224"/>
    </row>
    <row r="268">
      <c r="A268" s="219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5"/>
      <c r="AA268" s="220"/>
      <c r="AB268" s="225"/>
      <c r="AC268" s="225"/>
      <c r="AD268" s="225"/>
      <c r="AE268" s="225"/>
      <c r="AF268" s="225"/>
      <c r="AG268" s="220"/>
      <c r="AH268" s="220"/>
      <c r="AI268" s="220"/>
      <c r="AJ268" s="220"/>
      <c r="AK268" s="222"/>
      <c r="AL268" s="222"/>
      <c r="AM268" s="222"/>
      <c r="AN268" s="222"/>
      <c r="AO268" s="223"/>
      <c r="AP268" s="220"/>
      <c r="AQ268" s="224"/>
      <c r="AR268" s="224"/>
      <c r="AS268" s="224"/>
      <c r="AT268" s="224"/>
      <c r="AU268" s="224"/>
      <c r="AV268" s="224"/>
      <c r="AW268" s="224"/>
      <c r="AX268" s="224"/>
      <c r="AY268" s="224"/>
    </row>
    <row r="269">
      <c r="A269" s="219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5"/>
      <c r="AA269" s="220"/>
      <c r="AB269" s="225"/>
      <c r="AC269" s="225"/>
      <c r="AD269" s="225"/>
      <c r="AE269" s="225"/>
      <c r="AF269" s="225"/>
      <c r="AG269" s="220"/>
      <c r="AH269" s="220"/>
      <c r="AI269" s="220"/>
      <c r="AJ269" s="220"/>
      <c r="AK269" s="222"/>
      <c r="AL269" s="222"/>
      <c r="AM269" s="222"/>
      <c r="AN269" s="222"/>
      <c r="AO269" s="223"/>
      <c r="AP269" s="220"/>
      <c r="AQ269" s="224"/>
      <c r="AR269" s="224"/>
      <c r="AS269" s="224"/>
      <c r="AT269" s="224"/>
      <c r="AU269" s="224"/>
      <c r="AV269" s="224"/>
      <c r="AW269" s="224"/>
      <c r="AX269" s="224"/>
      <c r="AY269" s="224"/>
    </row>
    <row r="270">
      <c r="A270" s="219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5"/>
      <c r="AA270" s="220"/>
      <c r="AB270" s="225"/>
      <c r="AC270" s="225"/>
      <c r="AD270" s="225"/>
      <c r="AE270" s="225"/>
      <c r="AF270" s="225"/>
      <c r="AG270" s="220"/>
      <c r="AH270" s="220"/>
      <c r="AI270" s="220"/>
      <c r="AJ270" s="220"/>
      <c r="AK270" s="222"/>
      <c r="AL270" s="222"/>
      <c r="AM270" s="222"/>
      <c r="AN270" s="222"/>
      <c r="AO270" s="223"/>
      <c r="AP270" s="220"/>
      <c r="AQ270" s="224"/>
      <c r="AR270" s="224"/>
      <c r="AS270" s="224"/>
      <c r="AT270" s="224"/>
      <c r="AU270" s="224"/>
      <c r="AV270" s="224"/>
      <c r="AW270" s="224"/>
      <c r="AX270" s="224"/>
      <c r="AY270" s="224"/>
    </row>
    <row r="271">
      <c r="A271" s="219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5"/>
      <c r="AA271" s="220"/>
      <c r="AB271" s="225"/>
      <c r="AC271" s="225"/>
      <c r="AD271" s="225"/>
      <c r="AE271" s="225"/>
      <c r="AF271" s="225"/>
      <c r="AG271" s="220"/>
      <c r="AH271" s="220"/>
      <c r="AI271" s="220"/>
      <c r="AJ271" s="220"/>
      <c r="AK271" s="222"/>
      <c r="AL271" s="222"/>
      <c r="AM271" s="222"/>
      <c r="AN271" s="222"/>
      <c r="AO271" s="223"/>
      <c r="AP271" s="220"/>
      <c r="AQ271" s="224"/>
      <c r="AR271" s="224"/>
      <c r="AS271" s="224"/>
      <c r="AT271" s="224"/>
      <c r="AU271" s="224"/>
      <c r="AV271" s="224"/>
      <c r="AW271" s="224"/>
      <c r="AX271" s="224"/>
      <c r="AY271" s="224"/>
    </row>
    <row r="272">
      <c r="A272" s="219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5"/>
      <c r="AA272" s="220"/>
      <c r="AB272" s="225"/>
      <c r="AC272" s="225"/>
      <c r="AD272" s="225"/>
      <c r="AE272" s="225"/>
      <c r="AF272" s="225"/>
      <c r="AG272" s="220"/>
      <c r="AH272" s="220"/>
      <c r="AI272" s="220"/>
      <c r="AJ272" s="220"/>
      <c r="AK272" s="222"/>
      <c r="AL272" s="222"/>
      <c r="AM272" s="222"/>
      <c r="AN272" s="222"/>
      <c r="AO272" s="223"/>
      <c r="AP272" s="220"/>
      <c r="AQ272" s="224"/>
      <c r="AR272" s="224"/>
      <c r="AS272" s="224"/>
      <c r="AT272" s="224"/>
      <c r="AU272" s="224"/>
      <c r="AV272" s="224"/>
      <c r="AW272" s="224"/>
      <c r="AX272" s="224"/>
      <c r="AY272" s="224"/>
    </row>
    <row r="273">
      <c r="A273" s="219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5"/>
      <c r="AA273" s="220"/>
      <c r="AB273" s="225"/>
      <c r="AC273" s="225"/>
      <c r="AD273" s="225"/>
      <c r="AE273" s="225"/>
      <c r="AF273" s="225"/>
      <c r="AG273" s="220"/>
      <c r="AH273" s="220"/>
      <c r="AI273" s="220"/>
      <c r="AJ273" s="220"/>
      <c r="AK273" s="222"/>
      <c r="AL273" s="222"/>
      <c r="AM273" s="222"/>
      <c r="AN273" s="222"/>
      <c r="AO273" s="223"/>
      <c r="AP273" s="220"/>
      <c r="AQ273" s="224"/>
      <c r="AR273" s="224"/>
      <c r="AS273" s="224"/>
      <c r="AT273" s="224"/>
      <c r="AU273" s="224"/>
      <c r="AV273" s="224"/>
      <c r="AW273" s="224"/>
      <c r="AX273" s="224"/>
      <c r="AY273" s="224"/>
    </row>
    <row r="274">
      <c r="A274" s="219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5"/>
      <c r="AA274" s="220"/>
      <c r="AB274" s="225"/>
      <c r="AC274" s="225"/>
      <c r="AD274" s="225"/>
      <c r="AE274" s="225"/>
      <c r="AF274" s="225"/>
      <c r="AG274" s="220"/>
      <c r="AH274" s="220"/>
      <c r="AI274" s="220"/>
      <c r="AJ274" s="220"/>
      <c r="AK274" s="222"/>
      <c r="AL274" s="222"/>
      <c r="AM274" s="222"/>
      <c r="AN274" s="222"/>
      <c r="AO274" s="223"/>
      <c r="AP274" s="220"/>
      <c r="AQ274" s="224"/>
      <c r="AR274" s="224"/>
      <c r="AS274" s="224"/>
      <c r="AT274" s="224"/>
      <c r="AU274" s="224"/>
      <c r="AV274" s="224"/>
      <c r="AW274" s="224"/>
      <c r="AX274" s="224"/>
      <c r="AY274" s="224"/>
    </row>
    <row r="275">
      <c r="A275" s="219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5"/>
      <c r="AA275" s="220"/>
      <c r="AB275" s="225"/>
      <c r="AC275" s="225"/>
      <c r="AD275" s="225"/>
      <c r="AE275" s="225"/>
      <c r="AF275" s="225"/>
      <c r="AG275" s="220"/>
      <c r="AH275" s="220"/>
      <c r="AI275" s="220"/>
      <c r="AJ275" s="220"/>
      <c r="AK275" s="222"/>
      <c r="AL275" s="222"/>
      <c r="AM275" s="222"/>
      <c r="AN275" s="222"/>
      <c r="AO275" s="223"/>
      <c r="AP275" s="220"/>
      <c r="AQ275" s="224"/>
      <c r="AR275" s="224"/>
      <c r="AS275" s="224"/>
      <c r="AT275" s="224"/>
      <c r="AU275" s="224"/>
      <c r="AV275" s="224"/>
      <c r="AW275" s="224"/>
      <c r="AX275" s="224"/>
      <c r="AY275" s="224"/>
    </row>
    <row r="276">
      <c r="A276" s="219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5"/>
      <c r="AA276" s="220"/>
      <c r="AB276" s="225"/>
      <c r="AC276" s="225"/>
      <c r="AD276" s="225"/>
      <c r="AE276" s="225"/>
      <c r="AF276" s="225"/>
      <c r="AG276" s="220"/>
      <c r="AH276" s="220"/>
      <c r="AI276" s="220"/>
      <c r="AJ276" s="220"/>
      <c r="AK276" s="222"/>
      <c r="AL276" s="222"/>
      <c r="AM276" s="222"/>
      <c r="AN276" s="222"/>
      <c r="AO276" s="223"/>
      <c r="AP276" s="220"/>
      <c r="AQ276" s="224"/>
      <c r="AR276" s="224"/>
      <c r="AS276" s="224"/>
      <c r="AT276" s="224"/>
      <c r="AU276" s="224"/>
      <c r="AV276" s="224"/>
      <c r="AW276" s="224"/>
      <c r="AX276" s="224"/>
      <c r="AY276" s="224"/>
    </row>
    <row r="277">
      <c r="A277" s="219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5"/>
      <c r="AA277" s="220"/>
      <c r="AB277" s="225"/>
      <c r="AC277" s="225"/>
      <c r="AD277" s="225"/>
      <c r="AE277" s="225"/>
      <c r="AF277" s="225"/>
      <c r="AG277" s="220"/>
      <c r="AH277" s="220"/>
      <c r="AI277" s="220"/>
      <c r="AJ277" s="220"/>
      <c r="AK277" s="222"/>
      <c r="AL277" s="222"/>
      <c r="AM277" s="222"/>
      <c r="AN277" s="222"/>
      <c r="AO277" s="223"/>
      <c r="AP277" s="220"/>
      <c r="AQ277" s="224"/>
      <c r="AR277" s="224"/>
      <c r="AS277" s="224"/>
      <c r="AT277" s="224"/>
      <c r="AU277" s="224"/>
      <c r="AV277" s="224"/>
      <c r="AW277" s="224"/>
      <c r="AX277" s="224"/>
      <c r="AY277" s="224"/>
    </row>
    <row r="278">
      <c r="A278" s="219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5"/>
      <c r="AA278" s="220"/>
      <c r="AB278" s="225"/>
      <c r="AC278" s="225"/>
      <c r="AD278" s="225"/>
      <c r="AE278" s="225"/>
      <c r="AF278" s="225"/>
      <c r="AG278" s="220"/>
      <c r="AH278" s="220"/>
      <c r="AI278" s="220"/>
      <c r="AJ278" s="220"/>
      <c r="AK278" s="222"/>
      <c r="AL278" s="222"/>
      <c r="AM278" s="222"/>
      <c r="AN278" s="222"/>
      <c r="AO278" s="223"/>
      <c r="AP278" s="220"/>
      <c r="AQ278" s="224"/>
      <c r="AR278" s="224"/>
      <c r="AS278" s="224"/>
      <c r="AT278" s="224"/>
      <c r="AU278" s="224"/>
      <c r="AV278" s="224"/>
      <c r="AW278" s="224"/>
      <c r="AX278" s="224"/>
      <c r="AY278" s="224"/>
    </row>
    <row r="279">
      <c r="A279" s="219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5"/>
      <c r="AA279" s="220"/>
      <c r="AB279" s="225"/>
      <c r="AC279" s="225"/>
      <c r="AD279" s="225"/>
      <c r="AE279" s="225"/>
      <c r="AF279" s="225"/>
      <c r="AG279" s="220"/>
      <c r="AH279" s="220"/>
      <c r="AI279" s="220"/>
      <c r="AJ279" s="220"/>
      <c r="AK279" s="222"/>
      <c r="AL279" s="222"/>
      <c r="AM279" s="222"/>
      <c r="AN279" s="222"/>
      <c r="AO279" s="223"/>
      <c r="AP279" s="220"/>
      <c r="AQ279" s="224"/>
      <c r="AR279" s="224"/>
      <c r="AS279" s="224"/>
      <c r="AT279" s="224"/>
      <c r="AU279" s="224"/>
      <c r="AV279" s="224"/>
      <c r="AW279" s="224"/>
      <c r="AX279" s="224"/>
      <c r="AY279" s="224"/>
    </row>
    <row r="280">
      <c r="A280" s="219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5"/>
      <c r="AA280" s="220"/>
      <c r="AB280" s="225"/>
      <c r="AC280" s="225"/>
      <c r="AD280" s="225"/>
      <c r="AE280" s="225"/>
      <c r="AF280" s="225"/>
      <c r="AG280" s="220"/>
      <c r="AH280" s="220"/>
      <c r="AI280" s="220"/>
      <c r="AJ280" s="220"/>
      <c r="AK280" s="222"/>
      <c r="AL280" s="222"/>
      <c r="AM280" s="222"/>
      <c r="AN280" s="222"/>
      <c r="AO280" s="223"/>
      <c r="AP280" s="220"/>
      <c r="AQ280" s="224"/>
      <c r="AR280" s="224"/>
      <c r="AS280" s="224"/>
      <c r="AT280" s="224"/>
      <c r="AU280" s="224"/>
      <c r="AV280" s="224"/>
      <c r="AW280" s="224"/>
      <c r="AX280" s="224"/>
      <c r="AY280" s="224"/>
    </row>
    <row r="281">
      <c r="A281" s="219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5"/>
      <c r="AA281" s="220"/>
      <c r="AB281" s="225"/>
      <c r="AC281" s="225"/>
      <c r="AD281" s="225"/>
      <c r="AE281" s="225"/>
      <c r="AF281" s="225"/>
      <c r="AG281" s="220"/>
      <c r="AH281" s="220"/>
      <c r="AI281" s="220"/>
      <c r="AJ281" s="220"/>
      <c r="AK281" s="222"/>
      <c r="AL281" s="222"/>
      <c r="AM281" s="222"/>
      <c r="AN281" s="222"/>
      <c r="AO281" s="223"/>
      <c r="AP281" s="220"/>
      <c r="AQ281" s="224"/>
      <c r="AR281" s="224"/>
      <c r="AS281" s="224"/>
      <c r="AT281" s="224"/>
      <c r="AU281" s="224"/>
      <c r="AV281" s="224"/>
      <c r="AW281" s="224"/>
      <c r="AX281" s="224"/>
      <c r="AY281" s="224"/>
    </row>
    <row r="282">
      <c r="A282" s="219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5"/>
      <c r="AA282" s="220"/>
      <c r="AB282" s="225"/>
      <c r="AC282" s="225"/>
      <c r="AD282" s="225"/>
      <c r="AE282" s="225"/>
      <c r="AF282" s="225"/>
      <c r="AG282" s="220"/>
      <c r="AH282" s="220"/>
      <c r="AI282" s="220"/>
      <c r="AJ282" s="220"/>
      <c r="AK282" s="222"/>
      <c r="AL282" s="222"/>
      <c r="AM282" s="222"/>
      <c r="AN282" s="222"/>
      <c r="AO282" s="223"/>
      <c r="AP282" s="220"/>
      <c r="AQ282" s="224"/>
      <c r="AR282" s="224"/>
      <c r="AS282" s="224"/>
      <c r="AT282" s="224"/>
      <c r="AU282" s="224"/>
      <c r="AV282" s="224"/>
      <c r="AW282" s="224"/>
      <c r="AX282" s="224"/>
      <c r="AY282" s="224"/>
    </row>
    <row r="283">
      <c r="A283" s="219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5"/>
      <c r="AA283" s="220"/>
      <c r="AB283" s="225"/>
      <c r="AC283" s="225"/>
      <c r="AD283" s="225"/>
      <c r="AE283" s="225"/>
      <c r="AF283" s="225"/>
      <c r="AG283" s="220"/>
      <c r="AH283" s="220"/>
      <c r="AI283" s="220"/>
      <c r="AJ283" s="220"/>
      <c r="AK283" s="222"/>
      <c r="AL283" s="222"/>
      <c r="AM283" s="222"/>
      <c r="AN283" s="222"/>
      <c r="AO283" s="223"/>
      <c r="AP283" s="220"/>
      <c r="AQ283" s="224"/>
      <c r="AR283" s="224"/>
      <c r="AS283" s="224"/>
      <c r="AT283" s="224"/>
      <c r="AU283" s="224"/>
      <c r="AV283" s="224"/>
      <c r="AW283" s="224"/>
      <c r="AX283" s="224"/>
      <c r="AY283" s="224"/>
    </row>
    <row r="284">
      <c r="A284" s="219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5"/>
      <c r="AA284" s="220"/>
      <c r="AB284" s="225"/>
      <c r="AC284" s="225"/>
      <c r="AD284" s="225"/>
      <c r="AE284" s="225"/>
      <c r="AF284" s="225"/>
      <c r="AG284" s="220"/>
      <c r="AH284" s="220"/>
      <c r="AI284" s="220"/>
      <c r="AJ284" s="220"/>
      <c r="AK284" s="222"/>
      <c r="AL284" s="222"/>
      <c r="AM284" s="222"/>
      <c r="AN284" s="222"/>
      <c r="AO284" s="223"/>
      <c r="AP284" s="220"/>
      <c r="AQ284" s="224"/>
      <c r="AR284" s="224"/>
      <c r="AS284" s="224"/>
      <c r="AT284" s="224"/>
      <c r="AU284" s="224"/>
      <c r="AV284" s="224"/>
      <c r="AW284" s="224"/>
      <c r="AX284" s="224"/>
      <c r="AY284" s="224"/>
    </row>
    <row r="285">
      <c r="A285" s="219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5"/>
      <c r="AA285" s="220"/>
      <c r="AB285" s="225"/>
      <c r="AC285" s="225"/>
      <c r="AD285" s="225"/>
      <c r="AE285" s="225"/>
      <c r="AF285" s="225"/>
      <c r="AG285" s="220"/>
      <c r="AH285" s="220"/>
      <c r="AI285" s="220"/>
      <c r="AJ285" s="220"/>
      <c r="AK285" s="222"/>
      <c r="AL285" s="222"/>
      <c r="AM285" s="222"/>
      <c r="AN285" s="222"/>
      <c r="AO285" s="223"/>
      <c r="AP285" s="220"/>
      <c r="AQ285" s="224"/>
      <c r="AR285" s="224"/>
      <c r="AS285" s="224"/>
      <c r="AT285" s="224"/>
      <c r="AU285" s="224"/>
      <c r="AV285" s="224"/>
      <c r="AW285" s="224"/>
      <c r="AX285" s="224"/>
      <c r="AY285" s="224"/>
    </row>
    <row r="286">
      <c r="A286" s="219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5"/>
      <c r="AA286" s="220"/>
      <c r="AB286" s="225"/>
      <c r="AC286" s="225"/>
      <c r="AD286" s="225"/>
      <c r="AE286" s="225"/>
      <c r="AF286" s="225"/>
      <c r="AG286" s="220"/>
      <c r="AH286" s="220"/>
      <c r="AI286" s="220"/>
      <c r="AJ286" s="220"/>
      <c r="AK286" s="222"/>
      <c r="AL286" s="222"/>
      <c r="AM286" s="222"/>
      <c r="AN286" s="222"/>
      <c r="AO286" s="223"/>
      <c r="AP286" s="220"/>
      <c r="AQ286" s="224"/>
      <c r="AR286" s="224"/>
      <c r="AS286" s="224"/>
      <c r="AT286" s="224"/>
      <c r="AU286" s="224"/>
      <c r="AV286" s="224"/>
      <c r="AW286" s="224"/>
      <c r="AX286" s="224"/>
      <c r="AY286" s="224"/>
    </row>
    <row r="287">
      <c r="A287" s="219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5"/>
      <c r="AA287" s="220"/>
      <c r="AB287" s="225"/>
      <c r="AC287" s="225"/>
      <c r="AD287" s="225"/>
      <c r="AE287" s="225"/>
      <c r="AF287" s="225"/>
      <c r="AG287" s="220"/>
      <c r="AH287" s="220"/>
      <c r="AI287" s="220"/>
      <c r="AJ287" s="220"/>
      <c r="AK287" s="222"/>
      <c r="AL287" s="222"/>
      <c r="AM287" s="222"/>
      <c r="AN287" s="222"/>
      <c r="AO287" s="223"/>
      <c r="AP287" s="220"/>
      <c r="AQ287" s="224"/>
      <c r="AR287" s="224"/>
      <c r="AS287" s="224"/>
      <c r="AT287" s="224"/>
      <c r="AU287" s="224"/>
      <c r="AV287" s="224"/>
      <c r="AW287" s="224"/>
      <c r="AX287" s="224"/>
      <c r="AY287" s="224"/>
    </row>
    <row r="288">
      <c r="A288" s="219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5"/>
      <c r="AA288" s="220"/>
      <c r="AB288" s="225"/>
      <c r="AC288" s="225"/>
      <c r="AD288" s="225"/>
      <c r="AE288" s="225"/>
      <c r="AF288" s="225"/>
      <c r="AG288" s="220"/>
      <c r="AH288" s="220"/>
      <c r="AI288" s="220"/>
      <c r="AJ288" s="220"/>
      <c r="AK288" s="222"/>
      <c r="AL288" s="222"/>
      <c r="AM288" s="222"/>
      <c r="AN288" s="222"/>
      <c r="AO288" s="223"/>
      <c r="AP288" s="220"/>
      <c r="AQ288" s="224"/>
      <c r="AR288" s="224"/>
      <c r="AS288" s="224"/>
      <c r="AT288" s="224"/>
      <c r="AU288" s="224"/>
      <c r="AV288" s="224"/>
      <c r="AW288" s="224"/>
      <c r="AX288" s="224"/>
      <c r="AY288" s="224"/>
    </row>
    <row r="289">
      <c r="A289" s="219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5"/>
      <c r="AA289" s="220"/>
      <c r="AB289" s="225"/>
      <c r="AC289" s="225"/>
      <c r="AD289" s="225"/>
      <c r="AE289" s="225"/>
      <c r="AF289" s="225"/>
      <c r="AG289" s="220"/>
      <c r="AH289" s="220"/>
      <c r="AI289" s="220"/>
      <c r="AJ289" s="220"/>
      <c r="AK289" s="222"/>
      <c r="AL289" s="222"/>
      <c r="AM289" s="222"/>
      <c r="AN289" s="222"/>
      <c r="AO289" s="223"/>
      <c r="AP289" s="220"/>
      <c r="AQ289" s="224"/>
      <c r="AR289" s="224"/>
      <c r="AS289" s="224"/>
      <c r="AT289" s="224"/>
      <c r="AU289" s="224"/>
      <c r="AV289" s="224"/>
      <c r="AW289" s="224"/>
      <c r="AX289" s="224"/>
      <c r="AY289" s="224"/>
    </row>
    <row r="290">
      <c r="A290" s="219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5"/>
      <c r="AA290" s="220"/>
      <c r="AB290" s="225"/>
      <c r="AC290" s="225"/>
      <c r="AD290" s="225"/>
      <c r="AE290" s="225"/>
      <c r="AF290" s="225"/>
      <c r="AG290" s="220"/>
      <c r="AH290" s="220"/>
      <c r="AI290" s="220"/>
      <c r="AJ290" s="220"/>
      <c r="AK290" s="222"/>
      <c r="AL290" s="222"/>
      <c r="AM290" s="222"/>
      <c r="AN290" s="222"/>
      <c r="AO290" s="223"/>
      <c r="AP290" s="220"/>
      <c r="AQ290" s="224"/>
      <c r="AR290" s="224"/>
      <c r="AS290" s="224"/>
      <c r="AT290" s="224"/>
      <c r="AU290" s="224"/>
      <c r="AV290" s="224"/>
      <c r="AW290" s="224"/>
      <c r="AX290" s="224"/>
      <c r="AY290" s="224"/>
    </row>
    <row r="291">
      <c r="A291" s="219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5"/>
      <c r="AA291" s="220"/>
      <c r="AB291" s="225"/>
      <c r="AC291" s="225"/>
      <c r="AD291" s="225"/>
      <c r="AE291" s="225"/>
      <c r="AF291" s="225"/>
      <c r="AG291" s="220"/>
      <c r="AH291" s="220"/>
      <c r="AI291" s="220"/>
      <c r="AJ291" s="220"/>
      <c r="AK291" s="222"/>
      <c r="AL291" s="222"/>
      <c r="AM291" s="222"/>
      <c r="AN291" s="222"/>
      <c r="AO291" s="223"/>
      <c r="AP291" s="220"/>
      <c r="AQ291" s="224"/>
      <c r="AR291" s="224"/>
      <c r="AS291" s="224"/>
      <c r="AT291" s="224"/>
      <c r="AU291" s="224"/>
      <c r="AV291" s="224"/>
      <c r="AW291" s="224"/>
      <c r="AX291" s="224"/>
      <c r="AY291" s="224"/>
    </row>
    <row r="292">
      <c r="A292" s="219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5"/>
      <c r="AA292" s="220"/>
      <c r="AB292" s="225"/>
      <c r="AC292" s="225"/>
      <c r="AD292" s="225"/>
      <c r="AE292" s="225"/>
      <c r="AF292" s="225"/>
      <c r="AG292" s="220"/>
      <c r="AH292" s="220"/>
      <c r="AI292" s="220"/>
      <c r="AJ292" s="220"/>
      <c r="AK292" s="222"/>
      <c r="AL292" s="222"/>
      <c r="AM292" s="222"/>
      <c r="AN292" s="222"/>
      <c r="AO292" s="223"/>
      <c r="AP292" s="220"/>
      <c r="AQ292" s="224"/>
      <c r="AR292" s="224"/>
      <c r="AS292" s="224"/>
      <c r="AT292" s="224"/>
      <c r="AU292" s="224"/>
      <c r="AV292" s="224"/>
      <c r="AW292" s="224"/>
      <c r="AX292" s="224"/>
      <c r="AY292" s="224"/>
    </row>
    <row r="293">
      <c r="A293" s="219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5"/>
      <c r="AA293" s="220"/>
      <c r="AB293" s="225"/>
      <c r="AC293" s="225"/>
      <c r="AD293" s="225"/>
      <c r="AE293" s="225"/>
      <c r="AF293" s="225"/>
      <c r="AG293" s="220"/>
      <c r="AH293" s="220"/>
      <c r="AI293" s="220"/>
      <c r="AJ293" s="220"/>
      <c r="AK293" s="222"/>
      <c r="AL293" s="222"/>
      <c r="AM293" s="222"/>
      <c r="AN293" s="222"/>
      <c r="AO293" s="223"/>
      <c r="AP293" s="220"/>
      <c r="AQ293" s="224"/>
      <c r="AR293" s="224"/>
      <c r="AS293" s="224"/>
      <c r="AT293" s="224"/>
      <c r="AU293" s="224"/>
      <c r="AV293" s="224"/>
      <c r="AW293" s="224"/>
      <c r="AX293" s="224"/>
      <c r="AY293" s="224"/>
    </row>
    <row r="294">
      <c r="A294" s="219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5"/>
      <c r="AA294" s="220"/>
      <c r="AB294" s="225"/>
      <c r="AC294" s="225"/>
      <c r="AD294" s="225"/>
      <c r="AE294" s="225"/>
      <c r="AF294" s="225"/>
      <c r="AG294" s="220"/>
      <c r="AH294" s="220"/>
      <c r="AI294" s="220"/>
      <c r="AJ294" s="220"/>
      <c r="AK294" s="222"/>
      <c r="AL294" s="222"/>
      <c r="AM294" s="222"/>
      <c r="AN294" s="222"/>
      <c r="AO294" s="223"/>
      <c r="AP294" s="220"/>
      <c r="AQ294" s="224"/>
      <c r="AR294" s="224"/>
      <c r="AS294" s="224"/>
      <c r="AT294" s="224"/>
      <c r="AU294" s="224"/>
      <c r="AV294" s="224"/>
      <c r="AW294" s="224"/>
      <c r="AX294" s="224"/>
      <c r="AY294" s="224"/>
    </row>
    <row r="295">
      <c r="A295" s="219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5"/>
      <c r="AA295" s="220"/>
      <c r="AB295" s="225"/>
      <c r="AC295" s="225"/>
      <c r="AD295" s="225"/>
      <c r="AE295" s="225"/>
      <c r="AF295" s="225"/>
      <c r="AG295" s="220"/>
      <c r="AH295" s="220"/>
      <c r="AI295" s="220"/>
      <c r="AJ295" s="220"/>
      <c r="AK295" s="222"/>
      <c r="AL295" s="222"/>
      <c r="AM295" s="222"/>
      <c r="AN295" s="222"/>
      <c r="AO295" s="223"/>
      <c r="AP295" s="220"/>
      <c r="AQ295" s="224"/>
      <c r="AR295" s="224"/>
      <c r="AS295" s="224"/>
      <c r="AT295" s="224"/>
      <c r="AU295" s="224"/>
      <c r="AV295" s="224"/>
      <c r="AW295" s="224"/>
      <c r="AX295" s="224"/>
      <c r="AY295" s="224"/>
    </row>
    <row r="296">
      <c r="A296" s="219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5"/>
      <c r="AA296" s="220"/>
      <c r="AB296" s="225"/>
      <c r="AC296" s="225"/>
      <c r="AD296" s="225"/>
      <c r="AE296" s="225"/>
      <c r="AF296" s="225"/>
      <c r="AG296" s="220"/>
      <c r="AH296" s="220"/>
      <c r="AI296" s="220"/>
      <c r="AJ296" s="220"/>
      <c r="AK296" s="222"/>
      <c r="AL296" s="222"/>
      <c r="AM296" s="222"/>
      <c r="AN296" s="222"/>
      <c r="AO296" s="223"/>
      <c r="AP296" s="220"/>
      <c r="AQ296" s="224"/>
      <c r="AR296" s="224"/>
      <c r="AS296" s="224"/>
      <c r="AT296" s="224"/>
      <c r="AU296" s="224"/>
      <c r="AV296" s="224"/>
      <c r="AW296" s="224"/>
      <c r="AX296" s="224"/>
      <c r="AY296" s="224"/>
    </row>
    <row r="297">
      <c r="A297" s="219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5"/>
      <c r="AA297" s="220"/>
      <c r="AB297" s="225"/>
      <c r="AC297" s="225"/>
      <c r="AD297" s="225"/>
      <c r="AE297" s="225"/>
      <c r="AF297" s="225"/>
      <c r="AG297" s="220"/>
      <c r="AH297" s="220"/>
      <c r="AI297" s="220"/>
      <c r="AJ297" s="220"/>
      <c r="AK297" s="222"/>
      <c r="AL297" s="222"/>
      <c r="AM297" s="222"/>
      <c r="AN297" s="222"/>
      <c r="AO297" s="223"/>
      <c r="AP297" s="220"/>
      <c r="AQ297" s="224"/>
      <c r="AR297" s="224"/>
      <c r="AS297" s="224"/>
      <c r="AT297" s="224"/>
      <c r="AU297" s="224"/>
      <c r="AV297" s="224"/>
      <c r="AW297" s="224"/>
      <c r="AX297" s="224"/>
      <c r="AY297" s="224"/>
    </row>
    <row r="298">
      <c r="A298" s="219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5"/>
      <c r="AA298" s="220"/>
      <c r="AB298" s="225"/>
      <c r="AC298" s="225"/>
      <c r="AD298" s="225"/>
      <c r="AE298" s="225"/>
      <c r="AF298" s="225"/>
      <c r="AG298" s="220"/>
      <c r="AH298" s="220"/>
      <c r="AI298" s="220"/>
      <c r="AJ298" s="220"/>
      <c r="AK298" s="222"/>
      <c r="AL298" s="222"/>
      <c r="AM298" s="222"/>
      <c r="AN298" s="222"/>
      <c r="AO298" s="223"/>
      <c r="AP298" s="220"/>
      <c r="AQ298" s="224"/>
      <c r="AR298" s="224"/>
      <c r="AS298" s="224"/>
      <c r="AT298" s="224"/>
      <c r="AU298" s="224"/>
      <c r="AV298" s="224"/>
      <c r="AW298" s="224"/>
      <c r="AX298" s="224"/>
      <c r="AY298" s="224"/>
    </row>
    <row r="299">
      <c r="A299" s="219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5"/>
      <c r="AA299" s="220"/>
      <c r="AB299" s="225"/>
      <c r="AC299" s="225"/>
      <c r="AD299" s="225"/>
      <c r="AE299" s="225"/>
      <c r="AF299" s="225"/>
      <c r="AG299" s="220"/>
      <c r="AH299" s="220"/>
      <c r="AI299" s="220"/>
      <c r="AJ299" s="220"/>
      <c r="AK299" s="222"/>
      <c r="AL299" s="222"/>
      <c r="AM299" s="222"/>
      <c r="AN299" s="222"/>
      <c r="AO299" s="223"/>
      <c r="AP299" s="220"/>
      <c r="AQ299" s="224"/>
      <c r="AR299" s="224"/>
      <c r="AS299" s="224"/>
      <c r="AT299" s="224"/>
      <c r="AU299" s="224"/>
      <c r="AV299" s="224"/>
      <c r="AW299" s="224"/>
      <c r="AX299" s="224"/>
      <c r="AY299" s="224"/>
    </row>
    <row r="300">
      <c r="A300" s="219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5"/>
      <c r="AA300" s="220"/>
      <c r="AB300" s="225"/>
      <c r="AC300" s="225"/>
      <c r="AD300" s="225"/>
      <c r="AE300" s="225"/>
      <c r="AF300" s="225"/>
      <c r="AG300" s="220"/>
      <c r="AH300" s="220"/>
      <c r="AI300" s="220"/>
      <c r="AJ300" s="220"/>
      <c r="AK300" s="222"/>
      <c r="AL300" s="222"/>
      <c r="AM300" s="222"/>
      <c r="AN300" s="222"/>
      <c r="AO300" s="223"/>
      <c r="AP300" s="220"/>
      <c r="AQ300" s="224"/>
      <c r="AR300" s="224"/>
      <c r="AS300" s="224"/>
      <c r="AT300" s="224"/>
      <c r="AU300" s="224"/>
      <c r="AV300" s="224"/>
      <c r="AW300" s="224"/>
      <c r="AX300" s="224"/>
      <c r="AY300" s="224"/>
    </row>
    <row r="301">
      <c r="A301" s="219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5"/>
      <c r="AA301" s="220"/>
      <c r="AB301" s="225"/>
      <c r="AC301" s="225"/>
      <c r="AD301" s="225"/>
      <c r="AE301" s="225"/>
      <c r="AF301" s="225"/>
      <c r="AG301" s="220"/>
      <c r="AH301" s="220"/>
      <c r="AI301" s="220"/>
      <c r="AJ301" s="220"/>
      <c r="AK301" s="222"/>
      <c r="AL301" s="222"/>
      <c r="AM301" s="222"/>
      <c r="AN301" s="222"/>
      <c r="AO301" s="223"/>
      <c r="AP301" s="220"/>
      <c r="AQ301" s="224"/>
      <c r="AR301" s="224"/>
      <c r="AS301" s="224"/>
      <c r="AT301" s="224"/>
      <c r="AU301" s="224"/>
      <c r="AV301" s="224"/>
      <c r="AW301" s="224"/>
      <c r="AX301" s="224"/>
      <c r="AY301" s="224"/>
    </row>
    <row r="302">
      <c r="A302" s="219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5"/>
      <c r="AA302" s="220"/>
      <c r="AB302" s="225"/>
      <c r="AC302" s="225"/>
      <c r="AD302" s="225"/>
      <c r="AE302" s="225"/>
      <c r="AF302" s="225"/>
      <c r="AG302" s="220"/>
      <c r="AH302" s="220"/>
      <c r="AI302" s="220"/>
      <c r="AJ302" s="220"/>
      <c r="AK302" s="222"/>
      <c r="AL302" s="222"/>
      <c r="AM302" s="222"/>
      <c r="AN302" s="222"/>
      <c r="AO302" s="223"/>
      <c r="AP302" s="220"/>
      <c r="AQ302" s="224"/>
      <c r="AR302" s="224"/>
      <c r="AS302" s="224"/>
      <c r="AT302" s="224"/>
      <c r="AU302" s="224"/>
      <c r="AV302" s="224"/>
      <c r="AW302" s="224"/>
      <c r="AX302" s="224"/>
      <c r="AY302" s="224"/>
    </row>
    <row r="303">
      <c r="A303" s="219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5"/>
      <c r="AA303" s="220"/>
      <c r="AB303" s="225"/>
      <c r="AC303" s="225"/>
      <c r="AD303" s="225"/>
      <c r="AE303" s="225"/>
      <c r="AF303" s="225"/>
      <c r="AG303" s="220"/>
      <c r="AH303" s="220"/>
      <c r="AI303" s="220"/>
      <c r="AJ303" s="220"/>
      <c r="AK303" s="222"/>
      <c r="AL303" s="222"/>
      <c r="AM303" s="222"/>
      <c r="AN303" s="222"/>
      <c r="AO303" s="223"/>
      <c r="AP303" s="220"/>
      <c r="AQ303" s="224"/>
      <c r="AR303" s="224"/>
      <c r="AS303" s="224"/>
      <c r="AT303" s="224"/>
      <c r="AU303" s="224"/>
      <c r="AV303" s="224"/>
      <c r="AW303" s="224"/>
      <c r="AX303" s="224"/>
      <c r="AY303" s="224"/>
    </row>
    <row r="304">
      <c r="A304" s="219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5"/>
      <c r="AA304" s="220"/>
      <c r="AB304" s="225"/>
      <c r="AC304" s="225"/>
      <c r="AD304" s="225"/>
      <c r="AE304" s="225"/>
      <c r="AF304" s="225"/>
      <c r="AG304" s="220"/>
      <c r="AH304" s="220"/>
      <c r="AI304" s="220"/>
      <c r="AJ304" s="220"/>
      <c r="AK304" s="222"/>
      <c r="AL304" s="222"/>
      <c r="AM304" s="222"/>
      <c r="AN304" s="222"/>
      <c r="AO304" s="223"/>
      <c r="AP304" s="220"/>
      <c r="AQ304" s="224"/>
      <c r="AR304" s="224"/>
      <c r="AS304" s="224"/>
      <c r="AT304" s="224"/>
      <c r="AU304" s="224"/>
      <c r="AV304" s="224"/>
      <c r="AW304" s="224"/>
      <c r="AX304" s="224"/>
      <c r="AY304" s="224"/>
    </row>
    <row r="305">
      <c r="A305" s="219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5"/>
      <c r="AA305" s="220"/>
      <c r="AB305" s="225"/>
      <c r="AC305" s="225"/>
      <c r="AD305" s="225"/>
      <c r="AE305" s="225"/>
      <c r="AF305" s="225"/>
      <c r="AG305" s="220"/>
      <c r="AH305" s="220"/>
      <c r="AI305" s="220"/>
      <c r="AJ305" s="220"/>
      <c r="AK305" s="222"/>
      <c r="AL305" s="222"/>
      <c r="AM305" s="222"/>
      <c r="AN305" s="222"/>
      <c r="AO305" s="223"/>
      <c r="AP305" s="220"/>
      <c r="AQ305" s="224"/>
      <c r="AR305" s="224"/>
      <c r="AS305" s="224"/>
      <c r="AT305" s="224"/>
      <c r="AU305" s="224"/>
      <c r="AV305" s="224"/>
      <c r="AW305" s="224"/>
      <c r="AX305" s="224"/>
      <c r="AY305" s="224"/>
    </row>
    <row r="306">
      <c r="A306" s="219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5"/>
      <c r="AA306" s="220"/>
      <c r="AB306" s="225"/>
      <c r="AC306" s="225"/>
      <c r="AD306" s="225"/>
      <c r="AE306" s="225"/>
      <c r="AF306" s="225"/>
      <c r="AG306" s="220"/>
      <c r="AH306" s="220"/>
      <c r="AI306" s="220"/>
      <c r="AJ306" s="220"/>
      <c r="AK306" s="222"/>
      <c r="AL306" s="222"/>
      <c r="AM306" s="222"/>
      <c r="AN306" s="222"/>
      <c r="AO306" s="223"/>
      <c r="AP306" s="220"/>
      <c r="AQ306" s="224"/>
      <c r="AR306" s="224"/>
      <c r="AS306" s="224"/>
      <c r="AT306" s="224"/>
      <c r="AU306" s="224"/>
      <c r="AV306" s="224"/>
      <c r="AW306" s="224"/>
      <c r="AX306" s="224"/>
      <c r="AY306" s="224"/>
    </row>
    <row r="307">
      <c r="A307" s="219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5"/>
      <c r="AA307" s="220"/>
      <c r="AB307" s="225"/>
      <c r="AC307" s="225"/>
      <c r="AD307" s="225"/>
      <c r="AE307" s="225"/>
      <c r="AF307" s="225"/>
      <c r="AG307" s="220"/>
      <c r="AH307" s="220"/>
      <c r="AI307" s="220"/>
      <c r="AJ307" s="220"/>
      <c r="AK307" s="222"/>
      <c r="AL307" s="222"/>
      <c r="AM307" s="222"/>
      <c r="AN307" s="222"/>
      <c r="AO307" s="223"/>
      <c r="AP307" s="220"/>
      <c r="AQ307" s="224"/>
      <c r="AR307" s="224"/>
      <c r="AS307" s="224"/>
      <c r="AT307" s="224"/>
      <c r="AU307" s="224"/>
      <c r="AV307" s="224"/>
      <c r="AW307" s="224"/>
      <c r="AX307" s="224"/>
      <c r="AY307" s="224"/>
    </row>
    <row r="308">
      <c r="A308" s="219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5"/>
      <c r="AA308" s="220"/>
      <c r="AB308" s="225"/>
      <c r="AC308" s="225"/>
      <c r="AD308" s="225"/>
      <c r="AE308" s="225"/>
      <c r="AF308" s="225"/>
      <c r="AG308" s="220"/>
      <c r="AH308" s="220"/>
      <c r="AI308" s="220"/>
      <c r="AJ308" s="220"/>
      <c r="AK308" s="222"/>
      <c r="AL308" s="222"/>
      <c r="AM308" s="222"/>
      <c r="AN308" s="222"/>
      <c r="AO308" s="223"/>
      <c r="AP308" s="220"/>
      <c r="AQ308" s="224"/>
      <c r="AR308" s="224"/>
      <c r="AS308" s="224"/>
      <c r="AT308" s="224"/>
      <c r="AU308" s="224"/>
      <c r="AV308" s="224"/>
      <c r="AW308" s="224"/>
      <c r="AX308" s="224"/>
      <c r="AY308" s="224"/>
    </row>
    <row r="309">
      <c r="A309" s="219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5"/>
      <c r="AA309" s="220"/>
      <c r="AB309" s="225"/>
      <c r="AC309" s="225"/>
      <c r="AD309" s="225"/>
      <c r="AE309" s="225"/>
      <c r="AF309" s="225"/>
      <c r="AG309" s="220"/>
      <c r="AH309" s="220"/>
      <c r="AI309" s="220"/>
      <c r="AJ309" s="220"/>
      <c r="AK309" s="222"/>
      <c r="AL309" s="222"/>
      <c r="AM309" s="222"/>
      <c r="AN309" s="222"/>
      <c r="AO309" s="223"/>
      <c r="AP309" s="220"/>
      <c r="AQ309" s="224"/>
      <c r="AR309" s="224"/>
      <c r="AS309" s="224"/>
      <c r="AT309" s="224"/>
      <c r="AU309" s="224"/>
      <c r="AV309" s="224"/>
      <c r="AW309" s="224"/>
      <c r="AX309" s="224"/>
      <c r="AY309" s="224"/>
    </row>
    <row r="310">
      <c r="A310" s="219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5"/>
      <c r="AA310" s="220"/>
      <c r="AB310" s="225"/>
      <c r="AC310" s="225"/>
      <c r="AD310" s="225"/>
      <c r="AE310" s="225"/>
      <c r="AF310" s="225"/>
      <c r="AG310" s="220"/>
      <c r="AH310" s="220"/>
      <c r="AI310" s="220"/>
      <c r="AJ310" s="220"/>
      <c r="AK310" s="222"/>
      <c r="AL310" s="222"/>
      <c r="AM310" s="222"/>
      <c r="AN310" s="222"/>
      <c r="AO310" s="223"/>
      <c r="AP310" s="220"/>
      <c r="AQ310" s="224"/>
      <c r="AR310" s="224"/>
      <c r="AS310" s="224"/>
      <c r="AT310" s="224"/>
      <c r="AU310" s="224"/>
      <c r="AV310" s="224"/>
      <c r="AW310" s="224"/>
      <c r="AX310" s="224"/>
      <c r="AY310" s="224"/>
    </row>
    <row r="311">
      <c r="A311" s="219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5"/>
      <c r="AA311" s="220"/>
      <c r="AB311" s="225"/>
      <c r="AC311" s="225"/>
      <c r="AD311" s="225"/>
      <c r="AE311" s="225"/>
      <c r="AF311" s="225"/>
      <c r="AG311" s="220"/>
      <c r="AH311" s="220"/>
      <c r="AI311" s="220"/>
      <c r="AJ311" s="220"/>
      <c r="AK311" s="222"/>
      <c r="AL311" s="222"/>
      <c r="AM311" s="222"/>
      <c r="AN311" s="222"/>
      <c r="AO311" s="223"/>
      <c r="AP311" s="220"/>
      <c r="AQ311" s="224"/>
      <c r="AR311" s="224"/>
      <c r="AS311" s="224"/>
      <c r="AT311" s="224"/>
      <c r="AU311" s="224"/>
      <c r="AV311" s="224"/>
      <c r="AW311" s="224"/>
      <c r="AX311" s="224"/>
      <c r="AY311" s="224"/>
    </row>
    <row r="312">
      <c r="A312" s="219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5"/>
      <c r="AA312" s="220"/>
      <c r="AB312" s="225"/>
      <c r="AC312" s="225"/>
      <c r="AD312" s="225"/>
      <c r="AE312" s="225"/>
      <c r="AF312" s="225"/>
      <c r="AG312" s="220"/>
      <c r="AH312" s="220"/>
      <c r="AI312" s="220"/>
      <c r="AJ312" s="220"/>
      <c r="AK312" s="222"/>
      <c r="AL312" s="222"/>
      <c r="AM312" s="222"/>
      <c r="AN312" s="222"/>
      <c r="AO312" s="223"/>
      <c r="AP312" s="220"/>
      <c r="AQ312" s="224"/>
      <c r="AR312" s="224"/>
      <c r="AS312" s="224"/>
      <c r="AT312" s="224"/>
      <c r="AU312" s="224"/>
      <c r="AV312" s="224"/>
      <c r="AW312" s="224"/>
      <c r="AX312" s="224"/>
      <c r="AY312" s="224"/>
    </row>
    <row r="313">
      <c r="A313" s="219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5"/>
      <c r="AA313" s="220"/>
      <c r="AB313" s="225"/>
      <c r="AC313" s="225"/>
      <c r="AD313" s="225"/>
      <c r="AE313" s="225"/>
      <c r="AF313" s="225"/>
      <c r="AG313" s="220"/>
      <c r="AH313" s="220"/>
      <c r="AI313" s="220"/>
      <c r="AJ313" s="220"/>
      <c r="AK313" s="222"/>
      <c r="AL313" s="222"/>
      <c r="AM313" s="222"/>
      <c r="AN313" s="222"/>
      <c r="AO313" s="223"/>
      <c r="AP313" s="220"/>
      <c r="AQ313" s="224"/>
      <c r="AR313" s="224"/>
      <c r="AS313" s="224"/>
      <c r="AT313" s="224"/>
      <c r="AU313" s="224"/>
      <c r="AV313" s="224"/>
      <c r="AW313" s="224"/>
      <c r="AX313" s="224"/>
      <c r="AY313" s="224"/>
    </row>
    <row r="314">
      <c r="A314" s="219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5"/>
      <c r="AA314" s="220"/>
      <c r="AB314" s="225"/>
      <c r="AC314" s="225"/>
      <c r="AD314" s="225"/>
      <c r="AE314" s="225"/>
      <c r="AF314" s="225"/>
      <c r="AG314" s="220"/>
      <c r="AH314" s="220"/>
      <c r="AI314" s="220"/>
      <c r="AJ314" s="220"/>
      <c r="AK314" s="222"/>
      <c r="AL314" s="222"/>
      <c r="AM314" s="222"/>
      <c r="AN314" s="222"/>
      <c r="AO314" s="223"/>
      <c r="AP314" s="220"/>
      <c r="AQ314" s="224"/>
      <c r="AR314" s="224"/>
      <c r="AS314" s="224"/>
      <c r="AT314" s="224"/>
      <c r="AU314" s="224"/>
      <c r="AV314" s="224"/>
      <c r="AW314" s="224"/>
      <c r="AX314" s="224"/>
      <c r="AY314" s="224"/>
    </row>
    <row r="315">
      <c r="A315" s="219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5"/>
      <c r="AA315" s="220"/>
      <c r="AB315" s="225"/>
      <c r="AC315" s="225"/>
      <c r="AD315" s="225"/>
      <c r="AE315" s="225"/>
      <c r="AF315" s="225"/>
      <c r="AG315" s="220"/>
      <c r="AH315" s="220"/>
      <c r="AI315" s="220"/>
      <c r="AJ315" s="220"/>
      <c r="AK315" s="222"/>
      <c r="AL315" s="222"/>
      <c r="AM315" s="222"/>
      <c r="AN315" s="222"/>
      <c r="AO315" s="223"/>
      <c r="AP315" s="220"/>
      <c r="AQ315" s="224"/>
      <c r="AR315" s="224"/>
      <c r="AS315" s="224"/>
      <c r="AT315" s="224"/>
      <c r="AU315" s="224"/>
      <c r="AV315" s="224"/>
      <c r="AW315" s="224"/>
      <c r="AX315" s="224"/>
      <c r="AY315" s="224"/>
    </row>
    <row r="316">
      <c r="A316" s="219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5"/>
      <c r="AA316" s="220"/>
      <c r="AB316" s="225"/>
      <c r="AC316" s="225"/>
      <c r="AD316" s="225"/>
      <c r="AE316" s="225"/>
      <c r="AF316" s="225"/>
      <c r="AG316" s="220"/>
      <c r="AH316" s="220"/>
      <c r="AI316" s="220"/>
      <c r="AJ316" s="220"/>
      <c r="AK316" s="222"/>
      <c r="AL316" s="222"/>
      <c r="AM316" s="222"/>
      <c r="AN316" s="222"/>
      <c r="AO316" s="223"/>
      <c r="AP316" s="220"/>
      <c r="AQ316" s="224"/>
      <c r="AR316" s="224"/>
      <c r="AS316" s="224"/>
      <c r="AT316" s="224"/>
      <c r="AU316" s="224"/>
      <c r="AV316" s="224"/>
      <c r="AW316" s="224"/>
      <c r="AX316" s="224"/>
      <c r="AY316" s="224"/>
    </row>
    <row r="317">
      <c r="A317" s="219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5"/>
      <c r="AA317" s="220"/>
      <c r="AB317" s="225"/>
      <c r="AC317" s="225"/>
      <c r="AD317" s="225"/>
      <c r="AE317" s="225"/>
      <c r="AF317" s="225"/>
      <c r="AG317" s="220"/>
      <c r="AH317" s="220"/>
      <c r="AI317" s="220"/>
      <c r="AJ317" s="220"/>
      <c r="AK317" s="222"/>
      <c r="AL317" s="222"/>
      <c r="AM317" s="222"/>
      <c r="AN317" s="222"/>
      <c r="AO317" s="223"/>
      <c r="AP317" s="220"/>
      <c r="AQ317" s="224"/>
      <c r="AR317" s="224"/>
      <c r="AS317" s="224"/>
      <c r="AT317" s="224"/>
      <c r="AU317" s="224"/>
      <c r="AV317" s="224"/>
      <c r="AW317" s="224"/>
      <c r="AX317" s="224"/>
      <c r="AY317" s="224"/>
    </row>
    <row r="318">
      <c r="A318" s="219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5"/>
      <c r="AA318" s="220"/>
      <c r="AB318" s="225"/>
      <c r="AC318" s="225"/>
      <c r="AD318" s="225"/>
      <c r="AE318" s="225"/>
      <c r="AF318" s="225"/>
      <c r="AG318" s="220"/>
      <c r="AH318" s="220"/>
      <c r="AI318" s="220"/>
      <c r="AJ318" s="220"/>
      <c r="AK318" s="222"/>
      <c r="AL318" s="222"/>
      <c r="AM318" s="222"/>
      <c r="AN318" s="222"/>
      <c r="AO318" s="223"/>
      <c r="AP318" s="220"/>
      <c r="AQ318" s="224"/>
      <c r="AR318" s="224"/>
      <c r="AS318" s="224"/>
      <c r="AT318" s="224"/>
      <c r="AU318" s="224"/>
      <c r="AV318" s="224"/>
      <c r="AW318" s="224"/>
      <c r="AX318" s="224"/>
      <c r="AY318" s="224"/>
    </row>
    <row r="319">
      <c r="A319" s="219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5"/>
      <c r="AA319" s="220"/>
      <c r="AB319" s="225"/>
      <c r="AC319" s="225"/>
      <c r="AD319" s="225"/>
      <c r="AE319" s="225"/>
      <c r="AF319" s="225"/>
      <c r="AG319" s="220"/>
      <c r="AH319" s="220"/>
      <c r="AI319" s="220"/>
      <c r="AJ319" s="220"/>
      <c r="AK319" s="222"/>
      <c r="AL319" s="222"/>
      <c r="AM319" s="222"/>
      <c r="AN319" s="222"/>
      <c r="AO319" s="223"/>
      <c r="AP319" s="220"/>
      <c r="AQ319" s="224"/>
      <c r="AR319" s="224"/>
      <c r="AS319" s="224"/>
      <c r="AT319" s="224"/>
      <c r="AU319" s="224"/>
      <c r="AV319" s="224"/>
      <c r="AW319" s="224"/>
      <c r="AX319" s="224"/>
      <c r="AY319" s="224"/>
    </row>
    <row r="320">
      <c r="A320" s="219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5"/>
      <c r="AA320" s="220"/>
      <c r="AB320" s="225"/>
      <c r="AC320" s="225"/>
      <c r="AD320" s="225"/>
      <c r="AE320" s="225"/>
      <c r="AF320" s="225"/>
      <c r="AG320" s="220"/>
      <c r="AH320" s="220"/>
      <c r="AI320" s="220"/>
      <c r="AJ320" s="220"/>
      <c r="AK320" s="222"/>
      <c r="AL320" s="222"/>
      <c r="AM320" s="222"/>
      <c r="AN320" s="222"/>
      <c r="AO320" s="223"/>
      <c r="AP320" s="220"/>
      <c r="AQ320" s="224"/>
      <c r="AR320" s="224"/>
      <c r="AS320" s="224"/>
      <c r="AT320" s="224"/>
      <c r="AU320" s="224"/>
      <c r="AV320" s="224"/>
      <c r="AW320" s="224"/>
      <c r="AX320" s="224"/>
      <c r="AY320" s="224"/>
    </row>
    <row r="321">
      <c r="A321" s="219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5"/>
      <c r="AA321" s="220"/>
      <c r="AB321" s="225"/>
      <c r="AC321" s="225"/>
      <c r="AD321" s="225"/>
      <c r="AE321" s="225"/>
      <c r="AF321" s="225"/>
      <c r="AG321" s="220"/>
      <c r="AH321" s="220"/>
      <c r="AI321" s="220"/>
      <c r="AJ321" s="220"/>
      <c r="AK321" s="222"/>
      <c r="AL321" s="222"/>
      <c r="AM321" s="222"/>
      <c r="AN321" s="222"/>
      <c r="AO321" s="223"/>
      <c r="AP321" s="220"/>
      <c r="AQ321" s="224"/>
      <c r="AR321" s="224"/>
      <c r="AS321" s="224"/>
      <c r="AT321" s="224"/>
      <c r="AU321" s="224"/>
      <c r="AV321" s="224"/>
      <c r="AW321" s="224"/>
      <c r="AX321" s="224"/>
      <c r="AY321" s="224"/>
    </row>
    <row r="322">
      <c r="A322" s="219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5"/>
      <c r="AA322" s="220"/>
      <c r="AB322" s="225"/>
      <c r="AC322" s="225"/>
      <c r="AD322" s="225"/>
      <c r="AE322" s="225"/>
      <c r="AF322" s="225"/>
      <c r="AG322" s="220"/>
      <c r="AH322" s="220"/>
      <c r="AI322" s="220"/>
      <c r="AJ322" s="220"/>
      <c r="AK322" s="222"/>
      <c r="AL322" s="222"/>
      <c r="AM322" s="222"/>
      <c r="AN322" s="222"/>
      <c r="AO322" s="223"/>
      <c r="AP322" s="220"/>
      <c r="AQ322" s="224"/>
      <c r="AR322" s="224"/>
      <c r="AS322" s="224"/>
      <c r="AT322" s="224"/>
      <c r="AU322" s="224"/>
      <c r="AV322" s="224"/>
      <c r="AW322" s="224"/>
      <c r="AX322" s="224"/>
      <c r="AY322" s="224"/>
    </row>
    <row r="323">
      <c r="A323" s="219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5"/>
      <c r="AA323" s="220"/>
      <c r="AB323" s="225"/>
      <c r="AC323" s="225"/>
      <c r="AD323" s="225"/>
      <c r="AE323" s="225"/>
      <c r="AF323" s="225"/>
      <c r="AG323" s="220"/>
      <c r="AH323" s="220"/>
      <c r="AI323" s="220"/>
      <c r="AJ323" s="220"/>
      <c r="AK323" s="222"/>
      <c r="AL323" s="222"/>
      <c r="AM323" s="222"/>
      <c r="AN323" s="222"/>
      <c r="AO323" s="223"/>
      <c r="AP323" s="220"/>
      <c r="AQ323" s="224"/>
      <c r="AR323" s="224"/>
      <c r="AS323" s="224"/>
      <c r="AT323" s="224"/>
      <c r="AU323" s="224"/>
      <c r="AV323" s="224"/>
      <c r="AW323" s="224"/>
      <c r="AX323" s="224"/>
      <c r="AY323" s="224"/>
    </row>
    <row r="324">
      <c r="A324" s="219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5"/>
      <c r="AA324" s="220"/>
      <c r="AB324" s="225"/>
      <c r="AC324" s="225"/>
      <c r="AD324" s="225"/>
      <c r="AE324" s="225"/>
      <c r="AF324" s="225"/>
      <c r="AG324" s="220"/>
      <c r="AH324" s="220"/>
      <c r="AI324" s="220"/>
      <c r="AJ324" s="220"/>
      <c r="AK324" s="222"/>
      <c r="AL324" s="222"/>
      <c r="AM324" s="222"/>
      <c r="AN324" s="222"/>
      <c r="AO324" s="223"/>
      <c r="AP324" s="220"/>
      <c r="AQ324" s="224"/>
      <c r="AR324" s="224"/>
      <c r="AS324" s="224"/>
      <c r="AT324" s="224"/>
      <c r="AU324" s="224"/>
      <c r="AV324" s="224"/>
      <c r="AW324" s="224"/>
      <c r="AX324" s="224"/>
      <c r="AY324" s="224"/>
    </row>
    <row r="325">
      <c r="A325" s="219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5"/>
      <c r="AA325" s="220"/>
      <c r="AB325" s="225"/>
      <c r="AC325" s="225"/>
      <c r="AD325" s="225"/>
      <c r="AE325" s="225"/>
      <c r="AF325" s="225"/>
      <c r="AG325" s="220"/>
      <c r="AH325" s="220"/>
      <c r="AI325" s="220"/>
      <c r="AJ325" s="220"/>
      <c r="AK325" s="222"/>
      <c r="AL325" s="222"/>
      <c r="AM325" s="222"/>
      <c r="AN325" s="222"/>
      <c r="AO325" s="223"/>
      <c r="AP325" s="220"/>
      <c r="AQ325" s="224"/>
      <c r="AR325" s="224"/>
      <c r="AS325" s="224"/>
      <c r="AT325" s="224"/>
      <c r="AU325" s="224"/>
      <c r="AV325" s="224"/>
      <c r="AW325" s="224"/>
      <c r="AX325" s="224"/>
      <c r="AY325" s="224"/>
    </row>
    <row r="326">
      <c r="A326" s="219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5"/>
      <c r="AA326" s="220"/>
      <c r="AB326" s="225"/>
      <c r="AC326" s="225"/>
      <c r="AD326" s="225"/>
      <c r="AE326" s="225"/>
      <c r="AF326" s="225"/>
      <c r="AG326" s="220"/>
      <c r="AH326" s="220"/>
      <c r="AI326" s="220"/>
      <c r="AJ326" s="220"/>
      <c r="AK326" s="222"/>
      <c r="AL326" s="222"/>
      <c r="AM326" s="222"/>
      <c r="AN326" s="222"/>
      <c r="AO326" s="223"/>
      <c r="AP326" s="220"/>
      <c r="AQ326" s="224"/>
      <c r="AR326" s="224"/>
      <c r="AS326" s="224"/>
      <c r="AT326" s="224"/>
      <c r="AU326" s="224"/>
      <c r="AV326" s="224"/>
      <c r="AW326" s="224"/>
      <c r="AX326" s="224"/>
      <c r="AY326" s="224"/>
    </row>
    <row r="327">
      <c r="A327" s="219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5"/>
      <c r="AA327" s="220"/>
      <c r="AB327" s="225"/>
      <c r="AC327" s="225"/>
      <c r="AD327" s="225"/>
      <c r="AE327" s="225"/>
      <c r="AF327" s="225"/>
      <c r="AG327" s="220"/>
      <c r="AH327" s="220"/>
      <c r="AI327" s="220"/>
      <c r="AJ327" s="220"/>
      <c r="AK327" s="222"/>
      <c r="AL327" s="222"/>
      <c r="AM327" s="222"/>
      <c r="AN327" s="222"/>
      <c r="AO327" s="223"/>
      <c r="AP327" s="220"/>
      <c r="AQ327" s="224"/>
      <c r="AR327" s="224"/>
      <c r="AS327" s="224"/>
      <c r="AT327" s="224"/>
      <c r="AU327" s="224"/>
      <c r="AV327" s="224"/>
      <c r="AW327" s="224"/>
      <c r="AX327" s="224"/>
      <c r="AY327" s="224"/>
    </row>
    <row r="328">
      <c r="A328" s="219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5"/>
      <c r="AA328" s="220"/>
      <c r="AB328" s="225"/>
      <c r="AC328" s="225"/>
      <c r="AD328" s="225"/>
      <c r="AE328" s="225"/>
      <c r="AF328" s="225"/>
      <c r="AG328" s="220"/>
      <c r="AH328" s="220"/>
      <c r="AI328" s="220"/>
      <c r="AJ328" s="220"/>
      <c r="AK328" s="222"/>
      <c r="AL328" s="222"/>
      <c r="AM328" s="222"/>
      <c r="AN328" s="222"/>
      <c r="AO328" s="223"/>
      <c r="AP328" s="220"/>
      <c r="AQ328" s="224"/>
      <c r="AR328" s="224"/>
      <c r="AS328" s="224"/>
      <c r="AT328" s="224"/>
      <c r="AU328" s="224"/>
      <c r="AV328" s="224"/>
      <c r="AW328" s="224"/>
      <c r="AX328" s="224"/>
      <c r="AY328" s="224"/>
    </row>
    <row r="329">
      <c r="A329" s="219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5"/>
      <c r="AA329" s="220"/>
      <c r="AB329" s="225"/>
      <c r="AC329" s="225"/>
      <c r="AD329" s="225"/>
      <c r="AE329" s="225"/>
      <c r="AF329" s="225"/>
      <c r="AG329" s="220"/>
      <c r="AH329" s="220"/>
      <c r="AI329" s="220"/>
      <c r="AJ329" s="220"/>
      <c r="AK329" s="222"/>
      <c r="AL329" s="222"/>
      <c r="AM329" s="222"/>
      <c r="AN329" s="222"/>
      <c r="AO329" s="223"/>
      <c r="AP329" s="220"/>
      <c r="AQ329" s="224"/>
      <c r="AR329" s="224"/>
      <c r="AS329" s="224"/>
      <c r="AT329" s="224"/>
      <c r="AU329" s="224"/>
      <c r="AV329" s="224"/>
      <c r="AW329" s="224"/>
      <c r="AX329" s="224"/>
      <c r="AY329" s="224"/>
    </row>
    <row r="330">
      <c r="A330" s="219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5"/>
      <c r="AA330" s="220"/>
      <c r="AB330" s="225"/>
      <c r="AC330" s="225"/>
      <c r="AD330" s="225"/>
      <c r="AE330" s="225"/>
      <c r="AF330" s="225"/>
      <c r="AG330" s="220"/>
      <c r="AH330" s="220"/>
      <c r="AI330" s="220"/>
      <c r="AJ330" s="220"/>
      <c r="AK330" s="222"/>
      <c r="AL330" s="222"/>
      <c r="AM330" s="222"/>
      <c r="AN330" s="222"/>
      <c r="AO330" s="223"/>
      <c r="AP330" s="220"/>
      <c r="AQ330" s="224"/>
      <c r="AR330" s="224"/>
      <c r="AS330" s="224"/>
      <c r="AT330" s="224"/>
      <c r="AU330" s="224"/>
      <c r="AV330" s="224"/>
      <c r="AW330" s="224"/>
      <c r="AX330" s="224"/>
      <c r="AY330" s="224"/>
    </row>
    <row r="331">
      <c r="A331" s="219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5"/>
      <c r="AA331" s="220"/>
      <c r="AB331" s="225"/>
      <c r="AC331" s="225"/>
      <c r="AD331" s="225"/>
      <c r="AE331" s="225"/>
      <c r="AF331" s="225"/>
      <c r="AG331" s="220"/>
      <c r="AH331" s="220"/>
      <c r="AI331" s="220"/>
      <c r="AJ331" s="220"/>
      <c r="AK331" s="222"/>
      <c r="AL331" s="222"/>
      <c r="AM331" s="222"/>
      <c r="AN331" s="222"/>
      <c r="AO331" s="223"/>
      <c r="AP331" s="220"/>
      <c r="AQ331" s="224"/>
      <c r="AR331" s="224"/>
      <c r="AS331" s="224"/>
      <c r="AT331" s="224"/>
      <c r="AU331" s="224"/>
      <c r="AV331" s="224"/>
      <c r="AW331" s="224"/>
      <c r="AX331" s="224"/>
      <c r="AY331" s="224"/>
    </row>
    <row r="332">
      <c r="A332" s="219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5"/>
      <c r="AA332" s="220"/>
      <c r="AB332" s="225"/>
      <c r="AC332" s="225"/>
      <c r="AD332" s="225"/>
      <c r="AE332" s="225"/>
      <c r="AF332" s="225"/>
      <c r="AG332" s="220"/>
      <c r="AH332" s="220"/>
      <c r="AI332" s="220"/>
      <c r="AJ332" s="220"/>
      <c r="AK332" s="222"/>
      <c r="AL332" s="222"/>
      <c r="AM332" s="222"/>
      <c r="AN332" s="222"/>
      <c r="AO332" s="223"/>
      <c r="AP332" s="220"/>
      <c r="AQ332" s="224"/>
      <c r="AR332" s="224"/>
      <c r="AS332" s="224"/>
      <c r="AT332" s="224"/>
      <c r="AU332" s="224"/>
      <c r="AV332" s="224"/>
      <c r="AW332" s="224"/>
      <c r="AX332" s="224"/>
      <c r="AY332" s="224"/>
    </row>
    <row r="333">
      <c r="A333" s="219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5"/>
      <c r="AA333" s="220"/>
      <c r="AB333" s="225"/>
      <c r="AC333" s="225"/>
      <c r="AD333" s="225"/>
      <c r="AE333" s="225"/>
      <c r="AF333" s="225"/>
      <c r="AG333" s="220"/>
      <c r="AH333" s="220"/>
      <c r="AI333" s="220"/>
      <c r="AJ333" s="220"/>
      <c r="AK333" s="222"/>
      <c r="AL333" s="222"/>
      <c r="AM333" s="222"/>
      <c r="AN333" s="222"/>
      <c r="AO333" s="223"/>
      <c r="AP333" s="220"/>
      <c r="AQ333" s="224"/>
      <c r="AR333" s="224"/>
      <c r="AS333" s="224"/>
      <c r="AT333" s="224"/>
      <c r="AU333" s="224"/>
      <c r="AV333" s="224"/>
      <c r="AW333" s="224"/>
      <c r="AX333" s="224"/>
      <c r="AY333" s="224"/>
    </row>
    <row r="334">
      <c r="A334" s="219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5"/>
      <c r="AA334" s="220"/>
      <c r="AB334" s="225"/>
      <c r="AC334" s="225"/>
      <c r="AD334" s="225"/>
      <c r="AE334" s="225"/>
      <c r="AF334" s="225"/>
      <c r="AG334" s="220"/>
      <c r="AH334" s="220"/>
      <c r="AI334" s="220"/>
      <c r="AJ334" s="220"/>
      <c r="AK334" s="222"/>
      <c r="AL334" s="222"/>
      <c r="AM334" s="222"/>
      <c r="AN334" s="222"/>
      <c r="AO334" s="223"/>
      <c r="AP334" s="220"/>
      <c r="AQ334" s="224"/>
      <c r="AR334" s="224"/>
      <c r="AS334" s="224"/>
      <c r="AT334" s="224"/>
      <c r="AU334" s="224"/>
      <c r="AV334" s="224"/>
      <c r="AW334" s="224"/>
      <c r="AX334" s="224"/>
      <c r="AY334" s="224"/>
    </row>
    <row r="335">
      <c r="A335" s="219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5"/>
      <c r="AA335" s="220"/>
      <c r="AB335" s="225"/>
      <c r="AC335" s="225"/>
      <c r="AD335" s="225"/>
      <c r="AE335" s="225"/>
      <c r="AF335" s="225"/>
      <c r="AG335" s="220"/>
      <c r="AH335" s="220"/>
      <c r="AI335" s="220"/>
      <c r="AJ335" s="220"/>
      <c r="AK335" s="222"/>
      <c r="AL335" s="222"/>
      <c r="AM335" s="222"/>
      <c r="AN335" s="222"/>
      <c r="AO335" s="223"/>
      <c r="AP335" s="220"/>
      <c r="AQ335" s="224"/>
      <c r="AR335" s="224"/>
      <c r="AS335" s="224"/>
      <c r="AT335" s="224"/>
      <c r="AU335" s="224"/>
      <c r="AV335" s="224"/>
      <c r="AW335" s="224"/>
      <c r="AX335" s="224"/>
      <c r="AY335" s="224"/>
    </row>
    <row r="336">
      <c r="A336" s="219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5"/>
      <c r="AA336" s="220"/>
      <c r="AB336" s="225"/>
      <c r="AC336" s="225"/>
      <c r="AD336" s="225"/>
      <c r="AE336" s="225"/>
      <c r="AF336" s="225"/>
      <c r="AG336" s="220"/>
      <c r="AH336" s="220"/>
      <c r="AI336" s="220"/>
      <c r="AJ336" s="220"/>
      <c r="AK336" s="222"/>
      <c r="AL336" s="222"/>
      <c r="AM336" s="222"/>
      <c r="AN336" s="222"/>
      <c r="AO336" s="223"/>
      <c r="AP336" s="220"/>
      <c r="AQ336" s="224"/>
      <c r="AR336" s="224"/>
      <c r="AS336" s="224"/>
      <c r="AT336" s="224"/>
      <c r="AU336" s="224"/>
      <c r="AV336" s="224"/>
      <c r="AW336" s="224"/>
      <c r="AX336" s="224"/>
      <c r="AY336" s="224"/>
    </row>
    <row r="337">
      <c r="A337" s="219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5"/>
      <c r="AA337" s="220"/>
      <c r="AB337" s="225"/>
      <c r="AC337" s="225"/>
      <c r="AD337" s="225"/>
      <c r="AE337" s="225"/>
      <c r="AF337" s="225"/>
      <c r="AG337" s="220"/>
      <c r="AH337" s="220"/>
      <c r="AI337" s="220"/>
      <c r="AJ337" s="220"/>
      <c r="AK337" s="222"/>
      <c r="AL337" s="222"/>
      <c r="AM337" s="222"/>
      <c r="AN337" s="222"/>
      <c r="AO337" s="223"/>
      <c r="AP337" s="220"/>
      <c r="AQ337" s="224"/>
      <c r="AR337" s="224"/>
      <c r="AS337" s="224"/>
      <c r="AT337" s="224"/>
      <c r="AU337" s="224"/>
      <c r="AV337" s="224"/>
      <c r="AW337" s="224"/>
      <c r="AX337" s="224"/>
      <c r="AY337" s="224"/>
    </row>
    <row r="338">
      <c r="A338" s="219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5"/>
      <c r="AA338" s="220"/>
      <c r="AB338" s="225"/>
      <c r="AC338" s="225"/>
      <c r="AD338" s="225"/>
      <c r="AE338" s="225"/>
      <c r="AF338" s="225"/>
      <c r="AG338" s="220"/>
      <c r="AH338" s="220"/>
      <c r="AI338" s="220"/>
      <c r="AJ338" s="220"/>
      <c r="AK338" s="222"/>
      <c r="AL338" s="222"/>
      <c r="AM338" s="222"/>
      <c r="AN338" s="222"/>
      <c r="AO338" s="223"/>
      <c r="AP338" s="220"/>
      <c r="AQ338" s="224"/>
      <c r="AR338" s="224"/>
      <c r="AS338" s="224"/>
      <c r="AT338" s="224"/>
      <c r="AU338" s="224"/>
      <c r="AV338" s="224"/>
      <c r="AW338" s="224"/>
      <c r="AX338" s="224"/>
      <c r="AY338" s="224"/>
    </row>
    <row r="339">
      <c r="A339" s="219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5"/>
      <c r="AA339" s="220"/>
      <c r="AB339" s="225"/>
      <c r="AC339" s="225"/>
      <c r="AD339" s="225"/>
      <c r="AE339" s="225"/>
      <c r="AF339" s="225"/>
      <c r="AG339" s="220"/>
      <c r="AH339" s="220"/>
      <c r="AI339" s="220"/>
      <c r="AJ339" s="220"/>
      <c r="AK339" s="222"/>
      <c r="AL339" s="222"/>
      <c r="AM339" s="222"/>
      <c r="AN339" s="222"/>
      <c r="AO339" s="223"/>
      <c r="AP339" s="220"/>
      <c r="AQ339" s="224"/>
      <c r="AR339" s="224"/>
      <c r="AS339" s="224"/>
      <c r="AT339" s="224"/>
      <c r="AU339" s="224"/>
      <c r="AV339" s="224"/>
      <c r="AW339" s="224"/>
      <c r="AX339" s="224"/>
      <c r="AY339" s="224"/>
    </row>
    <row r="340">
      <c r="A340" s="219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5"/>
      <c r="AA340" s="220"/>
      <c r="AB340" s="225"/>
      <c r="AC340" s="225"/>
      <c r="AD340" s="225"/>
      <c r="AE340" s="225"/>
      <c r="AF340" s="225"/>
      <c r="AG340" s="220"/>
      <c r="AH340" s="220"/>
      <c r="AI340" s="220"/>
      <c r="AJ340" s="220"/>
      <c r="AK340" s="222"/>
      <c r="AL340" s="222"/>
      <c r="AM340" s="222"/>
      <c r="AN340" s="222"/>
      <c r="AO340" s="223"/>
      <c r="AP340" s="220"/>
      <c r="AQ340" s="224"/>
      <c r="AR340" s="224"/>
      <c r="AS340" s="224"/>
      <c r="AT340" s="224"/>
      <c r="AU340" s="224"/>
      <c r="AV340" s="224"/>
      <c r="AW340" s="224"/>
      <c r="AX340" s="224"/>
      <c r="AY340" s="224"/>
    </row>
    <row r="341">
      <c r="A341" s="219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5"/>
      <c r="AA341" s="220"/>
      <c r="AB341" s="225"/>
      <c r="AC341" s="225"/>
      <c r="AD341" s="225"/>
      <c r="AE341" s="225"/>
      <c r="AF341" s="225"/>
      <c r="AG341" s="220"/>
      <c r="AH341" s="220"/>
      <c r="AI341" s="220"/>
      <c r="AJ341" s="220"/>
      <c r="AK341" s="222"/>
      <c r="AL341" s="222"/>
      <c r="AM341" s="222"/>
      <c r="AN341" s="222"/>
      <c r="AO341" s="223"/>
      <c r="AP341" s="220"/>
      <c r="AQ341" s="224"/>
      <c r="AR341" s="224"/>
      <c r="AS341" s="224"/>
      <c r="AT341" s="224"/>
      <c r="AU341" s="224"/>
      <c r="AV341" s="224"/>
      <c r="AW341" s="224"/>
      <c r="AX341" s="224"/>
      <c r="AY341" s="224"/>
    </row>
    <row r="342">
      <c r="A342" s="219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5"/>
      <c r="AA342" s="220"/>
      <c r="AB342" s="225"/>
      <c r="AC342" s="225"/>
      <c r="AD342" s="225"/>
      <c r="AE342" s="225"/>
      <c r="AF342" s="225"/>
      <c r="AG342" s="220"/>
      <c r="AH342" s="220"/>
      <c r="AI342" s="220"/>
      <c r="AJ342" s="220"/>
      <c r="AK342" s="222"/>
      <c r="AL342" s="222"/>
      <c r="AM342" s="222"/>
      <c r="AN342" s="222"/>
      <c r="AO342" s="223"/>
      <c r="AP342" s="220"/>
      <c r="AQ342" s="224"/>
      <c r="AR342" s="224"/>
      <c r="AS342" s="224"/>
      <c r="AT342" s="224"/>
      <c r="AU342" s="224"/>
      <c r="AV342" s="224"/>
      <c r="AW342" s="224"/>
      <c r="AX342" s="224"/>
      <c r="AY342" s="224"/>
    </row>
    <row r="343">
      <c r="A343" s="219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5"/>
      <c r="AA343" s="220"/>
      <c r="AB343" s="225"/>
      <c r="AC343" s="225"/>
      <c r="AD343" s="225"/>
      <c r="AE343" s="225"/>
      <c r="AF343" s="225"/>
      <c r="AG343" s="220"/>
      <c r="AH343" s="220"/>
      <c r="AI343" s="220"/>
      <c r="AJ343" s="220"/>
      <c r="AK343" s="222"/>
      <c r="AL343" s="222"/>
      <c r="AM343" s="222"/>
      <c r="AN343" s="222"/>
      <c r="AO343" s="223"/>
      <c r="AP343" s="220"/>
      <c r="AQ343" s="224"/>
      <c r="AR343" s="224"/>
      <c r="AS343" s="224"/>
      <c r="AT343" s="224"/>
      <c r="AU343" s="224"/>
      <c r="AV343" s="224"/>
      <c r="AW343" s="224"/>
      <c r="AX343" s="224"/>
      <c r="AY343" s="224"/>
    </row>
    <row r="344">
      <c r="A344" s="219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5"/>
      <c r="AA344" s="220"/>
      <c r="AB344" s="225"/>
      <c r="AC344" s="225"/>
      <c r="AD344" s="225"/>
      <c r="AE344" s="225"/>
      <c r="AF344" s="225"/>
      <c r="AG344" s="220"/>
      <c r="AH344" s="220"/>
      <c r="AI344" s="220"/>
      <c r="AJ344" s="220"/>
      <c r="AK344" s="222"/>
      <c r="AL344" s="222"/>
      <c r="AM344" s="222"/>
      <c r="AN344" s="222"/>
      <c r="AO344" s="223"/>
      <c r="AP344" s="220"/>
      <c r="AQ344" s="224"/>
      <c r="AR344" s="224"/>
      <c r="AS344" s="224"/>
      <c r="AT344" s="224"/>
      <c r="AU344" s="224"/>
      <c r="AV344" s="224"/>
      <c r="AW344" s="224"/>
      <c r="AX344" s="224"/>
      <c r="AY344" s="224"/>
    </row>
    <row r="345">
      <c r="A345" s="219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5"/>
      <c r="AA345" s="220"/>
      <c r="AB345" s="225"/>
      <c r="AC345" s="225"/>
      <c r="AD345" s="225"/>
      <c r="AE345" s="225"/>
      <c r="AF345" s="225"/>
      <c r="AG345" s="220"/>
      <c r="AH345" s="220"/>
      <c r="AI345" s="220"/>
      <c r="AJ345" s="220"/>
      <c r="AK345" s="222"/>
      <c r="AL345" s="222"/>
      <c r="AM345" s="222"/>
      <c r="AN345" s="222"/>
      <c r="AO345" s="223"/>
      <c r="AP345" s="220"/>
      <c r="AQ345" s="224"/>
      <c r="AR345" s="224"/>
      <c r="AS345" s="224"/>
      <c r="AT345" s="224"/>
      <c r="AU345" s="224"/>
      <c r="AV345" s="224"/>
      <c r="AW345" s="224"/>
      <c r="AX345" s="224"/>
      <c r="AY345" s="224"/>
    </row>
    <row r="346">
      <c r="A346" s="219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5"/>
      <c r="AA346" s="220"/>
      <c r="AB346" s="225"/>
      <c r="AC346" s="225"/>
      <c r="AD346" s="225"/>
      <c r="AE346" s="225"/>
      <c r="AF346" s="225"/>
      <c r="AG346" s="220"/>
      <c r="AH346" s="220"/>
      <c r="AI346" s="220"/>
      <c r="AJ346" s="220"/>
      <c r="AK346" s="222"/>
      <c r="AL346" s="222"/>
      <c r="AM346" s="222"/>
      <c r="AN346" s="222"/>
      <c r="AO346" s="223"/>
      <c r="AP346" s="220"/>
      <c r="AQ346" s="224"/>
      <c r="AR346" s="224"/>
      <c r="AS346" s="224"/>
      <c r="AT346" s="224"/>
      <c r="AU346" s="224"/>
      <c r="AV346" s="224"/>
      <c r="AW346" s="224"/>
      <c r="AX346" s="224"/>
      <c r="AY346" s="224"/>
    </row>
    <row r="347">
      <c r="A347" s="219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5"/>
      <c r="AA347" s="220"/>
      <c r="AB347" s="225"/>
      <c r="AC347" s="225"/>
      <c r="AD347" s="225"/>
      <c r="AE347" s="225"/>
      <c r="AF347" s="225"/>
      <c r="AG347" s="220"/>
      <c r="AH347" s="220"/>
      <c r="AI347" s="220"/>
      <c r="AJ347" s="220"/>
      <c r="AK347" s="222"/>
      <c r="AL347" s="222"/>
      <c r="AM347" s="222"/>
      <c r="AN347" s="222"/>
      <c r="AO347" s="223"/>
      <c r="AP347" s="220"/>
      <c r="AQ347" s="224"/>
      <c r="AR347" s="224"/>
      <c r="AS347" s="224"/>
      <c r="AT347" s="224"/>
      <c r="AU347" s="224"/>
      <c r="AV347" s="224"/>
      <c r="AW347" s="224"/>
      <c r="AX347" s="224"/>
      <c r="AY347" s="224"/>
    </row>
    <row r="348">
      <c r="A348" s="219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5"/>
      <c r="AA348" s="220"/>
      <c r="AB348" s="225"/>
      <c r="AC348" s="225"/>
      <c r="AD348" s="225"/>
      <c r="AE348" s="225"/>
      <c r="AF348" s="225"/>
      <c r="AG348" s="220"/>
      <c r="AH348" s="220"/>
      <c r="AI348" s="220"/>
      <c r="AJ348" s="220"/>
      <c r="AK348" s="222"/>
      <c r="AL348" s="222"/>
      <c r="AM348" s="222"/>
      <c r="AN348" s="222"/>
      <c r="AO348" s="223"/>
      <c r="AP348" s="220"/>
      <c r="AQ348" s="224"/>
      <c r="AR348" s="224"/>
      <c r="AS348" s="224"/>
      <c r="AT348" s="224"/>
      <c r="AU348" s="224"/>
      <c r="AV348" s="224"/>
      <c r="AW348" s="224"/>
      <c r="AX348" s="224"/>
      <c r="AY348" s="224"/>
    </row>
    <row r="349">
      <c r="A349" s="219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5"/>
      <c r="AA349" s="220"/>
      <c r="AB349" s="225"/>
      <c r="AC349" s="225"/>
      <c r="AD349" s="225"/>
      <c r="AE349" s="225"/>
      <c r="AF349" s="225"/>
      <c r="AG349" s="220"/>
      <c r="AH349" s="220"/>
      <c r="AI349" s="220"/>
      <c r="AJ349" s="220"/>
      <c r="AK349" s="222"/>
      <c r="AL349" s="222"/>
      <c r="AM349" s="222"/>
      <c r="AN349" s="222"/>
      <c r="AO349" s="223"/>
      <c r="AP349" s="220"/>
      <c r="AQ349" s="224"/>
      <c r="AR349" s="224"/>
      <c r="AS349" s="224"/>
      <c r="AT349" s="224"/>
      <c r="AU349" s="224"/>
      <c r="AV349" s="224"/>
      <c r="AW349" s="224"/>
      <c r="AX349" s="224"/>
      <c r="AY349" s="224"/>
    </row>
    <row r="350">
      <c r="A350" s="219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5"/>
      <c r="AA350" s="220"/>
      <c r="AB350" s="225"/>
      <c r="AC350" s="225"/>
      <c r="AD350" s="225"/>
      <c r="AE350" s="225"/>
      <c r="AF350" s="225"/>
      <c r="AG350" s="220"/>
      <c r="AH350" s="220"/>
      <c r="AI350" s="220"/>
      <c r="AJ350" s="220"/>
      <c r="AK350" s="222"/>
      <c r="AL350" s="222"/>
      <c r="AM350" s="222"/>
      <c r="AN350" s="222"/>
      <c r="AO350" s="223"/>
      <c r="AP350" s="220"/>
      <c r="AQ350" s="224"/>
      <c r="AR350" s="224"/>
      <c r="AS350" s="224"/>
      <c r="AT350" s="224"/>
      <c r="AU350" s="224"/>
      <c r="AV350" s="224"/>
      <c r="AW350" s="224"/>
      <c r="AX350" s="224"/>
      <c r="AY350" s="224"/>
    </row>
    <row r="351">
      <c r="A351" s="219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5"/>
      <c r="AA351" s="220"/>
      <c r="AB351" s="225"/>
      <c r="AC351" s="225"/>
      <c r="AD351" s="225"/>
      <c r="AE351" s="225"/>
      <c r="AF351" s="225"/>
      <c r="AG351" s="220"/>
      <c r="AH351" s="220"/>
      <c r="AI351" s="220"/>
      <c r="AJ351" s="220"/>
      <c r="AK351" s="222"/>
      <c r="AL351" s="222"/>
      <c r="AM351" s="222"/>
      <c r="AN351" s="222"/>
      <c r="AO351" s="223"/>
      <c r="AP351" s="220"/>
      <c r="AQ351" s="224"/>
      <c r="AR351" s="224"/>
      <c r="AS351" s="224"/>
      <c r="AT351" s="224"/>
      <c r="AU351" s="224"/>
      <c r="AV351" s="224"/>
      <c r="AW351" s="224"/>
      <c r="AX351" s="224"/>
      <c r="AY351" s="224"/>
    </row>
    <row r="352">
      <c r="A352" s="219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5"/>
      <c r="AA352" s="220"/>
      <c r="AB352" s="225"/>
      <c r="AC352" s="225"/>
      <c r="AD352" s="225"/>
      <c r="AE352" s="225"/>
      <c r="AF352" s="225"/>
      <c r="AG352" s="220"/>
      <c r="AH352" s="220"/>
      <c r="AI352" s="220"/>
      <c r="AJ352" s="220"/>
      <c r="AK352" s="222"/>
      <c r="AL352" s="222"/>
      <c r="AM352" s="222"/>
      <c r="AN352" s="222"/>
      <c r="AO352" s="223"/>
      <c r="AP352" s="220"/>
      <c r="AQ352" s="224"/>
      <c r="AR352" s="224"/>
      <c r="AS352" s="224"/>
      <c r="AT352" s="224"/>
      <c r="AU352" s="224"/>
      <c r="AV352" s="224"/>
      <c r="AW352" s="224"/>
      <c r="AX352" s="224"/>
      <c r="AY352" s="224"/>
    </row>
    <row r="353">
      <c r="A353" s="219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5"/>
      <c r="AA353" s="220"/>
      <c r="AB353" s="225"/>
      <c r="AC353" s="225"/>
      <c r="AD353" s="225"/>
      <c r="AE353" s="225"/>
      <c r="AF353" s="225"/>
      <c r="AG353" s="220"/>
      <c r="AH353" s="220"/>
      <c r="AI353" s="220"/>
      <c r="AJ353" s="220"/>
      <c r="AK353" s="222"/>
      <c r="AL353" s="222"/>
      <c r="AM353" s="222"/>
      <c r="AN353" s="222"/>
      <c r="AO353" s="223"/>
      <c r="AP353" s="220"/>
      <c r="AQ353" s="224"/>
      <c r="AR353" s="224"/>
      <c r="AS353" s="224"/>
      <c r="AT353" s="224"/>
      <c r="AU353" s="224"/>
      <c r="AV353" s="224"/>
      <c r="AW353" s="224"/>
      <c r="AX353" s="224"/>
      <c r="AY353" s="224"/>
    </row>
    <row r="354">
      <c r="A354" s="219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5"/>
      <c r="AA354" s="220"/>
      <c r="AB354" s="225"/>
      <c r="AC354" s="225"/>
      <c r="AD354" s="225"/>
      <c r="AE354" s="225"/>
      <c r="AF354" s="225"/>
      <c r="AG354" s="220"/>
      <c r="AH354" s="220"/>
      <c r="AI354" s="220"/>
      <c r="AJ354" s="220"/>
      <c r="AK354" s="222"/>
      <c r="AL354" s="222"/>
      <c r="AM354" s="222"/>
      <c r="AN354" s="222"/>
      <c r="AO354" s="223"/>
      <c r="AP354" s="220"/>
      <c r="AQ354" s="224"/>
      <c r="AR354" s="224"/>
      <c r="AS354" s="224"/>
      <c r="AT354" s="224"/>
      <c r="AU354" s="224"/>
      <c r="AV354" s="224"/>
      <c r="AW354" s="224"/>
      <c r="AX354" s="224"/>
      <c r="AY354" s="224"/>
    </row>
    <row r="355">
      <c r="A355" s="219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5"/>
      <c r="AA355" s="220"/>
      <c r="AB355" s="225"/>
      <c r="AC355" s="225"/>
      <c r="AD355" s="225"/>
      <c r="AE355" s="225"/>
      <c r="AF355" s="225"/>
      <c r="AG355" s="220"/>
      <c r="AH355" s="220"/>
      <c r="AI355" s="220"/>
      <c r="AJ355" s="220"/>
      <c r="AK355" s="222"/>
      <c r="AL355" s="222"/>
      <c r="AM355" s="222"/>
      <c r="AN355" s="222"/>
      <c r="AO355" s="223"/>
      <c r="AP355" s="220"/>
      <c r="AQ355" s="224"/>
      <c r="AR355" s="224"/>
      <c r="AS355" s="224"/>
      <c r="AT355" s="224"/>
      <c r="AU355" s="224"/>
      <c r="AV355" s="224"/>
      <c r="AW355" s="224"/>
      <c r="AX355" s="224"/>
      <c r="AY355" s="224"/>
    </row>
    <row r="356">
      <c r="A356" s="219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5"/>
      <c r="AA356" s="220"/>
      <c r="AB356" s="225"/>
      <c r="AC356" s="225"/>
      <c r="AD356" s="225"/>
      <c r="AE356" s="225"/>
      <c r="AF356" s="225"/>
      <c r="AG356" s="220"/>
      <c r="AH356" s="220"/>
      <c r="AI356" s="220"/>
      <c r="AJ356" s="220"/>
      <c r="AK356" s="222"/>
      <c r="AL356" s="222"/>
      <c r="AM356" s="222"/>
      <c r="AN356" s="222"/>
      <c r="AO356" s="223"/>
      <c r="AP356" s="220"/>
      <c r="AQ356" s="224"/>
      <c r="AR356" s="224"/>
      <c r="AS356" s="224"/>
      <c r="AT356" s="224"/>
      <c r="AU356" s="224"/>
      <c r="AV356" s="224"/>
      <c r="AW356" s="224"/>
      <c r="AX356" s="224"/>
      <c r="AY356" s="224"/>
    </row>
    <row r="357">
      <c r="A357" s="219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5"/>
      <c r="AA357" s="220"/>
      <c r="AB357" s="225"/>
      <c r="AC357" s="225"/>
      <c r="AD357" s="225"/>
      <c r="AE357" s="225"/>
      <c r="AF357" s="225"/>
      <c r="AG357" s="220"/>
      <c r="AH357" s="220"/>
      <c r="AI357" s="220"/>
      <c r="AJ357" s="220"/>
      <c r="AK357" s="222"/>
      <c r="AL357" s="222"/>
      <c r="AM357" s="222"/>
      <c r="AN357" s="222"/>
      <c r="AO357" s="223"/>
      <c r="AP357" s="220"/>
      <c r="AQ357" s="224"/>
      <c r="AR357" s="224"/>
      <c r="AS357" s="224"/>
      <c r="AT357" s="224"/>
      <c r="AU357" s="224"/>
      <c r="AV357" s="224"/>
      <c r="AW357" s="224"/>
      <c r="AX357" s="224"/>
      <c r="AY357" s="224"/>
    </row>
    <row r="358">
      <c r="A358" s="219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5"/>
      <c r="AA358" s="220"/>
      <c r="AB358" s="225"/>
      <c r="AC358" s="225"/>
      <c r="AD358" s="225"/>
      <c r="AE358" s="225"/>
      <c r="AF358" s="225"/>
      <c r="AG358" s="220"/>
      <c r="AH358" s="220"/>
      <c r="AI358" s="220"/>
      <c r="AJ358" s="220"/>
      <c r="AK358" s="222"/>
      <c r="AL358" s="222"/>
      <c r="AM358" s="222"/>
      <c r="AN358" s="222"/>
      <c r="AO358" s="223"/>
      <c r="AP358" s="220"/>
      <c r="AQ358" s="224"/>
      <c r="AR358" s="224"/>
      <c r="AS358" s="224"/>
      <c r="AT358" s="224"/>
      <c r="AU358" s="224"/>
      <c r="AV358" s="224"/>
      <c r="AW358" s="224"/>
      <c r="AX358" s="224"/>
      <c r="AY358" s="224"/>
    </row>
    <row r="359">
      <c r="A359" s="219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5"/>
      <c r="AA359" s="220"/>
      <c r="AB359" s="225"/>
      <c r="AC359" s="225"/>
      <c r="AD359" s="225"/>
      <c r="AE359" s="225"/>
      <c r="AF359" s="225"/>
      <c r="AG359" s="220"/>
      <c r="AH359" s="220"/>
      <c r="AI359" s="220"/>
      <c r="AJ359" s="220"/>
      <c r="AK359" s="222"/>
      <c r="AL359" s="222"/>
      <c r="AM359" s="222"/>
      <c r="AN359" s="222"/>
      <c r="AO359" s="223"/>
      <c r="AP359" s="220"/>
      <c r="AQ359" s="224"/>
      <c r="AR359" s="224"/>
      <c r="AS359" s="224"/>
      <c r="AT359" s="224"/>
      <c r="AU359" s="224"/>
      <c r="AV359" s="224"/>
      <c r="AW359" s="224"/>
      <c r="AX359" s="224"/>
      <c r="AY359" s="224"/>
    </row>
    <row r="360">
      <c r="A360" s="219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5"/>
      <c r="AA360" s="220"/>
      <c r="AB360" s="225"/>
      <c r="AC360" s="225"/>
      <c r="AD360" s="225"/>
      <c r="AE360" s="225"/>
      <c r="AF360" s="225"/>
      <c r="AG360" s="220"/>
      <c r="AH360" s="220"/>
      <c r="AI360" s="220"/>
      <c r="AJ360" s="220"/>
      <c r="AK360" s="222"/>
      <c r="AL360" s="222"/>
      <c r="AM360" s="222"/>
      <c r="AN360" s="222"/>
      <c r="AO360" s="223"/>
      <c r="AP360" s="220"/>
      <c r="AQ360" s="224"/>
      <c r="AR360" s="224"/>
      <c r="AS360" s="224"/>
      <c r="AT360" s="224"/>
      <c r="AU360" s="224"/>
      <c r="AV360" s="224"/>
      <c r="AW360" s="224"/>
      <c r="AX360" s="224"/>
      <c r="AY360" s="224"/>
    </row>
    <row r="361">
      <c r="A361" s="219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5"/>
      <c r="AA361" s="220"/>
      <c r="AB361" s="225"/>
      <c r="AC361" s="225"/>
      <c r="AD361" s="225"/>
      <c r="AE361" s="225"/>
      <c r="AF361" s="225"/>
      <c r="AG361" s="220"/>
      <c r="AH361" s="220"/>
      <c r="AI361" s="220"/>
      <c r="AJ361" s="220"/>
      <c r="AK361" s="222"/>
      <c r="AL361" s="222"/>
      <c r="AM361" s="222"/>
      <c r="AN361" s="222"/>
      <c r="AO361" s="223"/>
      <c r="AP361" s="220"/>
      <c r="AQ361" s="224"/>
      <c r="AR361" s="224"/>
      <c r="AS361" s="224"/>
      <c r="AT361" s="224"/>
      <c r="AU361" s="224"/>
      <c r="AV361" s="224"/>
      <c r="AW361" s="224"/>
      <c r="AX361" s="224"/>
      <c r="AY361" s="224"/>
    </row>
    <row r="362">
      <c r="A362" s="219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5"/>
      <c r="AA362" s="220"/>
      <c r="AB362" s="225"/>
      <c r="AC362" s="225"/>
      <c r="AD362" s="225"/>
      <c r="AE362" s="225"/>
      <c r="AF362" s="225"/>
      <c r="AG362" s="220"/>
      <c r="AH362" s="220"/>
      <c r="AI362" s="220"/>
      <c r="AJ362" s="220"/>
      <c r="AK362" s="222"/>
      <c r="AL362" s="222"/>
      <c r="AM362" s="222"/>
      <c r="AN362" s="222"/>
      <c r="AO362" s="223"/>
      <c r="AP362" s="220"/>
      <c r="AQ362" s="224"/>
      <c r="AR362" s="224"/>
      <c r="AS362" s="224"/>
      <c r="AT362" s="224"/>
      <c r="AU362" s="224"/>
      <c r="AV362" s="224"/>
      <c r="AW362" s="224"/>
      <c r="AX362" s="224"/>
      <c r="AY362" s="224"/>
    </row>
    <row r="363">
      <c r="A363" s="219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5"/>
      <c r="AA363" s="220"/>
      <c r="AB363" s="225"/>
      <c r="AC363" s="225"/>
      <c r="AD363" s="225"/>
      <c r="AE363" s="225"/>
      <c r="AF363" s="225"/>
      <c r="AG363" s="220"/>
      <c r="AH363" s="220"/>
      <c r="AI363" s="220"/>
      <c r="AJ363" s="220"/>
      <c r="AK363" s="222"/>
      <c r="AL363" s="222"/>
      <c r="AM363" s="222"/>
      <c r="AN363" s="222"/>
      <c r="AO363" s="223"/>
      <c r="AP363" s="220"/>
      <c r="AQ363" s="224"/>
      <c r="AR363" s="224"/>
      <c r="AS363" s="224"/>
      <c r="AT363" s="224"/>
      <c r="AU363" s="224"/>
      <c r="AV363" s="224"/>
      <c r="AW363" s="224"/>
      <c r="AX363" s="224"/>
      <c r="AY363" s="224"/>
    </row>
    <row r="364">
      <c r="A364" s="219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5"/>
      <c r="AA364" s="220"/>
      <c r="AB364" s="225"/>
      <c r="AC364" s="225"/>
      <c r="AD364" s="225"/>
      <c r="AE364" s="225"/>
      <c r="AF364" s="225"/>
      <c r="AG364" s="220"/>
      <c r="AH364" s="220"/>
      <c r="AI364" s="220"/>
      <c r="AJ364" s="220"/>
      <c r="AK364" s="222"/>
      <c r="AL364" s="222"/>
      <c r="AM364" s="222"/>
      <c r="AN364" s="222"/>
      <c r="AO364" s="223"/>
      <c r="AP364" s="220"/>
      <c r="AQ364" s="224"/>
      <c r="AR364" s="224"/>
      <c r="AS364" s="224"/>
      <c r="AT364" s="224"/>
      <c r="AU364" s="224"/>
      <c r="AV364" s="224"/>
      <c r="AW364" s="224"/>
      <c r="AX364" s="224"/>
      <c r="AY364" s="224"/>
    </row>
    <row r="365">
      <c r="A365" s="219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5"/>
      <c r="AA365" s="220"/>
      <c r="AB365" s="225"/>
      <c r="AC365" s="225"/>
      <c r="AD365" s="225"/>
      <c r="AE365" s="225"/>
      <c r="AF365" s="225"/>
      <c r="AG365" s="220"/>
      <c r="AH365" s="220"/>
      <c r="AI365" s="220"/>
      <c r="AJ365" s="220"/>
      <c r="AK365" s="222"/>
      <c r="AL365" s="222"/>
      <c r="AM365" s="222"/>
      <c r="AN365" s="222"/>
      <c r="AO365" s="223"/>
      <c r="AP365" s="220"/>
      <c r="AQ365" s="224"/>
      <c r="AR365" s="224"/>
      <c r="AS365" s="224"/>
      <c r="AT365" s="224"/>
      <c r="AU365" s="224"/>
      <c r="AV365" s="224"/>
      <c r="AW365" s="224"/>
      <c r="AX365" s="224"/>
      <c r="AY365" s="224"/>
    </row>
    <row r="366">
      <c r="A366" s="219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5"/>
      <c r="AA366" s="220"/>
      <c r="AB366" s="225"/>
      <c r="AC366" s="225"/>
      <c r="AD366" s="225"/>
      <c r="AE366" s="225"/>
      <c r="AF366" s="225"/>
      <c r="AG366" s="220"/>
      <c r="AH366" s="220"/>
      <c r="AI366" s="220"/>
      <c r="AJ366" s="220"/>
      <c r="AK366" s="222"/>
      <c r="AL366" s="222"/>
      <c r="AM366" s="222"/>
      <c r="AN366" s="222"/>
      <c r="AO366" s="223"/>
      <c r="AP366" s="220"/>
      <c r="AQ366" s="224"/>
      <c r="AR366" s="224"/>
      <c r="AS366" s="224"/>
      <c r="AT366" s="224"/>
      <c r="AU366" s="224"/>
      <c r="AV366" s="224"/>
      <c r="AW366" s="224"/>
      <c r="AX366" s="224"/>
      <c r="AY366" s="224"/>
    </row>
    <row r="367">
      <c r="A367" s="219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5"/>
      <c r="AA367" s="220"/>
      <c r="AB367" s="225"/>
      <c r="AC367" s="225"/>
      <c r="AD367" s="225"/>
      <c r="AE367" s="225"/>
      <c r="AF367" s="225"/>
      <c r="AG367" s="220"/>
      <c r="AH367" s="220"/>
      <c r="AI367" s="220"/>
      <c r="AJ367" s="220"/>
      <c r="AK367" s="222"/>
      <c r="AL367" s="222"/>
      <c r="AM367" s="222"/>
      <c r="AN367" s="222"/>
      <c r="AO367" s="223"/>
      <c r="AP367" s="220"/>
      <c r="AQ367" s="224"/>
      <c r="AR367" s="224"/>
      <c r="AS367" s="224"/>
      <c r="AT367" s="224"/>
      <c r="AU367" s="224"/>
      <c r="AV367" s="224"/>
      <c r="AW367" s="224"/>
      <c r="AX367" s="224"/>
      <c r="AY367" s="224"/>
    </row>
    <row r="368">
      <c r="A368" s="219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5"/>
      <c r="AA368" s="220"/>
      <c r="AB368" s="225"/>
      <c r="AC368" s="225"/>
      <c r="AD368" s="225"/>
      <c r="AE368" s="225"/>
      <c r="AF368" s="225"/>
      <c r="AG368" s="220"/>
      <c r="AH368" s="220"/>
      <c r="AI368" s="220"/>
      <c r="AJ368" s="220"/>
      <c r="AK368" s="222"/>
      <c r="AL368" s="222"/>
      <c r="AM368" s="222"/>
      <c r="AN368" s="222"/>
      <c r="AO368" s="223"/>
      <c r="AP368" s="220"/>
      <c r="AQ368" s="224"/>
      <c r="AR368" s="224"/>
      <c r="AS368" s="224"/>
      <c r="AT368" s="224"/>
      <c r="AU368" s="224"/>
      <c r="AV368" s="224"/>
      <c r="AW368" s="224"/>
      <c r="AX368" s="224"/>
      <c r="AY368" s="224"/>
    </row>
    <row r="369">
      <c r="A369" s="219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5"/>
      <c r="AA369" s="220"/>
      <c r="AB369" s="225"/>
      <c r="AC369" s="225"/>
      <c r="AD369" s="225"/>
      <c r="AE369" s="225"/>
      <c r="AF369" s="225"/>
      <c r="AG369" s="220"/>
      <c r="AH369" s="220"/>
      <c r="AI369" s="220"/>
      <c r="AJ369" s="220"/>
      <c r="AK369" s="222"/>
      <c r="AL369" s="222"/>
      <c r="AM369" s="222"/>
      <c r="AN369" s="222"/>
      <c r="AO369" s="223"/>
      <c r="AP369" s="220"/>
      <c r="AQ369" s="224"/>
      <c r="AR369" s="224"/>
      <c r="AS369" s="224"/>
      <c r="AT369" s="224"/>
      <c r="AU369" s="224"/>
      <c r="AV369" s="224"/>
      <c r="AW369" s="224"/>
      <c r="AX369" s="224"/>
      <c r="AY369" s="224"/>
    </row>
    <row r="370">
      <c r="A370" s="219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5"/>
      <c r="AA370" s="220"/>
      <c r="AB370" s="225"/>
      <c r="AC370" s="225"/>
      <c r="AD370" s="225"/>
      <c r="AE370" s="225"/>
      <c r="AF370" s="225"/>
      <c r="AG370" s="220"/>
      <c r="AH370" s="220"/>
      <c r="AI370" s="220"/>
      <c r="AJ370" s="220"/>
      <c r="AK370" s="222"/>
      <c r="AL370" s="222"/>
      <c r="AM370" s="222"/>
      <c r="AN370" s="222"/>
      <c r="AO370" s="223"/>
      <c r="AP370" s="220"/>
      <c r="AQ370" s="224"/>
      <c r="AR370" s="224"/>
      <c r="AS370" s="224"/>
      <c r="AT370" s="224"/>
      <c r="AU370" s="224"/>
      <c r="AV370" s="224"/>
      <c r="AW370" s="224"/>
      <c r="AX370" s="224"/>
      <c r="AY370" s="224"/>
    </row>
    <row r="371">
      <c r="A371" s="219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5"/>
      <c r="AA371" s="220"/>
      <c r="AB371" s="225"/>
      <c r="AC371" s="225"/>
      <c r="AD371" s="225"/>
      <c r="AE371" s="225"/>
      <c r="AF371" s="225"/>
      <c r="AG371" s="220"/>
      <c r="AH371" s="220"/>
      <c r="AI371" s="220"/>
      <c r="AJ371" s="220"/>
      <c r="AK371" s="222"/>
      <c r="AL371" s="222"/>
      <c r="AM371" s="222"/>
      <c r="AN371" s="222"/>
      <c r="AO371" s="223"/>
      <c r="AP371" s="220"/>
      <c r="AQ371" s="224"/>
      <c r="AR371" s="224"/>
      <c r="AS371" s="224"/>
      <c r="AT371" s="224"/>
      <c r="AU371" s="224"/>
      <c r="AV371" s="224"/>
      <c r="AW371" s="224"/>
      <c r="AX371" s="224"/>
      <c r="AY371" s="224"/>
    </row>
    <row r="372">
      <c r="A372" s="219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5"/>
      <c r="AA372" s="220"/>
      <c r="AB372" s="225"/>
      <c r="AC372" s="225"/>
      <c r="AD372" s="225"/>
      <c r="AE372" s="225"/>
      <c r="AF372" s="225"/>
      <c r="AG372" s="220"/>
      <c r="AH372" s="220"/>
      <c r="AI372" s="220"/>
      <c r="AJ372" s="220"/>
      <c r="AK372" s="222"/>
      <c r="AL372" s="222"/>
      <c r="AM372" s="222"/>
      <c r="AN372" s="222"/>
      <c r="AO372" s="223"/>
      <c r="AP372" s="220"/>
      <c r="AQ372" s="224"/>
      <c r="AR372" s="224"/>
      <c r="AS372" s="224"/>
      <c r="AT372" s="224"/>
      <c r="AU372" s="224"/>
      <c r="AV372" s="224"/>
      <c r="AW372" s="224"/>
      <c r="AX372" s="224"/>
      <c r="AY372" s="224"/>
    </row>
    <row r="373">
      <c r="A373" s="219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5"/>
      <c r="AA373" s="220"/>
      <c r="AB373" s="225"/>
      <c r="AC373" s="225"/>
      <c r="AD373" s="225"/>
      <c r="AE373" s="225"/>
      <c r="AF373" s="225"/>
      <c r="AG373" s="220"/>
      <c r="AH373" s="220"/>
      <c r="AI373" s="220"/>
      <c r="AJ373" s="220"/>
      <c r="AK373" s="222"/>
      <c r="AL373" s="222"/>
      <c r="AM373" s="222"/>
      <c r="AN373" s="222"/>
      <c r="AO373" s="223"/>
      <c r="AP373" s="220"/>
      <c r="AQ373" s="224"/>
      <c r="AR373" s="224"/>
      <c r="AS373" s="224"/>
      <c r="AT373" s="224"/>
      <c r="AU373" s="224"/>
      <c r="AV373" s="224"/>
      <c r="AW373" s="224"/>
      <c r="AX373" s="224"/>
      <c r="AY373" s="224"/>
    </row>
    <row r="374">
      <c r="A374" s="219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5"/>
      <c r="AA374" s="220"/>
      <c r="AB374" s="225"/>
      <c r="AC374" s="225"/>
      <c r="AD374" s="225"/>
      <c r="AE374" s="225"/>
      <c r="AF374" s="225"/>
      <c r="AG374" s="220"/>
      <c r="AH374" s="220"/>
      <c r="AI374" s="220"/>
      <c r="AJ374" s="220"/>
      <c r="AK374" s="222"/>
      <c r="AL374" s="222"/>
      <c r="AM374" s="222"/>
      <c r="AN374" s="222"/>
      <c r="AO374" s="223"/>
      <c r="AP374" s="220"/>
      <c r="AQ374" s="224"/>
      <c r="AR374" s="224"/>
      <c r="AS374" s="224"/>
      <c r="AT374" s="224"/>
      <c r="AU374" s="224"/>
      <c r="AV374" s="224"/>
      <c r="AW374" s="224"/>
      <c r="AX374" s="224"/>
      <c r="AY374" s="224"/>
    </row>
    <row r="375">
      <c r="A375" s="219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5"/>
      <c r="AA375" s="220"/>
      <c r="AB375" s="225"/>
      <c r="AC375" s="225"/>
      <c r="AD375" s="225"/>
      <c r="AE375" s="225"/>
      <c r="AF375" s="225"/>
      <c r="AG375" s="220"/>
      <c r="AH375" s="220"/>
      <c r="AI375" s="220"/>
      <c r="AJ375" s="220"/>
      <c r="AK375" s="222"/>
      <c r="AL375" s="222"/>
      <c r="AM375" s="222"/>
      <c r="AN375" s="222"/>
      <c r="AO375" s="223"/>
      <c r="AP375" s="220"/>
      <c r="AQ375" s="224"/>
      <c r="AR375" s="224"/>
      <c r="AS375" s="224"/>
      <c r="AT375" s="224"/>
      <c r="AU375" s="224"/>
      <c r="AV375" s="224"/>
      <c r="AW375" s="224"/>
      <c r="AX375" s="224"/>
      <c r="AY375" s="224"/>
    </row>
    <row r="376">
      <c r="A376" s="219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5"/>
      <c r="AA376" s="220"/>
      <c r="AB376" s="225"/>
      <c r="AC376" s="225"/>
      <c r="AD376" s="225"/>
      <c r="AE376" s="225"/>
      <c r="AF376" s="225"/>
      <c r="AG376" s="220"/>
      <c r="AH376" s="220"/>
      <c r="AI376" s="220"/>
      <c r="AJ376" s="220"/>
      <c r="AK376" s="222"/>
      <c r="AL376" s="222"/>
      <c r="AM376" s="222"/>
      <c r="AN376" s="222"/>
      <c r="AO376" s="223"/>
      <c r="AP376" s="220"/>
      <c r="AQ376" s="224"/>
      <c r="AR376" s="224"/>
      <c r="AS376" s="224"/>
      <c r="AT376" s="224"/>
      <c r="AU376" s="224"/>
      <c r="AV376" s="224"/>
      <c r="AW376" s="224"/>
      <c r="AX376" s="224"/>
      <c r="AY376" s="224"/>
    </row>
    <row r="377">
      <c r="A377" s="219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5"/>
      <c r="AA377" s="220"/>
      <c r="AB377" s="225"/>
      <c r="AC377" s="225"/>
      <c r="AD377" s="225"/>
      <c r="AE377" s="225"/>
      <c r="AF377" s="225"/>
      <c r="AG377" s="220"/>
      <c r="AH377" s="220"/>
      <c r="AI377" s="220"/>
      <c r="AJ377" s="220"/>
      <c r="AK377" s="222"/>
      <c r="AL377" s="222"/>
      <c r="AM377" s="222"/>
      <c r="AN377" s="222"/>
      <c r="AO377" s="223"/>
      <c r="AP377" s="220"/>
      <c r="AQ377" s="224"/>
      <c r="AR377" s="224"/>
      <c r="AS377" s="224"/>
      <c r="AT377" s="224"/>
      <c r="AU377" s="224"/>
      <c r="AV377" s="224"/>
      <c r="AW377" s="224"/>
      <c r="AX377" s="224"/>
      <c r="AY377" s="224"/>
    </row>
    <row r="378">
      <c r="A378" s="219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5"/>
      <c r="AA378" s="220"/>
      <c r="AB378" s="225"/>
      <c r="AC378" s="225"/>
      <c r="AD378" s="225"/>
      <c r="AE378" s="225"/>
      <c r="AF378" s="225"/>
      <c r="AG378" s="220"/>
      <c r="AH378" s="220"/>
      <c r="AI378" s="220"/>
      <c r="AJ378" s="220"/>
      <c r="AK378" s="222"/>
      <c r="AL378" s="222"/>
      <c r="AM378" s="222"/>
      <c r="AN378" s="222"/>
      <c r="AO378" s="223"/>
      <c r="AP378" s="220"/>
      <c r="AQ378" s="224"/>
      <c r="AR378" s="224"/>
      <c r="AS378" s="224"/>
      <c r="AT378" s="224"/>
      <c r="AU378" s="224"/>
      <c r="AV378" s="224"/>
      <c r="AW378" s="224"/>
      <c r="AX378" s="224"/>
      <c r="AY378" s="224"/>
    </row>
    <row r="379">
      <c r="A379" s="219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5"/>
      <c r="AA379" s="220"/>
      <c r="AB379" s="225"/>
      <c r="AC379" s="225"/>
      <c r="AD379" s="225"/>
      <c r="AE379" s="225"/>
      <c r="AF379" s="225"/>
      <c r="AG379" s="220"/>
      <c r="AH379" s="220"/>
      <c r="AI379" s="220"/>
      <c r="AJ379" s="220"/>
      <c r="AK379" s="222"/>
      <c r="AL379" s="222"/>
      <c r="AM379" s="222"/>
      <c r="AN379" s="222"/>
      <c r="AO379" s="223"/>
      <c r="AP379" s="220"/>
      <c r="AQ379" s="224"/>
      <c r="AR379" s="224"/>
      <c r="AS379" s="224"/>
      <c r="AT379" s="224"/>
      <c r="AU379" s="224"/>
      <c r="AV379" s="224"/>
      <c r="AW379" s="224"/>
      <c r="AX379" s="224"/>
      <c r="AY379" s="224"/>
    </row>
    <row r="380">
      <c r="A380" s="219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5"/>
      <c r="AA380" s="220"/>
      <c r="AB380" s="225"/>
      <c r="AC380" s="225"/>
      <c r="AD380" s="225"/>
      <c r="AE380" s="225"/>
      <c r="AF380" s="225"/>
      <c r="AG380" s="220"/>
      <c r="AH380" s="220"/>
      <c r="AI380" s="220"/>
      <c r="AJ380" s="220"/>
      <c r="AK380" s="222"/>
      <c r="AL380" s="222"/>
      <c r="AM380" s="222"/>
      <c r="AN380" s="222"/>
      <c r="AO380" s="223"/>
      <c r="AP380" s="220"/>
      <c r="AQ380" s="224"/>
      <c r="AR380" s="224"/>
      <c r="AS380" s="224"/>
      <c r="AT380" s="224"/>
      <c r="AU380" s="224"/>
      <c r="AV380" s="224"/>
      <c r="AW380" s="224"/>
      <c r="AX380" s="224"/>
      <c r="AY380" s="224"/>
    </row>
    <row r="381">
      <c r="A381" s="219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5"/>
      <c r="AA381" s="220"/>
      <c r="AB381" s="225"/>
      <c r="AC381" s="225"/>
      <c r="AD381" s="225"/>
      <c r="AE381" s="225"/>
      <c r="AF381" s="225"/>
      <c r="AG381" s="220"/>
      <c r="AH381" s="220"/>
      <c r="AI381" s="220"/>
      <c r="AJ381" s="220"/>
      <c r="AK381" s="222"/>
      <c r="AL381" s="222"/>
      <c r="AM381" s="222"/>
      <c r="AN381" s="222"/>
      <c r="AO381" s="223"/>
      <c r="AP381" s="220"/>
      <c r="AQ381" s="224"/>
      <c r="AR381" s="224"/>
      <c r="AS381" s="224"/>
      <c r="AT381" s="224"/>
      <c r="AU381" s="224"/>
      <c r="AV381" s="224"/>
      <c r="AW381" s="224"/>
      <c r="AX381" s="224"/>
      <c r="AY381" s="224"/>
    </row>
    <row r="382">
      <c r="A382" s="219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5"/>
      <c r="AA382" s="220"/>
      <c r="AB382" s="225"/>
      <c r="AC382" s="225"/>
      <c r="AD382" s="225"/>
      <c r="AE382" s="225"/>
      <c r="AF382" s="225"/>
      <c r="AG382" s="220"/>
      <c r="AH382" s="220"/>
      <c r="AI382" s="220"/>
      <c r="AJ382" s="220"/>
      <c r="AK382" s="222"/>
      <c r="AL382" s="222"/>
      <c r="AM382" s="222"/>
      <c r="AN382" s="222"/>
      <c r="AO382" s="223"/>
      <c r="AP382" s="220"/>
      <c r="AQ382" s="224"/>
      <c r="AR382" s="224"/>
      <c r="AS382" s="224"/>
      <c r="AT382" s="224"/>
      <c r="AU382" s="224"/>
      <c r="AV382" s="224"/>
      <c r="AW382" s="224"/>
      <c r="AX382" s="224"/>
      <c r="AY382" s="224"/>
    </row>
    <row r="383">
      <c r="A383" s="219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5"/>
      <c r="AA383" s="220"/>
      <c r="AB383" s="225"/>
      <c r="AC383" s="225"/>
      <c r="AD383" s="225"/>
      <c r="AE383" s="225"/>
      <c r="AF383" s="225"/>
      <c r="AG383" s="220"/>
      <c r="AH383" s="220"/>
      <c r="AI383" s="220"/>
      <c r="AJ383" s="220"/>
      <c r="AK383" s="222"/>
      <c r="AL383" s="222"/>
      <c r="AM383" s="222"/>
      <c r="AN383" s="222"/>
      <c r="AO383" s="223"/>
      <c r="AP383" s="220"/>
      <c r="AQ383" s="224"/>
      <c r="AR383" s="224"/>
      <c r="AS383" s="224"/>
      <c r="AT383" s="224"/>
      <c r="AU383" s="224"/>
      <c r="AV383" s="224"/>
      <c r="AW383" s="224"/>
      <c r="AX383" s="224"/>
      <c r="AY383" s="224"/>
    </row>
    <row r="384">
      <c r="A384" s="219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5"/>
      <c r="AA384" s="220"/>
      <c r="AB384" s="225"/>
      <c r="AC384" s="225"/>
      <c r="AD384" s="225"/>
      <c r="AE384" s="225"/>
      <c r="AF384" s="225"/>
      <c r="AG384" s="220"/>
      <c r="AH384" s="220"/>
      <c r="AI384" s="220"/>
      <c r="AJ384" s="220"/>
      <c r="AK384" s="222"/>
      <c r="AL384" s="222"/>
      <c r="AM384" s="222"/>
      <c r="AN384" s="222"/>
      <c r="AO384" s="223"/>
      <c r="AP384" s="220"/>
      <c r="AQ384" s="224"/>
      <c r="AR384" s="224"/>
      <c r="AS384" s="224"/>
      <c r="AT384" s="224"/>
      <c r="AU384" s="224"/>
      <c r="AV384" s="224"/>
      <c r="AW384" s="224"/>
      <c r="AX384" s="224"/>
      <c r="AY384" s="224"/>
    </row>
    <row r="385">
      <c r="A385" s="219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5"/>
      <c r="AA385" s="220"/>
      <c r="AB385" s="225"/>
      <c r="AC385" s="225"/>
      <c r="AD385" s="225"/>
      <c r="AE385" s="225"/>
      <c r="AF385" s="225"/>
      <c r="AG385" s="220"/>
      <c r="AH385" s="220"/>
      <c r="AI385" s="220"/>
      <c r="AJ385" s="220"/>
      <c r="AK385" s="222"/>
      <c r="AL385" s="222"/>
      <c r="AM385" s="222"/>
      <c r="AN385" s="222"/>
      <c r="AO385" s="223"/>
      <c r="AP385" s="220"/>
      <c r="AQ385" s="224"/>
      <c r="AR385" s="224"/>
      <c r="AS385" s="224"/>
      <c r="AT385" s="224"/>
      <c r="AU385" s="224"/>
      <c r="AV385" s="224"/>
      <c r="AW385" s="224"/>
      <c r="AX385" s="224"/>
      <c r="AY385" s="224"/>
    </row>
    <row r="386">
      <c r="A386" s="219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5"/>
      <c r="AA386" s="220"/>
      <c r="AB386" s="225"/>
      <c r="AC386" s="225"/>
      <c r="AD386" s="225"/>
      <c r="AE386" s="225"/>
      <c r="AF386" s="225"/>
      <c r="AG386" s="220"/>
      <c r="AH386" s="220"/>
      <c r="AI386" s="220"/>
      <c r="AJ386" s="220"/>
      <c r="AK386" s="222"/>
      <c r="AL386" s="222"/>
      <c r="AM386" s="222"/>
      <c r="AN386" s="222"/>
      <c r="AO386" s="223"/>
      <c r="AP386" s="220"/>
      <c r="AQ386" s="224"/>
      <c r="AR386" s="224"/>
      <c r="AS386" s="224"/>
      <c r="AT386" s="224"/>
      <c r="AU386" s="224"/>
      <c r="AV386" s="224"/>
      <c r="AW386" s="224"/>
      <c r="AX386" s="224"/>
      <c r="AY386" s="224"/>
    </row>
    <row r="387">
      <c r="A387" s="219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5"/>
      <c r="AA387" s="220"/>
      <c r="AB387" s="225"/>
      <c r="AC387" s="225"/>
      <c r="AD387" s="225"/>
      <c r="AE387" s="225"/>
      <c r="AF387" s="225"/>
      <c r="AG387" s="220"/>
      <c r="AH387" s="220"/>
      <c r="AI387" s="220"/>
      <c r="AJ387" s="220"/>
      <c r="AK387" s="222"/>
      <c r="AL387" s="222"/>
      <c r="AM387" s="222"/>
      <c r="AN387" s="222"/>
      <c r="AO387" s="223"/>
      <c r="AP387" s="220"/>
      <c r="AQ387" s="224"/>
      <c r="AR387" s="224"/>
      <c r="AS387" s="224"/>
      <c r="AT387" s="224"/>
      <c r="AU387" s="224"/>
      <c r="AV387" s="224"/>
      <c r="AW387" s="224"/>
      <c r="AX387" s="224"/>
      <c r="AY387" s="224"/>
    </row>
    <row r="388">
      <c r="A388" s="219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5"/>
      <c r="AA388" s="220"/>
      <c r="AB388" s="225"/>
      <c r="AC388" s="225"/>
      <c r="AD388" s="225"/>
      <c r="AE388" s="225"/>
      <c r="AF388" s="225"/>
      <c r="AG388" s="220"/>
      <c r="AH388" s="220"/>
      <c r="AI388" s="220"/>
      <c r="AJ388" s="220"/>
      <c r="AK388" s="222"/>
      <c r="AL388" s="222"/>
      <c r="AM388" s="222"/>
      <c r="AN388" s="222"/>
      <c r="AO388" s="223"/>
      <c r="AP388" s="220"/>
      <c r="AQ388" s="224"/>
      <c r="AR388" s="224"/>
      <c r="AS388" s="224"/>
      <c r="AT388" s="224"/>
      <c r="AU388" s="224"/>
      <c r="AV388" s="224"/>
      <c r="AW388" s="224"/>
      <c r="AX388" s="224"/>
      <c r="AY388" s="224"/>
    </row>
    <row r="389">
      <c r="A389" s="219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5"/>
      <c r="AA389" s="220"/>
      <c r="AB389" s="225"/>
      <c r="AC389" s="225"/>
      <c r="AD389" s="225"/>
      <c r="AE389" s="225"/>
      <c r="AF389" s="225"/>
      <c r="AG389" s="220"/>
      <c r="AH389" s="220"/>
      <c r="AI389" s="220"/>
      <c r="AJ389" s="220"/>
      <c r="AK389" s="222"/>
      <c r="AL389" s="222"/>
      <c r="AM389" s="222"/>
      <c r="AN389" s="222"/>
      <c r="AO389" s="223"/>
      <c r="AP389" s="220"/>
      <c r="AQ389" s="224"/>
      <c r="AR389" s="224"/>
      <c r="AS389" s="224"/>
      <c r="AT389" s="224"/>
      <c r="AU389" s="224"/>
      <c r="AV389" s="224"/>
      <c r="AW389" s="224"/>
      <c r="AX389" s="224"/>
      <c r="AY389" s="224"/>
    </row>
    <row r="390">
      <c r="A390" s="219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5"/>
      <c r="AA390" s="220"/>
      <c r="AB390" s="225"/>
      <c r="AC390" s="225"/>
      <c r="AD390" s="225"/>
      <c r="AE390" s="225"/>
      <c r="AF390" s="225"/>
      <c r="AG390" s="220"/>
      <c r="AH390" s="220"/>
      <c r="AI390" s="220"/>
      <c r="AJ390" s="220"/>
      <c r="AK390" s="222"/>
      <c r="AL390" s="222"/>
      <c r="AM390" s="222"/>
      <c r="AN390" s="222"/>
      <c r="AO390" s="223"/>
      <c r="AP390" s="220"/>
      <c r="AQ390" s="224"/>
      <c r="AR390" s="224"/>
      <c r="AS390" s="224"/>
      <c r="AT390" s="224"/>
      <c r="AU390" s="224"/>
      <c r="AV390" s="224"/>
      <c r="AW390" s="224"/>
      <c r="AX390" s="224"/>
      <c r="AY390" s="224"/>
    </row>
    <row r="391">
      <c r="A391" s="219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5"/>
      <c r="AA391" s="220"/>
      <c r="AB391" s="225"/>
      <c r="AC391" s="225"/>
      <c r="AD391" s="225"/>
      <c r="AE391" s="225"/>
      <c r="AF391" s="225"/>
      <c r="AG391" s="220"/>
      <c r="AH391" s="220"/>
      <c r="AI391" s="220"/>
      <c r="AJ391" s="220"/>
      <c r="AK391" s="222"/>
      <c r="AL391" s="222"/>
      <c r="AM391" s="222"/>
      <c r="AN391" s="222"/>
      <c r="AO391" s="223"/>
      <c r="AP391" s="220"/>
      <c r="AQ391" s="224"/>
      <c r="AR391" s="224"/>
      <c r="AS391" s="224"/>
      <c r="AT391" s="224"/>
      <c r="AU391" s="224"/>
      <c r="AV391" s="224"/>
      <c r="AW391" s="224"/>
      <c r="AX391" s="224"/>
      <c r="AY391" s="224"/>
    </row>
    <row r="392">
      <c r="A392" s="219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5"/>
      <c r="AA392" s="220"/>
      <c r="AB392" s="225"/>
      <c r="AC392" s="225"/>
      <c r="AD392" s="225"/>
      <c r="AE392" s="225"/>
      <c r="AF392" s="225"/>
      <c r="AG392" s="220"/>
      <c r="AH392" s="220"/>
      <c r="AI392" s="220"/>
      <c r="AJ392" s="220"/>
      <c r="AK392" s="222"/>
      <c r="AL392" s="222"/>
      <c r="AM392" s="222"/>
      <c r="AN392" s="222"/>
      <c r="AO392" s="223"/>
      <c r="AP392" s="220"/>
      <c r="AQ392" s="224"/>
      <c r="AR392" s="224"/>
      <c r="AS392" s="224"/>
      <c r="AT392" s="224"/>
      <c r="AU392" s="224"/>
      <c r="AV392" s="224"/>
      <c r="AW392" s="224"/>
      <c r="AX392" s="224"/>
      <c r="AY392" s="224"/>
    </row>
    <row r="393">
      <c r="A393" s="219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5"/>
      <c r="AA393" s="220"/>
      <c r="AB393" s="225"/>
      <c r="AC393" s="225"/>
      <c r="AD393" s="225"/>
      <c r="AE393" s="225"/>
      <c r="AF393" s="225"/>
      <c r="AG393" s="220"/>
      <c r="AH393" s="220"/>
      <c r="AI393" s="220"/>
      <c r="AJ393" s="220"/>
      <c r="AK393" s="222"/>
      <c r="AL393" s="222"/>
      <c r="AM393" s="222"/>
      <c r="AN393" s="222"/>
      <c r="AO393" s="223"/>
      <c r="AP393" s="220"/>
      <c r="AQ393" s="224"/>
      <c r="AR393" s="224"/>
      <c r="AS393" s="224"/>
      <c r="AT393" s="224"/>
      <c r="AU393" s="224"/>
      <c r="AV393" s="224"/>
      <c r="AW393" s="224"/>
      <c r="AX393" s="224"/>
      <c r="AY393" s="224"/>
    </row>
    <row r="394">
      <c r="A394" s="219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5"/>
      <c r="AA394" s="220"/>
      <c r="AB394" s="225"/>
      <c r="AC394" s="225"/>
      <c r="AD394" s="225"/>
      <c r="AE394" s="225"/>
      <c r="AF394" s="225"/>
      <c r="AG394" s="220"/>
      <c r="AH394" s="220"/>
      <c r="AI394" s="220"/>
      <c r="AJ394" s="220"/>
      <c r="AK394" s="222"/>
      <c r="AL394" s="222"/>
      <c r="AM394" s="222"/>
      <c r="AN394" s="222"/>
      <c r="AO394" s="223"/>
      <c r="AP394" s="220"/>
      <c r="AQ394" s="224"/>
      <c r="AR394" s="224"/>
      <c r="AS394" s="224"/>
      <c r="AT394" s="224"/>
      <c r="AU394" s="224"/>
      <c r="AV394" s="224"/>
      <c r="AW394" s="224"/>
      <c r="AX394" s="224"/>
      <c r="AY394" s="224"/>
    </row>
    <row r="395">
      <c r="A395" s="219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5"/>
      <c r="AA395" s="220"/>
      <c r="AB395" s="225"/>
      <c r="AC395" s="225"/>
      <c r="AD395" s="225"/>
      <c r="AE395" s="225"/>
      <c r="AF395" s="225"/>
      <c r="AG395" s="220"/>
      <c r="AH395" s="220"/>
      <c r="AI395" s="220"/>
      <c r="AJ395" s="220"/>
      <c r="AK395" s="222"/>
      <c r="AL395" s="222"/>
      <c r="AM395" s="222"/>
      <c r="AN395" s="222"/>
      <c r="AO395" s="223"/>
      <c r="AP395" s="220"/>
      <c r="AQ395" s="224"/>
      <c r="AR395" s="224"/>
      <c r="AS395" s="224"/>
      <c r="AT395" s="224"/>
      <c r="AU395" s="224"/>
      <c r="AV395" s="224"/>
      <c r="AW395" s="224"/>
      <c r="AX395" s="224"/>
      <c r="AY395" s="224"/>
    </row>
    <row r="396">
      <c r="A396" s="219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5"/>
      <c r="AA396" s="220"/>
      <c r="AB396" s="225"/>
      <c r="AC396" s="225"/>
      <c r="AD396" s="225"/>
      <c r="AE396" s="225"/>
      <c r="AF396" s="225"/>
      <c r="AG396" s="220"/>
      <c r="AH396" s="220"/>
      <c r="AI396" s="220"/>
      <c r="AJ396" s="220"/>
      <c r="AK396" s="222"/>
      <c r="AL396" s="222"/>
      <c r="AM396" s="222"/>
      <c r="AN396" s="222"/>
      <c r="AO396" s="223"/>
      <c r="AP396" s="220"/>
      <c r="AQ396" s="224"/>
      <c r="AR396" s="224"/>
      <c r="AS396" s="224"/>
      <c r="AT396" s="224"/>
      <c r="AU396" s="224"/>
      <c r="AV396" s="224"/>
      <c r="AW396" s="224"/>
      <c r="AX396" s="224"/>
      <c r="AY396" s="224"/>
    </row>
    <row r="397">
      <c r="A397" s="219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5"/>
      <c r="AA397" s="220"/>
      <c r="AB397" s="225"/>
      <c r="AC397" s="225"/>
      <c r="AD397" s="225"/>
      <c r="AE397" s="225"/>
      <c r="AF397" s="225"/>
      <c r="AG397" s="220"/>
      <c r="AH397" s="220"/>
      <c r="AI397" s="220"/>
      <c r="AJ397" s="220"/>
      <c r="AK397" s="222"/>
      <c r="AL397" s="222"/>
      <c r="AM397" s="222"/>
      <c r="AN397" s="222"/>
      <c r="AO397" s="223"/>
      <c r="AP397" s="220"/>
      <c r="AQ397" s="224"/>
      <c r="AR397" s="224"/>
      <c r="AS397" s="224"/>
      <c r="AT397" s="224"/>
      <c r="AU397" s="224"/>
      <c r="AV397" s="224"/>
      <c r="AW397" s="224"/>
      <c r="AX397" s="224"/>
      <c r="AY397" s="224"/>
    </row>
    <row r="398">
      <c r="A398" s="219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5"/>
      <c r="AA398" s="220"/>
      <c r="AB398" s="225"/>
      <c r="AC398" s="225"/>
      <c r="AD398" s="225"/>
      <c r="AE398" s="225"/>
      <c r="AF398" s="225"/>
      <c r="AG398" s="220"/>
      <c r="AH398" s="220"/>
      <c r="AI398" s="220"/>
      <c r="AJ398" s="220"/>
      <c r="AK398" s="222"/>
      <c r="AL398" s="222"/>
      <c r="AM398" s="222"/>
      <c r="AN398" s="222"/>
      <c r="AO398" s="223"/>
      <c r="AP398" s="220"/>
      <c r="AQ398" s="224"/>
      <c r="AR398" s="224"/>
      <c r="AS398" s="224"/>
      <c r="AT398" s="224"/>
      <c r="AU398" s="224"/>
      <c r="AV398" s="224"/>
      <c r="AW398" s="224"/>
      <c r="AX398" s="224"/>
      <c r="AY398" s="224"/>
    </row>
    <row r="399">
      <c r="A399" s="219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5"/>
      <c r="AA399" s="220"/>
      <c r="AB399" s="225"/>
      <c r="AC399" s="225"/>
      <c r="AD399" s="225"/>
      <c r="AE399" s="225"/>
      <c r="AF399" s="225"/>
      <c r="AG399" s="220"/>
      <c r="AH399" s="220"/>
      <c r="AI399" s="220"/>
      <c r="AJ399" s="220"/>
      <c r="AK399" s="222"/>
      <c r="AL399" s="222"/>
      <c r="AM399" s="222"/>
      <c r="AN399" s="222"/>
      <c r="AO399" s="223"/>
      <c r="AP399" s="220"/>
      <c r="AQ399" s="224"/>
      <c r="AR399" s="224"/>
      <c r="AS399" s="224"/>
      <c r="AT399" s="224"/>
      <c r="AU399" s="224"/>
      <c r="AV399" s="224"/>
      <c r="AW399" s="224"/>
      <c r="AX399" s="224"/>
      <c r="AY399" s="224"/>
    </row>
    <row r="400">
      <c r="A400" s="219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5"/>
      <c r="AA400" s="220"/>
      <c r="AB400" s="225"/>
      <c r="AC400" s="225"/>
      <c r="AD400" s="225"/>
      <c r="AE400" s="225"/>
      <c r="AF400" s="225"/>
      <c r="AG400" s="220"/>
      <c r="AH400" s="220"/>
      <c r="AI400" s="220"/>
      <c r="AJ400" s="220"/>
      <c r="AK400" s="222"/>
      <c r="AL400" s="222"/>
      <c r="AM400" s="222"/>
      <c r="AN400" s="222"/>
      <c r="AO400" s="223"/>
      <c r="AP400" s="220"/>
      <c r="AQ400" s="224"/>
      <c r="AR400" s="224"/>
      <c r="AS400" s="224"/>
      <c r="AT400" s="224"/>
      <c r="AU400" s="224"/>
      <c r="AV400" s="224"/>
      <c r="AW400" s="224"/>
      <c r="AX400" s="224"/>
      <c r="AY400" s="224"/>
    </row>
    <row r="401">
      <c r="A401" s="219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5"/>
      <c r="AA401" s="220"/>
      <c r="AB401" s="225"/>
      <c r="AC401" s="225"/>
      <c r="AD401" s="225"/>
      <c r="AE401" s="225"/>
      <c r="AF401" s="225"/>
      <c r="AG401" s="220"/>
      <c r="AH401" s="220"/>
      <c r="AI401" s="220"/>
      <c r="AJ401" s="220"/>
      <c r="AK401" s="222"/>
      <c r="AL401" s="222"/>
      <c r="AM401" s="222"/>
      <c r="AN401" s="222"/>
      <c r="AO401" s="223"/>
      <c r="AP401" s="220"/>
      <c r="AQ401" s="224"/>
      <c r="AR401" s="224"/>
      <c r="AS401" s="224"/>
      <c r="AT401" s="224"/>
      <c r="AU401" s="224"/>
      <c r="AV401" s="224"/>
      <c r="AW401" s="224"/>
      <c r="AX401" s="224"/>
      <c r="AY401" s="224"/>
    </row>
    <row r="402">
      <c r="A402" s="219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5"/>
      <c r="AA402" s="220"/>
      <c r="AB402" s="225"/>
      <c r="AC402" s="225"/>
      <c r="AD402" s="225"/>
      <c r="AE402" s="225"/>
      <c r="AF402" s="225"/>
      <c r="AG402" s="220"/>
      <c r="AH402" s="220"/>
      <c r="AI402" s="220"/>
      <c r="AJ402" s="220"/>
      <c r="AK402" s="222"/>
      <c r="AL402" s="222"/>
      <c r="AM402" s="222"/>
      <c r="AN402" s="222"/>
      <c r="AO402" s="223"/>
      <c r="AP402" s="220"/>
      <c r="AQ402" s="224"/>
      <c r="AR402" s="224"/>
      <c r="AS402" s="224"/>
      <c r="AT402" s="224"/>
      <c r="AU402" s="224"/>
      <c r="AV402" s="224"/>
      <c r="AW402" s="224"/>
      <c r="AX402" s="224"/>
      <c r="AY402" s="224"/>
    </row>
    <row r="403">
      <c r="A403" s="219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5"/>
      <c r="AA403" s="220"/>
      <c r="AB403" s="225"/>
      <c r="AC403" s="225"/>
      <c r="AD403" s="225"/>
      <c r="AE403" s="225"/>
      <c r="AF403" s="225"/>
      <c r="AG403" s="220"/>
      <c r="AH403" s="220"/>
      <c r="AI403" s="220"/>
      <c r="AJ403" s="220"/>
      <c r="AK403" s="222"/>
      <c r="AL403" s="222"/>
      <c r="AM403" s="222"/>
      <c r="AN403" s="222"/>
      <c r="AO403" s="223"/>
      <c r="AP403" s="220"/>
      <c r="AQ403" s="224"/>
      <c r="AR403" s="224"/>
      <c r="AS403" s="224"/>
      <c r="AT403" s="224"/>
      <c r="AU403" s="224"/>
      <c r="AV403" s="224"/>
      <c r="AW403" s="224"/>
      <c r="AX403" s="224"/>
      <c r="AY403" s="224"/>
    </row>
    <row r="404">
      <c r="A404" s="219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5"/>
      <c r="AA404" s="220"/>
      <c r="AB404" s="225"/>
      <c r="AC404" s="225"/>
      <c r="AD404" s="225"/>
      <c r="AE404" s="225"/>
      <c r="AF404" s="225"/>
      <c r="AG404" s="220"/>
      <c r="AH404" s="220"/>
      <c r="AI404" s="220"/>
      <c r="AJ404" s="220"/>
      <c r="AK404" s="222"/>
      <c r="AL404" s="222"/>
      <c r="AM404" s="222"/>
      <c r="AN404" s="222"/>
      <c r="AO404" s="223"/>
      <c r="AP404" s="220"/>
      <c r="AQ404" s="224"/>
      <c r="AR404" s="224"/>
      <c r="AS404" s="224"/>
      <c r="AT404" s="224"/>
      <c r="AU404" s="224"/>
      <c r="AV404" s="224"/>
      <c r="AW404" s="224"/>
      <c r="AX404" s="224"/>
      <c r="AY404" s="224"/>
    </row>
    <row r="405">
      <c r="A405" s="219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5"/>
      <c r="AA405" s="220"/>
      <c r="AB405" s="225"/>
      <c r="AC405" s="225"/>
      <c r="AD405" s="225"/>
      <c r="AE405" s="225"/>
      <c r="AF405" s="225"/>
      <c r="AG405" s="220"/>
      <c r="AH405" s="220"/>
      <c r="AI405" s="220"/>
      <c r="AJ405" s="220"/>
      <c r="AK405" s="222"/>
      <c r="AL405" s="222"/>
      <c r="AM405" s="222"/>
      <c r="AN405" s="222"/>
      <c r="AO405" s="223"/>
      <c r="AP405" s="220"/>
      <c r="AQ405" s="224"/>
      <c r="AR405" s="224"/>
      <c r="AS405" s="224"/>
      <c r="AT405" s="224"/>
      <c r="AU405" s="224"/>
      <c r="AV405" s="224"/>
      <c r="AW405" s="224"/>
      <c r="AX405" s="224"/>
      <c r="AY405" s="224"/>
    </row>
    <row r="406">
      <c r="A406" s="219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5"/>
      <c r="AA406" s="220"/>
      <c r="AB406" s="225"/>
      <c r="AC406" s="225"/>
      <c r="AD406" s="225"/>
      <c r="AE406" s="225"/>
      <c r="AF406" s="225"/>
      <c r="AG406" s="220"/>
      <c r="AH406" s="220"/>
      <c r="AI406" s="220"/>
      <c r="AJ406" s="220"/>
      <c r="AK406" s="222"/>
      <c r="AL406" s="222"/>
      <c r="AM406" s="222"/>
      <c r="AN406" s="222"/>
      <c r="AO406" s="223"/>
      <c r="AP406" s="220"/>
      <c r="AQ406" s="224"/>
      <c r="AR406" s="224"/>
      <c r="AS406" s="224"/>
      <c r="AT406" s="224"/>
      <c r="AU406" s="224"/>
      <c r="AV406" s="224"/>
      <c r="AW406" s="224"/>
      <c r="AX406" s="224"/>
      <c r="AY406" s="224"/>
    </row>
    <row r="407">
      <c r="A407" s="219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5"/>
      <c r="AA407" s="220"/>
      <c r="AB407" s="225"/>
      <c r="AC407" s="225"/>
      <c r="AD407" s="225"/>
      <c r="AE407" s="225"/>
      <c r="AF407" s="225"/>
      <c r="AG407" s="220"/>
      <c r="AH407" s="220"/>
      <c r="AI407" s="220"/>
      <c r="AJ407" s="220"/>
      <c r="AK407" s="222"/>
      <c r="AL407" s="222"/>
      <c r="AM407" s="222"/>
      <c r="AN407" s="222"/>
      <c r="AO407" s="223"/>
      <c r="AP407" s="220"/>
      <c r="AQ407" s="224"/>
      <c r="AR407" s="224"/>
      <c r="AS407" s="224"/>
      <c r="AT407" s="224"/>
      <c r="AU407" s="224"/>
      <c r="AV407" s="224"/>
      <c r="AW407" s="224"/>
      <c r="AX407" s="224"/>
      <c r="AY407" s="224"/>
    </row>
    <row r="408">
      <c r="A408" s="219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5"/>
      <c r="AA408" s="220"/>
      <c r="AB408" s="225"/>
      <c r="AC408" s="225"/>
      <c r="AD408" s="225"/>
      <c r="AE408" s="225"/>
      <c r="AF408" s="225"/>
      <c r="AG408" s="220"/>
      <c r="AH408" s="220"/>
      <c r="AI408" s="220"/>
      <c r="AJ408" s="220"/>
      <c r="AK408" s="222"/>
      <c r="AL408" s="222"/>
      <c r="AM408" s="222"/>
      <c r="AN408" s="222"/>
      <c r="AO408" s="223"/>
      <c r="AP408" s="220"/>
      <c r="AQ408" s="224"/>
      <c r="AR408" s="224"/>
      <c r="AS408" s="224"/>
      <c r="AT408" s="224"/>
      <c r="AU408" s="224"/>
      <c r="AV408" s="224"/>
      <c r="AW408" s="224"/>
      <c r="AX408" s="224"/>
      <c r="AY408" s="224"/>
    </row>
    <row r="409">
      <c r="A409" s="219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5"/>
      <c r="AA409" s="220"/>
      <c r="AB409" s="225"/>
      <c r="AC409" s="225"/>
      <c r="AD409" s="225"/>
      <c r="AE409" s="225"/>
      <c r="AF409" s="225"/>
      <c r="AG409" s="220"/>
      <c r="AH409" s="220"/>
      <c r="AI409" s="220"/>
      <c r="AJ409" s="220"/>
      <c r="AK409" s="222"/>
      <c r="AL409" s="222"/>
      <c r="AM409" s="222"/>
      <c r="AN409" s="222"/>
      <c r="AO409" s="223"/>
      <c r="AP409" s="220"/>
      <c r="AQ409" s="224"/>
      <c r="AR409" s="224"/>
      <c r="AS409" s="224"/>
      <c r="AT409" s="224"/>
      <c r="AU409" s="224"/>
      <c r="AV409" s="224"/>
      <c r="AW409" s="224"/>
      <c r="AX409" s="224"/>
      <c r="AY409" s="224"/>
    </row>
    <row r="410">
      <c r="A410" s="219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5"/>
      <c r="AA410" s="220"/>
      <c r="AB410" s="225"/>
      <c r="AC410" s="225"/>
      <c r="AD410" s="225"/>
      <c r="AE410" s="225"/>
      <c r="AF410" s="225"/>
      <c r="AG410" s="220"/>
      <c r="AH410" s="220"/>
      <c r="AI410" s="220"/>
      <c r="AJ410" s="220"/>
      <c r="AK410" s="222"/>
      <c r="AL410" s="222"/>
      <c r="AM410" s="222"/>
      <c r="AN410" s="222"/>
      <c r="AO410" s="223"/>
      <c r="AP410" s="220"/>
      <c r="AQ410" s="224"/>
      <c r="AR410" s="224"/>
      <c r="AS410" s="224"/>
      <c r="AT410" s="224"/>
      <c r="AU410" s="224"/>
      <c r="AV410" s="224"/>
      <c r="AW410" s="224"/>
      <c r="AX410" s="224"/>
      <c r="AY410" s="224"/>
    </row>
    <row r="411">
      <c r="A411" s="219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5"/>
      <c r="AA411" s="220"/>
      <c r="AB411" s="225"/>
      <c r="AC411" s="225"/>
      <c r="AD411" s="225"/>
      <c r="AE411" s="225"/>
      <c r="AF411" s="225"/>
      <c r="AG411" s="220"/>
      <c r="AH411" s="220"/>
      <c r="AI411" s="220"/>
      <c r="AJ411" s="220"/>
      <c r="AK411" s="222"/>
      <c r="AL411" s="222"/>
      <c r="AM411" s="222"/>
      <c r="AN411" s="222"/>
      <c r="AO411" s="223"/>
      <c r="AP411" s="220"/>
      <c r="AQ411" s="224"/>
      <c r="AR411" s="224"/>
      <c r="AS411" s="224"/>
      <c r="AT411" s="224"/>
      <c r="AU411" s="224"/>
      <c r="AV411" s="224"/>
      <c r="AW411" s="224"/>
      <c r="AX411" s="224"/>
      <c r="AY411" s="224"/>
    </row>
    <row r="412">
      <c r="A412" s="219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5"/>
      <c r="AA412" s="220"/>
      <c r="AB412" s="225"/>
      <c r="AC412" s="225"/>
      <c r="AD412" s="225"/>
      <c r="AE412" s="225"/>
      <c r="AF412" s="225"/>
      <c r="AG412" s="220"/>
      <c r="AH412" s="220"/>
      <c r="AI412" s="220"/>
      <c r="AJ412" s="220"/>
      <c r="AK412" s="222"/>
      <c r="AL412" s="222"/>
      <c r="AM412" s="222"/>
      <c r="AN412" s="222"/>
      <c r="AO412" s="223"/>
      <c r="AP412" s="220"/>
      <c r="AQ412" s="224"/>
      <c r="AR412" s="224"/>
      <c r="AS412" s="224"/>
      <c r="AT412" s="224"/>
      <c r="AU412" s="224"/>
      <c r="AV412" s="224"/>
      <c r="AW412" s="224"/>
      <c r="AX412" s="224"/>
      <c r="AY412" s="224"/>
    </row>
    <row r="413">
      <c r="A413" s="219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5"/>
      <c r="AA413" s="220"/>
      <c r="AB413" s="225"/>
      <c r="AC413" s="225"/>
      <c r="AD413" s="225"/>
      <c r="AE413" s="225"/>
      <c r="AF413" s="225"/>
      <c r="AG413" s="220"/>
      <c r="AH413" s="220"/>
      <c r="AI413" s="220"/>
      <c r="AJ413" s="220"/>
      <c r="AK413" s="222"/>
      <c r="AL413" s="222"/>
      <c r="AM413" s="222"/>
      <c r="AN413" s="222"/>
      <c r="AO413" s="223"/>
      <c r="AP413" s="220"/>
      <c r="AQ413" s="224"/>
      <c r="AR413" s="224"/>
      <c r="AS413" s="224"/>
      <c r="AT413" s="224"/>
      <c r="AU413" s="224"/>
      <c r="AV413" s="224"/>
      <c r="AW413" s="224"/>
      <c r="AX413" s="224"/>
      <c r="AY413" s="224"/>
    </row>
    <row r="414">
      <c r="A414" s="219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5"/>
      <c r="AA414" s="220"/>
      <c r="AB414" s="225"/>
      <c r="AC414" s="225"/>
      <c r="AD414" s="225"/>
      <c r="AE414" s="225"/>
      <c r="AF414" s="225"/>
      <c r="AG414" s="220"/>
      <c r="AH414" s="220"/>
      <c r="AI414" s="220"/>
      <c r="AJ414" s="220"/>
      <c r="AK414" s="222"/>
      <c r="AL414" s="222"/>
      <c r="AM414" s="222"/>
      <c r="AN414" s="222"/>
      <c r="AO414" s="223"/>
      <c r="AP414" s="220"/>
      <c r="AQ414" s="224"/>
      <c r="AR414" s="224"/>
      <c r="AS414" s="224"/>
      <c r="AT414" s="224"/>
      <c r="AU414" s="224"/>
      <c r="AV414" s="224"/>
      <c r="AW414" s="224"/>
      <c r="AX414" s="224"/>
      <c r="AY414" s="224"/>
    </row>
    <row r="415">
      <c r="A415" s="219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5"/>
      <c r="AA415" s="220"/>
      <c r="AB415" s="225"/>
      <c r="AC415" s="225"/>
      <c r="AD415" s="225"/>
      <c r="AE415" s="225"/>
      <c r="AF415" s="225"/>
      <c r="AG415" s="220"/>
      <c r="AH415" s="220"/>
      <c r="AI415" s="220"/>
      <c r="AJ415" s="220"/>
      <c r="AK415" s="222"/>
      <c r="AL415" s="222"/>
      <c r="AM415" s="222"/>
      <c r="AN415" s="222"/>
      <c r="AO415" s="223"/>
      <c r="AP415" s="220"/>
      <c r="AQ415" s="224"/>
      <c r="AR415" s="224"/>
      <c r="AS415" s="224"/>
      <c r="AT415" s="224"/>
      <c r="AU415" s="224"/>
      <c r="AV415" s="224"/>
      <c r="AW415" s="224"/>
      <c r="AX415" s="224"/>
      <c r="AY415" s="224"/>
    </row>
    <row r="416">
      <c r="A416" s="219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5"/>
      <c r="AA416" s="220"/>
      <c r="AB416" s="225"/>
      <c r="AC416" s="225"/>
      <c r="AD416" s="225"/>
      <c r="AE416" s="225"/>
      <c r="AF416" s="225"/>
      <c r="AG416" s="220"/>
      <c r="AH416" s="220"/>
      <c r="AI416" s="220"/>
      <c r="AJ416" s="220"/>
      <c r="AK416" s="222"/>
      <c r="AL416" s="222"/>
      <c r="AM416" s="222"/>
      <c r="AN416" s="222"/>
      <c r="AO416" s="223"/>
      <c r="AP416" s="220"/>
      <c r="AQ416" s="224"/>
      <c r="AR416" s="224"/>
      <c r="AS416" s="224"/>
      <c r="AT416" s="224"/>
      <c r="AU416" s="224"/>
      <c r="AV416" s="224"/>
      <c r="AW416" s="224"/>
      <c r="AX416" s="224"/>
      <c r="AY416" s="224"/>
    </row>
    <row r="417">
      <c r="A417" s="219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5"/>
      <c r="AA417" s="220"/>
      <c r="AB417" s="225"/>
      <c r="AC417" s="225"/>
      <c r="AD417" s="225"/>
      <c r="AE417" s="225"/>
      <c r="AF417" s="225"/>
      <c r="AG417" s="220"/>
      <c r="AH417" s="220"/>
      <c r="AI417" s="220"/>
      <c r="AJ417" s="220"/>
      <c r="AK417" s="222"/>
      <c r="AL417" s="222"/>
      <c r="AM417" s="222"/>
      <c r="AN417" s="222"/>
      <c r="AO417" s="223"/>
      <c r="AP417" s="220"/>
      <c r="AQ417" s="224"/>
      <c r="AR417" s="224"/>
      <c r="AS417" s="224"/>
      <c r="AT417" s="224"/>
      <c r="AU417" s="224"/>
      <c r="AV417" s="224"/>
      <c r="AW417" s="224"/>
      <c r="AX417" s="224"/>
      <c r="AY417" s="224"/>
    </row>
    <row r="418">
      <c r="A418" s="219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5"/>
      <c r="AA418" s="220"/>
      <c r="AB418" s="225"/>
      <c r="AC418" s="225"/>
      <c r="AD418" s="225"/>
      <c r="AE418" s="225"/>
      <c r="AF418" s="225"/>
      <c r="AG418" s="220"/>
      <c r="AH418" s="220"/>
      <c r="AI418" s="220"/>
      <c r="AJ418" s="220"/>
      <c r="AK418" s="222"/>
      <c r="AL418" s="222"/>
      <c r="AM418" s="222"/>
      <c r="AN418" s="222"/>
      <c r="AO418" s="223"/>
      <c r="AP418" s="220"/>
      <c r="AQ418" s="224"/>
      <c r="AR418" s="224"/>
      <c r="AS418" s="224"/>
      <c r="AT418" s="224"/>
      <c r="AU418" s="224"/>
      <c r="AV418" s="224"/>
      <c r="AW418" s="224"/>
      <c r="AX418" s="224"/>
      <c r="AY418" s="224"/>
    </row>
    <row r="419">
      <c r="A419" s="219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5"/>
      <c r="AA419" s="220"/>
      <c r="AB419" s="225"/>
      <c r="AC419" s="225"/>
      <c r="AD419" s="225"/>
      <c r="AE419" s="225"/>
      <c r="AF419" s="225"/>
      <c r="AG419" s="220"/>
      <c r="AH419" s="220"/>
      <c r="AI419" s="220"/>
      <c r="AJ419" s="220"/>
      <c r="AK419" s="222"/>
      <c r="AL419" s="222"/>
      <c r="AM419" s="222"/>
      <c r="AN419" s="222"/>
      <c r="AO419" s="223"/>
      <c r="AP419" s="220"/>
      <c r="AQ419" s="224"/>
      <c r="AR419" s="224"/>
      <c r="AS419" s="224"/>
      <c r="AT419" s="224"/>
      <c r="AU419" s="224"/>
      <c r="AV419" s="224"/>
      <c r="AW419" s="224"/>
      <c r="AX419" s="224"/>
      <c r="AY419" s="224"/>
    </row>
    <row r="420">
      <c r="A420" s="219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5"/>
      <c r="AA420" s="220"/>
      <c r="AB420" s="225"/>
      <c r="AC420" s="225"/>
      <c r="AD420" s="225"/>
      <c r="AE420" s="225"/>
      <c r="AF420" s="225"/>
      <c r="AG420" s="220"/>
      <c r="AH420" s="220"/>
      <c r="AI420" s="220"/>
      <c r="AJ420" s="220"/>
      <c r="AK420" s="222"/>
      <c r="AL420" s="222"/>
      <c r="AM420" s="222"/>
      <c r="AN420" s="222"/>
      <c r="AO420" s="223"/>
      <c r="AP420" s="220"/>
      <c r="AQ420" s="224"/>
      <c r="AR420" s="224"/>
      <c r="AS420" s="224"/>
      <c r="AT420" s="224"/>
      <c r="AU420" s="224"/>
      <c r="AV420" s="224"/>
      <c r="AW420" s="224"/>
      <c r="AX420" s="224"/>
      <c r="AY420" s="224"/>
    </row>
    <row r="421">
      <c r="A421" s="219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5"/>
      <c r="AA421" s="220"/>
      <c r="AB421" s="225"/>
      <c r="AC421" s="225"/>
      <c r="AD421" s="225"/>
      <c r="AE421" s="225"/>
      <c r="AF421" s="225"/>
      <c r="AG421" s="220"/>
      <c r="AH421" s="220"/>
      <c r="AI421" s="220"/>
      <c r="AJ421" s="220"/>
      <c r="AK421" s="222"/>
      <c r="AL421" s="222"/>
      <c r="AM421" s="222"/>
      <c r="AN421" s="222"/>
      <c r="AO421" s="223"/>
      <c r="AP421" s="220"/>
      <c r="AQ421" s="224"/>
      <c r="AR421" s="224"/>
      <c r="AS421" s="224"/>
      <c r="AT421" s="224"/>
      <c r="AU421" s="224"/>
      <c r="AV421" s="224"/>
      <c r="AW421" s="224"/>
      <c r="AX421" s="224"/>
      <c r="AY421" s="224"/>
    </row>
    <row r="422">
      <c r="A422" s="219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5"/>
      <c r="AA422" s="220"/>
      <c r="AB422" s="225"/>
      <c r="AC422" s="225"/>
      <c r="AD422" s="225"/>
      <c r="AE422" s="225"/>
      <c r="AF422" s="225"/>
      <c r="AG422" s="220"/>
      <c r="AH422" s="220"/>
      <c r="AI422" s="220"/>
      <c r="AJ422" s="220"/>
      <c r="AK422" s="222"/>
      <c r="AL422" s="222"/>
      <c r="AM422" s="222"/>
      <c r="AN422" s="222"/>
      <c r="AO422" s="223"/>
      <c r="AP422" s="220"/>
      <c r="AQ422" s="224"/>
      <c r="AR422" s="224"/>
      <c r="AS422" s="224"/>
      <c r="AT422" s="224"/>
      <c r="AU422" s="224"/>
      <c r="AV422" s="224"/>
      <c r="AW422" s="224"/>
      <c r="AX422" s="224"/>
      <c r="AY422" s="224"/>
    </row>
    <row r="423">
      <c r="A423" s="219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5"/>
      <c r="AA423" s="220"/>
      <c r="AB423" s="225"/>
      <c r="AC423" s="225"/>
      <c r="AD423" s="225"/>
      <c r="AE423" s="225"/>
      <c r="AF423" s="225"/>
      <c r="AG423" s="220"/>
      <c r="AH423" s="220"/>
      <c r="AI423" s="220"/>
      <c r="AJ423" s="220"/>
      <c r="AK423" s="222"/>
      <c r="AL423" s="222"/>
      <c r="AM423" s="222"/>
      <c r="AN423" s="222"/>
      <c r="AO423" s="223"/>
      <c r="AP423" s="220"/>
      <c r="AQ423" s="224"/>
      <c r="AR423" s="224"/>
      <c r="AS423" s="224"/>
      <c r="AT423" s="224"/>
      <c r="AU423" s="224"/>
      <c r="AV423" s="224"/>
      <c r="AW423" s="224"/>
      <c r="AX423" s="224"/>
      <c r="AY423" s="224"/>
    </row>
    <row r="424">
      <c r="A424" s="219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5"/>
      <c r="AA424" s="220"/>
      <c r="AB424" s="225"/>
      <c r="AC424" s="225"/>
      <c r="AD424" s="225"/>
      <c r="AE424" s="225"/>
      <c r="AF424" s="225"/>
      <c r="AG424" s="220"/>
      <c r="AH424" s="220"/>
      <c r="AI424" s="220"/>
      <c r="AJ424" s="220"/>
      <c r="AK424" s="222"/>
      <c r="AL424" s="222"/>
      <c r="AM424" s="222"/>
      <c r="AN424" s="222"/>
      <c r="AO424" s="223"/>
      <c r="AP424" s="220"/>
      <c r="AQ424" s="224"/>
      <c r="AR424" s="224"/>
      <c r="AS424" s="224"/>
      <c r="AT424" s="224"/>
      <c r="AU424" s="224"/>
      <c r="AV424" s="224"/>
      <c r="AW424" s="224"/>
      <c r="AX424" s="224"/>
      <c r="AY424" s="224"/>
    </row>
    <row r="425">
      <c r="A425" s="219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5"/>
      <c r="AA425" s="220"/>
      <c r="AB425" s="225"/>
      <c r="AC425" s="225"/>
      <c r="AD425" s="225"/>
      <c r="AE425" s="225"/>
      <c r="AF425" s="225"/>
      <c r="AG425" s="220"/>
      <c r="AH425" s="220"/>
      <c r="AI425" s="220"/>
      <c r="AJ425" s="220"/>
      <c r="AK425" s="222"/>
      <c r="AL425" s="222"/>
      <c r="AM425" s="222"/>
      <c r="AN425" s="222"/>
      <c r="AO425" s="223"/>
      <c r="AP425" s="220"/>
      <c r="AQ425" s="224"/>
      <c r="AR425" s="224"/>
      <c r="AS425" s="224"/>
      <c r="AT425" s="224"/>
      <c r="AU425" s="224"/>
      <c r="AV425" s="224"/>
      <c r="AW425" s="224"/>
      <c r="AX425" s="224"/>
      <c r="AY425" s="224"/>
    </row>
    <row r="426">
      <c r="A426" s="219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5"/>
      <c r="AA426" s="220"/>
      <c r="AB426" s="225"/>
      <c r="AC426" s="225"/>
      <c r="AD426" s="225"/>
      <c r="AE426" s="225"/>
      <c r="AF426" s="225"/>
      <c r="AG426" s="220"/>
      <c r="AH426" s="220"/>
      <c r="AI426" s="220"/>
      <c r="AJ426" s="220"/>
      <c r="AK426" s="222"/>
      <c r="AL426" s="222"/>
      <c r="AM426" s="222"/>
      <c r="AN426" s="222"/>
      <c r="AO426" s="223"/>
      <c r="AP426" s="220"/>
      <c r="AQ426" s="224"/>
      <c r="AR426" s="224"/>
      <c r="AS426" s="224"/>
      <c r="AT426" s="224"/>
      <c r="AU426" s="224"/>
      <c r="AV426" s="224"/>
      <c r="AW426" s="224"/>
      <c r="AX426" s="224"/>
      <c r="AY426" s="224"/>
    </row>
    <row r="427">
      <c r="A427" s="219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5"/>
      <c r="AA427" s="220"/>
      <c r="AB427" s="225"/>
      <c r="AC427" s="225"/>
      <c r="AD427" s="225"/>
      <c r="AE427" s="225"/>
      <c r="AF427" s="225"/>
      <c r="AG427" s="220"/>
      <c r="AH427" s="220"/>
      <c r="AI427" s="220"/>
      <c r="AJ427" s="220"/>
      <c r="AK427" s="222"/>
      <c r="AL427" s="222"/>
      <c r="AM427" s="222"/>
      <c r="AN427" s="222"/>
      <c r="AO427" s="223"/>
      <c r="AP427" s="220"/>
      <c r="AQ427" s="224"/>
      <c r="AR427" s="224"/>
      <c r="AS427" s="224"/>
      <c r="AT427" s="224"/>
      <c r="AU427" s="224"/>
      <c r="AV427" s="224"/>
      <c r="AW427" s="224"/>
      <c r="AX427" s="224"/>
      <c r="AY427" s="224"/>
    </row>
    <row r="428">
      <c r="A428" s="219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5"/>
      <c r="AA428" s="220"/>
      <c r="AB428" s="225"/>
      <c r="AC428" s="225"/>
      <c r="AD428" s="225"/>
      <c r="AE428" s="225"/>
      <c r="AF428" s="225"/>
      <c r="AG428" s="220"/>
      <c r="AH428" s="220"/>
      <c r="AI428" s="220"/>
      <c r="AJ428" s="220"/>
      <c r="AK428" s="222"/>
      <c r="AL428" s="222"/>
      <c r="AM428" s="222"/>
      <c r="AN428" s="222"/>
      <c r="AO428" s="223"/>
      <c r="AP428" s="220"/>
      <c r="AQ428" s="224"/>
      <c r="AR428" s="224"/>
      <c r="AS428" s="224"/>
      <c r="AT428" s="224"/>
      <c r="AU428" s="224"/>
      <c r="AV428" s="224"/>
      <c r="AW428" s="224"/>
      <c r="AX428" s="224"/>
      <c r="AY428" s="224"/>
    </row>
    <row r="429">
      <c r="A429" s="219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5"/>
      <c r="AA429" s="220"/>
      <c r="AB429" s="225"/>
      <c r="AC429" s="225"/>
      <c r="AD429" s="225"/>
      <c r="AE429" s="225"/>
      <c r="AF429" s="225"/>
      <c r="AG429" s="220"/>
      <c r="AH429" s="220"/>
      <c r="AI429" s="220"/>
      <c r="AJ429" s="220"/>
      <c r="AK429" s="222"/>
      <c r="AL429" s="222"/>
      <c r="AM429" s="222"/>
      <c r="AN429" s="222"/>
      <c r="AO429" s="223"/>
      <c r="AP429" s="220"/>
      <c r="AQ429" s="224"/>
      <c r="AR429" s="224"/>
      <c r="AS429" s="224"/>
      <c r="AT429" s="224"/>
      <c r="AU429" s="224"/>
      <c r="AV429" s="224"/>
      <c r="AW429" s="224"/>
      <c r="AX429" s="224"/>
      <c r="AY429" s="224"/>
    </row>
    <row r="430">
      <c r="A430" s="219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5"/>
      <c r="AA430" s="220"/>
      <c r="AB430" s="225"/>
      <c r="AC430" s="225"/>
      <c r="AD430" s="225"/>
      <c r="AE430" s="225"/>
      <c r="AF430" s="225"/>
      <c r="AG430" s="220"/>
      <c r="AH430" s="220"/>
      <c r="AI430" s="220"/>
      <c r="AJ430" s="220"/>
      <c r="AK430" s="222"/>
      <c r="AL430" s="222"/>
      <c r="AM430" s="222"/>
      <c r="AN430" s="222"/>
      <c r="AO430" s="223"/>
      <c r="AP430" s="220"/>
      <c r="AQ430" s="224"/>
      <c r="AR430" s="224"/>
      <c r="AS430" s="224"/>
      <c r="AT430" s="224"/>
      <c r="AU430" s="224"/>
      <c r="AV430" s="224"/>
      <c r="AW430" s="224"/>
      <c r="AX430" s="224"/>
      <c r="AY430" s="224"/>
    </row>
    <row r="431">
      <c r="A431" s="219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5"/>
      <c r="AA431" s="220"/>
      <c r="AB431" s="225"/>
      <c r="AC431" s="225"/>
      <c r="AD431" s="225"/>
      <c r="AE431" s="225"/>
      <c r="AF431" s="225"/>
      <c r="AG431" s="220"/>
      <c r="AH431" s="220"/>
      <c r="AI431" s="220"/>
      <c r="AJ431" s="220"/>
      <c r="AK431" s="222"/>
      <c r="AL431" s="222"/>
      <c r="AM431" s="222"/>
      <c r="AN431" s="222"/>
      <c r="AO431" s="223"/>
      <c r="AP431" s="220"/>
      <c r="AQ431" s="224"/>
      <c r="AR431" s="224"/>
      <c r="AS431" s="224"/>
      <c r="AT431" s="224"/>
      <c r="AU431" s="224"/>
      <c r="AV431" s="224"/>
      <c r="AW431" s="224"/>
      <c r="AX431" s="224"/>
      <c r="AY431" s="224"/>
    </row>
    <row r="432">
      <c r="A432" s="219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5"/>
      <c r="AA432" s="220"/>
      <c r="AB432" s="225"/>
      <c r="AC432" s="225"/>
      <c r="AD432" s="225"/>
      <c r="AE432" s="225"/>
      <c r="AF432" s="225"/>
      <c r="AG432" s="220"/>
      <c r="AH432" s="220"/>
      <c r="AI432" s="220"/>
      <c r="AJ432" s="220"/>
      <c r="AK432" s="222"/>
      <c r="AL432" s="222"/>
      <c r="AM432" s="222"/>
      <c r="AN432" s="222"/>
      <c r="AO432" s="223"/>
      <c r="AP432" s="220"/>
      <c r="AQ432" s="224"/>
      <c r="AR432" s="224"/>
      <c r="AS432" s="224"/>
      <c r="AT432" s="224"/>
      <c r="AU432" s="224"/>
      <c r="AV432" s="224"/>
      <c r="AW432" s="224"/>
      <c r="AX432" s="224"/>
      <c r="AY432" s="224"/>
    </row>
    <row r="433">
      <c r="A433" s="219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5"/>
      <c r="AA433" s="220"/>
      <c r="AB433" s="225"/>
      <c r="AC433" s="225"/>
      <c r="AD433" s="225"/>
      <c r="AE433" s="225"/>
      <c r="AF433" s="225"/>
      <c r="AG433" s="220"/>
      <c r="AH433" s="220"/>
      <c r="AI433" s="220"/>
      <c r="AJ433" s="220"/>
      <c r="AK433" s="222"/>
      <c r="AL433" s="222"/>
      <c r="AM433" s="222"/>
      <c r="AN433" s="222"/>
      <c r="AO433" s="223"/>
      <c r="AP433" s="220"/>
      <c r="AQ433" s="224"/>
      <c r="AR433" s="224"/>
      <c r="AS433" s="224"/>
      <c r="AT433" s="224"/>
      <c r="AU433" s="224"/>
      <c r="AV433" s="224"/>
      <c r="AW433" s="224"/>
      <c r="AX433" s="224"/>
      <c r="AY433" s="224"/>
    </row>
    <row r="434">
      <c r="A434" s="219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5"/>
      <c r="AA434" s="220"/>
      <c r="AB434" s="225"/>
      <c r="AC434" s="225"/>
      <c r="AD434" s="225"/>
      <c r="AE434" s="225"/>
      <c r="AF434" s="225"/>
      <c r="AG434" s="220"/>
      <c r="AH434" s="220"/>
      <c r="AI434" s="220"/>
      <c r="AJ434" s="220"/>
      <c r="AK434" s="222"/>
      <c r="AL434" s="222"/>
      <c r="AM434" s="222"/>
      <c r="AN434" s="222"/>
      <c r="AO434" s="223"/>
      <c r="AP434" s="220"/>
      <c r="AQ434" s="224"/>
      <c r="AR434" s="224"/>
      <c r="AS434" s="224"/>
      <c r="AT434" s="224"/>
      <c r="AU434" s="224"/>
      <c r="AV434" s="224"/>
      <c r="AW434" s="224"/>
      <c r="AX434" s="224"/>
      <c r="AY434" s="224"/>
    </row>
    <row r="435">
      <c r="A435" s="219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5"/>
      <c r="AA435" s="220"/>
      <c r="AB435" s="225"/>
      <c r="AC435" s="225"/>
      <c r="AD435" s="225"/>
      <c r="AE435" s="225"/>
      <c r="AF435" s="225"/>
      <c r="AG435" s="220"/>
      <c r="AH435" s="220"/>
      <c r="AI435" s="220"/>
      <c r="AJ435" s="220"/>
      <c r="AK435" s="222"/>
      <c r="AL435" s="222"/>
      <c r="AM435" s="222"/>
      <c r="AN435" s="222"/>
      <c r="AO435" s="223"/>
      <c r="AP435" s="220"/>
      <c r="AQ435" s="224"/>
      <c r="AR435" s="224"/>
      <c r="AS435" s="224"/>
      <c r="AT435" s="224"/>
      <c r="AU435" s="224"/>
      <c r="AV435" s="224"/>
      <c r="AW435" s="224"/>
      <c r="AX435" s="224"/>
      <c r="AY435" s="224"/>
    </row>
    <row r="436">
      <c r="A436" s="219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5"/>
      <c r="AA436" s="220"/>
      <c r="AB436" s="225"/>
      <c r="AC436" s="225"/>
      <c r="AD436" s="225"/>
      <c r="AE436" s="225"/>
      <c r="AF436" s="225"/>
      <c r="AG436" s="220"/>
      <c r="AH436" s="220"/>
      <c r="AI436" s="220"/>
      <c r="AJ436" s="220"/>
      <c r="AK436" s="222"/>
      <c r="AL436" s="222"/>
      <c r="AM436" s="222"/>
      <c r="AN436" s="222"/>
      <c r="AO436" s="223"/>
      <c r="AP436" s="220"/>
      <c r="AQ436" s="224"/>
      <c r="AR436" s="224"/>
      <c r="AS436" s="224"/>
      <c r="AT436" s="224"/>
      <c r="AU436" s="224"/>
      <c r="AV436" s="224"/>
      <c r="AW436" s="224"/>
      <c r="AX436" s="224"/>
      <c r="AY436" s="224"/>
    </row>
    <row r="437">
      <c r="A437" s="219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5"/>
      <c r="AA437" s="220"/>
      <c r="AB437" s="225"/>
      <c r="AC437" s="225"/>
      <c r="AD437" s="225"/>
      <c r="AE437" s="225"/>
      <c r="AF437" s="225"/>
      <c r="AG437" s="220"/>
      <c r="AH437" s="220"/>
      <c r="AI437" s="220"/>
      <c r="AJ437" s="220"/>
      <c r="AK437" s="222"/>
      <c r="AL437" s="222"/>
      <c r="AM437" s="222"/>
      <c r="AN437" s="222"/>
      <c r="AO437" s="223"/>
      <c r="AP437" s="220"/>
      <c r="AQ437" s="224"/>
      <c r="AR437" s="224"/>
      <c r="AS437" s="224"/>
      <c r="AT437" s="224"/>
      <c r="AU437" s="224"/>
      <c r="AV437" s="224"/>
      <c r="AW437" s="224"/>
      <c r="AX437" s="224"/>
      <c r="AY437" s="224"/>
    </row>
    <row r="438">
      <c r="A438" s="219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5"/>
      <c r="AA438" s="220"/>
      <c r="AB438" s="225"/>
      <c r="AC438" s="225"/>
      <c r="AD438" s="225"/>
      <c r="AE438" s="225"/>
      <c r="AF438" s="225"/>
      <c r="AG438" s="220"/>
      <c r="AH438" s="220"/>
      <c r="AI438" s="220"/>
      <c r="AJ438" s="220"/>
      <c r="AK438" s="222"/>
      <c r="AL438" s="222"/>
      <c r="AM438" s="222"/>
      <c r="AN438" s="222"/>
      <c r="AO438" s="223"/>
      <c r="AP438" s="220"/>
      <c r="AQ438" s="224"/>
      <c r="AR438" s="224"/>
      <c r="AS438" s="224"/>
      <c r="AT438" s="224"/>
      <c r="AU438" s="224"/>
      <c r="AV438" s="224"/>
      <c r="AW438" s="224"/>
      <c r="AX438" s="224"/>
      <c r="AY438" s="224"/>
    </row>
    <row r="439">
      <c r="A439" s="219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5"/>
      <c r="AA439" s="220"/>
      <c r="AB439" s="225"/>
      <c r="AC439" s="225"/>
      <c r="AD439" s="225"/>
      <c r="AE439" s="225"/>
      <c r="AF439" s="225"/>
      <c r="AG439" s="220"/>
      <c r="AH439" s="220"/>
      <c r="AI439" s="220"/>
      <c r="AJ439" s="220"/>
      <c r="AK439" s="222"/>
      <c r="AL439" s="222"/>
      <c r="AM439" s="222"/>
      <c r="AN439" s="222"/>
      <c r="AO439" s="223"/>
      <c r="AP439" s="220"/>
      <c r="AQ439" s="224"/>
      <c r="AR439" s="224"/>
      <c r="AS439" s="224"/>
      <c r="AT439" s="224"/>
      <c r="AU439" s="224"/>
      <c r="AV439" s="224"/>
      <c r="AW439" s="224"/>
      <c r="AX439" s="224"/>
      <c r="AY439" s="224"/>
    </row>
    <row r="440">
      <c r="A440" s="219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5"/>
      <c r="AA440" s="220"/>
      <c r="AB440" s="225"/>
      <c r="AC440" s="225"/>
      <c r="AD440" s="225"/>
      <c r="AE440" s="225"/>
      <c r="AF440" s="225"/>
      <c r="AG440" s="220"/>
      <c r="AH440" s="220"/>
      <c r="AI440" s="220"/>
      <c r="AJ440" s="220"/>
      <c r="AK440" s="222"/>
      <c r="AL440" s="222"/>
      <c r="AM440" s="222"/>
      <c r="AN440" s="222"/>
      <c r="AO440" s="223"/>
      <c r="AP440" s="220"/>
      <c r="AQ440" s="224"/>
      <c r="AR440" s="224"/>
      <c r="AS440" s="224"/>
      <c r="AT440" s="224"/>
      <c r="AU440" s="224"/>
      <c r="AV440" s="224"/>
      <c r="AW440" s="224"/>
      <c r="AX440" s="224"/>
      <c r="AY440" s="224"/>
    </row>
    <row r="441">
      <c r="A441" s="219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5"/>
      <c r="AA441" s="220"/>
      <c r="AB441" s="225"/>
      <c r="AC441" s="225"/>
      <c r="AD441" s="225"/>
      <c r="AE441" s="225"/>
      <c r="AF441" s="225"/>
      <c r="AG441" s="220"/>
      <c r="AH441" s="220"/>
      <c r="AI441" s="220"/>
      <c r="AJ441" s="220"/>
      <c r="AK441" s="222"/>
      <c r="AL441" s="222"/>
      <c r="AM441" s="222"/>
      <c r="AN441" s="222"/>
      <c r="AO441" s="223"/>
      <c r="AP441" s="220"/>
      <c r="AQ441" s="224"/>
      <c r="AR441" s="224"/>
      <c r="AS441" s="224"/>
      <c r="AT441" s="224"/>
      <c r="AU441" s="224"/>
      <c r="AV441" s="224"/>
      <c r="AW441" s="224"/>
      <c r="AX441" s="224"/>
      <c r="AY441" s="224"/>
    </row>
    <row r="442">
      <c r="A442" s="219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5"/>
      <c r="AA442" s="220"/>
      <c r="AB442" s="225"/>
      <c r="AC442" s="225"/>
      <c r="AD442" s="225"/>
      <c r="AE442" s="225"/>
      <c r="AF442" s="225"/>
      <c r="AG442" s="220"/>
      <c r="AH442" s="220"/>
      <c r="AI442" s="220"/>
      <c r="AJ442" s="220"/>
      <c r="AK442" s="222"/>
      <c r="AL442" s="222"/>
      <c r="AM442" s="222"/>
      <c r="AN442" s="222"/>
      <c r="AO442" s="223"/>
      <c r="AP442" s="220"/>
      <c r="AQ442" s="224"/>
      <c r="AR442" s="224"/>
      <c r="AS442" s="224"/>
      <c r="AT442" s="224"/>
      <c r="AU442" s="224"/>
      <c r="AV442" s="224"/>
      <c r="AW442" s="224"/>
      <c r="AX442" s="224"/>
      <c r="AY442" s="224"/>
    </row>
    <row r="443">
      <c r="A443" s="219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5"/>
      <c r="AA443" s="220"/>
      <c r="AB443" s="225"/>
      <c r="AC443" s="225"/>
      <c r="AD443" s="225"/>
      <c r="AE443" s="225"/>
      <c r="AF443" s="225"/>
      <c r="AG443" s="220"/>
      <c r="AH443" s="220"/>
      <c r="AI443" s="220"/>
      <c r="AJ443" s="220"/>
      <c r="AK443" s="222"/>
      <c r="AL443" s="222"/>
      <c r="AM443" s="222"/>
      <c r="AN443" s="222"/>
      <c r="AO443" s="223"/>
      <c r="AP443" s="220"/>
      <c r="AQ443" s="224"/>
      <c r="AR443" s="224"/>
      <c r="AS443" s="224"/>
      <c r="AT443" s="224"/>
      <c r="AU443" s="224"/>
      <c r="AV443" s="224"/>
      <c r="AW443" s="224"/>
      <c r="AX443" s="224"/>
      <c r="AY443" s="224"/>
    </row>
    <row r="444">
      <c r="A444" s="219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5"/>
      <c r="AA444" s="220"/>
      <c r="AB444" s="225"/>
      <c r="AC444" s="225"/>
      <c r="AD444" s="225"/>
      <c r="AE444" s="225"/>
      <c r="AF444" s="225"/>
      <c r="AG444" s="220"/>
      <c r="AH444" s="220"/>
      <c r="AI444" s="220"/>
      <c r="AJ444" s="220"/>
      <c r="AK444" s="222"/>
      <c r="AL444" s="222"/>
      <c r="AM444" s="222"/>
      <c r="AN444" s="222"/>
      <c r="AO444" s="223"/>
      <c r="AP444" s="220"/>
      <c r="AQ444" s="224"/>
      <c r="AR444" s="224"/>
      <c r="AS444" s="224"/>
      <c r="AT444" s="224"/>
      <c r="AU444" s="224"/>
      <c r="AV444" s="224"/>
      <c r="AW444" s="224"/>
      <c r="AX444" s="224"/>
      <c r="AY444" s="224"/>
    </row>
    <row r="445">
      <c r="A445" s="219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5"/>
      <c r="AA445" s="220"/>
      <c r="AB445" s="225"/>
      <c r="AC445" s="225"/>
      <c r="AD445" s="225"/>
      <c r="AE445" s="225"/>
      <c r="AF445" s="225"/>
      <c r="AG445" s="220"/>
      <c r="AH445" s="220"/>
      <c r="AI445" s="220"/>
      <c r="AJ445" s="220"/>
      <c r="AK445" s="222"/>
      <c r="AL445" s="222"/>
      <c r="AM445" s="222"/>
      <c r="AN445" s="222"/>
      <c r="AO445" s="223"/>
      <c r="AP445" s="220"/>
      <c r="AQ445" s="224"/>
      <c r="AR445" s="224"/>
      <c r="AS445" s="224"/>
      <c r="AT445" s="224"/>
      <c r="AU445" s="224"/>
      <c r="AV445" s="224"/>
      <c r="AW445" s="224"/>
      <c r="AX445" s="224"/>
      <c r="AY445" s="224"/>
    </row>
    <row r="446">
      <c r="A446" s="219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5"/>
      <c r="AA446" s="220"/>
      <c r="AB446" s="225"/>
      <c r="AC446" s="225"/>
      <c r="AD446" s="225"/>
      <c r="AE446" s="225"/>
      <c r="AF446" s="225"/>
      <c r="AG446" s="220"/>
      <c r="AH446" s="220"/>
      <c r="AI446" s="220"/>
      <c r="AJ446" s="220"/>
      <c r="AK446" s="222"/>
      <c r="AL446" s="222"/>
      <c r="AM446" s="222"/>
      <c r="AN446" s="222"/>
      <c r="AO446" s="223"/>
      <c r="AP446" s="220"/>
      <c r="AQ446" s="224"/>
      <c r="AR446" s="224"/>
      <c r="AS446" s="224"/>
      <c r="AT446" s="224"/>
      <c r="AU446" s="224"/>
      <c r="AV446" s="224"/>
      <c r="AW446" s="224"/>
      <c r="AX446" s="224"/>
      <c r="AY446" s="224"/>
    </row>
    <row r="447">
      <c r="A447" s="219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5"/>
      <c r="AA447" s="220"/>
      <c r="AB447" s="225"/>
      <c r="AC447" s="225"/>
      <c r="AD447" s="225"/>
      <c r="AE447" s="225"/>
      <c r="AF447" s="225"/>
      <c r="AG447" s="220"/>
      <c r="AH447" s="220"/>
      <c r="AI447" s="220"/>
      <c r="AJ447" s="220"/>
      <c r="AK447" s="222"/>
      <c r="AL447" s="222"/>
      <c r="AM447" s="222"/>
      <c r="AN447" s="222"/>
      <c r="AO447" s="223"/>
      <c r="AP447" s="220"/>
      <c r="AQ447" s="224"/>
      <c r="AR447" s="224"/>
      <c r="AS447" s="224"/>
      <c r="AT447" s="224"/>
      <c r="AU447" s="224"/>
      <c r="AV447" s="224"/>
      <c r="AW447" s="224"/>
      <c r="AX447" s="224"/>
      <c r="AY447" s="224"/>
    </row>
    <row r="448">
      <c r="A448" s="219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5"/>
      <c r="AA448" s="220"/>
      <c r="AB448" s="225"/>
      <c r="AC448" s="225"/>
      <c r="AD448" s="225"/>
      <c r="AE448" s="225"/>
      <c r="AF448" s="225"/>
      <c r="AG448" s="220"/>
      <c r="AH448" s="220"/>
      <c r="AI448" s="220"/>
      <c r="AJ448" s="220"/>
      <c r="AK448" s="222"/>
      <c r="AL448" s="222"/>
      <c r="AM448" s="222"/>
      <c r="AN448" s="222"/>
      <c r="AO448" s="223"/>
      <c r="AP448" s="220"/>
      <c r="AQ448" s="224"/>
      <c r="AR448" s="224"/>
      <c r="AS448" s="224"/>
      <c r="AT448" s="224"/>
      <c r="AU448" s="224"/>
      <c r="AV448" s="224"/>
      <c r="AW448" s="224"/>
      <c r="AX448" s="224"/>
      <c r="AY448" s="224"/>
    </row>
    <row r="449">
      <c r="A449" s="219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5"/>
      <c r="AA449" s="220"/>
      <c r="AB449" s="225"/>
      <c r="AC449" s="225"/>
      <c r="AD449" s="225"/>
      <c r="AE449" s="225"/>
      <c r="AF449" s="225"/>
      <c r="AG449" s="220"/>
      <c r="AH449" s="220"/>
      <c r="AI449" s="220"/>
      <c r="AJ449" s="220"/>
      <c r="AK449" s="222"/>
      <c r="AL449" s="222"/>
      <c r="AM449" s="222"/>
      <c r="AN449" s="222"/>
      <c r="AO449" s="223"/>
      <c r="AP449" s="220"/>
      <c r="AQ449" s="224"/>
      <c r="AR449" s="224"/>
      <c r="AS449" s="224"/>
      <c r="AT449" s="224"/>
      <c r="AU449" s="224"/>
      <c r="AV449" s="224"/>
      <c r="AW449" s="224"/>
      <c r="AX449" s="224"/>
      <c r="AY449" s="224"/>
    </row>
    <row r="450">
      <c r="A450" s="219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5"/>
      <c r="AA450" s="220"/>
      <c r="AB450" s="225"/>
      <c r="AC450" s="225"/>
      <c r="AD450" s="225"/>
      <c r="AE450" s="225"/>
      <c r="AF450" s="225"/>
      <c r="AG450" s="220"/>
      <c r="AH450" s="220"/>
      <c r="AI450" s="220"/>
      <c r="AJ450" s="220"/>
      <c r="AK450" s="222"/>
      <c r="AL450" s="222"/>
      <c r="AM450" s="222"/>
      <c r="AN450" s="222"/>
      <c r="AO450" s="223"/>
      <c r="AP450" s="220"/>
      <c r="AQ450" s="224"/>
      <c r="AR450" s="224"/>
      <c r="AS450" s="224"/>
      <c r="AT450" s="224"/>
      <c r="AU450" s="224"/>
      <c r="AV450" s="224"/>
      <c r="AW450" s="224"/>
      <c r="AX450" s="224"/>
      <c r="AY450" s="224"/>
    </row>
    <row r="451">
      <c r="A451" s="219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5"/>
      <c r="AA451" s="220"/>
      <c r="AB451" s="225"/>
      <c r="AC451" s="225"/>
      <c r="AD451" s="225"/>
      <c r="AE451" s="225"/>
      <c r="AF451" s="225"/>
      <c r="AG451" s="220"/>
      <c r="AH451" s="220"/>
      <c r="AI451" s="220"/>
      <c r="AJ451" s="220"/>
      <c r="AK451" s="222"/>
      <c r="AL451" s="222"/>
      <c r="AM451" s="222"/>
      <c r="AN451" s="222"/>
      <c r="AO451" s="223"/>
      <c r="AP451" s="220"/>
      <c r="AQ451" s="224"/>
      <c r="AR451" s="224"/>
      <c r="AS451" s="224"/>
      <c r="AT451" s="224"/>
      <c r="AU451" s="224"/>
      <c r="AV451" s="224"/>
      <c r="AW451" s="224"/>
      <c r="AX451" s="224"/>
      <c r="AY451" s="224"/>
    </row>
    <row r="452">
      <c r="A452" s="219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5"/>
      <c r="AA452" s="220"/>
      <c r="AB452" s="225"/>
      <c r="AC452" s="225"/>
      <c r="AD452" s="225"/>
      <c r="AE452" s="225"/>
      <c r="AF452" s="225"/>
      <c r="AG452" s="220"/>
      <c r="AH452" s="220"/>
      <c r="AI452" s="220"/>
      <c r="AJ452" s="220"/>
      <c r="AK452" s="222"/>
      <c r="AL452" s="222"/>
      <c r="AM452" s="222"/>
      <c r="AN452" s="222"/>
      <c r="AO452" s="223"/>
      <c r="AP452" s="220"/>
      <c r="AQ452" s="224"/>
      <c r="AR452" s="224"/>
      <c r="AS452" s="224"/>
      <c r="AT452" s="224"/>
      <c r="AU452" s="224"/>
      <c r="AV452" s="224"/>
      <c r="AW452" s="224"/>
      <c r="AX452" s="224"/>
      <c r="AY452" s="224"/>
    </row>
    <row r="453">
      <c r="A453" s="219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5"/>
      <c r="AA453" s="220"/>
      <c r="AB453" s="225"/>
      <c r="AC453" s="225"/>
      <c r="AD453" s="225"/>
      <c r="AE453" s="225"/>
      <c r="AF453" s="225"/>
      <c r="AG453" s="220"/>
      <c r="AH453" s="220"/>
      <c r="AI453" s="220"/>
      <c r="AJ453" s="220"/>
      <c r="AK453" s="222"/>
      <c r="AL453" s="222"/>
      <c r="AM453" s="222"/>
      <c r="AN453" s="222"/>
      <c r="AO453" s="223"/>
      <c r="AP453" s="220"/>
      <c r="AQ453" s="224"/>
      <c r="AR453" s="224"/>
      <c r="AS453" s="224"/>
      <c r="AT453" s="224"/>
      <c r="AU453" s="224"/>
      <c r="AV453" s="224"/>
      <c r="AW453" s="224"/>
      <c r="AX453" s="224"/>
      <c r="AY453" s="224"/>
    </row>
    <row r="454">
      <c r="A454" s="219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5"/>
      <c r="AA454" s="220"/>
      <c r="AB454" s="225"/>
      <c r="AC454" s="225"/>
      <c r="AD454" s="225"/>
      <c r="AE454" s="225"/>
      <c r="AF454" s="225"/>
      <c r="AG454" s="220"/>
      <c r="AH454" s="220"/>
      <c r="AI454" s="220"/>
      <c r="AJ454" s="220"/>
      <c r="AK454" s="222"/>
      <c r="AL454" s="222"/>
      <c r="AM454" s="222"/>
      <c r="AN454" s="222"/>
      <c r="AO454" s="223"/>
      <c r="AP454" s="220"/>
      <c r="AQ454" s="224"/>
      <c r="AR454" s="224"/>
      <c r="AS454" s="224"/>
      <c r="AT454" s="224"/>
      <c r="AU454" s="224"/>
      <c r="AV454" s="224"/>
      <c r="AW454" s="224"/>
      <c r="AX454" s="224"/>
      <c r="AY454" s="224"/>
    </row>
    <row r="455">
      <c r="A455" s="219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5"/>
      <c r="AA455" s="220"/>
      <c r="AB455" s="225"/>
      <c r="AC455" s="225"/>
      <c r="AD455" s="225"/>
      <c r="AE455" s="225"/>
      <c r="AF455" s="225"/>
      <c r="AG455" s="220"/>
      <c r="AH455" s="220"/>
      <c r="AI455" s="220"/>
      <c r="AJ455" s="220"/>
      <c r="AK455" s="222"/>
      <c r="AL455" s="222"/>
      <c r="AM455" s="222"/>
      <c r="AN455" s="222"/>
      <c r="AO455" s="223"/>
      <c r="AP455" s="220"/>
      <c r="AQ455" s="224"/>
      <c r="AR455" s="224"/>
      <c r="AS455" s="224"/>
      <c r="AT455" s="224"/>
      <c r="AU455" s="224"/>
      <c r="AV455" s="224"/>
      <c r="AW455" s="224"/>
      <c r="AX455" s="224"/>
      <c r="AY455" s="224"/>
    </row>
    <row r="456">
      <c r="A456" s="219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5"/>
      <c r="AA456" s="220"/>
      <c r="AB456" s="225"/>
      <c r="AC456" s="225"/>
      <c r="AD456" s="225"/>
      <c r="AE456" s="225"/>
      <c r="AF456" s="225"/>
      <c r="AG456" s="220"/>
      <c r="AH456" s="220"/>
      <c r="AI456" s="220"/>
      <c r="AJ456" s="220"/>
      <c r="AK456" s="222"/>
      <c r="AL456" s="222"/>
      <c r="AM456" s="222"/>
      <c r="AN456" s="222"/>
      <c r="AO456" s="223"/>
      <c r="AP456" s="220"/>
      <c r="AQ456" s="224"/>
      <c r="AR456" s="224"/>
      <c r="AS456" s="224"/>
      <c r="AT456" s="224"/>
      <c r="AU456" s="224"/>
      <c r="AV456" s="224"/>
      <c r="AW456" s="224"/>
      <c r="AX456" s="224"/>
      <c r="AY456" s="224"/>
    </row>
    <row r="457">
      <c r="A457" s="219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5"/>
      <c r="AA457" s="220"/>
      <c r="AB457" s="225"/>
      <c r="AC457" s="225"/>
      <c r="AD457" s="225"/>
      <c r="AE457" s="225"/>
      <c r="AF457" s="225"/>
      <c r="AG457" s="220"/>
      <c r="AH457" s="220"/>
      <c r="AI457" s="220"/>
      <c r="AJ457" s="220"/>
      <c r="AK457" s="222"/>
      <c r="AL457" s="222"/>
      <c r="AM457" s="222"/>
      <c r="AN457" s="222"/>
      <c r="AO457" s="223"/>
      <c r="AP457" s="220"/>
      <c r="AQ457" s="224"/>
      <c r="AR457" s="224"/>
      <c r="AS457" s="224"/>
      <c r="AT457" s="224"/>
      <c r="AU457" s="224"/>
      <c r="AV457" s="224"/>
      <c r="AW457" s="224"/>
      <c r="AX457" s="224"/>
      <c r="AY457" s="224"/>
    </row>
    <row r="458">
      <c r="A458" s="219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5"/>
      <c r="AA458" s="220"/>
      <c r="AB458" s="225"/>
      <c r="AC458" s="225"/>
      <c r="AD458" s="225"/>
      <c r="AE458" s="225"/>
      <c r="AF458" s="225"/>
      <c r="AG458" s="220"/>
      <c r="AH458" s="220"/>
      <c r="AI458" s="220"/>
      <c r="AJ458" s="220"/>
      <c r="AK458" s="222"/>
      <c r="AL458" s="222"/>
      <c r="AM458" s="222"/>
      <c r="AN458" s="222"/>
      <c r="AO458" s="223"/>
      <c r="AP458" s="220"/>
      <c r="AQ458" s="224"/>
      <c r="AR458" s="224"/>
      <c r="AS458" s="224"/>
      <c r="AT458" s="224"/>
      <c r="AU458" s="224"/>
      <c r="AV458" s="224"/>
      <c r="AW458" s="224"/>
      <c r="AX458" s="224"/>
      <c r="AY458" s="224"/>
    </row>
    <row r="459">
      <c r="A459" s="219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5"/>
      <c r="AA459" s="220"/>
      <c r="AB459" s="225"/>
      <c r="AC459" s="225"/>
      <c r="AD459" s="225"/>
      <c r="AE459" s="225"/>
      <c r="AF459" s="225"/>
      <c r="AG459" s="220"/>
      <c r="AH459" s="220"/>
      <c r="AI459" s="220"/>
      <c r="AJ459" s="220"/>
      <c r="AK459" s="222"/>
      <c r="AL459" s="222"/>
      <c r="AM459" s="222"/>
      <c r="AN459" s="222"/>
      <c r="AO459" s="223"/>
      <c r="AP459" s="220"/>
      <c r="AQ459" s="224"/>
      <c r="AR459" s="224"/>
      <c r="AS459" s="224"/>
      <c r="AT459" s="224"/>
      <c r="AU459" s="224"/>
      <c r="AV459" s="224"/>
      <c r="AW459" s="224"/>
      <c r="AX459" s="224"/>
      <c r="AY459" s="224"/>
    </row>
    <row r="460">
      <c r="A460" s="219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5"/>
      <c r="AA460" s="220"/>
      <c r="AB460" s="225"/>
      <c r="AC460" s="225"/>
      <c r="AD460" s="225"/>
      <c r="AE460" s="225"/>
      <c r="AF460" s="225"/>
      <c r="AG460" s="220"/>
      <c r="AH460" s="220"/>
      <c r="AI460" s="220"/>
      <c r="AJ460" s="220"/>
      <c r="AK460" s="222"/>
      <c r="AL460" s="222"/>
      <c r="AM460" s="222"/>
      <c r="AN460" s="222"/>
      <c r="AO460" s="223"/>
      <c r="AP460" s="220"/>
      <c r="AQ460" s="224"/>
      <c r="AR460" s="224"/>
      <c r="AS460" s="224"/>
      <c r="AT460" s="224"/>
      <c r="AU460" s="224"/>
      <c r="AV460" s="224"/>
      <c r="AW460" s="224"/>
      <c r="AX460" s="224"/>
      <c r="AY460" s="224"/>
    </row>
    <row r="461">
      <c r="A461" s="219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5"/>
      <c r="AA461" s="220"/>
      <c r="AB461" s="225"/>
      <c r="AC461" s="225"/>
      <c r="AD461" s="225"/>
      <c r="AE461" s="225"/>
      <c r="AF461" s="225"/>
      <c r="AG461" s="220"/>
      <c r="AH461" s="220"/>
      <c r="AI461" s="220"/>
      <c r="AJ461" s="220"/>
      <c r="AK461" s="222"/>
      <c r="AL461" s="222"/>
      <c r="AM461" s="222"/>
      <c r="AN461" s="222"/>
      <c r="AO461" s="223"/>
      <c r="AP461" s="220"/>
      <c r="AQ461" s="224"/>
      <c r="AR461" s="224"/>
      <c r="AS461" s="224"/>
      <c r="AT461" s="224"/>
      <c r="AU461" s="224"/>
      <c r="AV461" s="224"/>
      <c r="AW461" s="224"/>
      <c r="AX461" s="224"/>
      <c r="AY461" s="224"/>
    </row>
    <row r="462">
      <c r="A462" s="219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5"/>
      <c r="AA462" s="220"/>
      <c r="AB462" s="225"/>
      <c r="AC462" s="225"/>
      <c r="AD462" s="225"/>
      <c r="AE462" s="225"/>
      <c r="AF462" s="225"/>
      <c r="AG462" s="220"/>
      <c r="AH462" s="220"/>
      <c r="AI462" s="220"/>
      <c r="AJ462" s="220"/>
      <c r="AK462" s="222"/>
      <c r="AL462" s="222"/>
      <c r="AM462" s="222"/>
      <c r="AN462" s="222"/>
      <c r="AO462" s="223"/>
      <c r="AP462" s="220"/>
      <c r="AQ462" s="224"/>
      <c r="AR462" s="224"/>
      <c r="AS462" s="224"/>
      <c r="AT462" s="224"/>
      <c r="AU462" s="224"/>
      <c r="AV462" s="224"/>
      <c r="AW462" s="224"/>
      <c r="AX462" s="224"/>
      <c r="AY462" s="224"/>
    </row>
    <row r="463">
      <c r="A463" s="219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5"/>
      <c r="AA463" s="220"/>
      <c r="AB463" s="225"/>
      <c r="AC463" s="225"/>
      <c r="AD463" s="225"/>
      <c r="AE463" s="225"/>
      <c r="AF463" s="225"/>
      <c r="AG463" s="220"/>
      <c r="AH463" s="220"/>
      <c r="AI463" s="220"/>
      <c r="AJ463" s="220"/>
      <c r="AK463" s="222"/>
      <c r="AL463" s="222"/>
      <c r="AM463" s="222"/>
      <c r="AN463" s="222"/>
      <c r="AO463" s="223"/>
      <c r="AP463" s="220"/>
      <c r="AQ463" s="224"/>
      <c r="AR463" s="224"/>
      <c r="AS463" s="224"/>
      <c r="AT463" s="224"/>
      <c r="AU463" s="224"/>
      <c r="AV463" s="224"/>
      <c r="AW463" s="224"/>
      <c r="AX463" s="224"/>
      <c r="AY463" s="224"/>
    </row>
    <row r="464">
      <c r="A464" s="219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5"/>
      <c r="AA464" s="220"/>
      <c r="AB464" s="225"/>
      <c r="AC464" s="225"/>
      <c r="AD464" s="225"/>
      <c r="AE464" s="225"/>
      <c r="AF464" s="225"/>
      <c r="AG464" s="220"/>
      <c r="AH464" s="220"/>
      <c r="AI464" s="220"/>
      <c r="AJ464" s="220"/>
      <c r="AK464" s="222"/>
      <c r="AL464" s="222"/>
      <c r="AM464" s="222"/>
      <c r="AN464" s="222"/>
      <c r="AO464" s="223"/>
      <c r="AP464" s="220"/>
      <c r="AQ464" s="224"/>
      <c r="AR464" s="224"/>
      <c r="AS464" s="224"/>
      <c r="AT464" s="224"/>
      <c r="AU464" s="224"/>
      <c r="AV464" s="224"/>
      <c r="AW464" s="224"/>
      <c r="AX464" s="224"/>
      <c r="AY464" s="224"/>
    </row>
    <row r="465">
      <c r="A465" s="219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5"/>
      <c r="AA465" s="220"/>
      <c r="AB465" s="225"/>
      <c r="AC465" s="225"/>
      <c r="AD465" s="225"/>
      <c r="AE465" s="225"/>
      <c r="AF465" s="225"/>
      <c r="AG465" s="220"/>
      <c r="AH465" s="220"/>
      <c r="AI465" s="220"/>
      <c r="AJ465" s="220"/>
      <c r="AK465" s="222"/>
      <c r="AL465" s="222"/>
      <c r="AM465" s="222"/>
      <c r="AN465" s="222"/>
      <c r="AO465" s="223"/>
      <c r="AP465" s="220"/>
      <c r="AQ465" s="224"/>
      <c r="AR465" s="224"/>
      <c r="AS465" s="224"/>
      <c r="AT465" s="224"/>
      <c r="AU465" s="224"/>
      <c r="AV465" s="224"/>
      <c r="AW465" s="224"/>
      <c r="AX465" s="224"/>
      <c r="AY465" s="224"/>
    </row>
    <row r="466">
      <c r="A466" s="219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5"/>
      <c r="AA466" s="220"/>
      <c r="AB466" s="225"/>
      <c r="AC466" s="225"/>
      <c r="AD466" s="225"/>
      <c r="AE466" s="225"/>
      <c r="AF466" s="225"/>
      <c r="AG466" s="220"/>
      <c r="AH466" s="220"/>
      <c r="AI466" s="220"/>
      <c r="AJ466" s="220"/>
      <c r="AK466" s="222"/>
      <c r="AL466" s="222"/>
      <c r="AM466" s="222"/>
      <c r="AN466" s="222"/>
      <c r="AO466" s="223"/>
      <c r="AP466" s="220"/>
      <c r="AQ466" s="224"/>
      <c r="AR466" s="224"/>
      <c r="AS466" s="224"/>
      <c r="AT466" s="224"/>
      <c r="AU466" s="224"/>
      <c r="AV466" s="224"/>
      <c r="AW466" s="224"/>
      <c r="AX466" s="224"/>
      <c r="AY466" s="224"/>
    </row>
    <row r="467">
      <c r="A467" s="219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5"/>
      <c r="AA467" s="220"/>
      <c r="AB467" s="225"/>
      <c r="AC467" s="225"/>
      <c r="AD467" s="225"/>
      <c r="AE467" s="225"/>
      <c r="AF467" s="225"/>
      <c r="AG467" s="220"/>
      <c r="AH467" s="220"/>
      <c r="AI467" s="220"/>
      <c r="AJ467" s="220"/>
      <c r="AK467" s="222"/>
      <c r="AL467" s="222"/>
      <c r="AM467" s="222"/>
      <c r="AN467" s="222"/>
      <c r="AO467" s="223"/>
      <c r="AP467" s="220"/>
      <c r="AQ467" s="224"/>
      <c r="AR467" s="224"/>
      <c r="AS467" s="224"/>
      <c r="AT467" s="224"/>
      <c r="AU467" s="224"/>
      <c r="AV467" s="224"/>
      <c r="AW467" s="224"/>
      <c r="AX467" s="224"/>
      <c r="AY467" s="224"/>
    </row>
    <row r="468">
      <c r="A468" s="219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5"/>
      <c r="AA468" s="220"/>
      <c r="AB468" s="225"/>
      <c r="AC468" s="225"/>
      <c r="AD468" s="225"/>
      <c r="AE468" s="225"/>
      <c r="AF468" s="225"/>
      <c r="AG468" s="220"/>
      <c r="AH468" s="220"/>
      <c r="AI468" s="220"/>
      <c r="AJ468" s="220"/>
      <c r="AK468" s="222"/>
      <c r="AL468" s="222"/>
      <c r="AM468" s="222"/>
      <c r="AN468" s="222"/>
      <c r="AO468" s="223"/>
      <c r="AP468" s="220"/>
      <c r="AQ468" s="224"/>
      <c r="AR468" s="224"/>
      <c r="AS468" s="224"/>
      <c r="AT468" s="224"/>
      <c r="AU468" s="224"/>
      <c r="AV468" s="224"/>
      <c r="AW468" s="224"/>
      <c r="AX468" s="224"/>
      <c r="AY468" s="224"/>
    </row>
    <row r="469">
      <c r="A469" s="219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5"/>
      <c r="AA469" s="220"/>
      <c r="AB469" s="225"/>
      <c r="AC469" s="225"/>
      <c r="AD469" s="225"/>
      <c r="AE469" s="225"/>
      <c r="AF469" s="225"/>
      <c r="AG469" s="220"/>
      <c r="AH469" s="220"/>
      <c r="AI469" s="220"/>
      <c r="AJ469" s="220"/>
      <c r="AK469" s="222"/>
      <c r="AL469" s="222"/>
      <c r="AM469" s="222"/>
      <c r="AN469" s="222"/>
      <c r="AO469" s="223"/>
      <c r="AP469" s="220"/>
      <c r="AQ469" s="224"/>
      <c r="AR469" s="224"/>
      <c r="AS469" s="224"/>
      <c r="AT469" s="224"/>
      <c r="AU469" s="224"/>
      <c r="AV469" s="224"/>
      <c r="AW469" s="224"/>
      <c r="AX469" s="224"/>
      <c r="AY469" s="224"/>
    </row>
    <row r="470">
      <c r="A470" s="219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5"/>
      <c r="AA470" s="220"/>
      <c r="AB470" s="225"/>
      <c r="AC470" s="225"/>
      <c r="AD470" s="225"/>
      <c r="AE470" s="225"/>
      <c r="AF470" s="225"/>
      <c r="AG470" s="220"/>
      <c r="AH470" s="220"/>
      <c r="AI470" s="220"/>
      <c r="AJ470" s="220"/>
      <c r="AK470" s="222"/>
      <c r="AL470" s="222"/>
      <c r="AM470" s="222"/>
      <c r="AN470" s="222"/>
      <c r="AO470" s="223"/>
      <c r="AP470" s="220"/>
      <c r="AQ470" s="224"/>
      <c r="AR470" s="224"/>
      <c r="AS470" s="224"/>
      <c r="AT470" s="224"/>
      <c r="AU470" s="224"/>
      <c r="AV470" s="224"/>
      <c r="AW470" s="224"/>
      <c r="AX470" s="224"/>
      <c r="AY470" s="224"/>
    </row>
    <row r="471">
      <c r="A471" s="219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5"/>
      <c r="AA471" s="220"/>
      <c r="AB471" s="225"/>
      <c r="AC471" s="225"/>
      <c r="AD471" s="225"/>
      <c r="AE471" s="225"/>
      <c r="AF471" s="225"/>
      <c r="AG471" s="220"/>
      <c r="AH471" s="220"/>
      <c r="AI471" s="220"/>
      <c r="AJ471" s="220"/>
      <c r="AK471" s="222"/>
      <c r="AL471" s="222"/>
      <c r="AM471" s="222"/>
      <c r="AN471" s="222"/>
      <c r="AO471" s="223"/>
      <c r="AP471" s="220"/>
      <c r="AQ471" s="224"/>
      <c r="AR471" s="224"/>
      <c r="AS471" s="224"/>
      <c r="AT471" s="224"/>
      <c r="AU471" s="224"/>
      <c r="AV471" s="224"/>
      <c r="AW471" s="224"/>
      <c r="AX471" s="224"/>
      <c r="AY471" s="224"/>
    </row>
    <row r="472">
      <c r="A472" s="219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5"/>
      <c r="AA472" s="220"/>
      <c r="AB472" s="225"/>
      <c r="AC472" s="225"/>
      <c r="AD472" s="225"/>
      <c r="AE472" s="225"/>
      <c r="AF472" s="225"/>
      <c r="AG472" s="220"/>
      <c r="AH472" s="220"/>
      <c r="AI472" s="220"/>
      <c r="AJ472" s="220"/>
      <c r="AK472" s="222"/>
      <c r="AL472" s="222"/>
      <c r="AM472" s="222"/>
      <c r="AN472" s="222"/>
      <c r="AO472" s="223"/>
      <c r="AP472" s="220"/>
      <c r="AQ472" s="224"/>
      <c r="AR472" s="224"/>
      <c r="AS472" s="224"/>
      <c r="AT472" s="224"/>
      <c r="AU472" s="224"/>
      <c r="AV472" s="224"/>
      <c r="AW472" s="224"/>
      <c r="AX472" s="224"/>
      <c r="AY472" s="224"/>
    </row>
    <row r="473">
      <c r="A473" s="219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5"/>
      <c r="AA473" s="220"/>
      <c r="AB473" s="225"/>
      <c r="AC473" s="225"/>
      <c r="AD473" s="225"/>
      <c r="AE473" s="225"/>
      <c r="AF473" s="225"/>
      <c r="AG473" s="220"/>
      <c r="AH473" s="220"/>
      <c r="AI473" s="220"/>
      <c r="AJ473" s="220"/>
      <c r="AK473" s="222"/>
      <c r="AL473" s="222"/>
      <c r="AM473" s="222"/>
      <c r="AN473" s="222"/>
      <c r="AO473" s="223"/>
      <c r="AP473" s="220"/>
      <c r="AQ473" s="224"/>
      <c r="AR473" s="224"/>
      <c r="AS473" s="224"/>
      <c r="AT473" s="224"/>
      <c r="AU473" s="224"/>
      <c r="AV473" s="224"/>
      <c r="AW473" s="224"/>
      <c r="AX473" s="224"/>
      <c r="AY473" s="224"/>
    </row>
    <row r="474">
      <c r="A474" s="219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5"/>
      <c r="AA474" s="220"/>
      <c r="AB474" s="225"/>
      <c r="AC474" s="225"/>
      <c r="AD474" s="225"/>
      <c r="AE474" s="225"/>
      <c r="AF474" s="225"/>
      <c r="AG474" s="220"/>
      <c r="AH474" s="220"/>
      <c r="AI474" s="220"/>
      <c r="AJ474" s="220"/>
      <c r="AK474" s="222"/>
      <c r="AL474" s="222"/>
      <c r="AM474" s="222"/>
      <c r="AN474" s="222"/>
      <c r="AO474" s="223"/>
      <c r="AP474" s="220"/>
      <c r="AQ474" s="224"/>
      <c r="AR474" s="224"/>
      <c r="AS474" s="224"/>
      <c r="AT474" s="224"/>
      <c r="AU474" s="224"/>
      <c r="AV474" s="224"/>
      <c r="AW474" s="224"/>
      <c r="AX474" s="224"/>
      <c r="AY474" s="224"/>
    </row>
    <row r="475">
      <c r="A475" s="219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5"/>
      <c r="AA475" s="220"/>
      <c r="AB475" s="225"/>
      <c r="AC475" s="225"/>
      <c r="AD475" s="225"/>
      <c r="AE475" s="225"/>
      <c r="AF475" s="225"/>
      <c r="AG475" s="220"/>
      <c r="AH475" s="220"/>
      <c r="AI475" s="220"/>
      <c r="AJ475" s="220"/>
      <c r="AK475" s="222"/>
      <c r="AL475" s="222"/>
      <c r="AM475" s="222"/>
      <c r="AN475" s="222"/>
      <c r="AO475" s="223"/>
      <c r="AP475" s="220"/>
      <c r="AQ475" s="224"/>
      <c r="AR475" s="224"/>
      <c r="AS475" s="224"/>
      <c r="AT475" s="224"/>
      <c r="AU475" s="224"/>
      <c r="AV475" s="224"/>
      <c r="AW475" s="224"/>
      <c r="AX475" s="224"/>
      <c r="AY475" s="224"/>
    </row>
    <row r="476">
      <c r="A476" s="219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5"/>
      <c r="AA476" s="220"/>
      <c r="AB476" s="225"/>
      <c r="AC476" s="225"/>
      <c r="AD476" s="225"/>
      <c r="AE476" s="225"/>
      <c r="AF476" s="225"/>
      <c r="AG476" s="220"/>
      <c r="AH476" s="220"/>
      <c r="AI476" s="220"/>
      <c r="AJ476" s="220"/>
      <c r="AK476" s="222"/>
      <c r="AL476" s="222"/>
      <c r="AM476" s="222"/>
      <c r="AN476" s="222"/>
      <c r="AO476" s="223"/>
      <c r="AP476" s="220"/>
      <c r="AQ476" s="224"/>
      <c r="AR476" s="224"/>
      <c r="AS476" s="224"/>
      <c r="AT476" s="224"/>
      <c r="AU476" s="224"/>
      <c r="AV476" s="224"/>
      <c r="AW476" s="224"/>
      <c r="AX476" s="224"/>
      <c r="AY476" s="224"/>
    </row>
    <row r="477">
      <c r="A477" s="219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5"/>
      <c r="AA477" s="220"/>
      <c r="AB477" s="225"/>
      <c r="AC477" s="225"/>
      <c r="AD477" s="225"/>
      <c r="AE477" s="225"/>
      <c r="AF477" s="225"/>
      <c r="AG477" s="220"/>
      <c r="AH477" s="220"/>
      <c r="AI477" s="220"/>
      <c r="AJ477" s="220"/>
      <c r="AK477" s="222"/>
      <c r="AL477" s="222"/>
      <c r="AM477" s="222"/>
      <c r="AN477" s="222"/>
      <c r="AO477" s="223"/>
      <c r="AP477" s="220"/>
      <c r="AQ477" s="224"/>
      <c r="AR477" s="224"/>
      <c r="AS477" s="224"/>
      <c r="AT477" s="224"/>
      <c r="AU477" s="224"/>
      <c r="AV477" s="224"/>
      <c r="AW477" s="224"/>
      <c r="AX477" s="224"/>
      <c r="AY477" s="224"/>
    </row>
    <row r="478">
      <c r="A478" s="219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5"/>
      <c r="AA478" s="220"/>
      <c r="AB478" s="225"/>
      <c r="AC478" s="225"/>
      <c r="AD478" s="225"/>
      <c r="AE478" s="225"/>
      <c r="AF478" s="225"/>
      <c r="AG478" s="220"/>
      <c r="AH478" s="220"/>
      <c r="AI478" s="220"/>
      <c r="AJ478" s="220"/>
      <c r="AK478" s="222"/>
      <c r="AL478" s="222"/>
      <c r="AM478" s="222"/>
      <c r="AN478" s="222"/>
      <c r="AO478" s="223"/>
      <c r="AP478" s="220"/>
      <c r="AQ478" s="224"/>
      <c r="AR478" s="224"/>
      <c r="AS478" s="224"/>
      <c r="AT478" s="224"/>
      <c r="AU478" s="224"/>
      <c r="AV478" s="224"/>
      <c r="AW478" s="224"/>
      <c r="AX478" s="224"/>
      <c r="AY478" s="224"/>
    </row>
    <row r="479">
      <c r="A479" s="219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5"/>
      <c r="AA479" s="220"/>
      <c r="AB479" s="225"/>
      <c r="AC479" s="225"/>
      <c r="AD479" s="225"/>
      <c r="AE479" s="225"/>
      <c r="AF479" s="225"/>
      <c r="AG479" s="220"/>
      <c r="AH479" s="220"/>
      <c r="AI479" s="220"/>
      <c r="AJ479" s="220"/>
      <c r="AK479" s="222"/>
      <c r="AL479" s="222"/>
      <c r="AM479" s="222"/>
      <c r="AN479" s="222"/>
      <c r="AO479" s="223"/>
      <c r="AP479" s="220"/>
      <c r="AQ479" s="224"/>
      <c r="AR479" s="224"/>
      <c r="AS479" s="224"/>
      <c r="AT479" s="224"/>
      <c r="AU479" s="224"/>
      <c r="AV479" s="224"/>
      <c r="AW479" s="224"/>
      <c r="AX479" s="224"/>
      <c r="AY479" s="224"/>
    </row>
    <row r="480">
      <c r="A480" s="219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5"/>
      <c r="AA480" s="220"/>
      <c r="AB480" s="225"/>
      <c r="AC480" s="225"/>
      <c r="AD480" s="225"/>
      <c r="AE480" s="225"/>
      <c r="AF480" s="225"/>
      <c r="AG480" s="220"/>
      <c r="AH480" s="220"/>
      <c r="AI480" s="220"/>
      <c r="AJ480" s="220"/>
      <c r="AK480" s="222"/>
      <c r="AL480" s="222"/>
      <c r="AM480" s="222"/>
      <c r="AN480" s="222"/>
      <c r="AO480" s="223"/>
      <c r="AP480" s="220"/>
      <c r="AQ480" s="224"/>
      <c r="AR480" s="224"/>
      <c r="AS480" s="224"/>
      <c r="AT480" s="224"/>
      <c r="AU480" s="224"/>
      <c r="AV480" s="224"/>
      <c r="AW480" s="224"/>
      <c r="AX480" s="224"/>
      <c r="AY480" s="224"/>
    </row>
    <row r="481">
      <c r="A481" s="219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5"/>
      <c r="AA481" s="220"/>
      <c r="AB481" s="225"/>
      <c r="AC481" s="225"/>
      <c r="AD481" s="225"/>
      <c r="AE481" s="225"/>
      <c r="AF481" s="225"/>
      <c r="AG481" s="220"/>
      <c r="AH481" s="220"/>
      <c r="AI481" s="220"/>
      <c r="AJ481" s="220"/>
      <c r="AK481" s="222"/>
      <c r="AL481" s="222"/>
      <c r="AM481" s="222"/>
      <c r="AN481" s="222"/>
      <c r="AO481" s="223"/>
      <c r="AP481" s="220"/>
      <c r="AQ481" s="224"/>
      <c r="AR481" s="224"/>
      <c r="AS481" s="224"/>
      <c r="AT481" s="224"/>
      <c r="AU481" s="224"/>
      <c r="AV481" s="224"/>
      <c r="AW481" s="224"/>
      <c r="AX481" s="224"/>
      <c r="AY481" s="224"/>
    </row>
    <row r="482">
      <c r="A482" s="219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5"/>
      <c r="AA482" s="220"/>
      <c r="AB482" s="225"/>
      <c r="AC482" s="225"/>
      <c r="AD482" s="225"/>
      <c r="AE482" s="225"/>
      <c r="AF482" s="225"/>
      <c r="AG482" s="220"/>
      <c r="AH482" s="220"/>
      <c r="AI482" s="220"/>
      <c r="AJ482" s="220"/>
      <c r="AK482" s="222"/>
      <c r="AL482" s="222"/>
      <c r="AM482" s="222"/>
      <c r="AN482" s="222"/>
      <c r="AO482" s="223"/>
      <c r="AP482" s="220"/>
      <c r="AQ482" s="224"/>
      <c r="AR482" s="224"/>
      <c r="AS482" s="224"/>
      <c r="AT482" s="224"/>
      <c r="AU482" s="224"/>
      <c r="AV482" s="224"/>
      <c r="AW482" s="224"/>
      <c r="AX482" s="224"/>
      <c r="AY482" s="224"/>
    </row>
    <row r="483">
      <c r="A483" s="219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5"/>
      <c r="AA483" s="220"/>
      <c r="AB483" s="225"/>
      <c r="AC483" s="225"/>
      <c r="AD483" s="225"/>
      <c r="AE483" s="225"/>
      <c r="AF483" s="225"/>
      <c r="AG483" s="220"/>
      <c r="AH483" s="220"/>
      <c r="AI483" s="220"/>
      <c r="AJ483" s="220"/>
      <c r="AK483" s="222"/>
      <c r="AL483" s="222"/>
      <c r="AM483" s="222"/>
      <c r="AN483" s="222"/>
      <c r="AO483" s="223"/>
      <c r="AP483" s="220"/>
      <c r="AQ483" s="224"/>
      <c r="AR483" s="224"/>
      <c r="AS483" s="224"/>
      <c r="AT483" s="224"/>
      <c r="AU483" s="224"/>
      <c r="AV483" s="224"/>
      <c r="AW483" s="224"/>
      <c r="AX483" s="224"/>
      <c r="AY483" s="224"/>
    </row>
    <row r="484">
      <c r="A484" s="219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5"/>
      <c r="AA484" s="220"/>
      <c r="AB484" s="225"/>
      <c r="AC484" s="225"/>
      <c r="AD484" s="225"/>
      <c r="AE484" s="225"/>
      <c r="AF484" s="225"/>
      <c r="AG484" s="220"/>
      <c r="AH484" s="220"/>
      <c r="AI484" s="220"/>
      <c r="AJ484" s="220"/>
      <c r="AK484" s="222"/>
      <c r="AL484" s="222"/>
      <c r="AM484" s="222"/>
      <c r="AN484" s="222"/>
      <c r="AO484" s="223"/>
      <c r="AP484" s="220"/>
      <c r="AQ484" s="224"/>
      <c r="AR484" s="224"/>
      <c r="AS484" s="224"/>
      <c r="AT484" s="224"/>
      <c r="AU484" s="224"/>
      <c r="AV484" s="224"/>
      <c r="AW484" s="224"/>
      <c r="AX484" s="224"/>
      <c r="AY484" s="224"/>
    </row>
    <row r="485">
      <c r="A485" s="219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5"/>
      <c r="AA485" s="220"/>
      <c r="AB485" s="225"/>
      <c r="AC485" s="225"/>
      <c r="AD485" s="225"/>
      <c r="AE485" s="225"/>
      <c r="AF485" s="225"/>
      <c r="AG485" s="220"/>
      <c r="AH485" s="220"/>
      <c r="AI485" s="220"/>
      <c r="AJ485" s="220"/>
      <c r="AK485" s="222"/>
      <c r="AL485" s="222"/>
      <c r="AM485" s="222"/>
      <c r="AN485" s="222"/>
      <c r="AO485" s="223"/>
      <c r="AP485" s="220"/>
      <c r="AQ485" s="224"/>
      <c r="AR485" s="224"/>
      <c r="AS485" s="224"/>
      <c r="AT485" s="224"/>
      <c r="AU485" s="224"/>
      <c r="AV485" s="224"/>
      <c r="AW485" s="224"/>
      <c r="AX485" s="224"/>
      <c r="AY485" s="224"/>
    </row>
    <row r="486">
      <c r="A486" s="219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5"/>
      <c r="AA486" s="220"/>
      <c r="AB486" s="225"/>
      <c r="AC486" s="225"/>
      <c r="AD486" s="225"/>
      <c r="AE486" s="225"/>
      <c r="AF486" s="225"/>
      <c r="AG486" s="220"/>
      <c r="AH486" s="220"/>
      <c r="AI486" s="220"/>
      <c r="AJ486" s="220"/>
      <c r="AK486" s="222"/>
      <c r="AL486" s="222"/>
      <c r="AM486" s="222"/>
      <c r="AN486" s="222"/>
      <c r="AO486" s="223"/>
      <c r="AP486" s="220"/>
      <c r="AQ486" s="224"/>
      <c r="AR486" s="224"/>
      <c r="AS486" s="224"/>
      <c r="AT486" s="224"/>
      <c r="AU486" s="224"/>
      <c r="AV486" s="224"/>
      <c r="AW486" s="224"/>
      <c r="AX486" s="224"/>
      <c r="AY486" s="224"/>
    </row>
    <row r="487">
      <c r="A487" s="219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5"/>
      <c r="AA487" s="220"/>
      <c r="AB487" s="225"/>
      <c r="AC487" s="225"/>
      <c r="AD487" s="225"/>
      <c r="AE487" s="225"/>
      <c r="AF487" s="225"/>
      <c r="AG487" s="220"/>
      <c r="AH487" s="220"/>
      <c r="AI487" s="220"/>
      <c r="AJ487" s="220"/>
      <c r="AK487" s="222"/>
      <c r="AL487" s="222"/>
      <c r="AM487" s="222"/>
      <c r="AN487" s="222"/>
      <c r="AO487" s="223"/>
      <c r="AP487" s="220"/>
      <c r="AQ487" s="224"/>
      <c r="AR487" s="224"/>
      <c r="AS487" s="224"/>
      <c r="AT487" s="224"/>
      <c r="AU487" s="224"/>
      <c r="AV487" s="224"/>
      <c r="AW487" s="224"/>
      <c r="AX487" s="224"/>
      <c r="AY487" s="224"/>
    </row>
    <row r="488">
      <c r="A488" s="219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5"/>
      <c r="AA488" s="220"/>
      <c r="AB488" s="225"/>
      <c r="AC488" s="225"/>
      <c r="AD488" s="225"/>
      <c r="AE488" s="225"/>
      <c r="AF488" s="225"/>
      <c r="AG488" s="220"/>
      <c r="AH488" s="220"/>
      <c r="AI488" s="220"/>
      <c r="AJ488" s="220"/>
      <c r="AK488" s="222"/>
      <c r="AL488" s="222"/>
      <c r="AM488" s="222"/>
      <c r="AN488" s="222"/>
      <c r="AO488" s="223"/>
      <c r="AP488" s="220"/>
      <c r="AQ488" s="224"/>
      <c r="AR488" s="224"/>
      <c r="AS488" s="224"/>
      <c r="AT488" s="224"/>
      <c r="AU488" s="224"/>
      <c r="AV488" s="224"/>
      <c r="AW488" s="224"/>
      <c r="AX488" s="224"/>
      <c r="AY488" s="224"/>
    </row>
    <row r="489">
      <c r="A489" s="219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5"/>
      <c r="AA489" s="220"/>
      <c r="AB489" s="225"/>
      <c r="AC489" s="225"/>
      <c r="AD489" s="225"/>
      <c r="AE489" s="225"/>
      <c r="AF489" s="225"/>
      <c r="AG489" s="220"/>
      <c r="AH489" s="220"/>
      <c r="AI489" s="220"/>
      <c r="AJ489" s="220"/>
      <c r="AK489" s="222"/>
      <c r="AL489" s="222"/>
      <c r="AM489" s="222"/>
      <c r="AN489" s="222"/>
      <c r="AO489" s="223"/>
      <c r="AP489" s="220"/>
      <c r="AQ489" s="224"/>
      <c r="AR489" s="224"/>
      <c r="AS489" s="224"/>
      <c r="AT489" s="224"/>
      <c r="AU489" s="224"/>
      <c r="AV489" s="224"/>
      <c r="AW489" s="224"/>
      <c r="AX489" s="224"/>
      <c r="AY489" s="224"/>
    </row>
    <row r="490">
      <c r="A490" s="219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5"/>
      <c r="AA490" s="220"/>
      <c r="AB490" s="225"/>
      <c r="AC490" s="225"/>
      <c r="AD490" s="225"/>
      <c r="AE490" s="225"/>
      <c r="AF490" s="225"/>
      <c r="AG490" s="220"/>
      <c r="AH490" s="220"/>
      <c r="AI490" s="220"/>
      <c r="AJ490" s="220"/>
      <c r="AK490" s="222"/>
      <c r="AL490" s="222"/>
      <c r="AM490" s="222"/>
      <c r="AN490" s="222"/>
      <c r="AO490" s="223"/>
      <c r="AP490" s="220"/>
      <c r="AQ490" s="224"/>
      <c r="AR490" s="224"/>
      <c r="AS490" s="224"/>
      <c r="AT490" s="224"/>
      <c r="AU490" s="224"/>
      <c r="AV490" s="224"/>
      <c r="AW490" s="224"/>
      <c r="AX490" s="224"/>
      <c r="AY490" s="224"/>
    </row>
    <row r="491">
      <c r="A491" s="219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5"/>
      <c r="AA491" s="220"/>
      <c r="AB491" s="225"/>
      <c r="AC491" s="225"/>
      <c r="AD491" s="225"/>
      <c r="AE491" s="225"/>
      <c r="AF491" s="225"/>
      <c r="AG491" s="220"/>
      <c r="AH491" s="220"/>
      <c r="AI491" s="220"/>
      <c r="AJ491" s="220"/>
      <c r="AK491" s="222"/>
      <c r="AL491" s="222"/>
      <c r="AM491" s="222"/>
      <c r="AN491" s="222"/>
      <c r="AO491" s="223"/>
      <c r="AP491" s="220"/>
      <c r="AQ491" s="224"/>
      <c r="AR491" s="224"/>
      <c r="AS491" s="224"/>
      <c r="AT491" s="224"/>
      <c r="AU491" s="224"/>
      <c r="AV491" s="224"/>
      <c r="AW491" s="224"/>
      <c r="AX491" s="224"/>
      <c r="AY491" s="224"/>
    </row>
    <row r="492">
      <c r="A492" s="219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5"/>
      <c r="AA492" s="220"/>
      <c r="AB492" s="225"/>
      <c r="AC492" s="225"/>
      <c r="AD492" s="225"/>
      <c r="AE492" s="225"/>
      <c r="AF492" s="225"/>
      <c r="AG492" s="220"/>
      <c r="AH492" s="220"/>
      <c r="AI492" s="220"/>
      <c r="AJ492" s="220"/>
      <c r="AK492" s="222"/>
      <c r="AL492" s="222"/>
      <c r="AM492" s="222"/>
      <c r="AN492" s="222"/>
      <c r="AO492" s="223"/>
      <c r="AP492" s="220"/>
      <c r="AQ492" s="224"/>
      <c r="AR492" s="224"/>
      <c r="AS492" s="224"/>
      <c r="AT492" s="224"/>
      <c r="AU492" s="224"/>
      <c r="AV492" s="224"/>
      <c r="AW492" s="224"/>
      <c r="AX492" s="224"/>
      <c r="AY492" s="224"/>
    </row>
    <row r="493">
      <c r="A493" s="219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5"/>
      <c r="AA493" s="220"/>
      <c r="AB493" s="225"/>
      <c r="AC493" s="225"/>
      <c r="AD493" s="225"/>
      <c r="AE493" s="225"/>
      <c r="AF493" s="225"/>
      <c r="AG493" s="220"/>
      <c r="AH493" s="220"/>
      <c r="AI493" s="220"/>
      <c r="AJ493" s="220"/>
      <c r="AK493" s="222"/>
      <c r="AL493" s="222"/>
      <c r="AM493" s="222"/>
      <c r="AN493" s="222"/>
      <c r="AO493" s="223"/>
      <c r="AP493" s="220"/>
      <c r="AQ493" s="224"/>
      <c r="AR493" s="224"/>
      <c r="AS493" s="224"/>
      <c r="AT493" s="224"/>
      <c r="AU493" s="224"/>
      <c r="AV493" s="224"/>
      <c r="AW493" s="224"/>
      <c r="AX493" s="224"/>
      <c r="AY493" s="224"/>
    </row>
    <row r="494">
      <c r="A494" s="219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5"/>
      <c r="AA494" s="220"/>
      <c r="AB494" s="225"/>
      <c r="AC494" s="225"/>
      <c r="AD494" s="225"/>
      <c r="AE494" s="225"/>
      <c r="AF494" s="225"/>
      <c r="AG494" s="220"/>
      <c r="AH494" s="220"/>
      <c r="AI494" s="220"/>
      <c r="AJ494" s="220"/>
      <c r="AK494" s="222"/>
      <c r="AL494" s="222"/>
      <c r="AM494" s="222"/>
      <c r="AN494" s="222"/>
      <c r="AO494" s="223"/>
      <c r="AP494" s="220"/>
      <c r="AQ494" s="224"/>
      <c r="AR494" s="224"/>
      <c r="AS494" s="224"/>
      <c r="AT494" s="224"/>
      <c r="AU494" s="224"/>
      <c r="AV494" s="224"/>
      <c r="AW494" s="224"/>
      <c r="AX494" s="224"/>
      <c r="AY494" s="224"/>
    </row>
    <row r="495">
      <c r="A495" s="219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5"/>
      <c r="AA495" s="220"/>
      <c r="AB495" s="225"/>
      <c r="AC495" s="225"/>
      <c r="AD495" s="225"/>
      <c r="AE495" s="225"/>
      <c r="AF495" s="225"/>
      <c r="AG495" s="220"/>
      <c r="AH495" s="220"/>
      <c r="AI495" s="220"/>
      <c r="AJ495" s="220"/>
      <c r="AK495" s="222"/>
      <c r="AL495" s="222"/>
      <c r="AM495" s="222"/>
      <c r="AN495" s="222"/>
      <c r="AO495" s="223"/>
      <c r="AP495" s="220"/>
      <c r="AQ495" s="224"/>
      <c r="AR495" s="224"/>
      <c r="AS495" s="224"/>
      <c r="AT495" s="224"/>
      <c r="AU495" s="224"/>
      <c r="AV495" s="224"/>
      <c r="AW495" s="224"/>
      <c r="AX495" s="224"/>
      <c r="AY495" s="224"/>
    </row>
    <row r="496">
      <c r="A496" s="219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5"/>
      <c r="AA496" s="220"/>
      <c r="AB496" s="225"/>
      <c r="AC496" s="225"/>
      <c r="AD496" s="225"/>
      <c r="AE496" s="225"/>
      <c r="AF496" s="225"/>
      <c r="AG496" s="220"/>
      <c r="AH496" s="220"/>
      <c r="AI496" s="220"/>
      <c r="AJ496" s="220"/>
      <c r="AK496" s="222"/>
      <c r="AL496" s="222"/>
      <c r="AM496" s="222"/>
      <c r="AN496" s="222"/>
      <c r="AO496" s="223"/>
      <c r="AP496" s="220"/>
      <c r="AQ496" s="224"/>
      <c r="AR496" s="224"/>
      <c r="AS496" s="224"/>
      <c r="AT496" s="224"/>
      <c r="AU496" s="224"/>
      <c r="AV496" s="224"/>
      <c r="AW496" s="224"/>
      <c r="AX496" s="224"/>
      <c r="AY496" s="224"/>
    </row>
    <row r="497">
      <c r="A497" s="219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5"/>
      <c r="AA497" s="220"/>
      <c r="AB497" s="225"/>
      <c r="AC497" s="225"/>
      <c r="AD497" s="225"/>
      <c r="AE497" s="225"/>
      <c r="AF497" s="225"/>
      <c r="AG497" s="220"/>
      <c r="AH497" s="220"/>
      <c r="AI497" s="220"/>
      <c r="AJ497" s="220"/>
      <c r="AK497" s="222"/>
      <c r="AL497" s="222"/>
      <c r="AM497" s="222"/>
      <c r="AN497" s="222"/>
      <c r="AO497" s="223"/>
      <c r="AP497" s="220"/>
      <c r="AQ497" s="224"/>
      <c r="AR497" s="224"/>
      <c r="AS497" s="224"/>
      <c r="AT497" s="224"/>
      <c r="AU497" s="224"/>
      <c r="AV497" s="224"/>
      <c r="AW497" s="224"/>
      <c r="AX497" s="224"/>
      <c r="AY497" s="224"/>
    </row>
    <row r="498">
      <c r="A498" s="219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5"/>
      <c r="AA498" s="220"/>
      <c r="AB498" s="225"/>
      <c r="AC498" s="225"/>
      <c r="AD498" s="225"/>
      <c r="AE498" s="225"/>
      <c r="AF498" s="225"/>
      <c r="AG498" s="220"/>
      <c r="AH498" s="220"/>
      <c r="AI498" s="220"/>
      <c r="AJ498" s="220"/>
      <c r="AK498" s="222"/>
      <c r="AL498" s="222"/>
      <c r="AM498" s="222"/>
      <c r="AN498" s="222"/>
      <c r="AO498" s="223"/>
      <c r="AP498" s="220"/>
      <c r="AQ498" s="224"/>
      <c r="AR498" s="224"/>
      <c r="AS498" s="224"/>
      <c r="AT498" s="224"/>
      <c r="AU498" s="224"/>
      <c r="AV498" s="224"/>
      <c r="AW498" s="224"/>
      <c r="AX498" s="224"/>
      <c r="AY498" s="224"/>
    </row>
    <row r="499">
      <c r="A499" s="219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5"/>
      <c r="AA499" s="220"/>
      <c r="AB499" s="225"/>
      <c r="AC499" s="225"/>
      <c r="AD499" s="225"/>
      <c r="AE499" s="225"/>
      <c r="AF499" s="225"/>
      <c r="AG499" s="220"/>
      <c r="AH499" s="220"/>
      <c r="AI499" s="220"/>
      <c r="AJ499" s="220"/>
      <c r="AK499" s="222"/>
      <c r="AL499" s="222"/>
      <c r="AM499" s="222"/>
      <c r="AN499" s="222"/>
      <c r="AO499" s="223"/>
      <c r="AP499" s="220"/>
      <c r="AQ499" s="224"/>
      <c r="AR499" s="224"/>
      <c r="AS499" s="224"/>
      <c r="AT499" s="224"/>
      <c r="AU499" s="224"/>
      <c r="AV499" s="224"/>
      <c r="AW499" s="224"/>
      <c r="AX499" s="224"/>
      <c r="AY499" s="224"/>
    </row>
    <row r="500">
      <c r="A500" s="219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5"/>
      <c r="AA500" s="220"/>
      <c r="AB500" s="225"/>
      <c r="AC500" s="225"/>
      <c r="AD500" s="225"/>
      <c r="AE500" s="225"/>
      <c r="AF500" s="225"/>
      <c r="AG500" s="220"/>
      <c r="AH500" s="220"/>
      <c r="AI500" s="220"/>
      <c r="AJ500" s="220"/>
      <c r="AK500" s="222"/>
      <c r="AL500" s="222"/>
      <c r="AM500" s="222"/>
      <c r="AN500" s="222"/>
      <c r="AO500" s="223"/>
      <c r="AP500" s="220"/>
      <c r="AQ500" s="224"/>
      <c r="AR500" s="224"/>
      <c r="AS500" s="224"/>
      <c r="AT500" s="224"/>
      <c r="AU500" s="224"/>
      <c r="AV500" s="224"/>
      <c r="AW500" s="224"/>
      <c r="AX500" s="224"/>
      <c r="AY500" s="224"/>
    </row>
    <row r="501">
      <c r="A501" s="219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5"/>
      <c r="AA501" s="220"/>
      <c r="AB501" s="225"/>
      <c r="AC501" s="225"/>
      <c r="AD501" s="225"/>
      <c r="AE501" s="225"/>
      <c r="AF501" s="225"/>
      <c r="AG501" s="220"/>
      <c r="AH501" s="220"/>
      <c r="AI501" s="220"/>
      <c r="AJ501" s="220"/>
      <c r="AK501" s="222"/>
      <c r="AL501" s="222"/>
      <c r="AM501" s="222"/>
      <c r="AN501" s="222"/>
      <c r="AO501" s="223"/>
      <c r="AP501" s="220"/>
      <c r="AQ501" s="224"/>
      <c r="AR501" s="224"/>
      <c r="AS501" s="224"/>
      <c r="AT501" s="224"/>
      <c r="AU501" s="224"/>
      <c r="AV501" s="224"/>
      <c r="AW501" s="224"/>
      <c r="AX501" s="224"/>
      <c r="AY501" s="224"/>
    </row>
    <row r="502">
      <c r="A502" s="219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5"/>
      <c r="AA502" s="220"/>
      <c r="AB502" s="225"/>
      <c r="AC502" s="225"/>
      <c r="AD502" s="225"/>
      <c r="AE502" s="225"/>
      <c r="AF502" s="225"/>
      <c r="AG502" s="220"/>
      <c r="AH502" s="220"/>
      <c r="AI502" s="220"/>
      <c r="AJ502" s="220"/>
      <c r="AK502" s="222"/>
      <c r="AL502" s="222"/>
      <c r="AM502" s="222"/>
      <c r="AN502" s="222"/>
      <c r="AO502" s="223"/>
      <c r="AP502" s="220"/>
      <c r="AQ502" s="224"/>
      <c r="AR502" s="224"/>
      <c r="AS502" s="224"/>
      <c r="AT502" s="224"/>
      <c r="AU502" s="224"/>
      <c r="AV502" s="224"/>
      <c r="AW502" s="224"/>
      <c r="AX502" s="224"/>
      <c r="AY502" s="224"/>
    </row>
    <row r="503">
      <c r="A503" s="219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5"/>
      <c r="AA503" s="220"/>
      <c r="AB503" s="225"/>
      <c r="AC503" s="225"/>
      <c r="AD503" s="225"/>
      <c r="AE503" s="225"/>
      <c r="AF503" s="225"/>
      <c r="AG503" s="220"/>
      <c r="AH503" s="220"/>
      <c r="AI503" s="220"/>
      <c r="AJ503" s="220"/>
      <c r="AK503" s="222"/>
      <c r="AL503" s="222"/>
      <c r="AM503" s="222"/>
      <c r="AN503" s="222"/>
      <c r="AO503" s="223"/>
      <c r="AP503" s="220"/>
      <c r="AQ503" s="224"/>
      <c r="AR503" s="224"/>
      <c r="AS503" s="224"/>
      <c r="AT503" s="224"/>
      <c r="AU503" s="224"/>
      <c r="AV503" s="224"/>
      <c r="AW503" s="224"/>
      <c r="AX503" s="224"/>
      <c r="AY503" s="224"/>
    </row>
    <row r="504">
      <c r="A504" s="219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5"/>
      <c r="AA504" s="220"/>
      <c r="AB504" s="225"/>
      <c r="AC504" s="225"/>
      <c r="AD504" s="225"/>
      <c r="AE504" s="225"/>
      <c r="AF504" s="225"/>
      <c r="AG504" s="220"/>
      <c r="AH504" s="220"/>
      <c r="AI504" s="220"/>
      <c r="AJ504" s="220"/>
      <c r="AK504" s="222"/>
      <c r="AL504" s="222"/>
      <c r="AM504" s="222"/>
      <c r="AN504" s="222"/>
      <c r="AO504" s="223"/>
      <c r="AP504" s="220"/>
      <c r="AQ504" s="224"/>
      <c r="AR504" s="224"/>
      <c r="AS504" s="224"/>
      <c r="AT504" s="224"/>
      <c r="AU504" s="224"/>
      <c r="AV504" s="224"/>
      <c r="AW504" s="224"/>
      <c r="AX504" s="224"/>
      <c r="AY504" s="224"/>
    </row>
    <row r="505">
      <c r="A505" s="219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5"/>
      <c r="AA505" s="220"/>
      <c r="AB505" s="225"/>
      <c r="AC505" s="225"/>
      <c r="AD505" s="225"/>
      <c r="AE505" s="225"/>
      <c r="AF505" s="225"/>
      <c r="AG505" s="220"/>
      <c r="AH505" s="220"/>
      <c r="AI505" s="220"/>
      <c r="AJ505" s="220"/>
      <c r="AK505" s="222"/>
      <c r="AL505" s="222"/>
      <c r="AM505" s="222"/>
      <c r="AN505" s="222"/>
      <c r="AO505" s="223"/>
      <c r="AP505" s="220"/>
      <c r="AQ505" s="224"/>
      <c r="AR505" s="224"/>
      <c r="AS505" s="224"/>
      <c r="AT505" s="224"/>
      <c r="AU505" s="224"/>
      <c r="AV505" s="224"/>
      <c r="AW505" s="224"/>
      <c r="AX505" s="224"/>
      <c r="AY505" s="224"/>
    </row>
    <row r="506">
      <c r="A506" s="219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5"/>
      <c r="AA506" s="220"/>
      <c r="AB506" s="225"/>
      <c r="AC506" s="225"/>
      <c r="AD506" s="225"/>
      <c r="AE506" s="225"/>
      <c r="AF506" s="225"/>
      <c r="AG506" s="220"/>
      <c r="AH506" s="220"/>
      <c r="AI506" s="220"/>
      <c r="AJ506" s="220"/>
      <c r="AK506" s="222"/>
      <c r="AL506" s="222"/>
      <c r="AM506" s="222"/>
      <c r="AN506" s="222"/>
      <c r="AO506" s="223"/>
      <c r="AP506" s="220"/>
      <c r="AQ506" s="224"/>
      <c r="AR506" s="224"/>
      <c r="AS506" s="224"/>
      <c r="AT506" s="224"/>
      <c r="AU506" s="224"/>
      <c r="AV506" s="224"/>
      <c r="AW506" s="224"/>
      <c r="AX506" s="224"/>
      <c r="AY506" s="224"/>
    </row>
    <row r="507">
      <c r="A507" s="219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5"/>
      <c r="AA507" s="220"/>
      <c r="AB507" s="225"/>
      <c r="AC507" s="225"/>
      <c r="AD507" s="225"/>
      <c r="AE507" s="225"/>
      <c r="AF507" s="225"/>
      <c r="AG507" s="220"/>
      <c r="AH507" s="220"/>
      <c r="AI507" s="220"/>
      <c r="AJ507" s="220"/>
      <c r="AK507" s="222"/>
      <c r="AL507" s="222"/>
      <c r="AM507" s="222"/>
      <c r="AN507" s="222"/>
      <c r="AO507" s="223"/>
      <c r="AP507" s="220"/>
      <c r="AQ507" s="224"/>
      <c r="AR507" s="224"/>
      <c r="AS507" s="224"/>
      <c r="AT507" s="224"/>
      <c r="AU507" s="224"/>
      <c r="AV507" s="224"/>
      <c r="AW507" s="224"/>
      <c r="AX507" s="224"/>
      <c r="AY507" s="224"/>
    </row>
    <row r="508">
      <c r="A508" s="219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5"/>
      <c r="AA508" s="220"/>
      <c r="AB508" s="225"/>
      <c r="AC508" s="225"/>
      <c r="AD508" s="225"/>
      <c r="AE508" s="225"/>
      <c r="AF508" s="225"/>
      <c r="AG508" s="220"/>
      <c r="AH508" s="220"/>
      <c r="AI508" s="220"/>
      <c r="AJ508" s="220"/>
      <c r="AK508" s="222"/>
      <c r="AL508" s="222"/>
      <c r="AM508" s="222"/>
      <c r="AN508" s="222"/>
      <c r="AO508" s="223"/>
      <c r="AP508" s="220"/>
      <c r="AQ508" s="224"/>
      <c r="AR508" s="224"/>
      <c r="AS508" s="224"/>
      <c r="AT508" s="224"/>
      <c r="AU508" s="224"/>
      <c r="AV508" s="224"/>
      <c r="AW508" s="224"/>
      <c r="AX508" s="224"/>
      <c r="AY508" s="224"/>
    </row>
    <row r="509">
      <c r="A509" s="219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5"/>
      <c r="AA509" s="220"/>
      <c r="AB509" s="225"/>
      <c r="AC509" s="225"/>
      <c r="AD509" s="225"/>
      <c r="AE509" s="225"/>
      <c r="AF509" s="225"/>
      <c r="AG509" s="220"/>
      <c r="AH509" s="220"/>
      <c r="AI509" s="220"/>
      <c r="AJ509" s="220"/>
      <c r="AK509" s="222"/>
      <c r="AL509" s="222"/>
      <c r="AM509" s="222"/>
      <c r="AN509" s="222"/>
      <c r="AO509" s="223"/>
      <c r="AP509" s="220"/>
      <c r="AQ509" s="224"/>
      <c r="AR509" s="224"/>
      <c r="AS509" s="224"/>
      <c r="AT509" s="224"/>
      <c r="AU509" s="224"/>
      <c r="AV509" s="224"/>
      <c r="AW509" s="224"/>
      <c r="AX509" s="224"/>
      <c r="AY509" s="224"/>
    </row>
    <row r="510">
      <c r="A510" s="219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5"/>
      <c r="AA510" s="220"/>
      <c r="AB510" s="225"/>
      <c r="AC510" s="225"/>
      <c r="AD510" s="225"/>
      <c r="AE510" s="225"/>
      <c r="AF510" s="225"/>
      <c r="AG510" s="220"/>
      <c r="AH510" s="220"/>
      <c r="AI510" s="220"/>
      <c r="AJ510" s="220"/>
      <c r="AK510" s="222"/>
      <c r="AL510" s="222"/>
      <c r="AM510" s="222"/>
      <c r="AN510" s="222"/>
      <c r="AO510" s="223"/>
      <c r="AP510" s="220"/>
      <c r="AQ510" s="224"/>
      <c r="AR510" s="224"/>
      <c r="AS510" s="224"/>
      <c r="AT510" s="224"/>
      <c r="AU510" s="224"/>
      <c r="AV510" s="224"/>
      <c r="AW510" s="224"/>
      <c r="AX510" s="224"/>
      <c r="AY510" s="224"/>
    </row>
    <row r="511">
      <c r="A511" s="219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5"/>
      <c r="AA511" s="220"/>
      <c r="AB511" s="225"/>
      <c r="AC511" s="225"/>
      <c r="AD511" s="225"/>
      <c r="AE511" s="225"/>
      <c r="AF511" s="225"/>
      <c r="AG511" s="220"/>
      <c r="AH511" s="220"/>
      <c r="AI511" s="220"/>
      <c r="AJ511" s="220"/>
      <c r="AK511" s="222"/>
      <c r="AL511" s="222"/>
      <c r="AM511" s="222"/>
      <c r="AN511" s="222"/>
      <c r="AO511" s="223"/>
      <c r="AP511" s="220"/>
      <c r="AQ511" s="224"/>
      <c r="AR511" s="224"/>
      <c r="AS511" s="224"/>
      <c r="AT511" s="224"/>
      <c r="AU511" s="224"/>
      <c r="AV511" s="224"/>
      <c r="AW511" s="224"/>
      <c r="AX511" s="224"/>
      <c r="AY511" s="224"/>
    </row>
    <row r="512">
      <c r="A512" s="219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5"/>
      <c r="AA512" s="220"/>
      <c r="AB512" s="225"/>
      <c r="AC512" s="225"/>
      <c r="AD512" s="225"/>
      <c r="AE512" s="225"/>
      <c r="AF512" s="225"/>
      <c r="AG512" s="220"/>
      <c r="AH512" s="220"/>
      <c r="AI512" s="220"/>
      <c r="AJ512" s="220"/>
      <c r="AK512" s="222"/>
      <c r="AL512" s="222"/>
      <c r="AM512" s="222"/>
      <c r="AN512" s="222"/>
      <c r="AO512" s="223"/>
      <c r="AP512" s="220"/>
      <c r="AQ512" s="224"/>
      <c r="AR512" s="224"/>
      <c r="AS512" s="224"/>
      <c r="AT512" s="224"/>
      <c r="AU512" s="224"/>
      <c r="AV512" s="224"/>
      <c r="AW512" s="224"/>
      <c r="AX512" s="224"/>
      <c r="AY512" s="224"/>
    </row>
    <row r="513">
      <c r="A513" s="219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5"/>
      <c r="AA513" s="220"/>
      <c r="AB513" s="225"/>
      <c r="AC513" s="225"/>
      <c r="AD513" s="225"/>
      <c r="AE513" s="225"/>
      <c r="AF513" s="225"/>
      <c r="AG513" s="220"/>
      <c r="AH513" s="220"/>
      <c r="AI513" s="220"/>
      <c r="AJ513" s="220"/>
      <c r="AK513" s="222"/>
      <c r="AL513" s="222"/>
      <c r="AM513" s="222"/>
      <c r="AN513" s="222"/>
      <c r="AO513" s="223"/>
      <c r="AP513" s="220"/>
      <c r="AQ513" s="224"/>
      <c r="AR513" s="224"/>
      <c r="AS513" s="224"/>
      <c r="AT513" s="224"/>
      <c r="AU513" s="224"/>
      <c r="AV513" s="224"/>
      <c r="AW513" s="224"/>
      <c r="AX513" s="224"/>
      <c r="AY513" s="224"/>
    </row>
    <row r="514">
      <c r="A514" s="219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5"/>
      <c r="AA514" s="220"/>
      <c r="AB514" s="225"/>
      <c r="AC514" s="225"/>
      <c r="AD514" s="225"/>
      <c r="AE514" s="225"/>
      <c r="AF514" s="225"/>
      <c r="AG514" s="220"/>
      <c r="AH514" s="220"/>
      <c r="AI514" s="220"/>
      <c r="AJ514" s="220"/>
      <c r="AK514" s="222"/>
      <c r="AL514" s="222"/>
      <c r="AM514" s="222"/>
      <c r="AN514" s="222"/>
      <c r="AO514" s="223"/>
      <c r="AP514" s="220"/>
      <c r="AQ514" s="224"/>
      <c r="AR514" s="224"/>
      <c r="AS514" s="224"/>
      <c r="AT514" s="224"/>
      <c r="AU514" s="224"/>
      <c r="AV514" s="224"/>
      <c r="AW514" s="224"/>
      <c r="AX514" s="224"/>
      <c r="AY514" s="224"/>
    </row>
    <row r="515">
      <c r="A515" s="219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5"/>
      <c r="AA515" s="220"/>
      <c r="AB515" s="225"/>
      <c r="AC515" s="225"/>
      <c r="AD515" s="225"/>
      <c r="AE515" s="225"/>
      <c r="AF515" s="225"/>
      <c r="AG515" s="220"/>
      <c r="AH515" s="220"/>
      <c r="AI515" s="220"/>
      <c r="AJ515" s="220"/>
      <c r="AK515" s="222"/>
      <c r="AL515" s="222"/>
      <c r="AM515" s="222"/>
      <c r="AN515" s="222"/>
      <c r="AO515" s="223"/>
      <c r="AP515" s="220"/>
      <c r="AQ515" s="224"/>
      <c r="AR515" s="224"/>
      <c r="AS515" s="224"/>
      <c r="AT515" s="224"/>
      <c r="AU515" s="224"/>
      <c r="AV515" s="224"/>
      <c r="AW515" s="224"/>
      <c r="AX515" s="224"/>
      <c r="AY515" s="224"/>
    </row>
    <row r="516">
      <c r="A516" s="219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5"/>
      <c r="AA516" s="220"/>
      <c r="AB516" s="225"/>
      <c r="AC516" s="225"/>
      <c r="AD516" s="225"/>
      <c r="AE516" s="225"/>
      <c r="AF516" s="225"/>
      <c r="AG516" s="220"/>
      <c r="AH516" s="220"/>
      <c r="AI516" s="220"/>
      <c r="AJ516" s="220"/>
      <c r="AK516" s="222"/>
      <c r="AL516" s="222"/>
      <c r="AM516" s="222"/>
      <c r="AN516" s="222"/>
      <c r="AO516" s="223"/>
      <c r="AP516" s="220"/>
      <c r="AQ516" s="224"/>
      <c r="AR516" s="224"/>
      <c r="AS516" s="224"/>
      <c r="AT516" s="224"/>
      <c r="AU516" s="224"/>
      <c r="AV516" s="224"/>
      <c r="AW516" s="224"/>
      <c r="AX516" s="224"/>
      <c r="AY516" s="224"/>
    </row>
    <row r="517">
      <c r="A517" s="219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5"/>
      <c r="AA517" s="220"/>
      <c r="AB517" s="225"/>
      <c r="AC517" s="225"/>
      <c r="AD517" s="225"/>
      <c r="AE517" s="225"/>
      <c r="AF517" s="225"/>
      <c r="AG517" s="220"/>
      <c r="AH517" s="220"/>
      <c r="AI517" s="220"/>
      <c r="AJ517" s="220"/>
      <c r="AK517" s="222"/>
      <c r="AL517" s="222"/>
      <c r="AM517" s="222"/>
      <c r="AN517" s="222"/>
      <c r="AO517" s="223"/>
      <c r="AP517" s="220"/>
      <c r="AQ517" s="224"/>
      <c r="AR517" s="224"/>
      <c r="AS517" s="224"/>
      <c r="AT517" s="224"/>
      <c r="AU517" s="224"/>
      <c r="AV517" s="224"/>
      <c r="AW517" s="224"/>
      <c r="AX517" s="224"/>
      <c r="AY517" s="224"/>
    </row>
    <row r="518">
      <c r="A518" s="219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5"/>
      <c r="AA518" s="220"/>
      <c r="AB518" s="225"/>
      <c r="AC518" s="225"/>
      <c r="AD518" s="225"/>
      <c r="AE518" s="225"/>
      <c r="AF518" s="225"/>
      <c r="AG518" s="220"/>
      <c r="AH518" s="220"/>
      <c r="AI518" s="220"/>
      <c r="AJ518" s="220"/>
      <c r="AK518" s="222"/>
      <c r="AL518" s="222"/>
      <c r="AM518" s="222"/>
      <c r="AN518" s="222"/>
      <c r="AO518" s="223"/>
      <c r="AP518" s="220"/>
      <c r="AQ518" s="224"/>
      <c r="AR518" s="224"/>
      <c r="AS518" s="224"/>
      <c r="AT518" s="224"/>
      <c r="AU518" s="224"/>
      <c r="AV518" s="224"/>
      <c r="AW518" s="224"/>
      <c r="AX518" s="224"/>
      <c r="AY518" s="224"/>
    </row>
    <row r="519">
      <c r="A519" s="219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5"/>
      <c r="AA519" s="220"/>
      <c r="AB519" s="225"/>
      <c r="AC519" s="225"/>
      <c r="AD519" s="225"/>
      <c r="AE519" s="225"/>
      <c r="AF519" s="225"/>
      <c r="AG519" s="220"/>
      <c r="AH519" s="220"/>
      <c r="AI519" s="220"/>
      <c r="AJ519" s="220"/>
      <c r="AK519" s="222"/>
      <c r="AL519" s="222"/>
      <c r="AM519" s="222"/>
      <c r="AN519" s="222"/>
      <c r="AO519" s="223"/>
      <c r="AP519" s="220"/>
      <c r="AQ519" s="224"/>
      <c r="AR519" s="224"/>
      <c r="AS519" s="224"/>
      <c r="AT519" s="224"/>
      <c r="AU519" s="224"/>
      <c r="AV519" s="224"/>
      <c r="AW519" s="224"/>
      <c r="AX519" s="224"/>
      <c r="AY519" s="224"/>
    </row>
    <row r="520">
      <c r="A520" s="219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5"/>
      <c r="AA520" s="220"/>
      <c r="AB520" s="225"/>
      <c r="AC520" s="225"/>
      <c r="AD520" s="225"/>
      <c r="AE520" s="225"/>
      <c r="AF520" s="225"/>
      <c r="AG520" s="220"/>
      <c r="AH520" s="220"/>
      <c r="AI520" s="220"/>
      <c r="AJ520" s="220"/>
      <c r="AK520" s="222"/>
      <c r="AL520" s="222"/>
      <c r="AM520" s="222"/>
      <c r="AN520" s="222"/>
      <c r="AO520" s="223"/>
      <c r="AP520" s="220"/>
      <c r="AQ520" s="224"/>
      <c r="AR520" s="224"/>
      <c r="AS520" s="224"/>
      <c r="AT520" s="224"/>
      <c r="AU520" s="224"/>
      <c r="AV520" s="224"/>
      <c r="AW520" s="224"/>
      <c r="AX520" s="224"/>
      <c r="AY520" s="224"/>
    </row>
    <row r="521">
      <c r="A521" s="219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5"/>
      <c r="AA521" s="220"/>
      <c r="AB521" s="225"/>
      <c r="AC521" s="225"/>
      <c r="AD521" s="225"/>
      <c r="AE521" s="225"/>
      <c r="AF521" s="225"/>
      <c r="AG521" s="220"/>
      <c r="AH521" s="220"/>
      <c r="AI521" s="220"/>
      <c r="AJ521" s="220"/>
      <c r="AK521" s="222"/>
      <c r="AL521" s="222"/>
      <c r="AM521" s="222"/>
      <c r="AN521" s="222"/>
      <c r="AO521" s="223"/>
      <c r="AP521" s="220"/>
      <c r="AQ521" s="224"/>
      <c r="AR521" s="224"/>
      <c r="AS521" s="224"/>
      <c r="AT521" s="224"/>
      <c r="AU521" s="224"/>
      <c r="AV521" s="224"/>
      <c r="AW521" s="224"/>
      <c r="AX521" s="224"/>
      <c r="AY521" s="224"/>
    </row>
    <row r="522">
      <c r="A522" s="219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5"/>
      <c r="AA522" s="220"/>
      <c r="AB522" s="225"/>
      <c r="AC522" s="225"/>
      <c r="AD522" s="225"/>
      <c r="AE522" s="225"/>
      <c r="AF522" s="225"/>
      <c r="AG522" s="220"/>
      <c r="AH522" s="220"/>
      <c r="AI522" s="220"/>
      <c r="AJ522" s="220"/>
      <c r="AK522" s="222"/>
      <c r="AL522" s="222"/>
      <c r="AM522" s="222"/>
      <c r="AN522" s="222"/>
      <c r="AO522" s="223"/>
      <c r="AP522" s="220"/>
      <c r="AQ522" s="224"/>
      <c r="AR522" s="224"/>
      <c r="AS522" s="224"/>
      <c r="AT522" s="224"/>
      <c r="AU522" s="224"/>
      <c r="AV522" s="224"/>
      <c r="AW522" s="224"/>
      <c r="AX522" s="224"/>
      <c r="AY522" s="224"/>
    </row>
    <row r="523">
      <c r="A523" s="219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5"/>
      <c r="AA523" s="220"/>
      <c r="AB523" s="225"/>
      <c r="AC523" s="225"/>
      <c r="AD523" s="225"/>
      <c r="AE523" s="225"/>
      <c r="AF523" s="225"/>
      <c r="AG523" s="220"/>
      <c r="AH523" s="220"/>
      <c r="AI523" s="220"/>
      <c r="AJ523" s="220"/>
      <c r="AK523" s="222"/>
      <c r="AL523" s="222"/>
      <c r="AM523" s="222"/>
      <c r="AN523" s="222"/>
      <c r="AO523" s="223"/>
      <c r="AP523" s="220"/>
      <c r="AQ523" s="224"/>
      <c r="AR523" s="224"/>
      <c r="AS523" s="224"/>
      <c r="AT523" s="224"/>
      <c r="AU523" s="224"/>
      <c r="AV523" s="224"/>
      <c r="AW523" s="224"/>
      <c r="AX523" s="224"/>
      <c r="AY523" s="224"/>
    </row>
    <row r="524">
      <c r="A524" s="219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5"/>
      <c r="AA524" s="220"/>
      <c r="AB524" s="225"/>
      <c r="AC524" s="225"/>
      <c r="AD524" s="225"/>
      <c r="AE524" s="225"/>
      <c r="AF524" s="225"/>
      <c r="AG524" s="220"/>
      <c r="AH524" s="220"/>
      <c r="AI524" s="220"/>
      <c r="AJ524" s="220"/>
      <c r="AK524" s="222"/>
      <c r="AL524" s="222"/>
      <c r="AM524" s="222"/>
      <c r="AN524" s="222"/>
      <c r="AO524" s="223"/>
      <c r="AP524" s="220"/>
      <c r="AQ524" s="224"/>
      <c r="AR524" s="224"/>
      <c r="AS524" s="224"/>
      <c r="AT524" s="224"/>
      <c r="AU524" s="224"/>
      <c r="AV524" s="224"/>
      <c r="AW524" s="224"/>
      <c r="AX524" s="224"/>
      <c r="AY524" s="224"/>
    </row>
    <row r="525">
      <c r="A525" s="219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5"/>
      <c r="AA525" s="220"/>
      <c r="AB525" s="225"/>
      <c r="AC525" s="225"/>
      <c r="AD525" s="225"/>
      <c r="AE525" s="225"/>
      <c r="AF525" s="225"/>
      <c r="AG525" s="220"/>
      <c r="AH525" s="220"/>
      <c r="AI525" s="220"/>
      <c r="AJ525" s="220"/>
      <c r="AK525" s="222"/>
      <c r="AL525" s="222"/>
      <c r="AM525" s="222"/>
      <c r="AN525" s="222"/>
      <c r="AO525" s="223"/>
      <c r="AP525" s="220"/>
      <c r="AQ525" s="224"/>
      <c r="AR525" s="224"/>
      <c r="AS525" s="224"/>
      <c r="AT525" s="224"/>
      <c r="AU525" s="224"/>
      <c r="AV525" s="224"/>
      <c r="AW525" s="224"/>
      <c r="AX525" s="224"/>
      <c r="AY525" s="224"/>
    </row>
    <row r="526">
      <c r="A526" s="219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5"/>
      <c r="AA526" s="220"/>
      <c r="AB526" s="225"/>
      <c r="AC526" s="225"/>
      <c r="AD526" s="225"/>
      <c r="AE526" s="225"/>
      <c r="AF526" s="225"/>
      <c r="AG526" s="220"/>
      <c r="AH526" s="220"/>
      <c r="AI526" s="220"/>
      <c r="AJ526" s="220"/>
      <c r="AK526" s="222"/>
      <c r="AL526" s="222"/>
      <c r="AM526" s="222"/>
      <c r="AN526" s="222"/>
      <c r="AO526" s="223"/>
      <c r="AP526" s="220"/>
      <c r="AQ526" s="224"/>
      <c r="AR526" s="224"/>
      <c r="AS526" s="224"/>
      <c r="AT526" s="224"/>
      <c r="AU526" s="224"/>
      <c r="AV526" s="224"/>
      <c r="AW526" s="224"/>
      <c r="AX526" s="224"/>
      <c r="AY526" s="224"/>
    </row>
    <row r="527">
      <c r="A527" s="219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5"/>
      <c r="AA527" s="220"/>
      <c r="AB527" s="225"/>
      <c r="AC527" s="225"/>
      <c r="AD527" s="225"/>
      <c r="AE527" s="225"/>
      <c r="AF527" s="225"/>
      <c r="AG527" s="220"/>
      <c r="AH527" s="220"/>
      <c r="AI527" s="220"/>
      <c r="AJ527" s="220"/>
      <c r="AK527" s="222"/>
      <c r="AL527" s="222"/>
      <c r="AM527" s="222"/>
      <c r="AN527" s="222"/>
      <c r="AO527" s="223"/>
      <c r="AP527" s="220"/>
      <c r="AQ527" s="224"/>
      <c r="AR527" s="224"/>
      <c r="AS527" s="224"/>
      <c r="AT527" s="224"/>
      <c r="AU527" s="224"/>
      <c r="AV527" s="224"/>
      <c r="AW527" s="224"/>
      <c r="AX527" s="224"/>
      <c r="AY527" s="224"/>
    </row>
    <row r="528">
      <c r="A528" s="219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5"/>
      <c r="AA528" s="220"/>
      <c r="AB528" s="225"/>
      <c r="AC528" s="225"/>
      <c r="AD528" s="225"/>
      <c r="AE528" s="225"/>
      <c r="AF528" s="225"/>
      <c r="AG528" s="220"/>
      <c r="AH528" s="220"/>
      <c r="AI528" s="220"/>
      <c r="AJ528" s="220"/>
      <c r="AK528" s="222"/>
      <c r="AL528" s="222"/>
      <c r="AM528" s="222"/>
      <c r="AN528" s="222"/>
      <c r="AO528" s="223"/>
      <c r="AP528" s="220"/>
      <c r="AQ528" s="224"/>
      <c r="AR528" s="224"/>
      <c r="AS528" s="224"/>
      <c r="AT528" s="224"/>
      <c r="AU528" s="224"/>
      <c r="AV528" s="224"/>
      <c r="AW528" s="224"/>
      <c r="AX528" s="224"/>
      <c r="AY528" s="224"/>
    </row>
    <row r="529">
      <c r="A529" s="219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5"/>
      <c r="AA529" s="220"/>
      <c r="AB529" s="225"/>
      <c r="AC529" s="225"/>
      <c r="AD529" s="225"/>
      <c r="AE529" s="225"/>
      <c r="AF529" s="225"/>
      <c r="AG529" s="220"/>
      <c r="AH529" s="220"/>
      <c r="AI529" s="220"/>
      <c r="AJ529" s="220"/>
      <c r="AK529" s="222"/>
      <c r="AL529" s="222"/>
      <c r="AM529" s="222"/>
      <c r="AN529" s="222"/>
      <c r="AO529" s="223"/>
      <c r="AP529" s="220"/>
      <c r="AQ529" s="224"/>
      <c r="AR529" s="224"/>
      <c r="AS529" s="224"/>
      <c r="AT529" s="224"/>
      <c r="AU529" s="224"/>
      <c r="AV529" s="224"/>
      <c r="AW529" s="224"/>
      <c r="AX529" s="224"/>
      <c r="AY529" s="224"/>
    </row>
    <row r="530">
      <c r="A530" s="219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5"/>
      <c r="AA530" s="220"/>
      <c r="AB530" s="225"/>
      <c r="AC530" s="225"/>
      <c r="AD530" s="225"/>
      <c r="AE530" s="225"/>
      <c r="AF530" s="225"/>
      <c r="AG530" s="220"/>
      <c r="AH530" s="220"/>
      <c r="AI530" s="220"/>
      <c r="AJ530" s="220"/>
      <c r="AK530" s="222"/>
      <c r="AL530" s="222"/>
      <c r="AM530" s="222"/>
      <c r="AN530" s="222"/>
      <c r="AO530" s="223"/>
      <c r="AP530" s="220"/>
      <c r="AQ530" s="224"/>
      <c r="AR530" s="224"/>
      <c r="AS530" s="224"/>
      <c r="AT530" s="224"/>
      <c r="AU530" s="224"/>
      <c r="AV530" s="224"/>
      <c r="AW530" s="224"/>
      <c r="AX530" s="224"/>
      <c r="AY530" s="224"/>
    </row>
    <row r="531">
      <c r="A531" s="219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5"/>
      <c r="AA531" s="220"/>
      <c r="AB531" s="225"/>
      <c r="AC531" s="225"/>
      <c r="AD531" s="225"/>
      <c r="AE531" s="225"/>
      <c r="AF531" s="225"/>
      <c r="AG531" s="220"/>
      <c r="AH531" s="220"/>
      <c r="AI531" s="220"/>
      <c r="AJ531" s="220"/>
      <c r="AK531" s="222"/>
      <c r="AL531" s="222"/>
      <c r="AM531" s="222"/>
      <c r="AN531" s="222"/>
      <c r="AO531" s="223"/>
      <c r="AP531" s="220"/>
      <c r="AQ531" s="224"/>
      <c r="AR531" s="224"/>
      <c r="AS531" s="224"/>
      <c r="AT531" s="224"/>
      <c r="AU531" s="224"/>
      <c r="AV531" s="224"/>
      <c r="AW531" s="224"/>
      <c r="AX531" s="224"/>
      <c r="AY531" s="224"/>
    </row>
    <row r="532">
      <c r="A532" s="219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5"/>
      <c r="AA532" s="220"/>
      <c r="AB532" s="225"/>
      <c r="AC532" s="225"/>
      <c r="AD532" s="225"/>
      <c r="AE532" s="225"/>
      <c r="AF532" s="225"/>
      <c r="AG532" s="220"/>
      <c r="AH532" s="220"/>
      <c r="AI532" s="220"/>
      <c r="AJ532" s="220"/>
      <c r="AK532" s="222"/>
      <c r="AL532" s="222"/>
      <c r="AM532" s="222"/>
      <c r="AN532" s="222"/>
      <c r="AO532" s="223"/>
      <c r="AP532" s="220"/>
      <c r="AQ532" s="224"/>
      <c r="AR532" s="224"/>
      <c r="AS532" s="224"/>
      <c r="AT532" s="224"/>
      <c r="AU532" s="224"/>
      <c r="AV532" s="224"/>
      <c r="AW532" s="224"/>
      <c r="AX532" s="224"/>
      <c r="AY532" s="224"/>
    </row>
    <row r="533">
      <c r="A533" s="219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5"/>
      <c r="AA533" s="220"/>
      <c r="AB533" s="225"/>
      <c r="AC533" s="225"/>
      <c r="AD533" s="225"/>
      <c r="AE533" s="225"/>
      <c r="AF533" s="225"/>
      <c r="AG533" s="220"/>
      <c r="AH533" s="220"/>
      <c r="AI533" s="220"/>
      <c r="AJ533" s="220"/>
      <c r="AK533" s="222"/>
      <c r="AL533" s="222"/>
      <c r="AM533" s="222"/>
      <c r="AN533" s="222"/>
      <c r="AO533" s="223"/>
      <c r="AP533" s="220"/>
      <c r="AQ533" s="224"/>
      <c r="AR533" s="224"/>
      <c r="AS533" s="224"/>
      <c r="AT533" s="224"/>
      <c r="AU533" s="224"/>
      <c r="AV533" s="224"/>
      <c r="AW533" s="224"/>
      <c r="AX533" s="224"/>
      <c r="AY533" s="224"/>
    </row>
    <row r="534">
      <c r="A534" s="219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5"/>
      <c r="AA534" s="220"/>
      <c r="AB534" s="225"/>
      <c r="AC534" s="225"/>
      <c r="AD534" s="225"/>
      <c r="AE534" s="225"/>
      <c r="AF534" s="225"/>
      <c r="AG534" s="220"/>
      <c r="AH534" s="220"/>
      <c r="AI534" s="220"/>
      <c r="AJ534" s="220"/>
      <c r="AK534" s="222"/>
      <c r="AL534" s="222"/>
      <c r="AM534" s="222"/>
      <c r="AN534" s="222"/>
      <c r="AO534" s="223"/>
      <c r="AP534" s="220"/>
      <c r="AQ534" s="224"/>
      <c r="AR534" s="224"/>
      <c r="AS534" s="224"/>
      <c r="AT534" s="224"/>
      <c r="AU534" s="224"/>
      <c r="AV534" s="224"/>
      <c r="AW534" s="224"/>
      <c r="AX534" s="224"/>
      <c r="AY534" s="224"/>
    </row>
    <row r="535">
      <c r="A535" s="219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5"/>
      <c r="AA535" s="220"/>
      <c r="AB535" s="225"/>
      <c r="AC535" s="225"/>
      <c r="AD535" s="225"/>
      <c r="AE535" s="225"/>
      <c r="AF535" s="225"/>
      <c r="AG535" s="220"/>
      <c r="AH535" s="220"/>
      <c r="AI535" s="220"/>
      <c r="AJ535" s="220"/>
      <c r="AK535" s="222"/>
      <c r="AL535" s="222"/>
      <c r="AM535" s="222"/>
      <c r="AN535" s="222"/>
      <c r="AO535" s="223"/>
      <c r="AP535" s="220"/>
      <c r="AQ535" s="224"/>
      <c r="AR535" s="224"/>
      <c r="AS535" s="224"/>
      <c r="AT535" s="224"/>
      <c r="AU535" s="224"/>
      <c r="AV535" s="224"/>
      <c r="AW535" s="224"/>
      <c r="AX535" s="224"/>
      <c r="AY535" s="224"/>
    </row>
    <row r="536">
      <c r="A536" s="219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5"/>
      <c r="AA536" s="220"/>
      <c r="AB536" s="225"/>
      <c r="AC536" s="225"/>
      <c r="AD536" s="225"/>
      <c r="AE536" s="225"/>
      <c r="AF536" s="225"/>
      <c r="AG536" s="220"/>
      <c r="AH536" s="220"/>
      <c r="AI536" s="220"/>
      <c r="AJ536" s="220"/>
      <c r="AK536" s="222"/>
      <c r="AL536" s="222"/>
      <c r="AM536" s="222"/>
      <c r="AN536" s="222"/>
      <c r="AO536" s="223"/>
      <c r="AP536" s="220"/>
      <c r="AQ536" s="224"/>
      <c r="AR536" s="224"/>
      <c r="AS536" s="224"/>
      <c r="AT536" s="224"/>
      <c r="AU536" s="224"/>
      <c r="AV536" s="224"/>
      <c r="AW536" s="224"/>
      <c r="AX536" s="224"/>
      <c r="AY536" s="224"/>
    </row>
    <row r="537">
      <c r="A537" s="219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5"/>
      <c r="AA537" s="220"/>
      <c r="AB537" s="225"/>
      <c r="AC537" s="225"/>
      <c r="AD537" s="225"/>
      <c r="AE537" s="225"/>
      <c r="AF537" s="225"/>
      <c r="AG537" s="220"/>
      <c r="AH537" s="220"/>
      <c r="AI537" s="220"/>
      <c r="AJ537" s="220"/>
      <c r="AK537" s="222"/>
      <c r="AL537" s="222"/>
      <c r="AM537" s="222"/>
      <c r="AN537" s="222"/>
      <c r="AO537" s="223"/>
      <c r="AP537" s="220"/>
      <c r="AQ537" s="224"/>
      <c r="AR537" s="224"/>
      <c r="AS537" s="224"/>
      <c r="AT537" s="224"/>
      <c r="AU537" s="224"/>
      <c r="AV537" s="224"/>
      <c r="AW537" s="224"/>
      <c r="AX537" s="224"/>
      <c r="AY537" s="224"/>
    </row>
    <row r="538">
      <c r="A538" s="219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5"/>
      <c r="AA538" s="220"/>
      <c r="AB538" s="225"/>
      <c r="AC538" s="225"/>
      <c r="AD538" s="225"/>
      <c r="AE538" s="225"/>
      <c r="AF538" s="225"/>
      <c r="AG538" s="220"/>
      <c r="AH538" s="220"/>
      <c r="AI538" s="220"/>
      <c r="AJ538" s="220"/>
      <c r="AK538" s="222"/>
      <c r="AL538" s="222"/>
      <c r="AM538" s="222"/>
      <c r="AN538" s="222"/>
      <c r="AO538" s="223"/>
      <c r="AP538" s="220"/>
      <c r="AQ538" s="224"/>
      <c r="AR538" s="224"/>
      <c r="AS538" s="224"/>
      <c r="AT538" s="224"/>
      <c r="AU538" s="224"/>
      <c r="AV538" s="224"/>
      <c r="AW538" s="224"/>
      <c r="AX538" s="224"/>
      <c r="AY538" s="224"/>
    </row>
    <row r="539">
      <c r="A539" s="219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5"/>
      <c r="AA539" s="220"/>
      <c r="AB539" s="225"/>
      <c r="AC539" s="225"/>
      <c r="AD539" s="225"/>
      <c r="AE539" s="225"/>
      <c r="AF539" s="225"/>
      <c r="AG539" s="220"/>
      <c r="AH539" s="220"/>
      <c r="AI539" s="220"/>
      <c r="AJ539" s="220"/>
      <c r="AK539" s="222"/>
      <c r="AL539" s="222"/>
      <c r="AM539" s="222"/>
      <c r="AN539" s="222"/>
      <c r="AO539" s="223"/>
      <c r="AP539" s="220"/>
      <c r="AQ539" s="224"/>
      <c r="AR539" s="224"/>
      <c r="AS539" s="224"/>
      <c r="AT539" s="224"/>
      <c r="AU539" s="224"/>
      <c r="AV539" s="224"/>
      <c r="AW539" s="224"/>
      <c r="AX539" s="224"/>
      <c r="AY539" s="224"/>
    </row>
    <row r="540">
      <c r="A540" s="219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5"/>
      <c r="AA540" s="220"/>
      <c r="AB540" s="225"/>
      <c r="AC540" s="225"/>
      <c r="AD540" s="225"/>
      <c r="AE540" s="225"/>
      <c r="AF540" s="225"/>
      <c r="AG540" s="220"/>
      <c r="AH540" s="220"/>
      <c r="AI540" s="220"/>
      <c r="AJ540" s="220"/>
      <c r="AK540" s="222"/>
      <c r="AL540" s="222"/>
      <c r="AM540" s="222"/>
      <c r="AN540" s="222"/>
      <c r="AO540" s="223"/>
      <c r="AP540" s="220"/>
      <c r="AQ540" s="224"/>
      <c r="AR540" s="224"/>
      <c r="AS540" s="224"/>
      <c r="AT540" s="224"/>
      <c r="AU540" s="224"/>
      <c r="AV540" s="224"/>
      <c r="AW540" s="224"/>
      <c r="AX540" s="224"/>
      <c r="AY540" s="224"/>
    </row>
    <row r="541">
      <c r="A541" s="219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5"/>
      <c r="AA541" s="220"/>
      <c r="AB541" s="225"/>
      <c r="AC541" s="225"/>
      <c r="AD541" s="225"/>
      <c r="AE541" s="225"/>
      <c r="AF541" s="225"/>
      <c r="AG541" s="220"/>
      <c r="AH541" s="220"/>
      <c r="AI541" s="220"/>
      <c r="AJ541" s="220"/>
      <c r="AK541" s="222"/>
      <c r="AL541" s="222"/>
      <c r="AM541" s="222"/>
      <c r="AN541" s="222"/>
      <c r="AO541" s="223"/>
      <c r="AP541" s="220"/>
      <c r="AQ541" s="224"/>
      <c r="AR541" s="224"/>
      <c r="AS541" s="224"/>
      <c r="AT541" s="224"/>
      <c r="AU541" s="224"/>
      <c r="AV541" s="224"/>
      <c r="AW541" s="224"/>
      <c r="AX541" s="224"/>
      <c r="AY541" s="224"/>
    </row>
    <row r="542">
      <c r="A542" s="219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5"/>
      <c r="AA542" s="220"/>
      <c r="AB542" s="225"/>
      <c r="AC542" s="225"/>
      <c r="AD542" s="225"/>
      <c r="AE542" s="225"/>
      <c r="AF542" s="225"/>
      <c r="AG542" s="220"/>
      <c r="AH542" s="220"/>
      <c r="AI542" s="220"/>
      <c r="AJ542" s="220"/>
      <c r="AK542" s="222"/>
      <c r="AL542" s="222"/>
      <c r="AM542" s="222"/>
      <c r="AN542" s="222"/>
      <c r="AO542" s="223"/>
      <c r="AP542" s="220"/>
      <c r="AQ542" s="224"/>
      <c r="AR542" s="224"/>
      <c r="AS542" s="224"/>
      <c r="AT542" s="224"/>
      <c r="AU542" s="224"/>
      <c r="AV542" s="224"/>
      <c r="AW542" s="224"/>
      <c r="AX542" s="224"/>
      <c r="AY542" s="224"/>
    </row>
    <row r="543">
      <c r="A543" s="219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5"/>
      <c r="AA543" s="220"/>
      <c r="AB543" s="225"/>
      <c r="AC543" s="225"/>
      <c r="AD543" s="225"/>
      <c r="AE543" s="225"/>
      <c r="AF543" s="225"/>
      <c r="AG543" s="220"/>
      <c r="AH543" s="220"/>
      <c r="AI543" s="220"/>
      <c r="AJ543" s="220"/>
      <c r="AK543" s="222"/>
      <c r="AL543" s="222"/>
      <c r="AM543" s="222"/>
      <c r="AN543" s="222"/>
      <c r="AO543" s="223"/>
      <c r="AP543" s="220"/>
      <c r="AQ543" s="224"/>
      <c r="AR543" s="224"/>
      <c r="AS543" s="224"/>
      <c r="AT543" s="224"/>
      <c r="AU543" s="224"/>
      <c r="AV543" s="224"/>
      <c r="AW543" s="224"/>
      <c r="AX543" s="224"/>
      <c r="AY543" s="224"/>
    </row>
    <row r="544">
      <c r="A544" s="219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5"/>
      <c r="AA544" s="220"/>
      <c r="AB544" s="225"/>
      <c r="AC544" s="225"/>
      <c r="AD544" s="225"/>
      <c r="AE544" s="225"/>
      <c r="AF544" s="225"/>
      <c r="AG544" s="220"/>
      <c r="AH544" s="220"/>
      <c r="AI544" s="220"/>
      <c r="AJ544" s="220"/>
      <c r="AK544" s="222"/>
      <c r="AL544" s="222"/>
      <c r="AM544" s="222"/>
      <c r="AN544" s="222"/>
      <c r="AO544" s="223"/>
      <c r="AP544" s="220"/>
      <c r="AQ544" s="224"/>
      <c r="AR544" s="224"/>
      <c r="AS544" s="224"/>
      <c r="AT544" s="224"/>
      <c r="AU544" s="224"/>
      <c r="AV544" s="224"/>
      <c r="AW544" s="224"/>
      <c r="AX544" s="224"/>
      <c r="AY544" s="224"/>
    </row>
    <row r="545">
      <c r="A545" s="219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5"/>
      <c r="AA545" s="220"/>
      <c r="AB545" s="225"/>
      <c r="AC545" s="225"/>
      <c r="AD545" s="225"/>
      <c r="AE545" s="225"/>
      <c r="AF545" s="225"/>
      <c r="AG545" s="220"/>
      <c r="AH545" s="220"/>
      <c r="AI545" s="220"/>
      <c r="AJ545" s="220"/>
      <c r="AK545" s="222"/>
      <c r="AL545" s="222"/>
      <c r="AM545" s="222"/>
      <c r="AN545" s="222"/>
      <c r="AO545" s="223"/>
      <c r="AP545" s="220"/>
      <c r="AQ545" s="224"/>
      <c r="AR545" s="224"/>
      <c r="AS545" s="224"/>
      <c r="AT545" s="224"/>
      <c r="AU545" s="224"/>
      <c r="AV545" s="224"/>
      <c r="AW545" s="224"/>
      <c r="AX545" s="224"/>
      <c r="AY545" s="224"/>
    </row>
    <row r="546">
      <c r="A546" s="219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5"/>
      <c r="AA546" s="220"/>
      <c r="AB546" s="225"/>
      <c r="AC546" s="225"/>
      <c r="AD546" s="225"/>
      <c r="AE546" s="225"/>
      <c r="AF546" s="225"/>
      <c r="AG546" s="220"/>
      <c r="AH546" s="220"/>
      <c r="AI546" s="220"/>
      <c r="AJ546" s="220"/>
      <c r="AK546" s="222"/>
      <c r="AL546" s="222"/>
      <c r="AM546" s="222"/>
      <c r="AN546" s="222"/>
      <c r="AO546" s="223"/>
      <c r="AP546" s="220"/>
      <c r="AQ546" s="224"/>
      <c r="AR546" s="224"/>
      <c r="AS546" s="224"/>
      <c r="AT546" s="224"/>
      <c r="AU546" s="224"/>
      <c r="AV546" s="224"/>
      <c r="AW546" s="224"/>
      <c r="AX546" s="224"/>
      <c r="AY546" s="224"/>
    </row>
    <row r="547">
      <c r="A547" s="219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5"/>
      <c r="AA547" s="220"/>
      <c r="AB547" s="225"/>
      <c r="AC547" s="225"/>
      <c r="AD547" s="225"/>
      <c r="AE547" s="225"/>
      <c r="AF547" s="225"/>
      <c r="AG547" s="220"/>
      <c r="AH547" s="220"/>
      <c r="AI547" s="220"/>
      <c r="AJ547" s="220"/>
      <c r="AK547" s="222"/>
      <c r="AL547" s="222"/>
      <c r="AM547" s="222"/>
      <c r="AN547" s="222"/>
      <c r="AO547" s="223"/>
      <c r="AP547" s="220"/>
      <c r="AQ547" s="224"/>
      <c r="AR547" s="224"/>
      <c r="AS547" s="224"/>
      <c r="AT547" s="224"/>
      <c r="AU547" s="224"/>
      <c r="AV547" s="224"/>
      <c r="AW547" s="224"/>
      <c r="AX547" s="224"/>
      <c r="AY547" s="224"/>
    </row>
    <row r="548">
      <c r="A548" s="219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5"/>
      <c r="AA548" s="220"/>
      <c r="AB548" s="225"/>
      <c r="AC548" s="225"/>
      <c r="AD548" s="225"/>
      <c r="AE548" s="225"/>
      <c r="AF548" s="225"/>
      <c r="AG548" s="220"/>
      <c r="AH548" s="220"/>
      <c r="AI548" s="220"/>
      <c r="AJ548" s="220"/>
      <c r="AK548" s="222"/>
      <c r="AL548" s="222"/>
      <c r="AM548" s="222"/>
      <c r="AN548" s="222"/>
      <c r="AO548" s="223"/>
      <c r="AP548" s="220"/>
      <c r="AQ548" s="224"/>
      <c r="AR548" s="224"/>
      <c r="AS548" s="224"/>
      <c r="AT548" s="224"/>
      <c r="AU548" s="224"/>
      <c r="AV548" s="224"/>
      <c r="AW548" s="224"/>
      <c r="AX548" s="224"/>
      <c r="AY548" s="224"/>
    </row>
    <row r="549">
      <c r="A549" s="219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5"/>
      <c r="AA549" s="220"/>
      <c r="AB549" s="225"/>
      <c r="AC549" s="225"/>
      <c r="AD549" s="225"/>
      <c r="AE549" s="225"/>
      <c r="AF549" s="225"/>
      <c r="AG549" s="220"/>
      <c r="AH549" s="220"/>
      <c r="AI549" s="220"/>
      <c r="AJ549" s="220"/>
      <c r="AK549" s="222"/>
      <c r="AL549" s="222"/>
      <c r="AM549" s="222"/>
      <c r="AN549" s="222"/>
      <c r="AO549" s="223"/>
      <c r="AP549" s="220"/>
      <c r="AQ549" s="224"/>
      <c r="AR549" s="224"/>
      <c r="AS549" s="224"/>
      <c r="AT549" s="224"/>
      <c r="AU549" s="224"/>
      <c r="AV549" s="224"/>
      <c r="AW549" s="224"/>
      <c r="AX549" s="224"/>
      <c r="AY549" s="224"/>
    </row>
    <row r="550">
      <c r="A550" s="219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5"/>
      <c r="AA550" s="220"/>
      <c r="AB550" s="225"/>
      <c r="AC550" s="225"/>
      <c r="AD550" s="225"/>
      <c r="AE550" s="225"/>
      <c r="AF550" s="225"/>
      <c r="AG550" s="220"/>
      <c r="AH550" s="220"/>
      <c r="AI550" s="220"/>
      <c r="AJ550" s="220"/>
      <c r="AK550" s="222"/>
      <c r="AL550" s="222"/>
      <c r="AM550" s="222"/>
      <c r="AN550" s="222"/>
      <c r="AO550" s="223"/>
      <c r="AP550" s="220"/>
      <c r="AQ550" s="224"/>
      <c r="AR550" s="224"/>
      <c r="AS550" s="224"/>
      <c r="AT550" s="224"/>
      <c r="AU550" s="224"/>
      <c r="AV550" s="224"/>
      <c r="AW550" s="224"/>
      <c r="AX550" s="224"/>
      <c r="AY550" s="224"/>
    </row>
    <row r="551">
      <c r="A551" s="219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5"/>
      <c r="AA551" s="220"/>
      <c r="AB551" s="225"/>
      <c r="AC551" s="225"/>
      <c r="AD551" s="225"/>
      <c r="AE551" s="225"/>
      <c r="AF551" s="225"/>
      <c r="AG551" s="220"/>
      <c r="AH551" s="220"/>
      <c r="AI551" s="220"/>
      <c r="AJ551" s="220"/>
      <c r="AK551" s="222"/>
      <c r="AL551" s="222"/>
      <c r="AM551" s="222"/>
      <c r="AN551" s="222"/>
      <c r="AO551" s="223"/>
      <c r="AP551" s="220"/>
      <c r="AQ551" s="224"/>
      <c r="AR551" s="224"/>
      <c r="AS551" s="224"/>
      <c r="AT551" s="224"/>
      <c r="AU551" s="224"/>
      <c r="AV551" s="224"/>
      <c r="AW551" s="224"/>
      <c r="AX551" s="224"/>
      <c r="AY551" s="224"/>
    </row>
    <row r="552">
      <c r="A552" s="219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5"/>
      <c r="AA552" s="220"/>
      <c r="AB552" s="225"/>
      <c r="AC552" s="225"/>
      <c r="AD552" s="225"/>
      <c r="AE552" s="225"/>
      <c r="AF552" s="225"/>
      <c r="AG552" s="220"/>
      <c r="AH552" s="220"/>
      <c r="AI552" s="220"/>
      <c r="AJ552" s="220"/>
      <c r="AK552" s="222"/>
      <c r="AL552" s="222"/>
      <c r="AM552" s="222"/>
      <c r="AN552" s="222"/>
      <c r="AO552" s="223"/>
      <c r="AP552" s="220"/>
      <c r="AQ552" s="224"/>
      <c r="AR552" s="224"/>
      <c r="AS552" s="224"/>
      <c r="AT552" s="224"/>
      <c r="AU552" s="224"/>
      <c r="AV552" s="224"/>
      <c r="AW552" s="224"/>
      <c r="AX552" s="224"/>
      <c r="AY552" s="224"/>
    </row>
    <row r="553">
      <c r="A553" s="219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5"/>
      <c r="AA553" s="220"/>
      <c r="AB553" s="225"/>
      <c r="AC553" s="225"/>
      <c r="AD553" s="225"/>
      <c r="AE553" s="225"/>
      <c r="AF553" s="225"/>
      <c r="AG553" s="220"/>
      <c r="AH553" s="220"/>
      <c r="AI553" s="220"/>
      <c r="AJ553" s="220"/>
      <c r="AK553" s="222"/>
      <c r="AL553" s="222"/>
      <c r="AM553" s="222"/>
      <c r="AN553" s="222"/>
      <c r="AO553" s="223"/>
      <c r="AP553" s="220"/>
      <c r="AQ553" s="224"/>
      <c r="AR553" s="224"/>
      <c r="AS553" s="224"/>
      <c r="AT553" s="224"/>
      <c r="AU553" s="224"/>
      <c r="AV553" s="224"/>
      <c r="AW553" s="224"/>
      <c r="AX553" s="224"/>
      <c r="AY553" s="224"/>
    </row>
    <row r="554">
      <c r="A554" s="219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5"/>
      <c r="AA554" s="220"/>
      <c r="AB554" s="225"/>
      <c r="AC554" s="225"/>
      <c r="AD554" s="225"/>
      <c r="AE554" s="225"/>
      <c r="AF554" s="225"/>
      <c r="AG554" s="220"/>
      <c r="AH554" s="220"/>
      <c r="AI554" s="220"/>
      <c r="AJ554" s="220"/>
      <c r="AK554" s="222"/>
      <c r="AL554" s="222"/>
      <c r="AM554" s="222"/>
      <c r="AN554" s="222"/>
      <c r="AO554" s="223"/>
      <c r="AP554" s="220"/>
      <c r="AQ554" s="224"/>
      <c r="AR554" s="224"/>
      <c r="AS554" s="224"/>
      <c r="AT554" s="224"/>
      <c r="AU554" s="224"/>
      <c r="AV554" s="224"/>
      <c r="AW554" s="224"/>
      <c r="AX554" s="224"/>
      <c r="AY554" s="224"/>
    </row>
    <row r="555">
      <c r="A555" s="219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5"/>
      <c r="AA555" s="220"/>
      <c r="AB555" s="225"/>
      <c r="AC555" s="225"/>
      <c r="AD555" s="225"/>
      <c r="AE555" s="225"/>
      <c r="AF555" s="225"/>
      <c r="AG555" s="220"/>
      <c r="AH555" s="220"/>
      <c r="AI555" s="220"/>
      <c r="AJ555" s="220"/>
      <c r="AK555" s="222"/>
      <c r="AL555" s="222"/>
      <c r="AM555" s="222"/>
      <c r="AN555" s="222"/>
      <c r="AO555" s="223"/>
      <c r="AP555" s="220"/>
      <c r="AQ555" s="224"/>
      <c r="AR555" s="224"/>
      <c r="AS555" s="224"/>
      <c r="AT555" s="224"/>
      <c r="AU555" s="224"/>
      <c r="AV555" s="224"/>
      <c r="AW555" s="224"/>
      <c r="AX555" s="224"/>
      <c r="AY555" s="224"/>
    </row>
    <row r="556">
      <c r="A556" s="219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5"/>
      <c r="AA556" s="220"/>
      <c r="AB556" s="225"/>
      <c r="AC556" s="225"/>
      <c r="AD556" s="225"/>
      <c r="AE556" s="225"/>
      <c r="AF556" s="225"/>
      <c r="AG556" s="220"/>
      <c r="AH556" s="220"/>
      <c r="AI556" s="220"/>
      <c r="AJ556" s="220"/>
      <c r="AK556" s="222"/>
      <c r="AL556" s="222"/>
      <c r="AM556" s="222"/>
      <c r="AN556" s="222"/>
      <c r="AO556" s="223"/>
      <c r="AP556" s="220"/>
      <c r="AQ556" s="224"/>
      <c r="AR556" s="224"/>
      <c r="AS556" s="224"/>
      <c r="AT556" s="224"/>
      <c r="AU556" s="224"/>
      <c r="AV556" s="224"/>
      <c r="AW556" s="224"/>
      <c r="AX556" s="224"/>
      <c r="AY556" s="224"/>
    </row>
    <row r="557">
      <c r="A557" s="219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5"/>
      <c r="AA557" s="220"/>
      <c r="AB557" s="225"/>
      <c r="AC557" s="225"/>
      <c r="AD557" s="225"/>
      <c r="AE557" s="225"/>
      <c r="AF557" s="225"/>
      <c r="AG557" s="220"/>
      <c r="AH557" s="220"/>
      <c r="AI557" s="220"/>
      <c r="AJ557" s="220"/>
      <c r="AK557" s="222"/>
      <c r="AL557" s="222"/>
      <c r="AM557" s="222"/>
      <c r="AN557" s="222"/>
      <c r="AO557" s="223"/>
      <c r="AP557" s="220"/>
      <c r="AQ557" s="224"/>
      <c r="AR557" s="224"/>
      <c r="AS557" s="224"/>
      <c r="AT557" s="224"/>
      <c r="AU557" s="224"/>
      <c r="AV557" s="224"/>
      <c r="AW557" s="224"/>
      <c r="AX557" s="224"/>
      <c r="AY557" s="224"/>
    </row>
    <row r="558">
      <c r="A558" s="219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5"/>
      <c r="AA558" s="220"/>
      <c r="AB558" s="225"/>
      <c r="AC558" s="225"/>
      <c r="AD558" s="225"/>
      <c r="AE558" s="225"/>
      <c r="AF558" s="225"/>
      <c r="AG558" s="220"/>
      <c r="AH558" s="220"/>
      <c r="AI558" s="220"/>
      <c r="AJ558" s="220"/>
      <c r="AK558" s="222"/>
      <c r="AL558" s="222"/>
      <c r="AM558" s="222"/>
      <c r="AN558" s="222"/>
      <c r="AO558" s="223"/>
      <c r="AP558" s="220"/>
      <c r="AQ558" s="224"/>
      <c r="AR558" s="224"/>
      <c r="AS558" s="224"/>
      <c r="AT558" s="224"/>
      <c r="AU558" s="224"/>
      <c r="AV558" s="224"/>
      <c r="AW558" s="224"/>
      <c r="AX558" s="224"/>
      <c r="AY558" s="224"/>
    </row>
    <row r="559">
      <c r="A559" s="219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5"/>
      <c r="AA559" s="220"/>
      <c r="AB559" s="225"/>
      <c r="AC559" s="225"/>
      <c r="AD559" s="225"/>
      <c r="AE559" s="225"/>
      <c r="AF559" s="225"/>
      <c r="AG559" s="220"/>
      <c r="AH559" s="220"/>
      <c r="AI559" s="220"/>
      <c r="AJ559" s="220"/>
      <c r="AK559" s="222"/>
      <c r="AL559" s="222"/>
      <c r="AM559" s="222"/>
      <c r="AN559" s="222"/>
      <c r="AO559" s="223"/>
      <c r="AP559" s="220"/>
      <c r="AQ559" s="224"/>
      <c r="AR559" s="224"/>
      <c r="AS559" s="224"/>
      <c r="AT559" s="224"/>
      <c r="AU559" s="224"/>
      <c r="AV559" s="224"/>
      <c r="AW559" s="224"/>
      <c r="AX559" s="224"/>
      <c r="AY559" s="224"/>
    </row>
    <row r="560">
      <c r="A560" s="219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5"/>
      <c r="AA560" s="220"/>
      <c r="AB560" s="225"/>
      <c r="AC560" s="225"/>
      <c r="AD560" s="225"/>
      <c r="AE560" s="225"/>
      <c r="AF560" s="225"/>
      <c r="AG560" s="220"/>
      <c r="AH560" s="220"/>
      <c r="AI560" s="220"/>
      <c r="AJ560" s="220"/>
      <c r="AK560" s="222"/>
      <c r="AL560" s="222"/>
      <c r="AM560" s="222"/>
      <c r="AN560" s="222"/>
      <c r="AO560" s="223"/>
      <c r="AP560" s="220"/>
      <c r="AQ560" s="224"/>
      <c r="AR560" s="224"/>
      <c r="AS560" s="224"/>
      <c r="AT560" s="224"/>
      <c r="AU560" s="224"/>
      <c r="AV560" s="224"/>
      <c r="AW560" s="224"/>
      <c r="AX560" s="224"/>
      <c r="AY560" s="224"/>
    </row>
    <row r="561">
      <c r="A561" s="219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5"/>
      <c r="AA561" s="220"/>
      <c r="AB561" s="225"/>
      <c r="AC561" s="225"/>
      <c r="AD561" s="225"/>
      <c r="AE561" s="225"/>
      <c r="AF561" s="225"/>
      <c r="AG561" s="220"/>
      <c r="AH561" s="220"/>
      <c r="AI561" s="220"/>
      <c r="AJ561" s="220"/>
      <c r="AK561" s="222"/>
      <c r="AL561" s="222"/>
      <c r="AM561" s="222"/>
      <c r="AN561" s="222"/>
      <c r="AO561" s="223"/>
      <c r="AP561" s="220"/>
      <c r="AQ561" s="224"/>
      <c r="AR561" s="224"/>
      <c r="AS561" s="224"/>
      <c r="AT561" s="224"/>
      <c r="AU561" s="224"/>
      <c r="AV561" s="224"/>
      <c r="AW561" s="224"/>
      <c r="AX561" s="224"/>
      <c r="AY561" s="224"/>
    </row>
    <row r="562">
      <c r="A562" s="219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5"/>
      <c r="AA562" s="220"/>
      <c r="AB562" s="225"/>
      <c r="AC562" s="225"/>
      <c r="AD562" s="225"/>
      <c r="AE562" s="225"/>
      <c r="AF562" s="225"/>
      <c r="AG562" s="220"/>
      <c r="AH562" s="220"/>
      <c r="AI562" s="220"/>
      <c r="AJ562" s="220"/>
      <c r="AK562" s="222"/>
      <c r="AL562" s="222"/>
      <c r="AM562" s="222"/>
      <c r="AN562" s="222"/>
      <c r="AO562" s="223"/>
      <c r="AP562" s="220"/>
      <c r="AQ562" s="224"/>
      <c r="AR562" s="224"/>
      <c r="AS562" s="224"/>
      <c r="AT562" s="224"/>
      <c r="AU562" s="224"/>
      <c r="AV562" s="224"/>
      <c r="AW562" s="224"/>
      <c r="AX562" s="224"/>
      <c r="AY562" s="224"/>
    </row>
    <row r="563">
      <c r="A563" s="219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5"/>
      <c r="AA563" s="220"/>
      <c r="AB563" s="225"/>
      <c r="AC563" s="225"/>
      <c r="AD563" s="225"/>
      <c r="AE563" s="225"/>
      <c r="AF563" s="225"/>
      <c r="AG563" s="220"/>
      <c r="AH563" s="220"/>
      <c r="AI563" s="220"/>
      <c r="AJ563" s="220"/>
      <c r="AK563" s="222"/>
      <c r="AL563" s="222"/>
      <c r="AM563" s="222"/>
      <c r="AN563" s="222"/>
      <c r="AO563" s="223"/>
      <c r="AP563" s="220"/>
      <c r="AQ563" s="224"/>
      <c r="AR563" s="224"/>
      <c r="AS563" s="224"/>
      <c r="AT563" s="224"/>
      <c r="AU563" s="224"/>
      <c r="AV563" s="224"/>
      <c r="AW563" s="224"/>
      <c r="AX563" s="224"/>
      <c r="AY563" s="224"/>
    </row>
    <row r="564">
      <c r="A564" s="219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5"/>
      <c r="AA564" s="220"/>
      <c r="AB564" s="225"/>
      <c r="AC564" s="225"/>
      <c r="AD564" s="225"/>
      <c r="AE564" s="225"/>
      <c r="AF564" s="225"/>
      <c r="AG564" s="220"/>
      <c r="AH564" s="220"/>
      <c r="AI564" s="220"/>
      <c r="AJ564" s="220"/>
      <c r="AK564" s="222"/>
      <c r="AL564" s="222"/>
      <c r="AM564" s="222"/>
      <c r="AN564" s="222"/>
      <c r="AO564" s="223"/>
      <c r="AP564" s="220"/>
      <c r="AQ564" s="224"/>
      <c r="AR564" s="224"/>
      <c r="AS564" s="224"/>
      <c r="AT564" s="224"/>
      <c r="AU564" s="224"/>
      <c r="AV564" s="224"/>
      <c r="AW564" s="224"/>
      <c r="AX564" s="224"/>
      <c r="AY564" s="224"/>
    </row>
    <row r="565">
      <c r="A565" s="219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5"/>
      <c r="AA565" s="220"/>
      <c r="AB565" s="225"/>
      <c r="AC565" s="225"/>
      <c r="AD565" s="225"/>
      <c r="AE565" s="225"/>
      <c r="AF565" s="225"/>
      <c r="AG565" s="220"/>
      <c r="AH565" s="220"/>
      <c r="AI565" s="220"/>
      <c r="AJ565" s="220"/>
      <c r="AK565" s="222"/>
      <c r="AL565" s="222"/>
      <c r="AM565" s="222"/>
      <c r="AN565" s="222"/>
      <c r="AO565" s="223"/>
      <c r="AP565" s="220"/>
      <c r="AQ565" s="224"/>
      <c r="AR565" s="224"/>
      <c r="AS565" s="224"/>
      <c r="AT565" s="224"/>
      <c r="AU565" s="224"/>
      <c r="AV565" s="224"/>
      <c r="AW565" s="224"/>
      <c r="AX565" s="224"/>
      <c r="AY565" s="224"/>
    </row>
    <row r="566">
      <c r="A566" s="219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5"/>
      <c r="AA566" s="220"/>
      <c r="AB566" s="225"/>
      <c r="AC566" s="225"/>
      <c r="AD566" s="225"/>
      <c r="AE566" s="225"/>
      <c r="AF566" s="225"/>
      <c r="AG566" s="220"/>
      <c r="AH566" s="220"/>
      <c r="AI566" s="220"/>
      <c r="AJ566" s="220"/>
      <c r="AK566" s="222"/>
      <c r="AL566" s="222"/>
      <c r="AM566" s="222"/>
      <c r="AN566" s="222"/>
      <c r="AO566" s="223"/>
      <c r="AP566" s="220"/>
      <c r="AQ566" s="224"/>
      <c r="AR566" s="224"/>
      <c r="AS566" s="224"/>
      <c r="AT566" s="224"/>
      <c r="AU566" s="224"/>
      <c r="AV566" s="224"/>
      <c r="AW566" s="224"/>
      <c r="AX566" s="224"/>
      <c r="AY566" s="224"/>
    </row>
    <row r="567">
      <c r="A567" s="219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5"/>
      <c r="AA567" s="220"/>
      <c r="AB567" s="225"/>
      <c r="AC567" s="225"/>
      <c r="AD567" s="225"/>
      <c r="AE567" s="225"/>
      <c r="AF567" s="225"/>
      <c r="AG567" s="220"/>
      <c r="AH567" s="220"/>
      <c r="AI567" s="220"/>
      <c r="AJ567" s="220"/>
      <c r="AK567" s="222"/>
      <c r="AL567" s="222"/>
      <c r="AM567" s="222"/>
      <c r="AN567" s="222"/>
      <c r="AO567" s="223"/>
      <c r="AP567" s="220"/>
      <c r="AQ567" s="224"/>
      <c r="AR567" s="224"/>
      <c r="AS567" s="224"/>
      <c r="AT567" s="224"/>
      <c r="AU567" s="224"/>
      <c r="AV567" s="224"/>
      <c r="AW567" s="224"/>
      <c r="AX567" s="224"/>
      <c r="AY567" s="224"/>
    </row>
    <row r="568">
      <c r="A568" s="219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5"/>
      <c r="AA568" s="220"/>
      <c r="AB568" s="225"/>
      <c r="AC568" s="225"/>
      <c r="AD568" s="225"/>
      <c r="AE568" s="225"/>
      <c r="AF568" s="225"/>
      <c r="AG568" s="220"/>
      <c r="AH568" s="220"/>
      <c r="AI568" s="220"/>
      <c r="AJ568" s="220"/>
      <c r="AK568" s="222"/>
      <c r="AL568" s="222"/>
      <c r="AM568" s="222"/>
      <c r="AN568" s="222"/>
      <c r="AO568" s="223"/>
      <c r="AP568" s="220"/>
      <c r="AQ568" s="224"/>
      <c r="AR568" s="224"/>
      <c r="AS568" s="224"/>
      <c r="AT568" s="224"/>
      <c r="AU568" s="224"/>
      <c r="AV568" s="224"/>
      <c r="AW568" s="224"/>
      <c r="AX568" s="224"/>
      <c r="AY568" s="224"/>
    </row>
    <row r="569">
      <c r="A569" s="219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5"/>
      <c r="AA569" s="220"/>
      <c r="AB569" s="225"/>
      <c r="AC569" s="225"/>
      <c r="AD569" s="225"/>
      <c r="AE569" s="225"/>
      <c r="AF569" s="225"/>
      <c r="AG569" s="220"/>
      <c r="AH569" s="220"/>
      <c r="AI569" s="220"/>
      <c r="AJ569" s="220"/>
      <c r="AK569" s="222"/>
      <c r="AL569" s="222"/>
      <c r="AM569" s="222"/>
      <c r="AN569" s="222"/>
      <c r="AO569" s="223"/>
      <c r="AP569" s="220"/>
      <c r="AQ569" s="224"/>
      <c r="AR569" s="224"/>
      <c r="AS569" s="224"/>
      <c r="AT569" s="224"/>
      <c r="AU569" s="224"/>
      <c r="AV569" s="224"/>
      <c r="AW569" s="224"/>
      <c r="AX569" s="224"/>
      <c r="AY569" s="224"/>
    </row>
    <row r="570">
      <c r="A570" s="219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5"/>
      <c r="AA570" s="220"/>
      <c r="AB570" s="225"/>
      <c r="AC570" s="225"/>
      <c r="AD570" s="225"/>
      <c r="AE570" s="225"/>
      <c r="AF570" s="225"/>
      <c r="AG570" s="220"/>
      <c r="AH570" s="220"/>
      <c r="AI570" s="220"/>
      <c r="AJ570" s="220"/>
      <c r="AK570" s="222"/>
      <c r="AL570" s="222"/>
      <c r="AM570" s="222"/>
      <c r="AN570" s="222"/>
      <c r="AO570" s="223"/>
      <c r="AP570" s="220"/>
      <c r="AQ570" s="224"/>
      <c r="AR570" s="224"/>
      <c r="AS570" s="224"/>
      <c r="AT570" s="224"/>
      <c r="AU570" s="224"/>
      <c r="AV570" s="224"/>
      <c r="AW570" s="224"/>
      <c r="AX570" s="224"/>
      <c r="AY570" s="224"/>
    </row>
    <row r="571">
      <c r="A571" s="219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5"/>
      <c r="AA571" s="220"/>
      <c r="AB571" s="225"/>
      <c r="AC571" s="225"/>
      <c r="AD571" s="225"/>
      <c r="AE571" s="225"/>
      <c r="AF571" s="225"/>
      <c r="AG571" s="220"/>
      <c r="AH571" s="220"/>
      <c r="AI571" s="220"/>
      <c r="AJ571" s="220"/>
      <c r="AK571" s="222"/>
      <c r="AL571" s="222"/>
      <c r="AM571" s="222"/>
      <c r="AN571" s="222"/>
      <c r="AO571" s="223"/>
      <c r="AP571" s="220"/>
      <c r="AQ571" s="224"/>
      <c r="AR571" s="224"/>
      <c r="AS571" s="224"/>
      <c r="AT571" s="224"/>
      <c r="AU571" s="224"/>
      <c r="AV571" s="224"/>
      <c r="AW571" s="224"/>
      <c r="AX571" s="224"/>
      <c r="AY571" s="224"/>
    </row>
    <row r="572">
      <c r="A572" s="219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5"/>
      <c r="AA572" s="220"/>
      <c r="AB572" s="225"/>
      <c r="AC572" s="225"/>
      <c r="AD572" s="225"/>
      <c r="AE572" s="225"/>
      <c r="AF572" s="225"/>
      <c r="AG572" s="220"/>
      <c r="AH572" s="220"/>
      <c r="AI572" s="220"/>
      <c r="AJ572" s="220"/>
      <c r="AK572" s="222"/>
      <c r="AL572" s="222"/>
      <c r="AM572" s="222"/>
      <c r="AN572" s="222"/>
      <c r="AO572" s="223"/>
      <c r="AP572" s="220"/>
      <c r="AQ572" s="224"/>
      <c r="AR572" s="224"/>
      <c r="AS572" s="224"/>
      <c r="AT572" s="224"/>
      <c r="AU572" s="224"/>
      <c r="AV572" s="224"/>
      <c r="AW572" s="224"/>
      <c r="AX572" s="224"/>
      <c r="AY572" s="224"/>
    </row>
    <row r="573">
      <c r="A573" s="219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5"/>
      <c r="AA573" s="220"/>
      <c r="AB573" s="225"/>
      <c r="AC573" s="225"/>
      <c r="AD573" s="225"/>
      <c r="AE573" s="225"/>
      <c r="AF573" s="225"/>
      <c r="AG573" s="220"/>
      <c r="AH573" s="220"/>
      <c r="AI573" s="220"/>
      <c r="AJ573" s="220"/>
      <c r="AK573" s="222"/>
      <c r="AL573" s="222"/>
      <c r="AM573" s="222"/>
      <c r="AN573" s="222"/>
      <c r="AO573" s="223"/>
      <c r="AP573" s="220"/>
      <c r="AQ573" s="224"/>
      <c r="AR573" s="224"/>
      <c r="AS573" s="224"/>
      <c r="AT573" s="224"/>
      <c r="AU573" s="224"/>
      <c r="AV573" s="224"/>
      <c r="AW573" s="224"/>
      <c r="AX573" s="224"/>
      <c r="AY573" s="224"/>
    </row>
    <row r="574">
      <c r="A574" s="219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5"/>
      <c r="AA574" s="220"/>
      <c r="AB574" s="225"/>
      <c r="AC574" s="225"/>
      <c r="AD574" s="225"/>
      <c r="AE574" s="225"/>
      <c r="AF574" s="225"/>
      <c r="AG574" s="220"/>
      <c r="AH574" s="220"/>
      <c r="AI574" s="220"/>
      <c r="AJ574" s="220"/>
      <c r="AK574" s="222"/>
      <c r="AL574" s="222"/>
      <c r="AM574" s="222"/>
      <c r="AN574" s="222"/>
      <c r="AO574" s="223"/>
      <c r="AP574" s="220"/>
      <c r="AQ574" s="224"/>
      <c r="AR574" s="224"/>
      <c r="AS574" s="224"/>
      <c r="AT574" s="224"/>
      <c r="AU574" s="224"/>
      <c r="AV574" s="224"/>
      <c r="AW574" s="224"/>
      <c r="AX574" s="224"/>
      <c r="AY574" s="224"/>
    </row>
    <row r="575">
      <c r="A575" s="219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5"/>
      <c r="AA575" s="220"/>
      <c r="AB575" s="225"/>
      <c r="AC575" s="225"/>
      <c r="AD575" s="225"/>
      <c r="AE575" s="225"/>
      <c r="AF575" s="225"/>
      <c r="AG575" s="220"/>
      <c r="AH575" s="220"/>
      <c r="AI575" s="220"/>
      <c r="AJ575" s="220"/>
      <c r="AK575" s="222"/>
      <c r="AL575" s="222"/>
      <c r="AM575" s="222"/>
      <c r="AN575" s="222"/>
      <c r="AO575" s="223"/>
      <c r="AP575" s="220"/>
      <c r="AQ575" s="224"/>
      <c r="AR575" s="224"/>
      <c r="AS575" s="224"/>
      <c r="AT575" s="224"/>
      <c r="AU575" s="224"/>
      <c r="AV575" s="224"/>
      <c r="AW575" s="224"/>
      <c r="AX575" s="224"/>
      <c r="AY575" s="224"/>
    </row>
    <row r="576">
      <c r="A576" s="219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5"/>
      <c r="AA576" s="220"/>
      <c r="AB576" s="225"/>
      <c r="AC576" s="225"/>
      <c r="AD576" s="225"/>
      <c r="AE576" s="225"/>
      <c r="AF576" s="225"/>
      <c r="AG576" s="220"/>
      <c r="AH576" s="220"/>
      <c r="AI576" s="220"/>
      <c r="AJ576" s="220"/>
      <c r="AK576" s="222"/>
      <c r="AL576" s="222"/>
      <c r="AM576" s="222"/>
      <c r="AN576" s="222"/>
      <c r="AO576" s="223"/>
      <c r="AP576" s="220"/>
      <c r="AQ576" s="224"/>
      <c r="AR576" s="224"/>
      <c r="AS576" s="224"/>
      <c r="AT576" s="224"/>
      <c r="AU576" s="224"/>
      <c r="AV576" s="224"/>
      <c r="AW576" s="224"/>
      <c r="AX576" s="224"/>
      <c r="AY576" s="224"/>
    </row>
    <row r="577">
      <c r="A577" s="219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5"/>
      <c r="AA577" s="220"/>
      <c r="AB577" s="225"/>
      <c r="AC577" s="225"/>
      <c r="AD577" s="225"/>
      <c r="AE577" s="225"/>
      <c r="AF577" s="225"/>
      <c r="AG577" s="220"/>
      <c r="AH577" s="220"/>
      <c r="AI577" s="220"/>
      <c r="AJ577" s="220"/>
      <c r="AK577" s="222"/>
      <c r="AL577" s="222"/>
      <c r="AM577" s="222"/>
      <c r="AN577" s="222"/>
      <c r="AO577" s="223"/>
      <c r="AP577" s="220"/>
      <c r="AQ577" s="224"/>
      <c r="AR577" s="224"/>
      <c r="AS577" s="224"/>
      <c r="AT577" s="224"/>
      <c r="AU577" s="224"/>
      <c r="AV577" s="224"/>
      <c r="AW577" s="224"/>
      <c r="AX577" s="224"/>
      <c r="AY577" s="224"/>
    </row>
    <row r="578">
      <c r="A578" s="219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5"/>
      <c r="AA578" s="220"/>
      <c r="AB578" s="225"/>
      <c r="AC578" s="225"/>
      <c r="AD578" s="225"/>
      <c r="AE578" s="225"/>
      <c r="AF578" s="225"/>
      <c r="AG578" s="220"/>
      <c r="AH578" s="220"/>
      <c r="AI578" s="220"/>
      <c r="AJ578" s="220"/>
      <c r="AK578" s="222"/>
      <c r="AL578" s="222"/>
      <c r="AM578" s="222"/>
      <c r="AN578" s="222"/>
      <c r="AO578" s="223"/>
      <c r="AP578" s="220"/>
      <c r="AQ578" s="224"/>
      <c r="AR578" s="224"/>
      <c r="AS578" s="224"/>
      <c r="AT578" s="224"/>
      <c r="AU578" s="224"/>
      <c r="AV578" s="224"/>
      <c r="AW578" s="224"/>
      <c r="AX578" s="224"/>
      <c r="AY578" s="224"/>
    </row>
    <row r="579">
      <c r="A579" s="219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5"/>
      <c r="AA579" s="220"/>
      <c r="AB579" s="225"/>
      <c r="AC579" s="225"/>
      <c r="AD579" s="225"/>
      <c r="AE579" s="225"/>
      <c r="AF579" s="225"/>
      <c r="AG579" s="220"/>
      <c r="AH579" s="220"/>
      <c r="AI579" s="220"/>
      <c r="AJ579" s="220"/>
      <c r="AK579" s="222"/>
      <c r="AL579" s="222"/>
      <c r="AM579" s="222"/>
      <c r="AN579" s="222"/>
      <c r="AO579" s="223"/>
      <c r="AP579" s="220"/>
      <c r="AQ579" s="224"/>
      <c r="AR579" s="224"/>
      <c r="AS579" s="224"/>
      <c r="AT579" s="224"/>
      <c r="AU579" s="224"/>
      <c r="AV579" s="224"/>
      <c r="AW579" s="224"/>
      <c r="AX579" s="224"/>
      <c r="AY579" s="224"/>
    </row>
    <row r="580">
      <c r="A580" s="219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5"/>
      <c r="AA580" s="220"/>
      <c r="AB580" s="225"/>
      <c r="AC580" s="225"/>
      <c r="AD580" s="225"/>
      <c r="AE580" s="225"/>
      <c r="AF580" s="225"/>
      <c r="AG580" s="220"/>
      <c r="AH580" s="220"/>
      <c r="AI580" s="220"/>
      <c r="AJ580" s="220"/>
      <c r="AK580" s="222"/>
      <c r="AL580" s="222"/>
      <c r="AM580" s="222"/>
      <c r="AN580" s="222"/>
      <c r="AO580" s="223"/>
      <c r="AP580" s="220"/>
      <c r="AQ580" s="224"/>
      <c r="AR580" s="224"/>
      <c r="AS580" s="224"/>
      <c r="AT580" s="224"/>
      <c r="AU580" s="224"/>
      <c r="AV580" s="224"/>
      <c r="AW580" s="224"/>
      <c r="AX580" s="224"/>
      <c r="AY580" s="224"/>
    </row>
    <row r="581">
      <c r="A581" s="219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5"/>
      <c r="AA581" s="220"/>
      <c r="AB581" s="225"/>
      <c r="AC581" s="225"/>
      <c r="AD581" s="225"/>
      <c r="AE581" s="225"/>
      <c r="AF581" s="225"/>
      <c r="AG581" s="220"/>
      <c r="AH581" s="220"/>
      <c r="AI581" s="220"/>
      <c r="AJ581" s="220"/>
      <c r="AK581" s="222"/>
      <c r="AL581" s="222"/>
      <c r="AM581" s="222"/>
      <c r="AN581" s="222"/>
      <c r="AO581" s="223"/>
      <c r="AP581" s="220"/>
      <c r="AQ581" s="224"/>
      <c r="AR581" s="224"/>
      <c r="AS581" s="224"/>
      <c r="AT581" s="224"/>
      <c r="AU581" s="224"/>
      <c r="AV581" s="224"/>
      <c r="AW581" s="224"/>
      <c r="AX581" s="224"/>
      <c r="AY581" s="224"/>
    </row>
    <row r="582">
      <c r="A582" s="219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5"/>
      <c r="AA582" s="220"/>
      <c r="AB582" s="225"/>
      <c r="AC582" s="225"/>
      <c r="AD582" s="225"/>
      <c r="AE582" s="225"/>
      <c r="AF582" s="225"/>
      <c r="AG582" s="220"/>
      <c r="AH582" s="220"/>
      <c r="AI582" s="220"/>
      <c r="AJ582" s="220"/>
      <c r="AK582" s="222"/>
      <c r="AL582" s="222"/>
      <c r="AM582" s="222"/>
      <c r="AN582" s="222"/>
      <c r="AO582" s="223"/>
      <c r="AP582" s="220"/>
      <c r="AQ582" s="224"/>
      <c r="AR582" s="224"/>
      <c r="AS582" s="224"/>
      <c r="AT582" s="224"/>
      <c r="AU582" s="224"/>
      <c r="AV582" s="224"/>
      <c r="AW582" s="224"/>
      <c r="AX582" s="224"/>
      <c r="AY582" s="224"/>
    </row>
    <row r="583">
      <c r="A583" s="219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5"/>
      <c r="AA583" s="220"/>
      <c r="AB583" s="225"/>
      <c r="AC583" s="225"/>
      <c r="AD583" s="225"/>
      <c r="AE583" s="225"/>
      <c r="AF583" s="225"/>
      <c r="AG583" s="220"/>
      <c r="AH583" s="220"/>
      <c r="AI583" s="220"/>
      <c r="AJ583" s="220"/>
      <c r="AK583" s="222"/>
      <c r="AL583" s="222"/>
      <c r="AM583" s="222"/>
      <c r="AN583" s="222"/>
      <c r="AO583" s="223"/>
      <c r="AP583" s="220"/>
      <c r="AQ583" s="224"/>
      <c r="AR583" s="224"/>
      <c r="AS583" s="224"/>
      <c r="AT583" s="224"/>
      <c r="AU583" s="224"/>
      <c r="AV583" s="224"/>
      <c r="AW583" s="224"/>
      <c r="AX583" s="224"/>
      <c r="AY583" s="224"/>
    </row>
    <row r="584">
      <c r="A584" s="219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5"/>
      <c r="AA584" s="220"/>
      <c r="AB584" s="225"/>
      <c r="AC584" s="225"/>
      <c r="AD584" s="225"/>
      <c r="AE584" s="225"/>
      <c r="AF584" s="225"/>
      <c r="AG584" s="220"/>
      <c r="AH584" s="220"/>
      <c r="AI584" s="220"/>
      <c r="AJ584" s="220"/>
      <c r="AK584" s="222"/>
      <c r="AL584" s="222"/>
      <c r="AM584" s="222"/>
      <c r="AN584" s="222"/>
      <c r="AO584" s="223"/>
      <c r="AP584" s="220"/>
      <c r="AQ584" s="224"/>
      <c r="AR584" s="224"/>
      <c r="AS584" s="224"/>
      <c r="AT584" s="224"/>
      <c r="AU584" s="224"/>
      <c r="AV584" s="224"/>
      <c r="AW584" s="224"/>
      <c r="AX584" s="224"/>
      <c r="AY584" s="224"/>
    </row>
    <row r="585">
      <c r="A585" s="219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5"/>
      <c r="AA585" s="220"/>
      <c r="AB585" s="225"/>
      <c r="AC585" s="225"/>
      <c r="AD585" s="225"/>
      <c r="AE585" s="225"/>
      <c r="AF585" s="225"/>
      <c r="AG585" s="220"/>
      <c r="AH585" s="220"/>
      <c r="AI585" s="220"/>
      <c r="AJ585" s="220"/>
      <c r="AK585" s="222"/>
      <c r="AL585" s="222"/>
      <c r="AM585" s="222"/>
      <c r="AN585" s="222"/>
      <c r="AO585" s="223"/>
      <c r="AP585" s="220"/>
      <c r="AQ585" s="224"/>
      <c r="AR585" s="224"/>
      <c r="AS585" s="224"/>
      <c r="AT585" s="224"/>
      <c r="AU585" s="224"/>
      <c r="AV585" s="224"/>
      <c r="AW585" s="224"/>
      <c r="AX585" s="224"/>
      <c r="AY585" s="224"/>
    </row>
    <row r="586">
      <c r="A586" s="219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5"/>
      <c r="AA586" s="220"/>
      <c r="AB586" s="225"/>
      <c r="AC586" s="225"/>
      <c r="AD586" s="225"/>
      <c r="AE586" s="225"/>
      <c r="AF586" s="225"/>
      <c r="AG586" s="220"/>
      <c r="AH586" s="220"/>
      <c r="AI586" s="220"/>
      <c r="AJ586" s="220"/>
      <c r="AK586" s="222"/>
      <c r="AL586" s="222"/>
      <c r="AM586" s="222"/>
      <c r="AN586" s="222"/>
      <c r="AO586" s="223"/>
      <c r="AP586" s="220"/>
      <c r="AQ586" s="224"/>
      <c r="AR586" s="224"/>
      <c r="AS586" s="224"/>
      <c r="AT586" s="224"/>
      <c r="AU586" s="224"/>
      <c r="AV586" s="224"/>
      <c r="AW586" s="224"/>
      <c r="AX586" s="224"/>
      <c r="AY586" s="224"/>
    </row>
    <row r="587">
      <c r="A587" s="219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5"/>
      <c r="AA587" s="220"/>
      <c r="AB587" s="225"/>
      <c r="AC587" s="225"/>
      <c r="AD587" s="225"/>
      <c r="AE587" s="225"/>
      <c r="AF587" s="225"/>
      <c r="AG587" s="220"/>
      <c r="AH587" s="220"/>
      <c r="AI587" s="220"/>
      <c r="AJ587" s="220"/>
      <c r="AK587" s="222"/>
      <c r="AL587" s="222"/>
      <c r="AM587" s="222"/>
      <c r="AN587" s="222"/>
      <c r="AO587" s="223"/>
      <c r="AP587" s="220"/>
      <c r="AQ587" s="224"/>
      <c r="AR587" s="224"/>
      <c r="AS587" s="224"/>
      <c r="AT587" s="224"/>
      <c r="AU587" s="224"/>
      <c r="AV587" s="224"/>
      <c r="AW587" s="224"/>
      <c r="AX587" s="224"/>
      <c r="AY587" s="224"/>
    </row>
    <row r="588">
      <c r="A588" s="219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5"/>
      <c r="AA588" s="220"/>
      <c r="AB588" s="225"/>
      <c r="AC588" s="225"/>
      <c r="AD588" s="225"/>
      <c r="AE588" s="225"/>
      <c r="AF588" s="225"/>
      <c r="AG588" s="220"/>
      <c r="AH588" s="220"/>
      <c r="AI588" s="220"/>
      <c r="AJ588" s="220"/>
      <c r="AK588" s="222"/>
      <c r="AL588" s="222"/>
      <c r="AM588" s="222"/>
      <c r="AN588" s="222"/>
      <c r="AO588" s="223"/>
      <c r="AP588" s="220"/>
      <c r="AQ588" s="224"/>
      <c r="AR588" s="224"/>
      <c r="AS588" s="224"/>
      <c r="AT588" s="224"/>
      <c r="AU588" s="224"/>
      <c r="AV588" s="224"/>
      <c r="AW588" s="224"/>
      <c r="AX588" s="224"/>
      <c r="AY588" s="224"/>
    </row>
    <row r="589">
      <c r="A589" s="219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5"/>
      <c r="AA589" s="220"/>
      <c r="AB589" s="225"/>
      <c r="AC589" s="225"/>
      <c r="AD589" s="225"/>
      <c r="AE589" s="225"/>
      <c r="AF589" s="225"/>
      <c r="AG589" s="220"/>
      <c r="AH589" s="220"/>
      <c r="AI589" s="220"/>
      <c r="AJ589" s="220"/>
      <c r="AK589" s="222"/>
      <c r="AL589" s="222"/>
      <c r="AM589" s="222"/>
      <c r="AN589" s="222"/>
      <c r="AO589" s="223"/>
      <c r="AP589" s="220"/>
      <c r="AQ589" s="224"/>
      <c r="AR589" s="224"/>
      <c r="AS589" s="224"/>
      <c r="AT589" s="224"/>
      <c r="AU589" s="224"/>
      <c r="AV589" s="224"/>
      <c r="AW589" s="224"/>
      <c r="AX589" s="224"/>
      <c r="AY589" s="224"/>
    </row>
    <row r="590">
      <c r="A590" s="219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5"/>
      <c r="AA590" s="220"/>
      <c r="AB590" s="225"/>
      <c r="AC590" s="225"/>
      <c r="AD590" s="225"/>
      <c r="AE590" s="225"/>
      <c r="AF590" s="225"/>
      <c r="AG590" s="220"/>
      <c r="AH590" s="220"/>
      <c r="AI590" s="220"/>
      <c r="AJ590" s="220"/>
      <c r="AK590" s="222"/>
      <c r="AL590" s="222"/>
      <c r="AM590" s="222"/>
      <c r="AN590" s="222"/>
      <c r="AO590" s="223"/>
      <c r="AP590" s="220"/>
      <c r="AQ590" s="224"/>
      <c r="AR590" s="224"/>
      <c r="AS590" s="224"/>
      <c r="AT590" s="224"/>
      <c r="AU590" s="224"/>
      <c r="AV590" s="224"/>
      <c r="AW590" s="224"/>
      <c r="AX590" s="224"/>
      <c r="AY590" s="224"/>
    </row>
    <row r="591">
      <c r="A591" s="219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5"/>
      <c r="AA591" s="220"/>
      <c r="AB591" s="225"/>
      <c r="AC591" s="225"/>
      <c r="AD591" s="225"/>
      <c r="AE591" s="225"/>
      <c r="AF591" s="225"/>
      <c r="AG591" s="220"/>
      <c r="AH591" s="220"/>
      <c r="AI591" s="220"/>
      <c r="AJ591" s="220"/>
      <c r="AK591" s="222"/>
      <c r="AL591" s="222"/>
      <c r="AM591" s="222"/>
      <c r="AN591" s="222"/>
      <c r="AO591" s="223"/>
      <c r="AP591" s="220"/>
      <c r="AQ591" s="224"/>
      <c r="AR591" s="224"/>
      <c r="AS591" s="224"/>
      <c r="AT591" s="224"/>
      <c r="AU591" s="224"/>
      <c r="AV591" s="224"/>
      <c r="AW591" s="224"/>
      <c r="AX591" s="224"/>
      <c r="AY591" s="224"/>
    </row>
    <row r="592">
      <c r="A592" s="219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5"/>
      <c r="AA592" s="220"/>
      <c r="AB592" s="225"/>
      <c r="AC592" s="225"/>
      <c r="AD592" s="225"/>
      <c r="AE592" s="225"/>
      <c r="AF592" s="225"/>
      <c r="AG592" s="220"/>
      <c r="AH592" s="220"/>
      <c r="AI592" s="220"/>
      <c r="AJ592" s="220"/>
      <c r="AK592" s="222"/>
      <c r="AL592" s="222"/>
      <c r="AM592" s="222"/>
      <c r="AN592" s="222"/>
      <c r="AO592" s="223"/>
      <c r="AP592" s="220"/>
      <c r="AQ592" s="224"/>
      <c r="AR592" s="224"/>
      <c r="AS592" s="224"/>
      <c r="AT592" s="224"/>
      <c r="AU592" s="224"/>
      <c r="AV592" s="224"/>
      <c r="AW592" s="224"/>
      <c r="AX592" s="224"/>
      <c r="AY592" s="224"/>
    </row>
    <row r="593">
      <c r="A593" s="219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5"/>
      <c r="AA593" s="220"/>
      <c r="AB593" s="225"/>
      <c r="AC593" s="225"/>
      <c r="AD593" s="225"/>
      <c r="AE593" s="225"/>
      <c r="AF593" s="225"/>
      <c r="AG593" s="220"/>
      <c r="AH593" s="220"/>
      <c r="AI593" s="220"/>
      <c r="AJ593" s="220"/>
      <c r="AK593" s="222"/>
      <c r="AL593" s="222"/>
      <c r="AM593" s="222"/>
      <c r="AN593" s="222"/>
      <c r="AO593" s="223"/>
      <c r="AP593" s="220"/>
      <c r="AQ593" s="224"/>
      <c r="AR593" s="224"/>
      <c r="AS593" s="224"/>
      <c r="AT593" s="224"/>
      <c r="AU593" s="224"/>
      <c r="AV593" s="224"/>
      <c r="AW593" s="224"/>
      <c r="AX593" s="224"/>
      <c r="AY593" s="224"/>
    </row>
    <row r="594">
      <c r="A594" s="219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5"/>
      <c r="AA594" s="220"/>
      <c r="AB594" s="225"/>
      <c r="AC594" s="225"/>
      <c r="AD594" s="225"/>
      <c r="AE594" s="225"/>
      <c r="AF594" s="225"/>
      <c r="AG594" s="220"/>
      <c r="AH594" s="220"/>
      <c r="AI594" s="220"/>
      <c r="AJ594" s="220"/>
      <c r="AK594" s="222"/>
      <c r="AL594" s="222"/>
      <c r="AM594" s="222"/>
      <c r="AN594" s="222"/>
      <c r="AO594" s="223"/>
      <c r="AP594" s="220"/>
      <c r="AQ594" s="224"/>
      <c r="AR594" s="224"/>
      <c r="AS594" s="224"/>
      <c r="AT594" s="224"/>
      <c r="AU594" s="224"/>
      <c r="AV594" s="224"/>
      <c r="AW594" s="224"/>
      <c r="AX594" s="224"/>
      <c r="AY594" s="224"/>
    </row>
    <row r="595">
      <c r="A595" s="219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5"/>
      <c r="AA595" s="220"/>
      <c r="AB595" s="225"/>
      <c r="AC595" s="225"/>
      <c r="AD595" s="225"/>
      <c r="AE595" s="225"/>
      <c r="AF595" s="225"/>
      <c r="AG595" s="220"/>
      <c r="AH595" s="220"/>
      <c r="AI595" s="220"/>
      <c r="AJ595" s="220"/>
      <c r="AK595" s="222"/>
      <c r="AL595" s="222"/>
      <c r="AM595" s="222"/>
      <c r="AN595" s="222"/>
      <c r="AO595" s="223"/>
      <c r="AP595" s="220"/>
      <c r="AQ595" s="224"/>
      <c r="AR595" s="224"/>
      <c r="AS595" s="224"/>
      <c r="AT595" s="224"/>
      <c r="AU595" s="224"/>
      <c r="AV595" s="224"/>
      <c r="AW595" s="224"/>
      <c r="AX595" s="224"/>
      <c r="AY595" s="224"/>
    </row>
    <row r="596">
      <c r="A596" s="219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5"/>
      <c r="AA596" s="220"/>
      <c r="AB596" s="225"/>
      <c r="AC596" s="225"/>
      <c r="AD596" s="225"/>
      <c r="AE596" s="225"/>
      <c r="AF596" s="225"/>
      <c r="AG596" s="220"/>
      <c r="AH596" s="220"/>
      <c r="AI596" s="220"/>
      <c r="AJ596" s="220"/>
      <c r="AK596" s="222"/>
      <c r="AL596" s="222"/>
      <c r="AM596" s="222"/>
      <c r="AN596" s="222"/>
      <c r="AO596" s="223"/>
      <c r="AP596" s="220"/>
      <c r="AQ596" s="224"/>
      <c r="AR596" s="224"/>
      <c r="AS596" s="224"/>
      <c r="AT596" s="224"/>
      <c r="AU596" s="224"/>
      <c r="AV596" s="224"/>
      <c r="AW596" s="224"/>
      <c r="AX596" s="224"/>
      <c r="AY596" s="224"/>
    </row>
    <row r="597">
      <c r="A597" s="219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5"/>
      <c r="AA597" s="220"/>
      <c r="AB597" s="225"/>
      <c r="AC597" s="225"/>
      <c r="AD597" s="225"/>
      <c r="AE597" s="225"/>
      <c r="AF597" s="225"/>
      <c r="AG597" s="220"/>
      <c r="AH597" s="220"/>
      <c r="AI597" s="220"/>
      <c r="AJ597" s="220"/>
      <c r="AK597" s="222"/>
      <c r="AL597" s="222"/>
      <c r="AM597" s="222"/>
      <c r="AN597" s="222"/>
      <c r="AO597" s="223"/>
      <c r="AP597" s="220"/>
      <c r="AQ597" s="224"/>
      <c r="AR597" s="224"/>
      <c r="AS597" s="224"/>
      <c r="AT597" s="224"/>
      <c r="AU597" s="224"/>
      <c r="AV597" s="224"/>
      <c r="AW597" s="224"/>
      <c r="AX597" s="224"/>
      <c r="AY597" s="224"/>
    </row>
    <row r="598">
      <c r="A598" s="219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5"/>
      <c r="AA598" s="220"/>
      <c r="AB598" s="225"/>
      <c r="AC598" s="225"/>
      <c r="AD598" s="225"/>
      <c r="AE598" s="225"/>
      <c r="AF598" s="225"/>
      <c r="AG598" s="220"/>
      <c r="AH598" s="220"/>
      <c r="AI598" s="220"/>
      <c r="AJ598" s="220"/>
      <c r="AK598" s="222"/>
      <c r="AL598" s="222"/>
      <c r="AM598" s="222"/>
      <c r="AN598" s="222"/>
      <c r="AO598" s="223"/>
      <c r="AP598" s="220"/>
      <c r="AQ598" s="224"/>
      <c r="AR598" s="224"/>
      <c r="AS598" s="224"/>
      <c r="AT598" s="224"/>
      <c r="AU598" s="224"/>
      <c r="AV598" s="224"/>
      <c r="AW598" s="224"/>
      <c r="AX598" s="224"/>
      <c r="AY598" s="224"/>
    </row>
    <row r="599">
      <c r="A599" s="219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5"/>
      <c r="AA599" s="220"/>
      <c r="AB599" s="225"/>
      <c r="AC599" s="225"/>
      <c r="AD599" s="225"/>
      <c r="AE599" s="225"/>
      <c r="AF599" s="225"/>
      <c r="AG599" s="220"/>
      <c r="AH599" s="220"/>
      <c r="AI599" s="220"/>
      <c r="AJ599" s="220"/>
      <c r="AK599" s="222"/>
      <c r="AL599" s="222"/>
      <c r="AM599" s="222"/>
      <c r="AN599" s="222"/>
      <c r="AO599" s="223"/>
      <c r="AP599" s="220"/>
      <c r="AQ599" s="224"/>
      <c r="AR599" s="224"/>
      <c r="AS599" s="224"/>
      <c r="AT599" s="224"/>
      <c r="AU599" s="224"/>
      <c r="AV599" s="224"/>
      <c r="AW599" s="224"/>
      <c r="AX599" s="224"/>
      <c r="AY599" s="224"/>
    </row>
    <row r="600">
      <c r="A600" s="219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5"/>
      <c r="AA600" s="220"/>
      <c r="AB600" s="225"/>
      <c r="AC600" s="225"/>
      <c r="AD600" s="225"/>
      <c r="AE600" s="225"/>
      <c r="AF600" s="225"/>
      <c r="AG600" s="220"/>
      <c r="AH600" s="220"/>
      <c r="AI600" s="220"/>
      <c r="AJ600" s="220"/>
      <c r="AK600" s="222"/>
      <c r="AL600" s="222"/>
      <c r="AM600" s="222"/>
      <c r="AN600" s="222"/>
      <c r="AO600" s="223"/>
      <c r="AP600" s="220"/>
      <c r="AQ600" s="224"/>
      <c r="AR600" s="224"/>
      <c r="AS600" s="224"/>
      <c r="AT600" s="224"/>
      <c r="AU600" s="224"/>
      <c r="AV600" s="224"/>
      <c r="AW600" s="224"/>
      <c r="AX600" s="224"/>
      <c r="AY600" s="224"/>
    </row>
    <row r="601">
      <c r="A601" s="219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5"/>
      <c r="AA601" s="220"/>
      <c r="AB601" s="225"/>
      <c r="AC601" s="225"/>
      <c r="AD601" s="225"/>
      <c r="AE601" s="225"/>
      <c r="AF601" s="225"/>
      <c r="AG601" s="220"/>
      <c r="AH601" s="220"/>
      <c r="AI601" s="220"/>
      <c r="AJ601" s="220"/>
      <c r="AK601" s="222"/>
      <c r="AL601" s="222"/>
      <c r="AM601" s="222"/>
      <c r="AN601" s="222"/>
      <c r="AO601" s="223"/>
      <c r="AP601" s="220"/>
      <c r="AQ601" s="224"/>
      <c r="AR601" s="224"/>
      <c r="AS601" s="224"/>
      <c r="AT601" s="224"/>
      <c r="AU601" s="224"/>
      <c r="AV601" s="224"/>
      <c r="AW601" s="224"/>
      <c r="AX601" s="224"/>
      <c r="AY601" s="224"/>
    </row>
    <row r="602">
      <c r="A602" s="219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5"/>
      <c r="AA602" s="220"/>
      <c r="AB602" s="225"/>
      <c r="AC602" s="225"/>
      <c r="AD602" s="225"/>
      <c r="AE602" s="225"/>
      <c r="AF602" s="225"/>
      <c r="AG602" s="220"/>
      <c r="AH602" s="220"/>
      <c r="AI602" s="220"/>
      <c r="AJ602" s="220"/>
      <c r="AK602" s="222"/>
      <c r="AL602" s="222"/>
      <c r="AM602" s="222"/>
      <c r="AN602" s="222"/>
      <c r="AO602" s="223"/>
      <c r="AP602" s="220"/>
      <c r="AQ602" s="224"/>
      <c r="AR602" s="224"/>
      <c r="AS602" s="224"/>
      <c r="AT602" s="224"/>
      <c r="AU602" s="224"/>
      <c r="AV602" s="224"/>
      <c r="AW602" s="224"/>
      <c r="AX602" s="224"/>
      <c r="AY602" s="224"/>
    </row>
    <row r="603">
      <c r="A603" s="219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5"/>
      <c r="AA603" s="220"/>
      <c r="AB603" s="225"/>
      <c r="AC603" s="225"/>
      <c r="AD603" s="225"/>
      <c r="AE603" s="225"/>
      <c r="AF603" s="225"/>
      <c r="AG603" s="220"/>
      <c r="AH603" s="220"/>
      <c r="AI603" s="220"/>
      <c r="AJ603" s="220"/>
      <c r="AK603" s="222"/>
      <c r="AL603" s="222"/>
      <c r="AM603" s="222"/>
      <c r="AN603" s="222"/>
      <c r="AO603" s="223"/>
      <c r="AP603" s="220"/>
      <c r="AQ603" s="224"/>
      <c r="AR603" s="224"/>
      <c r="AS603" s="224"/>
      <c r="AT603" s="224"/>
      <c r="AU603" s="224"/>
      <c r="AV603" s="224"/>
      <c r="AW603" s="224"/>
      <c r="AX603" s="224"/>
      <c r="AY603" s="224"/>
    </row>
    <row r="604">
      <c r="A604" s="219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5"/>
      <c r="AA604" s="220"/>
      <c r="AB604" s="225"/>
      <c r="AC604" s="225"/>
      <c r="AD604" s="225"/>
      <c r="AE604" s="225"/>
      <c r="AF604" s="225"/>
      <c r="AG604" s="220"/>
      <c r="AH604" s="220"/>
      <c r="AI604" s="220"/>
      <c r="AJ604" s="220"/>
      <c r="AK604" s="222"/>
      <c r="AL604" s="222"/>
      <c r="AM604" s="222"/>
      <c r="AN604" s="222"/>
      <c r="AO604" s="223"/>
      <c r="AP604" s="220"/>
      <c r="AQ604" s="224"/>
      <c r="AR604" s="224"/>
      <c r="AS604" s="224"/>
      <c r="AT604" s="224"/>
      <c r="AU604" s="224"/>
      <c r="AV604" s="224"/>
      <c r="AW604" s="224"/>
      <c r="AX604" s="224"/>
      <c r="AY604" s="224"/>
    </row>
    <row r="605">
      <c r="A605" s="219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5"/>
      <c r="AA605" s="220"/>
      <c r="AB605" s="225"/>
      <c r="AC605" s="225"/>
      <c r="AD605" s="225"/>
      <c r="AE605" s="225"/>
      <c r="AF605" s="225"/>
      <c r="AG605" s="220"/>
      <c r="AH605" s="220"/>
      <c r="AI605" s="220"/>
      <c r="AJ605" s="220"/>
      <c r="AK605" s="222"/>
      <c r="AL605" s="222"/>
      <c r="AM605" s="222"/>
      <c r="AN605" s="222"/>
      <c r="AO605" s="223"/>
      <c r="AP605" s="220"/>
      <c r="AQ605" s="224"/>
      <c r="AR605" s="224"/>
      <c r="AS605" s="224"/>
      <c r="AT605" s="224"/>
      <c r="AU605" s="224"/>
      <c r="AV605" s="224"/>
      <c r="AW605" s="224"/>
      <c r="AX605" s="224"/>
      <c r="AY605" s="224"/>
    </row>
    <row r="606">
      <c r="A606" s="219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5"/>
      <c r="AA606" s="220"/>
      <c r="AB606" s="225"/>
      <c r="AC606" s="225"/>
      <c r="AD606" s="225"/>
      <c r="AE606" s="225"/>
      <c r="AF606" s="225"/>
      <c r="AG606" s="220"/>
      <c r="AH606" s="220"/>
      <c r="AI606" s="220"/>
      <c r="AJ606" s="220"/>
      <c r="AK606" s="222"/>
      <c r="AL606" s="222"/>
      <c r="AM606" s="222"/>
      <c r="AN606" s="222"/>
      <c r="AO606" s="223"/>
      <c r="AP606" s="220"/>
      <c r="AQ606" s="224"/>
      <c r="AR606" s="224"/>
      <c r="AS606" s="224"/>
      <c r="AT606" s="224"/>
      <c r="AU606" s="224"/>
      <c r="AV606" s="224"/>
      <c r="AW606" s="224"/>
      <c r="AX606" s="224"/>
      <c r="AY606" s="224"/>
    </row>
    <row r="607">
      <c r="A607" s="219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5"/>
      <c r="AA607" s="220"/>
      <c r="AB607" s="225"/>
      <c r="AC607" s="225"/>
      <c r="AD607" s="225"/>
      <c r="AE607" s="225"/>
      <c r="AF607" s="225"/>
      <c r="AG607" s="220"/>
      <c r="AH607" s="220"/>
      <c r="AI607" s="220"/>
      <c r="AJ607" s="220"/>
      <c r="AK607" s="222"/>
      <c r="AL607" s="222"/>
      <c r="AM607" s="222"/>
      <c r="AN607" s="222"/>
      <c r="AO607" s="223"/>
      <c r="AP607" s="220"/>
      <c r="AQ607" s="224"/>
      <c r="AR607" s="224"/>
      <c r="AS607" s="224"/>
      <c r="AT607" s="224"/>
      <c r="AU607" s="224"/>
      <c r="AV607" s="224"/>
      <c r="AW607" s="224"/>
      <c r="AX607" s="224"/>
      <c r="AY607" s="224"/>
    </row>
    <row r="608">
      <c r="A608" s="219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5"/>
      <c r="AA608" s="220"/>
      <c r="AB608" s="225"/>
      <c r="AC608" s="225"/>
      <c r="AD608" s="225"/>
      <c r="AE608" s="225"/>
      <c r="AF608" s="225"/>
      <c r="AG608" s="220"/>
      <c r="AH608" s="220"/>
      <c r="AI608" s="220"/>
      <c r="AJ608" s="220"/>
      <c r="AK608" s="222"/>
      <c r="AL608" s="222"/>
      <c r="AM608" s="222"/>
      <c r="AN608" s="222"/>
      <c r="AO608" s="223"/>
      <c r="AP608" s="220"/>
      <c r="AQ608" s="224"/>
      <c r="AR608" s="224"/>
      <c r="AS608" s="224"/>
      <c r="AT608" s="224"/>
      <c r="AU608" s="224"/>
      <c r="AV608" s="224"/>
      <c r="AW608" s="224"/>
      <c r="AX608" s="224"/>
      <c r="AY608" s="224"/>
    </row>
    <row r="609">
      <c r="A609" s="219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5"/>
      <c r="AA609" s="220"/>
      <c r="AB609" s="225"/>
      <c r="AC609" s="225"/>
      <c r="AD609" s="225"/>
      <c r="AE609" s="225"/>
      <c r="AF609" s="225"/>
      <c r="AG609" s="220"/>
      <c r="AH609" s="220"/>
      <c r="AI609" s="220"/>
      <c r="AJ609" s="220"/>
      <c r="AK609" s="222"/>
      <c r="AL609" s="222"/>
      <c r="AM609" s="222"/>
      <c r="AN609" s="222"/>
      <c r="AO609" s="223"/>
      <c r="AP609" s="220"/>
      <c r="AQ609" s="224"/>
      <c r="AR609" s="224"/>
      <c r="AS609" s="224"/>
      <c r="AT609" s="224"/>
      <c r="AU609" s="224"/>
      <c r="AV609" s="224"/>
      <c r="AW609" s="224"/>
      <c r="AX609" s="224"/>
      <c r="AY609" s="224"/>
    </row>
    <row r="610">
      <c r="A610" s="219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5"/>
      <c r="AA610" s="220"/>
      <c r="AB610" s="225"/>
      <c r="AC610" s="225"/>
      <c r="AD610" s="225"/>
      <c r="AE610" s="225"/>
      <c r="AF610" s="225"/>
      <c r="AG610" s="220"/>
      <c r="AH610" s="220"/>
      <c r="AI610" s="220"/>
      <c r="AJ610" s="220"/>
      <c r="AK610" s="222"/>
      <c r="AL610" s="222"/>
      <c r="AM610" s="222"/>
      <c r="AN610" s="222"/>
      <c r="AO610" s="223"/>
      <c r="AP610" s="220"/>
      <c r="AQ610" s="224"/>
      <c r="AR610" s="224"/>
      <c r="AS610" s="224"/>
      <c r="AT610" s="224"/>
      <c r="AU610" s="224"/>
      <c r="AV610" s="224"/>
      <c r="AW610" s="224"/>
      <c r="AX610" s="224"/>
      <c r="AY610" s="224"/>
    </row>
    <row r="611">
      <c r="A611" s="219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5"/>
      <c r="AA611" s="220"/>
      <c r="AB611" s="225"/>
      <c r="AC611" s="225"/>
      <c r="AD611" s="225"/>
      <c r="AE611" s="225"/>
      <c r="AF611" s="225"/>
      <c r="AG611" s="220"/>
      <c r="AH611" s="220"/>
      <c r="AI611" s="220"/>
      <c r="AJ611" s="220"/>
      <c r="AK611" s="222"/>
      <c r="AL611" s="222"/>
      <c r="AM611" s="222"/>
      <c r="AN611" s="222"/>
      <c r="AO611" s="223"/>
      <c r="AP611" s="220"/>
      <c r="AQ611" s="224"/>
      <c r="AR611" s="224"/>
      <c r="AS611" s="224"/>
      <c r="AT611" s="224"/>
      <c r="AU611" s="224"/>
      <c r="AV611" s="224"/>
      <c r="AW611" s="224"/>
      <c r="AX611" s="224"/>
      <c r="AY611" s="224"/>
    </row>
    <row r="612">
      <c r="A612" s="219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5"/>
      <c r="AA612" s="220"/>
      <c r="AB612" s="225"/>
      <c r="AC612" s="225"/>
      <c r="AD612" s="225"/>
      <c r="AE612" s="225"/>
      <c r="AF612" s="225"/>
      <c r="AG612" s="220"/>
      <c r="AH612" s="220"/>
      <c r="AI612" s="220"/>
      <c r="AJ612" s="220"/>
      <c r="AK612" s="222"/>
      <c r="AL612" s="222"/>
      <c r="AM612" s="222"/>
      <c r="AN612" s="222"/>
      <c r="AO612" s="223"/>
      <c r="AP612" s="220"/>
      <c r="AQ612" s="224"/>
      <c r="AR612" s="224"/>
      <c r="AS612" s="224"/>
      <c r="AT612" s="224"/>
      <c r="AU612" s="224"/>
      <c r="AV612" s="224"/>
      <c r="AW612" s="224"/>
      <c r="AX612" s="224"/>
      <c r="AY612" s="224"/>
    </row>
    <row r="613">
      <c r="A613" s="219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5"/>
      <c r="AA613" s="220"/>
      <c r="AB613" s="225"/>
      <c r="AC613" s="225"/>
      <c r="AD613" s="225"/>
      <c r="AE613" s="225"/>
      <c r="AF613" s="225"/>
      <c r="AG613" s="220"/>
      <c r="AH613" s="220"/>
      <c r="AI613" s="220"/>
      <c r="AJ613" s="220"/>
      <c r="AK613" s="222"/>
      <c r="AL613" s="222"/>
      <c r="AM613" s="222"/>
      <c r="AN613" s="222"/>
      <c r="AO613" s="223"/>
      <c r="AP613" s="220"/>
      <c r="AQ613" s="224"/>
      <c r="AR613" s="224"/>
      <c r="AS613" s="224"/>
      <c r="AT613" s="224"/>
      <c r="AU613" s="224"/>
      <c r="AV613" s="224"/>
      <c r="AW613" s="224"/>
      <c r="AX613" s="224"/>
      <c r="AY613" s="224"/>
    </row>
    <row r="614">
      <c r="A614" s="219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5"/>
      <c r="AA614" s="220"/>
      <c r="AB614" s="225"/>
      <c r="AC614" s="225"/>
      <c r="AD614" s="225"/>
      <c r="AE614" s="225"/>
      <c r="AF614" s="225"/>
      <c r="AG614" s="220"/>
      <c r="AH614" s="220"/>
      <c r="AI614" s="220"/>
      <c r="AJ614" s="220"/>
      <c r="AK614" s="222"/>
      <c r="AL614" s="222"/>
      <c r="AM614" s="222"/>
      <c r="AN614" s="222"/>
      <c r="AO614" s="223"/>
      <c r="AP614" s="220"/>
      <c r="AQ614" s="224"/>
      <c r="AR614" s="224"/>
      <c r="AS614" s="224"/>
      <c r="AT614" s="224"/>
      <c r="AU614" s="224"/>
      <c r="AV614" s="224"/>
      <c r="AW614" s="224"/>
      <c r="AX614" s="224"/>
      <c r="AY614" s="224"/>
    </row>
    <row r="615">
      <c r="A615" s="219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5"/>
      <c r="AA615" s="220"/>
      <c r="AB615" s="225"/>
      <c r="AC615" s="225"/>
      <c r="AD615" s="225"/>
      <c r="AE615" s="225"/>
      <c r="AF615" s="225"/>
      <c r="AG615" s="220"/>
      <c r="AH615" s="220"/>
      <c r="AI615" s="220"/>
      <c r="AJ615" s="220"/>
      <c r="AK615" s="222"/>
      <c r="AL615" s="222"/>
      <c r="AM615" s="222"/>
      <c r="AN615" s="222"/>
      <c r="AO615" s="223"/>
      <c r="AP615" s="220"/>
      <c r="AQ615" s="224"/>
      <c r="AR615" s="224"/>
      <c r="AS615" s="224"/>
      <c r="AT615" s="224"/>
      <c r="AU615" s="224"/>
      <c r="AV615" s="224"/>
      <c r="AW615" s="224"/>
      <c r="AX615" s="224"/>
      <c r="AY615" s="224"/>
    </row>
    <row r="616">
      <c r="A616" s="219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5"/>
      <c r="AA616" s="220"/>
      <c r="AB616" s="225"/>
      <c r="AC616" s="225"/>
      <c r="AD616" s="225"/>
      <c r="AE616" s="225"/>
      <c r="AF616" s="225"/>
      <c r="AG616" s="220"/>
      <c r="AH616" s="220"/>
      <c r="AI616" s="220"/>
      <c r="AJ616" s="220"/>
      <c r="AK616" s="222"/>
      <c r="AL616" s="222"/>
      <c r="AM616" s="222"/>
      <c r="AN616" s="222"/>
      <c r="AO616" s="223"/>
      <c r="AP616" s="220"/>
      <c r="AQ616" s="224"/>
      <c r="AR616" s="224"/>
      <c r="AS616" s="224"/>
      <c r="AT616" s="224"/>
      <c r="AU616" s="224"/>
      <c r="AV616" s="224"/>
      <c r="AW616" s="224"/>
      <c r="AX616" s="224"/>
      <c r="AY616" s="224"/>
    </row>
    <row r="617">
      <c r="A617" s="219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5"/>
      <c r="AA617" s="220"/>
      <c r="AB617" s="225"/>
      <c r="AC617" s="225"/>
      <c r="AD617" s="225"/>
      <c r="AE617" s="225"/>
      <c r="AF617" s="225"/>
      <c r="AG617" s="220"/>
      <c r="AH617" s="220"/>
      <c r="AI617" s="220"/>
      <c r="AJ617" s="220"/>
      <c r="AK617" s="222"/>
      <c r="AL617" s="222"/>
      <c r="AM617" s="222"/>
      <c r="AN617" s="222"/>
      <c r="AO617" s="223"/>
      <c r="AP617" s="220"/>
      <c r="AQ617" s="224"/>
      <c r="AR617" s="224"/>
      <c r="AS617" s="224"/>
      <c r="AT617" s="224"/>
      <c r="AU617" s="224"/>
      <c r="AV617" s="224"/>
      <c r="AW617" s="224"/>
      <c r="AX617" s="224"/>
      <c r="AY617" s="224"/>
    </row>
    <row r="618">
      <c r="A618" s="219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5"/>
      <c r="AA618" s="220"/>
      <c r="AB618" s="225"/>
      <c r="AC618" s="225"/>
      <c r="AD618" s="225"/>
      <c r="AE618" s="225"/>
      <c r="AF618" s="225"/>
      <c r="AG618" s="220"/>
      <c r="AH618" s="220"/>
      <c r="AI618" s="220"/>
      <c r="AJ618" s="220"/>
      <c r="AK618" s="222"/>
      <c r="AL618" s="222"/>
      <c r="AM618" s="222"/>
      <c r="AN618" s="222"/>
      <c r="AO618" s="223"/>
      <c r="AP618" s="220"/>
      <c r="AQ618" s="224"/>
      <c r="AR618" s="224"/>
      <c r="AS618" s="224"/>
      <c r="AT618" s="224"/>
      <c r="AU618" s="224"/>
      <c r="AV618" s="224"/>
      <c r="AW618" s="224"/>
      <c r="AX618" s="224"/>
      <c r="AY618" s="224"/>
    </row>
    <row r="619">
      <c r="A619" s="219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5"/>
      <c r="AA619" s="220"/>
      <c r="AB619" s="225"/>
      <c r="AC619" s="225"/>
      <c r="AD619" s="225"/>
      <c r="AE619" s="225"/>
      <c r="AF619" s="225"/>
      <c r="AG619" s="220"/>
      <c r="AH619" s="220"/>
      <c r="AI619" s="220"/>
      <c r="AJ619" s="220"/>
      <c r="AK619" s="222"/>
      <c r="AL619" s="222"/>
      <c r="AM619" s="222"/>
      <c r="AN619" s="222"/>
      <c r="AO619" s="223"/>
      <c r="AP619" s="220"/>
      <c r="AQ619" s="224"/>
      <c r="AR619" s="224"/>
      <c r="AS619" s="224"/>
      <c r="AT619" s="224"/>
      <c r="AU619" s="224"/>
      <c r="AV619" s="224"/>
      <c r="AW619" s="224"/>
      <c r="AX619" s="224"/>
      <c r="AY619" s="224"/>
    </row>
    <row r="620">
      <c r="A620" s="219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5"/>
      <c r="AA620" s="220"/>
      <c r="AB620" s="225"/>
      <c r="AC620" s="225"/>
      <c r="AD620" s="225"/>
      <c r="AE620" s="225"/>
      <c r="AF620" s="225"/>
      <c r="AG620" s="220"/>
      <c r="AH620" s="220"/>
      <c r="AI620" s="220"/>
      <c r="AJ620" s="220"/>
      <c r="AK620" s="222"/>
      <c r="AL620" s="222"/>
      <c r="AM620" s="222"/>
      <c r="AN620" s="222"/>
      <c r="AO620" s="223"/>
      <c r="AP620" s="220"/>
      <c r="AQ620" s="224"/>
      <c r="AR620" s="224"/>
      <c r="AS620" s="224"/>
      <c r="AT620" s="224"/>
      <c r="AU620" s="224"/>
      <c r="AV620" s="224"/>
      <c r="AW620" s="224"/>
      <c r="AX620" s="224"/>
      <c r="AY620" s="224"/>
    </row>
    <row r="621">
      <c r="A621" s="219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5"/>
      <c r="AA621" s="220"/>
      <c r="AB621" s="225"/>
      <c r="AC621" s="225"/>
      <c r="AD621" s="225"/>
      <c r="AE621" s="225"/>
      <c r="AF621" s="225"/>
      <c r="AG621" s="220"/>
      <c r="AH621" s="220"/>
      <c r="AI621" s="220"/>
      <c r="AJ621" s="220"/>
      <c r="AK621" s="222"/>
      <c r="AL621" s="222"/>
      <c r="AM621" s="222"/>
      <c r="AN621" s="222"/>
      <c r="AO621" s="223"/>
      <c r="AP621" s="220"/>
      <c r="AQ621" s="224"/>
      <c r="AR621" s="224"/>
      <c r="AS621" s="224"/>
      <c r="AT621" s="224"/>
      <c r="AU621" s="224"/>
      <c r="AV621" s="224"/>
      <c r="AW621" s="224"/>
      <c r="AX621" s="224"/>
      <c r="AY621" s="224"/>
    </row>
    <row r="622">
      <c r="A622" s="219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5"/>
      <c r="AA622" s="220"/>
      <c r="AB622" s="225"/>
      <c r="AC622" s="225"/>
      <c r="AD622" s="225"/>
      <c r="AE622" s="225"/>
      <c r="AF622" s="225"/>
      <c r="AG622" s="220"/>
      <c r="AH622" s="220"/>
      <c r="AI622" s="220"/>
      <c r="AJ622" s="220"/>
      <c r="AK622" s="222"/>
      <c r="AL622" s="222"/>
      <c r="AM622" s="222"/>
      <c r="AN622" s="222"/>
      <c r="AO622" s="223"/>
      <c r="AP622" s="220"/>
      <c r="AQ622" s="224"/>
      <c r="AR622" s="224"/>
      <c r="AS622" s="224"/>
      <c r="AT622" s="224"/>
      <c r="AU622" s="224"/>
      <c r="AV622" s="224"/>
      <c r="AW622" s="224"/>
      <c r="AX622" s="224"/>
      <c r="AY622" s="224"/>
    </row>
    <row r="623">
      <c r="A623" s="219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5"/>
      <c r="AA623" s="220"/>
      <c r="AB623" s="225"/>
      <c r="AC623" s="225"/>
      <c r="AD623" s="225"/>
      <c r="AE623" s="225"/>
      <c r="AF623" s="225"/>
      <c r="AG623" s="220"/>
      <c r="AH623" s="220"/>
      <c r="AI623" s="220"/>
      <c r="AJ623" s="220"/>
      <c r="AK623" s="222"/>
      <c r="AL623" s="222"/>
      <c r="AM623" s="222"/>
      <c r="AN623" s="222"/>
      <c r="AO623" s="223"/>
      <c r="AP623" s="220"/>
      <c r="AQ623" s="224"/>
      <c r="AR623" s="224"/>
      <c r="AS623" s="224"/>
      <c r="AT623" s="224"/>
      <c r="AU623" s="224"/>
      <c r="AV623" s="224"/>
      <c r="AW623" s="224"/>
      <c r="AX623" s="224"/>
      <c r="AY623" s="224"/>
    </row>
    <row r="624">
      <c r="A624" s="219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5"/>
      <c r="AA624" s="220"/>
      <c r="AB624" s="225"/>
      <c r="AC624" s="225"/>
      <c r="AD624" s="225"/>
      <c r="AE624" s="225"/>
      <c r="AF624" s="225"/>
      <c r="AG624" s="220"/>
      <c r="AH624" s="220"/>
      <c r="AI624" s="220"/>
      <c r="AJ624" s="220"/>
      <c r="AK624" s="222"/>
      <c r="AL624" s="222"/>
      <c r="AM624" s="222"/>
      <c r="AN624" s="222"/>
      <c r="AO624" s="223"/>
      <c r="AP624" s="220"/>
      <c r="AQ624" s="224"/>
      <c r="AR624" s="224"/>
      <c r="AS624" s="224"/>
      <c r="AT624" s="224"/>
      <c r="AU624" s="224"/>
      <c r="AV624" s="224"/>
      <c r="AW624" s="224"/>
      <c r="AX624" s="224"/>
      <c r="AY624" s="224"/>
    </row>
    <row r="625">
      <c r="A625" s="219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5"/>
      <c r="AA625" s="220"/>
      <c r="AB625" s="225"/>
      <c r="AC625" s="225"/>
      <c r="AD625" s="225"/>
      <c r="AE625" s="225"/>
      <c r="AF625" s="225"/>
      <c r="AG625" s="220"/>
      <c r="AH625" s="220"/>
      <c r="AI625" s="220"/>
      <c r="AJ625" s="220"/>
      <c r="AK625" s="222"/>
      <c r="AL625" s="222"/>
      <c r="AM625" s="222"/>
      <c r="AN625" s="222"/>
      <c r="AO625" s="223"/>
      <c r="AP625" s="220"/>
      <c r="AQ625" s="224"/>
      <c r="AR625" s="224"/>
      <c r="AS625" s="224"/>
      <c r="AT625" s="224"/>
      <c r="AU625" s="224"/>
      <c r="AV625" s="224"/>
      <c r="AW625" s="224"/>
      <c r="AX625" s="224"/>
      <c r="AY625" s="224"/>
    </row>
    <row r="626">
      <c r="A626" s="219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5"/>
      <c r="AA626" s="220"/>
      <c r="AB626" s="225"/>
      <c r="AC626" s="225"/>
      <c r="AD626" s="225"/>
      <c r="AE626" s="225"/>
      <c r="AF626" s="225"/>
      <c r="AG626" s="220"/>
      <c r="AH626" s="220"/>
      <c r="AI626" s="220"/>
      <c r="AJ626" s="220"/>
      <c r="AK626" s="222"/>
      <c r="AL626" s="222"/>
      <c r="AM626" s="222"/>
      <c r="AN626" s="222"/>
      <c r="AO626" s="223"/>
      <c r="AP626" s="220"/>
      <c r="AQ626" s="224"/>
      <c r="AR626" s="224"/>
      <c r="AS626" s="224"/>
      <c r="AT626" s="224"/>
      <c r="AU626" s="224"/>
      <c r="AV626" s="224"/>
      <c r="AW626" s="224"/>
      <c r="AX626" s="224"/>
      <c r="AY626" s="224"/>
    </row>
    <row r="627">
      <c r="A627" s="219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5"/>
      <c r="AA627" s="220"/>
      <c r="AB627" s="225"/>
      <c r="AC627" s="225"/>
      <c r="AD627" s="225"/>
      <c r="AE627" s="225"/>
      <c r="AF627" s="225"/>
      <c r="AG627" s="220"/>
      <c r="AH627" s="220"/>
      <c r="AI627" s="220"/>
      <c r="AJ627" s="220"/>
      <c r="AK627" s="222"/>
      <c r="AL627" s="222"/>
      <c r="AM627" s="222"/>
      <c r="AN627" s="222"/>
      <c r="AO627" s="223"/>
      <c r="AP627" s="220"/>
      <c r="AQ627" s="224"/>
      <c r="AR627" s="224"/>
      <c r="AS627" s="224"/>
      <c r="AT627" s="224"/>
      <c r="AU627" s="224"/>
      <c r="AV627" s="224"/>
      <c r="AW627" s="224"/>
      <c r="AX627" s="224"/>
      <c r="AY627" s="224"/>
    </row>
    <row r="628">
      <c r="A628" s="219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5"/>
      <c r="AA628" s="220"/>
      <c r="AB628" s="225"/>
      <c r="AC628" s="225"/>
      <c r="AD628" s="225"/>
      <c r="AE628" s="225"/>
      <c r="AF628" s="225"/>
      <c r="AG628" s="220"/>
      <c r="AH628" s="220"/>
      <c r="AI628" s="220"/>
      <c r="AJ628" s="220"/>
      <c r="AK628" s="222"/>
      <c r="AL628" s="222"/>
      <c r="AM628" s="222"/>
      <c r="AN628" s="222"/>
      <c r="AO628" s="223"/>
      <c r="AP628" s="220"/>
      <c r="AQ628" s="224"/>
      <c r="AR628" s="224"/>
      <c r="AS628" s="224"/>
      <c r="AT628" s="224"/>
      <c r="AU628" s="224"/>
      <c r="AV628" s="224"/>
      <c r="AW628" s="224"/>
      <c r="AX628" s="224"/>
      <c r="AY628" s="224"/>
    </row>
    <row r="629">
      <c r="A629" s="219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5"/>
      <c r="AA629" s="220"/>
      <c r="AB629" s="225"/>
      <c r="AC629" s="225"/>
      <c r="AD629" s="225"/>
      <c r="AE629" s="225"/>
      <c r="AF629" s="225"/>
      <c r="AG629" s="220"/>
      <c r="AH629" s="220"/>
      <c r="AI629" s="220"/>
      <c r="AJ629" s="220"/>
      <c r="AK629" s="222"/>
      <c r="AL629" s="222"/>
      <c r="AM629" s="222"/>
      <c r="AN629" s="222"/>
      <c r="AO629" s="223"/>
      <c r="AP629" s="220"/>
      <c r="AQ629" s="224"/>
      <c r="AR629" s="224"/>
      <c r="AS629" s="224"/>
      <c r="AT629" s="224"/>
      <c r="AU629" s="224"/>
      <c r="AV629" s="224"/>
      <c r="AW629" s="224"/>
      <c r="AX629" s="224"/>
      <c r="AY629" s="224"/>
    </row>
    <row r="630">
      <c r="A630" s="219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5"/>
      <c r="AA630" s="220"/>
      <c r="AB630" s="225"/>
      <c r="AC630" s="225"/>
      <c r="AD630" s="225"/>
      <c r="AE630" s="225"/>
      <c r="AF630" s="225"/>
      <c r="AG630" s="220"/>
      <c r="AH630" s="220"/>
      <c r="AI630" s="220"/>
      <c r="AJ630" s="220"/>
      <c r="AK630" s="222"/>
      <c r="AL630" s="222"/>
      <c r="AM630" s="222"/>
      <c r="AN630" s="222"/>
      <c r="AO630" s="223"/>
      <c r="AP630" s="220"/>
      <c r="AQ630" s="224"/>
      <c r="AR630" s="224"/>
      <c r="AS630" s="224"/>
      <c r="AT630" s="224"/>
      <c r="AU630" s="224"/>
      <c r="AV630" s="224"/>
      <c r="AW630" s="224"/>
      <c r="AX630" s="224"/>
      <c r="AY630" s="224"/>
    </row>
    <row r="631">
      <c r="A631" s="219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5"/>
      <c r="AA631" s="220"/>
      <c r="AB631" s="225"/>
      <c r="AC631" s="225"/>
      <c r="AD631" s="225"/>
      <c r="AE631" s="225"/>
      <c r="AF631" s="225"/>
      <c r="AG631" s="220"/>
      <c r="AH631" s="220"/>
      <c r="AI631" s="220"/>
      <c r="AJ631" s="220"/>
      <c r="AK631" s="222"/>
      <c r="AL631" s="222"/>
      <c r="AM631" s="222"/>
      <c r="AN631" s="222"/>
      <c r="AO631" s="223"/>
      <c r="AP631" s="220"/>
      <c r="AQ631" s="224"/>
      <c r="AR631" s="224"/>
      <c r="AS631" s="224"/>
      <c r="AT631" s="224"/>
      <c r="AU631" s="224"/>
      <c r="AV631" s="224"/>
      <c r="AW631" s="224"/>
      <c r="AX631" s="224"/>
      <c r="AY631" s="224"/>
    </row>
    <row r="632">
      <c r="A632" s="219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5"/>
      <c r="AA632" s="220"/>
      <c r="AB632" s="225"/>
      <c r="AC632" s="225"/>
      <c r="AD632" s="225"/>
      <c r="AE632" s="225"/>
      <c r="AF632" s="225"/>
      <c r="AG632" s="220"/>
      <c r="AH632" s="220"/>
      <c r="AI632" s="220"/>
      <c r="AJ632" s="220"/>
      <c r="AK632" s="222"/>
      <c r="AL632" s="222"/>
      <c r="AM632" s="222"/>
      <c r="AN632" s="222"/>
      <c r="AO632" s="223"/>
      <c r="AP632" s="220"/>
      <c r="AQ632" s="224"/>
      <c r="AR632" s="224"/>
      <c r="AS632" s="224"/>
      <c r="AT632" s="224"/>
      <c r="AU632" s="224"/>
      <c r="AV632" s="224"/>
      <c r="AW632" s="224"/>
      <c r="AX632" s="224"/>
      <c r="AY632" s="224"/>
    </row>
    <row r="633">
      <c r="A633" s="219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5"/>
      <c r="AA633" s="220"/>
      <c r="AB633" s="225"/>
      <c r="AC633" s="225"/>
      <c r="AD633" s="225"/>
      <c r="AE633" s="225"/>
      <c r="AF633" s="225"/>
      <c r="AG633" s="220"/>
      <c r="AH633" s="220"/>
      <c r="AI633" s="220"/>
      <c r="AJ633" s="220"/>
      <c r="AK633" s="222"/>
      <c r="AL633" s="222"/>
      <c r="AM633" s="222"/>
      <c r="AN633" s="222"/>
      <c r="AO633" s="223"/>
      <c r="AP633" s="220"/>
      <c r="AQ633" s="224"/>
      <c r="AR633" s="224"/>
      <c r="AS633" s="224"/>
      <c r="AT633" s="224"/>
      <c r="AU633" s="224"/>
      <c r="AV633" s="224"/>
      <c r="AW633" s="224"/>
      <c r="AX633" s="224"/>
      <c r="AY633" s="224"/>
    </row>
    <row r="634">
      <c r="A634" s="219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5"/>
      <c r="AA634" s="220"/>
      <c r="AB634" s="225"/>
      <c r="AC634" s="225"/>
      <c r="AD634" s="225"/>
      <c r="AE634" s="225"/>
      <c r="AF634" s="225"/>
      <c r="AG634" s="220"/>
      <c r="AH634" s="220"/>
      <c r="AI634" s="220"/>
      <c r="AJ634" s="220"/>
      <c r="AK634" s="222"/>
      <c r="AL634" s="222"/>
      <c r="AM634" s="222"/>
      <c r="AN634" s="222"/>
      <c r="AO634" s="223"/>
      <c r="AP634" s="220"/>
      <c r="AQ634" s="224"/>
      <c r="AR634" s="224"/>
      <c r="AS634" s="224"/>
      <c r="AT634" s="224"/>
      <c r="AU634" s="224"/>
      <c r="AV634" s="224"/>
      <c r="AW634" s="224"/>
      <c r="AX634" s="224"/>
      <c r="AY634" s="224"/>
    </row>
    <row r="635">
      <c r="A635" s="219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5"/>
      <c r="AA635" s="220"/>
      <c r="AB635" s="225"/>
      <c r="AC635" s="225"/>
      <c r="AD635" s="225"/>
      <c r="AE635" s="225"/>
      <c r="AF635" s="225"/>
      <c r="AG635" s="220"/>
      <c r="AH635" s="220"/>
      <c r="AI635" s="220"/>
      <c r="AJ635" s="220"/>
      <c r="AK635" s="222"/>
      <c r="AL635" s="222"/>
      <c r="AM635" s="222"/>
      <c r="AN635" s="222"/>
      <c r="AO635" s="223"/>
      <c r="AP635" s="220"/>
      <c r="AQ635" s="224"/>
      <c r="AR635" s="224"/>
      <c r="AS635" s="224"/>
      <c r="AT635" s="224"/>
      <c r="AU635" s="224"/>
      <c r="AV635" s="224"/>
      <c r="AW635" s="224"/>
      <c r="AX635" s="224"/>
      <c r="AY635" s="224"/>
    </row>
    <row r="636">
      <c r="A636" s="219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5"/>
      <c r="AA636" s="220"/>
      <c r="AB636" s="225"/>
      <c r="AC636" s="225"/>
      <c r="AD636" s="225"/>
      <c r="AE636" s="225"/>
      <c r="AF636" s="225"/>
      <c r="AG636" s="220"/>
      <c r="AH636" s="220"/>
      <c r="AI636" s="220"/>
      <c r="AJ636" s="220"/>
      <c r="AK636" s="222"/>
      <c r="AL636" s="222"/>
      <c r="AM636" s="222"/>
      <c r="AN636" s="222"/>
      <c r="AO636" s="223"/>
      <c r="AP636" s="220"/>
      <c r="AQ636" s="224"/>
      <c r="AR636" s="224"/>
      <c r="AS636" s="224"/>
      <c r="AT636" s="224"/>
      <c r="AU636" s="224"/>
      <c r="AV636" s="224"/>
      <c r="AW636" s="224"/>
      <c r="AX636" s="224"/>
      <c r="AY636" s="224"/>
    </row>
    <row r="637">
      <c r="A637" s="219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5"/>
      <c r="AA637" s="220"/>
      <c r="AB637" s="225"/>
      <c r="AC637" s="225"/>
      <c r="AD637" s="225"/>
      <c r="AE637" s="225"/>
      <c r="AF637" s="225"/>
      <c r="AG637" s="220"/>
      <c r="AH637" s="220"/>
      <c r="AI637" s="220"/>
      <c r="AJ637" s="220"/>
      <c r="AK637" s="222"/>
      <c r="AL637" s="222"/>
      <c r="AM637" s="222"/>
      <c r="AN637" s="222"/>
      <c r="AO637" s="223"/>
      <c r="AP637" s="220"/>
      <c r="AQ637" s="224"/>
      <c r="AR637" s="224"/>
      <c r="AS637" s="224"/>
      <c r="AT637" s="224"/>
      <c r="AU637" s="224"/>
      <c r="AV637" s="224"/>
      <c r="AW637" s="224"/>
      <c r="AX637" s="224"/>
      <c r="AY637" s="224"/>
    </row>
    <row r="638">
      <c r="A638" s="219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5"/>
      <c r="AA638" s="220"/>
      <c r="AB638" s="225"/>
      <c r="AC638" s="225"/>
      <c r="AD638" s="225"/>
      <c r="AE638" s="225"/>
      <c r="AF638" s="225"/>
      <c r="AG638" s="220"/>
      <c r="AH638" s="220"/>
      <c r="AI638" s="220"/>
      <c r="AJ638" s="220"/>
      <c r="AK638" s="222"/>
      <c r="AL638" s="222"/>
      <c r="AM638" s="222"/>
      <c r="AN638" s="222"/>
      <c r="AO638" s="223"/>
      <c r="AP638" s="220"/>
      <c r="AQ638" s="224"/>
      <c r="AR638" s="224"/>
      <c r="AS638" s="224"/>
      <c r="AT638" s="224"/>
      <c r="AU638" s="224"/>
      <c r="AV638" s="224"/>
      <c r="AW638" s="224"/>
      <c r="AX638" s="224"/>
      <c r="AY638" s="224"/>
    </row>
    <row r="639">
      <c r="A639" s="219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5"/>
      <c r="AA639" s="220"/>
      <c r="AB639" s="225"/>
      <c r="AC639" s="225"/>
      <c r="AD639" s="225"/>
      <c r="AE639" s="225"/>
      <c r="AF639" s="225"/>
      <c r="AG639" s="220"/>
      <c r="AH639" s="220"/>
      <c r="AI639" s="220"/>
      <c r="AJ639" s="220"/>
      <c r="AK639" s="222"/>
      <c r="AL639" s="222"/>
      <c r="AM639" s="222"/>
      <c r="AN639" s="222"/>
      <c r="AO639" s="223"/>
      <c r="AP639" s="220"/>
      <c r="AQ639" s="224"/>
      <c r="AR639" s="224"/>
      <c r="AS639" s="224"/>
      <c r="AT639" s="224"/>
      <c r="AU639" s="224"/>
      <c r="AV639" s="224"/>
      <c r="AW639" s="224"/>
      <c r="AX639" s="224"/>
      <c r="AY639" s="224"/>
    </row>
    <row r="640">
      <c r="A640" s="219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5"/>
      <c r="AA640" s="220"/>
      <c r="AB640" s="225"/>
      <c r="AC640" s="225"/>
      <c r="AD640" s="225"/>
      <c r="AE640" s="225"/>
      <c r="AF640" s="225"/>
      <c r="AG640" s="220"/>
      <c r="AH640" s="220"/>
      <c r="AI640" s="220"/>
      <c r="AJ640" s="220"/>
      <c r="AK640" s="222"/>
      <c r="AL640" s="222"/>
      <c r="AM640" s="222"/>
      <c r="AN640" s="222"/>
      <c r="AO640" s="223"/>
      <c r="AP640" s="220"/>
      <c r="AQ640" s="224"/>
      <c r="AR640" s="224"/>
      <c r="AS640" s="224"/>
      <c r="AT640" s="224"/>
      <c r="AU640" s="224"/>
      <c r="AV640" s="224"/>
      <c r="AW640" s="224"/>
      <c r="AX640" s="224"/>
      <c r="AY640" s="224"/>
    </row>
    <row r="641">
      <c r="A641" s="219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5"/>
      <c r="AA641" s="220"/>
      <c r="AB641" s="225"/>
      <c r="AC641" s="225"/>
      <c r="AD641" s="225"/>
      <c r="AE641" s="225"/>
      <c r="AF641" s="225"/>
      <c r="AG641" s="220"/>
      <c r="AH641" s="220"/>
      <c r="AI641" s="220"/>
      <c r="AJ641" s="220"/>
      <c r="AK641" s="222"/>
      <c r="AL641" s="222"/>
      <c r="AM641" s="222"/>
      <c r="AN641" s="222"/>
      <c r="AO641" s="223"/>
      <c r="AP641" s="220"/>
      <c r="AQ641" s="224"/>
      <c r="AR641" s="224"/>
      <c r="AS641" s="224"/>
      <c r="AT641" s="224"/>
      <c r="AU641" s="224"/>
      <c r="AV641" s="224"/>
      <c r="AW641" s="224"/>
      <c r="AX641" s="224"/>
      <c r="AY641" s="224"/>
    </row>
    <row r="642">
      <c r="A642" s="219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5"/>
      <c r="AA642" s="220"/>
      <c r="AB642" s="225"/>
      <c r="AC642" s="225"/>
      <c r="AD642" s="225"/>
      <c r="AE642" s="225"/>
      <c r="AF642" s="225"/>
      <c r="AG642" s="220"/>
      <c r="AH642" s="220"/>
      <c r="AI642" s="220"/>
      <c r="AJ642" s="220"/>
      <c r="AK642" s="222"/>
      <c r="AL642" s="222"/>
      <c r="AM642" s="222"/>
      <c r="AN642" s="222"/>
      <c r="AO642" s="223"/>
      <c r="AP642" s="220"/>
      <c r="AQ642" s="224"/>
      <c r="AR642" s="224"/>
      <c r="AS642" s="224"/>
      <c r="AT642" s="224"/>
      <c r="AU642" s="224"/>
      <c r="AV642" s="224"/>
      <c r="AW642" s="224"/>
      <c r="AX642" s="224"/>
      <c r="AY642" s="224"/>
    </row>
    <row r="643">
      <c r="A643" s="219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5"/>
      <c r="AA643" s="220"/>
      <c r="AB643" s="225"/>
      <c r="AC643" s="225"/>
      <c r="AD643" s="225"/>
      <c r="AE643" s="225"/>
      <c r="AF643" s="225"/>
      <c r="AG643" s="220"/>
      <c r="AH643" s="220"/>
      <c r="AI643" s="220"/>
      <c r="AJ643" s="220"/>
      <c r="AK643" s="222"/>
      <c r="AL643" s="222"/>
      <c r="AM643" s="222"/>
      <c r="AN643" s="222"/>
      <c r="AO643" s="223"/>
      <c r="AP643" s="220"/>
      <c r="AQ643" s="224"/>
      <c r="AR643" s="224"/>
      <c r="AS643" s="224"/>
      <c r="AT643" s="224"/>
      <c r="AU643" s="224"/>
      <c r="AV643" s="224"/>
      <c r="AW643" s="224"/>
      <c r="AX643" s="224"/>
      <c r="AY643" s="224"/>
    </row>
    <row r="644">
      <c r="A644" s="219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5"/>
      <c r="AA644" s="220"/>
      <c r="AB644" s="225"/>
      <c r="AC644" s="225"/>
      <c r="AD644" s="225"/>
      <c r="AE644" s="225"/>
      <c r="AF644" s="225"/>
      <c r="AG644" s="220"/>
      <c r="AH644" s="220"/>
      <c r="AI644" s="220"/>
      <c r="AJ644" s="220"/>
      <c r="AK644" s="222"/>
      <c r="AL644" s="222"/>
      <c r="AM644" s="222"/>
      <c r="AN644" s="222"/>
      <c r="AO644" s="223"/>
      <c r="AP644" s="220"/>
      <c r="AQ644" s="224"/>
      <c r="AR644" s="224"/>
      <c r="AS644" s="224"/>
      <c r="AT644" s="224"/>
      <c r="AU644" s="224"/>
      <c r="AV644" s="224"/>
      <c r="AW644" s="224"/>
      <c r="AX644" s="224"/>
      <c r="AY644" s="224"/>
    </row>
    <row r="645">
      <c r="A645" s="219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5"/>
      <c r="AA645" s="220"/>
      <c r="AB645" s="225"/>
      <c r="AC645" s="225"/>
      <c r="AD645" s="225"/>
      <c r="AE645" s="225"/>
      <c r="AF645" s="225"/>
      <c r="AG645" s="220"/>
      <c r="AH645" s="220"/>
      <c r="AI645" s="220"/>
      <c r="AJ645" s="220"/>
      <c r="AK645" s="222"/>
      <c r="AL645" s="222"/>
      <c r="AM645" s="222"/>
      <c r="AN645" s="222"/>
      <c r="AO645" s="223"/>
      <c r="AP645" s="220"/>
      <c r="AQ645" s="224"/>
      <c r="AR645" s="224"/>
      <c r="AS645" s="224"/>
      <c r="AT645" s="224"/>
      <c r="AU645" s="224"/>
      <c r="AV645" s="224"/>
      <c r="AW645" s="224"/>
      <c r="AX645" s="224"/>
      <c r="AY645" s="224"/>
    </row>
    <row r="646">
      <c r="A646" s="219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5"/>
      <c r="AA646" s="220"/>
      <c r="AB646" s="225"/>
      <c r="AC646" s="225"/>
      <c r="AD646" s="225"/>
      <c r="AE646" s="225"/>
      <c r="AF646" s="225"/>
      <c r="AG646" s="220"/>
      <c r="AH646" s="220"/>
      <c r="AI646" s="220"/>
      <c r="AJ646" s="220"/>
      <c r="AK646" s="222"/>
      <c r="AL646" s="222"/>
      <c r="AM646" s="222"/>
      <c r="AN646" s="222"/>
      <c r="AO646" s="223"/>
      <c r="AP646" s="220"/>
      <c r="AQ646" s="224"/>
      <c r="AR646" s="224"/>
      <c r="AS646" s="224"/>
      <c r="AT646" s="224"/>
      <c r="AU646" s="224"/>
      <c r="AV646" s="224"/>
      <c r="AW646" s="224"/>
      <c r="AX646" s="224"/>
      <c r="AY646" s="224"/>
    </row>
    <row r="647">
      <c r="A647" s="219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5"/>
      <c r="AA647" s="220"/>
      <c r="AB647" s="225"/>
      <c r="AC647" s="225"/>
      <c r="AD647" s="225"/>
      <c r="AE647" s="225"/>
      <c r="AF647" s="225"/>
      <c r="AG647" s="220"/>
      <c r="AH647" s="220"/>
      <c r="AI647" s="220"/>
      <c r="AJ647" s="220"/>
      <c r="AK647" s="222"/>
      <c r="AL647" s="222"/>
      <c r="AM647" s="222"/>
      <c r="AN647" s="222"/>
      <c r="AO647" s="223"/>
      <c r="AP647" s="220"/>
      <c r="AQ647" s="224"/>
      <c r="AR647" s="224"/>
      <c r="AS647" s="224"/>
      <c r="AT647" s="224"/>
      <c r="AU647" s="224"/>
      <c r="AV647" s="224"/>
      <c r="AW647" s="224"/>
      <c r="AX647" s="224"/>
      <c r="AY647" s="224"/>
    </row>
    <row r="648">
      <c r="A648" s="219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5"/>
      <c r="AA648" s="220"/>
      <c r="AB648" s="225"/>
      <c r="AC648" s="225"/>
      <c r="AD648" s="225"/>
      <c r="AE648" s="225"/>
      <c r="AF648" s="225"/>
      <c r="AG648" s="220"/>
      <c r="AH648" s="220"/>
      <c r="AI648" s="220"/>
      <c r="AJ648" s="220"/>
      <c r="AK648" s="222"/>
      <c r="AL648" s="222"/>
      <c r="AM648" s="222"/>
      <c r="AN648" s="222"/>
      <c r="AO648" s="223"/>
      <c r="AP648" s="220"/>
      <c r="AQ648" s="224"/>
      <c r="AR648" s="224"/>
      <c r="AS648" s="224"/>
      <c r="AT648" s="224"/>
      <c r="AU648" s="224"/>
      <c r="AV648" s="224"/>
      <c r="AW648" s="224"/>
      <c r="AX648" s="224"/>
      <c r="AY648" s="224"/>
    </row>
    <row r="649">
      <c r="A649" s="219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5"/>
      <c r="AA649" s="220"/>
      <c r="AB649" s="225"/>
      <c r="AC649" s="225"/>
      <c r="AD649" s="225"/>
      <c r="AE649" s="225"/>
      <c r="AF649" s="225"/>
      <c r="AG649" s="220"/>
      <c r="AH649" s="220"/>
      <c r="AI649" s="220"/>
      <c r="AJ649" s="220"/>
      <c r="AK649" s="222"/>
      <c r="AL649" s="222"/>
      <c r="AM649" s="222"/>
      <c r="AN649" s="222"/>
      <c r="AO649" s="223"/>
      <c r="AP649" s="220"/>
      <c r="AQ649" s="224"/>
      <c r="AR649" s="224"/>
      <c r="AS649" s="224"/>
      <c r="AT649" s="224"/>
      <c r="AU649" s="224"/>
      <c r="AV649" s="224"/>
      <c r="AW649" s="224"/>
      <c r="AX649" s="224"/>
      <c r="AY649" s="224"/>
    </row>
    <row r="650">
      <c r="A650" s="219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5"/>
      <c r="AA650" s="220"/>
      <c r="AB650" s="225"/>
      <c r="AC650" s="225"/>
      <c r="AD650" s="225"/>
      <c r="AE650" s="225"/>
      <c r="AF650" s="225"/>
      <c r="AG650" s="220"/>
      <c r="AH650" s="220"/>
      <c r="AI650" s="220"/>
      <c r="AJ650" s="220"/>
      <c r="AK650" s="222"/>
      <c r="AL650" s="222"/>
      <c r="AM650" s="222"/>
      <c r="AN650" s="222"/>
      <c r="AO650" s="223"/>
      <c r="AP650" s="220"/>
      <c r="AQ650" s="224"/>
      <c r="AR650" s="224"/>
      <c r="AS650" s="224"/>
      <c r="AT650" s="224"/>
      <c r="AU650" s="224"/>
      <c r="AV650" s="224"/>
      <c r="AW650" s="224"/>
      <c r="AX650" s="224"/>
      <c r="AY650" s="224"/>
    </row>
    <row r="651">
      <c r="A651" s="219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5"/>
      <c r="AA651" s="220"/>
      <c r="AB651" s="225"/>
      <c r="AC651" s="225"/>
      <c r="AD651" s="225"/>
      <c r="AE651" s="225"/>
      <c r="AF651" s="225"/>
      <c r="AG651" s="220"/>
      <c r="AH651" s="220"/>
      <c r="AI651" s="220"/>
      <c r="AJ651" s="220"/>
      <c r="AK651" s="222"/>
      <c r="AL651" s="222"/>
      <c r="AM651" s="222"/>
      <c r="AN651" s="222"/>
      <c r="AO651" s="223"/>
      <c r="AP651" s="220"/>
      <c r="AQ651" s="224"/>
      <c r="AR651" s="224"/>
      <c r="AS651" s="224"/>
      <c r="AT651" s="224"/>
      <c r="AU651" s="224"/>
      <c r="AV651" s="224"/>
      <c r="AW651" s="224"/>
      <c r="AX651" s="224"/>
      <c r="AY651" s="224"/>
    </row>
    <row r="652">
      <c r="A652" s="219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5"/>
      <c r="AA652" s="220"/>
      <c r="AB652" s="225"/>
      <c r="AC652" s="225"/>
      <c r="AD652" s="225"/>
      <c r="AE652" s="225"/>
      <c r="AF652" s="225"/>
      <c r="AG652" s="220"/>
      <c r="AH652" s="220"/>
      <c r="AI652" s="220"/>
      <c r="AJ652" s="220"/>
      <c r="AK652" s="222"/>
      <c r="AL652" s="222"/>
      <c r="AM652" s="222"/>
      <c r="AN652" s="222"/>
      <c r="AO652" s="223"/>
      <c r="AP652" s="220"/>
      <c r="AQ652" s="224"/>
      <c r="AR652" s="224"/>
      <c r="AS652" s="224"/>
      <c r="AT652" s="224"/>
      <c r="AU652" s="224"/>
      <c r="AV652" s="224"/>
      <c r="AW652" s="224"/>
      <c r="AX652" s="224"/>
      <c r="AY652" s="224"/>
    </row>
    <row r="653">
      <c r="A653" s="219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5"/>
      <c r="AA653" s="220"/>
      <c r="AB653" s="225"/>
      <c r="AC653" s="225"/>
      <c r="AD653" s="225"/>
      <c r="AE653" s="225"/>
      <c r="AF653" s="225"/>
      <c r="AG653" s="220"/>
      <c r="AH653" s="220"/>
      <c r="AI653" s="220"/>
      <c r="AJ653" s="220"/>
      <c r="AK653" s="222"/>
      <c r="AL653" s="222"/>
      <c r="AM653" s="222"/>
      <c r="AN653" s="222"/>
      <c r="AO653" s="223"/>
      <c r="AP653" s="220"/>
      <c r="AQ653" s="224"/>
      <c r="AR653" s="224"/>
      <c r="AS653" s="224"/>
      <c r="AT653" s="224"/>
      <c r="AU653" s="224"/>
      <c r="AV653" s="224"/>
      <c r="AW653" s="224"/>
      <c r="AX653" s="224"/>
      <c r="AY653" s="224"/>
    </row>
    <row r="654">
      <c r="A654" s="219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5"/>
      <c r="AA654" s="220"/>
      <c r="AB654" s="225"/>
      <c r="AC654" s="225"/>
      <c r="AD654" s="225"/>
      <c r="AE654" s="225"/>
      <c r="AF654" s="225"/>
      <c r="AG654" s="220"/>
      <c r="AH654" s="220"/>
      <c r="AI654" s="220"/>
      <c r="AJ654" s="220"/>
      <c r="AK654" s="222"/>
      <c r="AL654" s="222"/>
      <c r="AM654" s="222"/>
      <c r="AN654" s="222"/>
      <c r="AO654" s="223"/>
      <c r="AP654" s="220"/>
      <c r="AQ654" s="224"/>
      <c r="AR654" s="224"/>
      <c r="AS654" s="224"/>
      <c r="AT654" s="224"/>
      <c r="AU654" s="224"/>
      <c r="AV654" s="224"/>
      <c r="AW654" s="224"/>
      <c r="AX654" s="224"/>
      <c r="AY654" s="224"/>
    </row>
    <row r="655">
      <c r="A655" s="219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5"/>
      <c r="AA655" s="220"/>
      <c r="AB655" s="225"/>
      <c r="AC655" s="225"/>
      <c r="AD655" s="225"/>
      <c r="AE655" s="225"/>
      <c r="AF655" s="225"/>
      <c r="AG655" s="220"/>
      <c r="AH655" s="220"/>
      <c r="AI655" s="220"/>
      <c r="AJ655" s="220"/>
      <c r="AK655" s="222"/>
      <c r="AL655" s="222"/>
      <c r="AM655" s="222"/>
      <c r="AN655" s="222"/>
      <c r="AO655" s="223"/>
      <c r="AP655" s="220"/>
      <c r="AQ655" s="224"/>
      <c r="AR655" s="224"/>
      <c r="AS655" s="224"/>
      <c r="AT655" s="224"/>
      <c r="AU655" s="224"/>
      <c r="AV655" s="224"/>
      <c r="AW655" s="224"/>
      <c r="AX655" s="224"/>
      <c r="AY655" s="224"/>
    </row>
    <row r="656">
      <c r="A656" s="219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5"/>
      <c r="AA656" s="220"/>
      <c r="AB656" s="225"/>
      <c r="AC656" s="225"/>
      <c r="AD656" s="225"/>
      <c r="AE656" s="225"/>
      <c r="AF656" s="225"/>
      <c r="AG656" s="220"/>
      <c r="AH656" s="220"/>
      <c r="AI656" s="220"/>
      <c r="AJ656" s="220"/>
      <c r="AK656" s="222"/>
      <c r="AL656" s="222"/>
      <c r="AM656" s="222"/>
      <c r="AN656" s="222"/>
      <c r="AO656" s="223"/>
      <c r="AP656" s="220"/>
      <c r="AQ656" s="224"/>
      <c r="AR656" s="224"/>
      <c r="AS656" s="224"/>
      <c r="AT656" s="224"/>
      <c r="AU656" s="224"/>
      <c r="AV656" s="224"/>
      <c r="AW656" s="224"/>
      <c r="AX656" s="224"/>
      <c r="AY656" s="224"/>
    </row>
    <row r="657">
      <c r="A657" s="219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5"/>
      <c r="AA657" s="220"/>
      <c r="AB657" s="225"/>
      <c r="AC657" s="225"/>
      <c r="AD657" s="225"/>
      <c r="AE657" s="225"/>
      <c r="AF657" s="225"/>
      <c r="AG657" s="220"/>
      <c r="AH657" s="220"/>
      <c r="AI657" s="220"/>
      <c r="AJ657" s="220"/>
      <c r="AK657" s="222"/>
      <c r="AL657" s="222"/>
      <c r="AM657" s="222"/>
      <c r="AN657" s="222"/>
      <c r="AO657" s="223"/>
      <c r="AP657" s="220"/>
      <c r="AQ657" s="224"/>
      <c r="AR657" s="224"/>
      <c r="AS657" s="224"/>
      <c r="AT657" s="224"/>
      <c r="AU657" s="224"/>
      <c r="AV657" s="224"/>
      <c r="AW657" s="224"/>
      <c r="AX657" s="224"/>
      <c r="AY657" s="224"/>
    </row>
    <row r="658">
      <c r="A658" s="219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5"/>
      <c r="AA658" s="220"/>
      <c r="AB658" s="225"/>
      <c r="AC658" s="225"/>
      <c r="AD658" s="225"/>
      <c r="AE658" s="225"/>
      <c r="AF658" s="225"/>
      <c r="AG658" s="220"/>
      <c r="AH658" s="220"/>
      <c r="AI658" s="220"/>
      <c r="AJ658" s="220"/>
      <c r="AK658" s="222"/>
      <c r="AL658" s="222"/>
      <c r="AM658" s="222"/>
      <c r="AN658" s="222"/>
      <c r="AO658" s="223"/>
      <c r="AP658" s="220"/>
      <c r="AQ658" s="224"/>
      <c r="AR658" s="224"/>
      <c r="AS658" s="224"/>
      <c r="AT658" s="224"/>
      <c r="AU658" s="224"/>
      <c r="AV658" s="224"/>
      <c r="AW658" s="224"/>
      <c r="AX658" s="224"/>
      <c r="AY658" s="224"/>
    </row>
    <row r="659">
      <c r="A659" s="219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5"/>
      <c r="AA659" s="220"/>
      <c r="AB659" s="225"/>
      <c r="AC659" s="225"/>
      <c r="AD659" s="225"/>
      <c r="AE659" s="225"/>
      <c r="AF659" s="225"/>
      <c r="AG659" s="220"/>
      <c r="AH659" s="220"/>
      <c r="AI659" s="220"/>
      <c r="AJ659" s="220"/>
      <c r="AK659" s="222"/>
      <c r="AL659" s="222"/>
      <c r="AM659" s="222"/>
      <c r="AN659" s="222"/>
      <c r="AO659" s="223"/>
      <c r="AP659" s="220"/>
      <c r="AQ659" s="224"/>
      <c r="AR659" s="224"/>
      <c r="AS659" s="224"/>
      <c r="AT659" s="224"/>
      <c r="AU659" s="224"/>
      <c r="AV659" s="224"/>
      <c r="AW659" s="224"/>
      <c r="AX659" s="224"/>
      <c r="AY659" s="224"/>
    </row>
    <row r="660">
      <c r="A660" s="219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5"/>
      <c r="AA660" s="220"/>
      <c r="AB660" s="225"/>
      <c r="AC660" s="225"/>
      <c r="AD660" s="225"/>
      <c r="AE660" s="225"/>
      <c r="AF660" s="225"/>
      <c r="AG660" s="220"/>
      <c r="AH660" s="220"/>
      <c r="AI660" s="220"/>
      <c r="AJ660" s="220"/>
      <c r="AK660" s="222"/>
      <c r="AL660" s="222"/>
      <c r="AM660" s="222"/>
      <c r="AN660" s="222"/>
      <c r="AO660" s="223"/>
      <c r="AP660" s="220"/>
      <c r="AQ660" s="224"/>
      <c r="AR660" s="224"/>
      <c r="AS660" s="224"/>
      <c r="AT660" s="224"/>
      <c r="AU660" s="224"/>
      <c r="AV660" s="224"/>
      <c r="AW660" s="224"/>
      <c r="AX660" s="224"/>
      <c r="AY660" s="224"/>
    </row>
    <row r="661">
      <c r="A661" s="219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5"/>
      <c r="AA661" s="220"/>
      <c r="AB661" s="225"/>
      <c r="AC661" s="225"/>
      <c r="AD661" s="225"/>
      <c r="AE661" s="225"/>
      <c r="AF661" s="225"/>
      <c r="AG661" s="220"/>
      <c r="AH661" s="220"/>
      <c r="AI661" s="220"/>
      <c r="AJ661" s="220"/>
      <c r="AK661" s="222"/>
      <c r="AL661" s="222"/>
      <c r="AM661" s="222"/>
      <c r="AN661" s="222"/>
      <c r="AO661" s="223"/>
      <c r="AP661" s="220"/>
      <c r="AQ661" s="224"/>
      <c r="AR661" s="224"/>
      <c r="AS661" s="224"/>
      <c r="AT661" s="224"/>
      <c r="AU661" s="224"/>
      <c r="AV661" s="224"/>
      <c r="AW661" s="224"/>
      <c r="AX661" s="224"/>
      <c r="AY661" s="224"/>
    </row>
    <row r="662">
      <c r="A662" s="219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5"/>
      <c r="AA662" s="220"/>
      <c r="AB662" s="225"/>
      <c r="AC662" s="225"/>
      <c r="AD662" s="225"/>
      <c r="AE662" s="225"/>
      <c r="AF662" s="225"/>
      <c r="AG662" s="220"/>
      <c r="AH662" s="220"/>
      <c r="AI662" s="220"/>
      <c r="AJ662" s="220"/>
      <c r="AK662" s="222"/>
      <c r="AL662" s="222"/>
      <c r="AM662" s="222"/>
      <c r="AN662" s="222"/>
      <c r="AO662" s="223"/>
      <c r="AP662" s="220"/>
      <c r="AQ662" s="224"/>
      <c r="AR662" s="224"/>
      <c r="AS662" s="224"/>
      <c r="AT662" s="224"/>
      <c r="AU662" s="224"/>
      <c r="AV662" s="224"/>
      <c r="AW662" s="224"/>
      <c r="AX662" s="224"/>
      <c r="AY662" s="224"/>
    </row>
    <row r="663">
      <c r="A663" s="219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5"/>
      <c r="AA663" s="220"/>
      <c r="AB663" s="225"/>
      <c r="AC663" s="225"/>
      <c r="AD663" s="225"/>
      <c r="AE663" s="225"/>
      <c r="AF663" s="225"/>
      <c r="AG663" s="220"/>
      <c r="AH663" s="220"/>
      <c r="AI663" s="220"/>
      <c r="AJ663" s="220"/>
      <c r="AK663" s="222"/>
      <c r="AL663" s="222"/>
      <c r="AM663" s="222"/>
      <c r="AN663" s="222"/>
      <c r="AO663" s="223"/>
      <c r="AP663" s="220"/>
      <c r="AQ663" s="224"/>
      <c r="AR663" s="224"/>
      <c r="AS663" s="224"/>
      <c r="AT663" s="224"/>
      <c r="AU663" s="224"/>
      <c r="AV663" s="224"/>
      <c r="AW663" s="224"/>
      <c r="AX663" s="224"/>
      <c r="AY663" s="224"/>
    </row>
    <row r="664">
      <c r="A664" s="219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5"/>
      <c r="AA664" s="220"/>
      <c r="AB664" s="225"/>
      <c r="AC664" s="225"/>
      <c r="AD664" s="225"/>
      <c r="AE664" s="225"/>
      <c r="AF664" s="225"/>
      <c r="AG664" s="220"/>
      <c r="AH664" s="220"/>
      <c r="AI664" s="220"/>
      <c r="AJ664" s="220"/>
      <c r="AK664" s="222"/>
      <c r="AL664" s="222"/>
      <c r="AM664" s="222"/>
      <c r="AN664" s="222"/>
      <c r="AO664" s="223"/>
      <c r="AP664" s="220"/>
      <c r="AQ664" s="224"/>
      <c r="AR664" s="224"/>
      <c r="AS664" s="224"/>
      <c r="AT664" s="224"/>
      <c r="AU664" s="224"/>
      <c r="AV664" s="224"/>
      <c r="AW664" s="224"/>
      <c r="AX664" s="224"/>
      <c r="AY664" s="224"/>
    </row>
    <row r="665">
      <c r="A665" s="219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5"/>
      <c r="AA665" s="220"/>
      <c r="AB665" s="225"/>
      <c r="AC665" s="225"/>
      <c r="AD665" s="225"/>
      <c r="AE665" s="225"/>
      <c r="AF665" s="225"/>
      <c r="AG665" s="220"/>
      <c r="AH665" s="220"/>
      <c r="AI665" s="220"/>
      <c r="AJ665" s="220"/>
      <c r="AK665" s="222"/>
      <c r="AL665" s="222"/>
      <c r="AM665" s="222"/>
      <c r="AN665" s="222"/>
      <c r="AO665" s="223"/>
      <c r="AP665" s="220"/>
      <c r="AQ665" s="224"/>
      <c r="AR665" s="224"/>
      <c r="AS665" s="224"/>
      <c r="AT665" s="224"/>
      <c r="AU665" s="224"/>
      <c r="AV665" s="224"/>
      <c r="AW665" s="224"/>
      <c r="AX665" s="224"/>
      <c r="AY665" s="224"/>
    </row>
    <row r="666">
      <c r="A666" s="219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5"/>
      <c r="AA666" s="220"/>
      <c r="AB666" s="225"/>
      <c r="AC666" s="225"/>
      <c r="AD666" s="225"/>
      <c r="AE666" s="225"/>
      <c r="AF666" s="225"/>
      <c r="AG666" s="220"/>
      <c r="AH666" s="220"/>
      <c r="AI666" s="220"/>
      <c r="AJ666" s="220"/>
      <c r="AK666" s="222"/>
      <c r="AL666" s="222"/>
      <c r="AM666" s="222"/>
      <c r="AN666" s="222"/>
      <c r="AO666" s="223"/>
      <c r="AP666" s="220"/>
      <c r="AQ666" s="224"/>
      <c r="AR666" s="224"/>
      <c r="AS666" s="224"/>
      <c r="AT666" s="224"/>
      <c r="AU666" s="224"/>
      <c r="AV666" s="224"/>
      <c r="AW666" s="224"/>
      <c r="AX666" s="224"/>
      <c r="AY666" s="224"/>
    </row>
    <row r="667">
      <c r="A667" s="219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5"/>
      <c r="AA667" s="220"/>
      <c r="AB667" s="225"/>
      <c r="AC667" s="225"/>
      <c r="AD667" s="225"/>
      <c r="AE667" s="225"/>
      <c r="AF667" s="225"/>
      <c r="AG667" s="220"/>
      <c r="AH667" s="220"/>
      <c r="AI667" s="220"/>
      <c r="AJ667" s="220"/>
      <c r="AK667" s="222"/>
      <c r="AL667" s="222"/>
      <c r="AM667" s="222"/>
      <c r="AN667" s="222"/>
      <c r="AO667" s="223"/>
      <c r="AP667" s="220"/>
      <c r="AQ667" s="224"/>
      <c r="AR667" s="224"/>
      <c r="AS667" s="224"/>
      <c r="AT667" s="224"/>
      <c r="AU667" s="224"/>
      <c r="AV667" s="224"/>
      <c r="AW667" s="224"/>
      <c r="AX667" s="224"/>
      <c r="AY667" s="224"/>
    </row>
    <row r="668">
      <c r="A668" s="219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5"/>
      <c r="AA668" s="220"/>
      <c r="AB668" s="225"/>
      <c r="AC668" s="225"/>
      <c r="AD668" s="225"/>
      <c r="AE668" s="225"/>
      <c r="AF668" s="225"/>
      <c r="AG668" s="220"/>
      <c r="AH668" s="220"/>
      <c r="AI668" s="220"/>
      <c r="AJ668" s="220"/>
      <c r="AK668" s="222"/>
      <c r="AL668" s="222"/>
      <c r="AM668" s="222"/>
      <c r="AN668" s="222"/>
      <c r="AO668" s="223"/>
      <c r="AP668" s="220"/>
      <c r="AQ668" s="224"/>
      <c r="AR668" s="224"/>
      <c r="AS668" s="224"/>
      <c r="AT668" s="224"/>
      <c r="AU668" s="224"/>
      <c r="AV668" s="224"/>
      <c r="AW668" s="224"/>
      <c r="AX668" s="224"/>
      <c r="AY668" s="224"/>
    </row>
    <row r="669">
      <c r="A669" s="219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5"/>
      <c r="AA669" s="220"/>
      <c r="AB669" s="225"/>
      <c r="AC669" s="225"/>
      <c r="AD669" s="225"/>
      <c r="AE669" s="225"/>
      <c r="AF669" s="225"/>
      <c r="AG669" s="220"/>
      <c r="AH669" s="220"/>
      <c r="AI669" s="220"/>
      <c r="AJ669" s="220"/>
      <c r="AK669" s="222"/>
      <c r="AL669" s="222"/>
      <c r="AM669" s="222"/>
      <c r="AN669" s="222"/>
      <c r="AO669" s="223"/>
      <c r="AP669" s="220"/>
      <c r="AQ669" s="224"/>
      <c r="AR669" s="224"/>
      <c r="AS669" s="224"/>
      <c r="AT669" s="224"/>
      <c r="AU669" s="224"/>
      <c r="AV669" s="224"/>
      <c r="AW669" s="224"/>
      <c r="AX669" s="224"/>
      <c r="AY669" s="224"/>
    </row>
    <row r="670">
      <c r="A670" s="219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5"/>
      <c r="AA670" s="220"/>
      <c r="AB670" s="225"/>
      <c r="AC670" s="225"/>
      <c r="AD670" s="225"/>
      <c r="AE670" s="225"/>
      <c r="AF670" s="225"/>
      <c r="AG670" s="220"/>
      <c r="AH670" s="220"/>
      <c r="AI670" s="220"/>
      <c r="AJ670" s="220"/>
      <c r="AK670" s="222"/>
      <c r="AL670" s="222"/>
      <c r="AM670" s="222"/>
      <c r="AN670" s="222"/>
      <c r="AO670" s="223"/>
      <c r="AP670" s="220"/>
      <c r="AQ670" s="224"/>
      <c r="AR670" s="224"/>
      <c r="AS670" s="224"/>
      <c r="AT670" s="224"/>
      <c r="AU670" s="224"/>
      <c r="AV670" s="224"/>
      <c r="AW670" s="224"/>
      <c r="AX670" s="224"/>
      <c r="AY670" s="224"/>
    </row>
    <row r="671">
      <c r="A671" s="219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5"/>
      <c r="AA671" s="220"/>
      <c r="AB671" s="225"/>
      <c r="AC671" s="225"/>
      <c r="AD671" s="225"/>
      <c r="AE671" s="225"/>
      <c r="AF671" s="225"/>
      <c r="AG671" s="220"/>
      <c r="AH671" s="220"/>
      <c r="AI671" s="220"/>
      <c r="AJ671" s="220"/>
      <c r="AK671" s="222"/>
      <c r="AL671" s="222"/>
      <c r="AM671" s="222"/>
      <c r="AN671" s="222"/>
      <c r="AO671" s="223"/>
      <c r="AP671" s="220"/>
      <c r="AQ671" s="224"/>
      <c r="AR671" s="224"/>
      <c r="AS671" s="224"/>
      <c r="AT671" s="224"/>
      <c r="AU671" s="224"/>
      <c r="AV671" s="224"/>
      <c r="AW671" s="224"/>
      <c r="AX671" s="224"/>
      <c r="AY671" s="224"/>
    </row>
    <row r="672">
      <c r="A672" s="219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5"/>
      <c r="AA672" s="220"/>
      <c r="AB672" s="225"/>
      <c r="AC672" s="225"/>
      <c r="AD672" s="225"/>
      <c r="AE672" s="225"/>
      <c r="AF672" s="225"/>
      <c r="AG672" s="220"/>
      <c r="AH672" s="220"/>
      <c r="AI672" s="220"/>
      <c r="AJ672" s="220"/>
      <c r="AK672" s="222"/>
      <c r="AL672" s="222"/>
      <c r="AM672" s="222"/>
      <c r="AN672" s="222"/>
      <c r="AO672" s="223"/>
      <c r="AP672" s="220"/>
      <c r="AQ672" s="224"/>
      <c r="AR672" s="224"/>
      <c r="AS672" s="224"/>
      <c r="AT672" s="224"/>
      <c r="AU672" s="224"/>
      <c r="AV672" s="224"/>
      <c r="AW672" s="224"/>
      <c r="AX672" s="224"/>
      <c r="AY672" s="224"/>
    </row>
    <row r="673">
      <c r="A673" s="219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5"/>
      <c r="AA673" s="220"/>
      <c r="AB673" s="225"/>
      <c r="AC673" s="225"/>
      <c r="AD673" s="225"/>
      <c r="AE673" s="225"/>
      <c r="AF673" s="225"/>
      <c r="AG673" s="220"/>
      <c r="AH673" s="220"/>
      <c r="AI673" s="220"/>
      <c r="AJ673" s="220"/>
      <c r="AK673" s="222"/>
      <c r="AL673" s="222"/>
      <c r="AM673" s="222"/>
      <c r="AN673" s="222"/>
      <c r="AO673" s="223"/>
      <c r="AP673" s="220"/>
      <c r="AQ673" s="224"/>
      <c r="AR673" s="224"/>
      <c r="AS673" s="224"/>
      <c r="AT673" s="224"/>
      <c r="AU673" s="224"/>
      <c r="AV673" s="224"/>
      <c r="AW673" s="224"/>
      <c r="AX673" s="224"/>
      <c r="AY673" s="224"/>
    </row>
    <row r="674">
      <c r="A674" s="219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5"/>
      <c r="AA674" s="220"/>
      <c r="AB674" s="225"/>
      <c r="AC674" s="225"/>
      <c r="AD674" s="225"/>
      <c r="AE674" s="225"/>
      <c r="AF674" s="225"/>
      <c r="AG674" s="220"/>
      <c r="AH674" s="220"/>
      <c r="AI674" s="220"/>
      <c r="AJ674" s="220"/>
      <c r="AK674" s="222"/>
      <c r="AL674" s="222"/>
      <c r="AM674" s="222"/>
      <c r="AN674" s="222"/>
      <c r="AO674" s="223"/>
      <c r="AP674" s="220"/>
      <c r="AQ674" s="224"/>
      <c r="AR674" s="224"/>
      <c r="AS674" s="224"/>
      <c r="AT674" s="224"/>
      <c r="AU674" s="224"/>
      <c r="AV674" s="224"/>
      <c r="AW674" s="224"/>
      <c r="AX674" s="224"/>
      <c r="AY674" s="224"/>
    </row>
    <row r="675">
      <c r="A675" s="219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5"/>
      <c r="AA675" s="220"/>
      <c r="AB675" s="225"/>
      <c r="AC675" s="225"/>
      <c r="AD675" s="225"/>
      <c r="AE675" s="225"/>
      <c r="AF675" s="225"/>
      <c r="AG675" s="220"/>
      <c r="AH675" s="220"/>
      <c r="AI675" s="220"/>
      <c r="AJ675" s="220"/>
      <c r="AK675" s="222"/>
      <c r="AL675" s="222"/>
      <c r="AM675" s="222"/>
      <c r="AN675" s="222"/>
      <c r="AO675" s="223"/>
      <c r="AP675" s="220"/>
      <c r="AQ675" s="224"/>
      <c r="AR675" s="224"/>
      <c r="AS675" s="224"/>
      <c r="AT675" s="224"/>
      <c r="AU675" s="224"/>
      <c r="AV675" s="224"/>
      <c r="AW675" s="224"/>
      <c r="AX675" s="224"/>
      <c r="AY675" s="224"/>
    </row>
    <row r="676">
      <c r="A676" s="219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5"/>
      <c r="AA676" s="220"/>
      <c r="AB676" s="225"/>
      <c r="AC676" s="225"/>
      <c r="AD676" s="225"/>
      <c r="AE676" s="225"/>
      <c r="AF676" s="225"/>
      <c r="AG676" s="220"/>
      <c r="AH676" s="220"/>
      <c r="AI676" s="220"/>
      <c r="AJ676" s="220"/>
      <c r="AK676" s="222"/>
      <c r="AL676" s="222"/>
      <c r="AM676" s="222"/>
      <c r="AN676" s="222"/>
      <c r="AO676" s="223"/>
      <c r="AP676" s="220"/>
      <c r="AQ676" s="224"/>
      <c r="AR676" s="224"/>
      <c r="AS676" s="224"/>
      <c r="AT676" s="224"/>
      <c r="AU676" s="224"/>
      <c r="AV676" s="224"/>
      <c r="AW676" s="224"/>
      <c r="AX676" s="224"/>
      <c r="AY676" s="224"/>
    </row>
    <row r="677">
      <c r="A677" s="219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5"/>
      <c r="AA677" s="220"/>
      <c r="AB677" s="225"/>
      <c r="AC677" s="225"/>
      <c r="AD677" s="225"/>
      <c r="AE677" s="225"/>
      <c r="AF677" s="225"/>
      <c r="AG677" s="220"/>
      <c r="AH677" s="220"/>
      <c r="AI677" s="220"/>
      <c r="AJ677" s="220"/>
      <c r="AK677" s="222"/>
      <c r="AL677" s="222"/>
      <c r="AM677" s="222"/>
      <c r="AN677" s="222"/>
      <c r="AO677" s="223"/>
      <c r="AP677" s="220"/>
      <c r="AQ677" s="224"/>
      <c r="AR677" s="224"/>
      <c r="AS677" s="224"/>
      <c r="AT677" s="224"/>
      <c r="AU677" s="224"/>
      <c r="AV677" s="224"/>
      <c r="AW677" s="224"/>
      <c r="AX677" s="224"/>
      <c r="AY677" s="224"/>
    </row>
    <row r="678">
      <c r="A678" s="219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5"/>
      <c r="AA678" s="220"/>
      <c r="AB678" s="225"/>
      <c r="AC678" s="225"/>
      <c r="AD678" s="225"/>
      <c r="AE678" s="225"/>
      <c r="AF678" s="225"/>
      <c r="AG678" s="220"/>
      <c r="AH678" s="220"/>
      <c r="AI678" s="220"/>
      <c r="AJ678" s="220"/>
      <c r="AK678" s="222"/>
      <c r="AL678" s="222"/>
      <c r="AM678" s="222"/>
      <c r="AN678" s="222"/>
      <c r="AO678" s="223"/>
      <c r="AP678" s="220"/>
      <c r="AQ678" s="224"/>
      <c r="AR678" s="224"/>
      <c r="AS678" s="224"/>
      <c r="AT678" s="224"/>
      <c r="AU678" s="224"/>
      <c r="AV678" s="224"/>
      <c r="AW678" s="224"/>
      <c r="AX678" s="224"/>
      <c r="AY678" s="224"/>
    </row>
    <row r="679">
      <c r="A679" s="219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5"/>
      <c r="AA679" s="220"/>
      <c r="AB679" s="225"/>
      <c r="AC679" s="225"/>
      <c r="AD679" s="225"/>
      <c r="AE679" s="225"/>
      <c r="AF679" s="225"/>
      <c r="AG679" s="220"/>
      <c r="AH679" s="220"/>
      <c r="AI679" s="220"/>
      <c r="AJ679" s="220"/>
      <c r="AK679" s="222"/>
      <c r="AL679" s="222"/>
      <c r="AM679" s="222"/>
      <c r="AN679" s="222"/>
      <c r="AO679" s="223"/>
      <c r="AP679" s="220"/>
      <c r="AQ679" s="224"/>
      <c r="AR679" s="224"/>
      <c r="AS679" s="224"/>
      <c r="AT679" s="224"/>
      <c r="AU679" s="224"/>
      <c r="AV679" s="224"/>
      <c r="AW679" s="224"/>
      <c r="AX679" s="224"/>
      <c r="AY679" s="224"/>
    </row>
    <row r="680">
      <c r="A680" s="219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5"/>
      <c r="AA680" s="220"/>
      <c r="AB680" s="225"/>
      <c r="AC680" s="225"/>
      <c r="AD680" s="225"/>
      <c r="AE680" s="225"/>
      <c r="AF680" s="225"/>
      <c r="AG680" s="220"/>
      <c r="AH680" s="220"/>
      <c r="AI680" s="220"/>
      <c r="AJ680" s="220"/>
      <c r="AK680" s="222"/>
      <c r="AL680" s="222"/>
      <c r="AM680" s="222"/>
      <c r="AN680" s="222"/>
      <c r="AO680" s="223"/>
      <c r="AP680" s="220"/>
      <c r="AQ680" s="224"/>
      <c r="AR680" s="224"/>
      <c r="AS680" s="224"/>
      <c r="AT680" s="224"/>
      <c r="AU680" s="224"/>
      <c r="AV680" s="224"/>
      <c r="AW680" s="224"/>
      <c r="AX680" s="224"/>
      <c r="AY680" s="224"/>
    </row>
    <row r="681">
      <c r="A681" s="219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5"/>
      <c r="AA681" s="220"/>
      <c r="AB681" s="225"/>
      <c r="AC681" s="225"/>
      <c r="AD681" s="225"/>
      <c r="AE681" s="225"/>
      <c r="AF681" s="225"/>
      <c r="AG681" s="220"/>
      <c r="AH681" s="220"/>
      <c r="AI681" s="220"/>
      <c r="AJ681" s="220"/>
      <c r="AK681" s="222"/>
      <c r="AL681" s="222"/>
      <c r="AM681" s="222"/>
      <c r="AN681" s="222"/>
      <c r="AO681" s="223"/>
      <c r="AP681" s="220"/>
      <c r="AQ681" s="224"/>
      <c r="AR681" s="224"/>
      <c r="AS681" s="224"/>
      <c r="AT681" s="224"/>
      <c r="AU681" s="224"/>
      <c r="AV681" s="224"/>
      <c r="AW681" s="224"/>
      <c r="AX681" s="224"/>
      <c r="AY681" s="224"/>
    </row>
    <row r="682">
      <c r="A682" s="219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5"/>
      <c r="AA682" s="220"/>
      <c r="AB682" s="225"/>
      <c r="AC682" s="225"/>
      <c r="AD682" s="225"/>
      <c r="AE682" s="225"/>
      <c r="AF682" s="225"/>
      <c r="AG682" s="220"/>
      <c r="AH682" s="220"/>
      <c r="AI682" s="220"/>
      <c r="AJ682" s="220"/>
      <c r="AK682" s="222"/>
      <c r="AL682" s="222"/>
      <c r="AM682" s="222"/>
      <c r="AN682" s="222"/>
      <c r="AO682" s="223"/>
      <c r="AP682" s="220"/>
      <c r="AQ682" s="224"/>
      <c r="AR682" s="224"/>
      <c r="AS682" s="224"/>
      <c r="AT682" s="224"/>
      <c r="AU682" s="224"/>
      <c r="AV682" s="224"/>
      <c r="AW682" s="224"/>
      <c r="AX682" s="224"/>
      <c r="AY682" s="224"/>
    </row>
    <row r="683">
      <c r="A683" s="219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5"/>
      <c r="AA683" s="220"/>
      <c r="AB683" s="225"/>
      <c r="AC683" s="225"/>
      <c r="AD683" s="225"/>
      <c r="AE683" s="225"/>
      <c r="AF683" s="225"/>
      <c r="AG683" s="220"/>
      <c r="AH683" s="220"/>
      <c r="AI683" s="220"/>
      <c r="AJ683" s="220"/>
      <c r="AK683" s="222"/>
      <c r="AL683" s="222"/>
      <c r="AM683" s="222"/>
      <c r="AN683" s="222"/>
      <c r="AO683" s="223"/>
      <c r="AP683" s="220"/>
      <c r="AQ683" s="224"/>
      <c r="AR683" s="224"/>
      <c r="AS683" s="224"/>
      <c r="AT683" s="224"/>
      <c r="AU683" s="224"/>
      <c r="AV683" s="224"/>
      <c r="AW683" s="224"/>
      <c r="AX683" s="224"/>
      <c r="AY683" s="224"/>
    </row>
    <row r="684">
      <c r="A684" s="219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5"/>
      <c r="AA684" s="220"/>
      <c r="AB684" s="225"/>
      <c r="AC684" s="225"/>
      <c r="AD684" s="225"/>
      <c r="AE684" s="225"/>
      <c r="AF684" s="225"/>
      <c r="AG684" s="220"/>
      <c r="AH684" s="220"/>
      <c r="AI684" s="220"/>
      <c r="AJ684" s="220"/>
      <c r="AK684" s="222"/>
      <c r="AL684" s="222"/>
      <c r="AM684" s="222"/>
      <c r="AN684" s="222"/>
      <c r="AO684" s="223"/>
      <c r="AP684" s="220"/>
      <c r="AQ684" s="224"/>
      <c r="AR684" s="224"/>
      <c r="AS684" s="224"/>
      <c r="AT684" s="224"/>
      <c r="AU684" s="224"/>
      <c r="AV684" s="224"/>
      <c r="AW684" s="224"/>
      <c r="AX684" s="224"/>
      <c r="AY684" s="224"/>
    </row>
    <row r="685">
      <c r="A685" s="219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5"/>
      <c r="AA685" s="220"/>
      <c r="AB685" s="225"/>
      <c r="AC685" s="225"/>
      <c r="AD685" s="225"/>
      <c r="AE685" s="225"/>
      <c r="AF685" s="225"/>
      <c r="AG685" s="220"/>
      <c r="AH685" s="220"/>
      <c r="AI685" s="220"/>
      <c r="AJ685" s="220"/>
      <c r="AK685" s="222"/>
      <c r="AL685" s="222"/>
      <c r="AM685" s="222"/>
      <c r="AN685" s="222"/>
      <c r="AO685" s="223"/>
      <c r="AP685" s="220"/>
      <c r="AQ685" s="224"/>
      <c r="AR685" s="224"/>
      <c r="AS685" s="224"/>
      <c r="AT685" s="224"/>
      <c r="AU685" s="224"/>
      <c r="AV685" s="224"/>
      <c r="AW685" s="224"/>
      <c r="AX685" s="224"/>
      <c r="AY685" s="224"/>
    </row>
    <row r="686">
      <c r="A686" s="219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5"/>
      <c r="AA686" s="220"/>
      <c r="AB686" s="225"/>
      <c r="AC686" s="225"/>
      <c r="AD686" s="225"/>
      <c r="AE686" s="225"/>
      <c r="AF686" s="225"/>
      <c r="AG686" s="220"/>
      <c r="AH686" s="220"/>
      <c r="AI686" s="220"/>
      <c r="AJ686" s="220"/>
      <c r="AK686" s="222"/>
      <c r="AL686" s="222"/>
      <c r="AM686" s="222"/>
      <c r="AN686" s="222"/>
      <c r="AO686" s="223"/>
      <c r="AP686" s="220"/>
      <c r="AQ686" s="224"/>
      <c r="AR686" s="224"/>
      <c r="AS686" s="224"/>
      <c r="AT686" s="224"/>
      <c r="AU686" s="224"/>
      <c r="AV686" s="224"/>
      <c r="AW686" s="224"/>
      <c r="AX686" s="224"/>
      <c r="AY686" s="224"/>
    </row>
    <row r="687">
      <c r="A687" s="219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5"/>
      <c r="AA687" s="220"/>
      <c r="AB687" s="225"/>
      <c r="AC687" s="225"/>
      <c r="AD687" s="225"/>
      <c r="AE687" s="225"/>
      <c r="AF687" s="225"/>
      <c r="AG687" s="220"/>
      <c r="AH687" s="220"/>
      <c r="AI687" s="220"/>
      <c r="AJ687" s="220"/>
      <c r="AK687" s="222"/>
      <c r="AL687" s="222"/>
      <c r="AM687" s="222"/>
      <c r="AN687" s="222"/>
      <c r="AO687" s="223"/>
      <c r="AP687" s="220"/>
      <c r="AQ687" s="224"/>
      <c r="AR687" s="224"/>
      <c r="AS687" s="224"/>
      <c r="AT687" s="224"/>
      <c r="AU687" s="224"/>
      <c r="AV687" s="224"/>
      <c r="AW687" s="224"/>
      <c r="AX687" s="224"/>
      <c r="AY687" s="224"/>
    </row>
    <row r="688">
      <c r="A688" s="219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5"/>
      <c r="AA688" s="220"/>
      <c r="AB688" s="225"/>
      <c r="AC688" s="225"/>
      <c r="AD688" s="225"/>
      <c r="AE688" s="225"/>
      <c r="AF688" s="225"/>
      <c r="AG688" s="220"/>
      <c r="AH688" s="220"/>
      <c r="AI688" s="220"/>
      <c r="AJ688" s="220"/>
      <c r="AK688" s="222"/>
      <c r="AL688" s="222"/>
      <c r="AM688" s="222"/>
      <c r="AN688" s="222"/>
      <c r="AO688" s="223"/>
      <c r="AP688" s="220"/>
      <c r="AQ688" s="224"/>
      <c r="AR688" s="224"/>
      <c r="AS688" s="224"/>
      <c r="AT688" s="224"/>
      <c r="AU688" s="224"/>
      <c r="AV688" s="224"/>
      <c r="AW688" s="224"/>
      <c r="AX688" s="224"/>
      <c r="AY688" s="224"/>
    </row>
    <row r="689">
      <c r="A689" s="219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5"/>
      <c r="AA689" s="220"/>
      <c r="AB689" s="225"/>
      <c r="AC689" s="225"/>
      <c r="AD689" s="225"/>
      <c r="AE689" s="225"/>
      <c r="AF689" s="225"/>
      <c r="AG689" s="220"/>
      <c r="AH689" s="220"/>
      <c r="AI689" s="220"/>
      <c r="AJ689" s="220"/>
      <c r="AK689" s="222"/>
      <c r="AL689" s="222"/>
      <c r="AM689" s="222"/>
      <c r="AN689" s="222"/>
      <c r="AO689" s="223"/>
      <c r="AP689" s="220"/>
      <c r="AQ689" s="224"/>
      <c r="AR689" s="224"/>
      <c r="AS689" s="224"/>
      <c r="AT689" s="224"/>
      <c r="AU689" s="224"/>
      <c r="AV689" s="224"/>
      <c r="AW689" s="224"/>
      <c r="AX689" s="224"/>
      <c r="AY689" s="224"/>
    </row>
    <row r="690">
      <c r="A690" s="219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5"/>
      <c r="AA690" s="220"/>
      <c r="AB690" s="225"/>
      <c r="AC690" s="225"/>
      <c r="AD690" s="225"/>
      <c r="AE690" s="225"/>
      <c r="AF690" s="225"/>
      <c r="AG690" s="220"/>
      <c r="AH690" s="220"/>
      <c r="AI690" s="220"/>
      <c r="AJ690" s="220"/>
      <c r="AK690" s="222"/>
      <c r="AL690" s="222"/>
      <c r="AM690" s="222"/>
      <c r="AN690" s="222"/>
      <c r="AO690" s="223"/>
      <c r="AP690" s="220"/>
      <c r="AQ690" s="224"/>
      <c r="AR690" s="224"/>
      <c r="AS690" s="224"/>
      <c r="AT690" s="224"/>
      <c r="AU690" s="224"/>
      <c r="AV690" s="224"/>
      <c r="AW690" s="224"/>
      <c r="AX690" s="224"/>
      <c r="AY690" s="224"/>
    </row>
    <row r="691">
      <c r="A691" s="219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5"/>
      <c r="AA691" s="220"/>
      <c r="AB691" s="225"/>
      <c r="AC691" s="225"/>
      <c r="AD691" s="225"/>
      <c r="AE691" s="225"/>
      <c r="AF691" s="225"/>
      <c r="AG691" s="220"/>
      <c r="AH691" s="220"/>
      <c r="AI691" s="220"/>
      <c r="AJ691" s="220"/>
      <c r="AK691" s="222"/>
      <c r="AL691" s="222"/>
      <c r="AM691" s="222"/>
      <c r="AN691" s="222"/>
      <c r="AO691" s="223"/>
      <c r="AP691" s="220"/>
      <c r="AQ691" s="224"/>
      <c r="AR691" s="224"/>
      <c r="AS691" s="224"/>
      <c r="AT691" s="224"/>
      <c r="AU691" s="224"/>
      <c r="AV691" s="224"/>
      <c r="AW691" s="224"/>
      <c r="AX691" s="224"/>
      <c r="AY691" s="224"/>
    </row>
    <row r="692">
      <c r="A692" s="219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5"/>
      <c r="AA692" s="220"/>
      <c r="AB692" s="225"/>
      <c r="AC692" s="225"/>
      <c r="AD692" s="225"/>
      <c r="AE692" s="225"/>
      <c r="AF692" s="225"/>
      <c r="AG692" s="220"/>
      <c r="AH692" s="220"/>
      <c r="AI692" s="220"/>
      <c r="AJ692" s="220"/>
      <c r="AK692" s="222"/>
      <c r="AL692" s="222"/>
      <c r="AM692" s="222"/>
      <c r="AN692" s="222"/>
      <c r="AO692" s="223"/>
      <c r="AP692" s="220"/>
      <c r="AQ692" s="224"/>
      <c r="AR692" s="224"/>
      <c r="AS692" s="224"/>
      <c r="AT692" s="224"/>
      <c r="AU692" s="224"/>
      <c r="AV692" s="224"/>
      <c r="AW692" s="224"/>
      <c r="AX692" s="224"/>
      <c r="AY692" s="224"/>
    </row>
    <row r="693">
      <c r="A693" s="219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5"/>
      <c r="AA693" s="220"/>
      <c r="AB693" s="225"/>
      <c r="AC693" s="225"/>
      <c r="AD693" s="225"/>
      <c r="AE693" s="225"/>
      <c r="AF693" s="225"/>
      <c r="AG693" s="220"/>
      <c r="AH693" s="220"/>
      <c r="AI693" s="220"/>
      <c r="AJ693" s="220"/>
      <c r="AK693" s="222"/>
      <c r="AL693" s="222"/>
      <c r="AM693" s="222"/>
      <c r="AN693" s="222"/>
      <c r="AO693" s="223"/>
      <c r="AP693" s="220"/>
      <c r="AQ693" s="224"/>
      <c r="AR693" s="224"/>
      <c r="AS693" s="224"/>
      <c r="AT693" s="224"/>
      <c r="AU693" s="224"/>
      <c r="AV693" s="224"/>
      <c r="AW693" s="224"/>
      <c r="AX693" s="224"/>
      <c r="AY693" s="224"/>
    </row>
    <row r="694">
      <c r="A694" s="219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5"/>
      <c r="AA694" s="220"/>
      <c r="AB694" s="225"/>
      <c r="AC694" s="225"/>
      <c r="AD694" s="225"/>
      <c r="AE694" s="225"/>
      <c r="AF694" s="225"/>
      <c r="AG694" s="220"/>
      <c r="AH694" s="220"/>
      <c r="AI694" s="220"/>
      <c r="AJ694" s="220"/>
      <c r="AK694" s="222"/>
      <c r="AL694" s="222"/>
      <c r="AM694" s="222"/>
      <c r="AN694" s="222"/>
      <c r="AO694" s="223"/>
      <c r="AP694" s="220"/>
      <c r="AQ694" s="224"/>
      <c r="AR694" s="224"/>
      <c r="AS694" s="224"/>
      <c r="AT694" s="224"/>
      <c r="AU694" s="224"/>
      <c r="AV694" s="224"/>
      <c r="AW694" s="224"/>
      <c r="AX694" s="224"/>
      <c r="AY694" s="224"/>
    </row>
    <row r="695">
      <c r="A695" s="219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5"/>
      <c r="AA695" s="220"/>
      <c r="AB695" s="225"/>
      <c r="AC695" s="225"/>
      <c r="AD695" s="225"/>
      <c r="AE695" s="225"/>
      <c r="AF695" s="225"/>
      <c r="AG695" s="220"/>
      <c r="AH695" s="220"/>
      <c r="AI695" s="220"/>
      <c r="AJ695" s="220"/>
      <c r="AK695" s="222"/>
      <c r="AL695" s="222"/>
      <c r="AM695" s="222"/>
      <c r="AN695" s="222"/>
      <c r="AO695" s="223"/>
      <c r="AP695" s="220"/>
      <c r="AQ695" s="224"/>
      <c r="AR695" s="224"/>
      <c r="AS695" s="224"/>
      <c r="AT695" s="224"/>
      <c r="AU695" s="224"/>
      <c r="AV695" s="224"/>
      <c r="AW695" s="224"/>
      <c r="AX695" s="224"/>
      <c r="AY695" s="224"/>
    </row>
    <row r="696">
      <c r="A696" s="219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5"/>
      <c r="AA696" s="220"/>
      <c r="AB696" s="225"/>
      <c r="AC696" s="225"/>
      <c r="AD696" s="225"/>
      <c r="AE696" s="225"/>
      <c r="AF696" s="225"/>
      <c r="AG696" s="220"/>
      <c r="AH696" s="220"/>
      <c r="AI696" s="220"/>
      <c r="AJ696" s="220"/>
      <c r="AK696" s="222"/>
      <c r="AL696" s="222"/>
      <c r="AM696" s="222"/>
      <c r="AN696" s="222"/>
      <c r="AO696" s="223"/>
      <c r="AP696" s="220"/>
      <c r="AQ696" s="224"/>
      <c r="AR696" s="224"/>
      <c r="AS696" s="224"/>
      <c r="AT696" s="224"/>
      <c r="AU696" s="224"/>
      <c r="AV696" s="224"/>
      <c r="AW696" s="224"/>
      <c r="AX696" s="224"/>
      <c r="AY696" s="224"/>
    </row>
    <row r="697">
      <c r="A697" s="219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5"/>
      <c r="AA697" s="220"/>
      <c r="AB697" s="225"/>
      <c r="AC697" s="225"/>
      <c r="AD697" s="225"/>
      <c r="AE697" s="225"/>
      <c r="AF697" s="225"/>
      <c r="AG697" s="220"/>
      <c r="AH697" s="220"/>
      <c r="AI697" s="220"/>
      <c r="AJ697" s="220"/>
      <c r="AK697" s="222"/>
      <c r="AL697" s="222"/>
      <c r="AM697" s="222"/>
      <c r="AN697" s="222"/>
      <c r="AO697" s="223"/>
      <c r="AP697" s="220"/>
      <c r="AQ697" s="224"/>
      <c r="AR697" s="224"/>
      <c r="AS697" s="224"/>
      <c r="AT697" s="224"/>
      <c r="AU697" s="224"/>
      <c r="AV697" s="224"/>
      <c r="AW697" s="224"/>
      <c r="AX697" s="224"/>
      <c r="AY697" s="224"/>
    </row>
    <row r="698">
      <c r="A698" s="219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5"/>
      <c r="AA698" s="220"/>
      <c r="AB698" s="225"/>
      <c r="AC698" s="225"/>
      <c r="AD698" s="225"/>
      <c r="AE698" s="225"/>
      <c r="AF698" s="225"/>
      <c r="AG698" s="220"/>
      <c r="AH698" s="220"/>
      <c r="AI698" s="220"/>
      <c r="AJ698" s="220"/>
      <c r="AK698" s="222"/>
      <c r="AL698" s="222"/>
      <c r="AM698" s="222"/>
      <c r="AN698" s="222"/>
      <c r="AO698" s="223"/>
      <c r="AP698" s="220"/>
      <c r="AQ698" s="224"/>
      <c r="AR698" s="224"/>
      <c r="AS698" s="224"/>
      <c r="AT698" s="224"/>
      <c r="AU698" s="224"/>
      <c r="AV698" s="224"/>
      <c r="AW698" s="224"/>
      <c r="AX698" s="224"/>
      <c r="AY698" s="224"/>
    </row>
    <row r="699">
      <c r="A699" s="219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5"/>
      <c r="AA699" s="220"/>
      <c r="AB699" s="225"/>
      <c r="AC699" s="225"/>
      <c r="AD699" s="225"/>
      <c r="AE699" s="225"/>
      <c r="AF699" s="225"/>
      <c r="AG699" s="220"/>
      <c r="AH699" s="220"/>
      <c r="AI699" s="220"/>
      <c r="AJ699" s="220"/>
      <c r="AK699" s="222"/>
      <c r="AL699" s="222"/>
      <c r="AM699" s="222"/>
      <c r="AN699" s="222"/>
      <c r="AO699" s="223"/>
      <c r="AP699" s="220"/>
      <c r="AQ699" s="224"/>
      <c r="AR699" s="224"/>
      <c r="AS699" s="224"/>
      <c r="AT699" s="224"/>
      <c r="AU699" s="224"/>
      <c r="AV699" s="224"/>
      <c r="AW699" s="224"/>
      <c r="AX699" s="224"/>
      <c r="AY699" s="224"/>
    </row>
    <row r="700">
      <c r="A700" s="219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5"/>
      <c r="AA700" s="220"/>
      <c r="AB700" s="225"/>
      <c r="AC700" s="225"/>
      <c r="AD700" s="225"/>
      <c r="AE700" s="225"/>
      <c r="AF700" s="225"/>
      <c r="AG700" s="220"/>
      <c r="AH700" s="220"/>
      <c r="AI700" s="220"/>
      <c r="AJ700" s="220"/>
      <c r="AK700" s="222"/>
      <c r="AL700" s="222"/>
      <c r="AM700" s="222"/>
      <c r="AN700" s="222"/>
      <c r="AO700" s="223"/>
      <c r="AP700" s="220"/>
      <c r="AQ700" s="224"/>
      <c r="AR700" s="224"/>
      <c r="AS700" s="224"/>
      <c r="AT700" s="224"/>
      <c r="AU700" s="224"/>
      <c r="AV700" s="224"/>
      <c r="AW700" s="224"/>
      <c r="AX700" s="224"/>
      <c r="AY700" s="224"/>
    </row>
    <row r="701">
      <c r="A701" s="219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5"/>
      <c r="AA701" s="220"/>
      <c r="AB701" s="225"/>
      <c r="AC701" s="225"/>
      <c r="AD701" s="225"/>
      <c r="AE701" s="225"/>
      <c r="AF701" s="225"/>
      <c r="AG701" s="220"/>
      <c r="AH701" s="220"/>
      <c r="AI701" s="220"/>
      <c r="AJ701" s="220"/>
      <c r="AK701" s="222"/>
      <c r="AL701" s="222"/>
      <c r="AM701" s="222"/>
      <c r="AN701" s="222"/>
      <c r="AO701" s="223"/>
      <c r="AP701" s="220"/>
      <c r="AQ701" s="224"/>
      <c r="AR701" s="224"/>
      <c r="AS701" s="224"/>
      <c r="AT701" s="224"/>
      <c r="AU701" s="224"/>
      <c r="AV701" s="224"/>
      <c r="AW701" s="224"/>
      <c r="AX701" s="224"/>
      <c r="AY701" s="224"/>
    </row>
    <row r="702">
      <c r="A702" s="219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5"/>
      <c r="AA702" s="220"/>
      <c r="AB702" s="225"/>
      <c r="AC702" s="225"/>
      <c r="AD702" s="225"/>
      <c r="AE702" s="225"/>
      <c r="AF702" s="225"/>
      <c r="AG702" s="220"/>
      <c r="AH702" s="220"/>
      <c r="AI702" s="220"/>
      <c r="AJ702" s="220"/>
      <c r="AK702" s="222"/>
      <c r="AL702" s="222"/>
      <c r="AM702" s="222"/>
      <c r="AN702" s="222"/>
      <c r="AO702" s="223"/>
      <c r="AP702" s="220"/>
      <c r="AQ702" s="224"/>
      <c r="AR702" s="224"/>
      <c r="AS702" s="224"/>
      <c r="AT702" s="224"/>
      <c r="AU702" s="224"/>
      <c r="AV702" s="224"/>
      <c r="AW702" s="224"/>
      <c r="AX702" s="224"/>
      <c r="AY702" s="224"/>
    </row>
    <row r="703">
      <c r="A703" s="219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5"/>
      <c r="AA703" s="220"/>
      <c r="AB703" s="225"/>
      <c r="AC703" s="225"/>
      <c r="AD703" s="225"/>
      <c r="AE703" s="225"/>
      <c r="AF703" s="225"/>
      <c r="AG703" s="220"/>
      <c r="AH703" s="220"/>
      <c r="AI703" s="220"/>
      <c r="AJ703" s="220"/>
      <c r="AK703" s="222"/>
      <c r="AL703" s="222"/>
      <c r="AM703" s="222"/>
      <c r="AN703" s="222"/>
      <c r="AO703" s="223"/>
      <c r="AP703" s="220"/>
      <c r="AQ703" s="224"/>
      <c r="AR703" s="224"/>
      <c r="AS703" s="224"/>
      <c r="AT703" s="224"/>
      <c r="AU703" s="224"/>
      <c r="AV703" s="224"/>
      <c r="AW703" s="224"/>
      <c r="AX703" s="224"/>
      <c r="AY703" s="224"/>
    </row>
    <row r="704">
      <c r="A704" s="219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5"/>
      <c r="AA704" s="220"/>
      <c r="AB704" s="225"/>
      <c r="AC704" s="225"/>
      <c r="AD704" s="225"/>
      <c r="AE704" s="225"/>
      <c r="AF704" s="225"/>
      <c r="AG704" s="220"/>
      <c r="AH704" s="220"/>
      <c r="AI704" s="220"/>
      <c r="AJ704" s="220"/>
      <c r="AK704" s="222"/>
      <c r="AL704" s="222"/>
      <c r="AM704" s="222"/>
      <c r="AN704" s="222"/>
      <c r="AO704" s="223"/>
      <c r="AP704" s="220"/>
      <c r="AQ704" s="224"/>
      <c r="AR704" s="224"/>
      <c r="AS704" s="224"/>
      <c r="AT704" s="224"/>
      <c r="AU704" s="224"/>
      <c r="AV704" s="224"/>
      <c r="AW704" s="224"/>
      <c r="AX704" s="224"/>
      <c r="AY704" s="224"/>
    </row>
    <row r="705">
      <c r="A705" s="219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5"/>
      <c r="AA705" s="220"/>
      <c r="AB705" s="225"/>
      <c r="AC705" s="225"/>
      <c r="AD705" s="225"/>
      <c r="AE705" s="225"/>
      <c r="AF705" s="225"/>
      <c r="AG705" s="220"/>
      <c r="AH705" s="220"/>
      <c r="AI705" s="220"/>
      <c r="AJ705" s="220"/>
      <c r="AK705" s="222"/>
      <c r="AL705" s="222"/>
      <c r="AM705" s="222"/>
      <c r="AN705" s="222"/>
      <c r="AO705" s="223"/>
      <c r="AP705" s="220"/>
      <c r="AQ705" s="224"/>
      <c r="AR705" s="224"/>
      <c r="AS705" s="224"/>
      <c r="AT705" s="224"/>
      <c r="AU705" s="224"/>
      <c r="AV705" s="224"/>
      <c r="AW705" s="224"/>
      <c r="AX705" s="224"/>
      <c r="AY705" s="224"/>
    </row>
    <row r="706">
      <c r="A706" s="219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5"/>
      <c r="AA706" s="220"/>
      <c r="AB706" s="225"/>
      <c r="AC706" s="225"/>
      <c r="AD706" s="225"/>
      <c r="AE706" s="225"/>
      <c r="AF706" s="225"/>
      <c r="AG706" s="220"/>
      <c r="AH706" s="220"/>
      <c r="AI706" s="220"/>
      <c r="AJ706" s="220"/>
      <c r="AK706" s="222"/>
      <c r="AL706" s="222"/>
      <c r="AM706" s="222"/>
      <c r="AN706" s="222"/>
      <c r="AO706" s="223"/>
      <c r="AP706" s="220"/>
      <c r="AQ706" s="224"/>
      <c r="AR706" s="224"/>
      <c r="AS706" s="224"/>
      <c r="AT706" s="224"/>
      <c r="AU706" s="224"/>
      <c r="AV706" s="224"/>
      <c r="AW706" s="224"/>
      <c r="AX706" s="224"/>
      <c r="AY706" s="224"/>
    </row>
    <row r="707">
      <c r="A707" s="219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5"/>
      <c r="AA707" s="220"/>
      <c r="AB707" s="225"/>
      <c r="AC707" s="225"/>
      <c r="AD707" s="225"/>
      <c r="AE707" s="225"/>
      <c r="AF707" s="225"/>
      <c r="AG707" s="220"/>
      <c r="AH707" s="220"/>
      <c r="AI707" s="220"/>
      <c r="AJ707" s="220"/>
      <c r="AK707" s="222"/>
      <c r="AL707" s="222"/>
      <c r="AM707" s="222"/>
      <c r="AN707" s="222"/>
      <c r="AO707" s="223"/>
      <c r="AP707" s="220"/>
      <c r="AQ707" s="224"/>
      <c r="AR707" s="224"/>
      <c r="AS707" s="224"/>
      <c r="AT707" s="224"/>
      <c r="AU707" s="224"/>
      <c r="AV707" s="224"/>
      <c r="AW707" s="224"/>
      <c r="AX707" s="224"/>
      <c r="AY707" s="224"/>
    </row>
    <row r="708">
      <c r="A708" s="219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5"/>
      <c r="AA708" s="220"/>
      <c r="AB708" s="225"/>
      <c r="AC708" s="225"/>
      <c r="AD708" s="225"/>
      <c r="AE708" s="225"/>
      <c r="AF708" s="225"/>
      <c r="AG708" s="220"/>
      <c r="AH708" s="220"/>
      <c r="AI708" s="220"/>
      <c r="AJ708" s="220"/>
      <c r="AK708" s="222"/>
      <c r="AL708" s="222"/>
      <c r="AM708" s="222"/>
      <c r="AN708" s="222"/>
      <c r="AO708" s="223"/>
      <c r="AP708" s="220"/>
      <c r="AQ708" s="224"/>
      <c r="AR708" s="224"/>
      <c r="AS708" s="224"/>
      <c r="AT708" s="224"/>
      <c r="AU708" s="224"/>
      <c r="AV708" s="224"/>
      <c r="AW708" s="224"/>
      <c r="AX708" s="224"/>
      <c r="AY708" s="224"/>
    </row>
    <row r="709">
      <c r="A709" s="219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5"/>
      <c r="AA709" s="220"/>
      <c r="AB709" s="225"/>
      <c r="AC709" s="225"/>
      <c r="AD709" s="225"/>
      <c r="AE709" s="225"/>
      <c r="AF709" s="225"/>
      <c r="AG709" s="220"/>
      <c r="AH709" s="220"/>
      <c r="AI709" s="220"/>
      <c r="AJ709" s="220"/>
      <c r="AK709" s="222"/>
      <c r="AL709" s="222"/>
      <c r="AM709" s="222"/>
      <c r="AN709" s="222"/>
      <c r="AO709" s="223"/>
      <c r="AP709" s="220"/>
      <c r="AQ709" s="224"/>
      <c r="AR709" s="224"/>
      <c r="AS709" s="224"/>
      <c r="AT709" s="224"/>
      <c r="AU709" s="224"/>
      <c r="AV709" s="224"/>
      <c r="AW709" s="224"/>
      <c r="AX709" s="224"/>
      <c r="AY709" s="224"/>
    </row>
    <row r="710">
      <c r="A710" s="219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5"/>
      <c r="AA710" s="220"/>
      <c r="AB710" s="225"/>
      <c r="AC710" s="225"/>
      <c r="AD710" s="225"/>
      <c r="AE710" s="225"/>
      <c r="AF710" s="225"/>
      <c r="AG710" s="220"/>
      <c r="AH710" s="220"/>
      <c r="AI710" s="220"/>
      <c r="AJ710" s="220"/>
      <c r="AK710" s="222"/>
      <c r="AL710" s="222"/>
      <c r="AM710" s="222"/>
      <c r="AN710" s="222"/>
      <c r="AO710" s="223"/>
      <c r="AP710" s="220"/>
      <c r="AQ710" s="224"/>
      <c r="AR710" s="224"/>
      <c r="AS710" s="224"/>
      <c r="AT710" s="224"/>
      <c r="AU710" s="224"/>
      <c r="AV710" s="224"/>
      <c r="AW710" s="224"/>
      <c r="AX710" s="224"/>
      <c r="AY710" s="224"/>
    </row>
    <row r="711">
      <c r="A711" s="219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5"/>
      <c r="AA711" s="220"/>
      <c r="AB711" s="225"/>
      <c r="AC711" s="225"/>
      <c r="AD711" s="225"/>
      <c r="AE711" s="225"/>
      <c r="AF711" s="225"/>
      <c r="AG711" s="220"/>
      <c r="AH711" s="220"/>
      <c r="AI711" s="220"/>
      <c r="AJ711" s="220"/>
      <c r="AK711" s="222"/>
      <c r="AL711" s="222"/>
      <c r="AM711" s="222"/>
      <c r="AN711" s="222"/>
      <c r="AO711" s="223"/>
      <c r="AP711" s="220"/>
      <c r="AQ711" s="224"/>
      <c r="AR711" s="224"/>
      <c r="AS711" s="224"/>
      <c r="AT711" s="224"/>
      <c r="AU711" s="224"/>
      <c r="AV711" s="224"/>
      <c r="AW711" s="224"/>
      <c r="AX711" s="224"/>
      <c r="AY711" s="224"/>
    </row>
    <row r="712">
      <c r="A712" s="219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5"/>
      <c r="AA712" s="220"/>
      <c r="AB712" s="225"/>
      <c r="AC712" s="225"/>
      <c r="AD712" s="225"/>
      <c r="AE712" s="225"/>
      <c r="AF712" s="225"/>
      <c r="AG712" s="220"/>
      <c r="AH712" s="220"/>
      <c r="AI712" s="220"/>
      <c r="AJ712" s="220"/>
      <c r="AK712" s="222"/>
      <c r="AL712" s="222"/>
      <c r="AM712" s="222"/>
      <c r="AN712" s="222"/>
      <c r="AO712" s="223"/>
      <c r="AP712" s="220"/>
      <c r="AQ712" s="224"/>
      <c r="AR712" s="224"/>
      <c r="AS712" s="224"/>
      <c r="AT712" s="224"/>
      <c r="AU712" s="224"/>
      <c r="AV712" s="224"/>
      <c r="AW712" s="224"/>
      <c r="AX712" s="224"/>
      <c r="AY712" s="224"/>
    </row>
    <row r="713">
      <c r="A713" s="219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5"/>
      <c r="AA713" s="220"/>
      <c r="AB713" s="225"/>
      <c r="AC713" s="225"/>
      <c r="AD713" s="225"/>
      <c r="AE713" s="225"/>
      <c r="AF713" s="225"/>
      <c r="AG713" s="220"/>
      <c r="AH713" s="220"/>
      <c r="AI713" s="220"/>
      <c r="AJ713" s="220"/>
      <c r="AK713" s="222"/>
      <c r="AL713" s="222"/>
      <c r="AM713" s="222"/>
      <c r="AN713" s="222"/>
      <c r="AO713" s="223"/>
      <c r="AP713" s="220"/>
      <c r="AQ713" s="224"/>
      <c r="AR713" s="224"/>
      <c r="AS713" s="224"/>
      <c r="AT713" s="224"/>
      <c r="AU713" s="224"/>
      <c r="AV713" s="224"/>
      <c r="AW713" s="224"/>
      <c r="AX713" s="224"/>
      <c r="AY713" s="224"/>
    </row>
    <row r="714">
      <c r="A714" s="219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5"/>
      <c r="AA714" s="220"/>
      <c r="AB714" s="225"/>
      <c r="AC714" s="225"/>
      <c r="AD714" s="225"/>
      <c r="AE714" s="225"/>
      <c r="AF714" s="225"/>
      <c r="AG714" s="220"/>
      <c r="AH714" s="220"/>
      <c r="AI714" s="220"/>
      <c r="AJ714" s="220"/>
      <c r="AK714" s="222"/>
      <c r="AL714" s="222"/>
      <c r="AM714" s="222"/>
      <c r="AN714" s="222"/>
      <c r="AO714" s="223"/>
      <c r="AP714" s="220"/>
      <c r="AQ714" s="224"/>
      <c r="AR714" s="224"/>
      <c r="AS714" s="224"/>
      <c r="AT714" s="224"/>
      <c r="AU714" s="224"/>
      <c r="AV714" s="224"/>
      <c r="AW714" s="224"/>
      <c r="AX714" s="224"/>
      <c r="AY714" s="224"/>
    </row>
    <row r="715">
      <c r="A715" s="219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5"/>
      <c r="AA715" s="220"/>
      <c r="AB715" s="225"/>
      <c r="AC715" s="225"/>
      <c r="AD715" s="225"/>
      <c r="AE715" s="225"/>
      <c r="AF715" s="225"/>
      <c r="AG715" s="220"/>
      <c r="AH715" s="220"/>
      <c r="AI715" s="220"/>
      <c r="AJ715" s="220"/>
      <c r="AK715" s="222"/>
      <c r="AL715" s="222"/>
      <c r="AM715" s="222"/>
      <c r="AN715" s="222"/>
      <c r="AO715" s="223"/>
      <c r="AP715" s="220"/>
      <c r="AQ715" s="224"/>
      <c r="AR715" s="224"/>
      <c r="AS715" s="224"/>
      <c r="AT715" s="224"/>
      <c r="AU715" s="224"/>
      <c r="AV715" s="224"/>
      <c r="AW715" s="224"/>
      <c r="AX715" s="224"/>
      <c r="AY715" s="224"/>
    </row>
    <row r="716">
      <c r="A716" s="219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5"/>
      <c r="AA716" s="220"/>
      <c r="AB716" s="225"/>
      <c r="AC716" s="225"/>
      <c r="AD716" s="225"/>
      <c r="AE716" s="225"/>
      <c r="AF716" s="225"/>
      <c r="AG716" s="220"/>
      <c r="AH716" s="220"/>
      <c r="AI716" s="220"/>
      <c r="AJ716" s="220"/>
      <c r="AK716" s="222"/>
      <c r="AL716" s="222"/>
      <c r="AM716" s="222"/>
      <c r="AN716" s="222"/>
      <c r="AO716" s="223"/>
      <c r="AP716" s="220"/>
      <c r="AQ716" s="224"/>
      <c r="AR716" s="224"/>
      <c r="AS716" s="224"/>
      <c r="AT716" s="224"/>
      <c r="AU716" s="224"/>
      <c r="AV716" s="224"/>
      <c r="AW716" s="224"/>
      <c r="AX716" s="224"/>
      <c r="AY716" s="224"/>
    </row>
    <row r="717">
      <c r="A717" s="219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5"/>
      <c r="AA717" s="220"/>
      <c r="AB717" s="225"/>
      <c r="AC717" s="225"/>
      <c r="AD717" s="225"/>
      <c r="AE717" s="225"/>
      <c r="AF717" s="225"/>
      <c r="AG717" s="220"/>
      <c r="AH717" s="220"/>
      <c r="AI717" s="220"/>
      <c r="AJ717" s="220"/>
      <c r="AK717" s="222"/>
      <c r="AL717" s="222"/>
      <c r="AM717" s="222"/>
      <c r="AN717" s="222"/>
      <c r="AO717" s="223"/>
      <c r="AP717" s="220"/>
      <c r="AQ717" s="224"/>
      <c r="AR717" s="224"/>
      <c r="AS717" s="224"/>
      <c r="AT717" s="224"/>
      <c r="AU717" s="224"/>
      <c r="AV717" s="224"/>
      <c r="AW717" s="224"/>
      <c r="AX717" s="224"/>
      <c r="AY717" s="224"/>
    </row>
    <row r="718">
      <c r="A718" s="219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5"/>
      <c r="AA718" s="220"/>
      <c r="AB718" s="225"/>
      <c r="AC718" s="225"/>
      <c r="AD718" s="225"/>
      <c r="AE718" s="225"/>
      <c r="AF718" s="225"/>
      <c r="AG718" s="220"/>
      <c r="AH718" s="220"/>
      <c r="AI718" s="220"/>
      <c r="AJ718" s="220"/>
      <c r="AK718" s="222"/>
      <c r="AL718" s="222"/>
      <c r="AM718" s="222"/>
      <c r="AN718" s="222"/>
      <c r="AO718" s="223"/>
      <c r="AP718" s="220"/>
      <c r="AQ718" s="224"/>
      <c r="AR718" s="224"/>
      <c r="AS718" s="224"/>
      <c r="AT718" s="224"/>
      <c r="AU718" s="224"/>
      <c r="AV718" s="224"/>
      <c r="AW718" s="224"/>
      <c r="AX718" s="224"/>
      <c r="AY718" s="224"/>
    </row>
    <row r="719">
      <c r="A719" s="219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5"/>
      <c r="AA719" s="220"/>
      <c r="AB719" s="225"/>
      <c r="AC719" s="225"/>
      <c r="AD719" s="225"/>
      <c r="AE719" s="225"/>
      <c r="AF719" s="225"/>
      <c r="AG719" s="220"/>
      <c r="AH719" s="220"/>
      <c r="AI719" s="220"/>
      <c r="AJ719" s="220"/>
      <c r="AK719" s="222"/>
      <c r="AL719" s="222"/>
      <c r="AM719" s="222"/>
      <c r="AN719" s="222"/>
      <c r="AO719" s="223"/>
      <c r="AP719" s="220"/>
      <c r="AQ719" s="224"/>
      <c r="AR719" s="224"/>
      <c r="AS719" s="224"/>
      <c r="AT719" s="224"/>
      <c r="AU719" s="224"/>
      <c r="AV719" s="224"/>
      <c r="AW719" s="224"/>
      <c r="AX719" s="224"/>
      <c r="AY719" s="224"/>
    </row>
    <row r="720">
      <c r="A720" s="219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5"/>
      <c r="AA720" s="220"/>
      <c r="AB720" s="225"/>
      <c r="AC720" s="225"/>
      <c r="AD720" s="225"/>
      <c r="AE720" s="225"/>
      <c r="AF720" s="225"/>
      <c r="AG720" s="220"/>
      <c r="AH720" s="220"/>
      <c r="AI720" s="220"/>
      <c r="AJ720" s="220"/>
      <c r="AK720" s="222"/>
      <c r="AL720" s="222"/>
      <c r="AM720" s="222"/>
      <c r="AN720" s="222"/>
      <c r="AO720" s="223"/>
      <c r="AP720" s="220"/>
      <c r="AQ720" s="224"/>
      <c r="AR720" s="224"/>
      <c r="AS720" s="224"/>
      <c r="AT720" s="224"/>
      <c r="AU720" s="224"/>
      <c r="AV720" s="224"/>
      <c r="AW720" s="224"/>
      <c r="AX720" s="224"/>
      <c r="AY720" s="224"/>
    </row>
    <row r="721">
      <c r="A721" s="219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5"/>
      <c r="AA721" s="220"/>
      <c r="AB721" s="225"/>
      <c r="AC721" s="225"/>
      <c r="AD721" s="225"/>
      <c r="AE721" s="225"/>
      <c r="AF721" s="225"/>
      <c r="AG721" s="220"/>
      <c r="AH721" s="220"/>
      <c r="AI721" s="220"/>
      <c r="AJ721" s="220"/>
      <c r="AK721" s="222"/>
      <c r="AL721" s="222"/>
      <c r="AM721" s="222"/>
      <c r="AN721" s="222"/>
      <c r="AO721" s="223"/>
      <c r="AP721" s="220"/>
      <c r="AQ721" s="224"/>
      <c r="AR721" s="224"/>
      <c r="AS721" s="224"/>
      <c r="AT721" s="224"/>
      <c r="AU721" s="224"/>
      <c r="AV721" s="224"/>
      <c r="AW721" s="224"/>
      <c r="AX721" s="224"/>
      <c r="AY721" s="224"/>
    </row>
    <row r="722">
      <c r="A722" s="219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5"/>
      <c r="AA722" s="220"/>
      <c r="AB722" s="225"/>
      <c r="AC722" s="225"/>
      <c r="AD722" s="225"/>
      <c r="AE722" s="225"/>
      <c r="AF722" s="225"/>
      <c r="AG722" s="220"/>
      <c r="AH722" s="220"/>
      <c r="AI722" s="220"/>
      <c r="AJ722" s="220"/>
      <c r="AK722" s="222"/>
      <c r="AL722" s="222"/>
      <c r="AM722" s="222"/>
      <c r="AN722" s="222"/>
      <c r="AO722" s="223"/>
      <c r="AP722" s="220"/>
      <c r="AQ722" s="224"/>
      <c r="AR722" s="224"/>
      <c r="AS722" s="224"/>
      <c r="AT722" s="224"/>
      <c r="AU722" s="224"/>
      <c r="AV722" s="224"/>
      <c r="AW722" s="224"/>
      <c r="AX722" s="224"/>
      <c r="AY722" s="224"/>
    </row>
    <row r="723">
      <c r="A723" s="219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5"/>
      <c r="AA723" s="220"/>
      <c r="AB723" s="225"/>
      <c r="AC723" s="225"/>
      <c r="AD723" s="225"/>
      <c r="AE723" s="225"/>
      <c r="AF723" s="225"/>
      <c r="AG723" s="220"/>
      <c r="AH723" s="220"/>
      <c r="AI723" s="220"/>
      <c r="AJ723" s="220"/>
      <c r="AK723" s="222"/>
      <c r="AL723" s="222"/>
      <c r="AM723" s="222"/>
      <c r="AN723" s="222"/>
      <c r="AO723" s="223"/>
      <c r="AP723" s="220"/>
      <c r="AQ723" s="224"/>
      <c r="AR723" s="224"/>
      <c r="AS723" s="224"/>
      <c r="AT723" s="224"/>
      <c r="AU723" s="224"/>
      <c r="AV723" s="224"/>
      <c r="AW723" s="224"/>
      <c r="AX723" s="224"/>
      <c r="AY723" s="224"/>
    </row>
    <row r="724">
      <c r="A724" s="219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5"/>
      <c r="AA724" s="220"/>
      <c r="AB724" s="225"/>
      <c r="AC724" s="225"/>
      <c r="AD724" s="225"/>
      <c r="AE724" s="225"/>
      <c r="AF724" s="225"/>
      <c r="AG724" s="220"/>
      <c r="AH724" s="220"/>
      <c r="AI724" s="220"/>
      <c r="AJ724" s="220"/>
      <c r="AK724" s="222"/>
      <c r="AL724" s="222"/>
      <c r="AM724" s="222"/>
      <c r="AN724" s="222"/>
      <c r="AO724" s="223"/>
      <c r="AP724" s="220"/>
      <c r="AQ724" s="224"/>
      <c r="AR724" s="224"/>
      <c r="AS724" s="224"/>
      <c r="AT724" s="224"/>
      <c r="AU724" s="224"/>
      <c r="AV724" s="224"/>
      <c r="AW724" s="224"/>
      <c r="AX724" s="224"/>
      <c r="AY724" s="224"/>
    </row>
    <row r="725">
      <c r="A725" s="219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5"/>
      <c r="AA725" s="220"/>
      <c r="AB725" s="225"/>
      <c r="AC725" s="225"/>
      <c r="AD725" s="225"/>
      <c r="AE725" s="225"/>
      <c r="AF725" s="225"/>
      <c r="AG725" s="220"/>
      <c r="AH725" s="220"/>
      <c r="AI725" s="220"/>
      <c r="AJ725" s="220"/>
      <c r="AK725" s="222"/>
      <c r="AL725" s="222"/>
      <c r="AM725" s="222"/>
      <c r="AN725" s="222"/>
      <c r="AO725" s="223"/>
      <c r="AP725" s="220"/>
      <c r="AQ725" s="224"/>
      <c r="AR725" s="224"/>
      <c r="AS725" s="224"/>
      <c r="AT725" s="224"/>
      <c r="AU725" s="224"/>
      <c r="AV725" s="224"/>
      <c r="AW725" s="224"/>
      <c r="AX725" s="224"/>
      <c r="AY725" s="224"/>
    </row>
    <row r="726">
      <c r="A726" s="219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5"/>
      <c r="AA726" s="220"/>
      <c r="AB726" s="225"/>
      <c r="AC726" s="225"/>
      <c r="AD726" s="225"/>
      <c r="AE726" s="225"/>
      <c r="AF726" s="225"/>
      <c r="AG726" s="220"/>
      <c r="AH726" s="220"/>
      <c r="AI726" s="220"/>
      <c r="AJ726" s="220"/>
      <c r="AK726" s="222"/>
      <c r="AL726" s="222"/>
      <c r="AM726" s="222"/>
      <c r="AN726" s="222"/>
      <c r="AO726" s="223"/>
      <c r="AP726" s="220"/>
      <c r="AQ726" s="224"/>
      <c r="AR726" s="224"/>
      <c r="AS726" s="224"/>
      <c r="AT726" s="224"/>
      <c r="AU726" s="224"/>
      <c r="AV726" s="224"/>
      <c r="AW726" s="224"/>
      <c r="AX726" s="224"/>
      <c r="AY726" s="224"/>
    </row>
    <row r="727">
      <c r="A727" s="219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5"/>
      <c r="AA727" s="220"/>
      <c r="AB727" s="225"/>
      <c r="AC727" s="225"/>
      <c r="AD727" s="225"/>
      <c r="AE727" s="225"/>
      <c r="AF727" s="225"/>
      <c r="AG727" s="220"/>
      <c r="AH727" s="220"/>
      <c r="AI727" s="220"/>
      <c r="AJ727" s="220"/>
      <c r="AK727" s="222"/>
      <c r="AL727" s="222"/>
      <c r="AM727" s="222"/>
      <c r="AN727" s="222"/>
      <c r="AO727" s="223"/>
      <c r="AP727" s="220"/>
      <c r="AQ727" s="224"/>
      <c r="AR727" s="224"/>
      <c r="AS727" s="224"/>
      <c r="AT727" s="224"/>
      <c r="AU727" s="224"/>
      <c r="AV727" s="224"/>
      <c r="AW727" s="224"/>
      <c r="AX727" s="224"/>
      <c r="AY727" s="224"/>
    </row>
    <row r="728">
      <c r="A728" s="219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5"/>
      <c r="AA728" s="220"/>
      <c r="AB728" s="225"/>
      <c r="AC728" s="225"/>
      <c r="AD728" s="225"/>
      <c r="AE728" s="225"/>
      <c r="AF728" s="225"/>
      <c r="AG728" s="220"/>
      <c r="AH728" s="220"/>
      <c r="AI728" s="220"/>
      <c r="AJ728" s="220"/>
      <c r="AK728" s="222"/>
      <c r="AL728" s="222"/>
      <c r="AM728" s="222"/>
      <c r="AN728" s="222"/>
      <c r="AO728" s="223"/>
      <c r="AP728" s="220"/>
      <c r="AQ728" s="224"/>
      <c r="AR728" s="224"/>
      <c r="AS728" s="224"/>
      <c r="AT728" s="224"/>
      <c r="AU728" s="224"/>
      <c r="AV728" s="224"/>
      <c r="AW728" s="224"/>
      <c r="AX728" s="224"/>
      <c r="AY728" s="224"/>
    </row>
    <row r="729">
      <c r="A729" s="219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5"/>
      <c r="AA729" s="220"/>
      <c r="AB729" s="225"/>
      <c r="AC729" s="225"/>
      <c r="AD729" s="225"/>
      <c r="AE729" s="225"/>
      <c r="AF729" s="225"/>
      <c r="AG729" s="220"/>
      <c r="AH729" s="220"/>
      <c r="AI729" s="220"/>
      <c r="AJ729" s="220"/>
      <c r="AK729" s="222"/>
      <c r="AL729" s="222"/>
      <c r="AM729" s="222"/>
      <c r="AN729" s="222"/>
      <c r="AO729" s="223"/>
      <c r="AP729" s="220"/>
      <c r="AQ729" s="224"/>
      <c r="AR729" s="224"/>
      <c r="AS729" s="224"/>
      <c r="AT729" s="224"/>
      <c r="AU729" s="224"/>
      <c r="AV729" s="224"/>
      <c r="AW729" s="224"/>
      <c r="AX729" s="224"/>
      <c r="AY729" s="224"/>
    </row>
    <row r="730">
      <c r="A730" s="219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5"/>
      <c r="AA730" s="220"/>
      <c r="AB730" s="225"/>
      <c r="AC730" s="225"/>
      <c r="AD730" s="225"/>
      <c r="AE730" s="225"/>
      <c r="AF730" s="225"/>
      <c r="AG730" s="220"/>
      <c r="AH730" s="220"/>
      <c r="AI730" s="220"/>
      <c r="AJ730" s="220"/>
      <c r="AK730" s="222"/>
      <c r="AL730" s="222"/>
      <c r="AM730" s="222"/>
      <c r="AN730" s="222"/>
      <c r="AO730" s="223"/>
      <c r="AP730" s="220"/>
      <c r="AQ730" s="224"/>
      <c r="AR730" s="224"/>
      <c r="AS730" s="224"/>
      <c r="AT730" s="224"/>
      <c r="AU730" s="224"/>
      <c r="AV730" s="224"/>
      <c r="AW730" s="224"/>
      <c r="AX730" s="224"/>
      <c r="AY730" s="224"/>
    </row>
    <row r="731">
      <c r="A731" s="219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5"/>
      <c r="AA731" s="220"/>
      <c r="AB731" s="225"/>
      <c r="AC731" s="225"/>
      <c r="AD731" s="225"/>
      <c r="AE731" s="225"/>
      <c r="AF731" s="225"/>
      <c r="AG731" s="220"/>
      <c r="AH731" s="220"/>
      <c r="AI731" s="220"/>
      <c r="AJ731" s="220"/>
      <c r="AK731" s="222"/>
      <c r="AL731" s="222"/>
      <c r="AM731" s="222"/>
      <c r="AN731" s="222"/>
      <c r="AO731" s="223"/>
      <c r="AP731" s="220"/>
      <c r="AQ731" s="224"/>
      <c r="AR731" s="224"/>
      <c r="AS731" s="224"/>
      <c r="AT731" s="224"/>
      <c r="AU731" s="224"/>
      <c r="AV731" s="224"/>
      <c r="AW731" s="224"/>
      <c r="AX731" s="224"/>
      <c r="AY731" s="224"/>
    </row>
    <row r="732">
      <c r="A732" s="219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5"/>
      <c r="AA732" s="220"/>
      <c r="AB732" s="225"/>
      <c r="AC732" s="225"/>
      <c r="AD732" s="225"/>
      <c r="AE732" s="225"/>
      <c r="AF732" s="225"/>
      <c r="AG732" s="220"/>
      <c r="AH732" s="220"/>
      <c r="AI732" s="220"/>
      <c r="AJ732" s="220"/>
      <c r="AK732" s="222"/>
      <c r="AL732" s="222"/>
      <c r="AM732" s="222"/>
      <c r="AN732" s="222"/>
      <c r="AO732" s="223"/>
      <c r="AP732" s="220"/>
      <c r="AQ732" s="224"/>
      <c r="AR732" s="224"/>
      <c r="AS732" s="224"/>
      <c r="AT732" s="224"/>
      <c r="AU732" s="224"/>
      <c r="AV732" s="224"/>
      <c r="AW732" s="224"/>
      <c r="AX732" s="224"/>
      <c r="AY732" s="224"/>
    </row>
    <row r="733">
      <c r="A733" s="219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5"/>
      <c r="AA733" s="220"/>
      <c r="AB733" s="225"/>
      <c r="AC733" s="225"/>
      <c r="AD733" s="225"/>
      <c r="AE733" s="225"/>
      <c r="AF733" s="225"/>
      <c r="AG733" s="220"/>
      <c r="AH733" s="220"/>
      <c r="AI733" s="220"/>
      <c r="AJ733" s="220"/>
      <c r="AK733" s="222"/>
      <c r="AL733" s="222"/>
      <c r="AM733" s="222"/>
      <c r="AN733" s="222"/>
      <c r="AO733" s="223"/>
      <c r="AP733" s="220"/>
      <c r="AQ733" s="224"/>
      <c r="AR733" s="224"/>
      <c r="AS733" s="224"/>
      <c r="AT733" s="224"/>
      <c r="AU733" s="224"/>
      <c r="AV733" s="224"/>
      <c r="AW733" s="224"/>
      <c r="AX733" s="224"/>
      <c r="AY733" s="224"/>
    </row>
    <row r="734">
      <c r="A734" s="219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5"/>
      <c r="AA734" s="220"/>
      <c r="AB734" s="225"/>
      <c r="AC734" s="225"/>
      <c r="AD734" s="225"/>
      <c r="AE734" s="225"/>
      <c r="AF734" s="225"/>
      <c r="AG734" s="220"/>
      <c r="AH734" s="220"/>
      <c r="AI734" s="220"/>
      <c r="AJ734" s="220"/>
      <c r="AK734" s="222"/>
      <c r="AL734" s="222"/>
      <c r="AM734" s="222"/>
      <c r="AN734" s="222"/>
      <c r="AO734" s="223"/>
      <c r="AP734" s="220"/>
      <c r="AQ734" s="224"/>
      <c r="AR734" s="224"/>
      <c r="AS734" s="224"/>
      <c r="AT734" s="224"/>
      <c r="AU734" s="224"/>
      <c r="AV734" s="224"/>
      <c r="AW734" s="224"/>
      <c r="AX734" s="224"/>
      <c r="AY734" s="224"/>
    </row>
    <row r="735">
      <c r="A735" s="219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5"/>
      <c r="AA735" s="220"/>
      <c r="AB735" s="225"/>
      <c r="AC735" s="225"/>
      <c r="AD735" s="225"/>
      <c r="AE735" s="225"/>
      <c r="AF735" s="225"/>
      <c r="AG735" s="220"/>
      <c r="AH735" s="220"/>
      <c r="AI735" s="220"/>
      <c r="AJ735" s="220"/>
      <c r="AK735" s="222"/>
      <c r="AL735" s="222"/>
      <c r="AM735" s="222"/>
      <c r="AN735" s="222"/>
      <c r="AO735" s="223"/>
      <c r="AP735" s="220"/>
      <c r="AQ735" s="224"/>
      <c r="AR735" s="224"/>
      <c r="AS735" s="224"/>
      <c r="AT735" s="224"/>
      <c r="AU735" s="224"/>
      <c r="AV735" s="224"/>
      <c r="AW735" s="224"/>
      <c r="AX735" s="224"/>
      <c r="AY735" s="224"/>
    </row>
    <row r="736">
      <c r="A736" s="219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5"/>
      <c r="AA736" s="220"/>
      <c r="AB736" s="225"/>
      <c r="AC736" s="225"/>
      <c r="AD736" s="225"/>
      <c r="AE736" s="225"/>
      <c r="AF736" s="225"/>
      <c r="AG736" s="220"/>
      <c r="AH736" s="220"/>
      <c r="AI736" s="220"/>
      <c r="AJ736" s="220"/>
      <c r="AK736" s="222"/>
      <c r="AL736" s="222"/>
      <c r="AM736" s="222"/>
      <c r="AN736" s="222"/>
      <c r="AO736" s="223"/>
      <c r="AP736" s="220"/>
      <c r="AQ736" s="224"/>
      <c r="AR736" s="224"/>
      <c r="AS736" s="224"/>
      <c r="AT736" s="224"/>
      <c r="AU736" s="224"/>
      <c r="AV736" s="224"/>
      <c r="AW736" s="224"/>
      <c r="AX736" s="224"/>
      <c r="AY736" s="224"/>
    </row>
    <row r="737">
      <c r="A737" s="219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5"/>
      <c r="AA737" s="220"/>
      <c r="AB737" s="225"/>
      <c r="AC737" s="225"/>
      <c r="AD737" s="225"/>
      <c r="AE737" s="225"/>
      <c r="AF737" s="225"/>
      <c r="AG737" s="220"/>
      <c r="AH737" s="220"/>
      <c r="AI737" s="220"/>
      <c r="AJ737" s="220"/>
      <c r="AK737" s="222"/>
      <c r="AL737" s="222"/>
      <c r="AM737" s="222"/>
      <c r="AN737" s="222"/>
      <c r="AO737" s="223"/>
      <c r="AP737" s="220"/>
      <c r="AQ737" s="224"/>
      <c r="AR737" s="224"/>
      <c r="AS737" s="224"/>
      <c r="AT737" s="224"/>
      <c r="AU737" s="224"/>
      <c r="AV737" s="224"/>
      <c r="AW737" s="224"/>
      <c r="AX737" s="224"/>
      <c r="AY737" s="224"/>
    </row>
    <row r="738">
      <c r="A738" s="219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5"/>
      <c r="AA738" s="220"/>
      <c r="AB738" s="225"/>
      <c r="AC738" s="225"/>
      <c r="AD738" s="225"/>
      <c r="AE738" s="225"/>
      <c r="AF738" s="225"/>
      <c r="AG738" s="220"/>
      <c r="AH738" s="220"/>
      <c r="AI738" s="220"/>
      <c r="AJ738" s="220"/>
      <c r="AK738" s="222"/>
      <c r="AL738" s="222"/>
      <c r="AM738" s="222"/>
      <c r="AN738" s="222"/>
      <c r="AO738" s="223"/>
      <c r="AP738" s="220"/>
      <c r="AQ738" s="224"/>
      <c r="AR738" s="224"/>
      <c r="AS738" s="224"/>
      <c r="AT738" s="224"/>
      <c r="AU738" s="224"/>
      <c r="AV738" s="224"/>
      <c r="AW738" s="224"/>
      <c r="AX738" s="224"/>
      <c r="AY738" s="224"/>
    </row>
    <row r="739">
      <c r="A739" s="219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5"/>
      <c r="AA739" s="220"/>
      <c r="AB739" s="225"/>
      <c r="AC739" s="225"/>
      <c r="AD739" s="225"/>
      <c r="AE739" s="225"/>
      <c r="AF739" s="225"/>
      <c r="AG739" s="220"/>
      <c r="AH739" s="220"/>
      <c r="AI739" s="220"/>
      <c r="AJ739" s="220"/>
      <c r="AK739" s="222"/>
      <c r="AL739" s="222"/>
      <c r="AM739" s="222"/>
      <c r="AN739" s="222"/>
      <c r="AO739" s="223"/>
      <c r="AP739" s="220"/>
      <c r="AQ739" s="224"/>
      <c r="AR739" s="224"/>
      <c r="AS739" s="224"/>
      <c r="AT739" s="224"/>
      <c r="AU739" s="224"/>
      <c r="AV739" s="224"/>
      <c r="AW739" s="224"/>
      <c r="AX739" s="224"/>
      <c r="AY739" s="224"/>
    </row>
    <row r="740">
      <c r="A740" s="219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5"/>
      <c r="AA740" s="220"/>
      <c r="AB740" s="225"/>
      <c r="AC740" s="225"/>
      <c r="AD740" s="225"/>
      <c r="AE740" s="225"/>
      <c r="AF740" s="225"/>
      <c r="AG740" s="220"/>
      <c r="AH740" s="220"/>
      <c r="AI740" s="220"/>
      <c r="AJ740" s="220"/>
      <c r="AK740" s="222"/>
      <c r="AL740" s="222"/>
      <c r="AM740" s="222"/>
      <c r="AN740" s="222"/>
      <c r="AO740" s="223"/>
      <c r="AP740" s="220"/>
      <c r="AQ740" s="224"/>
      <c r="AR740" s="224"/>
      <c r="AS740" s="224"/>
      <c r="AT740" s="224"/>
      <c r="AU740" s="224"/>
      <c r="AV740" s="224"/>
      <c r="AW740" s="224"/>
      <c r="AX740" s="224"/>
      <c r="AY740" s="224"/>
    </row>
    <row r="741">
      <c r="A741" s="219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5"/>
      <c r="AA741" s="220"/>
      <c r="AB741" s="225"/>
      <c r="AC741" s="225"/>
      <c r="AD741" s="225"/>
      <c r="AE741" s="225"/>
      <c r="AF741" s="225"/>
      <c r="AG741" s="220"/>
      <c r="AH741" s="220"/>
      <c r="AI741" s="220"/>
      <c r="AJ741" s="220"/>
      <c r="AK741" s="222"/>
      <c r="AL741" s="222"/>
      <c r="AM741" s="222"/>
      <c r="AN741" s="222"/>
      <c r="AO741" s="223"/>
      <c r="AP741" s="220"/>
      <c r="AQ741" s="224"/>
      <c r="AR741" s="224"/>
      <c r="AS741" s="224"/>
      <c r="AT741" s="224"/>
      <c r="AU741" s="224"/>
      <c r="AV741" s="224"/>
      <c r="AW741" s="224"/>
      <c r="AX741" s="224"/>
      <c r="AY741" s="224"/>
    </row>
    <row r="742">
      <c r="A742" s="219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5"/>
      <c r="AA742" s="220"/>
      <c r="AB742" s="225"/>
      <c r="AC742" s="225"/>
      <c r="AD742" s="225"/>
      <c r="AE742" s="225"/>
      <c r="AF742" s="225"/>
      <c r="AG742" s="220"/>
      <c r="AH742" s="220"/>
      <c r="AI742" s="220"/>
      <c r="AJ742" s="220"/>
      <c r="AK742" s="222"/>
      <c r="AL742" s="222"/>
      <c r="AM742" s="222"/>
      <c r="AN742" s="222"/>
      <c r="AO742" s="223"/>
      <c r="AP742" s="220"/>
      <c r="AQ742" s="224"/>
      <c r="AR742" s="224"/>
      <c r="AS742" s="224"/>
      <c r="AT742" s="224"/>
      <c r="AU742" s="224"/>
      <c r="AV742" s="224"/>
      <c r="AW742" s="224"/>
      <c r="AX742" s="224"/>
      <c r="AY742" s="224"/>
    </row>
    <row r="743">
      <c r="A743" s="219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5"/>
      <c r="AA743" s="220"/>
      <c r="AB743" s="225"/>
      <c r="AC743" s="225"/>
      <c r="AD743" s="225"/>
      <c r="AE743" s="225"/>
      <c r="AF743" s="225"/>
      <c r="AG743" s="220"/>
      <c r="AH743" s="220"/>
      <c r="AI743" s="220"/>
      <c r="AJ743" s="220"/>
      <c r="AK743" s="222"/>
      <c r="AL743" s="222"/>
      <c r="AM743" s="222"/>
      <c r="AN743" s="222"/>
      <c r="AO743" s="223"/>
      <c r="AP743" s="220"/>
      <c r="AQ743" s="224"/>
      <c r="AR743" s="224"/>
      <c r="AS743" s="224"/>
      <c r="AT743" s="224"/>
      <c r="AU743" s="224"/>
      <c r="AV743" s="224"/>
      <c r="AW743" s="224"/>
      <c r="AX743" s="224"/>
      <c r="AY743" s="224"/>
    </row>
    <row r="744">
      <c r="A744" s="219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5"/>
      <c r="AA744" s="220"/>
      <c r="AB744" s="225"/>
      <c r="AC744" s="225"/>
      <c r="AD744" s="225"/>
      <c r="AE744" s="225"/>
      <c r="AF744" s="225"/>
      <c r="AG744" s="220"/>
      <c r="AH744" s="220"/>
      <c r="AI744" s="220"/>
      <c r="AJ744" s="220"/>
      <c r="AK744" s="222"/>
      <c r="AL744" s="222"/>
      <c r="AM744" s="222"/>
      <c r="AN744" s="222"/>
      <c r="AO744" s="223"/>
      <c r="AP744" s="220"/>
      <c r="AQ744" s="224"/>
      <c r="AR744" s="224"/>
      <c r="AS744" s="224"/>
      <c r="AT744" s="224"/>
      <c r="AU744" s="224"/>
      <c r="AV744" s="224"/>
      <c r="AW744" s="224"/>
      <c r="AX744" s="224"/>
      <c r="AY744" s="224"/>
    </row>
    <row r="745">
      <c r="A745" s="219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5"/>
      <c r="AA745" s="220"/>
      <c r="AB745" s="225"/>
      <c r="AC745" s="225"/>
      <c r="AD745" s="225"/>
      <c r="AE745" s="225"/>
      <c r="AF745" s="225"/>
      <c r="AG745" s="220"/>
      <c r="AH745" s="220"/>
      <c r="AI745" s="220"/>
      <c r="AJ745" s="220"/>
      <c r="AK745" s="222"/>
      <c r="AL745" s="222"/>
      <c r="AM745" s="222"/>
      <c r="AN745" s="222"/>
      <c r="AO745" s="223"/>
      <c r="AP745" s="220"/>
      <c r="AQ745" s="224"/>
      <c r="AR745" s="224"/>
      <c r="AS745" s="224"/>
      <c r="AT745" s="224"/>
      <c r="AU745" s="224"/>
      <c r="AV745" s="224"/>
      <c r="AW745" s="224"/>
      <c r="AX745" s="224"/>
      <c r="AY745" s="224"/>
    </row>
    <row r="746">
      <c r="A746" s="219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5"/>
      <c r="AA746" s="220"/>
      <c r="AB746" s="225"/>
      <c r="AC746" s="225"/>
      <c r="AD746" s="225"/>
      <c r="AE746" s="225"/>
      <c r="AF746" s="225"/>
      <c r="AG746" s="220"/>
      <c r="AH746" s="220"/>
      <c r="AI746" s="220"/>
      <c r="AJ746" s="220"/>
      <c r="AK746" s="222"/>
      <c r="AL746" s="222"/>
      <c r="AM746" s="222"/>
      <c r="AN746" s="222"/>
      <c r="AO746" s="223"/>
      <c r="AP746" s="220"/>
      <c r="AQ746" s="224"/>
      <c r="AR746" s="224"/>
      <c r="AS746" s="224"/>
      <c r="AT746" s="224"/>
      <c r="AU746" s="224"/>
      <c r="AV746" s="224"/>
      <c r="AW746" s="224"/>
      <c r="AX746" s="224"/>
      <c r="AY746" s="224"/>
    </row>
    <row r="747">
      <c r="A747" s="219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5"/>
      <c r="AA747" s="220"/>
      <c r="AB747" s="225"/>
      <c r="AC747" s="225"/>
      <c r="AD747" s="225"/>
      <c r="AE747" s="225"/>
      <c r="AF747" s="225"/>
      <c r="AG747" s="220"/>
      <c r="AH747" s="220"/>
      <c r="AI747" s="220"/>
      <c r="AJ747" s="220"/>
      <c r="AK747" s="222"/>
      <c r="AL747" s="222"/>
      <c r="AM747" s="222"/>
      <c r="AN747" s="222"/>
      <c r="AO747" s="223"/>
      <c r="AP747" s="220"/>
      <c r="AQ747" s="224"/>
      <c r="AR747" s="224"/>
      <c r="AS747" s="224"/>
      <c r="AT747" s="224"/>
      <c r="AU747" s="224"/>
      <c r="AV747" s="224"/>
      <c r="AW747" s="224"/>
      <c r="AX747" s="224"/>
      <c r="AY747" s="224"/>
    </row>
    <row r="748">
      <c r="A748" s="219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5"/>
      <c r="AA748" s="220"/>
      <c r="AB748" s="225"/>
      <c r="AC748" s="225"/>
      <c r="AD748" s="225"/>
      <c r="AE748" s="225"/>
      <c r="AF748" s="225"/>
      <c r="AG748" s="220"/>
      <c r="AH748" s="220"/>
      <c r="AI748" s="220"/>
      <c r="AJ748" s="220"/>
      <c r="AK748" s="222"/>
      <c r="AL748" s="222"/>
      <c r="AM748" s="222"/>
      <c r="AN748" s="222"/>
      <c r="AO748" s="223"/>
      <c r="AP748" s="220"/>
      <c r="AQ748" s="224"/>
      <c r="AR748" s="224"/>
      <c r="AS748" s="224"/>
      <c r="AT748" s="224"/>
      <c r="AU748" s="224"/>
      <c r="AV748" s="224"/>
      <c r="AW748" s="224"/>
      <c r="AX748" s="224"/>
      <c r="AY748" s="224"/>
    </row>
    <row r="749">
      <c r="A749" s="219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5"/>
      <c r="AA749" s="220"/>
      <c r="AB749" s="225"/>
      <c r="AC749" s="225"/>
      <c r="AD749" s="225"/>
      <c r="AE749" s="225"/>
      <c r="AF749" s="225"/>
      <c r="AG749" s="220"/>
      <c r="AH749" s="220"/>
      <c r="AI749" s="220"/>
      <c r="AJ749" s="220"/>
      <c r="AK749" s="222"/>
      <c r="AL749" s="222"/>
      <c r="AM749" s="222"/>
      <c r="AN749" s="222"/>
      <c r="AO749" s="223"/>
      <c r="AP749" s="220"/>
      <c r="AQ749" s="224"/>
      <c r="AR749" s="224"/>
      <c r="AS749" s="224"/>
      <c r="AT749" s="224"/>
      <c r="AU749" s="224"/>
      <c r="AV749" s="224"/>
      <c r="AW749" s="224"/>
      <c r="AX749" s="224"/>
      <c r="AY749" s="224"/>
    </row>
    <row r="750">
      <c r="A750" s="219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5"/>
      <c r="AA750" s="220"/>
      <c r="AB750" s="225"/>
      <c r="AC750" s="225"/>
      <c r="AD750" s="225"/>
      <c r="AE750" s="225"/>
      <c r="AF750" s="225"/>
      <c r="AG750" s="220"/>
      <c r="AH750" s="220"/>
      <c r="AI750" s="220"/>
      <c r="AJ750" s="220"/>
      <c r="AK750" s="222"/>
      <c r="AL750" s="222"/>
      <c r="AM750" s="222"/>
      <c r="AN750" s="222"/>
      <c r="AO750" s="223"/>
      <c r="AP750" s="220"/>
      <c r="AQ750" s="224"/>
      <c r="AR750" s="224"/>
      <c r="AS750" s="224"/>
      <c r="AT750" s="224"/>
      <c r="AU750" s="224"/>
      <c r="AV750" s="224"/>
      <c r="AW750" s="224"/>
      <c r="AX750" s="224"/>
      <c r="AY750" s="224"/>
    </row>
    <row r="751">
      <c r="A751" s="219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5"/>
      <c r="AA751" s="220"/>
      <c r="AB751" s="225"/>
      <c r="AC751" s="225"/>
      <c r="AD751" s="225"/>
      <c r="AE751" s="225"/>
      <c r="AF751" s="225"/>
      <c r="AG751" s="220"/>
      <c r="AH751" s="220"/>
      <c r="AI751" s="220"/>
      <c r="AJ751" s="220"/>
      <c r="AK751" s="222"/>
      <c r="AL751" s="222"/>
      <c r="AM751" s="222"/>
      <c r="AN751" s="222"/>
      <c r="AO751" s="223"/>
      <c r="AP751" s="220"/>
      <c r="AQ751" s="224"/>
      <c r="AR751" s="224"/>
      <c r="AS751" s="224"/>
      <c r="AT751" s="224"/>
      <c r="AU751" s="224"/>
      <c r="AV751" s="224"/>
      <c r="AW751" s="224"/>
      <c r="AX751" s="224"/>
      <c r="AY751" s="224"/>
    </row>
    <row r="752">
      <c r="A752" s="219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5"/>
      <c r="AA752" s="220"/>
      <c r="AB752" s="225"/>
      <c r="AC752" s="225"/>
      <c r="AD752" s="225"/>
      <c r="AE752" s="225"/>
      <c r="AF752" s="225"/>
      <c r="AG752" s="220"/>
      <c r="AH752" s="220"/>
      <c r="AI752" s="220"/>
      <c r="AJ752" s="220"/>
      <c r="AK752" s="222"/>
      <c r="AL752" s="222"/>
      <c r="AM752" s="222"/>
      <c r="AN752" s="222"/>
      <c r="AO752" s="223"/>
      <c r="AP752" s="220"/>
      <c r="AQ752" s="224"/>
      <c r="AR752" s="224"/>
      <c r="AS752" s="224"/>
      <c r="AT752" s="224"/>
      <c r="AU752" s="224"/>
      <c r="AV752" s="224"/>
      <c r="AW752" s="224"/>
      <c r="AX752" s="224"/>
      <c r="AY752" s="224"/>
    </row>
    <row r="753">
      <c r="A753" s="219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5"/>
      <c r="AA753" s="220"/>
      <c r="AB753" s="225"/>
      <c r="AC753" s="225"/>
      <c r="AD753" s="225"/>
      <c r="AE753" s="225"/>
      <c r="AF753" s="225"/>
      <c r="AG753" s="220"/>
      <c r="AH753" s="220"/>
      <c r="AI753" s="220"/>
      <c r="AJ753" s="220"/>
      <c r="AK753" s="222"/>
      <c r="AL753" s="222"/>
      <c r="AM753" s="222"/>
      <c r="AN753" s="222"/>
      <c r="AO753" s="223"/>
      <c r="AP753" s="220"/>
      <c r="AQ753" s="224"/>
      <c r="AR753" s="224"/>
      <c r="AS753" s="224"/>
      <c r="AT753" s="224"/>
      <c r="AU753" s="224"/>
      <c r="AV753" s="224"/>
      <c r="AW753" s="224"/>
      <c r="AX753" s="224"/>
      <c r="AY753" s="224"/>
    </row>
    <row r="754">
      <c r="A754" s="219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5"/>
      <c r="AA754" s="220"/>
      <c r="AB754" s="225"/>
      <c r="AC754" s="225"/>
      <c r="AD754" s="225"/>
      <c r="AE754" s="225"/>
      <c r="AF754" s="225"/>
      <c r="AG754" s="220"/>
      <c r="AH754" s="220"/>
      <c r="AI754" s="220"/>
      <c r="AJ754" s="220"/>
      <c r="AK754" s="222"/>
      <c r="AL754" s="222"/>
      <c r="AM754" s="222"/>
      <c r="AN754" s="222"/>
      <c r="AO754" s="223"/>
      <c r="AP754" s="220"/>
      <c r="AQ754" s="224"/>
      <c r="AR754" s="224"/>
      <c r="AS754" s="224"/>
      <c r="AT754" s="224"/>
      <c r="AU754" s="224"/>
      <c r="AV754" s="224"/>
      <c r="AW754" s="224"/>
      <c r="AX754" s="224"/>
      <c r="AY754" s="224"/>
    </row>
    <row r="755">
      <c r="A755" s="219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5"/>
      <c r="AA755" s="220"/>
      <c r="AB755" s="225"/>
      <c r="AC755" s="225"/>
      <c r="AD755" s="225"/>
      <c r="AE755" s="225"/>
      <c r="AF755" s="225"/>
      <c r="AG755" s="220"/>
      <c r="AH755" s="220"/>
      <c r="AI755" s="220"/>
      <c r="AJ755" s="220"/>
      <c r="AK755" s="222"/>
      <c r="AL755" s="222"/>
      <c r="AM755" s="222"/>
      <c r="AN755" s="222"/>
      <c r="AO755" s="223"/>
      <c r="AP755" s="220"/>
      <c r="AQ755" s="224"/>
      <c r="AR755" s="224"/>
      <c r="AS755" s="224"/>
      <c r="AT755" s="224"/>
      <c r="AU755" s="224"/>
      <c r="AV755" s="224"/>
      <c r="AW755" s="224"/>
      <c r="AX755" s="224"/>
      <c r="AY755" s="224"/>
    </row>
    <row r="756">
      <c r="A756" s="219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5"/>
      <c r="AA756" s="220"/>
      <c r="AB756" s="225"/>
      <c r="AC756" s="225"/>
      <c r="AD756" s="225"/>
      <c r="AE756" s="225"/>
      <c r="AF756" s="225"/>
      <c r="AG756" s="220"/>
      <c r="AH756" s="220"/>
      <c r="AI756" s="220"/>
      <c r="AJ756" s="220"/>
      <c r="AK756" s="222"/>
      <c r="AL756" s="222"/>
      <c r="AM756" s="222"/>
      <c r="AN756" s="222"/>
      <c r="AO756" s="223"/>
      <c r="AP756" s="220"/>
      <c r="AQ756" s="224"/>
      <c r="AR756" s="224"/>
      <c r="AS756" s="224"/>
      <c r="AT756" s="224"/>
      <c r="AU756" s="224"/>
      <c r="AV756" s="224"/>
      <c r="AW756" s="224"/>
      <c r="AX756" s="224"/>
      <c r="AY756" s="224"/>
    </row>
    <row r="757">
      <c r="A757" s="219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5"/>
      <c r="AA757" s="220"/>
      <c r="AB757" s="225"/>
      <c r="AC757" s="225"/>
      <c r="AD757" s="225"/>
      <c r="AE757" s="225"/>
      <c r="AF757" s="225"/>
      <c r="AG757" s="220"/>
      <c r="AH757" s="220"/>
      <c r="AI757" s="220"/>
      <c r="AJ757" s="220"/>
      <c r="AK757" s="222"/>
      <c r="AL757" s="222"/>
      <c r="AM757" s="222"/>
      <c r="AN757" s="222"/>
      <c r="AO757" s="223"/>
      <c r="AP757" s="220"/>
      <c r="AQ757" s="224"/>
      <c r="AR757" s="224"/>
      <c r="AS757" s="224"/>
      <c r="AT757" s="224"/>
      <c r="AU757" s="224"/>
      <c r="AV757" s="224"/>
      <c r="AW757" s="224"/>
      <c r="AX757" s="224"/>
      <c r="AY757" s="224"/>
    </row>
    <row r="758">
      <c r="A758" s="219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5"/>
      <c r="AA758" s="220"/>
      <c r="AB758" s="225"/>
      <c r="AC758" s="225"/>
      <c r="AD758" s="225"/>
      <c r="AE758" s="225"/>
      <c r="AF758" s="225"/>
      <c r="AG758" s="220"/>
      <c r="AH758" s="220"/>
      <c r="AI758" s="220"/>
      <c r="AJ758" s="220"/>
      <c r="AK758" s="222"/>
      <c r="AL758" s="222"/>
      <c r="AM758" s="222"/>
      <c r="AN758" s="222"/>
      <c r="AO758" s="223"/>
      <c r="AP758" s="220"/>
      <c r="AQ758" s="224"/>
      <c r="AR758" s="224"/>
      <c r="AS758" s="224"/>
      <c r="AT758" s="224"/>
      <c r="AU758" s="224"/>
      <c r="AV758" s="224"/>
      <c r="AW758" s="224"/>
      <c r="AX758" s="224"/>
      <c r="AY758" s="224"/>
    </row>
    <row r="759">
      <c r="A759" s="219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5"/>
      <c r="AA759" s="220"/>
      <c r="AB759" s="225"/>
      <c r="AC759" s="225"/>
      <c r="AD759" s="225"/>
      <c r="AE759" s="225"/>
      <c r="AF759" s="225"/>
      <c r="AG759" s="220"/>
      <c r="AH759" s="220"/>
      <c r="AI759" s="220"/>
      <c r="AJ759" s="220"/>
      <c r="AK759" s="222"/>
      <c r="AL759" s="222"/>
      <c r="AM759" s="222"/>
      <c r="AN759" s="222"/>
      <c r="AO759" s="223"/>
      <c r="AP759" s="220"/>
      <c r="AQ759" s="224"/>
      <c r="AR759" s="224"/>
      <c r="AS759" s="224"/>
      <c r="AT759" s="224"/>
      <c r="AU759" s="224"/>
      <c r="AV759" s="224"/>
      <c r="AW759" s="224"/>
      <c r="AX759" s="224"/>
      <c r="AY759" s="224"/>
    </row>
    <row r="760">
      <c r="A760" s="219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5"/>
      <c r="AA760" s="220"/>
      <c r="AB760" s="225"/>
      <c r="AC760" s="225"/>
      <c r="AD760" s="225"/>
      <c r="AE760" s="225"/>
      <c r="AF760" s="225"/>
      <c r="AG760" s="220"/>
      <c r="AH760" s="220"/>
      <c r="AI760" s="220"/>
      <c r="AJ760" s="220"/>
      <c r="AK760" s="222"/>
      <c r="AL760" s="222"/>
      <c r="AM760" s="222"/>
      <c r="AN760" s="222"/>
      <c r="AO760" s="223"/>
      <c r="AP760" s="220"/>
      <c r="AQ760" s="224"/>
      <c r="AR760" s="224"/>
      <c r="AS760" s="224"/>
      <c r="AT760" s="224"/>
      <c r="AU760" s="224"/>
      <c r="AV760" s="224"/>
      <c r="AW760" s="224"/>
      <c r="AX760" s="224"/>
      <c r="AY760" s="224"/>
    </row>
    <row r="761">
      <c r="A761" s="219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5"/>
      <c r="AA761" s="220"/>
      <c r="AB761" s="225"/>
      <c r="AC761" s="225"/>
      <c r="AD761" s="225"/>
      <c r="AE761" s="225"/>
      <c r="AF761" s="225"/>
      <c r="AG761" s="220"/>
      <c r="AH761" s="220"/>
      <c r="AI761" s="220"/>
      <c r="AJ761" s="220"/>
      <c r="AK761" s="222"/>
      <c r="AL761" s="222"/>
      <c r="AM761" s="222"/>
      <c r="AN761" s="222"/>
      <c r="AO761" s="223"/>
      <c r="AP761" s="220"/>
      <c r="AQ761" s="224"/>
      <c r="AR761" s="224"/>
      <c r="AS761" s="224"/>
      <c r="AT761" s="224"/>
      <c r="AU761" s="224"/>
      <c r="AV761" s="224"/>
      <c r="AW761" s="224"/>
      <c r="AX761" s="224"/>
      <c r="AY761" s="224"/>
    </row>
    <row r="762">
      <c r="A762" s="219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5"/>
      <c r="AA762" s="220"/>
      <c r="AB762" s="225"/>
      <c r="AC762" s="225"/>
      <c r="AD762" s="225"/>
      <c r="AE762" s="225"/>
      <c r="AF762" s="225"/>
      <c r="AG762" s="220"/>
      <c r="AH762" s="220"/>
      <c r="AI762" s="220"/>
      <c r="AJ762" s="220"/>
      <c r="AK762" s="222"/>
      <c r="AL762" s="222"/>
      <c r="AM762" s="222"/>
      <c r="AN762" s="222"/>
      <c r="AO762" s="223"/>
      <c r="AP762" s="220"/>
      <c r="AQ762" s="224"/>
      <c r="AR762" s="224"/>
      <c r="AS762" s="224"/>
      <c r="AT762" s="224"/>
      <c r="AU762" s="224"/>
      <c r="AV762" s="224"/>
      <c r="AW762" s="224"/>
      <c r="AX762" s="224"/>
      <c r="AY762" s="224"/>
    </row>
    <row r="763">
      <c r="A763" s="219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5"/>
      <c r="AA763" s="220"/>
      <c r="AB763" s="225"/>
      <c r="AC763" s="225"/>
      <c r="AD763" s="225"/>
      <c r="AE763" s="225"/>
      <c r="AF763" s="225"/>
      <c r="AG763" s="220"/>
      <c r="AH763" s="220"/>
      <c r="AI763" s="220"/>
      <c r="AJ763" s="220"/>
      <c r="AK763" s="222"/>
      <c r="AL763" s="222"/>
      <c r="AM763" s="222"/>
      <c r="AN763" s="222"/>
      <c r="AO763" s="223"/>
      <c r="AP763" s="220"/>
      <c r="AQ763" s="224"/>
      <c r="AR763" s="224"/>
      <c r="AS763" s="224"/>
      <c r="AT763" s="224"/>
      <c r="AU763" s="224"/>
      <c r="AV763" s="224"/>
      <c r="AW763" s="224"/>
      <c r="AX763" s="224"/>
      <c r="AY763" s="224"/>
    </row>
    <row r="764">
      <c r="A764" s="219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5"/>
      <c r="AA764" s="220"/>
      <c r="AB764" s="225"/>
      <c r="AC764" s="225"/>
      <c r="AD764" s="225"/>
      <c r="AE764" s="225"/>
      <c r="AF764" s="225"/>
      <c r="AG764" s="220"/>
      <c r="AH764" s="220"/>
      <c r="AI764" s="220"/>
      <c r="AJ764" s="220"/>
      <c r="AK764" s="222"/>
      <c r="AL764" s="222"/>
      <c r="AM764" s="222"/>
      <c r="AN764" s="222"/>
      <c r="AO764" s="223"/>
      <c r="AP764" s="220"/>
      <c r="AQ764" s="224"/>
      <c r="AR764" s="224"/>
      <c r="AS764" s="224"/>
      <c r="AT764" s="224"/>
      <c r="AU764" s="224"/>
      <c r="AV764" s="224"/>
      <c r="AW764" s="224"/>
      <c r="AX764" s="224"/>
      <c r="AY764" s="224"/>
    </row>
    <row r="765">
      <c r="A765" s="219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5"/>
      <c r="AA765" s="220"/>
      <c r="AB765" s="225"/>
      <c r="AC765" s="225"/>
      <c r="AD765" s="225"/>
      <c r="AE765" s="225"/>
      <c r="AF765" s="225"/>
      <c r="AG765" s="220"/>
      <c r="AH765" s="220"/>
      <c r="AI765" s="220"/>
      <c r="AJ765" s="220"/>
      <c r="AK765" s="222"/>
      <c r="AL765" s="222"/>
      <c r="AM765" s="222"/>
      <c r="AN765" s="222"/>
      <c r="AO765" s="223"/>
      <c r="AP765" s="220"/>
      <c r="AQ765" s="224"/>
      <c r="AR765" s="224"/>
      <c r="AS765" s="224"/>
      <c r="AT765" s="224"/>
      <c r="AU765" s="224"/>
      <c r="AV765" s="224"/>
      <c r="AW765" s="224"/>
      <c r="AX765" s="224"/>
      <c r="AY765" s="224"/>
    </row>
    <row r="766">
      <c r="A766" s="219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5"/>
      <c r="AA766" s="220"/>
      <c r="AB766" s="225"/>
      <c r="AC766" s="225"/>
      <c r="AD766" s="225"/>
      <c r="AE766" s="225"/>
      <c r="AF766" s="225"/>
      <c r="AG766" s="220"/>
      <c r="AH766" s="220"/>
      <c r="AI766" s="220"/>
      <c r="AJ766" s="220"/>
      <c r="AK766" s="222"/>
      <c r="AL766" s="222"/>
      <c r="AM766" s="222"/>
      <c r="AN766" s="222"/>
      <c r="AO766" s="223"/>
      <c r="AP766" s="220"/>
      <c r="AQ766" s="224"/>
      <c r="AR766" s="224"/>
      <c r="AS766" s="224"/>
      <c r="AT766" s="224"/>
      <c r="AU766" s="224"/>
      <c r="AV766" s="224"/>
      <c r="AW766" s="224"/>
      <c r="AX766" s="224"/>
      <c r="AY766" s="224"/>
    </row>
    <row r="767">
      <c r="A767" s="219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5"/>
      <c r="AA767" s="220"/>
      <c r="AB767" s="225"/>
      <c r="AC767" s="225"/>
      <c r="AD767" s="225"/>
      <c r="AE767" s="225"/>
      <c r="AF767" s="225"/>
      <c r="AG767" s="220"/>
      <c r="AH767" s="220"/>
      <c r="AI767" s="220"/>
      <c r="AJ767" s="220"/>
      <c r="AK767" s="222"/>
      <c r="AL767" s="222"/>
      <c r="AM767" s="222"/>
      <c r="AN767" s="222"/>
      <c r="AO767" s="223"/>
      <c r="AP767" s="220"/>
      <c r="AQ767" s="224"/>
      <c r="AR767" s="224"/>
      <c r="AS767" s="224"/>
      <c r="AT767" s="224"/>
      <c r="AU767" s="224"/>
      <c r="AV767" s="224"/>
      <c r="AW767" s="224"/>
      <c r="AX767" s="224"/>
      <c r="AY767" s="224"/>
    </row>
    <row r="768">
      <c r="A768" s="219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5"/>
      <c r="AA768" s="220"/>
      <c r="AB768" s="225"/>
      <c r="AC768" s="225"/>
      <c r="AD768" s="225"/>
      <c r="AE768" s="225"/>
      <c r="AF768" s="225"/>
      <c r="AG768" s="220"/>
      <c r="AH768" s="220"/>
      <c r="AI768" s="220"/>
      <c r="AJ768" s="220"/>
      <c r="AK768" s="222"/>
      <c r="AL768" s="222"/>
      <c r="AM768" s="222"/>
      <c r="AN768" s="222"/>
      <c r="AO768" s="223"/>
      <c r="AP768" s="220"/>
      <c r="AQ768" s="224"/>
      <c r="AR768" s="224"/>
      <c r="AS768" s="224"/>
      <c r="AT768" s="224"/>
      <c r="AU768" s="224"/>
      <c r="AV768" s="224"/>
      <c r="AW768" s="224"/>
      <c r="AX768" s="224"/>
      <c r="AY768" s="224"/>
    </row>
    <row r="769">
      <c r="A769" s="219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5"/>
      <c r="AA769" s="220"/>
      <c r="AB769" s="225"/>
      <c r="AC769" s="225"/>
      <c r="AD769" s="225"/>
      <c r="AE769" s="225"/>
      <c r="AF769" s="225"/>
      <c r="AG769" s="220"/>
      <c r="AH769" s="220"/>
      <c r="AI769" s="220"/>
      <c r="AJ769" s="220"/>
      <c r="AK769" s="222"/>
      <c r="AL769" s="222"/>
      <c r="AM769" s="222"/>
      <c r="AN769" s="222"/>
      <c r="AO769" s="223"/>
      <c r="AP769" s="220"/>
      <c r="AQ769" s="224"/>
      <c r="AR769" s="224"/>
      <c r="AS769" s="224"/>
      <c r="AT769" s="224"/>
      <c r="AU769" s="224"/>
      <c r="AV769" s="224"/>
      <c r="AW769" s="224"/>
      <c r="AX769" s="224"/>
      <c r="AY769" s="224"/>
    </row>
    <row r="770">
      <c r="A770" s="219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5"/>
      <c r="AA770" s="220"/>
      <c r="AB770" s="225"/>
      <c r="AC770" s="225"/>
      <c r="AD770" s="225"/>
      <c r="AE770" s="225"/>
      <c r="AF770" s="225"/>
      <c r="AG770" s="220"/>
      <c r="AH770" s="220"/>
      <c r="AI770" s="220"/>
      <c r="AJ770" s="220"/>
      <c r="AK770" s="222"/>
      <c r="AL770" s="222"/>
      <c r="AM770" s="222"/>
      <c r="AN770" s="222"/>
      <c r="AO770" s="223"/>
      <c r="AP770" s="220"/>
      <c r="AQ770" s="224"/>
      <c r="AR770" s="224"/>
      <c r="AS770" s="224"/>
      <c r="AT770" s="224"/>
      <c r="AU770" s="224"/>
      <c r="AV770" s="224"/>
      <c r="AW770" s="224"/>
      <c r="AX770" s="224"/>
      <c r="AY770" s="224"/>
    </row>
    <row r="771">
      <c r="A771" s="219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5"/>
      <c r="AA771" s="220"/>
      <c r="AB771" s="225"/>
      <c r="AC771" s="225"/>
      <c r="AD771" s="225"/>
      <c r="AE771" s="225"/>
      <c r="AF771" s="225"/>
      <c r="AG771" s="220"/>
      <c r="AH771" s="220"/>
      <c r="AI771" s="220"/>
      <c r="AJ771" s="220"/>
      <c r="AK771" s="222"/>
      <c r="AL771" s="222"/>
      <c r="AM771" s="222"/>
      <c r="AN771" s="222"/>
      <c r="AO771" s="223"/>
      <c r="AP771" s="220"/>
      <c r="AQ771" s="224"/>
      <c r="AR771" s="224"/>
      <c r="AS771" s="224"/>
      <c r="AT771" s="224"/>
      <c r="AU771" s="224"/>
      <c r="AV771" s="224"/>
      <c r="AW771" s="224"/>
      <c r="AX771" s="224"/>
      <c r="AY771" s="224"/>
    </row>
    <row r="772">
      <c r="A772" s="219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5"/>
      <c r="AA772" s="220"/>
      <c r="AB772" s="225"/>
      <c r="AC772" s="225"/>
      <c r="AD772" s="225"/>
      <c r="AE772" s="225"/>
      <c r="AF772" s="225"/>
      <c r="AG772" s="220"/>
      <c r="AH772" s="220"/>
      <c r="AI772" s="220"/>
      <c r="AJ772" s="220"/>
      <c r="AK772" s="222"/>
      <c r="AL772" s="222"/>
      <c r="AM772" s="222"/>
      <c r="AN772" s="222"/>
      <c r="AO772" s="223"/>
      <c r="AP772" s="220"/>
      <c r="AQ772" s="224"/>
      <c r="AR772" s="224"/>
      <c r="AS772" s="224"/>
      <c r="AT772" s="224"/>
      <c r="AU772" s="224"/>
      <c r="AV772" s="224"/>
      <c r="AW772" s="224"/>
      <c r="AX772" s="224"/>
      <c r="AY772" s="224"/>
    </row>
    <row r="773">
      <c r="A773" s="219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5"/>
      <c r="AA773" s="220"/>
      <c r="AB773" s="225"/>
      <c r="AC773" s="225"/>
      <c r="AD773" s="225"/>
      <c r="AE773" s="225"/>
      <c r="AF773" s="225"/>
      <c r="AG773" s="220"/>
      <c r="AH773" s="220"/>
      <c r="AI773" s="220"/>
      <c r="AJ773" s="220"/>
      <c r="AK773" s="222"/>
      <c r="AL773" s="222"/>
      <c r="AM773" s="222"/>
      <c r="AN773" s="222"/>
      <c r="AO773" s="223"/>
      <c r="AP773" s="220"/>
      <c r="AQ773" s="224"/>
      <c r="AR773" s="224"/>
      <c r="AS773" s="224"/>
      <c r="AT773" s="224"/>
      <c r="AU773" s="224"/>
      <c r="AV773" s="224"/>
      <c r="AW773" s="224"/>
      <c r="AX773" s="224"/>
      <c r="AY773" s="224"/>
    </row>
    <row r="774">
      <c r="A774" s="219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5"/>
      <c r="AA774" s="220"/>
      <c r="AB774" s="225"/>
      <c r="AC774" s="225"/>
      <c r="AD774" s="225"/>
      <c r="AE774" s="225"/>
      <c r="AF774" s="225"/>
      <c r="AG774" s="220"/>
      <c r="AH774" s="220"/>
      <c r="AI774" s="220"/>
      <c r="AJ774" s="220"/>
      <c r="AK774" s="222"/>
      <c r="AL774" s="222"/>
      <c r="AM774" s="222"/>
      <c r="AN774" s="222"/>
      <c r="AO774" s="223"/>
      <c r="AP774" s="220"/>
      <c r="AQ774" s="224"/>
      <c r="AR774" s="224"/>
      <c r="AS774" s="224"/>
      <c r="AT774" s="224"/>
      <c r="AU774" s="224"/>
      <c r="AV774" s="224"/>
      <c r="AW774" s="224"/>
      <c r="AX774" s="224"/>
      <c r="AY774" s="224"/>
    </row>
    <row r="775">
      <c r="A775" s="219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5"/>
      <c r="AA775" s="220"/>
      <c r="AB775" s="225"/>
      <c r="AC775" s="225"/>
      <c r="AD775" s="225"/>
      <c r="AE775" s="225"/>
      <c r="AF775" s="225"/>
      <c r="AG775" s="220"/>
      <c r="AH775" s="220"/>
      <c r="AI775" s="220"/>
      <c r="AJ775" s="220"/>
      <c r="AK775" s="222"/>
      <c r="AL775" s="222"/>
      <c r="AM775" s="222"/>
      <c r="AN775" s="222"/>
      <c r="AO775" s="223"/>
      <c r="AP775" s="220"/>
      <c r="AQ775" s="224"/>
      <c r="AR775" s="224"/>
      <c r="AS775" s="224"/>
      <c r="AT775" s="224"/>
      <c r="AU775" s="224"/>
      <c r="AV775" s="224"/>
      <c r="AW775" s="224"/>
      <c r="AX775" s="224"/>
      <c r="AY775" s="224"/>
    </row>
    <row r="776">
      <c r="A776" s="219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5"/>
      <c r="AA776" s="220"/>
      <c r="AB776" s="225"/>
      <c r="AC776" s="225"/>
      <c r="AD776" s="225"/>
      <c r="AE776" s="225"/>
      <c r="AF776" s="225"/>
      <c r="AG776" s="220"/>
      <c r="AH776" s="220"/>
      <c r="AI776" s="220"/>
      <c r="AJ776" s="220"/>
      <c r="AK776" s="222"/>
      <c r="AL776" s="222"/>
      <c r="AM776" s="222"/>
      <c r="AN776" s="222"/>
      <c r="AO776" s="223"/>
      <c r="AP776" s="220"/>
      <c r="AQ776" s="224"/>
      <c r="AR776" s="224"/>
      <c r="AS776" s="224"/>
      <c r="AT776" s="224"/>
      <c r="AU776" s="224"/>
      <c r="AV776" s="224"/>
      <c r="AW776" s="224"/>
      <c r="AX776" s="224"/>
      <c r="AY776" s="224"/>
    </row>
    <row r="777">
      <c r="A777" s="219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5"/>
      <c r="AA777" s="220"/>
      <c r="AB777" s="225"/>
      <c r="AC777" s="225"/>
      <c r="AD777" s="225"/>
      <c r="AE777" s="225"/>
      <c r="AF777" s="225"/>
      <c r="AG777" s="220"/>
      <c r="AH777" s="220"/>
      <c r="AI777" s="220"/>
      <c r="AJ777" s="220"/>
      <c r="AK777" s="222"/>
      <c r="AL777" s="222"/>
      <c r="AM777" s="222"/>
      <c r="AN777" s="222"/>
      <c r="AO777" s="223"/>
      <c r="AP777" s="220"/>
      <c r="AQ777" s="224"/>
      <c r="AR777" s="224"/>
      <c r="AS777" s="224"/>
      <c r="AT777" s="224"/>
      <c r="AU777" s="224"/>
      <c r="AV777" s="224"/>
      <c r="AW777" s="224"/>
      <c r="AX777" s="224"/>
      <c r="AY777" s="224"/>
    </row>
    <row r="778">
      <c r="A778" s="219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5"/>
      <c r="AA778" s="220"/>
      <c r="AB778" s="225"/>
      <c r="AC778" s="225"/>
      <c r="AD778" s="225"/>
      <c r="AE778" s="225"/>
      <c r="AF778" s="225"/>
      <c r="AG778" s="220"/>
      <c r="AH778" s="220"/>
      <c r="AI778" s="220"/>
      <c r="AJ778" s="220"/>
      <c r="AK778" s="222"/>
      <c r="AL778" s="222"/>
      <c r="AM778" s="222"/>
      <c r="AN778" s="222"/>
      <c r="AO778" s="223"/>
      <c r="AP778" s="220"/>
      <c r="AQ778" s="224"/>
      <c r="AR778" s="224"/>
      <c r="AS778" s="224"/>
      <c r="AT778" s="224"/>
      <c r="AU778" s="224"/>
      <c r="AV778" s="224"/>
      <c r="AW778" s="224"/>
      <c r="AX778" s="224"/>
      <c r="AY778" s="224"/>
    </row>
    <row r="779">
      <c r="A779" s="219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5"/>
      <c r="AA779" s="220"/>
      <c r="AB779" s="225"/>
      <c r="AC779" s="225"/>
      <c r="AD779" s="225"/>
      <c r="AE779" s="225"/>
      <c r="AF779" s="225"/>
      <c r="AG779" s="220"/>
      <c r="AH779" s="220"/>
      <c r="AI779" s="220"/>
      <c r="AJ779" s="220"/>
      <c r="AK779" s="222"/>
      <c r="AL779" s="222"/>
      <c r="AM779" s="222"/>
      <c r="AN779" s="222"/>
      <c r="AO779" s="223"/>
      <c r="AP779" s="220"/>
      <c r="AQ779" s="224"/>
      <c r="AR779" s="224"/>
      <c r="AS779" s="224"/>
      <c r="AT779" s="224"/>
      <c r="AU779" s="224"/>
      <c r="AV779" s="224"/>
      <c r="AW779" s="224"/>
      <c r="AX779" s="224"/>
      <c r="AY779" s="224"/>
    </row>
    <row r="780">
      <c r="A780" s="219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5"/>
      <c r="AA780" s="220"/>
      <c r="AB780" s="225"/>
      <c r="AC780" s="225"/>
      <c r="AD780" s="225"/>
      <c r="AE780" s="225"/>
      <c r="AF780" s="225"/>
      <c r="AG780" s="220"/>
      <c r="AH780" s="220"/>
      <c r="AI780" s="220"/>
      <c r="AJ780" s="220"/>
      <c r="AK780" s="222"/>
      <c r="AL780" s="222"/>
      <c r="AM780" s="222"/>
      <c r="AN780" s="222"/>
      <c r="AO780" s="223"/>
      <c r="AP780" s="220"/>
      <c r="AQ780" s="224"/>
      <c r="AR780" s="224"/>
      <c r="AS780" s="224"/>
      <c r="AT780" s="224"/>
      <c r="AU780" s="224"/>
      <c r="AV780" s="224"/>
      <c r="AW780" s="224"/>
      <c r="AX780" s="224"/>
      <c r="AY780" s="224"/>
    </row>
    <row r="781">
      <c r="A781" s="219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5"/>
      <c r="AA781" s="220"/>
      <c r="AB781" s="225"/>
      <c r="AC781" s="225"/>
      <c r="AD781" s="225"/>
      <c r="AE781" s="225"/>
      <c r="AF781" s="225"/>
      <c r="AG781" s="220"/>
      <c r="AH781" s="220"/>
      <c r="AI781" s="220"/>
      <c r="AJ781" s="220"/>
      <c r="AK781" s="222"/>
      <c r="AL781" s="222"/>
      <c r="AM781" s="222"/>
      <c r="AN781" s="222"/>
      <c r="AO781" s="223"/>
      <c r="AP781" s="220"/>
      <c r="AQ781" s="224"/>
      <c r="AR781" s="224"/>
      <c r="AS781" s="224"/>
      <c r="AT781" s="224"/>
      <c r="AU781" s="224"/>
      <c r="AV781" s="224"/>
      <c r="AW781" s="224"/>
      <c r="AX781" s="224"/>
      <c r="AY781" s="224"/>
    </row>
    <row r="782">
      <c r="A782" s="219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5"/>
      <c r="AA782" s="220"/>
      <c r="AB782" s="225"/>
      <c r="AC782" s="225"/>
      <c r="AD782" s="225"/>
      <c r="AE782" s="225"/>
      <c r="AF782" s="225"/>
      <c r="AG782" s="220"/>
      <c r="AH782" s="220"/>
      <c r="AI782" s="220"/>
      <c r="AJ782" s="220"/>
      <c r="AK782" s="222"/>
      <c r="AL782" s="222"/>
      <c r="AM782" s="222"/>
      <c r="AN782" s="222"/>
      <c r="AO782" s="223"/>
      <c r="AP782" s="220"/>
      <c r="AQ782" s="224"/>
      <c r="AR782" s="224"/>
      <c r="AS782" s="224"/>
      <c r="AT782" s="224"/>
      <c r="AU782" s="224"/>
      <c r="AV782" s="224"/>
      <c r="AW782" s="224"/>
      <c r="AX782" s="224"/>
      <c r="AY782" s="224"/>
    </row>
    <row r="783">
      <c r="A783" s="219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5"/>
      <c r="AA783" s="220"/>
      <c r="AB783" s="225"/>
      <c r="AC783" s="225"/>
      <c r="AD783" s="225"/>
      <c r="AE783" s="225"/>
      <c r="AF783" s="225"/>
      <c r="AG783" s="220"/>
      <c r="AH783" s="220"/>
      <c r="AI783" s="220"/>
      <c r="AJ783" s="220"/>
      <c r="AK783" s="222"/>
      <c r="AL783" s="222"/>
      <c r="AM783" s="222"/>
      <c r="AN783" s="222"/>
      <c r="AO783" s="223"/>
      <c r="AP783" s="220"/>
      <c r="AQ783" s="224"/>
      <c r="AR783" s="224"/>
      <c r="AS783" s="224"/>
      <c r="AT783" s="224"/>
      <c r="AU783" s="224"/>
      <c r="AV783" s="224"/>
      <c r="AW783" s="224"/>
      <c r="AX783" s="224"/>
      <c r="AY783" s="224"/>
    </row>
    <row r="784">
      <c r="A784" s="219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5"/>
      <c r="AA784" s="220"/>
      <c r="AB784" s="225"/>
      <c r="AC784" s="225"/>
      <c r="AD784" s="225"/>
      <c r="AE784" s="225"/>
      <c r="AF784" s="225"/>
      <c r="AG784" s="220"/>
      <c r="AH784" s="220"/>
      <c r="AI784" s="220"/>
      <c r="AJ784" s="220"/>
      <c r="AK784" s="222"/>
      <c r="AL784" s="222"/>
      <c r="AM784" s="222"/>
      <c r="AN784" s="222"/>
      <c r="AO784" s="223"/>
      <c r="AP784" s="220"/>
      <c r="AQ784" s="224"/>
      <c r="AR784" s="224"/>
      <c r="AS784" s="224"/>
      <c r="AT784" s="224"/>
      <c r="AU784" s="224"/>
      <c r="AV784" s="224"/>
      <c r="AW784" s="224"/>
      <c r="AX784" s="224"/>
      <c r="AY784" s="224"/>
    </row>
    <row r="785">
      <c r="A785" s="219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5"/>
      <c r="AA785" s="220"/>
      <c r="AB785" s="225"/>
      <c r="AC785" s="225"/>
      <c r="AD785" s="225"/>
      <c r="AE785" s="225"/>
      <c r="AF785" s="225"/>
      <c r="AG785" s="220"/>
      <c r="AH785" s="220"/>
      <c r="AI785" s="220"/>
      <c r="AJ785" s="220"/>
      <c r="AK785" s="222"/>
      <c r="AL785" s="222"/>
      <c r="AM785" s="222"/>
      <c r="AN785" s="222"/>
      <c r="AO785" s="223"/>
      <c r="AP785" s="220"/>
      <c r="AQ785" s="224"/>
      <c r="AR785" s="224"/>
      <c r="AS785" s="224"/>
      <c r="AT785" s="224"/>
      <c r="AU785" s="224"/>
      <c r="AV785" s="224"/>
      <c r="AW785" s="224"/>
      <c r="AX785" s="224"/>
      <c r="AY785" s="224"/>
    </row>
    <row r="786">
      <c r="A786" s="219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5"/>
      <c r="AA786" s="220"/>
      <c r="AB786" s="225"/>
      <c r="AC786" s="225"/>
      <c r="AD786" s="225"/>
      <c r="AE786" s="225"/>
      <c r="AF786" s="225"/>
      <c r="AG786" s="220"/>
      <c r="AH786" s="220"/>
      <c r="AI786" s="220"/>
      <c r="AJ786" s="220"/>
      <c r="AK786" s="222"/>
      <c r="AL786" s="222"/>
      <c r="AM786" s="222"/>
      <c r="AN786" s="222"/>
      <c r="AO786" s="223"/>
      <c r="AP786" s="220"/>
      <c r="AQ786" s="224"/>
      <c r="AR786" s="224"/>
      <c r="AS786" s="224"/>
      <c r="AT786" s="224"/>
      <c r="AU786" s="224"/>
      <c r="AV786" s="224"/>
      <c r="AW786" s="224"/>
      <c r="AX786" s="224"/>
      <c r="AY786" s="224"/>
    </row>
    <row r="787">
      <c r="A787" s="219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5"/>
      <c r="AA787" s="220"/>
      <c r="AB787" s="225"/>
      <c r="AC787" s="225"/>
      <c r="AD787" s="225"/>
      <c r="AE787" s="225"/>
      <c r="AF787" s="225"/>
      <c r="AG787" s="220"/>
      <c r="AH787" s="220"/>
      <c r="AI787" s="220"/>
      <c r="AJ787" s="220"/>
      <c r="AK787" s="222"/>
      <c r="AL787" s="222"/>
      <c r="AM787" s="222"/>
      <c r="AN787" s="222"/>
      <c r="AO787" s="223"/>
      <c r="AP787" s="220"/>
      <c r="AQ787" s="224"/>
      <c r="AR787" s="224"/>
      <c r="AS787" s="224"/>
      <c r="AT787" s="224"/>
      <c r="AU787" s="224"/>
      <c r="AV787" s="224"/>
      <c r="AW787" s="224"/>
      <c r="AX787" s="224"/>
      <c r="AY787" s="224"/>
    </row>
    <row r="788">
      <c r="A788" s="219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5"/>
      <c r="AA788" s="220"/>
      <c r="AB788" s="225"/>
      <c r="AC788" s="225"/>
      <c r="AD788" s="225"/>
      <c r="AE788" s="225"/>
      <c r="AF788" s="225"/>
      <c r="AG788" s="220"/>
      <c r="AH788" s="220"/>
      <c r="AI788" s="220"/>
      <c r="AJ788" s="220"/>
      <c r="AK788" s="222"/>
      <c r="AL788" s="222"/>
      <c r="AM788" s="222"/>
      <c r="AN788" s="222"/>
      <c r="AO788" s="223"/>
      <c r="AP788" s="220"/>
      <c r="AQ788" s="224"/>
      <c r="AR788" s="224"/>
      <c r="AS788" s="224"/>
      <c r="AT788" s="224"/>
      <c r="AU788" s="224"/>
      <c r="AV788" s="224"/>
      <c r="AW788" s="224"/>
      <c r="AX788" s="224"/>
      <c r="AY788" s="224"/>
    </row>
    <row r="789">
      <c r="A789" s="219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5"/>
      <c r="AA789" s="220"/>
      <c r="AB789" s="225"/>
      <c r="AC789" s="225"/>
      <c r="AD789" s="225"/>
      <c r="AE789" s="225"/>
      <c r="AF789" s="225"/>
      <c r="AG789" s="220"/>
      <c r="AH789" s="220"/>
      <c r="AI789" s="220"/>
      <c r="AJ789" s="220"/>
      <c r="AK789" s="222"/>
      <c r="AL789" s="222"/>
      <c r="AM789" s="222"/>
      <c r="AN789" s="222"/>
      <c r="AO789" s="223"/>
      <c r="AP789" s="220"/>
      <c r="AQ789" s="224"/>
      <c r="AR789" s="224"/>
      <c r="AS789" s="224"/>
      <c r="AT789" s="224"/>
      <c r="AU789" s="224"/>
      <c r="AV789" s="224"/>
      <c r="AW789" s="224"/>
      <c r="AX789" s="224"/>
      <c r="AY789" s="224"/>
    </row>
    <row r="790">
      <c r="A790" s="219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5"/>
      <c r="AA790" s="220"/>
      <c r="AB790" s="225"/>
      <c r="AC790" s="225"/>
      <c r="AD790" s="225"/>
      <c r="AE790" s="225"/>
      <c r="AF790" s="225"/>
      <c r="AG790" s="220"/>
      <c r="AH790" s="220"/>
      <c r="AI790" s="220"/>
      <c r="AJ790" s="220"/>
      <c r="AK790" s="222"/>
      <c r="AL790" s="222"/>
      <c r="AM790" s="222"/>
      <c r="AN790" s="222"/>
      <c r="AO790" s="223"/>
      <c r="AP790" s="220"/>
      <c r="AQ790" s="224"/>
      <c r="AR790" s="224"/>
      <c r="AS790" s="224"/>
      <c r="AT790" s="224"/>
      <c r="AU790" s="224"/>
      <c r="AV790" s="224"/>
      <c r="AW790" s="224"/>
      <c r="AX790" s="224"/>
      <c r="AY790" s="224"/>
    </row>
    <row r="791">
      <c r="A791" s="219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5"/>
      <c r="AA791" s="220"/>
      <c r="AB791" s="225"/>
      <c r="AC791" s="225"/>
      <c r="AD791" s="225"/>
      <c r="AE791" s="225"/>
      <c r="AF791" s="225"/>
      <c r="AG791" s="220"/>
      <c r="AH791" s="220"/>
      <c r="AI791" s="220"/>
      <c r="AJ791" s="220"/>
      <c r="AK791" s="222"/>
      <c r="AL791" s="222"/>
      <c r="AM791" s="222"/>
      <c r="AN791" s="222"/>
      <c r="AO791" s="223"/>
      <c r="AP791" s="220"/>
      <c r="AQ791" s="224"/>
      <c r="AR791" s="224"/>
      <c r="AS791" s="224"/>
      <c r="AT791" s="224"/>
      <c r="AU791" s="224"/>
      <c r="AV791" s="224"/>
      <c r="AW791" s="224"/>
      <c r="AX791" s="224"/>
      <c r="AY791" s="224"/>
    </row>
    <row r="792">
      <c r="A792" s="219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5"/>
      <c r="AA792" s="220"/>
      <c r="AB792" s="225"/>
      <c r="AC792" s="225"/>
      <c r="AD792" s="225"/>
      <c r="AE792" s="225"/>
      <c r="AF792" s="225"/>
      <c r="AG792" s="220"/>
      <c r="AH792" s="220"/>
      <c r="AI792" s="220"/>
      <c r="AJ792" s="220"/>
      <c r="AK792" s="222"/>
      <c r="AL792" s="222"/>
      <c r="AM792" s="222"/>
      <c r="AN792" s="222"/>
      <c r="AO792" s="223"/>
      <c r="AP792" s="220"/>
      <c r="AQ792" s="224"/>
      <c r="AR792" s="224"/>
      <c r="AS792" s="224"/>
      <c r="AT792" s="224"/>
      <c r="AU792" s="224"/>
      <c r="AV792" s="224"/>
      <c r="AW792" s="224"/>
      <c r="AX792" s="224"/>
      <c r="AY792" s="224"/>
    </row>
    <row r="793">
      <c r="A793" s="219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5"/>
      <c r="AA793" s="220"/>
      <c r="AB793" s="225"/>
      <c r="AC793" s="225"/>
      <c r="AD793" s="225"/>
      <c r="AE793" s="225"/>
      <c r="AF793" s="225"/>
      <c r="AG793" s="220"/>
      <c r="AH793" s="220"/>
      <c r="AI793" s="220"/>
      <c r="AJ793" s="220"/>
      <c r="AK793" s="222"/>
      <c r="AL793" s="222"/>
      <c r="AM793" s="222"/>
      <c r="AN793" s="222"/>
      <c r="AO793" s="223"/>
      <c r="AP793" s="220"/>
      <c r="AQ793" s="224"/>
      <c r="AR793" s="224"/>
      <c r="AS793" s="224"/>
      <c r="AT793" s="224"/>
      <c r="AU793" s="224"/>
      <c r="AV793" s="224"/>
      <c r="AW793" s="224"/>
      <c r="AX793" s="224"/>
      <c r="AY793" s="224"/>
    </row>
    <row r="794">
      <c r="A794" s="219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5"/>
      <c r="AA794" s="220"/>
      <c r="AB794" s="225"/>
      <c r="AC794" s="225"/>
      <c r="AD794" s="225"/>
      <c r="AE794" s="225"/>
      <c r="AF794" s="225"/>
      <c r="AG794" s="220"/>
      <c r="AH794" s="220"/>
      <c r="AI794" s="220"/>
      <c r="AJ794" s="220"/>
      <c r="AK794" s="222"/>
      <c r="AL794" s="222"/>
      <c r="AM794" s="222"/>
      <c r="AN794" s="222"/>
      <c r="AO794" s="223"/>
      <c r="AP794" s="220"/>
      <c r="AQ794" s="224"/>
      <c r="AR794" s="224"/>
      <c r="AS794" s="224"/>
      <c r="AT794" s="224"/>
      <c r="AU794" s="224"/>
      <c r="AV794" s="224"/>
      <c r="AW794" s="224"/>
      <c r="AX794" s="224"/>
      <c r="AY794" s="224"/>
    </row>
    <row r="795">
      <c r="A795" s="219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5"/>
      <c r="AA795" s="220"/>
      <c r="AB795" s="225"/>
      <c r="AC795" s="225"/>
      <c r="AD795" s="225"/>
      <c r="AE795" s="225"/>
      <c r="AF795" s="225"/>
      <c r="AG795" s="220"/>
      <c r="AH795" s="220"/>
      <c r="AI795" s="220"/>
      <c r="AJ795" s="220"/>
      <c r="AK795" s="222"/>
      <c r="AL795" s="222"/>
      <c r="AM795" s="222"/>
      <c r="AN795" s="222"/>
      <c r="AO795" s="223"/>
      <c r="AP795" s="220"/>
      <c r="AQ795" s="224"/>
      <c r="AR795" s="224"/>
      <c r="AS795" s="224"/>
      <c r="AT795" s="224"/>
      <c r="AU795" s="224"/>
      <c r="AV795" s="224"/>
      <c r="AW795" s="224"/>
      <c r="AX795" s="224"/>
      <c r="AY795" s="224"/>
    </row>
    <row r="796">
      <c r="A796" s="219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5"/>
      <c r="AA796" s="220"/>
      <c r="AB796" s="225"/>
      <c r="AC796" s="225"/>
      <c r="AD796" s="225"/>
      <c r="AE796" s="225"/>
      <c r="AF796" s="225"/>
      <c r="AG796" s="220"/>
      <c r="AH796" s="220"/>
      <c r="AI796" s="220"/>
      <c r="AJ796" s="220"/>
      <c r="AK796" s="222"/>
      <c r="AL796" s="222"/>
      <c r="AM796" s="222"/>
      <c r="AN796" s="222"/>
      <c r="AO796" s="223"/>
      <c r="AP796" s="220"/>
      <c r="AQ796" s="224"/>
      <c r="AR796" s="224"/>
      <c r="AS796" s="224"/>
      <c r="AT796" s="224"/>
      <c r="AU796" s="224"/>
      <c r="AV796" s="224"/>
      <c r="AW796" s="224"/>
      <c r="AX796" s="224"/>
      <c r="AY796" s="224"/>
    </row>
    <row r="797">
      <c r="A797" s="219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5"/>
      <c r="AA797" s="220"/>
      <c r="AB797" s="225"/>
      <c r="AC797" s="225"/>
      <c r="AD797" s="225"/>
      <c r="AE797" s="225"/>
      <c r="AF797" s="225"/>
      <c r="AG797" s="220"/>
      <c r="AH797" s="220"/>
      <c r="AI797" s="220"/>
      <c r="AJ797" s="220"/>
      <c r="AK797" s="222"/>
      <c r="AL797" s="222"/>
      <c r="AM797" s="222"/>
      <c r="AN797" s="222"/>
      <c r="AO797" s="223"/>
      <c r="AP797" s="220"/>
      <c r="AQ797" s="224"/>
      <c r="AR797" s="224"/>
      <c r="AS797" s="224"/>
      <c r="AT797" s="224"/>
      <c r="AU797" s="224"/>
      <c r="AV797" s="224"/>
      <c r="AW797" s="224"/>
      <c r="AX797" s="224"/>
      <c r="AY797" s="224"/>
    </row>
    <row r="798">
      <c r="A798" s="219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5"/>
      <c r="AA798" s="220"/>
      <c r="AB798" s="225"/>
      <c r="AC798" s="225"/>
      <c r="AD798" s="225"/>
      <c r="AE798" s="225"/>
      <c r="AF798" s="225"/>
      <c r="AG798" s="220"/>
      <c r="AH798" s="220"/>
      <c r="AI798" s="220"/>
      <c r="AJ798" s="220"/>
      <c r="AK798" s="222"/>
      <c r="AL798" s="222"/>
      <c r="AM798" s="222"/>
      <c r="AN798" s="222"/>
      <c r="AO798" s="223"/>
      <c r="AP798" s="220"/>
      <c r="AQ798" s="224"/>
      <c r="AR798" s="224"/>
      <c r="AS798" s="224"/>
      <c r="AT798" s="224"/>
      <c r="AU798" s="224"/>
      <c r="AV798" s="224"/>
      <c r="AW798" s="224"/>
      <c r="AX798" s="224"/>
      <c r="AY798" s="224"/>
    </row>
    <row r="799">
      <c r="A799" s="219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5"/>
      <c r="AA799" s="220"/>
      <c r="AB799" s="225"/>
      <c r="AC799" s="225"/>
      <c r="AD799" s="225"/>
      <c r="AE799" s="225"/>
      <c r="AF799" s="225"/>
      <c r="AG799" s="220"/>
      <c r="AH799" s="220"/>
      <c r="AI799" s="220"/>
      <c r="AJ799" s="220"/>
      <c r="AK799" s="222"/>
      <c r="AL799" s="222"/>
      <c r="AM799" s="222"/>
      <c r="AN799" s="222"/>
      <c r="AO799" s="223"/>
      <c r="AP799" s="220"/>
      <c r="AQ799" s="224"/>
      <c r="AR799" s="224"/>
      <c r="AS799" s="224"/>
      <c r="AT799" s="224"/>
      <c r="AU799" s="224"/>
      <c r="AV799" s="224"/>
      <c r="AW799" s="224"/>
      <c r="AX799" s="224"/>
      <c r="AY799" s="224"/>
    </row>
    <row r="800">
      <c r="A800" s="219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5"/>
      <c r="AA800" s="220"/>
      <c r="AB800" s="225"/>
      <c r="AC800" s="225"/>
      <c r="AD800" s="225"/>
      <c r="AE800" s="225"/>
      <c r="AF800" s="225"/>
      <c r="AG800" s="220"/>
      <c r="AH800" s="220"/>
      <c r="AI800" s="220"/>
      <c r="AJ800" s="220"/>
      <c r="AK800" s="222"/>
      <c r="AL800" s="222"/>
      <c r="AM800" s="222"/>
      <c r="AN800" s="222"/>
      <c r="AO800" s="223"/>
      <c r="AP800" s="220"/>
      <c r="AQ800" s="224"/>
      <c r="AR800" s="224"/>
      <c r="AS800" s="224"/>
      <c r="AT800" s="224"/>
      <c r="AU800" s="224"/>
      <c r="AV800" s="224"/>
      <c r="AW800" s="224"/>
      <c r="AX800" s="224"/>
      <c r="AY800" s="224"/>
    </row>
    <row r="801">
      <c r="A801" s="219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5"/>
      <c r="AA801" s="220"/>
      <c r="AB801" s="225"/>
      <c r="AC801" s="225"/>
      <c r="AD801" s="225"/>
      <c r="AE801" s="225"/>
      <c r="AF801" s="225"/>
      <c r="AG801" s="220"/>
      <c r="AH801" s="220"/>
      <c r="AI801" s="220"/>
      <c r="AJ801" s="220"/>
      <c r="AK801" s="222"/>
      <c r="AL801" s="222"/>
      <c r="AM801" s="222"/>
      <c r="AN801" s="222"/>
      <c r="AO801" s="223"/>
      <c r="AP801" s="220"/>
      <c r="AQ801" s="224"/>
      <c r="AR801" s="224"/>
      <c r="AS801" s="224"/>
      <c r="AT801" s="224"/>
      <c r="AU801" s="224"/>
      <c r="AV801" s="224"/>
      <c r="AW801" s="224"/>
      <c r="AX801" s="224"/>
      <c r="AY801" s="224"/>
    </row>
    <row r="802">
      <c r="A802" s="219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5"/>
      <c r="AA802" s="220"/>
      <c r="AB802" s="225"/>
      <c r="AC802" s="225"/>
      <c r="AD802" s="225"/>
      <c r="AE802" s="225"/>
      <c r="AF802" s="225"/>
      <c r="AG802" s="220"/>
      <c r="AH802" s="220"/>
      <c r="AI802" s="220"/>
      <c r="AJ802" s="220"/>
      <c r="AK802" s="222"/>
      <c r="AL802" s="222"/>
      <c r="AM802" s="222"/>
      <c r="AN802" s="222"/>
      <c r="AO802" s="223"/>
      <c r="AP802" s="220"/>
      <c r="AQ802" s="224"/>
      <c r="AR802" s="224"/>
      <c r="AS802" s="224"/>
      <c r="AT802" s="224"/>
      <c r="AU802" s="224"/>
      <c r="AV802" s="224"/>
      <c r="AW802" s="224"/>
      <c r="AX802" s="224"/>
      <c r="AY802" s="224"/>
    </row>
    <row r="803">
      <c r="A803" s="219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5"/>
      <c r="AA803" s="220"/>
      <c r="AB803" s="225"/>
      <c r="AC803" s="225"/>
      <c r="AD803" s="225"/>
      <c r="AE803" s="225"/>
      <c r="AF803" s="225"/>
      <c r="AG803" s="220"/>
      <c r="AH803" s="220"/>
      <c r="AI803" s="220"/>
      <c r="AJ803" s="220"/>
      <c r="AK803" s="222"/>
      <c r="AL803" s="222"/>
      <c r="AM803" s="222"/>
      <c r="AN803" s="222"/>
      <c r="AO803" s="223"/>
      <c r="AP803" s="220"/>
      <c r="AQ803" s="224"/>
      <c r="AR803" s="224"/>
      <c r="AS803" s="224"/>
      <c r="AT803" s="224"/>
      <c r="AU803" s="224"/>
      <c r="AV803" s="224"/>
      <c r="AW803" s="224"/>
      <c r="AX803" s="224"/>
      <c r="AY803" s="224"/>
    </row>
    <row r="804">
      <c r="A804" s="219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5"/>
      <c r="AA804" s="220"/>
      <c r="AB804" s="225"/>
      <c r="AC804" s="225"/>
      <c r="AD804" s="225"/>
      <c r="AE804" s="225"/>
      <c r="AF804" s="225"/>
      <c r="AG804" s="220"/>
      <c r="AH804" s="220"/>
      <c r="AI804" s="220"/>
      <c r="AJ804" s="220"/>
      <c r="AK804" s="222"/>
      <c r="AL804" s="222"/>
      <c r="AM804" s="222"/>
      <c r="AN804" s="222"/>
      <c r="AO804" s="223"/>
      <c r="AP804" s="220"/>
      <c r="AQ804" s="224"/>
      <c r="AR804" s="224"/>
      <c r="AS804" s="224"/>
      <c r="AT804" s="224"/>
      <c r="AU804" s="224"/>
      <c r="AV804" s="224"/>
      <c r="AW804" s="224"/>
      <c r="AX804" s="224"/>
      <c r="AY804" s="224"/>
    </row>
    <row r="805">
      <c r="A805" s="219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5"/>
      <c r="AA805" s="220"/>
      <c r="AB805" s="225"/>
      <c r="AC805" s="225"/>
      <c r="AD805" s="225"/>
      <c r="AE805" s="225"/>
      <c r="AF805" s="225"/>
      <c r="AG805" s="220"/>
      <c r="AH805" s="220"/>
      <c r="AI805" s="220"/>
      <c r="AJ805" s="220"/>
      <c r="AK805" s="222"/>
      <c r="AL805" s="222"/>
      <c r="AM805" s="222"/>
      <c r="AN805" s="222"/>
      <c r="AO805" s="223"/>
      <c r="AP805" s="220"/>
      <c r="AQ805" s="224"/>
      <c r="AR805" s="224"/>
      <c r="AS805" s="224"/>
      <c r="AT805" s="224"/>
      <c r="AU805" s="224"/>
      <c r="AV805" s="224"/>
      <c r="AW805" s="224"/>
      <c r="AX805" s="224"/>
      <c r="AY805" s="224"/>
    </row>
    <row r="806">
      <c r="A806" s="219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5"/>
      <c r="AA806" s="220"/>
      <c r="AB806" s="225"/>
      <c r="AC806" s="225"/>
      <c r="AD806" s="225"/>
      <c r="AE806" s="225"/>
      <c r="AF806" s="225"/>
      <c r="AG806" s="220"/>
      <c r="AH806" s="220"/>
      <c r="AI806" s="220"/>
      <c r="AJ806" s="220"/>
      <c r="AK806" s="222"/>
      <c r="AL806" s="222"/>
      <c r="AM806" s="222"/>
      <c r="AN806" s="222"/>
      <c r="AO806" s="223"/>
      <c r="AP806" s="220"/>
      <c r="AQ806" s="224"/>
      <c r="AR806" s="224"/>
      <c r="AS806" s="224"/>
      <c r="AT806" s="224"/>
      <c r="AU806" s="224"/>
      <c r="AV806" s="224"/>
      <c r="AW806" s="224"/>
      <c r="AX806" s="224"/>
      <c r="AY806" s="224"/>
    </row>
    <row r="807">
      <c r="A807" s="219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5"/>
      <c r="AA807" s="220"/>
      <c r="AB807" s="225"/>
      <c r="AC807" s="225"/>
      <c r="AD807" s="225"/>
      <c r="AE807" s="225"/>
      <c r="AF807" s="225"/>
      <c r="AG807" s="220"/>
      <c r="AH807" s="220"/>
      <c r="AI807" s="220"/>
      <c r="AJ807" s="220"/>
      <c r="AK807" s="222"/>
      <c r="AL807" s="222"/>
      <c r="AM807" s="222"/>
      <c r="AN807" s="222"/>
      <c r="AO807" s="223"/>
      <c r="AP807" s="220"/>
      <c r="AQ807" s="224"/>
      <c r="AR807" s="224"/>
      <c r="AS807" s="224"/>
      <c r="AT807" s="224"/>
      <c r="AU807" s="224"/>
      <c r="AV807" s="224"/>
      <c r="AW807" s="224"/>
      <c r="AX807" s="224"/>
      <c r="AY807" s="224"/>
    </row>
    <row r="808">
      <c r="A808" s="219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5"/>
      <c r="AA808" s="220"/>
      <c r="AB808" s="225"/>
      <c r="AC808" s="225"/>
      <c r="AD808" s="225"/>
      <c r="AE808" s="225"/>
      <c r="AF808" s="225"/>
      <c r="AG808" s="220"/>
      <c r="AH808" s="220"/>
      <c r="AI808" s="220"/>
      <c r="AJ808" s="220"/>
      <c r="AK808" s="222"/>
      <c r="AL808" s="222"/>
      <c r="AM808" s="222"/>
      <c r="AN808" s="222"/>
      <c r="AO808" s="223"/>
      <c r="AP808" s="220"/>
      <c r="AQ808" s="224"/>
      <c r="AR808" s="224"/>
      <c r="AS808" s="224"/>
      <c r="AT808" s="224"/>
      <c r="AU808" s="224"/>
      <c r="AV808" s="224"/>
      <c r="AW808" s="224"/>
      <c r="AX808" s="224"/>
      <c r="AY808" s="224"/>
    </row>
    <row r="809">
      <c r="A809" s="219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5"/>
      <c r="AA809" s="220"/>
      <c r="AB809" s="225"/>
      <c r="AC809" s="225"/>
      <c r="AD809" s="225"/>
      <c r="AE809" s="225"/>
      <c r="AF809" s="225"/>
      <c r="AG809" s="220"/>
      <c r="AH809" s="220"/>
      <c r="AI809" s="220"/>
      <c r="AJ809" s="220"/>
      <c r="AK809" s="222"/>
      <c r="AL809" s="222"/>
      <c r="AM809" s="222"/>
      <c r="AN809" s="222"/>
      <c r="AO809" s="223"/>
      <c r="AP809" s="220"/>
      <c r="AQ809" s="224"/>
      <c r="AR809" s="224"/>
      <c r="AS809" s="224"/>
      <c r="AT809" s="224"/>
      <c r="AU809" s="224"/>
      <c r="AV809" s="224"/>
      <c r="AW809" s="224"/>
      <c r="AX809" s="224"/>
      <c r="AY809" s="224"/>
    </row>
    <row r="810">
      <c r="A810" s="219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5"/>
      <c r="AA810" s="220"/>
      <c r="AB810" s="225"/>
      <c r="AC810" s="225"/>
      <c r="AD810" s="225"/>
      <c r="AE810" s="225"/>
      <c r="AF810" s="225"/>
      <c r="AG810" s="220"/>
      <c r="AH810" s="220"/>
      <c r="AI810" s="220"/>
      <c r="AJ810" s="220"/>
      <c r="AK810" s="222"/>
      <c r="AL810" s="222"/>
      <c r="AM810" s="222"/>
      <c r="AN810" s="222"/>
      <c r="AO810" s="223"/>
      <c r="AP810" s="220"/>
      <c r="AQ810" s="224"/>
      <c r="AR810" s="224"/>
      <c r="AS810" s="224"/>
      <c r="AT810" s="224"/>
      <c r="AU810" s="224"/>
      <c r="AV810" s="224"/>
      <c r="AW810" s="224"/>
      <c r="AX810" s="224"/>
      <c r="AY810" s="224"/>
    </row>
    <row r="811">
      <c r="A811" s="219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5"/>
      <c r="AA811" s="220"/>
      <c r="AB811" s="225"/>
      <c r="AC811" s="225"/>
      <c r="AD811" s="225"/>
      <c r="AE811" s="225"/>
      <c r="AF811" s="225"/>
      <c r="AG811" s="220"/>
      <c r="AH811" s="220"/>
      <c r="AI811" s="220"/>
      <c r="AJ811" s="220"/>
      <c r="AK811" s="222"/>
      <c r="AL811" s="222"/>
      <c r="AM811" s="222"/>
      <c r="AN811" s="222"/>
      <c r="AO811" s="223"/>
      <c r="AP811" s="220"/>
      <c r="AQ811" s="224"/>
      <c r="AR811" s="224"/>
      <c r="AS811" s="224"/>
      <c r="AT811" s="224"/>
      <c r="AU811" s="224"/>
      <c r="AV811" s="224"/>
      <c r="AW811" s="224"/>
      <c r="AX811" s="224"/>
      <c r="AY811" s="224"/>
    </row>
    <row r="812">
      <c r="A812" s="219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5"/>
      <c r="AA812" s="220"/>
      <c r="AB812" s="225"/>
      <c r="AC812" s="225"/>
      <c r="AD812" s="225"/>
      <c r="AE812" s="225"/>
      <c r="AF812" s="225"/>
      <c r="AG812" s="220"/>
      <c r="AH812" s="220"/>
      <c r="AI812" s="220"/>
      <c r="AJ812" s="220"/>
      <c r="AK812" s="222"/>
      <c r="AL812" s="222"/>
      <c r="AM812" s="222"/>
      <c r="AN812" s="222"/>
      <c r="AO812" s="223"/>
      <c r="AP812" s="220"/>
      <c r="AQ812" s="224"/>
      <c r="AR812" s="224"/>
      <c r="AS812" s="224"/>
      <c r="AT812" s="224"/>
      <c r="AU812" s="224"/>
      <c r="AV812" s="224"/>
      <c r="AW812" s="224"/>
      <c r="AX812" s="224"/>
      <c r="AY812" s="224"/>
    </row>
    <row r="813">
      <c r="A813" s="219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5"/>
      <c r="AA813" s="220"/>
      <c r="AB813" s="225"/>
      <c r="AC813" s="225"/>
      <c r="AD813" s="225"/>
      <c r="AE813" s="225"/>
      <c r="AF813" s="225"/>
      <c r="AG813" s="220"/>
      <c r="AH813" s="220"/>
      <c r="AI813" s="220"/>
      <c r="AJ813" s="220"/>
      <c r="AK813" s="222"/>
      <c r="AL813" s="222"/>
      <c r="AM813" s="222"/>
      <c r="AN813" s="222"/>
      <c r="AO813" s="223"/>
      <c r="AP813" s="220"/>
      <c r="AQ813" s="224"/>
      <c r="AR813" s="224"/>
      <c r="AS813" s="224"/>
      <c r="AT813" s="224"/>
      <c r="AU813" s="224"/>
      <c r="AV813" s="224"/>
      <c r="AW813" s="224"/>
      <c r="AX813" s="224"/>
      <c r="AY813" s="224"/>
    </row>
    <row r="814">
      <c r="A814" s="219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5"/>
      <c r="AA814" s="220"/>
      <c r="AB814" s="225"/>
      <c r="AC814" s="225"/>
      <c r="AD814" s="225"/>
      <c r="AE814" s="225"/>
      <c r="AF814" s="225"/>
      <c r="AG814" s="220"/>
      <c r="AH814" s="220"/>
      <c r="AI814" s="220"/>
      <c r="AJ814" s="220"/>
      <c r="AK814" s="222"/>
      <c r="AL814" s="222"/>
      <c r="AM814" s="222"/>
      <c r="AN814" s="222"/>
      <c r="AO814" s="223"/>
      <c r="AP814" s="220"/>
      <c r="AQ814" s="224"/>
      <c r="AR814" s="224"/>
      <c r="AS814" s="224"/>
      <c r="AT814" s="224"/>
      <c r="AU814" s="224"/>
      <c r="AV814" s="224"/>
      <c r="AW814" s="224"/>
      <c r="AX814" s="224"/>
      <c r="AY814" s="224"/>
    </row>
    <row r="815">
      <c r="A815" s="219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5"/>
      <c r="AA815" s="220"/>
      <c r="AB815" s="225"/>
      <c r="AC815" s="225"/>
      <c r="AD815" s="225"/>
      <c r="AE815" s="225"/>
      <c r="AF815" s="225"/>
      <c r="AG815" s="220"/>
      <c r="AH815" s="220"/>
      <c r="AI815" s="220"/>
      <c r="AJ815" s="220"/>
      <c r="AK815" s="222"/>
      <c r="AL815" s="222"/>
      <c r="AM815" s="222"/>
      <c r="AN815" s="222"/>
      <c r="AO815" s="223"/>
      <c r="AP815" s="220"/>
      <c r="AQ815" s="224"/>
      <c r="AR815" s="224"/>
      <c r="AS815" s="224"/>
      <c r="AT815" s="224"/>
      <c r="AU815" s="224"/>
      <c r="AV815" s="224"/>
      <c r="AW815" s="224"/>
      <c r="AX815" s="224"/>
      <c r="AY815" s="224"/>
    </row>
    <row r="816">
      <c r="A816" s="219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5"/>
      <c r="AA816" s="220"/>
      <c r="AB816" s="225"/>
      <c r="AC816" s="225"/>
      <c r="AD816" s="225"/>
      <c r="AE816" s="225"/>
      <c r="AF816" s="225"/>
      <c r="AG816" s="220"/>
      <c r="AH816" s="220"/>
      <c r="AI816" s="220"/>
      <c r="AJ816" s="220"/>
      <c r="AK816" s="222"/>
      <c r="AL816" s="222"/>
      <c r="AM816" s="222"/>
      <c r="AN816" s="222"/>
      <c r="AO816" s="223"/>
      <c r="AP816" s="220"/>
      <c r="AQ816" s="224"/>
      <c r="AR816" s="224"/>
      <c r="AS816" s="224"/>
      <c r="AT816" s="224"/>
      <c r="AU816" s="224"/>
      <c r="AV816" s="224"/>
      <c r="AW816" s="224"/>
      <c r="AX816" s="224"/>
      <c r="AY816" s="224"/>
    </row>
    <row r="817">
      <c r="A817" s="219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5"/>
      <c r="AA817" s="220"/>
      <c r="AB817" s="225"/>
      <c r="AC817" s="225"/>
      <c r="AD817" s="225"/>
      <c r="AE817" s="225"/>
      <c r="AF817" s="225"/>
      <c r="AG817" s="220"/>
      <c r="AH817" s="220"/>
      <c r="AI817" s="220"/>
      <c r="AJ817" s="220"/>
      <c r="AK817" s="222"/>
      <c r="AL817" s="222"/>
      <c r="AM817" s="222"/>
      <c r="AN817" s="222"/>
      <c r="AO817" s="223"/>
      <c r="AP817" s="220"/>
      <c r="AQ817" s="224"/>
      <c r="AR817" s="224"/>
      <c r="AS817" s="224"/>
      <c r="AT817" s="224"/>
      <c r="AU817" s="224"/>
      <c r="AV817" s="224"/>
      <c r="AW817" s="224"/>
      <c r="AX817" s="224"/>
      <c r="AY817" s="224"/>
    </row>
    <row r="818">
      <c r="A818" s="219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5"/>
      <c r="AA818" s="220"/>
      <c r="AB818" s="225"/>
      <c r="AC818" s="225"/>
      <c r="AD818" s="225"/>
      <c r="AE818" s="225"/>
      <c r="AF818" s="225"/>
      <c r="AG818" s="220"/>
      <c r="AH818" s="220"/>
      <c r="AI818" s="220"/>
      <c r="AJ818" s="220"/>
      <c r="AK818" s="222"/>
      <c r="AL818" s="222"/>
      <c r="AM818" s="222"/>
      <c r="AN818" s="222"/>
      <c r="AO818" s="223"/>
      <c r="AP818" s="220"/>
      <c r="AQ818" s="224"/>
      <c r="AR818" s="224"/>
      <c r="AS818" s="224"/>
      <c r="AT818" s="224"/>
      <c r="AU818" s="224"/>
      <c r="AV818" s="224"/>
      <c r="AW818" s="224"/>
      <c r="AX818" s="224"/>
      <c r="AY818" s="224"/>
    </row>
    <row r="819">
      <c r="A819" s="219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5"/>
      <c r="AA819" s="220"/>
      <c r="AB819" s="225"/>
      <c r="AC819" s="225"/>
      <c r="AD819" s="225"/>
      <c r="AE819" s="225"/>
      <c r="AF819" s="225"/>
      <c r="AG819" s="220"/>
      <c r="AH819" s="220"/>
      <c r="AI819" s="220"/>
      <c r="AJ819" s="220"/>
      <c r="AK819" s="222"/>
      <c r="AL819" s="222"/>
      <c r="AM819" s="222"/>
      <c r="AN819" s="222"/>
      <c r="AO819" s="223"/>
      <c r="AP819" s="220"/>
      <c r="AQ819" s="224"/>
      <c r="AR819" s="224"/>
      <c r="AS819" s="224"/>
      <c r="AT819" s="224"/>
      <c r="AU819" s="224"/>
      <c r="AV819" s="224"/>
      <c r="AW819" s="224"/>
      <c r="AX819" s="224"/>
      <c r="AY819" s="224"/>
    </row>
    <row r="820">
      <c r="A820" s="219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5"/>
      <c r="AA820" s="220"/>
      <c r="AB820" s="225"/>
      <c r="AC820" s="225"/>
      <c r="AD820" s="225"/>
      <c r="AE820" s="225"/>
      <c r="AF820" s="225"/>
      <c r="AG820" s="220"/>
      <c r="AH820" s="220"/>
      <c r="AI820" s="220"/>
      <c r="AJ820" s="220"/>
      <c r="AK820" s="222"/>
      <c r="AL820" s="222"/>
      <c r="AM820" s="222"/>
      <c r="AN820" s="222"/>
      <c r="AO820" s="223"/>
      <c r="AP820" s="220"/>
      <c r="AQ820" s="224"/>
      <c r="AR820" s="224"/>
      <c r="AS820" s="224"/>
      <c r="AT820" s="224"/>
      <c r="AU820" s="224"/>
      <c r="AV820" s="224"/>
      <c r="AW820" s="224"/>
      <c r="AX820" s="224"/>
      <c r="AY820" s="224"/>
    </row>
    <row r="821">
      <c r="A821" s="219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5"/>
      <c r="AA821" s="220"/>
      <c r="AB821" s="225"/>
      <c r="AC821" s="225"/>
      <c r="AD821" s="225"/>
      <c r="AE821" s="225"/>
      <c r="AF821" s="225"/>
      <c r="AG821" s="220"/>
      <c r="AH821" s="220"/>
      <c r="AI821" s="220"/>
      <c r="AJ821" s="220"/>
      <c r="AK821" s="222"/>
      <c r="AL821" s="222"/>
      <c r="AM821" s="222"/>
      <c r="AN821" s="222"/>
      <c r="AO821" s="223"/>
      <c r="AP821" s="220"/>
      <c r="AQ821" s="224"/>
      <c r="AR821" s="224"/>
      <c r="AS821" s="224"/>
      <c r="AT821" s="224"/>
      <c r="AU821" s="224"/>
      <c r="AV821" s="224"/>
      <c r="AW821" s="224"/>
      <c r="AX821" s="224"/>
      <c r="AY821" s="224"/>
    </row>
    <row r="822">
      <c r="A822" s="219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5"/>
      <c r="AA822" s="220"/>
      <c r="AB822" s="225"/>
      <c r="AC822" s="225"/>
      <c r="AD822" s="225"/>
      <c r="AE822" s="225"/>
      <c r="AF822" s="225"/>
      <c r="AG822" s="220"/>
      <c r="AH822" s="220"/>
      <c r="AI822" s="220"/>
      <c r="AJ822" s="220"/>
      <c r="AK822" s="222"/>
      <c r="AL822" s="222"/>
      <c r="AM822" s="222"/>
      <c r="AN822" s="222"/>
      <c r="AO822" s="223"/>
      <c r="AP822" s="220"/>
      <c r="AQ822" s="224"/>
      <c r="AR822" s="224"/>
      <c r="AS822" s="224"/>
      <c r="AT822" s="224"/>
      <c r="AU822" s="224"/>
      <c r="AV822" s="224"/>
      <c r="AW822" s="224"/>
      <c r="AX822" s="224"/>
      <c r="AY822" s="224"/>
    </row>
    <row r="823">
      <c r="A823" s="219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5"/>
      <c r="AA823" s="220"/>
      <c r="AB823" s="225"/>
      <c r="AC823" s="225"/>
      <c r="AD823" s="225"/>
      <c r="AE823" s="225"/>
      <c r="AF823" s="225"/>
      <c r="AG823" s="220"/>
      <c r="AH823" s="220"/>
      <c r="AI823" s="220"/>
      <c r="AJ823" s="220"/>
      <c r="AK823" s="222"/>
      <c r="AL823" s="222"/>
      <c r="AM823" s="222"/>
      <c r="AN823" s="222"/>
      <c r="AO823" s="223"/>
      <c r="AP823" s="220"/>
      <c r="AQ823" s="224"/>
      <c r="AR823" s="224"/>
      <c r="AS823" s="224"/>
      <c r="AT823" s="224"/>
      <c r="AU823" s="224"/>
      <c r="AV823" s="224"/>
      <c r="AW823" s="224"/>
      <c r="AX823" s="224"/>
      <c r="AY823" s="224"/>
    </row>
    <row r="824">
      <c r="A824" s="219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5"/>
      <c r="AA824" s="220"/>
      <c r="AB824" s="225"/>
      <c r="AC824" s="225"/>
      <c r="AD824" s="225"/>
      <c r="AE824" s="225"/>
      <c r="AF824" s="225"/>
      <c r="AG824" s="220"/>
      <c r="AH824" s="220"/>
      <c r="AI824" s="220"/>
      <c r="AJ824" s="220"/>
      <c r="AK824" s="222"/>
      <c r="AL824" s="222"/>
      <c r="AM824" s="222"/>
      <c r="AN824" s="222"/>
      <c r="AO824" s="223"/>
      <c r="AP824" s="220"/>
      <c r="AQ824" s="224"/>
      <c r="AR824" s="224"/>
      <c r="AS824" s="224"/>
      <c r="AT824" s="224"/>
      <c r="AU824" s="224"/>
      <c r="AV824" s="224"/>
      <c r="AW824" s="224"/>
      <c r="AX824" s="224"/>
      <c r="AY824" s="224"/>
    </row>
    <row r="825">
      <c r="A825" s="219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5"/>
      <c r="AA825" s="220"/>
      <c r="AB825" s="225"/>
      <c r="AC825" s="225"/>
      <c r="AD825" s="225"/>
      <c r="AE825" s="225"/>
      <c r="AF825" s="225"/>
      <c r="AG825" s="220"/>
      <c r="AH825" s="220"/>
      <c r="AI825" s="220"/>
      <c r="AJ825" s="220"/>
      <c r="AK825" s="222"/>
      <c r="AL825" s="222"/>
      <c r="AM825" s="222"/>
      <c r="AN825" s="222"/>
      <c r="AO825" s="223"/>
      <c r="AP825" s="220"/>
      <c r="AQ825" s="224"/>
      <c r="AR825" s="224"/>
      <c r="AS825" s="224"/>
      <c r="AT825" s="224"/>
      <c r="AU825" s="224"/>
      <c r="AV825" s="224"/>
      <c r="AW825" s="224"/>
      <c r="AX825" s="224"/>
      <c r="AY825" s="224"/>
    </row>
    <row r="826">
      <c r="A826" s="219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5"/>
      <c r="AA826" s="220"/>
      <c r="AB826" s="225"/>
      <c r="AC826" s="225"/>
      <c r="AD826" s="225"/>
      <c r="AE826" s="225"/>
      <c r="AF826" s="225"/>
      <c r="AG826" s="220"/>
      <c r="AH826" s="220"/>
      <c r="AI826" s="220"/>
      <c r="AJ826" s="220"/>
      <c r="AK826" s="222"/>
      <c r="AL826" s="222"/>
      <c r="AM826" s="222"/>
      <c r="AN826" s="222"/>
      <c r="AO826" s="223"/>
      <c r="AP826" s="220"/>
      <c r="AQ826" s="224"/>
      <c r="AR826" s="224"/>
      <c r="AS826" s="224"/>
      <c r="AT826" s="224"/>
      <c r="AU826" s="224"/>
      <c r="AV826" s="224"/>
      <c r="AW826" s="224"/>
      <c r="AX826" s="224"/>
      <c r="AY826" s="224"/>
    </row>
    <row r="827">
      <c r="A827" s="219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5"/>
      <c r="AA827" s="220"/>
      <c r="AB827" s="225"/>
      <c r="AC827" s="225"/>
      <c r="AD827" s="225"/>
      <c r="AE827" s="225"/>
      <c r="AF827" s="225"/>
      <c r="AG827" s="220"/>
      <c r="AH827" s="220"/>
      <c r="AI827" s="220"/>
      <c r="AJ827" s="220"/>
      <c r="AK827" s="222"/>
      <c r="AL827" s="222"/>
      <c r="AM827" s="222"/>
      <c r="AN827" s="222"/>
      <c r="AO827" s="223"/>
      <c r="AP827" s="220"/>
      <c r="AQ827" s="224"/>
      <c r="AR827" s="224"/>
      <c r="AS827" s="224"/>
      <c r="AT827" s="224"/>
      <c r="AU827" s="224"/>
      <c r="AV827" s="224"/>
      <c r="AW827" s="224"/>
      <c r="AX827" s="224"/>
      <c r="AY827" s="224"/>
    </row>
    <row r="828">
      <c r="A828" s="219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5"/>
      <c r="AA828" s="220"/>
      <c r="AB828" s="225"/>
      <c r="AC828" s="225"/>
      <c r="AD828" s="225"/>
      <c r="AE828" s="225"/>
      <c r="AF828" s="225"/>
      <c r="AG828" s="220"/>
      <c r="AH828" s="220"/>
      <c r="AI828" s="220"/>
      <c r="AJ828" s="220"/>
      <c r="AK828" s="222"/>
      <c r="AL828" s="222"/>
      <c r="AM828" s="222"/>
      <c r="AN828" s="222"/>
      <c r="AO828" s="223"/>
      <c r="AP828" s="220"/>
      <c r="AQ828" s="224"/>
      <c r="AR828" s="224"/>
      <c r="AS828" s="224"/>
      <c r="AT828" s="224"/>
      <c r="AU828" s="224"/>
      <c r="AV828" s="224"/>
      <c r="AW828" s="224"/>
      <c r="AX828" s="224"/>
      <c r="AY828" s="224"/>
    </row>
    <row r="829">
      <c r="A829" s="219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5"/>
      <c r="AA829" s="220"/>
      <c r="AB829" s="225"/>
      <c r="AC829" s="225"/>
      <c r="AD829" s="225"/>
      <c r="AE829" s="225"/>
      <c r="AF829" s="225"/>
      <c r="AG829" s="220"/>
      <c r="AH829" s="220"/>
      <c r="AI829" s="220"/>
      <c r="AJ829" s="220"/>
      <c r="AK829" s="222"/>
      <c r="AL829" s="222"/>
      <c r="AM829" s="222"/>
      <c r="AN829" s="222"/>
      <c r="AO829" s="223"/>
      <c r="AP829" s="220"/>
      <c r="AQ829" s="224"/>
      <c r="AR829" s="224"/>
      <c r="AS829" s="224"/>
      <c r="AT829" s="224"/>
      <c r="AU829" s="224"/>
      <c r="AV829" s="224"/>
      <c r="AW829" s="224"/>
      <c r="AX829" s="224"/>
      <c r="AY829" s="224"/>
    </row>
    <row r="830">
      <c r="A830" s="219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5"/>
      <c r="AA830" s="220"/>
      <c r="AB830" s="225"/>
      <c r="AC830" s="225"/>
      <c r="AD830" s="225"/>
      <c r="AE830" s="225"/>
      <c r="AF830" s="225"/>
      <c r="AG830" s="220"/>
      <c r="AH830" s="220"/>
      <c r="AI830" s="220"/>
      <c r="AJ830" s="220"/>
      <c r="AK830" s="222"/>
      <c r="AL830" s="222"/>
      <c r="AM830" s="222"/>
      <c r="AN830" s="222"/>
      <c r="AO830" s="223"/>
      <c r="AP830" s="220"/>
      <c r="AQ830" s="224"/>
      <c r="AR830" s="224"/>
      <c r="AS830" s="224"/>
      <c r="AT830" s="224"/>
      <c r="AU830" s="224"/>
      <c r="AV830" s="224"/>
      <c r="AW830" s="224"/>
      <c r="AX830" s="224"/>
      <c r="AY830" s="224"/>
    </row>
    <row r="831">
      <c r="A831" s="219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5"/>
      <c r="AA831" s="220"/>
      <c r="AB831" s="225"/>
      <c r="AC831" s="225"/>
      <c r="AD831" s="225"/>
      <c r="AE831" s="225"/>
      <c r="AF831" s="225"/>
      <c r="AG831" s="220"/>
      <c r="AH831" s="220"/>
      <c r="AI831" s="220"/>
      <c r="AJ831" s="220"/>
      <c r="AK831" s="222"/>
      <c r="AL831" s="222"/>
      <c r="AM831" s="222"/>
      <c r="AN831" s="222"/>
      <c r="AO831" s="223"/>
      <c r="AP831" s="220"/>
      <c r="AQ831" s="224"/>
      <c r="AR831" s="224"/>
      <c r="AS831" s="224"/>
      <c r="AT831" s="224"/>
      <c r="AU831" s="224"/>
      <c r="AV831" s="224"/>
      <c r="AW831" s="224"/>
      <c r="AX831" s="224"/>
      <c r="AY831" s="224"/>
    </row>
    <row r="832">
      <c r="A832" s="219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5"/>
      <c r="AA832" s="220"/>
      <c r="AB832" s="225"/>
      <c r="AC832" s="225"/>
      <c r="AD832" s="225"/>
      <c r="AE832" s="225"/>
      <c r="AF832" s="225"/>
      <c r="AG832" s="220"/>
      <c r="AH832" s="220"/>
      <c r="AI832" s="220"/>
      <c r="AJ832" s="220"/>
      <c r="AK832" s="222"/>
      <c r="AL832" s="222"/>
      <c r="AM832" s="222"/>
      <c r="AN832" s="222"/>
      <c r="AO832" s="223"/>
      <c r="AP832" s="220"/>
      <c r="AQ832" s="224"/>
      <c r="AR832" s="224"/>
      <c r="AS832" s="224"/>
      <c r="AT832" s="224"/>
      <c r="AU832" s="224"/>
      <c r="AV832" s="224"/>
      <c r="AW832" s="224"/>
      <c r="AX832" s="224"/>
      <c r="AY832" s="224"/>
    </row>
    <row r="833">
      <c r="A833" s="219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5"/>
      <c r="AA833" s="220"/>
      <c r="AB833" s="225"/>
      <c r="AC833" s="225"/>
      <c r="AD833" s="225"/>
      <c r="AE833" s="225"/>
      <c r="AF833" s="225"/>
      <c r="AG833" s="220"/>
      <c r="AH833" s="220"/>
      <c r="AI833" s="220"/>
      <c r="AJ833" s="220"/>
      <c r="AK833" s="222"/>
      <c r="AL833" s="222"/>
      <c r="AM833" s="222"/>
      <c r="AN833" s="222"/>
      <c r="AO833" s="223"/>
      <c r="AP833" s="220"/>
      <c r="AQ833" s="224"/>
      <c r="AR833" s="224"/>
      <c r="AS833" s="224"/>
      <c r="AT833" s="224"/>
      <c r="AU833" s="224"/>
      <c r="AV833" s="224"/>
      <c r="AW833" s="224"/>
      <c r="AX833" s="224"/>
      <c r="AY833" s="224"/>
    </row>
    <row r="834">
      <c r="A834" s="219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5"/>
      <c r="AA834" s="220"/>
      <c r="AB834" s="225"/>
      <c r="AC834" s="225"/>
      <c r="AD834" s="225"/>
      <c r="AE834" s="225"/>
      <c r="AF834" s="225"/>
      <c r="AG834" s="220"/>
      <c r="AH834" s="220"/>
      <c r="AI834" s="220"/>
      <c r="AJ834" s="220"/>
      <c r="AK834" s="222"/>
      <c r="AL834" s="222"/>
      <c r="AM834" s="222"/>
      <c r="AN834" s="222"/>
      <c r="AO834" s="223"/>
      <c r="AP834" s="220"/>
      <c r="AQ834" s="224"/>
      <c r="AR834" s="224"/>
      <c r="AS834" s="224"/>
      <c r="AT834" s="224"/>
      <c r="AU834" s="224"/>
      <c r="AV834" s="224"/>
      <c r="AW834" s="224"/>
      <c r="AX834" s="224"/>
      <c r="AY834" s="224"/>
    </row>
    <row r="835">
      <c r="A835" s="219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5"/>
      <c r="AA835" s="220"/>
      <c r="AB835" s="225"/>
      <c r="AC835" s="225"/>
      <c r="AD835" s="225"/>
      <c r="AE835" s="225"/>
      <c r="AF835" s="225"/>
      <c r="AG835" s="220"/>
      <c r="AH835" s="220"/>
      <c r="AI835" s="220"/>
      <c r="AJ835" s="220"/>
      <c r="AK835" s="222"/>
      <c r="AL835" s="222"/>
      <c r="AM835" s="222"/>
      <c r="AN835" s="222"/>
      <c r="AO835" s="223"/>
      <c r="AP835" s="220"/>
      <c r="AQ835" s="224"/>
      <c r="AR835" s="224"/>
      <c r="AS835" s="224"/>
      <c r="AT835" s="224"/>
      <c r="AU835" s="224"/>
      <c r="AV835" s="224"/>
      <c r="AW835" s="224"/>
      <c r="AX835" s="224"/>
      <c r="AY835" s="224"/>
    </row>
    <row r="836">
      <c r="A836" s="219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5"/>
      <c r="AA836" s="220"/>
      <c r="AB836" s="225"/>
      <c r="AC836" s="225"/>
      <c r="AD836" s="225"/>
      <c r="AE836" s="225"/>
      <c r="AF836" s="225"/>
      <c r="AG836" s="220"/>
      <c r="AH836" s="220"/>
      <c r="AI836" s="220"/>
      <c r="AJ836" s="220"/>
      <c r="AK836" s="222"/>
      <c r="AL836" s="222"/>
      <c r="AM836" s="222"/>
      <c r="AN836" s="222"/>
      <c r="AO836" s="223"/>
      <c r="AP836" s="220"/>
      <c r="AQ836" s="224"/>
      <c r="AR836" s="224"/>
      <c r="AS836" s="224"/>
      <c r="AT836" s="224"/>
      <c r="AU836" s="224"/>
      <c r="AV836" s="224"/>
      <c r="AW836" s="224"/>
      <c r="AX836" s="224"/>
      <c r="AY836" s="224"/>
    </row>
    <row r="837">
      <c r="A837" s="219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5"/>
      <c r="AA837" s="220"/>
      <c r="AB837" s="225"/>
      <c r="AC837" s="225"/>
      <c r="AD837" s="225"/>
      <c r="AE837" s="225"/>
      <c r="AF837" s="225"/>
      <c r="AG837" s="220"/>
      <c r="AH837" s="220"/>
      <c r="AI837" s="220"/>
      <c r="AJ837" s="220"/>
      <c r="AK837" s="222"/>
      <c r="AL837" s="222"/>
      <c r="AM837" s="222"/>
      <c r="AN837" s="222"/>
      <c r="AO837" s="223"/>
      <c r="AP837" s="220"/>
      <c r="AQ837" s="224"/>
      <c r="AR837" s="224"/>
      <c r="AS837" s="224"/>
      <c r="AT837" s="224"/>
      <c r="AU837" s="224"/>
      <c r="AV837" s="224"/>
      <c r="AW837" s="224"/>
      <c r="AX837" s="224"/>
      <c r="AY837" s="224"/>
    </row>
    <row r="838">
      <c r="A838" s="219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5"/>
      <c r="AA838" s="220"/>
      <c r="AB838" s="225"/>
      <c r="AC838" s="225"/>
      <c r="AD838" s="225"/>
      <c r="AE838" s="225"/>
      <c r="AF838" s="225"/>
      <c r="AG838" s="220"/>
      <c r="AH838" s="220"/>
      <c r="AI838" s="220"/>
      <c r="AJ838" s="220"/>
      <c r="AK838" s="222"/>
      <c r="AL838" s="222"/>
      <c r="AM838" s="222"/>
      <c r="AN838" s="222"/>
      <c r="AO838" s="223"/>
      <c r="AP838" s="220"/>
      <c r="AQ838" s="224"/>
      <c r="AR838" s="224"/>
      <c r="AS838" s="224"/>
      <c r="AT838" s="224"/>
      <c r="AU838" s="224"/>
      <c r="AV838" s="224"/>
      <c r="AW838" s="224"/>
      <c r="AX838" s="224"/>
      <c r="AY838" s="224"/>
    </row>
    <row r="839">
      <c r="A839" s="219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5"/>
      <c r="AA839" s="220"/>
      <c r="AB839" s="225"/>
      <c r="AC839" s="225"/>
      <c r="AD839" s="225"/>
      <c r="AE839" s="225"/>
      <c r="AF839" s="225"/>
      <c r="AG839" s="220"/>
      <c r="AH839" s="220"/>
      <c r="AI839" s="220"/>
      <c r="AJ839" s="220"/>
      <c r="AK839" s="222"/>
      <c r="AL839" s="222"/>
      <c r="AM839" s="222"/>
      <c r="AN839" s="222"/>
      <c r="AO839" s="223"/>
      <c r="AP839" s="220"/>
      <c r="AQ839" s="224"/>
      <c r="AR839" s="224"/>
      <c r="AS839" s="224"/>
      <c r="AT839" s="224"/>
      <c r="AU839" s="224"/>
      <c r="AV839" s="224"/>
      <c r="AW839" s="224"/>
      <c r="AX839" s="224"/>
      <c r="AY839" s="224"/>
    </row>
    <row r="840">
      <c r="A840" s="219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5"/>
      <c r="AA840" s="220"/>
      <c r="AB840" s="225"/>
      <c r="AC840" s="225"/>
      <c r="AD840" s="225"/>
      <c r="AE840" s="225"/>
      <c r="AF840" s="225"/>
      <c r="AG840" s="220"/>
      <c r="AH840" s="220"/>
      <c r="AI840" s="220"/>
      <c r="AJ840" s="220"/>
      <c r="AK840" s="222"/>
      <c r="AL840" s="222"/>
      <c r="AM840" s="222"/>
      <c r="AN840" s="222"/>
      <c r="AO840" s="223"/>
      <c r="AP840" s="220"/>
      <c r="AQ840" s="224"/>
      <c r="AR840" s="224"/>
      <c r="AS840" s="224"/>
      <c r="AT840" s="224"/>
      <c r="AU840" s="224"/>
      <c r="AV840" s="224"/>
      <c r="AW840" s="224"/>
      <c r="AX840" s="224"/>
      <c r="AY840" s="224"/>
    </row>
    <row r="841">
      <c r="A841" s="219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5"/>
      <c r="AA841" s="220"/>
      <c r="AB841" s="225"/>
      <c r="AC841" s="225"/>
      <c r="AD841" s="225"/>
      <c r="AE841" s="225"/>
      <c r="AF841" s="225"/>
      <c r="AG841" s="220"/>
      <c r="AH841" s="220"/>
      <c r="AI841" s="220"/>
      <c r="AJ841" s="220"/>
      <c r="AK841" s="222"/>
      <c r="AL841" s="222"/>
      <c r="AM841" s="222"/>
      <c r="AN841" s="222"/>
      <c r="AO841" s="223"/>
      <c r="AP841" s="220"/>
      <c r="AQ841" s="224"/>
      <c r="AR841" s="224"/>
      <c r="AS841" s="224"/>
      <c r="AT841" s="224"/>
      <c r="AU841" s="224"/>
      <c r="AV841" s="224"/>
      <c r="AW841" s="224"/>
      <c r="AX841" s="224"/>
      <c r="AY841" s="224"/>
    </row>
    <row r="842">
      <c r="A842" s="219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5"/>
      <c r="AA842" s="220"/>
      <c r="AB842" s="225"/>
      <c r="AC842" s="225"/>
      <c r="AD842" s="225"/>
      <c r="AE842" s="225"/>
      <c r="AF842" s="225"/>
      <c r="AG842" s="220"/>
      <c r="AH842" s="220"/>
      <c r="AI842" s="220"/>
      <c r="AJ842" s="220"/>
      <c r="AK842" s="222"/>
      <c r="AL842" s="222"/>
      <c r="AM842" s="222"/>
      <c r="AN842" s="222"/>
      <c r="AO842" s="223"/>
      <c r="AP842" s="220"/>
      <c r="AQ842" s="224"/>
      <c r="AR842" s="224"/>
      <c r="AS842" s="224"/>
      <c r="AT842" s="224"/>
      <c r="AU842" s="224"/>
      <c r="AV842" s="224"/>
      <c r="AW842" s="224"/>
      <c r="AX842" s="224"/>
      <c r="AY842" s="224"/>
    </row>
    <row r="843">
      <c r="A843" s="219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5"/>
      <c r="AA843" s="220"/>
      <c r="AB843" s="225"/>
      <c r="AC843" s="225"/>
      <c r="AD843" s="225"/>
      <c r="AE843" s="225"/>
      <c r="AF843" s="225"/>
      <c r="AG843" s="220"/>
      <c r="AH843" s="220"/>
      <c r="AI843" s="220"/>
      <c r="AJ843" s="220"/>
      <c r="AK843" s="222"/>
      <c r="AL843" s="222"/>
      <c r="AM843" s="222"/>
      <c r="AN843" s="222"/>
      <c r="AO843" s="223"/>
      <c r="AP843" s="220"/>
      <c r="AQ843" s="224"/>
      <c r="AR843" s="224"/>
      <c r="AS843" s="224"/>
      <c r="AT843" s="224"/>
      <c r="AU843" s="224"/>
      <c r="AV843" s="224"/>
      <c r="AW843" s="224"/>
      <c r="AX843" s="224"/>
      <c r="AY843" s="224"/>
    </row>
    <row r="844">
      <c r="A844" s="219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5"/>
      <c r="AA844" s="220"/>
      <c r="AB844" s="225"/>
      <c r="AC844" s="225"/>
      <c r="AD844" s="225"/>
      <c r="AE844" s="225"/>
      <c r="AF844" s="225"/>
      <c r="AG844" s="220"/>
      <c r="AH844" s="220"/>
      <c r="AI844" s="220"/>
      <c r="AJ844" s="220"/>
      <c r="AK844" s="222"/>
      <c r="AL844" s="222"/>
      <c r="AM844" s="222"/>
      <c r="AN844" s="222"/>
      <c r="AO844" s="223"/>
      <c r="AP844" s="220"/>
      <c r="AQ844" s="224"/>
      <c r="AR844" s="224"/>
      <c r="AS844" s="224"/>
      <c r="AT844" s="224"/>
      <c r="AU844" s="224"/>
      <c r="AV844" s="224"/>
      <c r="AW844" s="224"/>
      <c r="AX844" s="224"/>
      <c r="AY844" s="224"/>
    </row>
    <row r="845">
      <c r="A845" s="219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5"/>
      <c r="AA845" s="220"/>
      <c r="AB845" s="225"/>
      <c r="AC845" s="225"/>
      <c r="AD845" s="225"/>
      <c r="AE845" s="225"/>
      <c r="AF845" s="225"/>
      <c r="AG845" s="220"/>
      <c r="AH845" s="220"/>
      <c r="AI845" s="220"/>
      <c r="AJ845" s="220"/>
      <c r="AK845" s="222"/>
      <c r="AL845" s="222"/>
      <c r="AM845" s="222"/>
      <c r="AN845" s="222"/>
      <c r="AO845" s="223"/>
      <c r="AP845" s="220"/>
      <c r="AQ845" s="224"/>
      <c r="AR845" s="224"/>
      <c r="AS845" s="224"/>
      <c r="AT845" s="224"/>
      <c r="AU845" s="224"/>
      <c r="AV845" s="224"/>
      <c r="AW845" s="224"/>
      <c r="AX845" s="224"/>
      <c r="AY845" s="224"/>
    </row>
    <row r="846">
      <c r="A846" s="219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5"/>
      <c r="AA846" s="220"/>
      <c r="AB846" s="225"/>
      <c r="AC846" s="225"/>
      <c r="AD846" s="225"/>
      <c r="AE846" s="225"/>
      <c r="AF846" s="225"/>
      <c r="AG846" s="220"/>
      <c r="AH846" s="220"/>
      <c r="AI846" s="220"/>
      <c r="AJ846" s="220"/>
      <c r="AK846" s="222"/>
      <c r="AL846" s="222"/>
      <c r="AM846" s="222"/>
      <c r="AN846" s="222"/>
      <c r="AO846" s="223"/>
      <c r="AP846" s="220"/>
      <c r="AQ846" s="224"/>
      <c r="AR846" s="224"/>
      <c r="AS846" s="224"/>
      <c r="AT846" s="224"/>
      <c r="AU846" s="224"/>
      <c r="AV846" s="224"/>
      <c r="AW846" s="224"/>
      <c r="AX846" s="224"/>
      <c r="AY846" s="224"/>
    </row>
    <row r="847">
      <c r="A847" s="219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5"/>
      <c r="AA847" s="220"/>
      <c r="AB847" s="225"/>
      <c r="AC847" s="225"/>
      <c r="AD847" s="225"/>
      <c r="AE847" s="225"/>
      <c r="AF847" s="225"/>
      <c r="AG847" s="220"/>
      <c r="AH847" s="220"/>
      <c r="AI847" s="220"/>
      <c r="AJ847" s="220"/>
      <c r="AK847" s="222"/>
      <c r="AL847" s="222"/>
      <c r="AM847" s="222"/>
      <c r="AN847" s="222"/>
      <c r="AO847" s="223"/>
      <c r="AP847" s="220"/>
      <c r="AQ847" s="224"/>
      <c r="AR847" s="224"/>
      <c r="AS847" s="224"/>
      <c r="AT847" s="224"/>
      <c r="AU847" s="224"/>
      <c r="AV847" s="224"/>
      <c r="AW847" s="224"/>
      <c r="AX847" s="224"/>
      <c r="AY847" s="224"/>
    </row>
    <row r="848">
      <c r="A848" s="219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5"/>
      <c r="AA848" s="220"/>
      <c r="AB848" s="225"/>
      <c r="AC848" s="225"/>
      <c r="AD848" s="225"/>
      <c r="AE848" s="225"/>
      <c r="AF848" s="225"/>
      <c r="AG848" s="220"/>
      <c r="AH848" s="220"/>
      <c r="AI848" s="220"/>
      <c r="AJ848" s="220"/>
      <c r="AK848" s="222"/>
      <c r="AL848" s="222"/>
      <c r="AM848" s="222"/>
      <c r="AN848" s="222"/>
      <c r="AO848" s="223"/>
      <c r="AP848" s="220"/>
      <c r="AQ848" s="224"/>
      <c r="AR848" s="224"/>
      <c r="AS848" s="224"/>
      <c r="AT848" s="224"/>
      <c r="AU848" s="224"/>
      <c r="AV848" s="224"/>
      <c r="AW848" s="224"/>
      <c r="AX848" s="224"/>
      <c r="AY848" s="224"/>
    </row>
    <row r="849">
      <c r="A849" s="219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5"/>
      <c r="AA849" s="220"/>
      <c r="AB849" s="225"/>
      <c r="AC849" s="225"/>
      <c r="AD849" s="225"/>
      <c r="AE849" s="225"/>
      <c r="AF849" s="225"/>
      <c r="AG849" s="220"/>
      <c r="AH849" s="220"/>
      <c r="AI849" s="220"/>
      <c r="AJ849" s="220"/>
      <c r="AK849" s="222"/>
      <c r="AL849" s="222"/>
      <c r="AM849" s="222"/>
      <c r="AN849" s="222"/>
      <c r="AO849" s="223"/>
      <c r="AP849" s="220"/>
      <c r="AQ849" s="224"/>
      <c r="AR849" s="224"/>
      <c r="AS849" s="224"/>
      <c r="AT849" s="224"/>
      <c r="AU849" s="224"/>
      <c r="AV849" s="224"/>
      <c r="AW849" s="224"/>
      <c r="AX849" s="224"/>
      <c r="AY849" s="224"/>
    </row>
    <row r="850">
      <c r="A850" s="219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5"/>
      <c r="AA850" s="220"/>
      <c r="AB850" s="225"/>
      <c r="AC850" s="225"/>
      <c r="AD850" s="225"/>
      <c r="AE850" s="225"/>
      <c r="AF850" s="225"/>
      <c r="AG850" s="220"/>
      <c r="AH850" s="220"/>
      <c r="AI850" s="220"/>
      <c r="AJ850" s="220"/>
      <c r="AK850" s="222"/>
      <c r="AL850" s="222"/>
      <c r="AM850" s="222"/>
      <c r="AN850" s="222"/>
      <c r="AO850" s="223"/>
      <c r="AP850" s="220"/>
      <c r="AQ850" s="224"/>
      <c r="AR850" s="224"/>
      <c r="AS850" s="224"/>
      <c r="AT850" s="224"/>
      <c r="AU850" s="224"/>
      <c r="AV850" s="224"/>
      <c r="AW850" s="224"/>
      <c r="AX850" s="224"/>
      <c r="AY850" s="224"/>
    </row>
    <row r="851">
      <c r="A851" s="219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5"/>
      <c r="AA851" s="220"/>
      <c r="AB851" s="225"/>
      <c r="AC851" s="225"/>
      <c r="AD851" s="225"/>
      <c r="AE851" s="225"/>
      <c r="AF851" s="225"/>
      <c r="AG851" s="220"/>
      <c r="AH851" s="220"/>
      <c r="AI851" s="220"/>
      <c r="AJ851" s="220"/>
      <c r="AK851" s="222"/>
      <c r="AL851" s="222"/>
      <c r="AM851" s="222"/>
      <c r="AN851" s="222"/>
      <c r="AO851" s="223"/>
      <c r="AP851" s="220"/>
      <c r="AQ851" s="224"/>
      <c r="AR851" s="224"/>
      <c r="AS851" s="224"/>
      <c r="AT851" s="224"/>
      <c r="AU851" s="224"/>
      <c r="AV851" s="224"/>
      <c r="AW851" s="224"/>
      <c r="AX851" s="224"/>
      <c r="AY851" s="224"/>
    </row>
    <row r="852">
      <c r="A852" s="219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5"/>
      <c r="AA852" s="220"/>
      <c r="AB852" s="225"/>
      <c r="AC852" s="225"/>
      <c r="AD852" s="225"/>
      <c r="AE852" s="225"/>
      <c r="AF852" s="225"/>
      <c r="AG852" s="220"/>
      <c r="AH852" s="220"/>
      <c r="AI852" s="220"/>
      <c r="AJ852" s="220"/>
      <c r="AK852" s="222"/>
      <c r="AL852" s="222"/>
      <c r="AM852" s="222"/>
      <c r="AN852" s="222"/>
      <c r="AO852" s="223"/>
      <c r="AP852" s="220"/>
      <c r="AQ852" s="224"/>
      <c r="AR852" s="224"/>
      <c r="AS852" s="224"/>
      <c r="AT852" s="224"/>
      <c r="AU852" s="224"/>
      <c r="AV852" s="224"/>
      <c r="AW852" s="224"/>
      <c r="AX852" s="224"/>
      <c r="AY852" s="224"/>
    </row>
    <row r="853">
      <c r="A853" s="219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5"/>
      <c r="AA853" s="220"/>
      <c r="AB853" s="225"/>
      <c r="AC853" s="225"/>
      <c r="AD853" s="225"/>
      <c r="AE853" s="225"/>
      <c r="AF853" s="225"/>
      <c r="AG853" s="220"/>
      <c r="AH853" s="220"/>
      <c r="AI853" s="220"/>
      <c r="AJ853" s="220"/>
      <c r="AK853" s="222"/>
      <c r="AL853" s="222"/>
      <c r="AM853" s="222"/>
      <c r="AN853" s="222"/>
      <c r="AO853" s="223"/>
      <c r="AP853" s="220"/>
      <c r="AQ853" s="224"/>
      <c r="AR853" s="224"/>
      <c r="AS853" s="224"/>
      <c r="AT853" s="224"/>
      <c r="AU853" s="224"/>
      <c r="AV853" s="224"/>
      <c r="AW853" s="224"/>
      <c r="AX853" s="224"/>
      <c r="AY853" s="224"/>
    </row>
    <row r="854">
      <c r="A854" s="219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5"/>
      <c r="AA854" s="220"/>
      <c r="AB854" s="225"/>
      <c r="AC854" s="225"/>
      <c r="AD854" s="225"/>
      <c r="AE854" s="225"/>
      <c r="AF854" s="225"/>
      <c r="AG854" s="220"/>
      <c r="AH854" s="220"/>
      <c r="AI854" s="220"/>
      <c r="AJ854" s="220"/>
      <c r="AK854" s="222"/>
      <c r="AL854" s="222"/>
      <c r="AM854" s="222"/>
      <c r="AN854" s="222"/>
      <c r="AO854" s="223"/>
      <c r="AP854" s="220"/>
      <c r="AQ854" s="224"/>
      <c r="AR854" s="224"/>
      <c r="AS854" s="224"/>
      <c r="AT854" s="224"/>
      <c r="AU854" s="224"/>
      <c r="AV854" s="224"/>
      <c r="AW854" s="224"/>
      <c r="AX854" s="224"/>
      <c r="AY854" s="224"/>
    </row>
    <row r="855">
      <c r="A855" s="219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5"/>
      <c r="AA855" s="220"/>
      <c r="AB855" s="225"/>
      <c r="AC855" s="225"/>
      <c r="AD855" s="225"/>
      <c r="AE855" s="225"/>
      <c r="AF855" s="225"/>
      <c r="AG855" s="220"/>
      <c r="AH855" s="220"/>
      <c r="AI855" s="220"/>
      <c r="AJ855" s="220"/>
      <c r="AK855" s="222"/>
      <c r="AL855" s="222"/>
      <c r="AM855" s="222"/>
      <c r="AN855" s="222"/>
      <c r="AO855" s="223"/>
      <c r="AP855" s="220"/>
      <c r="AQ855" s="224"/>
      <c r="AR855" s="224"/>
      <c r="AS855" s="224"/>
      <c r="AT855" s="224"/>
      <c r="AU855" s="224"/>
      <c r="AV855" s="224"/>
      <c r="AW855" s="224"/>
      <c r="AX855" s="224"/>
      <c r="AY855" s="224"/>
    </row>
    <row r="856">
      <c r="A856" s="219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5"/>
      <c r="AA856" s="220"/>
      <c r="AB856" s="225"/>
      <c r="AC856" s="225"/>
      <c r="AD856" s="225"/>
      <c r="AE856" s="225"/>
      <c r="AF856" s="225"/>
      <c r="AG856" s="220"/>
      <c r="AH856" s="220"/>
      <c r="AI856" s="220"/>
      <c r="AJ856" s="220"/>
      <c r="AK856" s="222"/>
      <c r="AL856" s="222"/>
      <c r="AM856" s="222"/>
      <c r="AN856" s="222"/>
      <c r="AO856" s="223"/>
      <c r="AP856" s="220"/>
      <c r="AQ856" s="224"/>
      <c r="AR856" s="224"/>
      <c r="AS856" s="224"/>
      <c r="AT856" s="224"/>
      <c r="AU856" s="224"/>
      <c r="AV856" s="224"/>
      <c r="AW856" s="224"/>
      <c r="AX856" s="224"/>
      <c r="AY856" s="224"/>
    </row>
    <row r="857">
      <c r="A857" s="219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5"/>
      <c r="AA857" s="220"/>
      <c r="AB857" s="225"/>
      <c r="AC857" s="225"/>
      <c r="AD857" s="225"/>
      <c r="AE857" s="225"/>
      <c r="AF857" s="225"/>
      <c r="AG857" s="220"/>
      <c r="AH857" s="220"/>
      <c r="AI857" s="220"/>
      <c r="AJ857" s="220"/>
      <c r="AK857" s="222"/>
      <c r="AL857" s="222"/>
      <c r="AM857" s="222"/>
      <c r="AN857" s="222"/>
      <c r="AO857" s="223"/>
      <c r="AP857" s="220"/>
      <c r="AQ857" s="224"/>
      <c r="AR857" s="224"/>
      <c r="AS857" s="224"/>
      <c r="AT857" s="224"/>
      <c r="AU857" s="224"/>
      <c r="AV857" s="224"/>
      <c r="AW857" s="224"/>
      <c r="AX857" s="224"/>
      <c r="AY857" s="224"/>
    </row>
    <row r="858">
      <c r="A858" s="219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5"/>
      <c r="AA858" s="220"/>
      <c r="AB858" s="225"/>
      <c r="AC858" s="225"/>
      <c r="AD858" s="225"/>
      <c r="AE858" s="225"/>
      <c r="AF858" s="225"/>
      <c r="AG858" s="220"/>
      <c r="AH858" s="220"/>
      <c r="AI858" s="220"/>
      <c r="AJ858" s="220"/>
      <c r="AK858" s="222"/>
      <c r="AL858" s="222"/>
      <c r="AM858" s="222"/>
      <c r="AN858" s="222"/>
      <c r="AO858" s="223"/>
      <c r="AP858" s="220"/>
      <c r="AQ858" s="224"/>
      <c r="AR858" s="224"/>
      <c r="AS858" s="224"/>
      <c r="AT858" s="224"/>
      <c r="AU858" s="224"/>
      <c r="AV858" s="224"/>
      <c r="AW858" s="224"/>
      <c r="AX858" s="224"/>
      <c r="AY858" s="224"/>
    </row>
    <row r="859">
      <c r="A859" s="219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5"/>
      <c r="AA859" s="220"/>
      <c r="AB859" s="225"/>
      <c r="AC859" s="225"/>
      <c r="AD859" s="225"/>
      <c r="AE859" s="225"/>
      <c r="AF859" s="225"/>
      <c r="AG859" s="220"/>
      <c r="AH859" s="220"/>
      <c r="AI859" s="220"/>
      <c r="AJ859" s="220"/>
      <c r="AK859" s="222"/>
      <c r="AL859" s="222"/>
      <c r="AM859" s="222"/>
      <c r="AN859" s="222"/>
      <c r="AO859" s="223"/>
      <c r="AP859" s="220"/>
      <c r="AQ859" s="224"/>
      <c r="AR859" s="224"/>
      <c r="AS859" s="224"/>
      <c r="AT859" s="224"/>
      <c r="AU859" s="224"/>
      <c r="AV859" s="224"/>
      <c r="AW859" s="224"/>
      <c r="AX859" s="224"/>
      <c r="AY859" s="224"/>
    </row>
    <row r="860">
      <c r="A860" s="219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5"/>
      <c r="AA860" s="220"/>
      <c r="AB860" s="225"/>
      <c r="AC860" s="225"/>
      <c r="AD860" s="225"/>
      <c r="AE860" s="225"/>
      <c r="AF860" s="225"/>
      <c r="AG860" s="220"/>
      <c r="AH860" s="220"/>
      <c r="AI860" s="220"/>
      <c r="AJ860" s="220"/>
      <c r="AK860" s="222"/>
      <c r="AL860" s="222"/>
      <c r="AM860" s="222"/>
      <c r="AN860" s="222"/>
      <c r="AO860" s="223"/>
      <c r="AP860" s="220"/>
      <c r="AQ860" s="224"/>
      <c r="AR860" s="224"/>
      <c r="AS860" s="224"/>
      <c r="AT860" s="224"/>
      <c r="AU860" s="224"/>
      <c r="AV860" s="224"/>
      <c r="AW860" s="224"/>
      <c r="AX860" s="224"/>
      <c r="AY860" s="224"/>
    </row>
    <row r="861">
      <c r="A861" s="219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5"/>
      <c r="AA861" s="220"/>
      <c r="AB861" s="225"/>
      <c r="AC861" s="225"/>
      <c r="AD861" s="225"/>
      <c r="AE861" s="225"/>
      <c r="AF861" s="225"/>
      <c r="AG861" s="220"/>
      <c r="AH861" s="220"/>
      <c r="AI861" s="220"/>
      <c r="AJ861" s="220"/>
      <c r="AK861" s="222"/>
      <c r="AL861" s="222"/>
      <c r="AM861" s="222"/>
      <c r="AN861" s="222"/>
      <c r="AO861" s="223"/>
      <c r="AP861" s="220"/>
      <c r="AQ861" s="224"/>
      <c r="AR861" s="224"/>
      <c r="AS861" s="224"/>
      <c r="AT861" s="224"/>
      <c r="AU861" s="224"/>
      <c r="AV861" s="224"/>
      <c r="AW861" s="224"/>
      <c r="AX861" s="224"/>
      <c r="AY861" s="224"/>
    </row>
    <row r="862">
      <c r="A862" s="219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5"/>
      <c r="AA862" s="220"/>
      <c r="AB862" s="225"/>
      <c r="AC862" s="225"/>
      <c r="AD862" s="225"/>
      <c r="AE862" s="225"/>
      <c r="AF862" s="225"/>
      <c r="AG862" s="220"/>
      <c r="AH862" s="220"/>
      <c r="AI862" s="220"/>
      <c r="AJ862" s="220"/>
      <c r="AK862" s="222"/>
      <c r="AL862" s="222"/>
      <c r="AM862" s="222"/>
      <c r="AN862" s="222"/>
      <c r="AO862" s="223"/>
      <c r="AP862" s="220"/>
      <c r="AQ862" s="224"/>
      <c r="AR862" s="224"/>
      <c r="AS862" s="224"/>
      <c r="AT862" s="224"/>
      <c r="AU862" s="224"/>
      <c r="AV862" s="224"/>
      <c r="AW862" s="224"/>
      <c r="AX862" s="224"/>
      <c r="AY862" s="224"/>
    </row>
    <row r="863">
      <c r="A863" s="219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5"/>
      <c r="AA863" s="220"/>
      <c r="AB863" s="225"/>
      <c r="AC863" s="225"/>
      <c r="AD863" s="225"/>
      <c r="AE863" s="225"/>
      <c r="AF863" s="225"/>
      <c r="AG863" s="220"/>
      <c r="AH863" s="220"/>
      <c r="AI863" s="220"/>
      <c r="AJ863" s="220"/>
      <c r="AK863" s="222"/>
      <c r="AL863" s="222"/>
      <c r="AM863" s="222"/>
      <c r="AN863" s="222"/>
      <c r="AO863" s="223"/>
      <c r="AP863" s="220"/>
      <c r="AQ863" s="224"/>
      <c r="AR863" s="224"/>
      <c r="AS863" s="224"/>
      <c r="AT863" s="224"/>
      <c r="AU863" s="224"/>
      <c r="AV863" s="224"/>
      <c r="AW863" s="224"/>
      <c r="AX863" s="224"/>
      <c r="AY863" s="224"/>
    </row>
    <row r="864">
      <c r="A864" s="219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5"/>
      <c r="AA864" s="220"/>
      <c r="AB864" s="225"/>
      <c r="AC864" s="225"/>
      <c r="AD864" s="225"/>
      <c r="AE864" s="225"/>
      <c r="AF864" s="225"/>
      <c r="AG864" s="220"/>
      <c r="AH864" s="220"/>
      <c r="AI864" s="220"/>
      <c r="AJ864" s="220"/>
      <c r="AK864" s="222"/>
      <c r="AL864" s="222"/>
      <c r="AM864" s="222"/>
      <c r="AN864" s="222"/>
      <c r="AO864" s="223"/>
      <c r="AP864" s="220"/>
      <c r="AQ864" s="224"/>
      <c r="AR864" s="224"/>
      <c r="AS864" s="224"/>
      <c r="AT864" s="224"/>
      <c r="AU864" s="224"/>
      <c r="AV864" s="224"/>
      <c r="AW864" s="224"/>
      <c r="AX864" s="224"/>
      <c r="AY864" s="224"/>
    </row>
    <row r="865">
      <c r="A865" s="219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5"/>
      <c r="AA865" s="220"/>
      <c r="AB865" s="225"/>
      <c r="AC865" s="225"/>
      <c r="AD865" s="225"/>
      <c r="AE865" s="225"/>
      <c r="AF865" s="225"/>
      <c r="AG865" s="220"/>
      <c r="AH865" s="220"/>
      <c r="AI865" s="220"/>
      <c r="AJ865" s="220"/>
      <c r="AK865" s="222"/>
      <c r="AL865" s="222"/>
      <c r="AM865" s="222"/>
      <c r="AN865" s="222"/>
      <c r="AO865" s="223"/>
      <c r="AP865" s="220"/>
      <c r="AQ865" s="224"/>
      <c r="AR865" s="224"/>
      <c r="AS865" s="224"/>
      <c r="AT865" s="224"/>
      <c r="AU865" s="224"/>
      <c r="AV865" s="224"/>
      <c r="AW865" s="224"/>
      <c r="AX865" s="224"/>
      <c r="AY865" s="224"/>
    </row>
    <row r="866">
      <c r="A866" s="219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5"/>
      <c r="AA866" s="220"/>
      <c r="AB866" s="225"/>
      <c r="AC866" s="225"/>
      <c r="AD866" s="225"/>
      <c r="AE866" s="225"/>
      <c r="AF866" s="225"/>
      <c r="AG866" s="220"/>
      <c r="AH866" s="220"/>
      <c r="AI866" s="220"/>
      <c r="AJ866" s="220"/>
      <c r="AK866" s="222"/>
      <c r="AL866" s="222"/>
      <c r="AM866" s="222"/>
      <c r="AN866" s="222"/>
      <c r="AO866" s="223"/>
      <c r="AP866" s="220"/>
      <c r="AQ866" s="224"/>
      <c r="AR866" s="224"/>
      <c r="AS866" s="224"/>
      <c r="AT866" s="224"/>
      <c r="AU866" s="224"/>
      <c r="AV866" s="224"/>
      <c r="AW866" s="224"/>
      <c r="AX866" s="224"/>
      <c r="AY866" s="224"/>
    </row>
    <row r="867">
      <c r="A867" s="219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5"/>
      <c r="AA867" s="220"/>
      <c r="AB867" s="225"/>
      <c r="AC867" s="225"/>
      <c r="AD867" s="225"/>
      <c r="AE867" s="225"/>
      <c r="AF867" s="225"/>
      <c r="AG867" s="220"/>
      <c r="AH867" s="220"/>
      <c r="AI867" s="220"/>
      <c r="AJ867" s="220"/>
      <c r="AK867" s="222"/>
      <c r="AL867" s="222"/>
      <c r="AM867" s="222"/>
      <c r="AN867" s="222"/>
      <c r="AO867" s="223"/>
      <c r="AP867" s="220"/>
      <c r="AQ867" s="224"/>
      <c r="AR867" s="224"/>
      <c r="AS867" s="224"/>
      <c r="AT867" s="224"/>
      <c r="AU867" s="224"/>
      <c r="AV867" s="224"/>
      <c r="AW867" s="224"/>
      <c r="AX867" s="224"/>
      <c r="AY867" s="224"/>
    </row>
    <row r="868">
      <c r="A868" s="219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5"/>
      <c r="AA868" s="220"/>
      <c r="AB868" s="225"/>
      <c r="AC868" s="225"/>
      <c r="AD868" s="225"/>
      <c r="AE868" s="225"/>
      <c r="AF868" s="225"/>
      <c r="AG868" s="220"/>
      <c r="AH868" s="220"/>
      <c r="AI868" s="220"/>
      <c r="AJ868" s="220"/>
      <c r="AK868" s="222"/>
      <c r="AL868" s="222"/>
      <c r="AM868" s="222"/>
      <c r="AN868" s="222"/>
      <c r="AO868" s="223"/>
      <c r="AP868" s="220"/>
      <c r="AQ868" s="224"/>
      <c r="AR868" s="224"/>
      <c r="AS868" s="224"/>
      <c r="AT868" s="224"/>
      <c r="AU868" s="224"/>
      <c r="AV868" s="224"/>
      <c r="AW868" s="224"/>
      <c r="AX868" s="224"/>
      <c r="AY868" s="224"/>
    </row>
    <row r="869">
      <c r="A869" s="219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5"/>
      <c r="AA869" s="220"/>
      <c r="AB869" s="225"/>
      <c r="AC869" s="225"/>
      <c r="AD869" s="225"/>
      <c r="AE869" s="225"/>
      <c r="AF869" s="225"/>
      <c r="AG869" s="220"/>
      <c r="AH869" s="220"/>
      <c r="AI869" s="220"/>
      <c r="AJ869" s="220"/>
      <c r="AK869" s="222"/>
      <c r="AL869" s="222"/>
      <c r="AM869" s="222"/>
      <c r="AN869" s="222"/>
      <c r="AO869" s="223"/>
      <c r="AP869" s="220"/>
      <c r="AQ869" s="224"/>
      <c r="AR869" s="224"/>
      <c r="AS869" s="224"/>
      <c r="AT869" s="224"/>
      <c r="AU869" s="224"/>
      <c r="AV869" s="224"/>
      <c r="AW869" s="224"/>
      <c r="AX869" s="224"/>
      <c r="AY869" s="224"/>
    </row>
    <row r="870">
      <c r="A870" s="219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5"/>
      <c r="AA870" s="220"/>
      <c r="AB870" s="225"/>
      <c r="AC870" s="225"/>
      <c r="AD870" s="225"/>
      <c r="AE870" s="225"/>
      <c r="AF870" s="225"/>
      <c r="AG870" s="220"/>
      <c r="AH870" s="220"/>
      <c r="AI870" s="220"/>
      <c r="AJ870" s="220"/>
      <c r="AK870" s="222"/>
      <c r="AL870" s="222"/>
      <c r="AM870" s="222"/>
      <c r="AN870" s="222"/>
      <c r="AO870" s="223"/>
      <c r="AP870" s="220"/>
      <c r="AQ870" s="224"/>
      <c r="AR870" s="224"/>
      <c r="AS870" s="224"/>
      <c r="AT870" s="224"/>
      <c r="AU870" s="224"/>
      <c r="AV870" s="224"/>
      <c r="AW870" s="224"/>
      <c r="AX870" s="224"/>
      <c r="AY870" s="224"/>
    </row>
    <row r="871">
      <c r="A871" s="219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5"/>
      <c r="AA871" s="220"/>
      <c r="AB871" s="225"/>
      <c r="AC871" s="225"/>
      <c r="AD871" s="225"/>
      <c r="AE871" s="225"/>
      <c r="AF871" s="225"/>
      <c r="AG871" s="220"/>
      <c r="AH871" s="220"/>
      <c r="AI871" s="220"/>
      <c r="AJ871" s="220"/>
      <c r="AK871" s="222"/>
      <c r="AL871" s="222"/>
      <c r="AM871" s="222"/>
      <c r="AN871" s="222"/>
      <c r="AO871" s="223"/>
      <c r="AP871" s="220"/>
      <c r="AQ871" s="224"/>
      <c r="AR871" s="224"/>
      <c r="AS871" s="224"/>
      <c r="AT871" s="224"/>
      <c r="AU871" s="224"/>
      <c r="AV871" s="224"/>
      <c r="AW871" s="224"/>
      <c r="AX871" s="224"/>
      <c r="AY871" s="224"/>
    </row>
    <row r="872">
      <c r="A872" s="219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5"/>
      <c r="AA872" s="220"/>
      <c r="AB872" s="225"/>
      <c r="AC872" s="225"/>
      <c r="AD872" s="225"/>
      <c r="AE872" s="225"/>
      <c r="AF872" s="225"/>
      <c r="AG872" s="220"/>
      <c r="AH872" s="220"/>
      <c r="AI872" s="220"/>
      <c r="AJ872" s="220"/>
      <c r="AK872" s="222"/>
      <c r="AL872" s="222"/>
      <c r="AM872" s="222"/>
      <c r="AN872" s="222"/>
      <c r="AO872" s="223"/>
      <c r="AP872" s="220"/>
      <c r="AQ872" s="224"/>
      <c r="AR872" s="224"/>
      <c r="AS872" s="224"/>
      <c r="AT872" s="224"/>
      <c r="AU872" s="224"/>
      <c r="AV872" s="224"/>
      <c r="AW872" s="224"/>
      <c r="AX872" s="224"/>
      <c r="AY872" s="224"/>
    </row>
    <row r="873">
      <c r="A873" s="219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5"/>
      <c r="AA873" s="220"/>
      <c r="AB873" s="225"/>
      <c r="AC873" s="225"/>
      <c r="AD873" s="225"/>
      <c r="AE873" s="225"/>
      <c r="AF873" s="225"/>
      <c r="AG873" s="220"/>
      <c r="AH873" s="220"/>
      <c r="AI873" s="220"/>
      <c r="AJ873" s="220"/>
      <c r="AK873" s="222"/>
      <c r="AL873" s="222"/>
      <c r="AM873" s="222"/>
      <c r="AN873" s="222"/>
      <c r="AO873" s="223"/>
      <c r="AP873" s="220"/>
      <c r="AQ873" s="224"/>
      <c r="AR873" s="224"/>
      <c r="AS873" s="224"/>
      <c r="AT873" s="224"/>
      <c r="AU873" s="224"/>
      <c r="AV873" s="224"/>
      <c r="AW873" s="224"/>
      <c r="AX873" s="224"/>
      <c r="AY873" s="224"/>
    </row>
    <row r="874">
      <c r="A874" s="219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5"/>
      <c r="AA874" s="220"/>
      <c r="AB874" s="225"/>
      <c r="AC874" s="225"/>
      <c r="AD874" s="225"/>
      <c r="AE874" s="225"/>
      <c r="AF874" s="225"/>
      <c r="AG874" s="220"/>
      <c r="AH874" s="220"/>
      <c r="AI874" s="220"/>
      <c r="AJ874" s="220"/>
      <c r="AK874" s="222"/>
      <c r="AL874" s="222"/>
      <c r="AM874" s="222"/>
      <c r="AN874" s="222"/>
      <c r="AO874" s="223"/>
      <c r="AP874" s="220"/>
      <c r="AQ874" s="224"/>
      <c r="AR874" s="224"/>
      <c r="AS874" s="224"/>
      <c r="AT874" s="224"/>
      <c r="AU874" s="224"/>
      <c r="AV874" s="224"/>
      <c r="AW874" s="224"/>
      <c r="AX874" s="224"/>
      <c r="AY874" s="224"/>
    </row>
    <row r="875">
      <c r="A875" s="219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5"/>
      <c r="AA875" s="220"/>
      <c r="AB875" s="225"/>
      <c r="AC875" s="225"/>
      <c r="AD875" s="225"/>
      <c r="AE875" s="225"/>
      <c r="AF875" s="225"/>
      <c r="AG875" s="220"/>
      <c r="AH875" s="220"/>
      <c r="AI875" s="220"/>
      <c r="AJ875" s="220"/>
      <c r="AK875" s="222"/>
      <c r="AL875" s="222"/>
      <c r="AM875" s="222"/>
      <c r="AN875" s="222"/>
      <c r="AO875" s="223"/>
      <c r="AP875" s="220"/>
      <c r="AQ875" s="224"/>
      <c r="AR875" s="224"/>
      <c r="AS875" s="224"/>
      <c r="AT875" s="224"/>
      <c r="AU875" s="224"/>
      <c r="AV875" s="224"/>
      <c r="AW875" s="224"/>
      <c r="AX875" s="224"/>
      <c r="AY875" s="224"/>
    </row>
    <row r="876">
      <c r="A876" s="219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5"/>
      <c r="AA876" s="220"/>
      <c r="AB876" s="225"/>
      <c r="AC876" s="225"/>
      <c r="AD876" s="225"/>
      <c r="AE876" s="225"/>
      <c r="AF876" s="225"/>
      <c r="AG876" s="220"/>
      <c r="AH876" s="220"/>
      <c r="AI876" s="220"/>
      <c r="AJ876" s="220"/>
      <c r="AK876" s="222"/>
      <c r="AL876" s="222"/>
      <c r="AM876" s="222"/>
      <c r="AN876" s="222"/>
      <c r="AO876" s="223"/>
      <c r="AP876" s="220"/>
      <c r="AQ876" s="224"/>
      <c r="AR876" s="224"/>
      <c r="AS876" s="224"/>
      <c r="AT876" s="224"/>
      <c r="AU876" s="224"/>
      <c r="AV876" s="224"/>
      <c r="AW876" s="224"/>
      <c r="AX876" s="224"/>
      <c r="AY876" s="224"/>
    </row>
    <row r="877">
      <c r="A877" s="219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5"/>
      <c r="AA877" s="220"/>
      <c r="AB877" s="225"/>
      <c r="AC877" s="225"/>
      <c r="AD877" s="225"/>
      <c r="AE877" s="225"/>
      <c r="AF877" s="225"/>
      <c r="AG877" s="220"/>
      <c r="AH877" s="220"/>
      <c r="AI877" s="220"/>
      <c r="AJ877" s="220"/>
      <c r="AK877" s="222"/>
      <c r="AL877" s="222"/>
      <c r="AM877" s="222"/>
      <c r="AN877" s="222"/>
      <c r="AO877" s="223"/>
      <c r="AP877" s="220"/>
      <c r="AQ877" s="224"/>
      <c r="AR877" s="224"/>
      <c r="AS877" s="224"/>
      <c r="AT877" s="224"/>
      <c r="AU877" s="224"/>
      <c r="AV877" s="224"/>
      <c r="AW877" s="224"/>
      <c r="AX877" s="224"/>
      <c r="AY877" s="224"/>
    </row>
    <row r="878">
      <c r="A878" s="219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5"/>
      <c r="AA878" s="220"/>
      <c r="AB878" s="225"/>
      <c r="AC878" s="225"/>
      <c r="AD878" s="225"/>
      <c r="AE878" s="225"/>
      <c r="AF878" s="225"/>
      <c r="AG878" s="220"/>
      <c r="AH878" s="220"/>
      <c r="AI878" s="220"/>
      <c r="AJ878" s="220"/>
      <c r="AK878" s="222"/>
      <c r="AL878" s="222"/>
      <c r="AM878" s="222"/>
      <c r="AN878" s="222"/>
      <c r="AO878" s="223"/>
      <c r="AP878" s="220"/>
      <c r="AQ878" s="224"/>
      <c r="AR878" s="224"/>
      <c r="AS878" s="224"/>
      <c r="AT878" s="224"/>
      <c r="AU878" s="224"/>
      <c r="AV878" s="224"/>
      <c r="AW878" s="224"/>
      <c r="AX878" s="224"/>
      <c r="AY878" s="224"/>
    </row>
    <row r="879">
      <c r="A879" s="219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5"/>
      <c r="AA879" s="220"/>
      <c r="AB879" s="225"/>
      <c r="AC879" s="225"/>
      <c r="AD879" s="225"/>
      <c r="AE879" s="225"/>
      <c r="AF879" s="225"/>
      <c r="AG879" s="220"/>
      <c r="AH879" s="220"/>
      <c r="AI879" s="220"/>
      <c r="AJ879" s="220"/>
      <c r="AK879" s="222"/>
      <c r="AL879" s="222"/>
      <c r="AM879" s="222"/>
      <c r="AN879" s="222"/>
      <c r="AO879" s="223"/>
      <c r="AP879" s="220"/>
      <c r="AQ879" s="224"/>
      <c r="AR879" s="224"/>
      <c r="AS879" s="224"/>
      <c r="AT879" s="224"/>
      <c r="AU879" s="224"/>
      <c r="AV879" s="224"/>
      <c r="AW879" s="224"/>
      <c r="AX879" s="224"/>
      <c r="AY879" s="224"/>
    </row>
    <row r="880">
      <c r="A880" s="219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5"/>
      <c r="AA880" s="220"/>
      <c r="AB880" s="225"/>
      <c r="AC880" s="225"/>
      <c r="AD880" s="225"/>
      <c r="AE880" s="225"/>
      <c r="AF880" s="225"/>
      <c r="AG880" s="220"/>
      <c r="AH880" s="220"/>
      <c r="AI880" s="220"/>
      <c r="AJ880" s="220"/>
      <c r="AK880" s="222"/>
      <c r="AL880" s="222"/>
      <c r="AM880" s="222"/>
      <c r="AN880" s="222"/>
      <c r="AO880" s="223"/>
      <c r="AP880" s="220"/>
      <c r="AQ880" s="224"/>
      <c r="AR880" s="224"/>
      <c r="AS880" s="224"/>
      <c r="AT880" s="224"/>
      <c r="AU880" s="224"/>
      <c r="AV880" s="224"/>
      <c r="AW880" s="224"/>
      <c r="AX880" s="224"/>
      <c r="AY880" s="224"/>
    </row>
    <row r="881">
      <c r="A881" s="219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5"/>
      <c r="AA881" s="220"/>
      <c r="AB881" s="225"/>
      <c r="AC881" s="225"/>
      <c r="AD881" s="225"/>
      <c r="AE881" s="225"/>
      <c r="AF881" s="225"/>
      <c r="AG881" s="220"/>
      <c r="AH881" s="220"/>
      <c r="AI881" s="220"/>
      <c r="AJ881" s="220"/>
      <c r="AK881" s="222"/>
      <c r="AL881" s="222"/>
      <c r="AM881" s="222"/>
      <c r="AN881" s="222"/>
      <c r="AO881" s="223"/>
      <c r="AP881" s="220"/>
      <c r="AQ881" s="224"/>
      <c r="AR881" s="224"/>
      <c r="AS881" s="224"/>
      <c r="AT881" s="224"/>
      <c r="AU881" s="224"/>
      <c r="AV881" s="224"/>
      <c r="AW881" s="224"/>
      <c r="AX881" s="224"/>
      <c r="AY881" s="224"/>
    </row>
    <row r="882">
      <c r="A882" s="219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5"/>
      <c r="AA882" s="220"/>
      <c r="AB882" s="225"/>
      <c r="AC882" s="225"/>
      <c r="AD882" s="225"/>
      <c r="AE882" s="225"/>
      <c r="AF882" s="225"/>
      <c r="AG882" s="220"/>
      <c r="AH882" s="220"/>
      <c r="AI882" s="220"/>
      <c r="AJ882" s="220"/>
      <c r="AK882" s="222"/>
      <c r="AL882" s="222"/>
      <c r="AM882" s="222"/>
      <c r="AN882" s="222"/>
      <c r="AO882" s="223"/>
      <c r="AP882" s="220"/>
      <c r="AQ882" s="224"/>
      <c r="AR882" s="224"/>
      <c r="AS882" s="224"/>
      <c r="AT882" s="224"/>
      <c r="AU882" s="224"/>
      <c r="AV882" s="224"/>
      <c r="AW882" s="224"/>
      <c r="AX882" s="224"/>
      <c r="AY882" s="224"/>
    </row>
    <row r="883">
      <c r="A883" s="219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5"/>
      <c r="AA883" s="220"/>
      <c r="AB883" s="225"/>
      <c r="AC883" s="225"/>
      <c r="AD883" s="225"/>
      <c r="AE883" s="225"/>
      <c r="AF883" s="225"/>
      <c r="AG883" s="220"/>
      <c r="AH883" s="220"/>
      <c r="AI883" s="220"/>
      <c r="AJ883" s="220"/>
      <c r="AK883" s="222"/>
      <c r="AL883" s="222"/>
      <c r="AM883" s="222"/>
      <c r="AN883" s="222"/>
      <c r="AO883" s="223"/>
      <c r="AP883" s="220"/>
      <c r="AQ883" s="224"/>
      <c r="AR883" s="224"/>
      <c r="AS883" s="224"/>
      <c r="AT883" s="224"/>
      <c r="AU883" s="224"/>
      <c r="AV883" s="224"/>
      <c r="AW883" s="224"/>
      <c r="AX883" s="224"/>
      <c r="AY883" s="224"/>
    </row>
    <row r="884">
      <c r="A884" s="219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5"/>
      <c r="AA884" s="220"/>
      <c r="AB884" s="225"/>
      <c r="AC884" s="225"/>
      <c r="AD884" s="225"/>
      <c r="AE884" s="225"/>
      <c r="AF884" s="225"/>
      <c r="AG884" s="220"/>
      <c r="AH884" s="220"/>
      <c r="AI884" s="220"/>
      <c r="AJ884" s="220"/>
      <c r="AK884" s="222"/>
      <c r="AL884" s="222"/>
      <c r="AM884" s="222"/>
      <c r="AN884" s="222"/>
      <c r="AO884" s="223"/>
      <c r="AP884" s="220"/>
      <c r="AQ884" s="224"/>
      <c r="AR884" s="224"/>
      <c r="AS884" s="224"/>
      <c r="AT884" s="224"/>
      <c r="AU884" s="224"/>
      <c r="AV884" s="224"/>
      <c r="AW884" s="224"/>
      <c r="AX884" s="224"/>
      <c r="AY884" s="224"/>
    </row>
    <row r="885">
      <c r="A885" s="219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5"/>
      <c r="AA885" s="220"/>
      <c r="AB885" s="225"/>
      <c r="AC885" s="225"/>
      <c r="AD885" s="225"/>
      <c r="AE885" s="225"/>
      <c r="AF885" s="225"/>
      <c r="AG885" s="220"/>
      <c r="AH885" s="220"/>
      <c r="AI885" s="220"/>
      <c r="AJ885" s="220"/>
      <c r="AK885" s="222"/>
      <c r="AL885" s="222"/>
      <c r="AM885" s="222"/>
      <c r="AN885" s="222"/>
      <c r="AO885" s="223"/>
      <c r="AP885" s="220"/>
      <c r="AQ885" s="224"/>
      <c r="AR885" s="224"/>
      <c r="AS885" s="224"/>
      <c r="AT885" s="224"/>
      <c r="AU885" s="224"/>
      <c r="AV885" s="224"/>
      <c r="AW885" s="224"/>
      <c r="AX885" s="224"/>
      <c r="AY885" s="224"/>
    </row>
    <row r="886">
      <c r="A886" s="219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5"/>
      <c r="AA886" s="220"/>
      <c r="AB886" s="225"/>
      <c r="AC886" s="225"/>
      <c r="AD886" s="225"/>
      <c r="AE886" s="225"/>
      <c r="AF886" s="225"/>
      <c r="AG886" s="220"/>
      <c r="AH886" s="220"/>
      <c r="AI886" s="220"/>
      <c r="AJ886" s="220"/>
      <c r="AK886" s="222"/>
      <c r="AL886" s="222"/>
      <c r="AM886" s="222"/>
      <c r="AN886" s="222"/>
      <c r="AO886" s="223"/>
      <c r="AP886" s="220"/>
      <c r="AQ886" s="224"/>
      <c r="AR886" s="224"/>
      <c r="AS886" s="224"/>
      <c r="AT886" s="224"/>
      <c r="AU886" s="224"/>
      <c r="AV886" s="224"/>
      <c r="AW886" s="224"/>
      <c r="AX886" s="224"/>
      <c r="AY886" s="224"/>
    </row>
    <row r="887">
      <c r="A887" s="219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5"/>
      <c r="AA887" s="220"/>
      <c r="AB887" s="225"/>
      <c r="AC887" s="225"/>
      <c r="AD887" s="225"/>
      <c r="AE887" s="225"/>
      <c r="AF887" s="225"/>
      <c r="AG887" s="220"/>
      <c r="AH887" s="220"/>
      <c r="AI887" s="220"/>
      <c r="AJ887" s="220"/>
      <c r="AK887" s="222"/>
      <c r="AL887" s="222"/>
      <c r="AM887" s="222"/>
      <c r="AN887" s="222"/>
      <c r="AO887" s="223"/>
      <c r="AP887" s="220"/>
      <c r="AQ887" s="224"/>
      <c r="AR887" s="224"/>
      <c r="AS887" s="224"/>
      <c r="AT887" s="224"/>
      <c r="AU887" s="224"/>
      <c r="AV887" s="224"/>
      <c r="AW887" s="224"/>
      <c r="AX887" s="224"/>
      <c r="AY887" s="224"/>
    </row>
    <row r="888">
      <c r="A888" s="219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5"/>
      <c r="AA888" s="220"/>
      <c r="AB888" s="225"/>
      <c r="AC888" s="225"/>
      <c r="AD888" s="225"/>
      <c r="AE888" s="225"/>
      <c r="AF888" s="225"/>
      <c r="AG888" s="220"/>
      <c r="AH888" s="220"/>
      <c r="AI888" s="220"/>
      <c r="AJ888" s="220"/>
      <c r="AK888" s="222"/>
      <c r="AL888" s="222"/>
      <c r="AM888" s="222"/>
      <c r="AN888" s="222"/>
      <c r="AO888" s="223"/>
      <c r="AP888" s="220"/>
      <c r="AQ888" s="224"/>
      <c r="AR888" s="224"/>
      <c r="AS888" s="224"/>
      <c r="AT888" s="224"/>
      <c r="AU888" s="224"/>
      <c r="AV888" s="224"/>
      <c r="AW888" s="224"/>
      <c r="AX888" s="224"/>
      <c r="AY888" s="224"/>
    </row>
    <row r="889">
      <c r="A889" s="219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5"/>
      <c r="AA889" s="220"/>
      <c r="AB889" s="225"/>
      <c r="AC889" s="225"/>
      <c r="AD889" s="225"/>
      <c r="AE889" s="225"/>
      <c r="AF889" s="225"/>
      <c r="AG889" s="220"/>
      <c r="AH889" s="220"/>
      <c r="AI889" s="220"/>
      <c r="AJ889" s="220"/>
      <c r="AK889" s="222"/>
      <c r="AL889" s="222"/>
      <c r="AM889" s="222"/>
      <c r="AN889" s="222"/>
      <c r="AO889" s="223"/>
      <c r="AP889" s="220"/>
      <c r="AQ889" s="224"/>
      <c r="AR889" s="224"/>
      <c r="AS889" s="224"/>
      <c r="AT889" s="224"/>
      <c r="AU889" s="224"/>
      <c r="AV889" s="224"/>
      <c r="AW889" s="224"/>
      <c r="AX889" s="224"/>
      <c r="AY889" s="224"/>
    </row>
    <row r="890">
      <c r="A890" s="219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5"/>
      <c r="AA890" s="220"/>
      <c r="AB890" s="225"/>
      <c r="AC890" s="225"/>
      <c r="AD890" s="225"/>
      <c r="AE890" s="225"/>
      <c r="AF890" s="225"/>
      <c r="AG890" s="220"/>
      <c r="AH890" s="220"/>
      <c r="AI890" s="220"/>
      <c r="AJ890" s="220"/>
      <c r="AK890" s="222"/>
      <c r="AL890" s="222"/>
      <c r="AM890" s="222"/>
      <c r="AN890" s="222"/>
      <c r="AO890" s="223"/>
      <c r="AP890" s="220"/>
      <c r="AQ890" s="224"/>
      <c r="AR890" s="224"/>
      <c r="AS890" s="224"/>
      <c r="AT890" s="224"/>
      <c r="AU890" s="224"/>
      <c r="AV890" s="224"/>
      <c r="AW890" s="224"/>
      <c r="AX890" s="224"/>
      <c r="AY890" s="224"/>
    </row>
    <row r="891">
      <c r="A891" s="219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5"/>
      <c r="AA891" s="220"/>
      <c r="AB891" s="225"/>
      <c r="AC891" s="225"/>
      <c r="AD891" s="225"/>
      <c r="AE891" s="225"/>
      <c r="AF891" s="225"/>
      <c r="AG891" s="220"/>
      <c r="AH891" s="220"/>
      <c r="AI891" s="220"/>
      <c r="AJ891" s="220"/>
      <c r="AK891" s="222"/>
      <c r="AL891" s="222"/>
      <c r="AM891" s="222"/>
      <c r="AN891" s="222"/>
      <c r="AO891" s="223"/>
      <c r="AP891" s="220"/>
      <c r="AQ891" s="224"/>
      <c r="AR891" s="224"/>
      <c r="AS891" s="224"/>
      <c r="AT891" s="224"/>
      <c r="AU891" s="224"/>
      <c r="AV891" s="224"/>
      <c r="AW891" s="224"/>
      <c r="AX891" s="224"/>
      <c r="AY891" s="224"/>
    </row>
    <row r="892">
      <c r="A892" s="219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5"/>
      <c r="AA892" s="220"/>
      <c r="AB892" s="225"/>
      <c r="AC892" s="225"/>
      <c r="AD892" s="225"/>
      <c r="AE892" s="225"/>
      <c r="AF892" s="225"/>
      <c r="AG892" s="220"/>
      <c r="AH892" s="220"/>
      <c r="AI892" s="220"/>
      <c r="AJ892" s="220"/>
      <c r="AK892" s="222"/>
      <c r="AL892" s="222"/>
      <c r="AM892" s="222"/>
      <c r="AN892" s="222"/>
      <c r="AO892" s="223"/>
      <c r="AP892" s="220"/>
      <c r="AQ892" s="224"/>
      <c r="AR892" s="224"/>
      <c r="AS892" s="224"/>
      <c r="AT892" s="224"/>
      <c r="AU892" s="224"/>
      <c r="AV892" s="224"/>
      <c r="AW892" s="224"/>
      <c r="AX892" s="224"/>
      <c r="AY892" s="224"/>
    </row>
    <row r="893">
      <c r="A893" s="219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5"/>
      <c r="AA893" s="220"/>
      <c r="AB893" s="225"/>
      <c r="AC893" s="225"/>
      <c r="AD893" s="225"/>
      <c r="AE893" s="225"/>
      <c r="AF893" s="225"/>
      <c r="AG893" s="220"/>
      <c r="AH893" s="220"/>
      <c r="AI893" s="220"/>
      <c r="AJ893" s="220"/>
      <c r="AK893" s="222"/>
      <c r="AL893" s="222"/>
      <c r="AM893" s="222"/>
      <c r="AN893" s="222"/>
      <c r="AO893" s="223"/>
      <c r="AP893" s="220"/>
      <c r="AQ893" s="224"/>
      <c r="AR893" s="224"/>
      <c r="AS893" s="224"/>
      <c r="AT893" s="224"/>
      <c r="AU893" s="224"/>
      <c r="AV893" s="224"/>
      <c r="AW893" s="224"/>
      <c r="AX893" s="224"/>
      <c r="AY893" s="224"/>
    </row>
    <row r="894">
      <c r="A894" s="219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5"/>
      <c r="AA894" s="220"/>
      <c r="AB894" s="225"/>
      <c r="AC894" s="225"/>
      <c r="AD894" s="225"/>
      <c r="AE894" s="225"/>
      <c r="AF894" s="225"/>
      <c r="AG894" s="220"/>
      <c r="AH894" s="220"/>
      <c r="AI894" s="220"/>
      <c r="AJ894" s="220"/>
      <c r="AK894" s="222"/>
      <c r="AL894" s="222"/>
      <c r="AM894" s="222"/>
      <c r="AN894" s="222"/>
      <c r="AO894" s="223"/>
      <c r="AP894" s="220"/>
      <c r="AQ894" s="224"/>
      <c r="AR894" s="224"/>
      <c r="AS894" s="224"/>
      <c r="AT894" s="224"/>
      <c r="AU894" s="224"/>
      <c r="AV894" s="224"/>
      <c r="AW894" s="224"/>
      <c r="AX894" s="224"/>
      <c r="AY894" s="224"/>
    </row>
    <row r="895">
      <c r="A895" s="219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5"/>
      <c r="AA895" s="220"/>
      <c r="AB895" s="225"/>
      <c r="AC895" s="225"/>
      <c r="AD895" s="225"/>
      <c r="AE895" s="225"/>
      <c r="AF895" s="225"/>
      <c r="AG895" s="220"/>
      <c r="AH895" s="220"/>
      <c r="AI895" s="220"/>
      <c r="AJ895" s="220"/>
      <c r="AK895" s="222"/>
      <c r="AL895" s="222"/>
      <c r="AM895" s="222"/>
      <c r="AN895" s="222"/>
      <c r="AO895" s="223"/>
      <c r="AP895" s="220"/>
      <c r="AQ895" s="224"/>
      <c r="AR895" s="224"/>
      <c r="AS895" s="224"/>
      <c r="AT895" s="224"/>
      <c r="AU895" s="224"/>
      <c r="AV895" s="224"/>
      <c r="AW895" s="224"/>
      <c r="AX895" s="224"/>
      <c r="AY895" s="224"/>
    </row>
    <row r="896">
      <c r="A896" s="219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5"/>
      <c r="AA896" s="220"/>
      <c r="AB896" s="225"/>
      <c r="AC896" s="225"/>
      <c r="AD896" s="225"/>
      <c r="AE896" s="225"/>
      <c r="AF896" s="225"/>
      <c r="AG896" s="220"/>
      <c r="AH896" s="220"/>
      <c r="AI896" s="220"/>
      <c r="AJ896" s="220"/>
      <c r="AK896" s="222"/>
      <c r="AL896" s="222"/>
      <c r="AM896" s="222"/>
      <c r="AN896" s="222"/>
      <c r="AO896" s="223"/>
      <c r="AP896" s="220"/>
      <c r="AQ896" s="224"/>
      <c r="AR896" s="224"/>
      <c r="AS896" s="224"/>
      <c r="AT896" s="224"/>
      <c r="AU896" s="224"/>
      <c r="AV896" s="224"/>
      <c r="AW896" s="224"/>
      <c r="AX896" s="224"/>
      <c r="AY896" s="224"/>
    </row>
    <row r="897">
      <c r="A897" s="219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5"/>
      <c r="AA897" s="220"/>
      <c r="AB897" s="225"/>
      <c r="AC897" s="225"/>
      <c r="AD897" s="225"/>
      <c r="AE897" s="225"/>
      <c r="AF897" s="225"/>
      <c r="AG897" s="220"/>
      <c r="AH897" s="220"/>
      <c r="AI897" s="220"/>
      <c r="AJ897" s="220"/>
      <c r="AK897" s="222"/>
      <c r="AL897" s="222"/>
      <c r="AM897" s="222"/>
      <c r="AN897" s="222"/>
      <c r="AO897" s="223"/>
      <c r="AP897" s="220"/>
      <c r="AQ897" s="224"/>
      <c r="AR897" s="224"/>
      <c r="AS897" s="224"/>
      <c r="AT897" s="224"/>
      <c r="AU897" s="224"/>
      <c r="AV897" s="224"/>
      <c r="AW897" s="224"/>
      <c r="AX897" s="224"/>
      <c r="AY897" s="224"/>
    </row>
    <row r="898">
      <c r="A898" s="219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5"/>
      <c r="AA898" s="220"/>
      <c r="AB898" s="225"/>
      <c r="AC898" s="225"/>
      <c r="AD898" s="225"/>
      <c r="AE898" s="225"/>
      <c r="AF898" s="225"/>
      <c r="AG898" s="220"/>
      <c r="AH898" s="220"/>
      <c r="AI898" s="220"/>
      <c r="AJ898" s="220"/>
      <c r="AK898" s="222"/>
      <c r="AL898" s="222"/>
      <c r="AM898" s="222"/>
      <c r="AN898" s="222"/>
      <c r="AO898" s="223"/>
      <c r="AP898" s="220"/>
      <c r="AQ898" s="224"/>
      <c r="AR898" s="224"/>
      <c r="AS898" s="224"/>
      <c r="AT898" s="224"/>
      <c r="AU898" s="224"/>
      <c r="AV898" s="224"/>
      <c r="AW898" s="224"/>
      <c r="AX898" s="224"/>
      <c r="AY898" s="224"/>
    </row>
    <row r="899">
      <c r="A899" s="219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5"/>
      <c r="AA899" s="220"/>
      <c r="AB899" s="225"/>
      <c r="AC899" s="225"/>
      <c r="AD899" s="225"/>
      <c r="AE899" s="225"/>
      <c r="AF899" s="225"/>
      <c r="AG899" s="220"/>
      <c r="AH899" s="220"/>
      <c r="AI899" s="220"/>
      <c r="AJ899" s="220"/>
      <c r="AK899" s="222"/>
      <c r="AL899" s="222"/>
      <c r="AM899" s="222"/>
      <c r="AN899" s="222"/>
      <c r="AO899" s="223"/>
      <c r="AP899" s="220"/>
      <c r="AQ899" s="224"/>
      <c r="AR899" s="224"/>
      <c r="AS899" s="224"/>
      <c r="AT899" s="224"/>
      <c r="AU899" s="224"/>
      <c r="AV899" s="224"/>
      <c r="AW899" s="224"/>
      <c r="AX899" s="224"/>
      <c r="AY899" s="224"/>
    </row>
    <row r="900">
      <c r="A900" s="219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5"/>
      <c r="AA900" s="220"/>
      <c r="AB900" s="225"/>
      <c r="AC900" s="225"/>
      <c r="AD900" s="225"/>
      <c r="AE900" s="225"/>
      <c r="AF900" s="225"/>
      <c r="AG900" s="220"/>
      <c r="AH900" s="220"/>
      <c r="AI900" s="220"/>
      <c r="AJ900" s="220"/>
      <c r="AK900" s="222"/>
      <c r="AL900" s="222"/>
      <c r="AM900" s="222"/>
      <c r="AN900" s="222"/>
      <c r="AO900" s="223"/>
      <c r="AP900" s="220"/>
      <c r="AQ900" s="224"/>
      <c r="AR900" s="224"/>
      <c r="AS900" s="224"/>
      <c r="AT900" s="224"/>
      <c r="AU900" s="224"/>
      <c r="AV900" s="224"/>
      <c r="AW900" s="224"/>
      <c r="AX900" s="224"/>
      <c r="AY900" s="224"/>
    </row>
    <row r="901">
      <c r="A901" s="219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5"/>
      <c r="AA901" s="220"/>
      <c r="AB901" s="225"/>
      <c r="AC901" s="225"/>
      <c r="AD901" s="225"/>
      <c r="AE901" s="225"/>
      <c r="AF901" s="225"/>
      <c r="AG901" s="220"/>
      <c r="AH901" s="220"/>
      <c r="AI901" s="220"/>
      <c r="AJ901" s="220"/>
      <c r="AK901" s="222"/>
      <c r="AL901" s="222"/>
      <c r="AM901" s="222"/>
      <c r="AN901" s="222"/>
      <c r="AO901" s="223"/>
      <c r="AP901" s="220"/>
      <c r="AQ901" s="224"/>
      <c r="AR901" s="224"/>
      <c r="AS901" s="224"/>
      <c r="AT901" s="224"/>
      <c r="AU901" s="224"/>
      <c r="AV901" s="224"/>
      <c r="AW901" s="224"/>
      <c r="AX901" s="224"/>
      <c r="AY901" s="224"/>
    </row>
    <row r="902">
      <c r="A902" s="219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5"/>
      <c r="AA902" s="220"/>
      <c r="AB902" s="225"/>
      <c r="AC902" s="225"/>
      <c r="AD902" s="225"/>
      <c r="AE902" s="225"/>
      <c r="AF902" s="225"/>
      <c r="AG902" s="220"/>
      <c r="AH902" s="220"/>
      <c r="AI902" s="220"/>
      <c r="AJ902" s="220"/>
      <c r="AK902" s="222"/>
      <c r="AL902" s="222"/>
      <c r="AM902" s="222"/>
      <c r="AN902" s="222"/>
      <c r="AO902" s="223"/>
      <c r="AP902" s="220"/>
      <c r="AQ902" s="224"/>
      <c r="AR902" s="224"/>
      <c r="AS902" s="224"/>
      <c r="AT902" s="224"/>
      <c r="AU902" s="224"/>
      <c r="AV902" s="224"/>
      <c r="AW902" s="224"/>
      <c r="AX902" s="224"/>
      <c r="AY902" s="224"/>
    </row>
    <row r="903">
      <c r="A903" s="219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5"/>
      <c r="AA903" s="220"/>
      <c r="AB903" s="225"/>
      <c r="AC903" s="225"/>
      <c r="AD903" s="225"/>
      <c r="AE903" s="225"/>
      <c r="AF903" s="225"/>
      <c r="AG903" s="220"/>
      <c r="AH903" s="220"/>
      <c r="AI903" s="220"/>
      <c r="AJ903" s="220"/>
      <c r="AK903" s="222"/>
      <c r="AL903" s="222"/>
      <c r="AM903" s="222"/>
      <c r="AN903" s="222"/>
      <c r="AO903" s="223"/>
      <c r="AP903" s="220"/>
      <c r="AQ903" s="224"/>
      <c r="AR903" s="224"/>
      <c r="AS903" s="224"/>
      <c r="AT903" s="224"/>
      <c r="AU903" s="224"/>
      <c r="AV903" s="224"/>
      <c r="AW903" s="224"/>
      <c r="AX903" s="224"/>
      <c r="AY903" s="224"/>
    </row>
    <row r="904">
      <c r="A904" s="219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5"/>
      <c r="AA904" s="220"/>
      <c r="AB904" s="225"/>
      <c r="AC904" s="225"/>
      <c r="AD904" s="225"/>
      <c r="AE904" s="225"/>
      <c r="AF904" s="225"/>
      <c r="AG904" s="220"/>
      <c r="AH904" s="220"/>
      <c r="AI904" s="220"/>
      <c r="AJ904" s="220"/>
      <c r="AK904" s="222"/>
      <c r="AL904" s="222"/>
      <c r="AM904" s="222"/>
      <c r="AN904" s="222"/>
      <c r="AO904" s="223"/>
      <c r="AP904" s="220"/>
      <c r="AQ904" s="224"/>
      <c r="AR904" s="224"/>
      <c r="AS904" s="224"/>
      <c r="AT904" s="224"/>
      <c r="AU904" s="224"/>
      <c r="AV904" s="224"/>
      <c r="AW904" s="224"/>
      <c r="AX904" s="224"/>
      <c r="AY904" s="224"/>
    </row>
    <row r="905">
      <c r="A905" s="219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5"/>
      <c r="AA905" s="220"/>
      <c r="AB905" s="225"/>
      <c r="AC905" s="225"/>
      <c r="AD905" s="225"/>
      <c r="AE905" s="225"/>
      <c r="AF905" s="225"/>
      <c r="AG905" s="220"/>
      <c r="AH905" s="220"/>
      <c r="AI905" s="220"/>
      <c r="AJ905" s="220"/>
      <c r="AK905" s="222"/>
      <c r="AL905" s="222"/>
      <c r="AM905" s="222"/>
      <c r="AN905" s="222"/>
      <c r="AO905" s="223"/>
      <c r="AP905" s="220"/>
      <c r="AQ905" s="224"/>
      <c r="AR905" s="224"/>
      <c r="AS905" s="224"/>
      <c r="AT905" s="224"/>
      <c r="AU905" s="224"/>
      <c r="AV905" s="224"/>
      <c r="AW905" s="224"/>
      <c r="AX905" s="224"/>
      <c r="AY905" s="224"/>
    </row>
    <row r="906">
      <c r="A906" s="219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5"/>
      <c r="AA906" s="220"/>
      <c r="AB906" s="225"/>
      <c r="AC906" s="225"/>
      <c r="AD906" s="225"/>
      <c r="AE906" s="225"/>
      <c r="AF906" s="225"/>
      <c r="AG906" s="220"/>
      <c r="AH906" s="220"/>
      <c r="AI906" s="220"/>
      <c r="AJ906" s="220"/>
      <c r="AK906" s="222"/>
      <c r="AL906" s="222"/>
      <c r="AM906" s="222"/>
      <c r="AN906" s="222"/>
      <c r="AO906" s="223"/>
      <c r="AP906" s="220"/>
      <c r="AQ906" s="224"/>
      <c r="AR906" s="224"/>
      <c r="AS906" s="224"/>
      <c r="AT906" s="224"/>
      <c r="AU906" s="224"/>
      <c r="AV906" s="224"/>
      <c r="AW906" s="224"/>
      <c r="AX906" s="224"/>
      <c r="AY906" s="224"/>
    </row>
    <row r="907">
      <c r="A907" s="219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5"/>
      <c r="AA907" s="220"/>
      <c r="AB907" s="225"/>
      <c r="AC907" s="225"/>
      <c r="AD907" s="225"/>
      <c r="AE907" s="225"/>
      <c r="AF907" s="225"/>
      <c r="AG907" s="220"/>
      <c r="AH907" s="220"/>
      <c r="AI907" s="220"/>
      <c r="AJ907" s="220"/>
      <c r="AK907" s="222"/>
      <c r="AL907" s="222"/>
      <c r="AM907" s="222"/>
      <c r="AN907" s="222"/>
      <c r="AO907" s="223"/>
      <c r="AP907" s="220"/>
      <c r="AQ907" s="224"/>
      <c r="AR907" s="224"/>
      <c r="AS907" s="224"/>
      <c r="AT907" s="224"/>
      <c r="AU907" s="224"/>
      <c r="AV907" s="224"/>
      <c r="AW907" s="224"/>
      <c r="AX907" s="224"/>
      <c r="AY907" s="224"/>
    </row>
    <row r="908">
      <c r="A908" s="219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5"/>
      <c r="AA908" s="220"/>
      <c r="AB908" s="225"/>
      <c r="AC908" s="225"/>
      <c r="AD908" s="225"/>
      <c r="AE908" s="225"/>
      <c r="AF908" s="225"/>
      <c r="AG908" s="220"/>
      <c r="AH908" s="220"/>
      <c r="AI908" s="220"/>
      <c r="AJ908" s="220"/>
      <c r="AK908" s="222"/>
      <c r="AL908" s="222"/>
      <c r="AM908" s="222"/>
      <c r="AN908" s="222"/>
      <c r="AO908" s="223"/>
      <c r="AP908" s="220"/>
      <c r="AQ908" s="224"/>
      <c r="AR908" s="224"/>
      <c r="AS908" s="224"/>
      <c r="AT908" s="224"/>
      <c r="AU908" s="224"/>
      <c r="AV908" s="224"/>
      <c r="AW908" s="224"/>
      <c r="AX908" s="224"/>
      <c r="AY908" s="224"/>
    </row>
    <row r="909">
      <c r="A909" s="219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5"/>
      <c r="AA909" s="220"/>
      <c r="AB909" s="225"/>
      <c r="AC909" s="225"/>
      <c r="AD909" s="225"/>
      <c r="AE909" s="225"/>
      <c r="AF909" s="225"/>
      <c r="AG909" s="220"/>
      <c r="AH909" s="220"/>
      <c r="AI909" s="220"/>
      <c r="AJ909" s="220"/>
      <c r="AK909" s="222"/>
      <c r="AL909" s="222"/>
      <c r="AM909" s="222"/>
      <c r="AN909" s="222"/>
      <c r="AO909" s="223"/>
      <c r="AP909" s="220"/>
      <c r="AQ909" s="224"/>
      <c r="AR909" s="224"/>
      <c r="AS909" s="224"/>
      <c r="AT909" s="224"/>
      <c r="AU909" s="224"/>
      <c r="AV909" s="224"/>
      <c r="AW909" s="224"/>
      <c r="AX909" s="224"/>
      <c r="AY909" s="224"/>
    </row>
    <row r="910">
      <c r="A910" s="219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5"/>
      <c r="AA910" s="220"/>
      <c r="AB910" s="225"/>
      <c r="AC910" s="225"/>
      <c r="AD910" s="225"/>
      <c r="AE910" s="225"/>
      <c r="AF910" s="225"/>
      <c r="AG910" s="220"/>
      <c r="AH910" s="220"/>
      <c r="AI910" s="220"/>
      <c r="AJ910" s="220"/>
      <c r="AK910" s="222"/>
      <c r="AL910" s="222"/>
      <c r="AM910" s="222"/>
      <c r="AN910" s="222"/>
      <c r="AO910" s="223"/>
      <c r="AP910" s="220"/>
      <c r="AQ910" s="224"/>
      <c r="AR910" s="224"/>
      <c r="AS910" s="224"/>
      <c r="AT910" s="224"/>
      <c r="AU910" s="224"/>
      <c r="AV910" s="224"/>
      <c r="AW910" s="224"/>
      <c r="AX910" s="224"/>
      <c r="AY910" s="224"/>
    </row>
    <row r="911">
      <c r="A911" s="219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5"/>
      <c r="AA911" s="220"/>
      <c r="AB911" s="225"/>
      <c r="AC911" s="225"/>
      <c r="AD911" s="225"/>
      <c r="AE911" s="225"/>
      <c r="AF911" s="225"/>
      <c r="AG911" s="220"/>
      <c r="AH911" s="220"/>
      <c r="AI911" s="220"/>
      <c r="AJ911" s="220"/>
      <c r="AK911" s="222"/>
      <c r="AL911" s="222"/>
      <c r="AM911" s="222"/>
      <c r="AN911" s="222"/>
      <c r="AO911" s="223"/>
      <c r="AP911" s="220"/>
      <c r="AQ911" s="224"/>
      <c r="AR911" s="224"/>
      <c r="AS911" s="224"/>
      <c r="AT911" s="224"/>
      <c r="AU911" s="224"/>
      <c r="AV911" s="224"/>
      <c r="AW911" s="224"/>
      <c r="AX911" s="224"/>
      <c r="AY911" s="224"/>
    </row>
    <row r="912">
      <c r="A912" s="219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5"/>
      <c r="AA912" s="220"/>
      <c r="AB912" s="225"/>
      <c r="AC912" s="225"/>
      <c r="AD912" s="225"/>
      <c r="AE912" s="225"/>
      <c r="AF912" s="225"/>
      <c r="AG912" s="220"/>
      <c r="AH912" s="220"/>
      <c r="AI912" s="220"/>
      <c r="AJ912" s="220"/>
      <c r="AK912" s="222"/>
      <c r="AL912" s="222"/>
      <c r="AM912" s="222"/>
      <c r="AN912" s="222"/>
      <c r="AO912" s="223"/>
      <c r="AP912" s="220"/>
      <c r="AQ912" s="224"/>
      <c r="AR912" s="224"/>
      <c r="AS912" s="224"/>
      <c r="AT912" s="224"/>
      <c r="AU912" s="224"/>
      <c r="AV912" s="224"/>
      <c r="AW912" s="224"/>
      <c r="AX912" s="224"/>
      <c r="AY912" s="224"/>
    </row>
    <row r="913">
      <c r="A913" s="219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5"/>
      <c r="AA913" s="220"/>
      <c r="AB913" s="225"/>
      <c r="AC913" s="225"/>
      <c r="AD913" s="225"/>
      <c r="AE913" s="225"/>
      <c r="AF913" s="225"/>
      <c r="AG913" s="220"/>
      <c r="AH913" s="220"/>
      <c r="AI913" s="220"/>
      <c r="AJ913" s="220"/>
      <c r="AK913" s="222"/>
      <c r="AL913" s="222"/>
      <c r="AM913" s="222"/>
      <c r="AN913" s="222"/>
      <c r="AO913" s="223"/>
      <c r="AP913" s="220"/>
      <c r="AQ913" s="224"/>
      <c r="AR913" s="224"/>
      <c r="AS913" s="224"/>
      <c r="AT913" s="224"/>
      <c r="AU913" s="224"/>
      <c r="AV913" s="224"/>
      <c r="AW913" s="224"/>
      <c r="AX913" s="224"/>
      <c r="AY913" s="224"/>
    </row>
    <row r="914">
      <c r="A914" s="219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5"/>
      <c r="AA914" s="220"/>
      <c r="AB914" s="225"/>
      <c r="AC914" s="225"/>
      <c r="AD914" s="225"/>
      <c r="AE914" s="225"/>
      <c r="AF914" s="225"/>
      <c r="AG914" s="220"/>
      <c r="AH914" s="220"/>
      <c r="AI914" s="220"/>
      <c r="AJ914" s="220"/>
      <c r="AK914" s="222"/>
      <c r="AL914" s="222"/>
      <c r="AM914" s="222"/>
      <c r="AN914" s="222"/>
      <c r="AO914" s="223"/>
      <c r="AP914" s="220"/>
      <c r="AQ914" s="224"/>
      <c r="AR914" s="224"/>
      <c r="AS914" s="224"/>
      <c r="AT914" s="224"/>
      <c r="AU914" s="224"/>
      <c r="AV914" s="224"/>
      <c r="AW914" s="224"/>
      <c r="AX914" s="224"/>
      <c r="AY914" s="224"/>
    </row>
    <row r="915">
      <c r="A915" s="219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5"/>
      <c r="AA915" s="220"/>
      <c r="AB915" s="225"/>
      <c r="AC915" s="225"/>
      <c r="AD915" s="225"/>
      <c r="AE915" s="225"/>
      <c r="AF915" s="225"/>
      <c r="AG915" s="220"/>
      <c r="AH915" s="220"/>
      <c r="AI915" s="220"/>
      <c r="AJ915" s="220"/>
      <c r="AK915" s="222"/>
      <c r="AL915" s="222"/>
      <c r="AM915" s="222"/>
      <c r="AN915" s="222"/>
      <c r="AO915" s="223"/>
      <c r="AP915" s="220"/>
      <c r="AQ915" s="224"/>
      <c r="AR915" s="224"/>
      <c r="AS915" s="224"/>
      <c r="AT915" s="224"/>
      <c r="AU915" s="224"/>
      <c r="AV915" s="224"/>
      <c r="AW915" s="224"/>
      <c r="AX915" s="224"/>
      <c r="AY915" s="224"/>
    </row>
    <row r="916">
      <c r="A916" s="219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5"/>
      <c r="AA916" s="220"/>
      <c r="AB916" s="225"/>
      <c r="AC916" s="225"/>
      <c r="AD916" s="225"/>
      <c r="AE916" s="225"/>
      <c r="AF916" s="225"/>
      <c r="AG916" s="220"/>
      <c r="AH916" s="220"/>
      <c r="AI916" s="220"/>
      <c r="AJ916" s="220"/>
      <c r="AK916" s="222"/>
      <c r="AL916" s="222"/>
      <c r="AM916" s="222"/>
      <c r="AN916" s="222"/>
      <c r="AO916" s="223"/>
      <c r="AP916" s="220"/>
      <c r="AQ916" s="224"/>
      <c r="AR916" s="224"/>
      <c r="AS916" s="224"/>
      <c r="AT916" s="224"/>
      <c r="AU916" s="224"/>
      <c r="AV916" s="224"/>
      <c r="AW916" s="224"/>
      <c r="AX916" s="224"/>
      <c r="AY916" s="224"/>
    </row>
    <row r="917">
      <c r="A917" s="219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5"/>
      <c r="AA917" s="220"/>
      <c r="AB917" s="225"/>
      <c r="AC917" s="225"/>
      <c r="AD917" s="225"/>
      <c r="AE917" s="225"/>
      <c r="AF917" s="225"/>
      <c r="AG917" s="220"/>
      <c r="AH917" s="220"/>
      <c r="AI917" s="220"/>
      <c r="AJ917" s="220"/>
      <c r="AK917" s="222"/>
      <c r="AL917" s="222"/>
      <c r="AM917" s="222"/>
      <c r="AN917" s="222"/>
      <c r="AO917" s="223"/>
      <c r="AP917" s="220"/>
      <c r="AQ917" s="224"/>
      <c r="AR917" s="224"/>
      <c r="AS917" s="224"/>
      <c r="AT917" s="224"/>
      <c r="AU917" s="224"/>
      <c r="AV917" s="224"/>
      <c r="AW917" s="224"/>
      <c r="AX917" s="224"/>
      <c r="AY917" s="224"/>
    </row>
    <row r="918">
      <c r="A918" s="219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5"/>
      <c r="AA918" s="220"/>
      <c r="AB918" s="225"/>
      <c r="AC918" s="225"/>
      <c r="AD918" s="225"/>
      <c r="AE918" s="225"/>
      <c r="AF918" s="225"/>
      <c r="AG918" s="220"/>
      <c r="AH918" s="220"/>
      <c r="AI918" s="220"/>
      <c r="AJ918" s="220"/>
      <c r="AK918" s="222"/>
      <c r="AL918" s="222"/>
      <c r="AM918" s="222"/>
      <c r="AN918" s="222"/>
      <c r="AO918" s="223"/>
      <c r="AP918" s="220"/>
      <c r="AQ918" s="224"/>
      <c r="AR918" s="224"/>
      <c r="AS918" s="224"/>
      <c r="AT918" s="224"/>
      <c r="AU918" s="224"/>
      <c r="AV918" s="224"/>
      <c r="AW918" s="224"/>
      <c r="AX918" s="224"/>
      <c r="AY918" s="224"/>
    </row>
    <row r="919">
      <c r="A919" s="219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5"/>
      <c r="AA919" s="220"/>
      <c r="AB919" s="225"/>
      <c r="AC919" s="225"/>
      <c r="AD919" s="225"/>
      <c r="AE919" s="225"/>
      <c r="AF919" s="225"/>
      <c r="AG919" s="220"/>
      <c r="AH919" s="220"/>
      <c r="AI919" s="220"/>
      <c r="AJ919" s="220"/>
      <c r="AK919" s="222"/>
      <c r="AL919" s="222"/>
      <c r="AM919" s="222"/>
      <c r="AN919" s="222"/>
      <c r="AO919" s="223"/>
      <c r="AP919" s="220"/>
      <c r="AQ919" s="224"/>
      <c r="AR919" s="224"/>
      <c r="AS919" s="224"/>
      <c r="AT919" s="224"/>
      <c r="AU919" s="224"/>
      <c r="AV919" s="224"/>
      <c r="AW919" s="224"/>
      <c r="AX919" s="224"/>
      <c r="AY919" s="224"/>
    </row>
    <row r="920">
      <c r="A920" s="219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5"/>
      <c r="AA920" s="220"/>
      <c r="AB920" s="225"/>
      <c r="AC920" s="225"/>
      <c r="AD920" s="225"/>
      <c r="AE920" s="225"/>
      <c r="AF920" s="225"/>
      <c r="AG920" s="220"/>
      <c r="AH920" s="220"/>
      <c r="AI920" s="220"/>
      <c r="AJ920" s="220"/>
      <c r="AK920" s="222"/>
      <c r="AL920" s="222"/>
      <c r="AM920" s="222"/>
      <c r="AN920" s="222"/>
      <c r="AO920" s="223"/>
      <c r="AP920" s="220"/>
      <c r="AQ920" s="224"/>
      <c r="AR920" s="224"/>
      <c r="AS920" s="224"/>
      <c r="AT920" s="224"/>
      <c r="AU920" s="224"/>
      <c r="AV920" s="224"/>
      <c r="AW920" s="224"/>
      <c r="AX920" s="224"/>
      <c r="AY920" s="224"/>
    </row>
    <row r="921">
      <c r="A921" s="219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5"/>
      <c r="AA921" s="220"/>
      <c r="AB921" s="225"/>
      <c r="AC921" s="225"/>
      <c r="AD921" s="225"/>
      <c r="AE921" s="225"/>
      <c r="AF921" s="225"/>
      <c r="AG921" s="220"/>
      <c r="AH921" s="220"/>
      <c r="AI921" s="220"/>
      <c r="AJ921" s="220"/>
      <c r="AK921" s="222"/>
      <c r="AL921" s="222"/>
      <c r="AM921" s="222"/>
      <c r="AN921" s="222"/>
      <c r="AO921" s="223"/>
      <c r="AP921" s="220"/>
      <c r="AQ921" s="224"/>
      <c r="AR921" s="224"/>
      <c r="AS921" s="224"/>
      <c r="AT921" s="224"/>
      <c r="AU921" s="224"/>
      <c r="AV921" s="224"/>
      <c r="AW921" s="224"/>
      <c r="AX921" s="224"/>
      <c r="AY921" s="224"/>
    </row>
    <row r="922">
      <c r="A922" s="219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5"/>
      <c r="AA922" s="220"/>
      <c r="AB922" s="225"/>
      <c r="AC922" s="225"/>
      <c r="AD922" s="225"/>
      <c r="AE922" s="225"/>
      <c r="AF922" s="225"/>
      <c r="AG922" s="220"/>
      <c r="AH922" s="220"/>
      <c r="AI922" s="220"/>
      <c r="AJ922" s="220"/>
      <c r="AK922" s="222"/>
      <c r="AL922" s="222"/>
      <c r="AM922" s="222"/>
      <c r="AN922" s="222"/>
      <c r="AO922" s="223"/>
      <c r="AP922" s="220"/>
      <c r="AQ922" s="224"/>
      <c r="AR922" s="224"/>
      <c r="AS922" s="224"/>
      <c r="AT922" s="224"/>
      <c r="AU922" s="224"/>
      <c r="AV922" s="224"/>
      <c r="AW922" s="224"/>
      <c r="AX922" s="224"/>
      <c r="AY922" s="224"/>
    </row>
    <row r="923">
      <c r="A923" s="219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5"/>
      <c r="AA923" s="220"/>
      <c r="AB923" s="225"/>
      <c r="AC923" s="225"/>
      <c r="AD923" s="225"/>
      <c r="AE923" s="225"/>
      <c r="AF923" s="225"/>
      <c r="AG923" s="220"/>
      <c r="AH923" s="220"/>
      <c r="AI923" s="220"/>
      <c r="AJ923" s="220"/>
      <c r="AK923" s="222"/>
      <c r="AL923" s="222"/>
      <c r="AM923" s="222"/>
      <c r="AN923" s="222"/>
      <c r="AO923" s="223"/>
      <c r="AP923" s="220"/>
      <c r="AQ923" s="224"/>
      <c r="AR923" s="224"/>
      <c r="AS923" s="224"/>
      <c r="AT923" s="224"/>
      <c r="AU923" s="224"/>
      <c r="AV923" s="224"/>
      <c r="AW923" s="224"/>
      <c r="AX923" s="224"/>
      <c r="AY923" s="224"/>
    </row>
    <row r="924">
      <c r="A924" s="219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5"/>
      <c r="AA924" s="220"/>
      <c r="AB924" s="225"/>
      <c r="AC924" s="225"/>
      <c r="AD924" s="225"/>
      <c r="AE924" s="225"/>
      <c r="AF924" s="225"/>
      <c r="AG924" s="220"/>
      <c r="AH924" s="220"/>
      <c r="AI924" s="220"/>
      <c r="AJ924" s="220"/>
      <c r="AK924" s="222"/>
      <c r="AL924" s="222"/>
      <c r="AM924" s="222"/>
      <c r="AN924" s="222"/>
      <c r="AO924" s="223"/>
      <c r="AP924" s="220"/>
      <c r="AQ924" s="224"/>
      <c r="AR924" s="224"/>
      <c r="AS924" s="224"/>
      <c r="AT924" s="224"/>
      <c r="AU924" s="224"/>
      <c r="AV924" s="224"/>
      <c r="AW924" s="224"/>
      <c r="AX924" s="224"/>
      <c r="AY924" s="224"/>
    </row>
    <row r="925">
      <c r="A925" s="219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5"/>
      <c r="AA925" s="220"/>
      <c r="AB925" s="225"/>
      <c r="AC925" s="225"/>
      <c r="AD925" s="225"/>
      <c r="AE925" s="225"/>
      <c r="AF925" s="225"/>
      <c r="AG925" s="220"/>
      <c r="AH925" s="220"/>
      <c r="AI925" s="220"/>
      <c r="AJ925" s="220"/>
      <c r="AK925" s="222"/>
      <c r="AL925" s="222"/>
      <c r="AM925" s="222"/>
      <c r="AN925" s="222"/>
      <c r="AO925" s="223"/>
      <c r="AP925" s="220"/>
      <c r="AQ925" s="224"/>
      <c r="AR925" s="224"/>
      <c r="AS925" s="224"/>
      <c r="AT925" s="224"/>
      <c r="AU925" s="224"/>
      <c r="AV925" s="224"/>
      <c r="AW925" s="224"/>
      <c r="AX925" s="224"/>
      <c r="AY925" s="224"/>
    </row>
    <row r="926">
      <c r="A926" s="219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5"/>
      <c r="AA926" s="220"/>
      <c r="AB926" s="225"/>
      <c r="AC926" s="225"/>
      <c r="AD926" s="225"/>
      <c r="AE926" s="225"/>
      <c r="AF926" s="225"/>
      <c r="AG926" s="220"/>
      <c r="AH926" s="220"/>
      <c r="AI926" s="220"/>
      <c r="AJ926" s="220"/>
      <c r="AK926" s="222"/>
      <c r="AL926" s="222"/>
      <c r="AM926" s="222"/>
      <c r="AN926" s="222"/>
      <c r="AO926" s="223"/>
      <c r="AP926" s="220"/>
      <c r="AQ926" s="224"/>
      <c r="AR926" s="224"/>
      <c r="AS926" s="224"/>
      <c r="AT926" s="224"/>
      <c r="AU926" s="224"/>
      <c r="AV926" s="224"/>
      <c r="AW926" s="224"/>
      <c r="AX926" s="224"/>
      <c r="AY926" s="224"/>
    </row>
    <row r="927">
      <c r="A927" s="219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5"/>
      <c r="AA927" s="220"/>
      <c r="AB927" s="225"/>
      <c r="AC927" s="225"/>
      <c r="AD927" s="225"/>
      <c r="AE927" s="225"/>
      <c r="AF927" s="225"/>
      <c r="AG927" s="220"/>
      <c r="AH927" s="220"/>
      <c r="AI927" s="220"/>
      <c r="AJ927" s="220"/>
      <c r="AK927" s="222"/>
      <c r="AL927" s="222"/>
      <c r="AM927" s="222"/>
      <c r="AN927" s="222"/>
      <c r="AO927" s="223"/>
      <c r="AP927" s="220"/>
      <c r="AQ927" s="224"/>
      <c r="AR927" s="224"/>
      <c r="AS927" s="224"/>
      <c r="AT927" s="224"/>
      <c r="AU927" s="224"/>
      <c r="AV927" s="224"/>
      <c r="AW927" s="224"/>
      <c r="AX927" s="224"/>
      <c r="AY927" s="224"/>
    </row>
    <row r="928">
      <c r="A928" s="219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5"/>
      <c r="AA928" s="220"/>
      <c r="AB928" s="225"/>
      <c r="AC928" s="225"/>
      <c r="AD928" s="225"/>
      <c r="AE928" s="225"/>
      <c r="AF928" s="225"/>
      <c r="AG928" s="220"/>
      <c r="AH928" s="220"/>
      <c r="AI928" s="220"/>
      <c r="AJ928" s="220"/>
      <c r="AK928" s="222"/>
      <c r="AL928" s="222"/>
      <c r="AM928" s="222"/>
      <c r="AN928" s="222"/>
      <c r="AO928" s="223"/>
      <c r="AP928" s="220"/>
      <c r="AQ928" s="224"/>
      <c r="AR928" s="224"/>
      <c r="AS928" s="224"/>
      <c r="AT928" s="224"/>
      <c r="AU928" s="224"/>
      <c r="AV928" s="224"/>
      <c r="AW928" s="224"/>
      <c r="AX928" s="224"/>
      <c r="AY928" s="224"/>
    </row>
    <row r="929">
      <c r="A929" s="219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5"/>
      <c r="AA929" s="220"/>
      <c r="AB929" s="225"/>
      <c r="AC929" s="225"/>
      <c r="AD929" s="225"/>
      <c r="AE929" s="225"/>
      <c r="AF929" s="225"/>
      <c r="AG929" s="220"/>
      <c r="AH929" s="220"/>
      <c r="AI929" s="220"/>
      <c r="AJ929" s="220"/>
      <c r="AK929" s="222"/>
      <c r="AL929" s="222"/>
      <c r="AM929" s="222"/>
      <c r="AN929" s="222"/>
      <c r="AO929" s="223"/>
      <c r="AP929" s="220"/>
      <c r="AQ929" s="224"/>
      <c r="AR929" s="224"/>
      <c r="AS929" s="224"/>
      <c r="AT929" s="224"/>
      <c r="AU929" s="224"/>
      <c r="AV929" s="224"/>
      <c r="AW929" s="224"/>
      <c r="AX929" s="224"/>
      <c r="AY929" s="224"/>
    </row>
    <row r="930">
      <c r="A930" s="219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5"/>
      <c r="AA930" s="220"/>
      <c r="AB930" s="225"/>
      <c r="AC930" s="225"/>
      <c r="AD930" s="225"/>
      <c r="AE930" s="225"/>
      <c r="AF930" s="225"/>
      <c r="AG930" s="220"/>
      <c r="AH930" s="220"/>
      <c r="AI930" s="220"/>
      <c r="AJ930" s="220"/>
      <c r="AK930" s="222"/>
      <c r="AL930" s="222"/>
      <c r="AM930" s="222"/>
      <c r="AN930" s="222"/>
      <c r="AO930" s="223"/>
      <c r="AP930" s="220"/>
      <c r="AQ930" s="224"/>
      <c r="AR930" s="224"/>
      <c r="AS930" s="224"/>
      <c r="AT930" s="224"/>
      <c r="AU930" s="224"/>
      <c r="AV930" s="224"/>
      <c r="AW930" s="224"/>
      <c r="AX930" s="224"/>
      <c r="AY930" s="224"/>
    </row>
    <row r="931">
      <c r="A931" s="219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5"/>
      <c r="AA931" s="220"/>
      <c r="AB931" s="225"/>
      <c r="AC931" s="225"/>
      <c r="AD931" s="225"/>
      <c r="AE931" s="225"/>
      <c r="AF931" s="225"/>
      <c r="AG931" s="220"/>
      <c r="AH931" s="220"/>
      <c r="AI931" s="220"/>
      <c r="AJ931" s="220"/>
      <c r="AK931" s="222"/>
      <c r="AL931" s="222"/>
      <c r="AM931" s="222"/>
      <c r="AN931" s="222"/>
      <c r="AO931" s="223"/>
      <c r="AP931" s="220"/>
      <c r="AQ931" s="224"/>
      <c r="AR931" s="224"/>
      <c r="AS931" s="224"/>
      <c r="AT931" s="224"/>
      <c r="AU931" s="224"/>
      <c r="AV931" s="224"/>
      <c r="AW931" s="224"/>
      <c r="AX931" s="224"/>
      <c r="AY931" s="224"/>
    </row>
    <row r="932">
      <c r="A932" s="219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5"/>
      <c r="AA932" s="220"/>
      <c r="AB932" s="225"/>
      <c r="AC932" s="225"/>
      <c r="AD932" s="225"/>
      <c r="AE932" s="225"/>
      <c r="AF932" s="225"/>
      <c r="AG932" s="220"/>
      <c r="AH932" s="220"/>
      <c r="AI932" s="220"/>
      <c r="AJ932" s="220"/>
      <c r="AK932" s="222"/>
      <c r="AL932" s="222"/>
      <c r="AM932" s="222"/>
      <c r="AN932" s="222"/>
      <c r="AO932" s="223"/>
      <c r="AP932" s="220"/>
      <c r="AQ932" s="224"/>
      <c r="AR932" s="224"/>
      <c r="AS932" s="224"/>
      <c r="AT932" s="224"/>
      <c r="AU932" s="224"/>
      <c r="AV932" s="224"/>
      <c r="AW932" s="224"/>
      <c r="AX932" s="224"/>
      <c r="AY932" s="224"/>
    </row>
    <row r="933">
      <c r="A933" s="219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5"/>
      <c r="AA933" s="220"/>
      <c r="AB933" s="225"/>
      <c r="AC933" s="225"/>
      <c r="AD933" s="225"/>
      <c r="AE933" s="225"/>
      <c r="AF933" s="225"/>
      <c r="AG933" s="220"/>
      <c r="AH933" s="220"/>
      <c r="AI933" s="220"/>
      <c r="AJ933" s="220"/>
      <c r="AK933" s="222"/>
      <c r="AL933" s="222"/>
      <c r="AM933" s="222"/>
      <c r="AN933" s="222"/>
      <c r="AO933" s="223"/>
      <c r="AP933" s="220"/>
      <c r="AQ933" s="224"/>
      <c r="AR933" s="224"/>
      <c r="AS933" s="224"/>
      <c r="AT933" s="224"/>
      <c r="AU933" s="224"/>
      <c r="AV933" s="224"/>
      <c r="AW933" s="224"/>
      <c r="AX933" s="224"/>
      <c r="AY933" s="224"/>
    </row>
    <row r="934">
      <c r="A934" s="219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5"/>
      <c r="AA934" s="220"/>
      <c r="AB934" s="225"/>
      <c r="AC934" s="225"/>
      <c r="AD934" s="225"/>
      <c r="AE934" s="225"/>
      <c r="AF934" s="225"/>
      <c r="AG934" s="220"/>
      <c r="AH934" s="220"/>
      <c r="AI934" s="220"/>
      <c r="AJ934" s="220"/>
      <c r="AK934" s="222"/>
      <c r="AL934" s="222"/>
      <c r="AM934" s="222"/>
      <c r="AN934" s="222"/>
      <c r="AO934" s="223"/>
      <c r="AP934" s="220"/>
      <c r="AQ934" s="224"/>
      <c r="AR934" s="224"/>
      <c r="AS934" s="224"/>
      <c r="AT934" s="224"/>
      <c r="AU934" s="224"/>
      <c r="AV934" s="224"/>
      <c r="AW934" s="224"/>
      <c r="AX934" s="224"/>
      <c r="AY934" s="224"/>
    </row>
    <row r="935">
      <c r="A935" s="219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5"/>
      <c r="AA935" s="220"/>
      <c r="AB935" s="225"/>
      <c r="AC935" s="225"/>
      <c r="AD935" s="225"/>
      <c r="AE935" s="225"/>
      <c r="AF935" s="225"/>
      <c r="AG935" s="220"/>
      <c r="AH935" s="220"/>
      <c r="AI935" s="220"/>
      <c r="AJ935" s="220"/>
      <c r="AK935" s="222"/>
      <c r="AL935" s="222"/>
      <c r="AM935" s="222"/>
      <c r="AN935" s="222"/>
      <c r="AO935" s="223"/>
      <c r="AP935" s="220"/>
      <c r="AQ935" s="224"/>
      <c r="AR935" s="224"/>
      <c r="AS935" s="224"/>
      <c r="AT935" s="224"/>
      <c r="AU935" s="224"/>
      <c r="AV935" s="224"/>
      <c r="AW935" s="224"/>
      <c r="AX935" s="224"/>
      <c r="AY935" s="224"/>
    </row>
    <row r="936">
      <c r="A936" s="219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5"/>
      <c r="AA936" s="220"/>
      <c r="AB936" s="225"/>
      <c r="AC936" s="225"/>
      <c r="AD936" s="225"/>
      <c r="AE936" s="225"/>
      <c r="AF936" s="225"/>
      <c r="AG936" s="220"/>
      <c r="AH936" s="220"/>
      <c r="AI936" s="220"/>
      <c r="AJ936" s="220"/>
      <c r="AK936" s="222"/>
      <c r="AL936" s="222"/>
      <c r="AM936" s="222"/>
      <c r="AN936" s="222"/>
      <c r="AO936" s="223"/>
      <c r="AP936" s="220"/>
      <c r="AQ936" s="224"/>
      <c r="AR936" s="224"/>
      <c r="AS936" s="224"/>
      <c r="AT936" s="224"/>
      <c r="AU936" s="224"/>
      <c r="AV936" s="224"/>
      <c r="AW936" s="224"/>
      <c r="AX936" s="224"/>
      <c r="AY936" s="224"/>
    </row>
    <row r="937">
      <c r="A937" s="219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5"/>
      <c r="AA937" s="220"/>
      <c r="AB937" s="225"/>
      <c r="AC937" s="225"/>
      <c r="AD937" s="225"/>
      <c r="AE937" s="225"/>
      <c r="AF937" s="225"/>
      <c r="AG937" s="220"/>
      <c r="AH937" s="220"/>
      <c r="AI937" s="220"/>
      <c r="AJ937" s="220"/>
      <c r="AK937" s="222"/>
      <c r="AL937" s="222"/>
      <c r="AM937" s="222"/>
      <c r="AN937" s="222"/>
      <c r="AO937" s="223"/>
      <c r="AP937" s="220"/>
      <c r="AQ937" s="224"/>
      <c r="AR937" s="224"/>
      <c r="AS937" s="224"/>
      <c r="AT937" s="224"/>
      <c r="AU937" s="224"/>
      <c r="AV937" s="224"/>
      <c r="AW937" s="224"/>
      <c r="AX937" s="224"/>
      <c r="AY937" s="224"/>
    </row>
    <row r="938">
      <c r="A938" s="219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5"/>
      <c r="AA938" s="220"/>
      <c r="AB938" s="225"/>
      <c r="AC938" s="225"/>
      <c r="AD938" s="225"/>
      <c r="AE938" s="225"/>
      <c r="AF938" s="225"/>
      <c r="AG938" s="220"/>
      <c r="AH938" s="220"/>
      <c r="AI938" s="220"/>
      <c r="AJ938" s="220"/>
      <c r="AK938" s="222"/>
      <c r="AL938" s="222"/>
      <c r="AM938" s="222"/>
      <c r="AN938" s="222"/>
      <c r="AO938" s="223"/>
      <c r="AP938" s="220"/>
      <c r="AQ938" s="224"/>
      <c r="AR938" s="224"/>
      <c r="AS938" s="224"/>
      <c r="AT938" s="224"/>
      <c r="AU938" s="224"/>
      <c r="AV938" s="224"/>
      <c r="AW938" s="224"/>
      <c r="AX938" s="224"/>
      <c r="AY938" s="224"/>
    </row>
    <row r="939">
      <c r="A939" s="219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5"/>
      <c r="AA939" s="220"/>
      <c r="AB939" s="225"/>
      <c r="AC939" s="225"/>
      <c r="AD939" s="225"/>
      <c r="AE939" s="225"/>
      <c r="AF939" s="225"/>
      <c r="AG939" s="220"/>
      <c r="AH939" s="220"/>
      <c r="AI939" s="220"/>
      <c r="AJ939" s="220"/>
      <c r="AK939" s="222"/>
      <c r="AL939" s="222"/>
      <c r="AM939" s="222"/>
      <c r="AN939" s="222"/>
      <c r="AO939" s="223"/>
      <c r="AP939" s="220"/>
      <c r="AQ939" s="224"/>
      <c r="AR939" s="224"/>
      <c r="AS939" s="224"/>
      <c r="AT939" s="224"/>
      <c r="AU939" s="224"/>
      <c r="AV939" s="224"/>
      <c r="AW939" s="224"/>
      <c r="AX939" s="224"/>
      <c r="AY939" s="224"/>
    </row>
    <row r="940">
      <c r="A940" s="219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5"/>
      <c r="AA940" s="220"/>
      <c r="AB940" s="225"/>
      <c r="AC940" s="225"/>
      <c r="AD940" s="225"/>
      <c r="AE940" s="225"/>
      <c r="AF940" s="225"/>
      <c r="AG940" s="220"/>
      <c r="AH940" s="220"/>
      <c r="AI940" s="220"/>
      <c r="AJ940" s="220"/>
      <c r="AK940" s="222"/>
      <c r="AL940" s="222"/>
      <c r="AM940" s="222"/>
      <c r="AN940" s="222"/>
      <c r="AO940" s="223"/>
      <c r="AP940" s="220"/>
      <c r="AQ940" s="224"/>
      <c r="AR940" s="224"/>
      <c r="AS940" s="224"/>
      <c r="AT940" s="224"/>
      <c r="AU940" s="224"/>
      <c r="AV940" s="224"/>
      <c r="AW940" s="224"/>
      <c r="AX940" s="224"/>
      <c r="AY940" s="224"/>
    </row>
    <row r="941">
      <c r="A941" s="219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5"/>
      <c r="AA941" s="220"/>
      <c r="AB941" s="225"/>
      <c r="AC941" s="225"/>
      <c r="AD941" s="225"/>
      <c r="AE941" s="225"/>
      <c r="AF941" s="225"/>
      <c r="AG941" s="220"/>
      <c r="AH941" s="220"/>
      <c r="AI941" s="220"/>
      <c r="AJ941" s="220"/>
      <c r="AK941" s="222"/>
      <c r="AL941" s="222"/>
      <c r="AM941" s="222"/>
      <c r="AN941" s="222"/>
      <c r="AO941" s="223"/>
      <c r="AP941" s="220"/>
      <c r="AQ941" s="224"/>
      <c r="AR941" s="224"/>
      <c r="AS941" s="224"/>
      <c r="AT941" s="224"/>
      <c r="AU941" s="224"/>
      <c r="AV941" s="224"/>
      <c r="AW941" s="224"/>
      <c r="AX941" s="224"/>
      <c r="AY941" s="224"/>
    </row>
    <row r="942">
      <c r="A942" s="219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5"/>
      <c r="AA942" s="220"/>
      <c r="AB942" s="225"/>
      <c r="AC942" s="225"/>
      <c r="AD942" s="225"/>
      <c r="AE942" s="225"/>
      <c r="AF942" s="225"/>
      <c r="AG942" s="220"/>
      <c r="AH942" s="220"/>
      <c r="AI942" s="220"/>
      <c r="AJ942" s="220"/>
      <c r="AK942" s="222"/>
      <c r="AL942" s="222"/>
      <c r="AM942" s="222"/>
      <c r="AN942" s="222"/>
      <c r="AO942" s="223"/>
      <c r="AP942" s="220"/>
      <c r="AQ942" s="224"/>
      <c r="AR942" s="224"/>
      <c r="AS942" s="224"/>
      <c r="AT942" s="224"/>
      <c r="AU942" s="224"/>
      <c r="AV942" s="224"/>
      <c r="AW942" s="224"/>
      <c r="AX942" s="224"/>
      <c r="AY942" s="224"/>
    </row>
    <row r="943">
      <c r="A943" s="219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5"/>
      <c r="AA943" s="220"/>
      <c r="AB943" s="225"/>
      <c r="AC943" s="225"/>
      <c r="AD943" s="225"/>
      <c r="AE943" s="225"/>
      <c r="AF943" s="225"/>
      <c r="AG943" s="220"/>
      <c r="AH943" s="220"/>
      <c r="AI943" s="220"/>
      <c r="AJ943" s="220"/>
      <c r="AK943" s="222"/>
      <c r="AL943" s="222"/>
      <c r="AM943" s="222"/>
      <c r="AN943" s="222"/>
      <c r="AO943" s="223"/>
      <c r="AP943" s="220"/>
      <c r="AQ943" s="224"/>
      <c r="AR943" s="224"/>
      <c r="AS943" s="224"/>
      <c r="AT943" s="224"/>
      <c r="AU943" s="224"/>
      <c r="AV943" s="224"/>
      <c r="AW943" s="224"/>
      <c r="AX943" s="224"/>
      <c r="AY943" s="224"/>
    </row>
    <row r="944">
      <c r="A944" s="219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5"/>
      <c r="AA944" s="220"/>
      <c r="AB944" s="225"/>
      <c r="AC944" s="225"/>
      <c r="AD944" s="225"/>
      <c r="AE944" s="225"/>
      <c r="AF944" s="225"/>
      <c r="AG944" s="220"/>
      <c r="AH944" s="220"/>
      <c r="AI944" s="220"/>
      <c r="AJ944" s="220"/>
      <c r="AK944" s="222"/>
      <c r="AL944" s="222"/>
      <c r="AM944" s="222"/>
      <c r="AN944" s="222"/>
      <c r="AO944" s="223"/>
      <c r="AP944" s="220"/>
      <c r="AQ944" s="224"/>
      <c r="AR944" s="224"/>
      <c r="AS944" s="224"/>
      <c r="AT944" s="224"/>
      <c r="AU944" s="224"/>
      <c r="AV944" s="224"/>
      <c r="AW944" s="224"/>
      <c r="AX944" s="224"/>
      <c r="AY944" s="224"/>
    </row>
    <row r="945">
      <c r="A945" s="219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5"/>
      <c r="AA945" s="220"/>
      <c r="AB945" s="225"/>
      <c r="AC945" s="225"/>
      <c r="AD945" s="225"/>
      <c r="AE945" s="225"/>
      <c r="AF945" s="225"/>
      <c r="AG945" s="220"/>
      <c r="AH945" s="220"/>
      <c r="AI945" s="220"/>
      <c r="AJ945" s="220"/>
      <c r="AK945" s="222"/>
      <c r="AL945" s="222"/>
      <c r="AM945" s="222"/>
      <c r="AN945" s="222"/>
      <c r="AO945" s="223"/>
      <c r="AP945" s="220"/>
      <c r="AQ945" s="224"/>
      <c r="AR945" s="224"/>
      <c r="AS945" s="224"/>
      <c r="AT945" s="224"/>
      <c r="AU945" s="224"/>
      <c r="AV945" s="224"/>
      <c r="AW945" s="224"/>
      <c r="AX945" s="224"/>
      <c r="AY945" s="224"/>
    </row>
    <row r="946">
      <c r="A946" s="219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5"/>
      <c r="AA946" s="220"/>
      <c r="AB946" s="225"/>
      <c r="AC946" s="225"/>
      <c r="AD946" s="225"/>
      <c r="AE946" s="225"/>
      <c r="AF946" s="225"/>
      <c r="AG946" s="220"/>
      <c r="AH946" s="220"/>
      <c r="AI946" s="220"/>
      <c r="AJ946" s="220"/>
      <c r="AK946" s="222"/>
      <c r="AL946" s="222"/>
      <c r="AM946" s="222"/>
      <c r="AN946" s="222"/>
      <c r="AO946" s="223"/>
      <c r="AP946" s="220"/>
      <c r="AQ946" s="224"/>
      <c r="AR946" s="224"/>
      <c r="AS946" s="224"/>
      <c r="AT946" s="224"/>
      <c r="AU946" s="224"/>
      <c r="AV946" s="224"/>
      <c r="AW946" s="224"/>
      <c r="AX946" s="224"/>
      <c r="AY946" s="224"/>
    </row>
    <row r="947">
      <c r="A947" s="219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5"/>
      <c r="AA947" s="220"/>
      <c r="AB947" s="225"/>
      <c r="AC947" s="225"/>
      <c r="AD947" s="225"/>
      <c r="AE947" s="225"/>
      <c r="AF947" s="225"/>
      <c r="AG947" s="220"/>
      <c r="AH947" s="220"/>
      <c r="AI947" s="220"/>
      <c r="AJ947" s="220"/>
      <c r="AK947" s="222"/>
      <c r="AL947" s="222"/>
      <c r="AM947" s="222"/>
      <c r="AN947" s="222"/>
      <c r="AO947" s="223"/>
      <c r="AP947" s="220"/>
      <c r="AQ947" s="224"/>
      <c r="AR947" s="224"/>
      <c r="AS947" s="224"/>
      <c r="AT947" s="224"/>
      <c r="AU947" s="224"/>
      <c r="AV947" s="224"/>
      <c r="AW947" s="224"/>
      <c r="AX947" s="224"/>
      <c r="AY947" s="224"/>
    </row>
    <row r="948">
      <c r="A948" s="219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5"/>
      <c r="AA948" s="220"/>
      <c r="AB948" s="225"/>
      <c r="AC948" s="225"/>
      <c r="AD948" s="225"/>
      <c r="AE948" s="225"/>
      <c r="AF948" s="225"/>
      <c r="AG948" s="220"/>
      <c r="AH948" s="220"/>
      <c r="AI948" s="220"/>
      <c r="AJ948" s="220"/>
      <c r="AK948" s="222"/>
      <c r="AL948" s="222"/>
      <c r="AM948" s="222"/>
      <c r="AN948" s="222"/>
      <c r="AO948" s="223"/>
      <c r="AP948" s="220"/>
      <c r="AQ948" s="224"/>
      <c r="AR948" s="224"/>
      <c r="AS948" s="224"/>
      <c r="AT948" s="224"/>
      <c r="AU948" s="224"/>
      <c r="AV948" s="224"/>
      <c r="AW948" s="224"/>
      <c r="AX948" s="224"/>
      <c r="AY948" s="224"/>
    </row>
    <row r="949">
      <c r="A949" s="219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5"/>
      <c r="AA949" s="220"/>
      <c r="AB949" s="225"/>
      <c r="AC949" s="225"/>
      <c r="AD949" s="225"/>
      <c r="AE949" s="225"/>
      <c r="AF949" s="225"/>
      <c r="AG949" s="220"/>
      <c r="AH949" s="220"/>
      <c r="AI949" s="220"/>
      <c r="AJ949" s="220"/>
      <c r="AK949" s="222"/>
      <c r="AL949" s="222"/>
      <c r="AM949" s="222"/>
      <c r="AN949" s="222"/>
      <c r="AO949" s="223"/>
      <c r="AP949" s="220"/>
      <c r="AQ949" s="224"/>
      <c r="AR949" s="224"/>
      <c r="AS949" s="224"/>
      <c r="AT949" s="224"/>
      <c r="AU949" s="224"/>
      <c r="AV949" s="224"/>
      <c r="AW949" s="224"/>
      <c r="AX949" s="224"/>
      <c r="AY949" s="224"/>
    </row>
    <row r="950">
      <c r="A950" s="219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5"/>
      <c r="AA950" s="220"/>
      <c r="AB950" s="225"/>
      <c r="AC950" s="225"/>
      <c r="AD950" s="225"/>
      <c r="AE950" s="225"/>
      <c r="AF950" s="225"/>
      <c r="AG950" s="220"/>
      <c r="AH950" s="220"/>
      <c r="AI950" s="220"/>
      <c r="AJ950" s="220"/>
      <c r="AK950" s="222"/>
      <c r="AL950" s="222"/>
      <c r="AM950" s="222"/>
      <c r="AN950" s="222"/>
      <c r="AO950" s="223"/>
      <c r="AP950" s="220"/>
      <c r="AQ950" s="224"/>
      <c r="AR950" s="224"/>
      <c r="AS950" s="224"/>
      <c r="AT950" s="224"/>
      <c r="AU950" s="224"/>
      <c r="AV950" s="224"/>
      <c r="AW950" s="224"/>
      <c r="AX950" s="224"/>
      <c r="AY950" s="224"/>
    </row>
    <row r="951">
      <c r="A951" s="219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5"/>
      <c r="AA951" s="220"/>
      <c r="AB951" s="225"/>
      <c r="AC951" s="225"/>
      <c r="AD951" s="225"/>
      <c r="AE951" s="225"/>
      <c r="AF951" s="225"/>
      <c r="AG951" s="220"/>
      <c r="AH951" s="220"/>
      <c r="AI951" s="220"/>
      <c r="AJ951" s="220"/>
      <c r="AK951" s="222"/>
      <c r="AL951" s="222"/>
      <c r="AM951" s="222"/>
      <c r="AN951" s="222"/>
      <c r="AO951" s="223"/>
      <c r="AP951" s="220"/>
      <c r="AQ951" s="224"/>
      <c r="AR951" s="224"/>
      <c r="AS951" s="224"/>
      <c r="AT951" s="224"/>
      <c r="AU951" s="224"/>
      <c r="AV951" s="224"/>
      <c r="AW951" s="224"/>
      <c r="AX951" s="224"/>
      <c r="AY951" s="224"/>
    </row>
    <row r="952">
      <c r="A952" s="219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5"/>
      <c r="AA952" s="220"/>
      <c r="AB952" s="225"/>
      <c r="AC952" s="225"/>
      <c r="AD952" s="225"/>
      <c r="AE952" s="225"/>
      <c r="AF952" s="225"/>
      <c r="AG952" s="220"/>
      <c r="AH952" s="220"/>
      <c r="AI952" s="220"/>
      <c r="AJ952" s="220"/>
      <c r="AK952" s="222"/>
      <c r="AL952" s="222"/>
      <c r="AM952" s="222"/>
      <c r="AN952" s="222"/>
      <c r="AO952" s="223"/>
      <c r="AP952" s="220"/>
      <c r="AQ952" s="224"/>
      <c r="AR952" s="224"/>
      <c r="AS952" s="224"/>
      <c r="AT952" s="224"/>
      <c r="AU952" s="224"/>
      <c r="AV952" s="224"/>
      <c r="AW952" s="224"/>
      <c r="AX952" s="224"/>
      <c r="AY952" s="224"/>
    </row>
    <row r="953">
      <c r="A953" s="219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5"/>
      <c r="AA953" s="220"/>
      <c r="AB953" s="225"/>
      <c r="AC953" s="225"/>
      <c r="AD953" s="225"/>
      <c r="AE953" s="225"/>
      <c r="AF953" s="225"/>
      <c r="AG953" s="220"/>
      <c r="AH953" s="220"/>
      <c r="AI953" s="220"/>
      <c r="AJ953" s="220"/>
      <c r="AK953" s="222"/>
      <c r="AL953" s="222"/>
      <c r="AM953" s="222"/>
      <c r="AN953" s="222"/>
      <c r="AO953" s="223"/>
      <c r="AP953" s="220"/>
      <c r="AQ953" s="224"/>
      <c r="AR953" s="224"/>
      <c r="AS953" s="224"/>
      <c r="AT953" s="224"/>
      <c r="AU953" s="224"/>
      <c r="AV953" s="224"/>
      <c r="AW953" s="224"/>
      <c r="AX953" s="224"/>
      <c r="AY953" s="224"/>
    </row>
    <row r="954">
      <c r="A954" s="219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5"/>
      <c r="AA954" s="220"/>
      <c r="AB954" s="225"/>
      <c r="AC954" s="225"/>
      <c r="AD954" s="225"/>
      <c r="AE954" s="225"/>
      <c r="AF954" s="225"/>
      <c r="AG954" s="220"/>
      <c r="AH954" s="220"/>
      <c r="AI954" s="220"/>
      <c r="AJ954" s="220"/>
      <c r="AK954" s="222"/>
      <c r="AL954" s="222"/>
      <c r="AM954" s="222"/>
      <c r="AN954" s="222"/>
      <c r="AO954" s="223"/>
      <c r="AP954" s="220"/>
      <c r="AQ954" s="224"/>
      <c r="AR954" s="224"/>
      <c r="AS954" s="224"/>
      <c r="AT954" s="224"/>
      <c r="AU954" s="224"/>
      <c r="AV954" s="224"/>
      <c r="AW954" s="224"/>
      <c r="AX954" s="224"/>
      <c r="AY954" s="224"/>
    </row>
    <row r="955">
      <c r="A955" s="219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5"/>
      <c r="AA955" s="220"/>
      <c r="AB955" s="225"/>
      <c r="AC955" s="225"/>
      <c r="AD955" s="225"/>
      <c r="AE955" s="225"/>
      <c r="AF955" s="225"/>
      <c r="AG955" s="220"/>
      <c r="AH955" s="220"/>
      <c r="AI955" s="220"/>
      <c r="AJ955" s="220"/>
      <c r="AK955" s="222"/>
      <c r="AL955" s="222"/>
      <c r="AM955" s="222"/>
      <c r="AN955" s="222"/>
      <c r="AO955" s="223"/>
      <c r="AP955" s="220"/>
      <c r="AQ955" s="224"/>
      <c r="AR955" s="224"/>
      <c r="AS955" s="224"/>
      <c r="AT955" s="224"/>
      <c r="AU955" s="224"/>
      <c r="AV955" s="224"/>
      <c r="AW955" s="224"/>
      <c r="AX955" s="224"/>
      <c r="AY955" s="224"/>
    </row>
    <row r="956">
      <c r="A956" s="219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5"/>
      <c r="AA956" s="220"/>
      <c r="AB956" s="225"/>
      <c r="AC956" s="225"/>
      <c r="AD956" s="225"/>
      <c r="AE956" s="225"/>
      <c r="AF956" s="225"/>
      <c r="AG956" s="220"/>
      <c r="AH956" s="220"/>
      <c r="AI956" s="220"/>
      <c r="AJ956" s="220"/>
      <c r="AK956" s="222"/>
      <c r="AL956" s="222"/>
      <c r="AM956" s="222"/>
      <c r="AN956" s="222"/>
      <c r="AO956" s="223"/>
      <c r="AP956" s="220"/>
      <c r="AQ956" s="224"/>
      <c r="AR956" s="224"/>
      <c r="AS956" s="224"/>
      <c r="AT956" s="224"/>
      <c r="AU956" s="224"/>
      <c r="AV956" s="224"/>
      <c r="AW956" s="224"/>
      <c r="AX956" s="224"/>
      <c r="AY956" s="224"/>
    </row>
    <row r="957">
      <c r="A957" s="219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5"/>
      <c r="AA957" s="220"/>
      <c r="AB957" s="225"/>
      <c r="AC957" s="225"/>
      <c r="AD957" s="225"/>
      <c r="AE957" s="225"/>
      <c r="AF957" s="225"/>
      <c r="AG957" s="220"/>
      <c r="AH957" s="220"/>
      <c r="AI957" s="220"/>
      <c r="AJ957" s="220"/>
      <c r="AK957" s="222"/>
      <c r="AL957" s="222"/>
      <c r="AM957" s="222"/>
      <c r="AN957" s="222"/>
      <c r="AO957" s="223"/>
      <c r="AP957" s="220"/>
      <c r="AQ957" s="224"/>
      <c r="AR957" s="224"/>
      <c r="AS957" s="224"/>
      <c r="AT957" s="224"/>
      <c r="AU957" s="224"/>
      <c r="AV957" s="224"/>
      <c r="AW957" s="224"/>
      <c r="AX957" s="224"/>
      <c r="AY957" s="224"/>
    </row>
    <row r="958">
      <c r="A958" s="219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5"/>
      <c r="AA958" s="220"/>
      <c r="AB958" s="225"/>
      <c r="AC958" s="225"/>
      <c r="AD958" s="225"/>
      <c r="AE958" s="225"/>
      <c r="AF958" s="225"/>
      <c r="AG958" s="220"/>
      <c r="AH958" s="220"/>
      <c r="AI958" s="220"/>
      <c r="AJ958" s="220"/>
      <c r="AK958" s="222"/>
      <c r="AL958" s="222"/>
      <c r="AM958" s="222"/>
      <c r="AN958" s="222"/>
      <c r="AO958" s="223"/>
      <c r="AP958" s="220"/>
      <c r="AQ958" s="224"/>
      <c r="AR958" s="224"/>
      <c r="AS958" s="224"/>
      <c r="AT958" s="224"/>
      <c r="AU958" s="224"/>
      <c r="AV958" s="224"/>
      <c r="AW958" s="224"/>
      <c r="AX958" s="224"/>
      <c r="AY958" s="224"/>
    </row>
    <row r="959">
      <c r="A959" s="219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5"/>
      <c r="AA959" s="220"/>
      <c r="AB959" s="225"/>
      <c r="AC959" s="225"/>
      <c r="AD959" s="225"/>
      <c r="AE959" s="225"/>
      <c r="AF959" s="225"/>
      <c r="AG959" s="220"/>
      <c r="AH959" s="220"/>
      <c r="AI959" s="220"/>
      <c r="AJ959" s="220"/>
      <c r="AK959" s="222"/>
      <c r="AL959" s="222"/>
      <c r="AM959" s="222"/>
      <c r="AN959" s="222"/>
      <c r="AO959" s="223"/>
      <c r="AP959" s="220"/>
      <c r="AQ959" s="224"/>
      <c r="AR959" s="224"/>
      <c r="AS959" s="224"/>
      <c r="AT959" s="224"/>
      <c r="AU959" s="224"/>
      <c r="AV959" s="224"/>
      <c r="AW959" s="224"/>
      <c r="AX959" s="224"/>
      <c r="AY959" s="224"/>
    </row>
    <row r="960">
      <c r="A960" s="219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5"/>
      <c r="AA960" s="220"/>
      <c r="AB960" s="225"/>
      <c r="AC960" s="225"/>
      <c r="AD960" s="225"/>
      <c r="AE960" s="225"/>
      <c r="AF960" s="225"/>
      <c r="AG960" s="220"/>
      <c r="AH960" s="220"/>
      <c r="AI960" s="220"/>
      <c r="AJ960" s="220"/>
      <c r="AK960" s="222"/>
      <c r="AL960" s="222"/>
      <c r="AM960" s="222"/>
      <c r="AN960" s="222"/>
      <c r="AO960" s="223"/>
      <c r="AP960" s="220"/>
      <c r="AQ960" s="224"/>
      <c r="AR960" s="224"/>
      <c r="AS960" s="224"/>
      <c r="AT960" s="224"/>
      <c r="AU960" s="224"/>
      <c r="AV960" s="224"/>
      <c r="AW960" s="224"/>
      <c r="AX960" s="224"/>
      <c r="AY960" s="224"/>
    </row>
    <row r="961">
      <c r="A961" s="219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5"/>
      <c r="AA961" s="220"/>
      <c r="AB961" s="225"/>
      <c r="AC961" s="225"/>
      <c r="AD961" s="225"/>
      <c r="AE961" s="225"/>
      <c r="AF961" s="225"/>
      <c r="AG961" s="220"/>
      <c r="AH961" s="220"/>
      <c r="AI961" s="220"/>
      <c r="AJ961" s="220"/>
      <c r="AK961" s="222"/>
      <c r="AL961" s="222"/>
      <c r="AM961" s="222"/>
      <c r="AN961" s="222"/>
      <c r="AO961" s="223"/>
      <c r="AP961" s="220"/>
      <c r="AQ961" s="224"/>
      <c r="AR961" s="224"/>
      <c r="AS961" s="224"/>
      <c r="AT961" s="224"/>
      <c r="AU961" s="224"/>
      <c r="AV961" s="224"/>
      <c r="AW961" s="224"/>
      <c r="AX961" s="224"/>
      <c r="AY961" s="224"/>
    </row>
    <row r="962">
      <c r="A962" s="219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5"/>
      <c r="AA962" s="220"/>
      <c r="AB962" s="225"/>
      <c r="AC962" s="225"/>
      <c r="AD962" s="225"/>
      <c r="AE962" s="225"/>
      <c r="AF962" s="225"/>
      <c r="AG962" s="220"/>
      <c r="AH962" s="220"/>
      <c r="AI962" s="220"/>
      <c r="AJ962" s="220"/>
      <c r="AK962" s="222"/>
      <c r="AL962" s="222"/>
      <c r="AM962" s="222"/>
      <c r="AN962" s="222"/>
      <c r="AO962" s="223"/>
      <c r="AP962" s="220"/>
      <c r="AQ962" s="224"/>
      <c r="AR962" s="224"/>
      <c r="AS962" s="224"/>
      <c r="AT962" s="224"/>
      <c r="AU962" s="224"/>
      <c r="AV962" s="224"/>
      <c r="AW962" s="224"/>
      <c r="AX962" s="224"/>
      <c r="AY962" s="224"/>
    </row>
    <row r="963">
      <c r="S963" s="183"/>
      <c r="U963" s="221"/>
      <c r="V963" s="221"/>
      <c r="W963" s="221"/>
      <c r="X963" s="221"/>
      <c r="Y963" s="221"/>
      <c r="AA963" s="221"/>
      <c r="AK963" s="179"/>
      <c r="AL963" s="179"/>
      <c r="AM963" s="179"/>
      <c r="AN963" s="179"/>
      <c r="AO963" s="239"/>
    </row>
    <row r="964">
      <c r="S964" s="183"/>
      <c r="U964" s="221"/>
      <c r="V964" s="221"/>
      <c r="W964" s="221"/>
      <c r="X964" s="221"/>
      <c r="Y964" s="221"/>
      <c r="AA964" s="221"/>
      <c r="AK964" s="179"/>
      <c r="AL964" s="179"/>
      <c r="AM964" s="179"/>
      <c r="AN964" s="179"/>
      <c r="AO964" s="239"/>
    </row>
    <row r="965">
      <c r="S965" s="183"/>
      <c r="U965" s="221"/>
      <c r="V965" s="221"/>
      <c r="W965" s="221"/>
      <c r="X965" s="221"/>
      <c r="Y965" s="221"/>
      <c r="AA965" s="221"/>
      <c r="AK965" s="179"/>
      <c r="AL965" s="179"/>
      <c r="AM965" s="179"/>
      <c r="AN965" s="179"/>
      <c r="AO965" s="239"/>
    </row>
    <row r="966">
      <c r="S966" s="183"/>
      <c r="U966" s="221"/>
      <c r="V966" s="221"/>
      <c r="W966" s="221"/>
      <c r="X966" s="221"/>
      <c r="Y966" s="221"/>
      <c r="AA966" s="221"/>
      <c r="AK966" s="179"/>
      <c r="AL966" s="179"/>
      <c r="AM966" s="179"/>
      <c r="AN966" s="179"/>
      <c r="AO966" s="239"/>
    </row>
    <row r="967">
      <c r="S967" s="183"/>
      <c r="U967" s="221"/>
      <c r="V967" s="221"/>
      <c r="W967" s="221"/>
      <c r="X967" s="221"/>
      <c r="Y967" s="221"/>
      <c r="AA967" s="221"/>
      <c r="AK967" s="179"/>
      <c r="AL967" s="179"/>
      <c r="AM967" s="179"/>
      <c r="AN967" s="179"/>
      <c r="AO967" s="239"/>
    </row>
    <row r="968">
      <c r="S968" s="183"/>
      <c r="U968" s="221"/>
      <c r="V968" s="221"/>
      <c r="W968" s="221"/>
      <c r="X968" s="221"/>
      <c r="Y968" s="221"/>
      <c r="AA968" s="221"/>
      <c r="AK968" s="179"/>
      <c r="AL968" s="179"/>
      <c r="AM968" s="179"/>
      <c r="AN968" s="179"/>
      <c r="AO968" s="239"/>
    </row>
    <row r="969">
      <c r="S969" s="183"/>
      <c r="U969" s="221"/>
      <c r="V969" s="221"/>
      <c r="W969" s="221"/>
      <c r="X969" s="221"/>
      <c r="Y969" s="221"/>
      <c r="AA969" s="221"/>
      <c r="AK969" s="179"/>
      <c r="AL969" s="179"/>
      <c r="AM969" s="179"/>
      <c r="AN969" s="179"/>
      <c r="AO969" s="239"/>
    </row>
    <row r="970">
      <c r="S970" s="183"/>
      <c r="U970" s="221"/>
      <c r="V970" s="221"/>
      <c r="W970" s="221"/>
      <c r="X970" s="221"/>
      <c r="Y970" s="221"/>
      <c r="AA970" s="221"/>
      <c r="AK970" s="179"/>
      <c r="AL970" s="179"/>
      <c r="AM970" s="179"/>
      <c r="AN970" s="179"/>
      <c r="AO970" s="239"/>
    </row>
    <row r="971">
      <c r="S971" s="183"/>
      <c r="U971" s="221"/>
      <c r="V971" s="221"/>
      <c r="W971" s="221"/>
      <c r="X971" s="221"/>
      <c r="Y971" s="221"/>
      <c r="AA971" s="221"/>
      <c r="AK971" s="179"/>
      <c r="AL971" s="179"/>
      <c r="AM971" s="179"/>
      <c r="AN971" s="179"/>
      <c r="AO971" s="239"/>
    </row>
    <row r="972">
      <c r="S972" s="183"/>
      <c r="U972" s="221"/>
      <c r="V972" s="221"/>
      <c r="W972" s="221"/>
      <c r="X972" s="221"/>
      <c r="Y972" s="221"/>
      <c r="AA972" s="221"/>
      <c r="AK972" s="179"/>
      <c r="AL972" s="179"/>
      <c r="AM972" s="179"/>
      <c r="AN972" s="179"/>
      <c r="AO972" s="239"/>
    </row>
    <row r="973">
      <c r="S973" s="183"/>
      <c r="U973" s="221"/>
      <c r="V973" s="221"/>
      <c r="W973" s="221"/>
      <c r="X973" s="221"/>
      <c r="Y973" s="221"/>
      <c r="AA973" s="221"/>
      <c r="AK973" s="179"/>
      <c r="AL973" s="179"/>
      <c r="AM973" s="179"/>
      <c r="AN973" s="179"/>
      <c r="AO973" s="239"/>
    </row>
    <row r="974">
      <c r="S974" s="183"/>
      <c r="U974" s="221"/>
      <c r="V974" s="221"/>
      <c r="W974" s="221"/>
      <c r="X974" s="221"/>
      <c r="Y974" s="221"/>
      <c r="AA974" s="221"/>
      <c r="AK974" s="179"/>
      <c r="AL974" s="179"/>
      <c r="AM974" s="179"/>
      <c r="AN974" s="179"/>
      <c r="AO974" s="239"/>
    </row>
    <row r="975">
      <c r="S975" s="183"/>
      <c r="U975" s="221"/>
      <c r="V975" s="221"/>
      <c r="W975" s="221"/>
      <c r="X975" s="221"/>
      <c r="Y975" s="221"/>
      <c r="AA975" s="221"/>
      <c r="AK975" s="179"/>
      <c r="AL975" s="179"/>
      <c r="AM975" s="179"/>
      <c r="AN975" s="179"/>
      <c r="AO975" s="239"/>
    </row>
    <row r="976">
      <c r="S976" s="183"/>
      <c r="U976" s="221"/>
      <c r="V976" s="221"/>
      <c r="W976" s="221"/>
      <c r="X976" s="221"/>
      <c r="Y976" s="221"/>
      <c r="AA976" s="221"/>
      <c r="AK976" s="179"/>
      <c r="AL976" s="179"/>
      <c r="AM976" s="179"/>
      <c r="AN976" s="179"/>
      <c r="AO976" s="239"/>
    </row>
    <row r="977">
      <c r="S977" s="183"/>
      <c r="U977" s="221"/>
      <c r="V977" s="221"/>
      <c r="W977" s="221"/>
      <c r="X977" s="221"/>
      <c r="Y977" s="221"/>
      <c r="AA977" s="221"/>
      <c r="AK977" s="179"/>
      <c r="AL977" s="179"/>
      <c r="AM977" s="179"/>
      <c r="AN977" s="179"/>
      <c r="AO977" s="239"/>
    </row>
    <row r="978">
      <c r="S978" s="183"/>
      <c r="U978" s="221"/>
      <c r="V978" s="221"/>
      <c r="W978" s="221"/>
      <c r="X978" s="221"/>
      <c r="Y978" s="221"/>
      <c r="AA978" s="221"/>
      <c r="AK978" s="179"/>
      <c r="AL978" s="179"/>
      <c r="AM978" s="179"/>
      <c r="AN978" s="179"/>
      <c r="AO978" s="239"/>
    </row>
    <row r="979">
      <c r="S979" s="183"/>
      <c r="U979" s="221"/>
      <c r="V979" s="221"/>
      <c r="W979" s="221"/>
      <c r="X979" s="221"/>
      <c r="Y979" s="221"/>
      <c r="AA979" s="221"/>
      <c r="AK979" s="179"/>
      <c r="AL979" s="179"/>
      <c r="AM979" s="179"/>
      <c r="AN979" s="179"/>
      <c r="AO979" s="239"/>
    </row>
    <row r="980">
      <c r="S980" s="183"/>
      <c r="U980" s="221"/>
      <c r="V980" s="221"/>
      <c r="W980" s="221"/>
      <c r="X980" s="221"/>
      <c r="Y980" s="221"/>
      <c r="AA980" s="221"/>
      <c r="AK980" s="179"/>
      <c r="AL980" s="179"/>
      <c r="AM980" s="179"/>
      <c r="AN980" s="179"/>
      <c r="AO980" s="239"/>
    </row>
    <row r="981">
      <c r="S981" s="183"/>
      <c r="U981" s="221"/>
      <c r="V981" s="221"/>
      <c r="W981" s="221"/>
      <c r="X981" s="221"/>
      <c r="Y981" s="221"/>
      <c r="AA981" s="221"/>
      <c r="AK981" s="179"/>
      <c r="AL981" s="179"/>
      <c r="AM981" s="179"/>
      <c r="AN981" s="179"/>
      <c r="AO981" s="239"/>
    </row>
    <row r="982">
      <c r="S982" s="183"/>
      <c r="U982" s="221"/>
      <c r="V982" s="221"/>
      <c r="W982" s="221"/>
      <c r="X982" s="221"/>
      <c r="Y982" s="221"/>
      <c r="AA982" s="221"/>
      <c r="AK982" s="179"/>
      <c r="AL982" s="179"/>
      <c r="AM982" s="179"/>
      <c r="AN982" s="179"/>
      <c r="AO982" s="239"/>
    </row>
    <row r="983">
      <c r="S983" s="183"/>
      <c r="U983" s="221"/>
      <c r="V983" s="221"/>
      <c r="W983" s="221"/>
      <c r="X983" s="221"/>
      <c r="Y983" s="221"/>
      <c r="AA983" s="221"/>
      <c r="AK983" s="179"/>
      <c r="AL983" s="179"/>
      <c r="AM983" s="179"/>
      <c r="AN983" s="179"/>
      <c r="AO983" s="239"/>
    </row>
    <row r="984">
      <c r="S984" s="183"/>
      <c r="U984" s="221"/>
      <c r="V984" s="221"/>
      <c r="W984" s="221"/>
      <c r="X984" s="221"/>
      <c r="Y984" s="221"/>
      <c r="AA984" s="221"/>
      <c r="AK984" s="179"/>
      <c r="AL984" s="179"/>
      <c r="AM984" s="179"/>
      <c r="AN984" s="179"/>
      <c r="AO984" s="239"/>
    </row>
    <row r="985">
      <c r="S985" s="183"/>
      <c r="U985" s="221"/>
      <c r="V985" s="221"/>
      <c r="W985" s="221"/>
      <c r="X985" s="221"/>
      <c r="Y985" s="221"/>
      <c r="AA985" s="221"/>
      <c r="AK985" s="179"/>
      <c r="AL985" s="179"/>
      <c r="AM985" s="179"/>
      <c r="AN985" s="179"/>
      <c r="AO985" s="239"/>
    </row>
    <row r="986">
      <c r="S986" s="183"/>
      <c r="U986" s="221"/>
      <c r="V986" s="221"/>
      <c r="W986" s="221"/>
      <c r="X986" s="221"/>
      <c r="Y986" s="221"/>
      <c r="AA986" s="221"/>
      <c r="AK986" s="179"/>
      <c r="AL986" s="179"/>
      <c r="AM986" s="179"/>
      <c r="AN986" s="179"/>
      <c r="AO986" s="239"/>
    </row>
    <row r="987">
      <c r="S987" s="183"/>
      <c r="U987" s="221"/>
      <c r="V987" s="221"/>
      <c r="W987" s="221"/>
      <c r="X987" s="221"/>
      <c r="Y987" s="221"/>
      <c r="AA987" s="221"/>
      <c r="AK987" s="179"/>
      <c r="AL987" s="179"/>
      <c r="AM987" s="179"/>
      <c r="AN987" s="179"/>
      <c r="AO987" s="239"/>
    </row>
    <row r="988">
      <c r="S988" s="183"/>
      <c r="U988" s="221"/>
      <c r="V988" s="221"/>
      <c r="W988" s="221"/>
      <c r="X988" s="221"/>
      <c r="Y988" s="221"/>
      <c r="AA988" s="221"/>
      <c r="AK988" s="179"/>
      <c r="AL988" s="179"/>
      <c r="AM988" s="179"/>
      <c r="AN988" s="179"/>
      <c r="AO988" s="239"/>
    </row>
    <row r="989">
      <c r="S989" s="183"/>
      <c r="U989" s="221"/>
      <c r="V989" s="221"/>
      <c r="W989" s="221"/>
      <c r="X989" s="221"/>
      <c r="Y989" s="221"/>
      <c r="AA989" s="221"/>
      <c r="AK989" s="179"/>
      <c r="AL989" s="179"/>
      <c r="AM989" s="179"/>
      <c r="AN989" s="179"/>
      <c r="AO989" s="239"/>
    </row>
    <row r="990">
      <c r="S990" s="183"/>
      <c r="U990" s="221"/>
      <c r="V990" s="221"/>
      <c r="W990" s="221"/>
      <c r="X990" s="221"/>
      <c r="Y990" s="221"/>
      <c r="AA990" s="221"/>
      <c r="AK990" s="179"/>
      <c r="AL990" s="179"/>
      <c r="AM990" s="179"/>
      <c r="AN990" s="179"/>
      <c r="AO990" s="239"/>
    </row>
    <row r="991">
      <c r="S991" s="183"/>
      <c r="U991" s="221"/>
      <c r="V991" s="221"/>
      <c r="W991" s="221"/>
      <c r="X991" s="221"/>
      <c r="Y991" s="221"/>
      <c r="AA991" s="221"/>
      <c r="AK991" s="179"/>
      <c r="AL991" s="179"/>
      <c r="AM991" s="179"/>
      <c r="AN991" s="179"/>
      <c r="AO991" s="239"/>
    </row>
    <row r="992">
      <c r="S992" s="183"/>
      <c r="U992" s="221"/>
      <c r="V992" s="221"/>
      <c r="W992" s="221"/>
      <c r="X992" s="221"/>
      <c r="Y992" s="221"/>
      <c r="AA992" s="221"/>
      <c r="AK992" s="179"/>
      <c r="AL992" s="179"/>
      <c r="AM992" s="179"/>
      <c r="AN992" s="179"/>
      <c r="AO992" s="239"/>
    </row>
    <row r="993">
      <c r="S993" s="183"/>
      <c r="U993" s="221"/>
      <c r="V993" s="221"/>
      <c r="W993" s="221"/>
      <c r="X993" s="221"/>
      <c r="Y993" s="221"/>
      <c r="AA993" s="221"/>
      <c r="AK993" s="179"/>
      <c r="AL993" s="179"/>
      <c r="AM993" s="179"/>
      <c r="AN993" s="179"/>
      <c r="AO993" s="239"/>
    </row>
    <row r="994">
      <c r="S994" s="183"/>
      <c r="U994" s="221"/>
      <c r="V994" s="221"/>
      <c r="W994" s="221"/>
      <c r="X994" s="221"/>
      <c r="Y994" s="221"/>
      <c r="AA994" s="221"/>
      <c r="AK994" s="179"/>
      <c r="AL994" s="179"/>
      <c r="AM994" s="179"/>
      <c r="AN994" s="179"/>
      <c r="AO994" s="239"/>
    </row>
    <row r="995">
      <c r="S995" s="183"/>
      <c r="U995" s="221"/>
      <c r="V995" s="221"/>
      <c r="W995" s="221"/>
      <c r="X995" s="221"/>
      <c r="Y995" s="221"/>
      <c r="AA995" s="221"/>
      <c r="AK995" s="179"/>
      <c r="AL995" s="179"/>
      <c r="AM995" s="179"/>
      <c r="AN995" s="179"/>
      <c r="AO995" s="239"/>
    </row>
    <row r="996">
      <c r="S996" s="183"/>
      <c r="U996" s="221"/>
      <c r="V996" s="221"/>
      <c r="W996" s="221"/>
      <c r="X996" s="221"/>
      <c r="Y996" s="221"/>
      <c r="AA996" s="221"/>
      <c r="AK996" s="179"/>
      <c r="AL996" s="179"/>
      <c r="AM996" s="179"/>
      <c r="AN996" s="179"/>
      <c r="AO996" s="239"/>
    </row>
    <row r="997">
      <c r="S997" s="183"/>
      <c r="U997" s="221"/>
      <c r="V997" s="221"/>
      <c r="W997" s="221"/>
      <c r="X997" s="221"/>
      <c r="Y997" s="221"/>
      <c r="AA997" s="221"/>
      <c r="AK997" s="179"/>
      <c r="AL997" s="179"/>
      <c r="AM997" s="179"/>
      <c r="AN997" s="179"/>
      <c r="AO997" s="239"/>
    </row>
    <row r="998">
      <c r="S998" s="183"/>
      <c r="U998" s="221"/>
      <c r="V998" s="221"/>
      <c r="W998" s="221"/>
      <c r="X998" s="221"/>
      <c r="Y998" s="221"/>
      <c r="AA998" s="221"/>
      <c r="AK998" s="179"/>
      <c r="AL998" s="179"/>
      <c r="AM998" s="179"/>
      <c r="AN998" s="179"/>
      <c r="AO998" s="239"/>
    </row>
    <row r="999">
      <c r="S999" s="183"/>
      <c r="U999" s="221"/>
      <c r="V999" s="221"/>
      <c r="W999" s="221"/>
      <c r="X999" s="221"/>
      <c r="Y999" s="221"/>
      <c r="AA999" s="221"/>
      <c r="AK999" s="179"/>
      <c r="AL999" s="179"/>
      <c r="AM999" s="179"/>
      <c r="AN999" s="179"/>
      <c r="AO999" s="239"/>
    </row>
  </sheetData>
  <mergeCells count="10">
    <mergeCell ref="AK1:AO1"/>
    <mergeCell ref="AP1:AT1"/>
    <mergeCell ref="AU1:AY1"/>
    <mergeCell ref="B1:F1"/>
    <mergeCell ref="G1:K1"/>
    <mergeCell ref="L1:P1"/>
    <mergeCell ref="Q1:U1"/>
    <mergeCell ref="V1:Z1"/>
    <mergeCell ref="AA1:AE1"/>
    <mergeCell ref="AF1:AJ1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7" max="7" width="16.57"/>
    <col customWidth="1" min="8" max="8" width="15.57"/>
  </cols>
  <sheetData>
    <row r="1">
      <c r="A1" s="1"/>
      <c r="B1" s="2" t="s">
        <v>1</v>
      </c>
      <c r="C1" s="4">
        <v>31.0</v>
      </c>
      <c r="D1" s="5"/>
      <c r="E1" s="5"/>
      <c r="F1" s="5"/>
      <c r="G1" s="5" t="s">
        <v>3</v>
      </c>
      <c r="H1" s="5"/>
      <c r="I1" s="2"/>
      <c r="J1" s="5"/>
      <c r="K1" s="5"/>
      <c r="L1" s="5"/>
      <c r="M1" s="5"/>
      <c r="N1" s="10"/>
      <c r="O1" s="10"/>
    </row>
    <row r="2">
      <c r="A2" s="11"/>
      <c r="B2" s="12" t="s">
        <v>6</v>
      </c>
      <c r="C2" s="13">
        <v>31.0</v>
      </c>
      <c r="D2" s="5" t="s">
        <v>10</v>
      </c>
      <c r="E2" s="5"/>
      <c r="F2" s="5"/>
      <c r="G2" s="22">
        <f>TODAY()</f>
        <v>46308</v>
      </c>
      <c r="H2" s="15"/>
      <c r="I2" s="23"/>
      <c r="J2" s="20"/>
      <c r="K2" s="5"/>
      <c r="L2" s="10"/>
      <c r="M2" s="10"/>
      <c r="N2" s="10"/>
      <c r="O2" s="10"/>
    </row>
    <row r="3">
      <c r="A3" s="11"/>
      <c r="B3" s="5"/>
      <c r="C3" s="5"/>
      <c r="D3" s="5"/>
      <c r="E3" s="5"/>
      <c r="F3" s="5"/>
      <c r="G3" s="24" t="s">
        <v>13</v>
      </c>
      <c r="H3" s="27">
        <f>M39</f>
        <v>198233750</v>
      </c>
      <c r="I3" s="31"/>
      <c r="J3" s="30" t="s">
        <v>19</v>
      </c>
      <c r="K3" s="5"/>
      <c r="L3" s="10"/>
      <c r="M3" s="10"/>
      <c r="N3" s="10"/>
      <c r="O3" s="10"/>
    </row>
    <row r="4">
      <c r="A4" s="11"/>
      <c r="B4" s="5"/>
      <c r="C4" s="5"/>
      <c r="D4" s="5"/>
      <c r="E4" s="5"/>
      <c r="F4" s="5"/>
      <c r="G4" s="24" t="s">
        <v>22</v>
      </c>
      <c r="H4" s="32">
        <f>+M40</f>
        <v>12943887750</v>
      </c>
      <c r="I4" s="36">
        <f>N40</f>
        <v>1.136625198</v>
      </c>
      <c r="J4" s="35"/>
      <c r="K4" s="5"/>
      <c r="L4" s="10"/>
      <c r="M4" s="10"/>
      <c r="N4" s="10"/>
      <c r="O4" s="10"/>
    </row>
    <row r="5">
      <c r="A5" s="11"/>
      <c r="B5" s="5"/>
      <c r="C5" s="5"/>
      <c r="D5" s="5"/>
      <c r="E5" s="5"/>
      <c r="F5" s="5"/>
      <c r="G5" s="24" t="s">
        <v>23</v>
      </c>
      <c r="H5" s="8">
        <f>M41</f>
        <v>12943887750</v>
      </c>
      <c r="I5" s="36">
        <f>M42</f>
        <v>1.136625198</v>
      </c>
      <c r="J5" s="35"/>
      <c r="K5" s="30" t="s">
        <v>19</v>
      </c>
      <c r="L5" s="10"/>
      <c r="M5" s="10"/>
      <c r="N5" s="10"/>
      <c r="O5" s="10"/>
    </row>
    <row r="6">
      <c r="A6" s="11"/>
      <c r="B6" s="5"/>
      <c r="C6" s="5"/>
      <c r="D6" s="5"/>
      <c r="E6" s="5"/>
      <c r="F6" s="5"/>
      <c r="G6" s="43" t="s">
        <v>24</v>
      </c>
      <c r="H6" s="45">
        <f>N40</f>
        <v>1.136625198</v>
      </c>
      <c r="I6" s="47">
        <f>100%/$C$1*C2</f>
        <v>1</v>
      </c>
      <c r="J6" s="48"/>
      <c r="K6" s="5"/>
      <c r="L6" s="10"/>
      <c r="M6" s="10"/>
      <c r="N6" s="10"/>
      <c r="O6" s="10"/>
    </row>
    <row r="7">
      <c r="A7" s="11"/>
      <c r="B7" s="51" t="s">
        <v>25</v>
      </c>
      <c r="C7" s="5"/>
      <c r="D7" s="5"/>
      <c r="E7" s="5"/>
      <c r="F7" s="5"/>
      <c r="G7" s="5"/>
      <c r="H7" s="5"/>
      <c r="I7" s="2"/>
      <c r="J7" s="5"/>
      <c r="K7" s="5"/>
      <c r="L7" s="5"/>
      <c r="M7" s="5"/>
      <c r="N7" s="10"/>
      <c r="O7" s="10"/>
    </row>
    <row r="8">
      <c r="A8" s="52" t="s">
        <v>0</v>
      </c>
      <c r="B8" s="54" t="s">
        <v>2</v>
      </c>
      <c r="C8" s="54" t="s">
        <v>4</v>
      </c>
      <c r="D8" s="54" t="s">
        <v>5</v>
      </c>
      <c r="E8" s="54" t="s">
        <v>7</v>
      </c>
      <c r="F8" s="54" t="s">
        <v>8</v>
      </c>
      <c r="G8" s="54" t="s">
        <v>9</v>
      </c>
      <c r="H8" s="54" t="s">
        <v>11</v>
      </c>
      <c r="I8" s="54" t="s">
        <v>12</v>
      </c>
      <c r="J8" s="54" t="s">
        <v>14</v>
      </c>
      <c r="K8" s="54" t="s">
        <v>26</v>
      </c>
      <c r="L8" s="57"/>
      <c r="M8" s="200" t="s">
        <v>29</v>
      </c>
      <c r="N8" s="58" t="s">
        <v>30</v>
      </c>
      <c r="O8" s="10"/>
      <c r="P8" s="104">
        <v>5.195E7</v>
      </c>
    </row>
    <row r="9">
      <c r="A9" s="59">
        <v>46235.0</v>
      </c>
      <c r="B9" s="63">
        <v>1.815295E8</v>
      </c>
      <c r="C9" s="62"/>
      <c r="D9" s="65">
        <v>7.767E7</v>
      </c>
      <c r="E9" s="67">
        <v>1.52045E8</v>
      </c>
      <c r="F9" s="67">
        <v>1.46025E8</v>
      </c>
      <c r="G9" s="67">
        <v>1.8915E7</v>
      </c>
      <c r="H9" s="67">
        <v>1.03075E8</v>
      </c>
      <c r="I9" s="69">
        <v>1.55E7</v>
      </c>
      <c r="J9" s="67">
        <v>7365000.0</v>
      </c>
      <c r="K9" s="65">
        <v>0.0</v>
      </c>
      <c r="L9" s="71"/>
      <c r="M9" s="32">
        <f t="shared" ref="M9:M16" si="1">SUM(B9:L9)</f>
        <v>702124500</v>
      </c>
      <c r="N9" s="10"/>
      <c r="O9" s="10"/>
    </row>
    <row r="10">
      <c r="A10" s="59">
        <v>46236.0</v>
      </c>
      <c r="B10" s="63">
        <v>8.275E7</v>
      </c>
      <c r="C10" s="62"/>
      <c r="D10" s="65">
        <v>6.926E7</v>
      </c>
      <c r="E10" s="67">
        <v>7.6E7</v>
      </c>
      <c r="F10" s="78">
        <v>5.2248E7</v>
      </c>
      <c r="G10" s="67">
        <v>3.30725E7</v>
      </c>
      <c r="H10" s="67">
        <v>4.507E7</v>
      </c>
      <c r="I10" s="62">
        <v>1.65E7</v>
      </c>
      <c r="J10" s="67">
        <v>4.285E7</v>
      </c>
      <c r="K10" s="65">
        <v>0.0</v>
      </c>
      <c r="L10" s="71"/>
      <c r="M10" s="32">
        <f t="shared" si="1"/>
        <v>417750500</v>
      </c>
      <c r="N10" s="10"/>
      <c r="O10" s="10"/>
    </row>
    <row r="11">
      <c r="A11" s="59">
        <v>46237.0</v>
      </c>
      <c r="B11" s="109">
        <v>2.33815E8</v>
      </c>
      <c r="C11" s="62"/>
      <c r="D11" s="65">
        <v>1.92E8</v>
      </c>
      <c r="E11" s="61">
        <v>1.8538E8</v>
      </c>
      <c r="F11" s="67">
        <v>3.28E7</v>
      </c>
      <c r="G11" s="65">
        <v>0.0</v>
      </c>
      <c r="H11" s="65">
        <v>1.80835E8</v>
      </c>
      <c r="I11" s="62">
        <v>1.0356E8</v>
      </c>
      <c r="J11" s="67">
        <v>4.7715E7</v>
      </c>
      <c r="K11" s="65">
        <v>0.0</v>
      </c>
      <c r="L11" s="71"/>
      <c r="M11" s="32">
        <f t="shared" si="1"/>
        <v>976105000</v>
      </c>
      <c r="N11" s="10"/>
      <c r="O11" s="10"/>
    </row>
    <row r="12">
      <c r="A12" s="59">
        <v>46238.0</v>
      </c>
      <c r="B12" s="63">
        <v>2.05E7</v>
      </c>
      <c r="C12" s="62"/>
      <c r="D12" s="65">
        <v>7.095E7</v>
      </c>
      <c r="E12" s="61">
        <v>9.835E7</v>
      </c>
      <c r="F12" s="67">
        <v>2.02E7</v>
      </c>
      <c r="G12" s="67">
        <v>3463750.0</v>
      </c>
      <c r="H12" s="67">
        <v>4.115E7</v>
      </c>
      <c r="I12" s="62">
        <v>4.79E7</v>
      </c>
      <c r="J12" s="67">
        <v>0.0</v>
      </c>
      <c r="K12" s="65">
        <v>0.0</v>
      </c>
      <c r="L12" s="71"/>
      <c r="M12" s="32">
        <f t="shared" si="1"/>
        <v>302513750</v>
      </c>
      <c r="N12" s="10"/>
      <c r="O12" s="10"/>
    </row>
    <row r="13">
      <c r="A13" s="59">
        <v>46239.0</v>
      </c>
      <c r="B13" s="63">
        <v>9.905E7</v>
      </c>
      <c r="C13" s="62"/>
      <c r="D13" s="65">
        <v>5.447E7</v>
      </c>
      <c r="E13" s="61">
        <v>3.38E7</v>
      </c>
      <c r="F13" s="85">
        <v>1.16E8</v>
      </c>
      <c r="G13" s="67">
        <v>3927500.0</v>
      </c>
      <c r="H13" s="65">
        <v>0.0</v>
      </c>
      <c r="I13" s="87">
        <v>7.83E7</v>
      </c>
      <c r="J13" s="67">
        <v>2.35E7</v>
      </c>
      <c r="K13" s="65">
        <v>5300000.0</v>
      </c>
      <c r="L13" s="71"/>
      <c r="M13" s="32">
        <f t="shared" si="1"/>
        <v>414347500</v>
      </c>
      <c r="N13" s="35"/>
      <c r="O13" s="10"/>
    </row>
    <row r="14">
      <c r="A14" s="59">
        <v>46240.0</v>
      </c>
      <c r="B14" s="109">
        <v>0.0</v>
      </c>
      <c r="C14" s="62"/>
      <c r="D14" s="65">
        <v>1.05425E8</v>
      </c>
      <c r="E14" s="61">
        <v>4.495E7</v>
      </c>
      <c r="F14" s="67">
        <v>9.845E7</v>
      </c>
      <c r="G14" s="67">
        <v>8907500.0</v>
      </c>
      <c r="H14" s="65">
        <v>2.7E7</v>
      </c>
      <c r="I14" s="87">
        <v>1.256E7</v>
      </c>
      <c r="J14" s="67">
        <v>5.49E7</v>
      </c>
      <c r="K14" s="65">
        <v>5400000.0</v>
      </c>
      <c r="L14" s="71"/>
      <c r="M14" s="32">
        <f t="shared" si="1"/>
        <v>357592500</v>
      </c>
      <c r="N14" s="35"/>
      <c r="O14" s="10"/>
    </row>
    <row r="15">
      <c r="A15" s="59">
        <v>46241.0</v>
      </c>
      <c r="B15" s="203">
        <v>3.045E7</v>
      </c>
      <c r="C15" s="62"/>
      <c r="D15" s="65">
        <v>3.682E7</v>
      </c>
      <c r="E15" s="91">
        <v>6.033E7</v>
      </c>
      <c r="F15" s="67">
        <v>8.775E7</v>
      </c>
      <c r="G15" s="67">
        <v>1.02E7</v>
      </c>
      <c r="H15" s="65">
        <v>2.81E7</v>
      </c>
      <c r="I15" s="62">
        <v>3.505E7</v>
      </c>
      <c r="J15" s="67">
        <v>6.324E7</v>
      </c>
      <c r="K15" s="65">
        <v>1.45E7</v>
      </c>
      <c r="L15" s="71"/>
      <c r="M15" s="32">
        <f t="shared" si="1"/>
        <v>366440000</v>
      </c>
      <c r="N15" s="35"/>
      <c r="O15" s="10"/>
    </row>
    <row r="16">
      <c r="A16" s="59">
        <v>46242.0</v>
      </c>
      <c r="B16" s="63">
        <v>1.4938E8</v>
      </c>
      <c r="C16" s="62"/>
      <c r="D16" s="65">
        <v>2.22995E8</v>
      </c>
      <c r="E16" s="61">
        <v>1.2504E8</v>
      </c>
      <c r="F16" s="95">
        <v>4.0155E7</v>
      </c>
      <c r="G16" s="96">
        <v>1.472125E7</v>
      </c>
      <c r="H16" s="67">
        <v>3300000.0</v>
      </c>
      <c r="I16" s="62">
        <v>8.97E7</v>
      </c>
      <c r="J16" s="67">
        <v>5.526E7</v>
      </c>
      <c r="K16" s="65">
        <v>0.0</v>
      </c>
      <c r="L16" s="71"/>
      <c r="M16" s="32">
        <f t="shared" si="1"/>
        <v>700551250</v>
      </c>
      <c r="N16" s="35"/>
      <c r="O16" s="99"/>
    </row>
    <row r="17">
      <c r="A17" s="59">
        <v>46243.0</v>
      </c>
      <c r="B17" s="63">
        <v>7.806E7</v>
      </c>
      <c r="C17" s="62"/>
      <c r="D17" s="65">
        <v>3.8E7</v>
      </c>
      <c r="E17" s="61">
        <v>1.209E8</v>
      </c>
      <c r="F17" s="95">
        <v>6.77E7</v>
      </c>
      <c r="G17" s="65">
        <v>8706250.0</v>
      </c>
      <c r="H17" s="67">
        <v>6.045E7</v>
      </c>
      <c r="I17" s="64">
        <v>5.24E7</v>
      </c>
      <c r="J17" s="67">
        <v>3.675E7</v>
      </c>
      <c r="K17" s="65">
        <v>0.0</v>
      </c>
      <c r="L17" s="71"/>
      <c r="M17" s="32">
        <f t="shared" ref="M17:M39" si="2">SUM(B17:K17)</f>
        <v>462966250</v>
      </c>
      <c r="N17" s="10"/>
      <c r="O17" s="35"/>
    </row>
    <row r="18">
      <c r="A18" s="59">
        <v>46244.0</v>
      </c>
      <c r="B18" s="109">
        <v>6.41E7</v>
      </c>
      <c r="C18" s="62"/>
      <c r="D18" s="65">
        <v>1.98E7</v>
      </c>
      <c r="E18" s="61">
        <v>9.151E7</v>
      </c>
      <c r="F18" s="67">
        <v>2.92E7</v>
      </c>
      <c r="G18" s="67">
        <v>0.0</v>
      </c>
      <c r="H18" s="67">
        <v>0.0</v>
      </c>
      <c r="I18" s="62">
        <v>3.04E7</v>
      </c>
      <c r="J18" s="65">
        <v>5.542E7</v>
      </c>
      <c r="K18" s="65">
        <v>1.13E7</v>
      </c>
      <c r="L18" s="71"/>
      <c r="M18" s="32">
        <f t="shared" si="2"/>
        <v>301730000</v>
      </c>
      <c r="N18" s="10"/>
      <c r="O18" s="10"/>
    </row>
    <row r="19">
      <c r="A19" s="59">
        <v>46245.0</v>
      </c>
      <c r="B19" s="77">
        <v>6.0715E7</v>
      </c>
      <c r="C19" s="62"/>
      <c r="D19" s="65">
        <v>2.91E7</v>
      </c>
      <c r="E19" s="61">
        <v>2.63E7</v>
      </c>
      <c r="F19" s="67">
        <v>7300000.0</v>
      </c>
      <c r="G19" s="67">
        <v>2975000.0</v>
      </c>
      <c r="H19" s="67">
        <v>1.635E7</v>
      </c>
      <c r="I19" s="62">
        <v>6300000.0</v>
      </c>
      <c r="J19" s="65">
        <v>3.315E7</v>
      </c>
      <c r="K19" s="65">
        <v>0.0</v>
      </c>
      <c r="L19" s="71"/>
      <c r="M19" s="32">
        <f t="shared" si="2"/>
        <v>182190000</v>
      </c>
      <c r="N19" s="10"/>
      <c r="O19" s="10"/>
    </row>
    <row r="20">
      <c r="A20" s="59">
        <v>46246.0</v>
      </c>
      <c r="B20" s="77">
        <v>7.922E7</v>
      </c>
      <c r="C20" s="62"/>
      <c r="D20" s="65">
        <v>4.335E7</v>
      </c>
      <c r="E20" s="61">
        <v>1.852E7</v>
      </c>
      <c r="F20" s="67">
        <v>1.81E7</v>
      </c>
      <c r="G20" s="67">
        <v>0.0</v>
      </c>
      <c r="H20" s="67">
        <v>2.97E7</v>
      </c>
      <c r="I20" s="69">
        <v>6.27E7</v>
      </c>
      <c r="J20" s="65">
        <v>7350000.0</v>
      </c>
      <c r="K20" s="65">
        <v>0.0</v>
      </c>
      <c r="L20" s="71"/>
      <c r="M20" s="32">
        <f t="shared" si="2"/>
        <v>258940000</v>
      </c>
      <c r="N20" s="10"/>
      <c r="O20" s="10"/>
    </row>
    <row r="21">
      <c r="A21" s="59">
        <v>46247.0</v>
      </c>
      <c r="B21" s="63">
        <v>4.125E7</v>
      </c>
      <c r="C21" s="62"/>
      <c r="D21" s="65">
        <v>1.65E7</v>
      </c>
      <c r="E21" s="61">
        <v>2.483E7</v>
      </c>
      <c r="F21" s="78">
        <v>3.165E7</v>
      </c>
      <c r="G21" s="67">
        <v>1.787875E7</v>
      </c>
      <c r="H21" s="67">
        <v>6400000.0</v>
      </c>
      <c r="I21" s="87">
        <v>2.422E7</v>
      </c>
      <c r="J21" s="65">
        <v>9800000.0</v>
      </c>
      <c r="K21" s="67">
        <v>1.217E7</v>
      </c>
      <c r="L21" s="71"/>
      <c r="M21" s="32">
        <f t="shared" si="2"/>
        <v>184698750</v>
      </c>
      <c r="N21" s="10"/>
      <c r="O21" s="10"/>
      <c r="P21" s="104" t="s">
        <v>19</v>
      </c>
    </row>
    <row r="22">
      <c r="A22" s="59">
        <v>46248.0</v>
      </c>
      <c r="B22" s="109">
        <v>2.59E7</v>
      </c>
      <c r="C22" s="62"/>
      <c r="D22" s="65">
        <v>6.8705E7</v>
      </c>
      <c r="E22" s="61">
        <v>4.95E7</v>
      </c>
      <c r="F22" s="67">
        <v>7.615E7</v>
      </c>
      <c r="G22" s="67">
        <v>1.167475E7</v>
      </c>
      <c r="H22" s="67">
        <v>0.0</v>
      </c>
      <c r="I22" s="87">
        <v>4.135E7</v>
      </c>
      <c r="J22" s="65">
        <v>6.458E7</v>
      </c>
      <c r="K22" s="65">
        <v>0.0</v>
      </c>
      <c r="L22" s="71"/>
      <c r="M22" s="32">
        <f t="shared" si="2"/>
        <v>337859750</v>
      </c>
      <c r="N22" s="10"/>
      <c r="O22" s="10"/>
    </row>
    <row r="23">
      <c r="A23" s="59">
        <v>46249.0</v>
      </c>
      <c r="B23" s="77">
        <v>5.93E7</v>
      </c>
      <c r="C23" s="62"/>
      <c r="D23" s="65">
        <v>5.995E7</v>
      </c>
      <c r="E23" s="61">
        <v>7.704E7</v>
      </c>
      <c r="F23" s="96">
        <v>9.445E7</v>
      </c>
      <c r="G23" s="65">
        <v>3.98525E7</v>
      </c>
      <c r="H23" s="65">
        <v>1.44E7</v>
      </c>
      <c r="I23" s="69">
        <v>3.0015E7</v>
      </c>
      <c r="J23" s="65">
        <v>1.5385E8</v>
      </c>
      <c r="K23" s="65">
        <v>0.0</v>
      </c>
      <c r="L23" s="105"/>
      <c r="M23" s="32">
        <f t="shared" si="2"/>
        <v>528857500</v>
      </c>
      <c r="N23" s="106"/>
      <c r="O23" s="106"/>
    </row>
    <row r="24">
      <c r="A24" s="59">
        <v>46250.0</v>
      </c>
      <c r="B24" s="77">
        <v>1.2185E8</v>
      </c>
      <c r="C24" s="62"/>
      <c r="D24" s="65">
        <v>8.095E7</v>
      </c>
      <c r="E24" s="61">
        <v>1.1029E8</v>
      </c>
      <c r="F24" s="65">
        <v>7.925E7</v>
      </c>
      <c r="G24" s="65">
        <v>4.252575E7</v>
      </c>
      <c r="H24" s="65">
        <v>7.345E7</v>
      </c>
      <c r="I24" s="69">
        <v>1.8615E7</v>
      </c>
      <c r="J24" s="65">
        <v>3.865E7</v>
      </c>
      <c r="K24" s="65">
        <v>0.0</v>
      </c>
      <c r="L24" s="105"/>
      <c r="M24" s="32">
        <f t="shared" si="2"/>
        <v>565580750</v>
      </c>
      <c r="N24" s="106"/>
      <c r="O24" s="106"/>
    </row>
    <row r="25">
      <c r="A25" s="59">
        <v>46251.0</v>
      </c>
      <c r="B25" s="109">
        <v>3.34E7</v>
      </c>
      <c r="C25" s="62"/>
      <c r="D25" s="65">
        <v>4.748E7</v>
      </c>
      <c r="E25" s="61">
        <v>4.645E7</v>
      </c>
      <c r="F25" s="65">
        <v>5.945E7</v>
      </c>
      <c r="G25" s="65">
        <v>5.489175E7</v>
      </c>
      <c r="H25" s="65">
        <v>7.72E7</v>
      </c>
      <c r="I25" s="87">
        <v>2.86E7</v>
      </c>
      <c r="J25" s="65">
        <v>2.285E7</v>
      </c>
      <c r="K25" s="65">
        <v>0.0</v>
      </c>
      <c r="L25" s="105"/>
      <c r="M25" s="32">
        <f t="shared" si="2"/>
        <v>370321750</v>
      </c>
      <c r="N25" s="106"/>
      <c r="O25" s="106"/>
    </row>
    <row r="26">
      <c r="A26" s="59">
        <v>46252.0</v>
      </c>
      <c r="B26" s="63">
        <v>0.0</v>
      </c>
      <c r="C26" s="62"/>
      <c r="D26" s="65">
        <v>3.95E7</v>
      </c>
      <c r="E26" s="65">
        <v>5.965E7</v>
      </c>
      <c r="F26" s="65">
        <v>1.71E7</v>
      </c>
      <c r="G26" s="65">
        <v>4522000.0</v>
      </c>
      <c r="H26" s="65">
        <v>0.0</v>
      </c>
      <c r="I26" s="62">
        <v>2.405E7</v>
      </c>
      <c r="J26" s="67">
        <v>1.39E7</v>
      </c>
      <c r="K26" s="65">
        <v>7.7281E7</v>
      </c>
      <c r="L26" s="105"/>
      <c r="M26" s="32">
        <f t="shared" si="2"/>
        <v>236003000</v>
      </c>
      <c r="N26" s="106"/>
      <c r="O26" s="106"/>
    </row>
    <row r="27">
      <c r="A27" s="59">
        <v>46253.0</v>
      </c>
      <c r="B27" s="109">
        <v>1.083E8</v>
      </c>
      <c r="C27" s="62"/>
      <c r="D27" s="65">
        <v>1.175E8</v>
      </c>
      <c r="E27" s="80">
        <v>1.441E8</v>
      </c>
      <c r="F27" s="65">
        <v>3.7E7</v>
      </c>
      <c r="G27" s="65">
        <v>2.80525E7</v>
      </c>
      <c r="H27" s="65">
        <v>9.405E7</v>
      </c>
      <c r="I27" s="87">
        <v>9.585E7</v>
      </c>
      <c r="J27" s="65">
        <v>1.48E7</v>
      </c>
      <c r="K27" s="65">
        <v>9628000.0</v>
      </c>
      <c r="L27" s="105"/>
      <c r="M27" s="32">
        <f t="shared" si="2"/>
        <v>649280500</v>
      </c>
      <c r="N27" s="106"/>
      <c r="O27" s="106"/>
      <c r="Q27" s="75">
        <v>4.1327E7</v>
      </c>
    </row>
    <row r="28">
      <c r="A28" s="59">
        <v>46254.0</v>
      </c>
      <c r="B28" s="109">
        <v>9.83E7</v>
      </c>
      <c r="C28" s="62"/>
      <c r="D28" s="65">
        <v>9.689E7</v>
      </c>
      <c r="E28" s="65">
        <v>1.2784E8</v>
      </c>
      <c r="F28" s="65">
        <v>5.4605E7</v>
      </c>
      <c r="G28" s="65">
        <v>4080000.0</v>
      </c>
      <c r="H28" s="65">
        <v>0.0</v>
      </c>
      <c r="I28" s="69">
        <v>6400000.0</v>
      </c>
      <c r="J28" s="65">
        <v>3.19E7</v>
      </c>
      <c r="K28" s="65">
        <v>1.2118E7</v>
      </c>
      <c r="L28" s="105"/>
      <c r="M28" s="32">
        <f t="shared" si="2"/>
        <v>432133000</v>
      </c>
      <c r="N28" s="106"/>
      <c r="O28" s="106"/>
    </row>
    <row r="29">
      <c r="A29" s="59">
        <v>46255.0</v>
      </c>
      <c r="B29" s="109">
        <v>5.221E7</v>
      </c>
      <c r="C29" s="62"/>
      <c r="D29" s="65">
        <v>7.622E7</v>
      </c>
      <c r="E29" s="65">
        <v>6.5215E7</v>
      </c>
      <c r="F29" s="65">
        <v>2.2505E7</v>
      </c>
      <c r="G29" s="65">
        <v>0.0</v>
      </c>
      <c r="H29" s="75">
        <v>1.74E7</v>
      </c>
      <c r="I29" s="87">
        <v>1.385E7</v>
      </c>
      <c r="J29" s="50">
        <v>0.0</v>
      </c>
      <c r="K29" s="65">
        <v>0.0</v>
      </c>
      <c r="L29" s="105"/>
      <c r="M29" s="32">
        <f t="shared" si="2"/>
        <v>247400000</v>
      </c>
      <c r="N29" s="106"/>
      <c r="O29" s="10"/>
    </row>
    <row r="30">
      <c r="A30" s="59">
        <v>46256.0</v>
      </c>
      <c r="B30" s="110">
        <v>5.968E7</v>
      </c>
      <c r="C30" s="62"/>
      <c r="D30" s="65">
        <v>6.023E7</v>
      </c>
      <c r="E30" s="65">
        <v>2.0196E8</v>
      </c>
      <c r="F30" s="65">
        <v>1.06865E8</v>
      </c>
      <c r="G30" s="50">
        <v>1.667825E7</v>
      </c>
      <c r="H30" s="65">
        <v>0.0</v>
      </c>
      <c r="I30" s="69">
        <v>2.2845E7</v>
      </c>
      <c r="J30" s="65">
        <v>4.342E7</v>
      </c>
      <c r="K30" s="65">
        <v>0.0</v>
      </c>
      <c r="L30" s="105"/>
      <c r="M30" s="32">
        <f t="shared" si="2"/>
        <v>511678250</v>
      </c>
      <c r="N30" s="106"/>
      <c r="O30" s="106"/>
    </row>
    <row r="31">
      <c r="A31" s="59">
        <v>46257.0</v>
      </c>
      <c r="B31" s="96">
        <v>1.2943E8</v>
      </c>
      <c r="C31" s="62"/>
      <c r="D31" s="65">
        <v>7.84E7</v>
      </c>
      <c r="E31" s="65">
        <v>2.1823E8</v>
      </c>
      <c r="F31" s="65">
        <v>9.39E7</v>
      </c>
      <c r="G31" s="65">
        <v>3.5432E7</v>
      </c>
      <c r="H31" s="65">
        <v>3.745E7</v>
      </c>
      <c r="I31" s="69">
        <v>2.815E7</v>
      </c>
      <c r="J31" s="65">
        <v>2.7E7</v>
      </c>
      <c r="K31" s="65">
        <v>0.0</v>
      </c>
      <c r="L31" s="71"/>
      <c r="M31" s="32">
        <f t="shared" si="2"/>
        <v>647992000</v>
      </c>
      <c r="N31" s="10"/>
      <c r="O31" s="10"/>
    </row>
    <row r="32">
      <c r="A32" s="59">
        <v>46258.0</v>
      </c>
      <c r="B32" s="80">
        <v>4.14E7</v>
      </c>
      <c r="C32" s="62"/>
      <c r="D32" s="65">
        <v>2.935E7</v>
      </c>
      <c r="E32" s="65">
        <v>4.467E7</v>
      </c>
      <c r="F32" s="65">
        <v>5.671E7</v>
      </c>
      <c r="G32" s="67">
        <v>1.07125E7</v>
      </c>
      <c r="H32" s="65">
        <v>3.909E7</v>
      </c>
      <c r="I32" s="116">
        <v>6.534E7</v>
      </c>
      <c r="J32" s="65">
        <v>9.9015E7</v>
      </c>
      <c r="K32" s="65">
        <v>3.804E7</v>
      </c>
      <c r="L32" s="71"/>
      <c r="M32" s="32">
        <f t="shared" si="2"/>
        <v>424327500</v>
      </c>
      <c r="N32" s="10"/>
      <c r="O32" s="10"/>
    </row>
    <row r="33">
      <c r="A33" s="59">
        <v>46259.0</v>
      </c>
      <c r="B33" s="80">
        <v>5.1675E7</v>
      </c>
      <c r="C33" s="62"/>
      <c r="D33" s="65">
        <v>1.348E8</v>
      </c>
      <c r="E33" s="65">
        <v>1.3389E8</v>
      </c>
      <c r="F33" s="65">
        <v>6.37E7</v>
      </c>
      <c r="G33" s="65">
        <v>3.5157E7</v>
      </c>
      <c r="H33" s="65">
        <v>5.47E7</v>
      </c>
      <c r="I33" s="87">
        <v>2.907E7</v>
      </c>
      <c r="J33" s="65">
        <v>1.45E7</v>
      </c>
      <c r="K33" s="65">
        <v>0.0</v>
      </c>
      <c r="L33" s="71"/>
      <c r="M33" s="32">
        <f t="shared" si="2"/>
        <v>517492000</v>
      </c>
      <c r="N33" s="10"/>
      <c r="O33" s="10"/>
    </row>
    <row r="34">
      <c r="A34" s="59">
        <v>46260.0</v>
      </c>
      <c r="B34" s="80">
        <v>1.0373E8</v>
      </c>
      <c r="C34" s="62"/>
      <c r="D34" s="65">
        <v>2.27E7</v>
      </c>
      <c r="E34" s="65">
        <v>6.2265E7</v>
      </c>
      <c r="F34" s="117">
        <v>1.548E7</v>
      </c>
      <c r="G34" s="65">
        <v>3548750.0</v>
      </c>
      <c r="H34" s="65">
        <v>3.238E7</v>
      </c>
      <c r="I34" s="87">
        <v>2.07E7</v>
      </c>
      <c r="J34" s="65">
        <v>2.29E7</v>
      </c>
      <c r="K34" s="65">
        <v>7400000.0</v>
      </c>
      <c r="L34" s="71"/>
      <c r="M34" s="32">
        <f t="shared" si="2"/>
        <v>291103750</v>
      </c>
      <c r="N34" s="5"/>
      <c r="O34" s="35"/>
      <c r="Q34" s="104">
        <v>2.322E7</v>
      </c>
    </row>
    <row r="35">
      <c r="A35" s="59">
        <v>46261.0</v>
      </c>
      <c r="B35" s="96">
        <v>3.345E7</v>
      </c>
      <c r="C35" s="62"/>
      <c r="D35" s="65">
        <v>1.45E7</v>
      </c>
      <c r="E35" s="65">
        <v>4.041E7</v>
      </c>
      <c r="F35" s="65">
        <v>6.769E7</v>
      </c>
      <c r="G35" s="65">
        <v>3166250.0</v>
      </c>
      <c r="H35" s="65">
        <v>3.727E7</v>
      </c>
      <c r="I35" s="87">
        <v>1.22E7</v>
      </c>
      <c r="J35" s="65">
        <v>1.26E7</v>
      </c>
      <c r="K35" s="65">
        <v>0.0</v>
      </c>
      <c r="L35" s="71"/>
      <c r="M35" s="32">
        <f t="shared" si="2"/>
        <v>221286250</v>
      </c>
      <c r="N35" s="10"/>
      <c r="O35" s="1">
        <v>2850000.0</v>
      </c>
      <c r="P35" s="104">
        <v>-2850000.0</v>
      </c>
      <c r="Q35" s="204">
        <f>P35-O35</f>
        <v>-5700000</v>
      </c>
    </row>
    <row r="36">
      <c r="A36" s="59">
        <v>46262.0</v>
      </c>
      <c r="B36" s="80">
        <v>3.963E7</v>
      </c>
      <c r="C36" s="62"/>
      <c r="D36" s="65">
        <v>2.889E7</v>
      </c>
      <c r="E36" s="65">
        <v>7400000.0</v>
      </c>
      <c r="F36" s="65">
        <v>5.344E7</v>
      </c>
      <c r="G36" s="67">
        <v>1.4161E7</v>
      </c>
      <c r="H36" s="65">
        <v>2.906E7</v>
      </c>
      <c r="I36" s="69">
        <v>3.44E7</v>
      </c>
      <c r="J36" s="65">
        <v>2.92E7</v>
      </c>
      <c r="K36" s="65">
        <v>7700000.0</v>
      </c>
      <c r="L36" s="71"/>
      <c r="M36" s="32">
        <f t="shared" si="2"/>
        <v>243881000</v>
      </c>
      <c r="N36" s="5"/>
      <c r="O36" s="10"/>
      <c r="Q36" s="204">
        <f>Q34+Q35</f>
        <v>17520000</v>
      </c>
    </row>
    <row r="37">
      <c r="A37" s="59">
        <v>46263.0</v>
      </c>
      <c r="B37" s="80">
        <v>1.6287E8</v>
      </c>
      <c r="C37" s="62"/>
      <c r="D37" s="65">
        <v>1.22755E8</v>
      </c>
      <c r="E37" s="118">
        <v>7.783E7</v>
      </c>
      <c r="F37" s="96">
        <v>6.882E7</v>
      </c>
      <c r="G37" s="118">
        <v>3230000.0</v>
      </c>
      <c r="H37" s="118">
        <v>2.102E7</v>
      </c>
      <c r="I37" s="121">
        <v>6550000.0</v>
      </c>
      <c r="J37" s="65">
        <v>1.945E7</v>
      </c>
      <c r="K37" s="118">
        <v>0.0</v>
      </c>
      <c r="L37" s="71"/>
      <c r="M37" s="32">
        <f t="shared" si="2"/>
        <v>482525000</v>
      </c>
      <c r="O37" s="10"/>
    </row>
    <row r="38">
      <c r="A38" s="59">
        <v>46264.0</v>
      </c>
      <c r="B38" s="96">
        <v>6.52E7</v>
      </c>
      <c r="C38" s="62"/>
      <c r="D38" s="118">
        <v>7.9415E7</v>
      </c>
      <c r="E38" s="118">
        <v>6.87E7</v>
      </c>
      <c r="F38" s="65">
        <v>4.655E7</v>
      </c>
      <c r="G38" s="118">
        <v>3.7392E7</v>
      </c>
      <c r="H38" s="118">
        <v>9.3245E7</v>
      </c>
      <c r="I38" s="121">
        <v>9250000.0</v>
      </c>
      <c r="J38" s="65">
        <v>1.023E7</v>
      </c>
      <c r="K38" s="118">
        <v>0.0</v>
      </c>
      <c r="L38" s="71"/>
      <c r="M38" s="32">
        <f t="shared" si="2"/>
        <v>409982000</v>
      </c>
      <c r="O38" s="10"/>
    </row>
    <row r="39">
      <c r="A39" s="59">
        <v>46265.0</v>
      </c>
      <c r="B39" s="118">
        <v>0.0</v>
      </c>
      <c r="C39" s="62"/>
      <c r="D39" s="207">
        <v>3.75E7</v>
      </c>
      <c r="E39" s="118">
        <v>7200000.0</v>
      </c>
      <c r="F39" s="65">
        <v>5.87E7</v>
      </c>
      <c r="G39" s="118">
        <v>2.465375E7</v>
      </c>
      <c r="H39" s="118">
        <v>4.565E7</v>
      </c>
      <c r="I39" s="121">
        <v>5110000.0</v>
      </c>
      <c r="J39" s="65">
        <v>7740000.0</v>
      </c>
      <c r="K39" s="118">
        <v>1.168E7</v>
      </c>
      <c r="M39" s="32">
        <f t="shared" si="2"/>
        <v>198233750</v>
      </c>
    </row>
    <row r="40">
      <c r="A40" s="125" t="s">
        <v>31</v>
      </c>
      <c r="B40" s="126">
        <f t="shared" ref="B40:K40" si="3">SUM(B9:B39)</f>
        <v>2307144500</v>
      </c>
      <c r="C40" s="126">
        <f t="shared" si="3"/>
        <v>0</v>
      </c>
      <c r="D40" s="126">
        <f t="shared" si="3"/>
        <v>2172075000</v>
      </c>
      <c r="E40" s="126">
        <f t="shared" si="3"/>
        <v>2600595000</v>
      </c>
      <c r="F40" s="126">
        <f t="shared" si="3"/>
        <v>1819943000</v>
      </c>
      <c r="G40" s="126">
        <f t="shared" si="3"/>
        <v>492498250</v>
      </c>
      <c r="H40" s="126">
        <f t="shared" si="3"/>
        <v>1207795000</v>
      </c>
      <c r="I40" s="128">
        <f t="shared" si="3"/>
        <v>1067435000</v>
      </c>
      <c r="J40" s="126">
        <f t="shared" si="3"/>
        <v>1063885000</v>
      </c>
      <c r="K40" s="126">
        <f t="shared" si="3"/>
        <v>212517000</v>
      </c>
      <c r="L40" s="126"/>
      <c r="M40" s="126">
        <f>SUM(M9:M39)</f>
        <v>12943887750</v>
      </c>
      <c r="N40" s="129">
        <f>M40/M43</f>
        <v>1.136625198</v>
      </c>
      <c r="O40" s="130"/>
    </row>
    <row r="41">
      <c r="A41" s="131" t="s">
        <v>32</v>
      </c>
      <c r="B41" s="132">
        <f t="shared" ref="B41:F41" si="4">B40*$C$1/$C$2</f>
        <v>2307144500</v>
      </c>
      <c r="C41" s="132">
        <f t="shared" si="4"/>
        <v>0</v>
      </c>
      <c r="D41" s="132">
        <f t="shared" si="4"/>
        <v>2172075000</v>
      </c>
      <c r="E41" s="132">
        <f t="shared" si="4"/>
        <v>2600595000</v>
      </c>
      <c r="F41" s="132">
        <f t="shared" si="4"/>
        <v>1819943000</v>
      </c>
      <c r="G41" s="132">
        <f>G40/C2*C1</f>
        <v>492498250</v>
      </c>
      <c r="H41" s="132">
        <f t="shared" ref="H41:L41" si="5">H40*$C$1/$C$2</f>
        <v>1207795000</v>
      </c>
      <c r="I41" s="135">
        <f t="shared" si="5"/>
        <v>1067435000</v>
      </c>
      <c r="J41" s="132">
        <f t="shared" si="5"/>
        <v>1063885000</v>
      </c>
      <c r="K41" s="132">
        <f t="shared" si="5"/>
        <v>212517000</v>
      </c>
      <c r="L41" s="132">
        <f t="shared" si="5"/>
        <v>0</v>
      </c>
      <c r="M41" s="132">
        <f>SUM(B41:L41)</f>
        <v>12943887750</v>
      </c>
      <c r="N41" s="10"/>
      <c r="O41" s="10"/>
      <c r="P41" s="32">
        <v>1.0549954E10</v>
      </c>
    </row>
    <row r="42">
      <c r="A42" s="134" t="s">
        <v>33</v>
      </c>
      <c r="B42" s="137">
        <f t="shared" ref="B42:K42" si="6">B41/B43</f>
        <v>1.423723851</v>
      </c>
      <c r="C42" s="134" t="str">
        <f t="shared" si="6"/>
        <v>#DIV/0!</v>
      </c>
      <c r="D42" s="137">
        <f t="shared" si="6"/>
        <v>1.04176259</v>
      </c>
      <c r="E42" s="134">
        <f t="shared" si="6"/>
        <v>1.08358125</v>
      </c>
      <c r="F42" s="137">
        <f t="shared" si="6"/>
        <v>1.177956634</v>
      </c>
      <c r="G42" s="138">
        <f t="shared" si="6"/>
        <v>0.9292419811</v>
      </c>
      <c r="H42" s="137">
        <f t="shared" si="6"/>
        <v>1.097995455</v>
      </c>
      <c r="I42" s="137">
        <f t="shared" si="6"/>
        <v>1.255805882</v>
      </c>
      <c r="J42" s="137">
        <f t="shared" si="6"/>
        <v>1.063885</v>
      </c>
      <c r="K42" s="138">
        <f t="shared" si="6"/>
        <v>0.8253087379</v>
      </c>
      <c r="L42" s="134"/>
      <c r="M42" s="129">
        <f>M41/M43</f>
        <v>1.136625198</v>
      </c>
      <c r="N42" s="48"/>
      <c r="O42" s="10"/>
      <c r="P42" s="213">
        <f>sum(M33:M34)</f>
        <v>808595750</v>
      </c>
    </row>
    <row r="43">
      <c r="A43" s="131" t="s">
        <v>34</v>
      </c>
      <c r="B43" s="142">
        <v>1.6205E9</v>
      </c>
      <c r="C43" s="142">
        <v>0.0</v>
      </c>
      <c r="D43" s="142">
        <v>2.085E9</v>
      </c>
      <c r="E43" s="142">
        <v>2.4E9</v>
      </c>
      <c r="F43" s="142">
        <v>1.545E9</v>
      </c>
      <c r="G43" s="142">
        <v>5.3E8</v>
      </c>
      <c r="H43" s="142">
        <v>1.1E9</v>
      </c>
      <c r="I43" s="214">
        <v>8.5E8</v>
      </c>
      <c r="J43" s="142">
        <v>1.0E9</v>
      </c>
      <c r="K43" s="142">
        <v>2.575E8</v>
      </c>
      <c r="L43" s="142"/>
      <c r="M43" s="132">
        <f>SUM(B43:L43)</f>
        <v>11388000000</v>
      </c>
      <c r="N43" s="10">
        <f>M43*7%</f>
        <v>797160000</v>
      </c>
      <c r="O43" s="10">
        <f>N43/13800</f>
        <v>57765.21739</v>
      </c>
      <c r="P43" s="213">
        <f>sum(P41:P42)</f>
        <v>11358549750</v>
      </c>
    </row>
    <row r="44">
      <c r="A44" s="145" t="s">
        <v>30</v>
      </c>
      <c r="B44" s="147">
        <f t="shared" ref="B44:M44" si="7">B40/B43</f>
        <v>1.423723851</v>
      </c>
      <c r="C44" s="147" t="str">
        <f t="shared" si="7"/>
        <v>#DIV/0!</v>
      </c>
      <c r="D44" s="147">
        <f t="shared" si="7"/>
        <v>1.04176259</v>
      </c>
      <c r="E44" s="147">
        <f t="shared" si="7"/>
        <v>1.08358125</v>
      </c>
      <c r="F44" s="147">
        <f t="shared" si="7"/>
        <v>1.177956634</v>
      </c>
      <c r="G44" s="147">
        <f t="shared" si="7"/>
        <v>0.9292419811</v>
      </c>
      <c r="H44" s="147">
        <f t="shared" si="7"/>
        <v>1.097995455</v>
      </c>
      <c r="I44" s="147">
        <f t="shared" si="7"/>
        <v>1.255805882</v>
      </c>
      <c r="J44" s="147">
        <f t="shared" si="7"/>
        <v>1.063885</v>
      </c>
      <c r="K44" s="147">
        <f t="shared" si="7"/>
        <v>0.8253087379</v>
      </c>
      <c r="L44" s="147" t="str">
        <f t="shared" si="7"/>
        <v>#DIV/0!</v>
      </c>
      <c r="M44" s="147">
        <f t="shared" si="7"/>
        <v>1.136625198</v>
      </c>
      <c r="N44" s="10">
        <f>7%*M43</f>
        <v>797160000</v>
      </c>
      <c r="O44" s="150">
        <f>N44/14300</f>
        <v>55745.45455</v>
      </c>
      <c r="P44" s="151">
        <f>P43/M43</f>
        <v>0.9974139226</v>
      </c>
    </row>
    <row r="45">
      <c r="A45" s="131" t="s">
        <v>35</v>
      </c>
      <c r="B45" s="142">
        <v>1.015235E9</v>
      </c>
      <c r="C45" s="142">
        <v>1.517147402E9</v>
      </c>
      <c r="D45" s="142">
        <v>2.6806385E9</v>
      </c>
      <c r="E45" s="217">
        <v>1.172821E9</v>
      </c>
      <c r="F45" s="142">
        <v>2.139343075E9</v>
      </c>
      <c r="G45" s="142">
        <v>1.06869875E9</v>
      </c>
      <c r="H45" s="142">
        <v>1.451934597E9</v>
      </c>
      <c r="I45" s="214">
        <v>1.175483E9</v>
      </c>
      <c r="J45" s="153">
        <v>0.0</v>
      </c>
      <c r="K45" s="142">
        <v>2.48935E8</v>
      </c>
      <c r="L45" s="132"/>
      <c r="M45" s="132">
        <f>SUM(B45:K45)</f>
        <v>12470236324</v>
      </c>
      <c r="N45" s="10"/>
      <c r="O45" s="10"/>
    </row>
    <row r="46">
      <c r="A46" s="154" t="s">
        <v>36</v>
      </c>
      <c r="B46" s="156">
        <f t="shared" ref="B46:K46" si="8">B40/B45-1</f>
        <v>1.272522618</v>
      </c>
      <c r="C46" s="156">
        <f t="shared" si="8"/>
        <v>-1</v>
      </c>
      <c r="D46" s="156">
        <f t="shared" si="8"/>
        <v>-0.1897173006</v>
      </c>
      <c r="E46" s="156">
        <f t="shared" si="8"/>
        <v>1.217384409</v>
      </c>
      <c r="F46" s="156">
        <f t="shared" si="8"/>
        <v>-0.1492982022</v>
      </c>
      <c r="G46" s="156">
        <f t="shared" si="8"/>
        <v>-0.5391608253</v>
      </c>
      <c r="H46" s="156">
        <f t="shared" si="8"/>
        <v>-0.1681477923</v>
      </c>
      <c r="I46" s="156">
        <f t="shared" si="8"/>
        <v>-0.09191796053</v>
      </c>
      <c r="J46" s="156" t="str">
        <f t="shared" si="8"/>
        <v>#DIV/0!</v>
      </c>
      <c r="K46" s="156">
        <f t="shared" si="8"/>
        <v>-0.1462952176</v>
      </c>
      <c r="L46" s="156"/>
      <c r="M46" s="158">
        <f>M41/M45-1</f>
        <v>0.03798255411</v>
      </c>
      <c r="N46" s="10"/>
      <c r="O46" s="10"/>
    </row>
    <row r="47">
      <c r="A47" s="11"/>
      <c r="B47" s="5"/>
      <c r="C47" s="160"/>
      <c r="D47" s="5"/>
      <c r="E47" s="5"/>
      <c r="F47" s="5"/>
      <c r="G47" s="30"/>
      <c r="H47" s="5"/>
      <c r="I47" s="2"/>
      <c r="J47" s="5"/>
      <c r="K47" s="162" t="s">
        <v>37</v>
      </c>
      <c r="L47" s="156"/>
      <c r="M47" s="158">
        <f>(SUM(B41,C41,D41,E41,F41,H41,K41)/(SUM(B45,C45,D45,E45,F45,H45,K45)))-1</f>
        <v>0.009193665584</v>
      </c>
      <c r="N47" s="10"/>
      <c r="O47" s="10"/>
    </row>
    <row r="48">
      <c r="A48" s="11"/>
      <c r="B48" s="5"/>
      <c r="C48" s="5"/>
      <c r="D48" s="5"/>
      <c r="E48" s="5"/>
      <c r="F48" s="5"/>
      <c r="G48" s="5"/>
      <c r="H48" s="5"/>
      <c r="I48" s="2"/>
      <c r="J48" s="5"/>
      <c r="K48" s="167" t="s">
        <v>39</v>
      </c>
      <c r="L48" s="2"/>
      <c r="M48" s="168">
        <f>sum(B41,D41,E41,F41,H41)/sum(B45,D45,E45,F45,H45)-1</f>
        <v>0.1947500884</v>
      </c>
      <c r="N48" s="10"/>
      <c r="O48" s="10"/>
    </row>
    <row r="49">
      <c r="A49" s="11"/>
      <c r="B49" s="5"/>
      <c r="C49" s="35"/>
      <c r="D49" s="5"/>
      <c r="E49" s="5"/>
      <c r="F49" s="130"/>
      <c r="G49" s="5"/>
      <c r="H49" s="5"/>
      <c r="I49" s="2"/>
      <c r="J49" s="5"/>
      <c r="K49" s="5"/>
      <c r="L49" s="5"/>
      <c r="M49" s="5"/>
      <c r="N49" s="10"/>
      <c r="O49" s="10"/>
    </row>
    <row r="50">
      <c r="A50" s="169" t="s">
        <v>41</v>
      </c>
      <c r="B50" s="2" t="s">
        <v>0</v>
      </c>
      <c r="C50" s="35" t="s">
        <v>42</v>
      </c>
      <c r="D50" s="2" t="s">
        <v>31</v>
      </c>
      <c r="E50" s="2" t="s">
        <v>43</v>
      </c>
      <c r="F50" s="2" t="s">
        <v>34</v>
      </c>
      <c r="G50" s="5" t="s">
        <v>35</v>
      </c>
      <c r="H50" s="5" t="s">
        <v>44</v>
      </c>
      <c r="I50" s="2"/>
      <c r="J50" s="5"/>
      <c r="K50" s="5"/>
      <c r="L50" s="5"/>
      <c r="M50" s="5"/>
      <c r="N50" s="10"/>
      <c r="O50" s="10"/>
    </row>
    <row r="51">
      <c r="A51" s="170" t="s">
        <v>45</v>
      </c>
      <c r="B51" s="2" t="s">
        <v>2</v>
      </c>
      <c r="C51" s="8">
        <f>B39</f>
        <v>0</v>
      </c>
      <c r="D51" s="2">
        <f>B40</f>
        <v>2307144500</v>
      </c>
      <c r="E51" s="2">
        <f>B41</f>
        <v>2307144500</v>
      </c>
      <c r="F51" s="4">
        <f>B43</f>
        <v>1620500000</v>
      </c>
      <c r="G51" s="30">
        <v>1.74477025E9</v>
      </c>
      <c r="H51" s="30">
        <v>4500000.0</v>
      </c>
      <c r="I51" s="181">
        <f t="shared" ref="I51:I60" si="9">D51/H51-1</f>
        <v>511.6987778</v>
      </c>
      <c r="J51" s="5"/>
      <c r="K51" s="172"/>
      <c r="L51" s="91"/>
      <c r="M51" s="5"/>
      <c r="N51" s="10"/>
      <c r="O51" s="10"/>
    </row>
    <row r="52">
      <c r="A52" s="11"/>
      <c r="B52" s="2" t="s">
        <v>5</v>
      </c>
      <c r="C52" s="8">
        <f>D39</f>
        <v>37500000</v>
      </c>
      <c r="D52" s="2">
        <f>D40</f>
        <v>2172075000</v>
      </c>
      <c r="E52" s="2">
        <f>D41</f>
        <v>2172075000</v>
      </c>
      <c r="F52" s="4">
        <f>D43</f>
        <v>2085000000</v>
      </c>
      <c r="G52" s="30">
        <v>2.5650425E9</v>
      </c>
      <c r="H52" s="30"/>
      <c r="I52" s="181" t="str">
        <f t="shared" si="9"/>
        <v>#DIV/0!</v>
      </c>
      <c r="J52" s="5"/>
      <c r="K52" s="172"/>
      <c r="L52" s="150"/>
      <c r="M52" s="5"/>
      <c r="N52" s="10"/>
      <c r="O52" s="10"/>
    </row>
    <row r="53">
      <c r="A53" s="11"/>
      <c r="B53" s="2" t="s">
        <v>4</v>
      </c>
      <c r="C53" s="8" t="str">
        <f>C39</f>
        <v/>
      </c>
      <c r="D53" s="2">
        <f>C40</f>
        <v>0</v>
      </c>
      <c r="E53" s="2">
        <f>C41</f>
        <v>0</v>
      </c>
      <c r="F53" s="4">
        <f>C43</f>
        <v>0</v>
      </c>
      <c r="G53" s="30">
        <v>1.188124E9</v>
      </c>
      <c r="H53" s="5"/>
      <c r="I53" s="181" t="str">
        <f t="shared" si="9"/>
        <v>#DIV/0!</v>
      </c>
      <c r="J53" s="5"/>
      <c r="K53" s="172"/>
      <c r="L53" s="150"/>
      <c r="M53" s="5"/>
      <c r="N53" s="10"/>
      <c r="O53" s="10"/>
    </row>
    <row r="54">
      <c r="A54" s="11"/>
      <c r="B54" s="2" t="s">
        <v>7</v>
      </c>
      <c r="C54" s="8">
        <f>E39</f>
        <v>7200000</v>
      </c>
      <c r="D54" s="2">
        <f>E40</f>
        <v>2600595000</v>
      </c>
      <c r="E54" s="2">
        <f>E41</f>
        <v>2600595000</v>
      </c>
      <c r="F54" s="4">
        <f>E43</f>
        <v>2400000000</v>
      </c>
      <c r="G54" s="30">
        <v>2.0665205E9</v>
      </c>
      <c r="H54" s="5"/>
      <c r="I54" s="181" t="str">
        <f t="shared" si="9"/>
        <v>#DIV/0!</v>
      </c>
      <c r="J54" s="5"/>
      <c r="K54" s="172"/>
      <c r="L54" s="173"/>
      <c r="M54" s="173"/>
      <c r="N54" s="173"/>
      <c r="O54" s="173"/>
      <c r="P54" s="173"/>
      <c r="Q54" s="173"/>
      <c r="R54" s="173"/>
      <c r="S54" s="173"/>
      <c r="T54" s="173"/>
      <c r="U54" s="173"/>
    </row>
    <row r="55">
      <c r="A55" s="11"/>
      <c r="B55" s="2" t="s">
        <v>8</v>
      </c>
      <c r="C55" s="8">
        <f>F39</f>
        <v>58700000</v>
      </c>
      <c r="D55" s="2">
        <f>F40</f>
        <v>1819943000</v>
      </c>
      <c r="E55" s="2">
        <f>F41</f>
        <v>1819943000</v>
      </c>
      <c r="F55" s="4">
        <f>F43</f>
        <v>1545000000</v>
      </c>
      <c r="G55" s="30">
        <v>2.428966552E9</v>
      </c>
      <c r="H55" s="5"/>
      <c r="I55" s="181" t="str">
        <f t="shared" si="9"/>
        <v>#DIV/0!</v>
      </c>
      <c r="J55" s="5"/>
      <c r="K55" s="172"/>
      <c r="L55" s="174"/>
      <c r="M55" s="174"/>
      <c r="N55" s="174"/>
      <c r="O55" s="174"/>
      <c r="P55" s="174"/>
      <c r="Q55" s="174"/>
      <c r="R55" s="174"/>
      <c r="S55" s="174"/>
      <c r="T55" s="174"/>
      <c r="U55" s="174"/>
    </row>
    <row r="56">
      <c r="A56" s="11"/>
      <c r="B56" s="2" t="s">
        <v>11</v>
      </c>
      <c r="C56" s="8">
        <f>H39</f>
        <v>45650000</v>
      </c>
      <c r="D56" s="2">
        <f>H40</f>
        <v>1207795000</v>
      </c>
      <c r="E56" s="2">
        <f>H41</f>
        <v>1207795000</v>
      </c>
      <c r="F56" s="4">
        <f>H43</f>
        <v>1100000000</v>
      </c>
      <c r="G56" s="30">
        <v>1.177789E9</v>
      </c>
      <c r="H56" s="5"/>
      <c r="I56" s="181" t="str">
        <f t="shared" si="9"/>
        <v>#DIV/0!</v>
      </c>
      <c r="J56" s="5"/>
      <c r="K56" s="172"/>
      <c r="L56" s="105"/>
      <c r="M56" s="105"/>
      <c r="N56" s="105"/>
      <c r="O56" s="105"/>
      <c r="P56" s="105"/>
      <c r="Q56" s="105"/>
      <c r="R56" s="105"/>
      <c r="S56" s="105"/>
      <c r="T56" s="105"/>
      <c r="U56" s="105"/>
    </row>
    <row r="57">
      <c r="A57" s="11"/>
      <c r="B57" s="2" t="s">
        <v>12</v>
      </c>
      <c r="C57" s="8">
        <f>I39</f>
        <v>5110000</v>
      </c>
      <c r="D57" s="2">
        <f>I40</f>
        <v>1067435000</v>
      </c>
      <c r="E57" s="2">
        <f>I41</f>
        <v>1067435000</v>
      </c>
      <c r="F57" s="4">
        <v>1.133E9</v>
      </c>
      <c r="G57" s="30">
        <v>1.48969825E9</v>
      </c>
      <c r="H57" s="5"/>
      <c r="I57" s="181" t="str">
        <f t="shared" si="9"/>
        <v>#DIV/0!</v>
      </c>
      <c r="J57" s="5"/>
      <c r="K57" s="172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r="58">
      <c r="A58" s="11"/>
      <c r="B58" s="2" t="s">
        <v>26</v>
      </c>
      <c r="C58" s="176">
        <f>K39</f>
        <v>11680000</v>
      </c>
      <c r="D58" s="2">
        <f>K40</f>
        <v>212517000</v>
      </c>
      <c r="E58" s="2">
        <f>K41</f>
        <v>212517000</v>
      </c>
      <c r="F58" s="4">
        <f>K43</f>
        <v>257500000</v>
      </c>
      <c r="G58" s="30">
        <v>1.72805E8</v>
      </c>
      <c r="H58" s="5"/>
      <c r="I58" s="181" t="str">
        <f t="shared" si="9"/>
        <v>#DIV/0!</v>
      </c>
      <c r="J58" s="5"/>
      <c r="K58" s="172"/>
      <c r="L58" s="173"/>
      <c r="M58" s="173"/>
      <c r="N58" s="173"/>
      <c r="O58" s="173"/>
      <c r="P58" s="173"/>
      <c r="Q58" s="173"/>
      <c r="R58" s="173"/>
      <c r="S58" s="173"/>
      <c r="T58" s="173"/>
      <c r="U58" s="173"/>
    </row>
    <row r="59">
      <c r="A59" s="11"/>
      <c r="B59" s="2" t="s">
        <v>9</v>
      </c>
      <c r="C59" s="8">
        <f>G39</f>
        <v>24653750</v>
      </c>
      <c r="D59" s="2">
        <f>G40+L40</f>
        <v>492498250</v>
      </c>
      <c r="E59" s="2">
        <f>G41+L41</f>
        <v>492498250</v>
      </c>
      <c r="F59" s="4">
        <f>G43</f>
        <v>530000000</v>
      </c>
      <c r="G59" s="30">
        <v>4.0956125E8</v>
      </c>
      <c r="H59" s="5"/>
      <c r="I59" s="181" t="str">
        <f t="shared" si="9"/>
        <v>#DIV/0!</v>
      </c>
      <c r="J59" s="5"/>
      <c r="K59" s="172"/>
      <c r="L59" s="75"/>
      <c r="M59" s="75"/>
      <c r="N59" s="75"/>
      <c r="O59" s="75"/>
      <c r="P59" s="75"/>
      <c r="Q59" s="75"/>
      <c r="R59" s="75"/>
      <c r="S59" s="75"/>
      <c r="T59" s="75"/>
      <c r="U59" s="75"/>
    </row>
    <row r="60">
      <c r="A60" s="11"/>
      <c r="B60" s="2" t="s">
        <v>46</v>
      </c>
      <c r="C60" s="2">
        <f>J39</f>
        <v>7740000</v>
      </c>
      <c r="D60" s="2">
        <f>J40</f>
        <v>1063885000</v>
      </c>
      <c r="E60" s="2">
        <f>J41</f>
        <v>1063885000</v>
      </c>
      <c r="F60" s="4">
        <f>J43</f>
        <v>1000000000</v>
      </c>
      <c r="G60" s="30"/>
      <c r="H60" s="5"/>
      <c r="I60" s="181" t="str">
        <f t="shared" si="9"/>
        <v>#DIV/0!</v>
      </c>
      <c r="J60" s="5"/>
      <c r="K60" s="172"/>
      <c r="L60" s="75"/>
      <c r="M60" s="75"/>
      <c r="N60" s="75"/>
      <c r="O60" s="75"/>
      <c r="P60" s="75"/>
      <c r="Q60" s="75"/>
      <c r="R60" s="75"/>
      <c r="S60" s="75"/>
      <c r="T60" s="75"/>
      <c r="U60" s="75"/>
    </row>
    <row r="61">
      <c r="A61" s="11"/>
      <c r="B61" s="4" t="s">
        <v>47</v>
      </c>
      <c r="C61" s="4">
        <v>0.0</v>
      </c>
      <c r="D61" s="2" t="str">
        <f>L40</f>
        <v/>
      </c>
      <c r="E61" s="2"/>
      <c r="F61" s="2"/>
      <c r="G61" s="2"/>
      <c r="H61" s="5"/>
      <c r="I61" s="181"/>
      <c r="J61" s="5"/>
      <c r="K61" s="5"/>
      <c r="L61" s="177"/>
      <c r="M61" s="177"/>
      <c r="N61" s="177"/>
      <c r="O61" s="177"/>
      <c r="P61" s="177"/>
      <c r="Q61" s="177"/>
      <c r="R61" s="177"/>
      <c r="S61" s="177"/>
      <c r="T61" s="177"/>
      <c r="U61" s="177"/>
    </row>
    <row r="62">
      <c r="A62" s="11"/>
      <c r="B62" s="2" t="s">
        <v>48</v>
      </c>
      <c r="C62" s="2">
        <f t="shared" ref="C62:D62" si="10">sum(C51:C60)</f>
        <v>198233750</v>
      </c>
      <c r="D62" s="2">
        <f t="shared" si="10"/>
        <v>12943887750</v>
      </c>
      <c r="E62" s="2">
        <f>M41</f>
        <v>12943887750</v>
      </c>
      <c r="F62" s="2">
        <f t="shared" ref="F62:G62" si="11">SUM(F51:F60)</f>
        <v>11671000000</v>
      </c>
      <c r="G62" s="2">
        <f t="shared" si="11"/>
        <v>13243277302</v>
      </c>
      <c r="H62" s="5"/>
      <c r="I62" s="181" t="str">
        <f>D62/H62-1</f>
        <v>#DIV/0!</v>
      </c>
      <c r="J62" s="5"/>
      <c r="K62" s="5"/>
      <c r="L62" s="105"/>
      <c r="M62" s="105"/>
      <c r="N62" s="105"/>
      <c r="O62" s="105"/>
      <c r="P62" s="105"/>
      <c r="Q62" s="105"/>
      <c r="R62" s="105"/>
      <c r="S62" s="105"/>
      <c r="T62" s="105"/>
      <c r="U62" s="105"/>
    </row>
    <row r="63">
      <c r="C63" s="178"/>
      <c r="D63" s="178"/>
      <c r="E63" s="178"/>
      <c r="F63" s="178"/>
      <c r="G63" s="178"/>
      <c r="I63" s="183"/>
      <c r="L63" s="75"/>
      <c r="M63" s="75"/>
      <c r="N63" s="75"/>
      <c r="O63" s="75"/>
      <c r="P63" s="75"/>
      <c r="Q63" s="75"/>
      <c r="R63" s="75"/>
      <c r="S63" s="75"/>
      <c r="T63" s="75"/>
      <c r="U63" s="75"/>
    </row>
    <row r="64">
      <c r="C64" s="178"/>
      <c r="D64" s="178"/>
      <c r="E64" s="178"/>
      <c r="F64" s="178"/>
      <c r="G64" s="178"/>
      <c r="I64" s="183"/>
    </row>
    <row r="65">
      <c r="C65" s="178"/>
      <c r="D65" s="178"/>
      <c r="E65" s="178"/>
      <c r="F65" s="178"/>
      <c r="G65" s="178"/>
      <c r="I65" s="183"/>
    </row>
    <row r="66">
      <c r="A66" s="11"/>
      <c r="B66" s="5"/>
      <c r="C66" s="5"/>
      <c r="D66" s="5"/>
      <c r="E66" s="5"/>
      <c r="F66" s="5"/>
      <c r="G66" s="5"/>
      <c r="H66" s="5"/>
      <c r="I66" s="2"/>
      <c r="J66" s="5"/>
      <c r="K66" s="5"/>
      <c r="L66" s="5"/>
      <c r="M66" s="5"/>
      <c r="N66" s="10"/>
      <c r="O66" s="10"/>
    </row>
    <row r="67">
      <c r="I67" s="183"/>
    </row>
    <row r="68">
      <c r="I68" s="183"/>
    </row>
    <row r="69">
      <c r="I69" s="183"/>
    </row>
    <row r="70">
      <c r="I70" s="183"/>
    </row>
    <row r="71">
      <c r="I71" s="183"/>
    </row>
    <row r="72">
      <c r="I72" s="183"/>
    </row>
    <row r="73">
      <c r="I73" s="183"/>
    </row>
    <row r="74">
      <c r="I74" s="183"/>
    </row>
    <row r="75">
      <c r="I75" s="183"/>
    </row>
    <row r="76">
      <c r="I76" s="183"/>
    </row>
    <row r="77">
      <c r="I77" s="183"/>
    </row>
    <row r="78">
      <c r="I78" s="183"/>
    </row>
    <row r="79">
      <c r="I79" s="183"/>
    </row>
    <row r="80">
      <c r="I80" s="183"/>
    </row>
    <row r="81">
      <c r="I81" s="183"/>
    </row>
    <row r="82">
      <c r="I82" s="183"/>
    </row>
    <row r="83">
      <c r="I83" s="183"/>
    </row>
    <row r="84">
      <c r="I84" s="183"/>
    </row>
    <row r="85">
      <c r="I85" s="183"/>
    </row>
    <row r="86">
      <c r="I86" s="183"/>
    </row>
    <row r="87">
      <c r="I87" s="183"/>
    </row>
    <row r="88">
      <c r="I88" s="183"/>
    </row>
    <row r="89">
      <c r="I89" s="183"/>
    </row>
    <row r="90">
      <c r="I90" s="183"/>
    </row>
    <row r="91">
      <c r="I91" s="183"/>
    </row>
    <row r="92">
      <c r="I92" s="183"/>
    </row>
    <row r="93">
      <c r="I93" s="183"/>
    </row>
    <row r="94">
      <c r="I94" s="183"/>
    </row>
    <row r="95">
      <c r="I95" s="183"/>
    </row>
    <row r="96">
      <c r="I96" s="183"/>
    </row>
    <row r="97">
      <c r="I97" s="183"/>
    </row>
    <row r="98">
      <c r="I98" s="183"/>
    </row>
    <row r="99">
      <c r="I99" s="183"/>
    </row>
    <row r="100">
      <c r="I100" s="183"/>
    </row>
    <row r="101">
      <c r="I101" s="183"/>
    </row>
    <row r="102">
      <c r="I102" s="183"/>
    </row>
    <row r="103">
      <c r="I103" s="183"/>
    </row>
    <row r="104">
      <c r="I104" s="183"/>
    </row>
    <row r="105">
      <c r="I105" s="183"/>
    </row>
    <row r="106">
      <c r="I106" s="183"/>
    </row>
    <row r="107">
      <c r="I107" s="183"/>
    </row>
    <row r="108">
      <c r="I108" s="183"/>
    </row>
    <row r="109">
      <c r="I109" s="183"/>
    </row>
    <row r="110">
      <c r="I110" s="183"/>
    </row>
    <row r="111">
      <c r="I111" s="183"/>
    </row>
    <row r="112">
      <c r="I112" s="183"/>
    </row>
    <row r="113">
      <c r="I113" s="183"/>
    </row>
    <row r="114">
      <c r="I114" s="183"/>
    </row>
    <row r="115">
      <c r="I115" s="183"/>
    </row>
    <row r="116">
      <c r="I116" s="183"/>
    </row>
    <row r="117">
      <c r="I117" s="183"/>
    </row>
    <row r="118">
      <c r="I118" s="183"/>
    </row>
    <row r="119">
      <c r="I119" s="183"/>
    </row>
    <row r="120">
      <c r="I120" s="183"/>
    </row>
    <row r="121">
      <c r="I121" s="183"/>
    </row>
    <row r="122">
      <c r="I122" s="183"/>
    </row>
    <row r="123">
      <c r="I123" s="183"/>
    </row>
    <row r="124">
      <c r="I124" s="183"/>
    </row>
    <row r="125">
      <c r="I125" s="183"/>
    </row>
    <row r="126">
      <c r="I126" s="183"/>
    </row>
    <row r="127">
      <c r="I127" s="183"/>
    </row>
    <row r="128">
      <c r="I128" s="183"/>
    </row>
    <row r="129">
      <c r="I129" s="183"/>
    </row>
    <row r="130">
      <c r="I130" s="183"/>
    </row>
    <row r="131">
      <c r="I131" s="183"/>
    </row>
    <row r="132">
      <c r="I132" s="183"/>
    </row>
    <row r="133">
      <c r="I133" s="183"/>
    </row>
    <row r="134">
      <c r="I134" s="183"/>
    </row>
    <row r="135">
      <c r="I135" s="183"/>
    </row>
    <row r="136">
      <c r="I136" s="183"/>
    </row>
    <row r="137">
      <c r="I137" s="183"/>
    </row>
    <row r="138">
      <c r="I138" s="183"/>
    </row>
    <row r="139">
      <c r="I139" s="183"/>
    </row>
    <row r="140">
      <c r="I140" s="183"/>
    </row>
    <row r="141">
      <c r="I141" s="183"/>
    </row>
    <row r="142">
      <c r="I142" s="183"/>
    </row>
    <row r="143">
      <c r="I143" s="183"/>
    </row>
    <row r="144">
      <c r="I144" s="183"/>
    </row>
    <row r="145">
      <c r="I145" s="183"/>
    </row>
    <row r="146">
      <c r="I146" s="183"/>
    </row>
    <row r="147">
      <c r="I147" s="183"/>
    </row>
    <row r="148">
      <c r="I148" s="183"/>
    </row>
    <row r="149">
      <c r="I149" s="183"/>
    </row>
    <row r="150">
      <c r="I150" s="183"/>
    </row>
    <row r="151">
      <c r="I151" s="183"/>
    </row>
    <row r="152">
      <c r="I152" s="183"/>
    </row>
    <row r="153">
      <c r="I153" s="183"/>
    </row>
    <row r="154">
      <c r="I154" s="183"/>
    </row>
    <row r="155">
      <c r="I155" s="183"/>
    </row>
    <row r="156">
      <c r="I156" s="183"/>
    </row>
    <row r="157">
      <c r="I157" s="183"/>
    </row>
    <row r="158">
      <c r="I158" s="183"/>
    </row>
    <row r="159">
      <c r="I159" s="183"/>
    </row>
    <row r="160">
      <c r="I160" s="183"/>
    </row>
    <row r="161">
      <c r="I161" s="183"/>
    </row>
    <row r="162">
      <c r="I162" s="183"/>
    </row>
    <row r="163">
      <c r="I163" s="183"/>
    </row>
    <row r="164">
      <c r="I164" s="183"/>
    </row>
    <row r="165">
      <c r="I165" s="183"/>
    </row>
    <row r="166">
      <c r="I166" s="183"/>
    </row>
    <row r="167">
      <c r="I167" s="183"/>
    </row>
    <row r="168">
      <c r="I168" s="183"/>
    </row>
    <row r="169">
      <c r="I169" s="183"/>
    </row>
    <row r="170">
      <c r="I170" s="183"/>
    </row>
    <row r="171">
      <c r="I171" s="183"/>
    </row>
    <row r="172">
      <c r="I172" s="183"/>
    </row>
    <row r="173">
      <c r="I173" s="183"/>
    </row>
    <row r="174">
      <c r="I174" s="183"/>
    </row>
    <row r="175">
      <c r="I175" s="183"/>
    </row>
    <row r="176">
      <c r="I176" s="183"/>
    </row>
    <row r="177">
      <c r="I177" s="183"/>
    </row>
    <row r="178">
      <c r="I178" s="183"/>
    </row>
    <row r="179">
      <c r="I179" s="183"/>
    </row>
    <row r="180">
      <c r="I180" s="183"/>
    </row>
    <row r="181">
      <c r="I181" s="183"/>
    </row>
    <row r="182">
      <c r="I182" s="183"/>
    </row>
    <row r="183">
      <c r="I183" s="183"/>
    </row>
    <row r="184">
      <c r="I184" s="183"/>
    </row>
    <row r="185">
      <c r="I185" s="183"/>
    </row>
    <row r="186">
      <c r="I186" s="183"/>
    </row>
    <row r="187">
      <c r="I187" s="183"/>
    </row>
    <row r="188">
      <c r="I188" s="183"/>
    </row>
    <row r="189">
      <c r="I189" s="183"/>
    </row>
    <row r="190">
      <c r="I190" s="183"/>
    </row>
    <row r="191">
      <c r="I191" s="183"/>
    </row>
    <row r="192">
      <c r="I192" s="183"/>
    </row>
    <row r="193">
      <c r="I193" s="183"/>
    </row>
    <row r="194">
      <c r="I194" s="183"/>
    </row>
    <row r="195">
      <c r="I195" s="183"/>
    </row>
    <row r="196">
      <c r="I196" s="183"/>
    </row>
    <row r="197">
      <c r="I197" s="183"/>
    </row>
    <row r="198">
      <c r="I198" s="183"/>
    </row>
    <row r="199">
      <c r="I199" s="183"/>
    </row>
    <row r="200">
      <c r="I200" s="183"/>
    </row>
    <row r="201">
      <c r="I201" s="183"/>
    </row>
    <row r="202">
      <c r="I202" s="183"/>
    </row>
    <row r="203">
      <c r="I203" s="183"/>
    </row>
    <row r="204">
      <c r="I204" s="183"/>
    </row>
    <row r="205">
      <c r="I205" s="183"/>
    </row>
    <row r="206">
      <c r="I206" s="183"/>
    </row>
    <row r="207">
      <c r="I207" s="183"/>
    </row>
    <row r="208">
      <c r="I208" s="183"/>
    </row>
    <row r="209">
      <c r="I209" s="183"/>
    </row>
    <row r="210">
      <c r="I210" s="183"/>
    </row>
    <row r="211">
      <c r="I211" s="183"/>
    </row>
    <row r="212">
      <c r="I212" s="183"/>
    </row>
    <row r="213">
      <c r="I213" s="183"/>
    </row>
    <row r="214">
      <c r="I214" s="183"/>
    </row>
    <row r="215">
      <c r="I215" s="183"/>
    </row>
    <row r="216">
      <c r="I216" s="183"/>
    </row>
    <row r="217">
      <c r="I217" s="183"/>
    </row>
    <row r="218">
      <c r="I218" s="183"/>
    </row>
    <row r="219">
      <c r="I219" s="183"/>
    </row>
    <row r="220">
      <c r="I220" s="183"/>
    </row>
    <row r="221">
      <c r="I221" s="183"/>
    </row>
    <row r="222">
      <c r="I222" s="183"/>
    </row>
    <row r="223">
      <c r="I223" s="183"/>
    </row>
    <row r="224">
      <c r="I224" s="183"/>
    </row>
    <row r="225">
      <c r="I225" s="183"/>
    </row>
    <row r="226">
      <c r="I226" s="183"/>
    </row>
    <row r="227">
      <c r="I227" s="183"/>
    </row>
    <row r="228">
      <c r="I228" s="183"/>
    </row>
    <row r="229">
      <c r="I229" s="183"/>
    </row>
    <row r="230">
      <c r="I230" s="183"/>
    </row>
    <row r="231">
      <c r="I231" s="183"/>
    </row>
    <row r="232">
      <c r="I232" s="183"/>
    </row>
    <row r="233">
      <c r="I233" s="183"/>
    </row>
    <row r="234">
      <c r="I234" s="183"/>
    </row>
    <row r="235">
      <c r="I235" s="183"/>
    </row>
    <row r="236">
      <c r="I236" s="183"/>
    </row>
    <row r="237">
      <c r="I237" s="183"/>
    </row>
    <row r="238">
      <c r="I238" s="183"/>
    </row>
    <row r="239">
      <c r="I239" s="183"/>
    </row>
    <row r="240">
      <c r="I240" s="183"/>
    </row>
    <row r="241">
      <c r="I241" s="183"/>
    </row>
    <row r="242">
      <c r="I242" s="183"/>
    </row>
    <row r="243">
      <c r="I243" s="183"/>
    </row>
    <row r="244">
      <c r="I244" s="183"/>
    </row>
    <row r="245">
      <c r="I245" s="183"/>
    </row>
    <row r="246">
      <c r="I246" s="183"/>
    </row>
    <row r="247">
      <c r="I247" s="183"/>
    </row>
    <row r="248">
      <c r="I248" s="183"/>
    </row>
    <row r="249">
      <c r="I249" s="183"/>
    </row>
    <row r="250">
      <c r="I250" s="183"/>
    </row>
    <row r="251">
      <c r="I251" s="183"/>
    </row>
    <row r="252">
      <c r="I252" s="183"/>
    </row>
    <row r="253">
      <c r="I253" s="183"/>
    </row>
    <row r="254">
      <c r="I254" s="183"/>
    </row>
    <row r="255">
      <c r="I255" s="183"/>
    </row>
    <row r="256">
      <c r="I256" s="183"/>
    </row>
    <row r="257">
      <c r="I257" s="183"/>
    </row>
    <row r="258">
      <c r="I258" s="183"/>
    </row>
    <row r="259">
      <c r="I259" s="183"/>
    </row>
    <row r="260">
      <c r="I260" s="183"/>
    </row>
    <row r="261">
      <c r="I261" s="183"/>
    </row>
    <row r="262">
      <c r="I262" s="183"/>
    </row>
    <row r="263">
      <c r="I263" s="183"/>
    </row>
    <row r="264">
      <c r="I264" s="183"/>
    </row>
    <row r="265">
      <c r="I265" s="183"/>
    </row>
    <row r="266">
      <c r="I266" s="183"/>
    </row>
    <row r="267">
      <c r="I267" s="183"/>
    </row>
    <row r="268">
      <c r="I268" s="183"/>
    </row>
    <row r="269">
      <c r="I269" s="183"/>
    </row>
    <row r="270">
      <c r="I270" s="183"/>
    </row>
    <row r="271">
      <c r="I271" s="183"/>
    </row>
    <row r="272">
      <c r="I272" s="183"/>
    </row>
    <row r="273">
      <c r="I273" s="183"/>
    </row>
    <row r="274">
      <c r="I274" s="183"/>
    </row>
    <row r="275">
      <c r="I275" s="183"/>
    </row>
    <row r="276">
      <c r="I276" s="183"/>
    </row>
    <row r="277">
      <c r="I277" s="183"/>
    </row>
    <row r="278">
      <c r="I278" s="183"/>
    </row>
    <row r="279">
      <c r="I279" s="183"/>
    </row>
    <row r="280">
      <c r="I280" s="183"/>
    </row>
    <row r="281">
      <c r="I281" s="183"/>
    </row>
    <row r="282">
      <c r="I282" s="183"/>
    </row>
    <row r="283">
      <c r="I283" s="183"/>
    </row>
    <row r="284">
      <c r="I284" s="183"/>
    </row>
    <row r="285">
      <c r="I285" s="183"/>
    </row>
    <row r="286">
      <c r="I286" s="183"/>
    </row>
    <row r="287">
      <c r="I287" s="183"/>
    </row>
    <row r="288">
      <c r="I288" s="183"/>
    </row>
    <row r="289">
      <c r="I289" s="183"/>
    </row>
    <row r="290">
      <c r="I290" s="183"/>
    </row>
    <row r="291">
      <c r="I291" s="183"/>
    </row>
    <row r="292">
      <c r="I292" s="183"/>
    </row>
    <row r="293">
      <c r="I293" s="183"/>
    </row>
    <row r="294">
      <c r="I294" s="183"/>
    </row>
    <row r="295">
      <c r="I295" s="183"/>
    </row>
    <row r="296">
      <c r="I296" s="183"/>
    </row>
    <row r="297">
      <c r="I297" s="183"/>
    </row>
    <row r="298">
      <c r="I298" s="183"/>
    </row>
    <row r="299">
      <c r="I299" s="183"/>
    </row>
    <row r="300">
      <c r="I300" s="183"/>
    </row>
    <row r="301">
      <c r="I301" s="183"/>
    </row>
    <row r="302">
      <c r="I302" s="183"/>
    </row>
    <row r="303">
      <c r="I303" s="183"/>
    </row>
    <row r="304">
      <c r="I304" s="183"/>
    </row>
    <row r="305">
      <c r="I305" s="183"/>
    </row>
    <row r="306">
      <c r="I306" s="183"/>
    </row>
    <row r="307">
      <c r="I307" s="183"/>
    </row>
    <row r="308">
      <c r="I308" s="183"/>
    </row>
    <row r="309">
      <c r="I309" s="183"/>
    </row>
    <row r="310">
      <c r="I310" s="183"/>
    </row>
    <row r="311">
      <c r="I311" s="183"/>
    </row>
    <row r="312">
      <c r="I312" s="183"/>
    </row>
    <row r="313">
      <c r="I313" s="183"/>
    </row>
    <row r="314">
      <c r="I314" s="183"/>
    </row>
    <row r="315">
      <c r="I315" s="183"/>
    </row>
    <row r="316">
      <c r="I316" s="183"/>
    </row>
    <row r="317">
      <c r="I317" s="183"/>
    </row>
    <row r="318">
      <c r="I318" s="183"/>
    </row>
    <row r="319">
      <c r="I319" s="183"/>
    </row>
    <row r="320">
      <c r="I320" s="183"/>
    </row>
    <row r="321">
      <c r="I321" s="183"/>
    </row>
    <row r="322">
      <c r="I322" s="183"/>
    </row>
    <row r="323">
      <c r="I323" s="183"/>
    </row>
    <row r="324">
      <c r="I324" s="183"/>
    </row>
    <row r="325">
      <c r="I325" s="183"/>
    </row>
    <row r="326">
      <c r="I326" s="183"/>
    </row>
    <row r="327">
      <c r="I327" s="183"/>
    </row>
    <row r="328">
      <c r="I328" s="183"/>
    </row>
    <row r="329">
      <c r="I329" s="183"/>
    </row>
    <row r="330">
      <c r="I330" s="183"/>
    </row>
    <row r="331">
      <c r="I331" s="183"/>
    </row>
    <row r="332">
      <c r="I332" s="183"/>
    </row>
    <row r="333">
      <c r="I333" s="183"/>
    </row>
    <row r="334">
      <c r="I334" s="183"/>
    </row>
    <row r="335">
      <c r="I335" s="183"/>
    </row>
    <row r="336">
      <c r="I336" s="183"/>
    </row>
    <row r="337">
      <c r="I337" s="183"/>
    </row>
    <row r="338">
      <c r="I338" s="183"/>
    </row>
    <row r="339">
      <c r="I339" s="183"/>
    </row>
    <row r="340">
      <c r="I340" s="183"/>
    </row>
    <row r="341">
      <c r="I341" s="183"/>
    </row>
    <row r="342">
      <c r="I342" s="183"/>
    </row>
    <row r="343">
      <c r="I343" s="183"/>
    </row>
    <row r="344">
      <c r="I344" s="183"/>
    </row>
    <row r="345">
      <c r="I345" s="183"/>
    </row>
    <row r="346">
      <c r="I346" s="183"/>
    </row>
    <row r="347">
      <c r="I347" s="183"/>
    </row>
    <row r="348">
      <c r="I348" s="183"/>
    </row>
    <row r="349">
      <c r="I349" s="183"/>
    </row>
    <row r="350">
      <c r="I350" s="183"/>
    </row>
    <row r="351">
      <c r="I351" s="183"/>
    </row>
    <row r="352">
      <c r="I352" s="183"/>
    </row>
    <row r="353">
      <c r="I353" s="183"/>
    </row>
    <row r="354">
      <c r="I354" s="183"/>
    </row>
    <row r="355">
      <c r="I355" s="183"/>
    </row>
    <row r="356">
      <c r="I356" s="183"/>
    </row>
    <row r="357">
      <c r="I357" s="183"/>
    </row>
    <row r="358">
      <c r="I358" s="183"/>
    </row>
    <row r="359">
      <c r="I359" s="183"/>
    </row>
    <row r="360">
      <c r="I360" s="183"/>
    </row>
    <row r="361">
      <c r="I361" s="183"/>
    </row>
    <row r="362">
      <c r="I362" s="183"/>
    </row>
    <row r="363">
      <c r="I363" s="183"/>
    </row>
    <row r="364">
      <c r="I364" s="183"/>
    </row>
    <row r="365">
      <c r="I365" s="183"/>
    </row>
    <row r="366">
      <c r="I366" s="183"/>
    </row>
    <row r="367">
      <c r="I367" s="183"/>
    </row>
    <row r="368">
      <c r="I368" s="183"/>
    </row>
    <row r="369">
      <c r="I369" s="183"/>
    </row>
    <row r="370">
      <c r="I370" s="183"/>
    </row>
    <row r="371">
      <c r="I371" s="183"/>
    </row>
    <row r="372">
      <c r="I372" s="183"/>
    </row>
    <row r="373">
      <c r="I373" s="183"/>
    </row>
    <row r="374">
      <c r="I374" s="183"/>
    </row>
    <row r="375">
      <c r="I375" s="183"/>
    </row>
    <row r="376">
      <c r="I376" s="183"/>
    </row>
    <row r="377">
      <c r="I377" s="183"/>
    </row>
    <row r="378">
      <c r="I378" s="183"/>
    </row>
    <row r="379">
      <c r="I379" s="183"/>
    </row>
    <row r="380">
      <c r="I380" s="183"/>
    </row>
    <row r="381">
      <c r="I381" s="183"/>
    </row>
    <row r="382">
      <c r="I382" s="183"/>
    </row>
    <row r="383">
      <c r="I383" s="183"/>
    </row>
    <row r="384">
      <c r="I384" s="183"/>
    </row>
    <row r="385">
      <c r="I385" s="183"/>
    </row>
    <row r="386">
      <c r="I386" s="183"/>
    </row>
    <row r="387">
      <c r="I387" s="183"/>
    </row>
    <row r="388">
      <c r="I388" s="183"/>
    </row>
    <row r="389">
      <c r="I389" s="183"/>
    </row>
    <row r="390">
      <c r="I390" s="183"/>
    </row>
    <row r="391">
      <c r="I391" s="183"/>
    </row>
    <row r="392">
      <c r="I392" s="183"/>
    </row>
    <row r="393">
      <c r="I393" s="183"/>
    </row>
    <row r="394">
      <c r="I394" s="183"/>
    </row>
    <row r="395">
      <c r="I395" s="183"/>
    </row>
    <row r="396">
      <c r="I396" s="183"/>
    </row>
    <row r="397">
      <c r="I397" s="183"/>
    </row>
    <row r="398">
      <c r="I398" s="183"/>
    </row>
    <row r="399">
      <c r="I399" s="183"/>
    </row>
    <row r="400">
      <c r="I400" s="183"/>
    </row>
    <row r="401">
      <c r="I401" s="183"/>
    </row>
    <row r="402">
      <c r="I402" s="183"/>
    </row>
    <row r="403">
      <c r="I403" s="183"/>
    </row>
    <row r="404">
      <c r="I404" s="183"/>
    </row>
    <row r="405">
      <c r="I405" s="183"/>
    </row>
    <row r="406">
      <c r="I406" s="183"/>
    </row>
    <row r="407">
      <c r="I407" s="183"/>
    </row>
    <row r="408">
      <c r="I408" s="183"/>
    </row>
    <row r="409">
      <c r="I409" s="183"/>
    </row>
    <row r="410">
      <c r="I410" s="183"/>
    </row>
    <row r="411">
      <c r="I411" s="183"/>
    </row>
    <row r="412">
      <c r="I412" s="183"/>
    </row>
    <row r="413">
      <c r="I413" s="183"/>
    </row>
    <row r="414">
      <c r="I414" s="183"/>
    </row>
    <row r="415">
      <c r="I415" s="183"/>
    </row>
    <row r="416">
      <c r="I416" s="183"/>
    </row>
    <row r="417">
      <c r="I417" s="183"/>
    </row>
    <row r="418">
      <c r="I418" s="183"/>
    </row>
    <row r="419">
      <c r="I419" s="183"/>
    </row>
    <row r="420">
      <c r="I420" s="183"/>
    </row>
    <row r="421">
      <c r="I421" s="183"/>
    </row>
    <row r="422">
      <c r="I422" s="183"/>
    </row>
    <row r="423">
      <c r="I423" s="183"/>
    </row>
    <row r="424">
      <c r="I424" s="183"/>
    </row>
    <row r="425">
      <c r="I425" s="183"/>
    </row>
    <row r="426">
      <c r="I426" s="183"/>
    </row>
    <row r="427">
      <c r="I427" s="183"/>
    </row>
    <row r="428">
      <c r="I428" s="183"/>
    </row>
    <row r="429">
      <c r="I429" s="183"/>
    </row>
    <row r="430">
      <c r="I430" s="183"/>
    </row>
    <row r="431">
      <c r="I431" s="183"/>
    </row>
    <row r="432">
      <c r="I432" s="183"/>
    </row>
    <row r="433">
      <c r="I433" s="183"/>
    </row>
    <row r="434">
      <c r="I434" s="183"/>
    </row>
    <row r="435">
      <c r="I435" s="183"/>
    </row>
    <row r="436">
      <c r="I436" s="183"/>
    </row>
    <row r="437">
      <c r="I437" s="183"/>
    </row>
    <row r="438">
      <c r="I438" s="183"/>
    </row>
    <row r="439">
      <c r="I439" s="183"/>
    </row>
    <row r="440">
      <c r="I440" s="183"/>
    </row>
    <row r="441">
      <c r="I441" s="183"/>
    </row>
    <row r="442">
      <c r="I442" s="183"/>
    </row>
    <row r="443">
      <c r="I443" s="183"/>
    </row>
    <row r="444">
      <c r="I444" s="183"/>
    </row>
    <row r="445">
      <c r="I445" s="183"/>
    </row>
    <row r="446">
      <c r="I446" s="183"/>
    </row>
    <row r="447">
      <c r="I447" s="183"/>
    </row>
    <row r="448">
      <c r="I448" s="183"/>
    </row>
    <row r="449">
      <c r="I449" s="183"/>
    </row>
    <row r="450">
      <c r="I450" s="183"/>
    </row>
    <row r="451">
      <c r="I451" s="183"/>
    </row>
    <row r="452">
      <c r="I452" s="183"/>
    </row>
    <row r="453">
      <c r="I453" s="183"/>
    </row>
    <row r="454">
      <c r="I454" s="183"/>
    </row>
    <row r="455">
      <c r="I455" s="183"/>
    </row>
    <row r="456">
      <c r="I456" s="183"/>
    </row>
    <row r="457">
      <c r="I457" s="183"/>
    </row>
    <row r="458">
      <c r="I458" s="183"/>
    </row>
    <row r="459">
      <c r="I459" s="183"/>
    </row>
    <row r="460">
      <c r="I460" s="183"/>
    </row>
    <row r="461">
      <c r="I461" s="183"/>
    </row>
    <row r="462">
      <c r="I462" s="183"/>
    </row>
    <row r="463">
      <c r="I463" s="183"/>
    </row>
    <row r="464">
      <c r="I464" s="183"/>
    </row>
    <row r="465">
      <c r="I465" s="183"/>
    </row>
    <row r="466">
      <c r="I466" s="183"/>
    </row>
    <row r="467">
      <c r="I467" s="183"/>
    </row>
    <row r="468">
      <c r="I468" s="183"/>
    </row>
    <row r="469">
      <c r="I469" s="183"/>
    </row>
    <row r="470">
      <c r="I470" s="183"/>
    </row>
    <row r="471">
      <c r="I471" s="183"/>
    </row>
    <row r="472">
      <c r="I472" s="183"/>
    </row>
    <row r="473">
      <c r="I473" s="183"/>
    </row>
    <row r="474">
      <c r="I474" s="183"/>
    </row>
    <row r="475">
      <c r="I475" s="183"/>
    </row>
    <row r="476">
      <c r="I476" s="183"/>
    </row>
    <row r="477">
      <c r="I477" s="183"/>
    </row>
    <row r="478">
      <c r="I478" s="183"/>
    </row>
    <row r="479">
      <c r="I479" s="183"/>
    </row>
    <row r="480">
      <c r="I480" s="183"/>
    </row>
    <row r="481">
      <c r="I481" s="183"/>
    </row>
    <row r="482">
      <c r="I482" s="183"/>
    </row>
    <row r="483">
      <c r="I483" s="183"/>
    </row>
    <row r="484">
      <c r="I484" s="183"/>
    </row>
    <row r="485">
      <c r="I485" s="183"/>
    </row>
    <row r="486">
      <c r="I486" s="183"/>
    </row>
    <row r="487">
      <c r="I487" s="183"/>
    </row>
    <row r="488">
      <c r="I488" s="183"/>
    </row>
    <row r="489">
      <c r="I489" s="183"/>
    </row>
    <row r="490">
      <c r="I490" s="183"/>
    </row>
    <row r="491">
      <c r="I491" s="183"/>
    </row>
    <row r="492">
      <c r="I492" s="183"/>
    </row>
    <row r="493">
      <c r="I493" s="183"/>
    </row>
    <row r="494">
      <c r="I494" s="183"/>
    </row>
    <row r="495">
      <c r="I495" s="183"/>
    </row>
    <row r="496">
      <c r="I496" s="183"/>
    </row>
    <row r="497">
      <c r="I497" s="183"/>
    </row>
    <row r="498">
      <c r="I498" s="183"/>
    </row>
    <row r="499">
      <c r="I499" s="183"/>
    </row>
    <row r="500">
      <c r="I500" s="183"/>
    </row>
    <row r="501">
      <c r="I501" s="183"/>
    </row>
    <row r="502">
      <c r="I502" s="183"/>
    </row>
    <row r="503">
      <c r="I503" s="183"/>
    </row>
    <row r="504">
      <c r="I504" s="183"/>
    </row>
    <row r="505">
      <c r="I505" s="183"/>
    </row>
    <row r="506">
      <c r="I506" s="183"/>
    </row>
    <row r="507">
      <c r="I507" s="183"/>
    </row>
    <row r="508">
      <c r="I508" s="183"/>
    </row>
    <row r="509">
      <c r="I509" s="183"/>
    </row>
    <row r="510">
      <c r="I510" s="183"/>
    </row>
    <row r="511">
      <c r="I511" s="183"/>
    </row>
    <row r="512">
      <c r="I512" s="183"/>
    </row>
    <row r="513">
      <c r="I513" s="183"/>
    </row>
    <row r="514">
      <c r="I514" s="183"/>
    </row>
    <row r="515">
      <c r="I515" s="183"/>
    </row>
    <row r="516">
      <c r="I516" s="183"/>
    </row>
    <row r="517">
      <c r="I517" s="183"/>
    </row>
    <row r="518">
      <c r="I518" s="183"/>
    </row>
    <row r="519">
      <c r="I519" s="183"/>
    </row>
    <row r="520">
      <c r="I520" s="183"/>
    </row>
    <row r="521">
      <c r="I521" s="183"/>
    </row>
    <row r="522">
      <c r="I522" s="183"/>
    </row>
    <row r="523">
      <c r="I523" s="183"/>
    </row>
    <row r="524">
      <c r="I524" s="183"/>
    </row>
    <row r="525">
      <c r="I525" s="183"/>
    </row>
    <row r="526">
      <c r="I526" s="183"/>
    </row>
    <row r="527">
      <c r="I527" s="183"/>
    </row>
    <row r="528">
      <c r="I528" s="183"/>
    </row>
    <row r="529">
      <c r="I529" s="183"/>
    </row>
    <row r="530">
      <c r="I530" s="183"/>
    </row>
    <row r="531">
      <c r="I531" s="183"/>
    </row>
    <row r="532">
      <c r="I532" s="183"/>
    </row>
    <row r="533">
      <c r="I533" s="183"/>
    </row>
    <row r="534">
      <c r="I534" s="183"/>
    </row>
    <row r="535">
      <c r="I535" s="183"/>
    </row>
    <row r="536">
      <c r="I536" s="183"/>
    </row>
    <row r="537">
      <c r="I537" s="183"/>
    </row>
    <row r="538">
      <c r="I538" s="183"/>
    </row>
    <row r="539">
      <c r="I539" s="183"/>
    </row>
    <row r="540">
      <c r="I540" s="183"/>
    </row>
    <row r="541">
      <c r="I541" s="183"/>
    </row>
    <row r="542">
      <c r="I542" s="183"/>
    </row>
    <row r="543">
      <c r="I543" s="183"/>
    </row>
    <row r="544">
      <c r="I544" s="183"/>
    </row>
    <row r="545">
      <c r="I545" s="183"/>
    </row>
    <row r="546">
      <c r="I546" s="183"/>
    </row>
    <row r="547">
      <c r="I547" s="183"/>
    </row>
    <row r="548">
      <c r="I548" s="183"/>
    </row>
    <row r="549">
      <c r="I549" s="183"/>
    </row>
    <row r="550">
      <c r="I550" s="183"/>
    </row>
    <row r="551">
      <c r="I551" s="183"/>
    </row>
    <row r="552">
      <c r="I552" s="183"/>
    </row>
    <row r="553">
      <c r="I553" s="183"/>
    </row>
    <row r="554">
      <c r="I554" s="183"/>
    </row>
    <row r="555">
      <c r="I555" s="183"/>
    </row>
    <row r="556">
      <c r="I556" s="183"/>
    </row>
    <row r="557">
      <c r="I557" s="183"/>
    </row>
    <row r="558">
      <c r="I558" s="183"/>
    </row>
    <row r="559">
      <c r="I559" s="183"/>
    </row>
    <row r="560">
      <c r="I560" s="183"/>
    </row>
    <row r="561">
      <c r="I561" s="183"/>
    </row>
    <row r="562">
      <c r="I562" s="183"/>
    </row>
    <row r="563">
      <c r="I563" s="183"/>
    </row>
    <row r="564">
      <c r="I564" s="183"/>
    </row>
    <row r="565">
      <c r="I565" s="183"/>
    </row>
    <row r="566">
      <c r="I566" s="183"/>
    </row>
    <row r="567">
      <c r="I567" s="183"/>
    </row>
    <row r="568">
      <c r="I568" s="183"/>
    </row>
    <row r="569">
      <c r="I569" s="183"/>
    </row>
    <row r="570">
      <c r="I570" s="183"/>
    </row>
    <row r="571">
      <c r="I571" s="183"/>
    </row>
    <row r="572">
      <c r="I572" s="183"/>
    </row>
    <row r="573">
      <c r="I573" s="183"/>
    </row>
    <row r="574">
      <c r="I574" s="183"/>
    </row>
    <row r="575">
      <c r="I575" s="183"/>
    </row>
    <row r="576">
      <c r="I576" s="183"/>
    </row>
    <row r="577">
      <c r="I577" s="183"/>
    </row>
    <row r="578">
      <c r="I578" s="183"/>
    </row>
    <row r="579">
      <c r="I579" s="183"/>
    </row>
    <row r="580">
      <c r="I580" s="183"/>
    </row>
    <row r="581">
      <c r="I581" s="183"/>
    </row>
    <row r="582">
      <c r="I582" s="183"/>
    </row>
    <row r="583">
      <c r="I583" s="183"/>
    </row>
    <row r="584">
      <c r="I584" s="183"/>
    </row>
    <row r="585">
      <c r="I585" s="183"/>
    </row>
    <row r="586">
      <c r="I586" s="183"/>
    </row>
    <row r="587">
      <c r="I587" s="183"/>
    </row>
    <row r="588">
      <c r="I588" s="183"/>
    </row>
    <row r="589">
      <c r="I589" s="183"/>
    </row>
    <row r="590">
      <c r="I590" s="183"/>
    </row>
    <row r="591">
      <c r="I591" s="183"/>
    </row>
    <row r="592">
      <c r="I592" s="183"/>
    </row>
    <row r="593">
      <c r="I593" s="183"/>
    </row>
    <row r="594">
      <c r="I594" s="183"/>
    </row>
    <row r="595">
      <c r="I595" s="183"/>
    </row>
    <row r="596">
      <c r="I596" s="183"/>
    </row>
    <row r="597">
      <c r="I597" s="183"/>
    </row>
    <row r="598">
      <c r="I598" s="183"/>
    </row>
    <row r="599">
      <c r="I599" s="183"/>
    </row>
    <row r="600">
      <c r="I600" s="183"/>
    </row>
    <row r="601">
      <c r="I601" s="183"/>
    </row>
    <row r="602">
      <c r="I602" s="183"/>
    </row>
    <row r="603">
      <c r="I603" s="183"/>
    </row>
    <row r="604">
      <c r="I604" s="183"/>
    </row>
    <row r="605">
      <c r="I605" s="183"/>
    </row>
    <row r="606">
      <c r="I606" s="183"/>
    </row>
    <row r="607">
      <c r="I607" s="183"/>
    </row>
    <row r="608">
      <c r="I608" s="183"/>
    </row>
    <row r="609">
      <c r="I609" s="183"/>
    </row>
    <row r="610">
      <c r="I610" s="183"/>
    </row>
    <row r="611">
      <c r="I611" s="183"/>
    </row>
    <row r="612">
      <c r="I612" s="183"/>
    </row>
    <row r="613">
      <c r="I613" s="183"/>
    </row>
    <row r="614">
      <c r="I614" s="183"/>
    </row>
    <row r="615">
      <c r="I615" s="183"/>
    </row>
    <row r="616">
      <c r="I616" s="183"/>
    </row>
    <row r="617">
      <c r="I617" s="183"/>
    </row>
    <row r="618">
      <c r="I618" s="183"/>
    </row>
    <row r="619">
      <c r="I619" s="183"/>
    </row>
    <row r="620">
      <c r="I620" s="183"/>
    </row>
    <row r="621">
      <c r="I621" s="183"/>
    </row>
    <row r="622">
      <c r="I622" s="183"/>
    </row>
    <row r="623">
      <c r="I623" s="183"/>
    </row>
    <row r="624">
      <c r="I624" s="183"/>
    </row>
    <row r="625">
      <c r="I625" s="183"/>
    </row>
    <row r="626">
      <c r="I626" s="183"/>
    </row>
    <row r="627">
      <c r="I627" s="183"/>
    </row>
    <row r="628">
      <c r="I628" s="183"/>
    </row>
    <row r="629">
      <c r="I629" s="183"/>
    </row>
    <row r="630">
      <c r="I630" s="183"/>
    </row>
    <row r="631">
      <c r="I631" s="183"/>
    </row>
    <row r="632">
      <c r="I632" s="183"/>
    </row>
    <row r="633">
      <c r="I633" s="183"/>
    </row>
    <row r="634">
      <c r="I634" s="183"/>
    </row>
    <row r="635">
      <c r="I635" s="183"/>
    </row>
    <row r="636">
      <c r="I636" s="183"/>
    </row>
    <row r="637">
      <c r="I637" s="183"/>
    </row>
    <row r="638">
      <c r="I638" s="183"/>
    </row>
    <row r="639">
      <c r="I639" s="183"/>
    </row>
    <row r="640">
      <c r="I640" s="183"/>
    </row>
    <row r="641">
      <c r="I641" s="183"/>
    </row>
    <row r="642">
      <c r="I642" s="183"/>
    </row>
    <row r="643">
      <c r="I643" s="183"/>
    </row>
    <row r="644">
      <c r="I644" s="183"/>
    </row>
    <row r="645">
      <c r="I645" s="183"/>
    </row>
    <row r="646">
      <c r="I646" s="183"/>
    </row>
    <row r="647">
      <c r="I647" s="183"/>
    </row>
    <row r="648">
      <c r="I648" s="183"/>
    </row>
    <row r="649">
      <c r="I649" s="183"/>
    </row>
    <row r="650">
      <c r="I650" s="183"/>
    </row>
    <row r="651">
      <c r="I651" s="183"/>
    </row>
    <row r="652">
      <c r="I652" s="183"/>
    </row>
    <row r="653">
      <c r="I653" s="183"/>
    </row>
    <row r="654">
      <c r="I654" s="183"/>
    </row>
    <row r="655">
      <c r="I655" s="183"/>
    </row>
    <row r="656">
      <c r="I656" s="183"/>
    </row>
    <row r="657">
      <c r="I657" s="183"/>
    </row>
    <row r="658">
      <c r="I658" s="183"/>
    </row>
    <row r="659">
      <c r="I659" s="183"/>
    </row>
    <row r="660">
      <c r="I660" s="183"/>
    </row>
    <row r="661">
      <c r="I661" s="183"/>
    </row>
    <row r="662">
      <c r="I662" s="183"/>
    </row>
    <row r="663">
      <c r="I663" s="183"/>
    </row>
    <row r="664">
      <c r="I664" s="183"/>
    </row>
    <row r="665">
      <c r="I665" s="183"/>
    </row>
    <row r="666">
      <c r="I666" s="183"/>
    </row>
    <row r="667">
      <c r="I667" s="183"/>
    </row>
    <row r="668">
      <c r="I668" s="183"/>
    </row>
    <row r="669">
      <c r="I669" s="183"/>
    </row>
    <row r="670">
      <c r="I670" s="183"/>
    </row>
    <row r="671">
      <c r="I671" s="183"/>
    </row>
    <row r="672">
      <c r="I672" s="183"/>
    </row>
    <row r="673">
      <c r="I673" s="183"/>
    </row>
    <row r="674">
      <c r="I674" s="183"/>
    </row>
    <row r="675">
      <c r="I675" s="183"/>
    </row>
    <row r="676">
      <c r="I676" s="183"/>
    </row>
    <row r="677">
      <c r="I677" s="183"/>
    </row>
    <row r="678">
      <c r="I678" s="183"/>
    </row>
    <row r="679">
      <c r="I679" s="183"/>
    </row>
    <row r="680">
      <c r="I680" s="183"/>
    </row>
    <row r="681">
      <c r="I681" s="183"/>
    </row>
    <row r="682">
      <c r="I682" s="183"/>
    </row>
    <row r="683">
      <c r="I683" s="183"/>
    </row>
    <row r="684">
      <c r="I684" s="183"/>
    </row>
    <row r="685">
      <c r="I685" s="183"/>
    </row>
    <row r="686">
      <c r="I686" s="183"/>
    </row>
    <row r="687">
      <c r="I687" s="183"/>
    </row>
    <row r="688">
      <c r="I688" s="183"/>
    </row>
    <row r="689">
      <c r="I689" s="183"/>
    </row>
    <row r="690">
      <c r="I690" s="183"/>
    </row>
    <row r="691">
      <c r="I691" s="183"/>
    </row>
    <row r="692">
      <c r="I692" s="183"/>
    </row>
    <row r="693">
      <c r="I693" s="183"/>
    </row>
    <row r="694">
      <c r="I694" s="183"/>
    </row>
    <row r="695">
      <c r="I695" s="183"/>
    </row>
    <row r="696">
      <c r="I696" s="183"/>
    </row>
    <row r="697">
      <c r="I697" s="183"/>
    </row>
    <row r="698">
      <c r="I698" s="183"/>
    </row>
    <row r="699">
      <c r="I699" s="183"/>
    </row>
    <row r="700">
      <c r="I700" s="183"/>
    </row>
    <row r="701">
      <c r="I701" s="183"/>
    </row>
    <row r="702">
      <c r="I702" s="183"/>
    </row>
    <row r="703">
      <c r="I703" s="183"/>
    </row>
    <row r="704">
      <c r="I704" s="183"/>
    </row>
    <row r="705">
      <c r="I705" s="183"/>
    </row>
    <row r="706">
      <c r="I706" s="183"/>
    </row>
    <row r="707">
      <c r="I707" s="183"/>
    </row>
    <row r="708">
      <c r="I708" s="183"/>
    </row>
    <row r="709">
      <c r="I709" s="183"/>
    </row>
    <row r="710">
      <c r="I710" s="183"/>
    </row>
    <row r="711">
      <c r="I711" s="183"/>
    </row>
    <row r="712">
      <c r="I712" s="183"/>
    </row>
    <row r="713">
      <c r="I713" s="183"/>
    </row>
    <row r="714">
      <c r="I714" s="183"/>
    </row>
    <row r="715">
      <c r="I715" s="183"/>
    </row>
    <row r="716">
      <c r="I716" s="183"/>
    </row>
    <row r="717">
      <c r="I717" s="183"/>
    </row>
    <row r="718">
      <c r="I718" s="183"/>
    </row>
    <row r="719">
      <c r="I719" s="183"/>
    </row>
    <row r="720">
      <c r="I720" s="183"/>
    </row>
    <row r="721">
      <c r="I721" s="183"/>
    </row>
    <row r="722">
      <c r="I722" s="183"/>
    </row>
    <row r="723">
      <c r="I723" s="183"/>
    </row>
    <row r="724">
      <c r="I724" s="183"/>
    </row>
    <row r="725">
      <c r="I725" s="183"/>
    </row>
    <row r="726">
      <c r="I726" s="183"/>
    </row>
    <row r="727">
      <c r="I727" s="183"/>
    </row>
    <row r="728">
      <c r="I728" s="183"/>
    </row>
    <row r="729">
      <c r="I729" s="183"/>
    </row>
    <row r="730">
      <c r="I730" s="183"/>
    </row>
    <row r="731">
      <c r="I731" s="183"/>
    </row>
    <row r="732">
      <c r="I732" s="183"/>
    </row>
    <row r="733">
      <c r="I733" s="183"/>
    </row>
    <row r="734">
      <c r="I734" s="183"/>
    </row>
    <row r="735">
      <c r="I735" s="183"/>
    </row>
    <row r="736">
      <c r="I736" s="183"/>
    </row>
    <row r="737">
      <c r="I737" s="183"/>
    </row>
    <row r="738">
      <c r="I738" s="183"/>
    </row>
    <row r="739">
      <c r="I739" s="183"/>
    </row>
    <row r="740">
      <c r="I740" s="183"/>
    </row>
    <row r="741">
      <c r="I741" s="183"/>
    </row>
    <row r="742">
      <c r="I742" s="183"/>
    </row>
    <row r="743">
      <c r="I743" s="183"/>
    </row>
    <row r="744">
      <c r="I744" s="183"/>
    </row>
    <row r="745">
      <c r="I745" s="183"/>
    </row>
    <row r="746">
      <c r="I746" s="183"/>
    </row>
    <row r="747">
      <c r="I747" s="183"/>
    </row>
    <row r="748">
      <c r="I748" s="183"/>
    </row>
    <row r="749">
      <c r="I749" s="183"/>
    </row>
    <row r="750">
      <c r="I750" s="183"/>
    </row>
    <row r="751">
      <c r="I751" s="183"/>
    </row>
    <row r="752">
      <c r="I752" s="183"/>
    </row>
    <row r="753">
      <c r="I753" s="183"/>
    </row>
    <row r="754">
      <c r="I754" s="183"/>
    </row>
    <row r="755">
      <c r="I755" s="183"/>
    </row>
    <row r="756">
      <c r="I756" s="183"/>
    </row>
    <row r="757">
      <c r="I757" s="183"/>
    </row>
    <row r="758">
      <c r="I758" s="183"/>
    </row>
    <row r="759">
      <c r="I759" s="183"/>
    </row>
    <row r="760">
      <c r="I760" s="183"/>
    </row>
    <row r="761">
      <c r="I761" s="183"/>
    </row>
    <row r="762">
      <c r="I762" s="183"/>
    </row>
    <row r="763">
      <c r="I763" s="183"/>
    </row>
    <row r="764">
      <c r="I764" s="183"/>
    </row>
    <row r="765">
      <c r="I765" s="183"/>
    </row>
    <row r="766">
      <c r="I766" s="183"/>
    </row>
    <row r="767">
      <c r="I767" s="183"/>
    </row>
    <row r="768">
      <c r="I768" s="183"/>
    </row>
    <row r="769">
      <c r="I769" s="183"/>
    </row>
    <row r="770">
      <c r="I770" s="183"/>
    </row>
    <row r="771">
      <c r="I771" s="183"/>
    </row>
    <row r="772">
      <c r="I772" s="183"/>
    </row>
    <row r="773">
      <c r="I773" s="183"/>
    </row>
    <row r="774">
      <c r="I774" s="183"/>
    </row>
    <row r="775">
      <c r="I775" s="183"/>
    </row>
    <row r="776">
      <c r="I776" s="183"/>
    </row>
    <row r="777">
      <c r="I777" s="183"/>
    </row>
    <row r="778">
      <c r="I778" s="183"/>
    </row>
    <row r="779">
      <c r="I779" s="183"/>
    </row>
    <row r="780">
      <c r="I780" s="183"/>
    </row>
    <row r="781">
      <c r="I781" s="183"/>
    </row>
    <row r="782">
      <c r="I782" s="183"/>
    </row>
    <row r="783">
      <c r="I783" s="183"/>
    </row>
    <row r="784">
      <c r="I784" s="183"/>
    </row>
    <row r="785">
      <c r="I785" s="183"/>
    </row>
    <row r="786">
      <c r="I786" s="183"/>
    </row>
    <row r="787">
      <c r="I787" s="183"/>
    </row>
    <row r="788">
      <c r="I788" s="183"/>
    </row>
    <row r="789">
      <c r="I789" s="183"/>
    </row>
    <row r="790">
      <c r="I790" s="183"/>
    </row>
    <row r="791">
      <c r="I791" s="183"/>
    </row>
    <row r="792">
      <c r="I792" s="183"/>
    </row>
    <row r="793">
      <c r="I793" s="183"/>
    </row>
    <row r="794">
      <c r="I794" s="183"/>
    </row>
    <row r="795">
      <c r="I795" s="183"/>
    </row>
    <row r="796">
      <c r="I796" s="183"/>
    </row>
    <row r="797">
      <c r="I797" s="183"/>
    </row>
    <row r="798">
      <c r="I798" s="183"/>
    </row>
    <row r="799">
      <c r="I799" s="183"/>
    </row>
    <row r="800">
      <c r="I800" s="183"/>
    </row>
    <row r="801">
      <c r="I801" s="183"/>
    </row>
    <row r="802">
      <c r="I802" s="183"/>
    </row>
    <row r="803">
      <c r="I803" s="183"/>
    </row>
    <row r="804">
      <c r="I804" s="183"/>
    </row>
    <row r="805">
      <c r="I805" s="183"/>
    </row>
    <row r="806">
      <c r="I806" s="183"/>
    </row>
    <row r="807">
      <c r="I807" s="183"/>
    </row>
    <row r="808">
      <c r="I808" s="183"/>
    </row>
    <row r="809">
      <c r="I809" s="183"/>
    </row>
    <row r="810">
      <c r="I810" s="183"/>
    </row>
    <row r="811">
      <c r="I811" s="183"/>
    </row>
    <row r="812">
      <c r="I812" s="183"/>
    </row>
    <row r="813">
      <c r="I813" s="183"/>
    </row>
    <row r="814">
      <c r="I814" s="183"/>
    </row>
    <row r="815">
      <c r="I815" s="183"/>
    </row>
    <row r="816">
      <c r="I816" s="183"/>
    </row>
    <row r="817">
      <c r="I817" s="183"/>
    </row>
    <row r="818">
      <c r="I818" s="183"/>
    </row>
    <row r="819">
      <c r="I819" s="183"/>
    </row>
    <row r="820">
      <c r="I820" s="183"/>
    </row>
    <row r="821">
      <c r="I821" s="183"/>
    </row>
    <row r="822">
      <c r="I822" s="183"/>
    </row>
    <row r="823">
      <c r="I823" s="183"/>
    </row>
    <row r="824">
      <c r="I824" s="183"/>
    </row>
    <row r="825">
      <c r="I825" s="183"/>
    </row>
    <row r="826">
      <c r="I826" s="183"/>
    </row>
    <row r="827">
      <c r="I827" s="183"/>
    </row>
    <row r="828">
      <c r="I828" s="183"/>
    </row>
    <row r="829">
      <c r="I829" s="183"/>
    </row>
    <row r="830">
      <c r="I830" s="183"/>
    </row>
    <row r="831">
      <c r="I831" s="183"/>
    </row>
    <row r="832">
      <c r="I832" s="183"/>
    </row>
    <row r="833">
      <c r="I833" s="183"/>
    </row>
    <row r="834">
      <c r="I834" s="183"/>
    </row>
    <row r="835">
      <c r="I835" s="183"/>
    </row>
    <row r="836">
      <c r="I836" s="183"/>
    </row>
    <row r="837">
      <c r="I837" s="183"/>
    </row>
    <row r="838">
      <c r="I838" s="183"/>
    </row>
    <row r="839">
      <c r="I839" s="183"/>
    </row>
    <row r="840">
      <c r="I840" s="183"/>
    </row>
    <row r="841">
      <c r="I841" s="183"/>
    </row>
    <row r="842">
      <c r="I842" s="183"/>
    </row>
    <row r="843">
      <c r="I843" s="183"/>
    </row>
    <row r="844">
      <c r="I844" s="183"/>
    </row>
    <row r="845">
      <c r="I845" s="183"/>
    </row>
    <row r="846">
      <c r="I846" s="183"/>
    </row>
    <row r="847">
      <c r="I847" s="183"/>
    </row>
    <row r="848">
      <c r="I848" s="183"/>
    </row>
    <row r="849">
      <c r="I849" s="183"/>
    </row>
    <row r="850">
      <c r="I850" s="183"/>
    </row>
    <row r="851">
      <c r="I851" s="183"/>
    </row>
    <row r="852">
      <c r="I852" s="183"/>
    </row>
    <row r="853">
      <c r="I853" s="183"/>
    </row>
    <row r="854">
      <c r="I854" s="183"/>
    </row>
    <row r="855">
      <c r="I855" s="183"/>
    </row>
    <row r="856">
      <c r="I856" s="183"/>
    </row>
    <row r="857">
      <c r="I857" s="183"/>
    </row>
    <row r="858">
      <c r="I858" s="183"/>
    </row>
    <row r="859">
      <c r="I859" s="183"/>
    </row>
    <row r="860">
      <c r="I860" s="183"/>
    </row>
    <row r="861">
      <c r="I861" s="183"/>
    </row>
    <row r="862">
      <c r="I862" s="183"/>
    </row>
    <row r="863">
      <c r="I863" s="183"/>
    </row>
    <row r="864">
      <c r="I864" s="183"/>
    </row>
    <row r="865">
      <c r="I865" s="183"/>
    </row>
    <row r="866">
      <c r="I866" s="183"/>
    </row>
    <row r="867">
      <c r="I867" s="183"/>
    </row>
    <row r="868">
      <c r="I868" s="183"/>
    </row>
    <row r="869">
      <c r="I869" s="183"/>
    </row>
    <row r="870">
      <c r="I870" s="183"/>
    </row>
    <row r="871">
      <c r="I871" s="183"/>
    </row>
    <row r="872">
      <c r="I872" s="183"/>
    </row>
    <row r="873">
      <c r="I873" s="183"/>
    </row>
    <row r="874">
      <c r="I874" s="183"/>
    </row>
    <row r="875">
      <c r="I875" s="183"/>
    </row>
    <row r="876">
      <c r="I876" s="183"/>
    </row>
    <row r="877">
      <c r="I877" s="183"/>
    </row>
    <row r="878">
      <c r="I878" s="183"/>
    </row>
    <row r="879">
      <c r="I879" s="183"/>
    </row>
    <row r="880">
      <c r="I880" s="183"/>
    </row>
    <row r="881">
      <c r="I881" s="183"/>
    </row>
    <row r="882">
      <c r="I882" s="183"/>
    </row>
    <row r="883">
      <c r="I883" s="183"/>
    </row>
    <row r="884">
      <c r="I884" s="183"/>
    </row>
    <row r="885">
      <c r="I885" s="183"/>
    </row>
    <row r="886">
      <c r="I886" s="183"/>
    </row>
    <row r="887">
      <c r="I887" s="183"/>
    </row>
    <row r="888">
      <c r="I888" s="183"/>
    </row>
    <row r="889">
      <c r="I889" s="183"/>
    </row>
    <row r="890">
      <c r="I890" s="183"/>
    </row>
    <row r="891">
      <c r="I891" s="183"/>
    </row>
    <row r="892">
      <c r="I892" s="183"/>
    </row>
    <row r="893">
      <c r="I893" s="183"/>
    </row>
    <row r="894">
      <c r="I894" s="183"/>
    </row>
    <row r="895">
      <c r="I895" s="183"/>
    </row>
    <row r="896">
      <c r="I896" s="183"/>
    </row>
    <row r="897">
      <c r="I897" s="183"/>
    </row>
    <row r="898">
      <c r="I898" s="183"/>
    </row>
    <row r="899">
      <c r="I899" s="183"/>
    </row>
    <row r="900">
      <c r="I900" s="183"/>
    </row>
    <row r="901">
      <c r="I901" s="183"/>
    </row>
    <row r="902">
      <c r="I902" s="183"/>
    </row>
    <row r="903">
      <c r="I903" s="183"/>
    </row>
    <row r="904">
      <c r="I904" s="183"/>
    </row>
    <row r="905">
      <c r="I905" s="183"/>
    </row>
    <row r="906">
      <c r="I906" s="183"/>
    </row>
    <row r="907">
      <c r="I907" s="183"/>
    </row>
    <row r="908">
      <c r="I908" s="183"/>
    </row>
    <row r="909">
      <c r="I909" s="183"/>
    </row>
    <row r="910">
      <c r="I910" s="183"/>
    </row>
    <row r="911">
      <c r="I911" s="183"/>
    </row>
    <row r="912">
      <c r="I912" s="183"/>
    </row>
    <row r="913">
      <c r="I913" s="183"/>
    </row>
    <row r="914">
      <c r="I914" s="183"/>
    </row>
    <row r="915">
      <c r="I915" s="183"/>
    </row>
    <row r="916">
      <c r="I916" s="183"/>
    </row>
    <row r="917">
      <c r="I917" s="183"/>
    </row>
    <row r="918">
      <c r="I918" s="183"/>
    </row>
    <row r="919">
      <c r="I919" s="183"/>
    </row>
    <row r="920">
      <c r="I920" s="183"/>
    </row>
    <row r="921">
      <c r="I921" s="183"/>
    </row>
    <row r="922">
      <c r="I922" s="183"/>
    </row>
    <row r="923">
      <c r="I923" s="183"/>
    </row>
    <row r="924">
      <c r="I924" s="183"/>
    </row>
    <row r="925">
      <c r="I925" s="183"/>
    </row>
    <row r="926">
      <c r="I926" s="183"/>
    </row>
    <row r="927">
      <c r="I927" s="183"/>
    </row>
    <row r="928">
      <c r="I928" s="183"/>
    </row>
    <row r="929">
      <c r="I929" s="183"/>
    </row>
    <row r="930">
      <c r="I930" s="183"/>
    </row>
    <row r="931">
      <c r="I931" s="183"/>
    </row>
    <row r="932">
      <c r="I932" s="183"/>
    </row>
    <row r="933">
      <c r="I933" s="183"/>
    </row>
    <row r="934">
      <c r="I934" s="183"/>
    </row>
    <row r="935">
      <c r="I935" s="183"/>
    </row>
    <row r="936">
      <c r="I936" s="183"/>
    </row>
    <row r="937">
      <c r="I937" s="183"/>
    </row>
    <row r="938">
      <c r="I938" s="183"/>
    </row>
    <row r="939">
      <c r="I939" s="183"/>
    </row>
    <row r="940">
      <c r="I940" s="183"/>
    </row>
    <row r="941">
      <c r="I941" s="183"/>
    </row>
    <row r="942">
      <c r="I942" s="183"/>
    </row>
    <row r="943">
      <c r="I943" s="183"/>
    </row>
    <row r="944">
      <c r="I944" s="183"/>
    </row>
    <row r="945">
      <c r="I945" s="183"/>
    </row>
    <row r="946">
      <c r="I946" s="183"/>
    </row>
    <row r="947">
      <c r="I947" s="183"/>
    </row>
    <row r="948">
      <c r="I948" s="183"/>
    </row>
    <row r="949">
      <c r="I949" s="183"/>
    </row>
    <row r="950">
      <c r="I950" s="183"/>
    </row>
    <row r="951">
      <c r="I951" s="183"/>
    </row>
    <row r="952">
      <c r="I952" s="183"/>
    </row>
    <row r="953">
      <c r="I953" s="183"/>
    </row>
    <row r="954">
      <c r="I954" s="183"/>
    </row>
    <row r="955">
      <c r="I955" s="183"/>
    </row>
    <row r="956">
      <c r="I956" s="183"/>
    </row>
    <row r="957">
      <c r="I957" s="183"/>
    </row>
    <row r="958">
      <c r="I958" s="183"/>
    </row>
    <row r="959">
      <c r="I959" s="183"/>
    </row>
    <row r="960">
      <c r="I960" s="183"/>
    </row>
    <row r="961">
      <c r="I961" s="183"/>
    </row>
    <row r="962">
      <c r="I962" s="183"/>
    </row>
    <row r="963">
      <c r="I963" s="183"/>
    </row>
    <row r="964">
      <c r="I964" s="183"/>
    </row>
    <row r="965">
      <c r="I965" s="183"/>
    </row>
    <row r="966">
      <c r="I966" s="183"/>
    </row>
    <row r="967">
      <c r="I967" s="183"/>
    </row>
    <row r="968">
      <c r="I968" s="183"/>
    </row>
    <row r="969">
      <c r="I969" s="183"/>
    </row>
    <row r="970">
      <c r="I970" s="183"/>
    </row>
    <row r="971">
      <c r="I971" s="183"/>
    </row>
    <row r="972">
      <c r="I972" s="183"/>
    </row>
    <row r="973">
      <c r="I973" s="183"/>
    </row>
    <row r="974">
      <c r="I974" s="183"/>
    </row>
    <row r="975">
      <c r="I975" s="183"/>
    </row>
    <row r="976">
      <c r="I976" s="183"/>
    </row>
    <row r="977">
      <c r="I977" s="183"/>
    </row>
    <row r="978">
      <c r="I978" s="183"/>
    </row>
    <row r="979">
      <c r="I979" s="183"/>
    </row>
    <row r="980">
      <c r="I980" s="183"/>
    </row>
    <row r="981">
      <c r="I981" s="183"/>
    </row>
    <row r="982">
      <c r="I982" s="183"/>
    </row>
    <row r="983">
      <c r="I983" s="183"/>
    </row>
    <row r="984">
      <c r="I984" s="183"/>
    </row>
    <row r="985">
      <c r="I985" s="183"/>
    </row>
    <row r="986">
      <c r="I986" s="183"/>
    </row>
    <row r="987">
      <c r="I987" s="183"/>
    </row>
    <row r="988">
      <c r="I988" s="183"/>
    </row>
    <row r="989">
      <c r="I989" s="183"/>
    </row>
    <row r="990">
      <c r="I990" s="183"/>
    </row>
    <row r="991">
      <c r="I991" s="183"/>
    </row>
    <row r="992">
      <c r="I992" s="183"/>
    </row>
    <row r="993">
      <c r="I993" s="183"/>
    </row>
    <row r="994">
      <c r="I994" s="183"/>
    </row>
    <row r="995">
      <c r="I995" s="183"/>
    </row>
    <row r="996">
      <c r="I996" s="183"/>
    </row>
    <row r="997">
      <c r="I997" s="183"/>
    </row>
    <row r="998">
      <c r="I998" s="183"/>
    </row>
    <row r="999">
      <c r="I999" s="183"/>
    </row>
    <row r="1000">
      <c r="I1000" s="183"/>
    </row>
    <row r="1001">
      <c r="I1001" s="183"/>
    </row>
    <row r="1002">
      <c r="I1002" s="18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sheetData>
    <row r="1">
      <c r="A1" s="3" t="s">
        <v>0</v>
      </c>
      <c r="B1" s="6" t="s">
        <v>2</v>
      </c>
      <c r="C1" s="7"/>
      <c r="D1" s="7"/>
      <c r="E1" s="7"/>
      <c r="F1" s="9"/>
      <c r="G1" s="6" t="s">
        <v>4</v>
      </c>
      <c r="H1" s="7"/>
      <c r="I1" s="7"/>
      <c r="J1" s="7"/>
      <c r="K1" s="9"/>
      <c r="L1" s="6" t="s">
        <v>5</v>
      </c>
      <c r="M1" s="7"/>
      <c r="N1" s="7"/>
      <c r="O1" s="7"/>
      <c r="P1" s="9"/>
      <c r="Q1" s="6" t="s">
        <v>7</v>
      </c>
      <c r="R1" s="7"/>
      <c r="S1" s="7"/>
      <c r="T1" s="7"/>
      <c r="U1" s="9"/>
      <c r="V1" s="6" t="s">
        <v>8</v>
      </c>
      <c r="W1" s="7"/>
      <c r="X1" s="7"/>
      <c r="Y1" s="7"/>
      <c r="Z1" s="9"/>
      <c r="AA1" s="6" t="s">
        <v>9</v>
      </c>
      <c r="AB1" s="7"/>
      <c r="AC1" s="7"/>
      <c r="AD1" s="7"/>
      <c r="AE1" s="9"/>
      <c r="AF1" s="16" t="s">
        <v>11</v>
      </c>
      <c r="AG1" s="17"/>
      <c r="AH1" s="17"/>
      <c r="AI1" s="17"/>
      <c r="AJ1" s="19"/>
      <c r="AK1" s="21" t="s">
        <v>12</v>
      </c>
      <c r="AL1" s="7"/>
      <c r="AM1" s="7"/>
      <c r="AN1" s="7"/>
      <c r="AO1" s="9"/>
      <c r="AP1" s="25" t="s">
        <v>14</v>
      </c>
      <c r="AQ1" s="7"/>
      <c r="AR1" s="7"/>
      <c r="AS1" s="7"/>
      <c r="AT1" s="9"/>
      <c r="AU1" s="26" t="s">
        <v>15</v>
      </c>
      <c r="AV1" s="7"/>
      <c r="AW1" s="7"/>
      <c r="AX1" s="7"/>
      <c r="AY1" s="9"/>
    </row>
    <row r="2">
      <c r="A2" s="3"/>
      <c r="B2" s="28" t="s">
        <v>16</v>
      </c>
      <c r="C2" s="28" t="s">
        <v>17</v>
      </c>
      <c r="D2" s="28" t="s">
        <v>18</v>
      </c>
      <c r="E2" s="28" t="s">
        <v>20</v>
      </c>
      <c r="F2" s="28" t="s">
        <v>21</v>
      </c>
      <c r="G2" s="28" t="s">
        <v>16</v>
      </c>
      <c r="H2" s="28" t="s">
        <v>17</v>
      </c>
      <c r="I2" s="28" t="s">
        <v>18</v>
      </c>
      <c r="J2" s="28" t="s">
        <v>20</v>
      </c>
      <c r="K2" s="28" t="s">
        <v>21</v>
      </c>
      <c r="L2" s="28" t="s">
        <v>16</v>
      </c>
      <c r="M2" s="28" t="s">
        <v>17</v>
      </c>
      <c r="N2" s="28" t="s">
        <v>18</v>
      </c>
      <c r="O2" s="28" t="s">
        <v>20</v>
      </c>
      <c r="P2" s="28" t="s">
        <v>21</v>
      </c>
      <c r="Q2" s="28" t="s">
        <v>16</v>
      </c>
      <c r="R2" s="28" t="s">
        <v>17</v>
      </c>
      <c r="S2" s="28" t="s">
        <v>18</v>
      </c>
      <c r="T2" s="28" t="s">
        <v>20</v>
      </c>
      <c r="U2" s="28" t="s">
        <v>21</v>
      </c>
      <c r="V2" s="28" t="s">
        <v>16</v>
      </c>
      <c r="W2" s="28" t="s">
        <v>17</v>
      </c>
      <c r="X2" s="28" t="s">
        <v>18</v>
      </c>
      <c r="Y2" s="28" t="s">
        <v>20</v>
      </c>
      <c r="Z2" s="28" t="s">
        <v>21</v>
      </c>
      <c r="AA2" s="28" t="s">
        <v>16</v>
      </c>
      <c r="AB2" s="28" t="s">
        <v>17</v>
      </c>
      <c r="AC2" s="28" t="s">
        <v>18</v>
      </c>
      <c r="AD2" s="28" t="s">
        <v>20</v>
      </c>
      <c r="AE2" s="34" t="s">
        <v>21</v>
      </c>
      <c r="AF2" s="37" t="s">
        <v>16</v>
      </c>
      <c r="AG2" s="38" t="s">
        <v>17</v>
      </c>
      <c r="AH2" s="38" t="s">
        <v>18</v>
      </c>
      <c r="AI2" s="38" t="s">
        <v>20</v>
      </c>
      <c r="AJ2" s="39" t="s">
        <v>21</v>
      </c>
      <c r="AK2" s="40" t="s">
        <v>16</v>
      </c>
      <c r="AL2" s="41" t="s">
        <v>17</v>
      </c>
      <c r="AM2" s="41" t="s">
        <v>18</v>
      </c>
      <c r="AN2" s="41" t="s">
        <v>20</v>
      </c>
      <c r="AO2" s="41" t="s">
        <v>21</v>
      </c>
      <c r="AP2" s="28" t="s">
        <v>16</v>
      </c>
      <c r="AQ2" s="28" t="s">
        <v>17</v>
      </c>
      <c r="AR2" s="28" t="s">
        <v>18</v>
      </c>
      <c r="AS2" s="28" t="s">
        <v>20</v>
      </c>
      <c r="AT2" s="28" t="s">
        <v>21</v>
      </c>
      <c r="AU2" s="42" t="s">
        <v>16</v>
      </c>
      <c r="AV2" s="42" t="s">
        <v>17</v>
      </c>
      <c r="AW2" s="42" t="s">
        <v>18</v>
      </c>
      <c r="AX2" s="42" t="s">
        <v>20</v>
      </c>
      <c r="AY2" s="42" t="s">
        <v>21</v>
      </c>
    </row>
    <row r="3">
      <c r="A3" s="44">
        <v>46235.0</v>
      </c>
      <c r="B3" s="49">
        <f>AUGUST!B9-D3-C3</f>
        <v>110159500</v>
      </c>
      <c r="C3" s="50"/>
      <c r="D3" s="50">
        <v>7.137E7</v>
      </c>
      <c r="E3" s="50">
        <f t="shared" ref="E3:E33" si="2">sum(B3:D3)</f>
        <v>181529500</v>
      </c>
      <c r="F3" s="50"/>
      <c r="G3" s="53"/>
      <c r="H3" s="53"/>
      <c r="I3" s="53"/>
      <c r="J3" s="53">
        <f t="shared" ref="J3:J33" si="3">sum(G3:I3)</f>
        <v>0</v>
      </c>
      <c r="K3" s="53"/>
      <c r="L3" s="56">
        <v>5.983E7</v>
      </c>
      <c r="M3" s="56">
        <v>0.0</v>
      </c>
      <c r="N3" s="56">
        <v>1.784E7</v>
      </c>
      <c r="O3" s="56">
        <f t="shared" ref="O3:O32" si="4">sum(L3:N3)</f>
        <v>77670000</v>
      </c>
      <c r="P3" s="56">
        <v>0.0</v>
      </c>
      <c r="Q3" s="50">
        <f>AUGUST!E9-R3-S3</f>
        <v>65025000</v>
      </c>
      <c r="R3" s="50">
        <v>4900000.0</v>
      </c>
      <c r="S3" s="60">
        <v>8.212E7</v>
      </c>
      <c r="T3" s="50">
        <f t="shared" ref="T3:T33" si="5">sum(Q3:S3)</f>
        <v>152045000</v>
      </c>
      <c r="U3" s="64"/>
      <c r="V3" s="66">
        <v>4.4725E7</v>
      </c>
      <c r="W3" s="68"/>
      <c r="X3" s="68">
        <v>1.013E8</v>
      </c>
      <c r="Y3" s="68">
        <f t="shared" ref="Y3:Y33" si="6">sum(V3:X3)</f>
        <v>146025000</v>
      </c>
      <c r="Z3" s="73"/>
      <c r="AA3" s="50">
        <v>1.64075E7</v>
      </c>
      <c r="AB3" s="73">
        <v>2507500.0</v>
      </c>
      <c r="AC3" s="73"/>
      <c r="AD3" s="50">
        <f t="shared" ref="AD3:AD33" si="7">sum(AA3:AC3)</f>
        <v>18915000</v>
      </c>
      <c r="AF3" s="73">
        <f>+AUGUST!H9-(AG3+AH3)</f>
        <v>83275000</v>
      </c>
      <c r="AG3" s="50">
        <v>0.0</v>
      </c>
      <c r="AH3" s="50">
        <f>+6300000+13500000</f>
        <v>19800000</v>
      </c>
      <c r="AI3" s="50">
        <f t="shared" ref="AI3:AI33" si="8">AF3+AG3+AH3+AJ3</f>
        <v>103075000</v>
      </c>
      <c r="AJ3" s="73">
        <v>0.0</v>
      </c>
      <c r="AK3" s="79">
        <v>1.55E7</v>
      </c>
      <c r="AL3" s="81" t="s">
        <v>27</v>
      </c>
      <c r="AM3" s="81" t="s">
        <v>27</v>
      </c>
      <c r="AN3" s="79">
        <f t="shared" ref="AN3:AN9" si="9">sum(AK3:AM3)</f>
        <v>15500000</v>
      </c>
      <c r="AO3" s="81">
        <v>0.0</v>
      </c>
      <c r="AP3" s="82">
        <v>7365000.0</v>
      </c>
      <c r="AQ3" s="83"/>
      <c r="AR3" s="83"/>
      <c r="AS3" s="50">
        <f t="shared" ref="AS3:AS33" si="10">sum(AP3:AR3)</f>
        <v>7365000</v>
      </c>
      <c r="AT3" s="84"/>
      <c r="AU3" s="86">
        <f t="shared" ref="AU3:AW3" si="1">SUM(B3,G3,L3,Q3,V3,AA3,AF3,AK3,AP3)</f>
        <v>402287000</v>
      </c>
      <c r="AV3" s="86">
        <f t="shared" si="1"/>
        <v>7407500</v>
      </c>
      <c r="AW3" s="86">
        <f t="shared" si="1"/>
        <v>292430000</v>
      </c>
      <c r="AX3" s="86">
        <f t="shared" ref="AX3:AX25" si="12">E3+J3+O3+T3+Y3+AD3+AI3+AN3+AS3</f>
        <v>702124500</v>
      </c>
      <c r="AY3" s="86"/>
    </row>
    <row r="4">
      <c r="A4" s="44">
        <v>46236.0</v>
      </c>
      <c r="B4" s="49">
        <f>AUGUST!B10-D4-C4</f>
        <v>44150000</v>
      </c>
      <c r="C4" s="50"/>
      <c r="D4" s="50">
        <v>3.86E7</v>
      </c>
      <c r="E4" s="50">
        <f t="shared" si="2"/>
        <v>82750000</v>
      </c>
      <c r="F4" s="50"/>
      <c r="G4" s="53"/>
      <c r="H4" s="53"/>
      <c r="I4" s="53"/>
      <c r="J4" s="53">
        <f t="shared" si="3"/>
        <v>0</v>
      </c>
      <c r="K4" s="53"/>
      <c r="L4" s="56">
        <v>4.082E7</v>
      </c>
      <c r="M4" s="56">
        <v>0.0</v>
      </c>
      <c r="N4" s="94">
        <v>1.944E7</v>
      </c>
      <c r="O4" s="56">
        <f t="shared" si="4"/>
        <v>60260000</v>
      </c>
      <c r="P4" s="56"/>
      <c r="Q4" s="50">
        <f>AUGUST!E10-R4-S4</f>
        <v>32650000</v>
      </c>
      <c r="R4" s="50"/>
      <c r="S4" s="60">
        <v>4.335E7</v>
      </c>
      <c r="T4" s="50">
        <f t="shared" si="5"/>
        <v>76000000</v>
      </c>
      <c r="U4" s="97"/>
      <c r="V4" s="68"/>
      <c r="W4" s="68"/>
      <c r="X4" s="68">
        <v>5.2248E7</v>
      </c>
      <c r="Y4" s="68">
        <f t="shared" si="6"/>
        <v>52248000</v>
      </c>
      <c r="Z4" s="98"/>
      <c r="AA4" s="50">
        <v>3.0225E7</v>
      </c>
      <c r="AB4" s="73">
        <v>2847500.0</v>
      </c>
      <c r="AC4" s="73"/>
      <c r="AD4" s="50">
        <f t="shared" si="7"/>
        <v>33072500</v>
      </c>
      <c r="AE4" s="73"/>
      <c r="AF4" s="73">
        <f>+AUGUST!H10-(AG4+AH4)</f>
        <v>23020000</v>
      </c>
      <c r="AG4" s="50">
        <v>0.0</v>
      </c>
      <c r="AH4" s="50">
        <v>2.205E7</v>
      </c>
      <c r="AI4" s="50">
        <f t="shared" si="8"/>
        <v>45070000</v>
      </c>
      <c r="AJ4" s="101">
        <v>0.0</v>
      </c>
      <c r="AK4" s="127">
        <v>1.65E7</v>
      </c>
      <c r="AL4" s="102" t="s">
        <v>27</v>
      </c>
      <c r="AM4" s="102" t="s">
        <v>27</v>
      </c>
      <c r="AN4" s="79">
        <f t="shared" si="9"/>
        <v>16500000</v>
      </c>
      <c r="AO4" s="102">
        <v>0.0</v>
      </c>
      <c r="AP4" s="103">
        <v>2.635E7</v>
      </c>
      <c r="AQ4" s="83">
        <v>0.0</v>
      </c>
      <c r="AR4" s="83">
        <v>1.65E7</v>
      </c>
      <c r="AS4" s="50">
        <f t="shared" si="10"/>
        <v>42850000</v>
      </c>
      <c r="AT4" s="84"/>
      <c r="AU4" s="86">
        <f t="shared" ref="AU4:AW4" si="11">SUM(B4,G4,L4,Q4,V4,AA4,AF4,AK4,AP4)</f>
        <v>213715000</v>
      </c>
      <c r="AV4" s="86">
        <f t="shared" si="11"/>
        <v>2847500</v>
      </c>
      <c r="AW4" s="86">
        <f t="shared" si="11"/>
        <v>192188000</v>
      </c>
      <c r="AX4" s="86">
        <f t="shared" si="12"/>
        <v>408750500</v>
      </c>
      <c r="AY4" s="86"/>
    </row>
    <row r="5">
      <c r="A5" s="44">
        <v>46237.0</v>
      </c>
      <c r="B5" s="49">
        <f>AUGUST!B11-D5-C5</f>
        <v>9900000</v>
      </c>
      <c r="C5" s="50"/>
      <c r="D5" s="50">
        <v>2.23915E8</v>
      </c>
      <c r="E5" s="50">
        <f t="shared" si="2"/>
        <v>233815000</v>
      </c>
      <c r="F5" s="50">
        <v>4.35E7</v>
      </c>
      <c r="G5" s="53"/>
      <c r="H5" s="53"/>
      <c r="I5" s="53"/>
      <c r="J5" s="53">
        <f t="shared" si="3"/>
        <v>0</v>
      </c>
      <c r="K5" s="53"/>
      <c r="L5" s="56">
        <v>2.964E7</v>
      </c>
      <c r="M5" s="56">
        <v>1.45E7</v>
      </c>
      <c r="N5" s="56">
        <v>1.4786E8</v>
      </c>
      <c r="O5" s="56">
        <f t="shared" si="4"/>
        <v>192000000</v>
      </c>
      <c r="P5" s="56"/>
      <c r="Q5" s="50">
        <f>AUGUST!E11-R5-S5</f>
        <v>64080000</v>
      </c>
      <c r="R5" s="50">
        <v>6.53E7</v>
      </c>
      <c r="S5" s="60">
        <v>5.6E7</v>
      </c>
      <c r="T5" s="50">
        <f t="shared" si="5"/>
        <v>185380000</v>
      </c>
      <c r="U5" s="64"/>
      <c r="V5" s="66">
        <v>3.28E7</v>
      </c>
      <c r="W5" s="68"/>
      <c r="X5" s="68"/>
      <c r="Y5" s="68">
        <f t="shared" si="6"/>
        <v>32800000</v>
      </c>
      <c r="Z5" s="73"/>
      <c r="AA5" s="69" t="s">
        <v>27</v>
      </c>
      <c r="AB5" s="73">
        <v>0.0</v>
      </c>
      <c r="AC5" s="73" t="s">
        <v>27</v>
      </c>
      <c r="AD5" s="50">
        <f t="shared" si="7"/>
        <v>0</v>
      </c>
      <c r="AE5" s="73"/>
      <c r="AF5" s="73">
        <f>+AUGUST!H11-(AG5+AH5)</f>
        <v>17000000</v>
      </c>
      <c r="AG5" s="50">
        <v>0.0</v>
      </c>
      <c r="AH5" s="50">
        <v>1.63835E8</v>
      </c>
      <c r="AI5" s="50">
        <f t="shared" si="8"/>
        <v>180835000</v>
      </c>
      <c r="AJ5" s="73">
        <v>0.0</v>
      </c>
      <c r="AK5" s="79">
        <v>1.39E7</v>
      </c>
      <c r="AL5" s="81">
        <v>1.861E7</v>
      </c>
      <c r="AM5" s="81">
        <v>7.105E7</v>
      </c>
      <c r="AN5" s="79">
        <f t="shared" si="9"/>
        <v>103560000</v>
      </c>
      <c r="AO5" s="107" t="s">
        <v>27</v>
      </c>
      <c r="AP5" s="108">
        <v>3.1215E7</v>
      </c>
      <c r="AQ5" s="108">
        <v>0.0</v>
      </c>
      <c r="AR5" s="108">
        <v>1.65E7</v>
      </c>
      <c r="AS5" s="50">
        <f t="shared" si="10"/>
        <v>47715000</v>
      </c>
      <c r="AT5" s="84"/>
      <c r="AU5" s="86">
        <f t="shared" ref="AU5:AW5" si="13">SUM(B5,G5,L5,Q5,V5,AA5,AF5,AK5,AP5)</f>
        <v>198535000</v>
      </c>
      <c r="AV5" s="86">
        <f t="shared" si="13"/>
        <v>98410000</v>
      </c>
      <c r="AW5" s="86">
        <f t="shared" si="13"/>
        <v>679160000</v>
      </c>
      <c r="AX5" s="86">
        <f t="shared" si="12"/>
        <v>976105000</v>
      </c>
      <c r="AY5" s="86"/>
    </row>
    <row r="6">
      <c r="A6" s="44">
        <v>46238.0</v>
      </c>
      <c r="B6" s="49">
        <f>AUGUST!B12-D6-C6</f>
        <v>20500000</v>
      </c>
      <c r="C6" s="50"/>
      <c r="D6" s="50"/>
      <c r="E6" s="50">
        <f t="shared" si="2"/>
        <v>20500000</v>
      </c>
      <c r="F6" s="50"/>
      <c r="G6" s="53"/>
      <c r="H6" s="53"/>
      <c r="I6" s="53"/>
      <c r="J6" s="53">
        <f t="shared" si="3"/>
        <v>0</v>
      </c>
      <c r="K6" s="53"/>
      <c r="L6" s="56">
        <v>1.11E7</v>
      </c>
      <c r="M6" s="56">
        <v>1.78E7</v>
      </c>
      <c r="N6" s="56">
        <v>4.205E7</v>
      </c>
      <c r="O6" s="56">
        <f t="shared" si="4"/>
        <v>70950000</v>
      </c>
      <c r="P6" s="56"/>
      <c r="Q6" s="50">
        <f>AUGUST!E12-R6-S6</f>
        <v>60950000</v>
      </c>
      <c r="R6" s="50">
        <v>2.29E7</v>
      </c>
      <c r="S6" s="60">
        <v>1.45E7</v>
      </c>
      <c r="T6" s="50">
        <f t="shared" si="5"/>
        <v>98350000</v>
      </c>
      <c r="U6" s="64"/>
      <c r="V6" s="66"/>
      <c r="W6" s="68"/>
      <c r="X6" s="68">
        <v>2.02E7</v>
      </c>
      <c r="Y6" s="68">
        <f t="shared" si="6"/>
        <v>20200000</v>
      </c>
      <c r="Z6" s="73"/>
      <c r="AA6" s="114">
        <v>3463750.0</v>
      </c>
      <c r="AB6" s="73"/>
      <c r="AC6" s="73"/>
      <c r="AD6" s="50">
        <f t="shared" si="7"/>
        <v>3463750</v>
      </c>
      <c r="AE6" s="73"/>
      <c r="AF6" s="73">
        <f>+AUGUST!H12-(AG6+AH6)</f>
        <v>41150000</v>
      </c>
      <c r="AG6" s="50">
        <v>0.0</v>
      </c>
      <c r="AH6" s="50">
        <v>0.0</v>
      </c>
      <c r="AI6" s="50">
        <f t="shared" si="8"/>
        <v>41150000</v>
      </c>
      <c r="AJ6" s="73">
        <v>0.0</v>
      </c>
      <c r="AK6" s="79">
        <v>3.34E7</v>
      </c>
      <c r="AL6" s="81" t="s">
        <v>27</v>
      </c>
      <c r="AM6" s="81">
        <v>1.45E7</v>
      </c>
      <c r="AN6" s="79">
        <f t="shared" si="9"/>
        <v>47900000</v>
      </c>
      <c r="AO6" s="81" t="s">
        <v>27</v>
      </c>
      <c r="AP6" s="82">
        <v>0.0</v>
      </c>
      <c r="AQ6" s="83">
        <v>0.0</v>
      </c>
      <c r="AR6" s="83">
        <v>0.0</v>
      </c>
      <c r="AS6" s="50">
        <f t="shared" si="10"/>
        <v>0</v>
      </c>
      <c r="AT6" s="84"/>
      <c r="AU6" s="86">
        <f t="shared" ref="AU6:AW6" si="14">SUM(B6,G6,L6,Q6,V6,AA6,AF6,AK6,AP6)</f>
        <v>170563750</v>
      </c>
      <c r="AV6" s="86">
        <f t="shared" si="14"/>
        <v>40700000</v>
      </c>
      <c r="AW6" s="86">
        <f t="shared" si="14"/>
        <v>91250000</v>
      </c>
      <c r="AX6" s="86">
        <f t="shared" si="12"/>
        <v>302513750</v>
      </c>
      <c r="AY6" s="86"/>
    </row>
    <row r="7">
      <c r="A7" s="44">
        <v>46239.0</v>
      </c>
      <c r="B7" s="49">
        <f>AUGUST!B13-D7-C7</f>
        <v>19700000</v>
      </c>
      <c r="C7" s="50"/>
      <c r="D7" s="50">
        <v>7.935E7</v>
      </c>
      <c r="E7" s="50">
        <f t="shared" si="2"/>
        <v>99050000</v>
      </c>
      <c r="F7" s="50"/>
      <c r="G7" s="53"/>
      <c r="H7" s="53"/>
      <c r="I7" s="53"/>
      <c r="J7" s="53">
        <f t="shared" si="3"/>
        <v>0</v>
      </c>
      <c r="K7" s="53"/>
      <c r="L7" s="56">
        <v>2.16E7</v>
      </c>
      <c r="M7" s="94">
        <v>0.0</v>
      </c>
      <c r="N7" s="56">
        <v>3.287E7</v>
      </c>
      <c r="O7" s="56">
        <f t="shared" si="4"/>
        <v>54470000</v>
      </c>
      <c r="P7" s="94"/>
      <c r="Q7" s="50">
        <f>AUGUST!E13-R7-S7</f>
        <v>33800000</v>
      </c>
      <c r="R7" s="122"/>
      <c r="S7" s="122"/>
      <c r="T7" s="50">
        <f t="shared" si="5"/>
        <v>33800000</v>
      </c>
      <c r="U7" s="123"/>
      <c r="V7" s="124"/>
      <c r="W7" s="68"/>
      <c r="X7" s="68">
        <v>1.16E8</v>
      </c>
      <c r="Y7" s="68">
        <f t="shared" si="6"/>
        <v>116000000</v>
      </c>
      <c r="Z7" s="98"/>
      <c r="AA7" s="50">
        <v>3927500.0</v>
      </c>
      <c r="AB7" s="73"/>
      <c r="AC7" s="73"/>
      <c r="AD7" s="50">
        <f t="shared" si="7"/>
        <v>3927500</v>
      </c>
      <c r="AE7" s="73"/>
      <c r="AF7" s="73">
        <f>+AUGUST!H13-(AG7+AH7)</f>
        <v>0</v>
      </c>
      <c r="AG7" s="50">
        <v>0.0</v>
      </c>
      <c r="AH7" s="50">
        <v>0.0</v>
      </c>
      <c r="AI7" s="50">
        <f t="shared" si="8"/>
        <v>0</v>
      </c>
      <c r="AJ7" s="50">
        <v>0.0</v>
      </c>
      <c r="AK7" s="79">
        <f>78300000-AM7</f>
        <v>31700000</v>
      </c>
      <c r="AL7" s="81"/>
      <c r="AM7" s="127">
        <f>26100000+16500000+4000000</f>
        <v>46600000</v>
      </c>
      <c r="AN7" s="79">
        <f t="shared" si="9"/>
        <v>78300000</v>
      </c>
      <c r="AO7" s="81" t="s">
        <v>27</v>
      </c>
      <c r="AP7" s="82">
        <v>2.35E7</v>
      </c>
      <c r="AQ7" s="83"/>
      <c r="AR7" s="83"/>
      <c r="AS7" s="50">
        <f t="shared" si="10"/>
        <v>23500000</v>
      </c>
      <c r="AT7" s="83">
        <v>0.0</v>
      </c>
      <c r="AU7" s="86">
        <f t="shared" ref="AU7:AW7" si="15">SUM(B7,G7,L7,Q7,V7,AA7,AF7,AK7,AP7)</f>
        <v>134227500</v>
      </c>
      <c r="AV7" s="86">
        <f t="shared" si="15"/>
        <v>0</v>
      </c>
      <c r="AW7" s="86">
        <f t="shared" si="15"/>
        <v>274820000</v>
      </c>
      <c r="AX7" s="86">
        <f t="shared" si="12"/>
        <v>409047500</v>
      </c>
      <c r="AY7" s="86"/>
    </row>
    <row r="8">
      <c r="A8" s="44">
        <v>46240.0</v>
      </c>
      <c r="B8" s="49">
        <f>AUGUST!B14-D8-C8</f>
        <v>0</v>
      </c>
      <c r="C8" s="50"/>
      <c r="D8" s="50">
        <v>0.0</v>
      </c>
      <c r="E8" s="50">
        <f t="shared" si="2"/>
        <v>0</v>
      </c>
      <c r="F8" s="50"/>
      <c r="G8" s="53"/>
      <c r="H8" s="53"/>
      <c r="I8" s="53"/>
      <c r="J8" s="53">
        <f t="shared" si="3"/>
        <v>0</v>
      </c>
      <c r="K8" s="53"/>
      <c r="L8" s="56">
        <v>3.79E7</v>
      </c>
      <c r="M8" s="56">
        <v>0.0</v>
      </c>
      <c r="N8" s="56">
        <v>6.7525E7</v>
      </c>
      <c r="O8" s="56">
        <f t="shared" si="4"/>
        <v>105425000</v>
      </c>
      <c r="P8" s="56"/>
      <c r="Q8" s="50">
        <f>AUGUST!E14-R8-S8</f>
        <v>31900000</v>
      </c>
      <c r="R8" s="50"/>
      <c r="S8" s="60">
        <v>1.305E7</v>
      </c>
      <c r="T8" s="50">
        <f t="shared" si="5"/>
        <v>44950000</v>
      </c>
      <c r="U8" s="64"/>
      <c r="V8" s="66">
        <v>3.65E7</v>
      </c>
      <c r="W8" s="68"/>
      <c r="X8" s="68">
        <v>6.195E7</v>
      </c>
      <c r="Y8" s="68">
        <f t="shared" si="6"/>
        <v>98450000</v>
      </c>
      <c r="Z8" s="73"/>
      <c r="AA8" s="50">
        <v>8907500.0</v>
      </c>
      <c r="AB8" s="73"/>
      <c r="AC8" s="73"/>
      <c r="AD8" s="50">
        <f t="shared" si="7"/>
        <v>8907500</v>
      </c>
      <c r="AE8" s="73"/>
      <c r="AF8" s="73">
        <f>+AUGUST!H14-(AG8+AH8)</f>
        <v>13100000</v>
      </c>
      <c r="AG8" s="50">
        <v>0.0</v>
      </c>
      <c r="AH8" s="50">
        <v>1.39E7</v>
      </c>
      <c r="AI8" s="50">
        <f t="shared" si="8"/>
        <v>27000000</v>
      </c>
      <c r="AJ8" s="101">
        <v>0.0</v>
      </c>
      <c r="AK8" s="127">
        <v>7840000.0</v>
      </c>
      <c r="AL8" s="81">
        <v>0.0</v>
      </c>
      <c r="AM8" s="102">
        <v>4720000.0</v>
      </c>
      <c r="AN8" s="79">
        <f t="shared" si="9"/>
        <v>12560000</v>
      </c>
      <c r="AO8" s="102" t="s">
        <v>27</v>
      </c>
      <c r="AP8" s="136">
        <v>5.49E7</v>
      </c>
      <c r="AQ8" s="83">
        <v>0.0</v>
      </c>
      <c r="AR8" s="83">
        <v>0.0</v>
      </c>
      <c r="AS8" s="50">
        <f t="shared" si="10"/>
        <v>54900000</v>
      </c>
      <c r="AT8" s="84"/>
      <c r="AU8" s="86">
        <f t="shared" ref="AU8:AW8" si="16">SUM(B8,G8,L8,Q8,V8,AA8,AF8,AK8,AP8)</f>
        <v>191047500</v>
      </c>
      <c r="AV8" s="86">
        <f t="shared" si="16"/>
        <v>0</v>
      </c>
      <c r="AW8" s="86">
        <f t="shared" si="16"/>
        <v>161145000</v>
      </c>
      <c r="AX8" s="86">
        <f t="shared" si="12"/>
        <v>352192500</v>
      </c>
      <c r="AY8" s="86"/>
    </row>
    <row r="9">
      <c r="A9" s="44">
        <v>46241.0</v>
      </c>
      <c r="B9" s="49">
        <f>AUGUST!B15-D9-C9</f>
        <v>7400000</v>
      </c>
      <c r="C9" s="50"/>
      <c r="D9" s="50">
        <v>2.305E7</v>
      </c>
      <c r="E9" s="50">
        <f t="shared" si="2"/>
        <v>30450000</v>
      </c>
      <c r="F9" s="50"/>
      <c r="G9" s="53"/>
      <c r="H9" s="53"/>
      <c r="I9" s="53"/>
      <c r="J9" s="53">
        <f t="shared" si="3"/>
        <v>0</v>
      </c>
      <c r="K9" s="53"/>
      <c r="L9" s="56">
        <v>9700000.0</v>
      </c>
      <c r="M9" s="56">
        <v>0.0</v>
      </c>
      <c r="N9" s="56">
        <v>2.712E7</v>
      </c>
      <c r="O9" s="56">
        <f t="shared" si="4"/>
        <v>36820000</v>
      </c>
      <c r="P9" s="56"/>
      <c r="Q9" s="50">
        <f>AUGUST!E15-R9-S9</f>
        <v>33880000</v>
      </c>
      <c r="R9" s="50"/>
      <c r="S9" s="144">
        <v>2.645E7</v>
      </c>
      <c r="T9" s="50">
        <f t="shared" si="5"/>
        <v>60330000</v>
      </c>
      <c r="U9" s="64"/>
      <c r="V9" s="68">
        <v>5.31E7</v>
      </c>
      <c r="W9" s="68"/>
      <c r="X9" s="68">
        <v>3.465E7</v>
      </c>
      <c r="Y9" s="68">
        <f t="shared" si="6"/>
        <v>87750000</v>
      </c>
      <c r="Z9" s="50"/>
      <c r="AA9" s="146">
        <v>1.02E7</v>
      </c>
      <c r="AB9" s="73"/>
      <c r="AC9" s="73"/>
      <c r="AD9" s="50">
        <f t="shared" si="7"/>
        <v>10200000</v>
      </c>
      <c r="AE9" s="73"/>
      <c r="AF9" s="73">
        <f>+AUGUST!H15-(AG9+AH9)</f>
        <v>0</v>
      </c>
      <c r="AG9" s="50">
        <v>5200000.0</v>
      </c>
      <c r="AH9" s="50">
        <f>11300000+11600000</f>
        <v>22900000</v>
      </c>
      <c r="AI9" s="50">
        <f t="shared" si="8"/>
        <v>28100000</v>
      </c>
      <c r="AJ9" s="50">
        <v>0.0</v>
      </c>
      <c r="AK9" s="79">
        <v>2.055E7</v>
      </c>
      <c r="AL9" s="81" t="s">
        <v>27</v>
      </c>
      <c r="AM9" s="81">
        <v>1.45E7</v>
      </c>
      <c r="AN9" s="79">
        <f t="shared" si="9"/>
        <v>35050000</v>
      </c>
      <c r="AO9" s="102" t="s">
        <v>27</v>
      </c>
      <c r="AP9" s="82">
        <v>1.974E7</v>
      </c>
      <c r="AQ9" s="83"/>
      <c r="AR9" s="83">
        <v>4.35E7</v>
      </c>
      <c r="AS9" s="50">
        <f t="shared" si="10"/>
        <v>63240000</v>
      </c>
      <c r="AT9" s="83">
        <v>0.0</v>
      </c>
      <c r="AU9" s="86">
        <f t="shared" ref="AU9:AW9" si="17">SUM(B9,G9,L9,Q9,V9,AA9,AF9,AK9,AP9)</f>
        <v>154570000</v>
      </c>
      <c r="AV9" s="86">
        <f t="shared" si="17"/>
        <v>5200000</v>
      </c>
      <c r="AW9" s="86">
        <f t="shared" si="17"/>
        <v>192170000</v>
      </c>
      <c r="AX9" s="86">
        <f t="shared" si="12"/>
        <v>351940000</v>
      </c>
      <c r="AY9" s="86"/>
    </row>
    <row r="10">
      <c r="A10" s="44">
        <v>46242.0</v>
      </c>
      <c r="B10" s="49">
        <f>AUGUST!B16-D10-C10</f>
        <v>38200000</v>
      </c>
      <c r="C10" s="50"/>
      <c r="D10" s="50">
        <v>1.1118E8</v>
      </c>
      <c r="E10" s="50">
        <f t="shared" si="2"/>
        <v>149380000</v>
      </c>
      <c r="F10" s="50"/>
      <c r="G10" s="53"/>
      <c r="H10" s="53"/>
      <c r="I10" s="53"/>
      <c r="J10" s="53">
        <f t="shared" si="3"/>
        <v>0</v>
      </c>
      <c r="K10" s="53"/>
      <c r="L10" s="56">
        <v>1.1989E8</v>
      </c>
      <c r="M10" s="56">
        <v>0.0</v>
      </c>
      <c r="N10" s="56">
        <v>1.03105E8</v>
      </c>
      <c r="O10" s="56">
        <f t="shared" si="4"/>
        <v>222995000</v>
      </c>
      <c r="P10" s="56"/>
      <c r="Q10" s="50">
        <f>AUGUST!E16-R10-S10</f>
        <v>31050000</v>
      </c>
      <c r="R10" s="50">
        <v>1.52E7</v>
      </c>
      <c r="S10" s="60">
        <v>7.879E7</v>
      </c>
      <c r="T10" s="50">
        <f t="shared" si="5"/>
        <v>125040000</v>
      </c>
      <c r="U10" s="64"/>
      <c r="V10" s="159">
        <v>1.5175E7</v>
      </c>
      <c r="W10" s="161"/>
      <c r="X10" s="163">
        <v>2.498E7</v>
      </c>
      <c r="Y10" s="68">
        <f t="shared" si="6"/>
        <v>40155000</v>
      </c>
      <c r="Z10" s="164"/>
      <c r="AA10" s="146">
        <v>1.472125E7</v>
      </c>
      <c r="AB10" s="73"/>
      <c r="AC10" s="73"/>
      <c r="AD10" s="50">
        <f t="shared" si="7"/>
        <v>14721250</v>
      </c>
      <c r="AE10" s="73"/>
      <c r="AF10" s="73">
        <f>+AUGUST!H16-(AG10+AH10)</f>
        <v>0</v>
      </c>
      <c r="AG10" s="50">
        <v>0.0</v>
      </c>
      <c r="AH10" s="50">
        <v>3300000.0</v>
      </c>
      <c r="AI10" s="50">
        <f t="shared" si="8"/>
        <v>3300000</v>
      </c>
      <c r="AJ10" s="50">
        <v>0.0</v>
      </c>
      <c r="AK10" s="79">
        <v>3.385E7</v>
      </c>
      <c r="AL10" s="81" t="s">
        <v>27</v>
      </c>
      <c r="AM10" s="81">
        <v>3.935E7</v>
      </c>
      <c r="AN10" s="79">
        <f>sum(AK10:AM10)+AO10</f>
        <v>89700000</v>
      </c>
      <c r="AO10" s="81">
        <v>1.65E7</v>
      </c>
      <c r="AP10" s="82">
        <v>4.66E7</v>
      </c>
      <c r="AQ10" s="83"/>
      <c r="AR10" s="83">
        <v>8660000.0</v>
      </c>
      <c r="AS10" s="50">
        <f t="shared" si="10"/>
        <v>55260000</v>
      </c>
      <c r="AT10" s="84"/>
      <c r="AU10" s="86">
        <f t="shared" ref="AU10:AW10" si="18">SUM(B10,G10,L10,Q10,V10,AA10,AF10,AK10,AP10)</f>
        <v>299486250</v>
      </c>
      <c r="AV10" s="86">
        <f t="shared" si="18"/>
        <v>15200000</v>
      </c>
      <c r="AW10" s="86">
        <f t="shared" si="18"/>
        <v>369365000</v>
      </c>
      <c r="AX10" s="86">
        <f t="shared" si="12"/>
        <v>700551250</v>
      </c>
      <c r="AY10" s="86"/>
    </row>
    <row r="11">
      <c r="A11" s="44">
        <v>46243.0</v>
      </c>
      <c r="B11" s="49">
        <f>AUGUST!B17-D11-C11</f>
        <v>27750000</v>
      </c>
      <c r="C11" s="60"/>
      <c r="D11" s="60">
        <v>5.031E7</v>
      </c>
      <c r="E11" s="50">
        <f t="shared" si="2"/>
        <v>78060000</v>
      </c>
      <c r="F11" s="60"/>
      <c r="G11" s="53"/>
      <c r="H11" s="53"/>
      <c r="I11" s="53"/>
      <c r="J11" s="53">
        <f t="shared" si="3"/>
        <v>0</v>
      </c>
      <c r="K11" s="53"/>
      <c r="L11" s="56">
        <v>1.72E7</v>
      </c>
      <c r="M11" s="94">
        <v>0.0</v>
      </c>
      <c r="N11" s="56">
        <v>2.08E7</v>
      </c>
      <c r="O11" s="56">
        <f t="shared" si="4"/>
        <v>38000000</v>
      </c>
      <c r="P11" s="56"/>
      <c r="Q11" s="50">
        <f>AUGUST!E17-R11-S11</f>
        <v>76800000</v>
      </c>
      <c r="R11" s="50"/>
      <c r="S11" s="144">
        <v>4.41E7</v>
      </c>
      <c r="T11" s="50">
        <f t="shared" si="5"/>
        <v>120900000</v>
      </c>
      <c r="U11" s="64"/>
      <c r="V11" s="66">
        <v>2.8E7</v>
      </c>
      <c r="W11" s="175"/>
      <c r="X11" s="175">
        <v>3.97E7</v>
      </c>
      <c r="Y11" s="68">
        <f t="shared" si="6"/>
        <v>67700000</v>
      </c>
      <c r="Z11" s="164"/>
      <c r="AA11" s="146">
        <v>8706250.0</v>
      </c>
      <c r="AB11" s="73"/>
      <c r="AC11" s="73"/>
      <c r="AD11" s="50">
        <f t="shared" si="7"/>
        <v>8706250</v>
      </c>
      <c r="AE11" s="73"/>
      <c r="AF11" s="73">
        <f>+AUGUST!H17-(AG11+AH11)</f>
        <v>34950000</v>
      </c>
      <c r="AG11" s="50">
        <v>0.0</v>
      </c>
      <c r="AH11" s="50">
        <v>2.55E7</v>
      </c>
      <c r="AI11" s="50">
        <f t="shared" si="8"/>
        <v>60450000</v>
      </c>
      <c r="AJ11" s="50">
        <v>0.0</v>
      </c>
      <c r="AK11" s="81">
        <v>5.24E7</v>
      </c>
      <c r="AL11" s="81" t="s">
        <v>27</v>
      </c>
      <c r="AM11" s="81" t="s">
        <v>27</v>
      </c>
      <c r="AN11" s="79">
        <f t="shared" ref="AN11:AN32" si="20">sum(AK11:AM11)</f>
        <v>52400000</v>
      </c>
      <c r="AO11" s="81" t="s">
        <v>27</v>
      </c>
      <c r="AP11" s="73">
        <v>3.675E7</v>
      </c>
      <c r="AQ11" s="83"/>
      <c r="AR11" s="83"/>
      <c r="AS11" s="50">
        <f t="shared" si="10"/>
        <v>36750000</v>
      </c>
      <c r="AT11" s="84"/>
      <c r="AU11" s="86">
        <f t="shared" ref="AU11:AW11" si="19">SUM(B11,G11,L11,Q11,V11,AA11,AF11,AK11,AP11)</f>
        <v>282556250</v>
      </c>
      <c r="AV11" s="86">
        <f t="shared" si="19"/>
        <v>0</v>
      </c>
      <c r="AW11" s="86">
        <f t="shared" si="19"/>
        <v>180410000</v>
      </c>
      <c r="AX11" s="86">
        <f t="shared" si="12"/>
        <v>462966250</v>
      </c>
      <c r="AY11" s="86"/>
    </row>
    <row r="12">
      <c r="A12" s="44">
        <v>46244.0</v>
      </c>
      <c r="B12" s="49">
        <f>AUGUST!B18-D12-C12</f>
        <v>31850000</v>
      </c>
      <c r="C12" s="50"/>
      <c r="D12" s="50">
        <v>3.225E7</v>
      </c>
      <c r="E12" s="50">
        <f t="shared" si="2"/>
        <v>64100000</v>
      </c>
      <c r="F12" s="50"/>
      <c r="G12" s="53"/>
      <c r="H12" s="53"/>
      <c r="I12" s="53"/>
      <c r="J12" s="53">
        <f t="shared" si="3"/>
        <v>0</v>
      </c>
      <c r="K12" s="53"/>
      <c r="L12" s="56">
        <v>1.98E7</v>
      </c>
      <c r="M12" s="94">
        <v>0.0</v>
      </c>
      <c r="N12" s="56">
        <v>0.0</v>
      </c>
      <c r="O12" s="56">
        <f t="shared" si="4"/>
        <v>19800000</v>
      </c>
      <c r="P12" s="56"/>
      <c r="Q12" s="50">
        <f>AUGUST!E18-R12-S12</f>
        <v>39060000</v>
      </c>
      <c r="R12" s="50"/>
      <c r="S12" s="60">
        <v>5.245E7</v>
      </c>
      <c r="T12" s="50">
        <f t="shared" si="5"/>
        <v>91510000</v>
      </c>
      <c r="U12" s="64"/>
      <c r="V12" s="66">
        <v>2.13E7</v>
      </c>
      <c r="W12" s="68"/>
      <c r="X12" s="68">
        <v>7900000.0</v>
      </c>
      <c r="Y12" s="68">
        <f t="shared" si="6"/>
        <v>29200000</v>
      </c>
      <c r="Z12" s="73"/>
      <c r="AA12" s="146"/>
      <c r="AB12" s="73"/>
      <c r="AC12" s="73"/>
      <c r="AD12" s="50">
        <f t="shared" si="7"/>
        <v>0</v>
      </c>
      <c r="AE12" s="73"/>
      <c r="AF12" s="73">
        <f>+AUGUST!H18-(AG12+AH12)</f>
        <v>0</v>
      </c>
      <c r="AG12" s="50">
        <v>0.0</v>
      </c>
      <c r="AH12" s="50">
        <v>0.0</v>
      </c>
      <c r="AI12" s="50">
        <f t="shared" si="8"/>
        <v>0</v>
      </c>
      <c r="AJ12" s="50">
        <v>0.0</v>
      </c>
      <c r="AK12" s="81">
        <v>3.04E7</v>
      </c>
      <c r="AL12" s="81"/>
      <c r="AM12" s="81" t="s">
        <v>27</v>
      </c>
      <c r="AN12" s="79">
        <f t="shared" si="20"/>
        <v>30400000</v>
      </c>
      <c r="AO12" s="81">
        <v>0.0</v>
      </c>
      <c r="AP12" s="182">
        <v>2.227E7</v>
      </c>
      <c r="AQ12" s="83"/>
      <c r="AR12" s="83">
        <v>3.315E7</v>
      </c>
      <c r="AS12" s="50">
        <f t="shared" si="10"/>
        <v>55420000</v>
      </c>
      <c r="AT12" s="84"/>
      <c r="AU12" s="86">
        <f t="shared" ref="AU12:AW12" si="21">SUM(B12,G12,L12,Q12,V12,AA12,AF12,AK12,AP12)</f>
        <v>164680000</v>
      </c>
      <c r="AV12" s="86">
        <f t="shared" si="21"/>
        <v>0</v>
      </c>
      <c r="AW12" s="86">
        <f t="shared" si="21"/>
        <v>125750000</v>
      </c>
      <c r="AX12" s="86">
        <f t="shared" si="12"/>
        <v>290430000</v>
      </c>
      <c r="AY12" s="86"/>
    </row>
    <row r="13">
      <c r="A13" s="44">
        <v>46245.0</v>
      </c>
      <c r="B13" s="49">
        <f>AUGUST!B19-D13-C13</f>
        <v>34965000</v>
      </c>
      <c r="C13" s="50"/>
      <c r="D13" s="50">
        <v>2.575E7</v>
      </c>
      <c r="E13" s="50">
        <f t="shared" si="2"/>
        <v>60715000</v>
      </c>
      <c r="F13" s="50"/>
      <c r="G13" s="53"/>
      <c r="H13" s="53"/>
      <c r="I13" s="53"/>
      <c r="J13" s="53">
        <f t="shared" si="3"/>
        <v>0</v>
      </c>
      <c r="K13" s="53"/>
      <c r="L13" s="56">
        <v>1.39E7</v>
      </c>
      <c r="M13" s="56">
        <v>0.0</v>
      </c>
      <c r="N13" s="56">
        <v>1.52E7</v>
      </c>
      <c r="O13" s="56">
        <f t="shared" si="4"/>
        <v>29100000</v>
      </c>
      <c r="P13" s="56"/>
      <c r="Q13" s="50">
        <f>AUGUST!E19-R13-S13</f>
        <v>16500000</v>
      </c>
      <c r="R13" s="50">
        <v>9800000.0</v>
      </c>
      <c r="S13" s="60"/>
      <c r="T13" s="50">
        <f t="shared" si="5"/>
        <v>26300000</v>
      </c>
      <c r="U13" s="64"/>
      <c r="V13" s="66">
        <v>7300000.0</v>
      </c>
      <c r="W13" s="68"/>
      <c r="X13" s="68"/>
      <c r="Y13" s="68">
        <f t="shared" si="6"/>
        <v>7300000</v>
      </c>
      <c r="Z13" s="73"/>
      <c r="AA13" s="50"/>
      <c r="AB13" s="73">
        <v>2975000.0</v>
      </c>
      <c r="AC13" s="73"/>
      <c r="AD13" s="50">
        <f t="shared" si="7"/>
        <v>2975000</v>
      </c>
      <c r="AE13" s="73"/>
      <c r="AF13" s="73">
        <f>+AUGUST!H19-(AG13+AH13)</f>
        <v>0</v>
      </c>
      <c r="AG13" s="50">
        <v>0.0</v>
      </c>
      <c r="AH13" s="50">
        <v>1.635E7</v>
      </c>
      <c r="AI13" s="50">
        <f t="shared" si="8"/>
        <v>16350000</v>
      </c>
      <c r="AJ13" s="50">
        <v>0.0</v>
      </c>
      <c r="AK13" s="79" t="s">
        <v>27</v>
      </c>
      <c r="AL13" s="81" t="s">
        <v>27</v>
      </c>
      <c r="AM13" s="79">
        <v>6300000.0</v>
      </c>
      <c r="AN13" s="79">
        <f t="shared" si="20"/>
        <v>6300000</v>
      </c>
      <c r="AO13" s="81" t="s">
        <v>27</v>
      </c>
      <c r="AP13" s="182">
        <v>3.315E7</v>
      </c>
      <c r="AQ13" s="83">
        <v>0.0</v>
      </c>
      <c r="AR13" s="83">
        <v>0.0</v>
      </c>
      <c r="AS13" s="50">
        <f t="shared" si="10"/>
        <v>33150000</v>
      </c>
      <c r="AT13" s="84"/>
      <c r="AU13" s="86">
        <f t="shared" ref="AU13:AW13" si="22">SUM(B13,G13,L13,Q13,V13,AA13,AF13,AK13,AP13)</f>
        <v>105815000</v>
      </c>
      <c r="AV13" s="86">
        <f t="shared" si="22"/>
        <v>12775000</v>
      </c>
      <c r="AW13" s="86">
        <f t="shared" si="22"/>
        <v>63600000</v>
      </c>
      <c r="AX13" s="86">
        <f t="shared" si="12"/>
        <v>182190000</v>
      </c>
      <c r="AY13" s="86"/>
    </row>
    <row r="14">
      <c r="A14" s="44">
        <v>46246.0</v>
      </c>
      <c r="B14" s="49">
        <f>AUGUST!B20-D14-C14</f>
        <v>38600000</v>
      </c>
      <c r="C14" s="50"/>
      <c r="D14" s="50">
        <v>4.062E7</v>
      </c>
      <c r="E14" s="50">
        <f t="shared" si="2"/>
        <v>79220000</v>
      </c>
      <c r="F14" s="50"/>
      <c r="G14" s="53"/>
      <c r="H14" s="53"/>
      <c r="I14" s="53"/>
      <c r="J14" s="53">
        <f t="shared" si="3"/>
        <v>0</v>
      </c>
      <c r="K14" s="53"/>
      <c r="L14" s="56">
        <v>1.87E7</v>
      </c>
      <c r="M14" s="56">
        <v>0.0</v>
      </c>
      <c r="N14" s="94">
        <v>2.465E7</v>
      </c>
      <c r="O14" s="56">
        <f t="shared" si="4"/>
        <v>43350000</v>
      </c>
      <c r="P14" s="94"/>
      <c r="Q14" s="50">
        <f>AUGUST!E20-R14-S14</f>
        <v>18520000</v>
      </c>
      <c r="R14" s="50"/>
      <c r="S14" s="60"/>
      <c r="T14" s="50">
        <f t="shared" si="5"/>
        <v>18520000</v>
      </c>
      <c r="U14" s="64"/>
      <c r="V14" s="66">
        <v>1.09E7</v>
      </c>
      <c r="W14" s="68"/>
      <c r="X14" s="68">
        <v>7200000.0</v>
      </c>
      <c r="Y14" s="68">
        <f t="shared" si="6"/>
        <v>18100000</v>
      </c>
      <c r="Z14" s="73"/>
      <c r="AA14" s="50" t="s">
        <v>27</v>
      </c>
      <c r="AB14" s="73" t="s">
        <v>27</v>
      </c>
      <c r="AC14" s="73" t="s">
        <v>27</v>
      </c>
      <c r="AD14" s="50">
        <f t="shared" si="7"/>
        <v>0</v>
      </c>
      <c r="AE14" s="73"/>
      <c r="AF14" s="73">
        <f>+AUGUST!H20-(AG14+AH14)</f>
        <v>0</v>
      </c>
      <c r="AG14" s="50">
        <v>0.0</v>
      </c>
      <c r="AH14" s="50">
        <v>2.97E7</v>
      </c>
      <c r="AI14" s="50">
        <f t="shared" si="8"/>
        <v>29700000</v>
      </c>
      <c r="AJ14" s="146">
        <v>0.0</v>
      </c>
      <c r="AK14" s="127">
        <f>62700000-AM14</f>
        <v>49650000</v>
      </c>
      <c r="AL14" s="79" t="s">
        <v>27</v>
      </c>
      <c r="AM14" s="79">
        <v>1.305E7</v>
      </c>
      <c r="AN14" s="79">
        <f t="shared" si="20"/>
        <v>62700000</v>
      </c>
      <c r="AO14" s="81" t="s">
        <v>27</v>
      </c>
      <c r="AP14" s="182">
        <v>7350000.0</v>
      </c>
      <c r="AQ14" s="83"/>
      <c r="AR14" s="83"/>
      <c r="AS14" s="50">
        <f t="shared" si="10"/>
        <v>7350000</v>
      </c>
      <c r="AT14" s="84"/>
      <c r="AU14" s="86">
        <f t="shared" ref="AU14:AW14" si="23">SUM(B14,G14,L14,Q14,V14,AA14,AF14,AK14,AP14)</f>
        <v>143720000</v>
      </c>
      <c r="AV14" s="86">
        <f t="shared" si="23"/>
        <v>0</v>
      </c>
      <c r="AW14" s="86">
        <f t="shared" si="23"/>
        <v>115220000</v>
      </c>
      <c r="AX14" s="86">
        <f t="shared" si="12"/>
        <v>258940000</v>
      </c>
      <c r="AY14" s="86"/>
    </row>
    <row r="15">
      <c r="A15" s="44">
        <v>46247.0</v>
      </c>
      <c r="B15" s="49">
        <f>AUGUST!B21-D15-C15</f>
        <v>7000000</v>
      </c>
      <c r="C15" s="50"/>
      <c r="D15" s="50">
        <v>3.425E7</v>
      </c>
      <c r="E15" s="50">
        <f t="shared" si="2"/>
        <v>41250000</v>
      </c>
      <c r="F15" s="50"/>
      <c r="G15" s="53"/>
      <c r="H15" s="53"/>
      <c r="I15" s="53"/>
      <c r="J15" s="53">
        <f t="shared" si="3"/>
        <v>0</v>
      </c>
      <c r="K15" s="53"/>
      <c r="L15" s="56">
        <v>0.0</v>
      </c>
      <c r="M15" s="56">
        <v>1.65E7</v>
      </c>
      <c r="N15" s="56">
        <v>0.0</v>
      </c>
      <c r="O15" s="56">
        <f t="shared" si="4"/>
        <v>16500000</v>
      </c>
      <c r="P15" s="56"/>
      <c r="Q15" s="50">
        <f>AUGUST!E21-R15-S15</f>
        <v>24830000</v>
      </c>
      <c r="R15" s="122"/>
      <c r="S15" s="122"/>
      <c r="T15" s="50">
        <f t="shared" si="5"/>
        <v>24830000</v>
      </c>
      <c r="U15" s="123"/>
      <c r="V15" s="184">
        <v>1.34E7</v>
      </c>
      <c r="W15" s="68"/>
      <c r="X15" s="68">
        <v>1.825E7</v>
      </c>
      <c r="Y15" s="68">
        <f t="shared" si="6"/>
        <v>31650000</v>
      </c>
      <c r="Z15" s="98"/>
      <c r="AA15" s="50">
        <v>1.787875E7</v>
      </c>
      <c r="AB15" s="73"/>
      <c r="AC15" s="73"/>
      <c r="AD15" s="50">
        <f t="shared" si="7"/>
        <v>17878750</v>
      </c>
      <c r="AE15" s="73"/>
      <c r="AF15" s="73">
        <f>+AUGUST!H21-(AG15+AH15)</f>
        <v>0</v>
      </c>
      <c r="AG15" s="50">
        <v>0.0</v>
      </c>
      <c r="AH15" s="50">
        <v>6400000.0</v>
      </c>
      <c r="AI15" s="50">
        <f t="shared" si="8"/>
        <v>6400000</v>
      </c>
      <c r="AJ15" s="50">
        <v>0.0</v>
      </c>
      <c r="AK15" s="79">
        <f>24220000-AM15</f>
        <v>17420000</v>
      </c>
      <c r="AL15" s="81" t="s">
        <v>27</v>
      </c>
      <c r="AM15" s="127">
        <v>6800000.0</v>
      </c>
      <c r="AN15" s="79">
        <f t="shared" si="20"/>
        <v>24220000</v>
      </c>
      <c r="AO15" s="81" t="s">
        <v>27</v>
      </c>
      <c r="AP15" s="185">
        <v>9800000.0</v>
      </c>
      <c r="AQ15" s="83"/>
      <c r="AR15" s="83"/>
      <c r="AS15" s="50">
        <f t="shared" si="10"/>
        <v>9800000</v>
      </c>
      <c r="AT15" s="84"/>
      <c r="AU15" s="86">
        <f t="shared" ref="AU15:AW15" si="24">SUM(B15,G15,L15,Q15,V15,AA15,AF15,AK15,AP15)</f>
        <v>90328750</v>
      </c>
      <c r="AV15" s="86">
        <f t="shared" si="24"/>
        <v>16500000</v>
      </c>
      <c r="AW15" s="86">
        <f t="shared" si="24"/>
        <v>65700000</v>
      </c>
      <c r="AX15" s="86">
        <f t="shared" si="12"/>
        <v>172528750</v>
      </c>
      <c r="AY15" s="86"/>
    </row>
    <row r="16">
      <c r="A16" s="44">
        <v>46248.0</v>
      </c>
      <c r="B16" s="49">
        <f>AUGUST!B22-D16-C16</f>
        <v>0</v>
      </c>
      <c r="C16" s="50"/>
      <c r="D16" s="50">
        <v>2.59E7</v>
      </c>
      <c r="E16" s="50">
        <f t="shared" si="2"/>
        <v>25900000</v>
      </c>
      <c r="F16" s="50"/>
      <c r="G16" s="53"/>
      <c r="H16" s="53"/>
      <c r="I16" s="53"/>
      <c r="J16" s="53">
        <f t="shared" si="3"/>
        <v>0</v>
      </c>
      <c r="K16" s="53"/>
      <c r="L16" s="56">
        <v>1.13E7</v>
      </c>
      <c r="M16" s="56">
        <v>9495000.0</v>
      </c>
      <c r="N16" s="56">
        <v>4.791E7</v>
      </c>
      <c r="O16" s="56">
        <f t="shared" si="4"/>
        <v>68705000</v>
      </c>
      <c r="P16" s="56"/>
      <c r="Q16" s="50">
        <f>AUGUST!E22-R16-S16</f>
        <v>20550000</v>
      </c>
      <c r="R16" s="50"/>
      <c r="S16" s="60">
        <v>2.895E7</v>
      </c>
      <c r="T16" s="50">
        <f t="shared" si="5"/>
        <v>49500000</v>
      </c>
      <c r="U16" s="64"/>
      <c r="V16" s="66">
        <f>AUGUST!F22-W16-X16</f>
        <v>36370000</v>
      </c>
      <c r="W16" s="186">
        <v>1.65E7</v>
      </c>
      <c r="X16" s="66">
        <f>9600000+13680000</f>
        <v>23280000</v>
      </c>
      <c r="Y16" s="68">
        <f t="shared" si="6"/>
        <v>76150000</v>
      </c>
      <c r="Z16" s="114"/>
      <c r="AA16" s="114">
        <v>1.167475E7</v>
      </c>
      <c r="AB16" s="73"/>
      <c r="AC16" s="73"/>
      <c r="AD16" s="50">
        <f t="shared" si="7"/>
        <v>11674750</v>
      </c>
      <c r="AE16" s="73"/>
      <c r="AF16" s="73">
        <f>+AUGUST!H22-(AG16+AH16)</f>
        <v>0</v>
      </c>
      <c r="AG16" s="50">
        <v>0.0</v>
      </c>
      <c r="AH16" s="50">
        <v>0.0</v>
      </c>
      <c r="AI16" s="50">
        <f t="shared" si="8"/>
        <v>0</v>
      </c>
      <c r="AJ16" s="146">
        <v>0.0</v>
      </c>
      <c r="AK16" s="127">
        <f>41350000-AM16</f>
        <v>23750000</v>
      </c>
      <c r="AL16" s="81" t="s">
        <v>27</v>
      </c>
      <c r="AM16" s="127">
        <v>1.76E7</v>
      </c>
      <c r="AN16" s="79">
        <f t="shared" si="20"/>
        <v>41350000</v>
      </c>
      <c r="AO16" s="81" t="s">
        <v>27</v>
      </c>
      <c r="AP16" s="182">
        <v>5.336E7</v>
      </c>
      <c r="AQ16" s="83"/>
      <c r="AR16" s="83">
        <v>1.122E7</v>
      </c>
      <c r="AS16" s="50">
        <f t="shared" si="10"/>
        <v>64580000</v>
      </c>
      <c r="AT16" s="84"/>
      <c r="AU16" s="86">
        <f t="shared" ref="AU16:AW16" si="25">SUM(B16,G16,L16,Q16,V16,AA16,AF16,AK16,AP16)</f>
        <v>157004750</v>
      </c>
      <c r="AV16" s="86">
        <f t="shared" si="25"/>
        <v>25995000</v>
      </c>
      <c r="AW16" s="86">
        <f t="shared" si="25"/>
        <v>154860000</v>
      </c>
      <c r="AX16" s="86">
        <f t="shared" si="12"/>
        <v>337859750</v>
      </c>
      <c r="AY16" s="86"/>
    </row>
    <row r="17">
      <c r="A17" s="44">
        <v>46249.0</v>
      </c>
      <c r="B17" s="49">
        <f>AUGUST!B23-D17-C17</f>
        <v>21350000</v>
      </c>
      <c r="C17" s="50"/>
      <c r="D17" s="50">
        <v>3.795E7</v>
      </c>
      <c r="E17" s="50">
        <f t="shared" si="2"/>
        <v>59300000</v>
      </c>
      <c r="F17" s="50">
        <v>1.075E7</v>
      </c>
      <c r="G17" s="53"/>
      <c r="H17" s="53"/>
      <c r="I17" s="53"/>
      <c r="J17" s="53">
        <f t="shared" si="3"/>
        <v>0</v>
      </c>
      <c r="K17" s="53"/>
      <c r="L17" s="56">
        <v>1.67E7</v>
      </c>
      <c r="M17" s="94">
        <v>1.395E7</v>
      </c>
      <c r="N17" s="94">
        <v>2.93E7</v>
      </c>
      <c r="O17" s="56">
        <f t="shared" si="4"/>
        <v>59950000</v>
      </c>
      <c r="P17" s="94"/>
      <c r="Q17" s="50">
        <f>AUGUST!E23-R17-S17</f>
        <v>36050000</v>
      </c>
      <c r="R17" s="50"/>
      <c r="S17" s="60">
        <v>4.099E7</v>
      </c>
      <c r="T17" s="50">
        <f t="shared" si="5"/>
        <v>77040000</v>
      </c>
      <c r="U17" s="64"/>
      <c r="V17" s="66">
        <v>4.945E7</v>
      </c>
      <c r="W17" s="68">
        <v>7400000.0</v>
      </c>
      <c r="X17" s="68">
        <v>3.76E7</v>
      </c>
      <c r="Y17" s="68">
        <f t="shared" si="6"/>
        <v>94450000</v>
      </c>
      <c r="Z17" s="73"/>
      <c r="AA17" s="50">
        <v>1.62625E7</v>
      </c>
      <c r="AB17" s="73"/>
      <c r="AC17" s="73">
        <v>2.359E7</v>
      </c>
      <c r="AD17" s="50">
        <f t="shared" si="7"/>
        <v>39852500</v>
      </c>
      <c r="AE17" s="73"/>
      <c r="AF17" s="73">
        <f>+AUGUST!H23-(AG17+AH17)</f>
        <v>0</v>
      </c>
      <c r="AG17" s="50">
        <v>6300000.0</v>
      </c>
      <c r="AH17" s="50">
        <v>8100000.0</v>
      </c>
      <c r="AI17" s="50">
        <f t="shared" si="8"/>
        <v>14400000</v>
      </c>
      <c r="AJ17" s="146">
        <v>0.0</v>
      </c>
      <c r="AK17" s="231">
        <v>1.03E7</v>
      </c>
      <c r="AL17" s="81" t="s">
        <v>27</v>
      </c>
      <c r="AM17" s="79">
        <v>1.9715E7</v>
      </c>
      <c r="AN17" s="79">
        <f t="shared" si="20"/>
        <v>30015000</v>
      </c>
      <c r="AO17" s="79" t="s">
        <v>27</v>
      </c>
      <c r="AP17" s="50">
        <v>1.86E7</v>
      </c>
      <c r="AQ17" s="83">
        <v>0.0</v>
      </c>
      <c r="AR17" s="83">
        <v>1.3525E8</v>
      </c>
      <c r="AS17" s="50">
        <f t="shared" si="10"/>
        <v>153850000</v>
      </c>
      <c r="AT17" s="84"/>
      <c r="AU17" s="86">
        <f t="shared" ref="AU17:AW17" si="26">SUM(B17,G17,L17,Q17,V17,AA17,AF17,AK17,AP17)</f>
        <v>168712500</v>
      </c>
      <c r="AV17" s="86">
        <f t="shared" si="26"/>
        <v>27650000</v>
      </c>
      <c r="AW17" s="86">
        <f t="shared" si="26"/>
        <v>332495000</v>
      </c>
      <c r="AX17" s="86">
        <f t="shared" si="12"/>
        <v>528857500</v>
      </c>
      <c r="AY17" s="86"/>
    </row>
    <row r="18">
      <c r="A18" s="44">
        <v>46250.0</v>
      </c>
      <c r="B18" s="49">
        <f>AUGUST!B24-D18-C18</f>
        <v>58700000</v>
      </c>
      <c r="C18" s="50"/>
      <c r="D18" s="50">
        <v>6.315E7</v>
      </c>
      <c r="E18" s="50">
        <f t="shared" si="2"/>
        <v>121850000</v>
      </c>
      <c r="F18" s="50">
        <v>7600000.0</v>
      </c>
      <c r="G18" s="53"/>
      <c r="H18" s="187"/>
      <c r="I18" s="188"/>
      <c r="J18" s="53">
        <f t="shared" si="3"/>
        <v>0</v>
      </c>
      <c r="K18" s="53"/>
      <c r="L18" s="56">
        <v>3.695E7</v>
      </c>
      <c r="M18" s="94">
        <v>2.79E7</v>
      </c>
      <c r="N18" s="94">
        <v>1.61E7</v>
      </c>
      <c r="O18" s="56">
        <f t="shared" si="4"/>
        <v>80950000</v>
      </c>
      <c r="P18" s="94"/>
      <c r="Q18" s="50">
        <f>AUGUST!E24-R18-S18</f>
        <v>74290000</v>
      </c>
      <c r="R18" s="50">
        <v>1.24E7</v>
      </c>
      <c r="S18" s="60">
        <v>2.36E7</v>
      </c>
      <c r="T18" s="50">
        <f t="shared" si="5"/>
        <v>110290000</v>
      </c>
      <c r="U18" s="64"/>
      <c r="V18" s="66">
        <v>3.495E7</v>
      </c>
      <c r="W18" s="68">
        <v>1.13E7</v>
      </c>
      <c r="X18" s="68">
        <v>3.3E7</v>
      </c>
      <c r="Y18" s="68">
        <f t="shared" si="6"/>
        <v>79250000</v>
      </c>
      <c r="Z18" s="73"/>
      <c r="AA18" s="50">
        <v>3.009025E7</v>
      </c>
      <c r="AB18" s="73"/>
      <c r="AC18" s="73">
        <v>1.24355E7</v>
      </c>
      <c r="AD18" s="50">
        <f t="shared" si="7"/>
        <v>42525750</v>
      </c>
      <c r="AE18" s="73"/>
      <c r="AF18" s="73">
        <f>+AUGUST!H24-(AG18+AH18)</f>
        <v>42750000</v>
      </c>
      <c r="AG18" s="50">
        <v>0.0</v>
      </c>
      <c r="AH18" s="50">
        <v>3.07E7</v>
      </c>
      <c r="AI18" s="50">
        <f t="shared" si="8"/>
        <v>73450000</v>
      </c>
      <c r="AJ18" s="189">
        <v>0.0</v>
      </c>
      <c r="AK18" s="127" t="s">
        <v>27</v>
      </c>
      <c r="AL18" s="81">
        <v>5450000.0</v>
      </c>
      <c r="AM18" s="79">
        <v>1.3165E7</v>
      </c>
      <c r="AN18" s="79">
        <f t="shared" si="20"/>
        <v>18615000</v>
      </c>
      <c r="AO18" s="79" t="s">
        <v>27</v>
      </c>
      <c r="AP18" s="103">
        <v>2.275E7</v>
      </c>
      <c r="AQ18" s="190"/>
      <c r="AR18" s="190">
        <v>1.59E7</v>
      </c>
      <c r="AS18" s="50">
        <f t="shared" si="10"/>
        <v>38650000</v>
      </c>
      <c r="AT18" s="191"/>
      <c r="AU18" s="86">
        <f t="shared" ref="AU18:AW18" si="27">SUM(B18,G18,L18,Q18,V18,AA18,AF18,AK18,AP18)</f>
        <v>300480250</v>
      </c>
      <c r="AV18" s="86">
        <f t="shared" si="27"/>
        <v>57050000</v>
      </c>
      <c r="AW18" s="86">
        <f t="shared" si="27"/>
        <v>208050500</v>
      </c>
      <c r="AX18" s="86">
        <f t="shared" si="12"/>
        <v>565580750</v>
      </c>
      <c r="AY18" s="86"/>
    </row>
    <row r="19">
      <c r="A19" s="44">
        <v>46251.0</v>
      </c>
      <c r="B19" s="49">
        <f>AUGUST!B25-D19-C19</f>
        <v>33400000</v>
      </c>
      <c r="C19" s="50"/>
      <c r="D19" s="50">
        <v>0.0</v>
      </c>
      <c r="E19" s="50">
        <f t="shared" si="2"/>
        <v>33400000</v>
      </c>
      <c r="F19" s="50"/>
      <c r="G19" s="53"/>
      <c r="H19" s="53"/>
      <c r="I19" s="53"/>
      <c r="J19" s="53">
        <f t="shared" si="3"/>
        <v>0</v>
      </c>
      <c r="K19" s="188"/>
      <c r="L19" s="56">
        <v>2.515E7</v>
      </c>
      <c r="M19" s="94">
        <v>1.45E7</v>
      </c>
      <c r="N19" s="94">
        <v>7830000.0</v>
      </c>
      <c r="O19" s="56">
        <f t="shared" si="4"/>
        <v>47480000</v>
      </c>
      <c r="P19" s="192"/>
      <c r="Q19" s="50">
        <f>AUGUST!E25-R19-S19</f>
        <v>46450000</v>
      </c>
      <c r="R19" s="50"/>
      <c r="S19" s="60"/>
      <c r="T19" s="50">
        <f t="shared" si="5"/>
        <v>46450000</v>
      </c>
      <c r="U19" s="64"/>
      <c r="V19" s="66">
        <v>2.355E7</v>
      </c>
      <c r="W19" s="68"/>
      <c r="X19" s="68">
        <v>3.59E7</v>
      </c>
      <c r="Y19" s="68">
        <f t="shared" si="6"/>
        <v>59450000</v>
      </c>
      <c r="Z19" s="73"/>
      <c r="AA19" s="114">
        <v>4.43305E7</v>
      </c>
      <c r="AB19" s="73"/>
      <c r="AC19" s="73">
        <v>1.056125E7</v>
      </c>
      <c r="AD19" s="50">
        <f t="shared" si="7"/>
        <v>54891750</v>
      </c>
      <c r="AE19" s="73"/>
      <c r="AF19" s="73">
        <f>+AUGUST!H25-(AG19+AH19)</f>
        <v>48000000</v>
      </c>
      <c r="AG19" s="50">
        <v>0.0</v>
      </c>
      <c r="AH19" s="50">
        <v>2.92E7</v>
      </c>
      <c r="AI19" s="50">
        <f t="shared" si="8"/>
        <v>77200000</v>
      </c>
      <c r="AJ19" s="50">
        <v>0.0</v>
      </c>
      <c r="AK19" s="127">
        <v>1.87E7</v>
      </c>
      <c r="AL19" s="79" t="s">
        <v>27</v>
      </c>
      <c r="AM19" s="79">
        <v>9900000.0</v>
      </c>
      <c r="AN19" s="79">
        <f t="shared" si="20"/>
        <v>28600000</v>
      </c>
      <c r="AO19" s="79" t="s">
        <v>27</v>
      </c>
      <c r="AP19" s="190">
        <v>1.875E7</v>
      </c>
      <c r="AQ19" s="190">
        <v>0.0</v>
      </c>
      <c r="AR19" s="190">
        <v>4100000.0</v>
      </c>
      <c r="AS19" s="50">
        <f t="shared" si="10"/>
        <v>22850000</v>
      </c>
      <c r="AT19" s="191"/>
      <c r="AU19" s="86">
        <f t="shared" ref="AU19:AW19" si="28">SUM(B19,G19,L19,Q19,V19,AA19,AF19,AK19,AP19)</f>
        <v>258330500</v>
      </c>
      <c r="AV19" s="86">
        <f t="shared" si="28"/>
        <v>14500000</v>
      </c>
      <c r="AW19" s="86">
        <f t="shared" si="28"/>
        <v>97491250</v>
      </c>
      <c r="AX19" s="86">
        <f t="shared" si="12"/>
        <v>370321750</v>
      </c>
      <c r="AY19" s="86"/>
    </row>
    <row r="20">
      <c r="A20" s="44">
        <v>46252.0</v>
      </c>
      <c r="B20" s="49">
        <f>AUGUST!B26-D20-C20</f>
        <v>0</v>
      </c>
      <c r="C20" s="50"/>
      <c r="D20" s="50">
        <v>0.0</v>
      </c>
      <c r="E20" s="50">
        <f t="shared" si="2"/>
        <v>0</v>
      </c>
      <c r="F20" s="50"/>
      <c r="G20" s="53"/>
      <c r="H20" s="53"/>
      <c r="I20" s="53"/>
      <c r="J20" s="53">
        <f t="shared" si="3"/>
        <v>0</v>
      </c>
      <c r="K20" s="53"/>
      <c r="L20" s="56">
        <v>1.93E7</v>
      </c>
      <c r="M20" s="94">
        <v>0.0</v>
      </c>
      <c r="N20" s="94">
        <v>2.02E7</v>
      </c>
      <c r="O20" s="56">
        <f t="shared" si="4"/>
        <v>39500000</v>
      </c>
      <c r="P20" s="94"/>
      <c r="Q20" s="50">
        <f>AUGUST!E26-R20-S20</f>
        <v>46550000</v>
      </c>
      <c r="R20" s="50"/>
      <c r="S20" s="60">
        <v>1.31E7</v>
      </c>
      <c r="T20" s="50">
        <f t="shared" si="5"/>
        <v>59650000</v>
      </c>
      <c r="U20" s="64"/>
      <c r="V20" s="66">
        <v>7300000.0</v>
      </c>
      <c r="W20" s="68"/>
      <c r="X20" s="68">
        <v>9800000.0</v>
      </c>
      <c r="Y20" s="68">
        <f t="shared" si="6"/>
        <v>17100000</v>
      </c>
      <c r="Z20" s="50"/>
      <c r="AA20" s="50"/>
      <c r="AB20" s="73"/>
      <c r="AC20" s="73">
        <v>4522000.0</v>
      </c>
      <c r="AD20" s="50">
        <f t="shared" si="7"/>
        <v>4522000</v>
      </c>
      <c r="AE20" s="73"/>
      <c r="AF20" s="73">
        <f>+AUGUST!H26-(AG20+AH20)</f>
        <v>0</v>
      </c>
      <c r="AG20" s="50">
        <v>0.0</v>
      </c>
      <c r="AH20" s="50">
        <v>0.0</v>
      </c>
      <c r="AI20" s="50">
        <f t="shared" si="8"/>
        <v>0</v>
      </c>
      <c r="AJ20" s="101">
        <v>0.0</v>
      </c>
      <c r="AK20" s="127">
        <v>6300000.0</v>
      </c>
      <c r="AL20" s="81" t="s">
        <v>27</v>
      </c>
      <c r="AM20" s="81">
        <v>1.775E7</v>
      </c>
      <c r="AN20" s="79">
        <f t="shared" si="20"/>
        <v>24050000</v>
      </c>
      <c r="AO20" s="79" t="s">
        <v>27</v>
      </c>
      <c r="AP20" s="82">
        <v>8100000.0</v>
      </c>
      <c r="AQ20" s="190"/>
      <c r="AR20" s="190">
        <v>5800000.0</v>
      </c>
      <c r="AS20" s="50">
        <f t="shared" si="10"/>
        <v>13900000</v>
      </c>
      <c r="AT20" s="191"/>
      <c r="AU20" s="86">
        <f t="shared" ref="AU20:AW20" si="29">SUM(B20,G20,L20,Q20,V20,AA20,AF20,AK20,AP20)</f>
        <v>87550000</v>
      </c>
      <c r="AV20" s="86">
        <f t="shared" si="29"/>
        <v>0</v>
      </c>
      <c r="AW20" s="86">
        <f t="shared" si="29"/>
        <v>71172000</v>
      </c>
      <c r="AX20" s="86">
        <f t="shared" si="12"/>
        <v>158722000</v>
      </c>
      <c r="AY20" s="86"/>
    </row>
    <row r="21">
      <c r="A21" s="44">
        <v>46253.0</v>
      </c>
      <c r="B21" s="49">
        <f>AUGUST!B27-D21-C21</f>
        <v>21300000</v>
      </c>
      <c r="C21" s="50"/>
      <c r="D21" s="50">
        <v>8.7E7</v>
      </c>
      <c r="E21" s="50">
        <f t="shared" si="2"/>
        <v>108300000</v>
      </c>
      <c r="F21" s="50">
        <v>4.35E7</v>
      </c>
      <c r="G21" s="53"/>
      <c r="H21" s="53"/>
      <c r="I21" s="53"/>
      <c r="J21" s="53">
        <f t="shared" si="3"/>
        <v>0</v>
      </c>
      <c r="K21" s="53"/>
      <c r="L21" s="56">
        <v>4.935E7</v>
      </c>
      <c r="M21" s="94">
        <v>1.45E7</v>
      </c>
      <c r="N21" s="56">
        <v>5.365E7</v>
      </c>
      <c r="O21" s="56">
        <f t="shared" si="4"/>
        <v>117500000</v>
      </c>
      <c r="P21" s="94"/>
      <c r="Q21" s="50">
        <f>AUGUST!E27-R21-S21</f>
        <v>57100000</v>
      </c>
      <c r="R21" s="50">
        <v>5.8E7</v>
      </c>
      <c r="S21" s="60">
        <v>2.9E7</v>
      </c>
      <c r="T21" s="50">
        <f t="shared" si="5"/>
        <v>144100000</v>
      </c>
      <c r="U21" s="64"/>
      <c r="V21" s="66">
        <f>AUGUST!F27-X21</f>
        <v>33900000</v>
      </c>
      <c r="W21" s="68"/>
      <c r="X21" s="68">
        <v>3100000.0</v>
      </c>
      <c r="Y21" s="68">
        <f t="shared" si="6"/>
        <v>37000000</v>
      </c>
      <c r="Z21" s="73"/>
      <c r="AA21" s="50">
        <v>2.11825E7</v>
      </c>
      <c r="AB21" s="73">
        <v>6870000.0</v>
      </c>
      <c r="AC21" s="73"/>
      <c r="AD21" s="50">
        <f t="shared" si="7"/>
        <v>28052500</v>
      </c>
      <c r="AE21" s="73"/>
      <c r="AF21" s="73">
        <f>+AUGUST!H27-(AG21+AH21)</f>
        <v>21550000</v>
      </c>
      <c r="AG21" s="50">
        <v>2.9E7</v>
      </c>
      <c r="AH21" s="50">
        <v>4.35E7</v>
      </c>
      <c r="AI21" s="50">
        <f t="shared" si="8"/>
        <v>94050000</v>
      </c>
      <c r="AJ21" s="146">
        <v>0.0</v>
      </c>
      <c r="AK21" s="231">
        <f>95850000-AM21</f>
        <v>37850000</v>
      </c>
      <c r="AL21" s="81" t="s">
        <v>27</v>
      </c>
      <c r="AM21" s="127">
        <f>14500000*4</f>
        <v>58000000</v>
      </c>
      <c r="AN21" s="79">
        <f t="shared" si="20"/>
        <v>95850000</v>
      </c>
      <c r="AO21" s="81" t="s">
        <v>27</v>
      </c>
      <c r="AP21" s="82">
        <v>9000000.0</v>
      </c>
      <c r="AQ21" s="190"/>
      <c r="AR21" s="190">
        <v>5800000.0</v>
      </c>
      <c r="AS21" s="50">
        <f t="shared" si="10"/>
        <v>14800000</v>
      </c>
      <c r="AT21" s="191"/>
      <c r="AU21" s="86">
        <f t="shared" ref="AU21:AW21" si="30">SUM(B21,G21,L21,Q21,V21,AA21,AF21,AK21,AP21)</f>
        <v>251232500</v>
      </c>
      <c r="AV21" s="86">
        <f t="shared" si="30"/>
        <v>108370000</v>
      </c>
      <c r="AW21" s="86">
        <f t="shared" si="30"/>
        <v>280050000</v>
      </c>
      <c r="AX21" s="86">
        <f t="shared" si="12"/>
        <v>639652500</v>
      </c>
      <c r="AY21" s="86"/>
    </row>
    <row r="22">
      <c r="A22" s="44">
        <v>46254.0</v>
      </c>
      <c r="B22" s="49">
        <f>AUGUST!B28-D22-C22</f>
        <v>25300000</v>
      </c>
      <c r="C22" s="50"/>
      <c r="D22" s="50">
        <v>7.3E7</v>
      </c>
      <c r="E22" s="50">
        <f t="shared" si="2"/>
        <v>98300000</v>
      </c>
      <c r="F22" s="50">
        <v>1.31E7</v>
      </c>
      <c r="G22" s="53"/>
      <c r="H22" s="193"/>
      <c r="I22" s="53"/>
      <c r="J22" s="53">
        <f t="shared" si="3"/>
        <v>0</v>
      </c>
      <c r="K22" s="53"/>
      <c r="L22" s="56">
        <v>6.13E7</v>
      </c>
      <c r="M22" s="94">
        <v>0.0</v>
      </c>
      <c r="N22" s="94">
        <v>3.559E7</v>
      </c>
      <c r="O22" s="56">
        <f t="shared" si="4"/>
        <v>96890000</v>
      </c>
      <c r="P22" s="94"/>
      <c r="Q22" s="50">
        <f>AUGUST!E28-R22-S22</f>
        <v>51230000</v>
      </c>
      <c r="R22" s="50"/>
      <c r="S22" s="60">
        <v>7.661E7</v>
      </c>
      <c r="T22" s="50">
        <f t="shared" si="5"/>
        <v>127840000</v>
      </c>
      <c r="U22" s="64"/>
      <c r="V22" s="66">
        <v>2.11E7</v>
      </c>
      <c r="W22" s="194"/>
      <c r="X22" s="194">
        <v>3.3505E7</v>
      </c>
      <c r="Y22" s="68">
        <f t="shared" si="6"/>
        <v>54605000</v>
      </c>
      <c r="Z22" s="195"/>
      <c r="AA22" s="195">
        <v>4080000.0</v>
      </c>
      <c r="AB22" s="73"/>
      <c r="AC22" s="73"/>
      <c r="AD22" s="50">
        <f t="shared" si="7"/>
        <v>4080000</v>
      </c>
      <c r="AE22" s="73"/>
      <c r="AF22" s="73">
        <f>+AUGUST!H28-(AG22+AH22)</f>
        <v>0</v>
      </c>
      <c r="AG22" s="50">
        <v>0.0</v>
      </c>
      <c r="AH22" s="50">
        <v>0.0</v>
      </c>
      <c r="AI22" s="50">
        <f t="shared" si="8"/>
        <v>0</v>
      </c>
      <c r="AJ22" s="50">
        <v>0.0</v>
      </c>
      <c r="AK22" s="79">
        <v>6400000.0</v>
      </c>
      <c r="AL22" s="102" t="s">
        <v>27</v>
      </c>
      <c r="AM22" s="102" t="s">
        <v>27</v>
      </c>
      <c r="AN22" s="79">
        <f t="shared" si="20"/>
        <v>6400000</v>
      </c>
      <c r="AO22" s="102" t="s">
        <v>27</v>
      </c>
      <c r="AP22" s="103">
        <v>3.19E7</v>
      </c>
      <c r="AQ22" s="190"/>
      <c r="AR22" s="190"/>
      <c r="AS22" s="50">
        <f t="shared" si="10"/>
        <v>31900000</v>
      </c>
      <c r="AT22" s="191"/>
      <c r="AU22" s="86">
        <f t="shared" ref="AU22:AW22" si="31">SUM(B22,G22,L22,Q22,V22,AA22,AF22,AK22,AP22)</f>
        <v>201310000</v>
      </c>
      <c r="AV22" s="86">
        <f t="shared" si="31"/>
        <v>0</v>
      </c>
      <c r="AW22" s="86">
        <f t="shared" si="31"/>
        <v>218705000</v>
      </c>
      <c r="AX22" s="86">
        <f t="shared" si="12"/>
        <v>420015000</v>
      </c>
      <c r="AY22" s="86"/>
    </row>
    <row r="23">
      <c r="A23" s="44">
        <v>46255.0</v>
      </c>
      <c r="B23" s="49">
        <f>AUGUST!B29-D23-C23</f>
        <v>20010000</v>
      </c>
      <c r="C23" s="50"/>
      <c r="D23" s="50">
        <v>3.22E7</v>
      </c>
      <c r="E23" s="50">
        <f t="shared" si="2"/>
        <v>52210000</v>
      </c>
      <c r="F23" s="50"/>
      <c r="G23" s="53"/>
      <c r="H23" s="53"/>
      <c r="I23" s="53"/>
      <c r="J23" s="53">
        <f t="shared" si="3"/>
        <v>0</v>
      </c>
      <c r="K23" s="53"/>
      <c r="L23" s="56">
        <v>2.3465E7</v>
      </c>
      <c r="M23" s="56">
        <v>9100000.0</v>
      </c>
      <c r="N23" s="56">
        <v>4.3655E7</v>
      </c>
      <c r="O23" s="56">
        <f t="shared" si="4"/>
        <v>76220000</v>
      </c>
      <c r="P23" s="56"/>
      <c r="Q23" s="50">
        <f>AUGUST!E29-R23-S23</f>
        <v>65215000</v>
      </c>
      <c r="R23" s="50"/>
      <c r="S23" s="60"/>
      <c r="T23" s="50">
        <f t="shared" si="5"/>
        <v>65215000</v>
      </c>
      <c r="U23" s="64"/>
      <c r="V23" s="66">
        <v>7300000.0</v>
      </c>
      <c r="W23" s="68"/>
      <c r="X23" s="68">
        <v>1.5205E7</v>
      </c>
      <c r="Y23" s="68">
        <f t="shared" si="6"/>
        <v>22505000</v>
      </c>
      <c r="Z23" s="50"/>
      <c r="AA23" s="50" t="s">
        <v>27</v>
      </c>
      <c r="AB23" s="73" t="s">
        <v>27</v>
      </c>
      <c r="AC23" s="73" t="s">
        <v>27</v>
      </c>
      <c r="AD23" s="50">
        <f t="shared" si="7"/>
        <v>0</v>
      </c>
      <c r="AE23" s="73"/>
      <c r="AF23" s="73">
        <f>+AUGUST!H29-(AG23+AH23)</f>
        <v>11100000</v>
      </c>
      <c r="AG23" s="50">
        <v>0.0</v>
      </c>
      <c r="AH23" s="50">
        <v>6300000.0</v>
      </c>
      <c r="AI23" s="50">
        <f t="shared" si="8"/>
        <v>17400000</v>
      </c>
      <c r="AJ23" s="101">
        <v>0.0</v>
      </c>
      <c r="AK23" s="79">
        <v>1.385E7</v>
      </c>
      <c r="AL23" s="102" t="s">
        <v>27</v>
      </c>
      <c r="AM23" s="102" t="s">
        <v>27</v>
      </c>
      <c r="AN23" s="79">
        <f t="shared" si="20"/>
        <v>13850000</v>
      </c>
      <c r="AO23" s="102" t="s">
        <v>27</v>
      </c>
      <c r="AP23" s="103">
        <v>0.0</v>
      </c>
      <c r="AQ23" s="190">
        <v>0.0</v>
      </c>
      <c r="AR23" s="190">
        <v>0.0</v>
      </c>
      <c r="AS23" s="50">
        <f t="shared" si="10"/>
        <v>0</v>
      </c>
      <c r="AT23" s="191"/>
      <c r="AU23" s="86">
        <f t="shared" ref="AU23:AW23" si="32">SUM(B23,G23,L23,Q23,V23,AA23,AF23,AK23,AP23)</f>
        <v>140940000</v>
      </c>
      <c r="AV23" s="86">
        <f t="shared" si="32"/>
        <v>9100000</v>
      </c>
      <c r="AW23" s="86">
        <f t="shared" si="32"/>
        <v>97360000</v>
      </c>
      <c r="AX23" s="86">
        <f t="shared" si="12"/>
        <v>247400000</v>
      </c>
      <c r="AY23" s="86"/>
    </row>
    <row r="24">
      <c r="A24" s="44">
        <v>46256.0</v>
      </c>
      <c r="B24" s="49">
        <f>AUGUST!B30-D24-C24</f>
        <v>29080000</v>
      </c>
      <c r="C24" s="50"/>
      <c r="D24" s="50">
        <v>3.06E7</v>
      </c>
      <c r="E24" s="50">
        <f t="shared" si="2"/>
        <v>59680000</v>
      </c>
      <c r="F24" s="50"/>
      <c r="G24" s="53"/>
      <c r="H24" s="53"/>
      <c r="I24" s="53"/>
      <c r="J24" s="53">
        <f t="shared" si="3"/>
        <v>0</v>
      </c>
      <c r="K24" s="53"/>
      <c r="L24" s="56">
        <v>1.85E7</v>
      </c>
      <c r="M24" s="56">
        <v>1.003E7</v>
      </c>
      <c r="N24" s="56">
        <v>3.17E7</v>
      </c>
      <c r="O24" s="56">
        <f t="shared" si="4"/>
        <v>60230000</v>
      </c>
      <c r="P24" s="56"/>
      <c r="Q24" s="50">
        <f>AUGUST!E30-R24-S24</f>
        <v>129560000</v>
      </c>
      <c r="R24" s="50"/>
      <c r="S24" s="60">
        <v>7.24E7</v>
      </c>
      <c r="T24" s="50">
        <f t="shared" si="5"/>
        <v>201960000</v>
      </c>
      <c r="U24" s="64"/>
      <c r="V24" s="66">
        <v>6.9765E7</v>
      </c>
      <c r="W24" s="68"/>
      <c r="X24" s="68">
        <v>3.71E7</v>
      </c>
      <c r="Y24" s="68">
        <f t="shared" si="6"/>
        <v>106865000</v>
      </c>
      <c r="Z24" s="73"/>
      <c r="AA24" s="50">
        <v>1.667825E7</v>
      </c>
      <c r="AB24" s="50"/>
      <c r="AC24" s="73"/>
      <c r="AD24" s="50">
        <f t="shared" si="7"/>
        <v>16678250</v>
      </c>
      <c r="AE24" s="73"/>
      <c r="AF24" s="73">
        <f>+AUGUST!H30-(AG24+AH24)</f>
        <v>0</v>
      </c>
      <c r="AG24" s="50">
        <v>0.0</v>
      </c>
      <c r="AH24" s="50">
        <v>0.0</v>
      </c>
      <c r="AI24" s="50">
        <f t="shared" si="8"/>
        <v>0</v>
      </c>
      <c r="AJ24" s="50">
        <v>0.0</v>
      </c>
      <c r="AK24" s="79">
        <v>2.2845E7</v>
      </c>
      <c r="AL24" s="81" t="s">
        <v>27</v>
      </c>
      <c r="AM24" s="81" t="s">
        <v>27</v>
      </c>
      <c r="AN24" s="79">
        <f t="shared" si="20"/>
        <v>22845000</v>
      </c>
      <c r="AO24" s="107" t="s">
        <v>27</v>
      </c>
      <c r="AP24" s="196">
        <v>4.342E7</v>
      </c>
      <c r="AQ24" s="196"/>
      <c r="AR24" s="196"/>
      <c r="AS24" s="50">
        <f t="shared" si="10"/>
        <v>43420000</v>
      </c>
      <c r="AT24" s="191"/>
      <c r="AU24" s="86">
        <f t="shared" ref="AU24:AW24" si="33">SUM(B24,G24,L24,Q24,V24,AA24,AF24,AK24,AP24)</f>
        <v>329848250</v>
      </c>
      <c r="AV24" s="86">
        <f t="shared" si="33"/>
        <v>10030000</v>
      </c>
      <c r="AW24" s="86">
        <f t="shared" si="33"/>
        <v>171800000</v>
      </c>
      <c r="AX24" s="86">
        <f t="shared" si="12"/>
        <v>511678250</v>
      </c>
      <c r="AY24" s="86"/>
    </row>
    <row r="25">
      <c r="A25" s="44">
        <v>46257.0</v>
      </c>
      <c r="B25" s="49">
        <f>AUGUST!B31-D25-C25</f>
        <v>46715000</v>
      </c>
      <c r="C25" s="50"/>
      <c r="D25" s="50">
        <v>8.2715E7</v>
      </c>
      <c r="E25" s="50">
        <f t="shared" si="2"/>
        <v>129430000</v>
      </c>
      <c r="F25" s="50">
        <v>1.34E7</v>
      </c>
      <c r="G25" s="53"/>
      <c r="H25" s="53"/>
      <c r="I25" s="53"/>
      <c r="J25" s="53">
        <f t="shared" si="3"/>
        <v>0</v>
      </c>
      <c r="K25" s="53"/>
      <c r="L25" s="56">
        <v>2.585E7</v>
      </c>
      <c r="M25" s="94">
        <v>1.12E7</v>
      </c>
      <c r="N25" s="56">
        <v>4.135E7</v>
      </c>
      <c r="O25" s="56">
        <f t="shared" si="4"/>
        <v>78400000</v>
      </c>
      <c r="P25" s="56"/>
      <c r="Q25" s="50">
        <f>AUGUST!E31-R25-S25</f>
        <v>141560000</v>
      </c>
      <c r="R25" s="50">
        <v>1.45E7</v>
      </c>
      <c r="S25" s="60">
        <v>6.217E7</v>
      </c>
      <c r="T25" s="50">
        <f t="shared" si="5"/>
        <v>218230000</v>
      </c>
      <c r="U25" s="64"/>
      <c r="V25" s="175">
        <f>AUGUST!F31-X25</f>
        <v>38800000</v>
      </c>
      <c r="W25" s="175"/>
      <c r="X25" s="175">
        <v>5.51E7</v>
      </c>
      <c r="Y25" s="68">
        <f t="shared" si="6"/>
        <v>93900000</v>
      </c>
      <c r="Z25" s="164"/>
      <c r="AA25" s="197">
        <v>2.3672E7</v>
      </c>
      <c r="AB25" s="50"/>
      <c r="AC25" s="50">
        <v>1.176E7</v>
      </c>
      <c r="AD25" s="50">
        <f t="shared" si="7"/>
        <v>35432000</v>
      </c>
      <c r="AE25" s="73"/>
      <c r="AF25" s="73">
        <f>+AUGUST!H31-(AG25+AH25)</f>
        <v>14400000</v>
      </c>
      <c r="AG25" s="50">
        <v>0.0</v>
      </c>
      <c r="AH25" s="50">
        <v>2.305E7</v>
      </c>
      <c r="AI25" s="50">
        <f t="shared" si="8"/>
        <v>37450000</v>
      </c>
      <c r="AJ25" s="101">
        <v>0.0</v>
      </c>
      <c r="AK25" s="79">
        <v>2.815E7</v>
      </c>
      <c r="AL25" s="81" t="s">
        <v>27</v>
      </c>
      <c r="AM25" s="81" t="s">
        <v>27</v>
      </c>
      <c r="AN25" s="79">
        <f t="shared" si="20"/>
        <v>28150000</v>
      </c>
      <c r="AO25" s="107" t="s">
        <v>27</v>
      </c>
      <c r="AP25" s="196">
        <v>2.7E7</v>
      </c>
      <c r="AQ25" s="196"/>
      <c r="AR25" s="196"/>
      <c r="AS25" s="50">
        <f t="shared" si="10"/>
        <v>27000000</v>
      </c>
      <c r="AT25" s="191"/>
      <c r="AU25" s="86">
        <f t="shared" ref="AU25:AW25" si="34">SUM(B25,G25,L25,Q25,V25,AA25,AF25,AK25,AP25)</f>
        <v>346147000</v>
      </c>
      <c r="AV25" s="86">
        <f t="shared" si="34"/>
        <v>25700000</v>
      </c>
      <c r="AW25" s="86">
        <f t="shared" si="34"/>
        <v>276145000</v>
      </c>
      <c r="AX25" s="86">
        <f t="shared" si="12"/>
        <v>647992000</v>
      </c>
      <c r="AY25" s="86"/>
    </row>
    <row r="26">
      <c r="A26" s="44">
        <v>46258.0</v>
      </c>
      <c r="B26" s="49">
        <f>AUGUST!B32-D26-C26</f>
        <v>26300000</v>
      </c>
      <c r="C26" s="50"/>
      <c r="D26" s="50">
        <v>1.51E7</v>
      </c>
      <c r="E26" s="50">
        <f t="shared" si="2"/>
        <v>41400000</v>
      </c>
      <c r="F26" s="50"/>
      <c r="G26" s="53"/>
      <c r="H26" s="53"/>
      <c r="I26" s="53"/>
      <c r="J26" s="53">
        <f t="shared" si="3"/>
        <v>0</v>
      </c>
      <c r="K26" s="53"/>
      <c r="L26" s="56">
        <v>1.36E7</v>
      </c>
      <c r="M26" s="94">
        <v>1.035E7</v>
      </c>
      <c r="N26" s="94">
        <v>5400000.0</v>
      </c>
      <c r="O26" s="56">
        <f t="shared" si="4"/>
        <v>29350000</v>
      </c>
      <c r="P26" s="94"/>
      <c r="Q26" s="50">
        <f>AUGUST!E32-R26-S26</f>
        <v>22050000</v>
      </c>
      <c r="R26" s="50"/>
      <c r="S26" s="50">
        <v>2.262E7</v>
      </c>
      <c r="T26" s="50">
        <f t="shared" si="5"/>
        <v>44670000</v>
      </c>
      <c r="U26" s="64"/>
      <c r="V26" s="66">
        <f>AUGUST!F33-X26</f>
        <v>20390000</v>
      </c>
      <c r="W26" s="175"/>
      <c r="X26" s="175">
        <v>4.331E7</v>
      </c>
      <c r="Y26" s="68">
        <f t="shared" si="6"/>
        <v>63700000</v>
      </c>
      <c r="Z26" s="198"/>
      <c r="AA26" s="146"/>
      <c r="AB26" s="50">
        <v>4550000.0</v>
      </c>
      <c r="AC26" s="50">
        <v>6162500.0</v>
      </c>
      <c r="AD26" s="50">
        <f t="shared" si="7"/>
        <v>10712500</v>
      </c>
      <c r="AE26" s="73"/>
      <c r="AF26" s="73">
        <f>+AUGUST!H32-(AG26+AH26)</f>
        <v>9000000</v>
      </c>
      <c r="AG26" s="50">
        <v>1.359E7</v>
      </c>
      <c r="AH26" s="50">
        <v>1.65E7</v>
      </c>
      <c r="AI26" s="50">
        <f t="shared" si="8"/>
        <v>39090000</v>
      </c>
      <c r="AJ26" s="101">
        <v>0.0</v>
      </c>
      <c r="AK26" s="79">
        <v>3.42E7</v>
      </c>
      <c r="AL26" s="81" t="s">
        <v>27</v>
      </c>
      <c r="AM26" s="81">
        <v>3.114E7</v>
      </c>
      <c r="AN26" s="79">
        <f t="shared" si="20"/>
        <v>65340000</v>
      </c>
      <c r="AO26" s="81" t="s">
        <v>27</v>
      </c>
      <c r="AP26" s="82">
        <v>3.2015E7</v>
      </c>
      <c r="AQ26" s="190">
        <v>9000000.0</v>
      </c>
      <c r="AR26" s="190">
        <v>5.8E7</v>
      </c>
      <c r="AS26" s="50">
        <f t="shared" si="10"/>
        <v>99015000</v>
      </c>
      <c r="AT26" s="191"/>
      <c r="AU26" s="86">
        <f t="shared" ref="AU26:AW26" si="35">SUM(B26,G26,L27,Q26,V26,AA26,AF26,AK26,AP26)</f>
        <v>183405000</v>
      </c>
      <c r="AV26" s="86">
        <f t="shared" si="35"/>
        <v>46590000</v>
      </c>
      <c r="AW26" s="86">
        <f t="shared" si="35"/>
        <v>268732500</v>
      </c>
      <c r="AX26" s="86">
        <f t="shared" ref="AX26:AX28" si="37">E26+J26+O27+T26+Y26+AD26+AI26+AN26+AS26</f>
        <v>498727500</v>
      </c>
      <c r="AY26" s="86"/>
    </row>
    <row r="27">
      <c r="A27" s="44">
        <v>46259.0</v>
      </c>
      <c r="B27" s="49">
        <f>AUGUST!B33-D27-C27</f>
        <v>17225000</v>
      </c>
      <c r="C27" s="50"/>
      <c r="D27" s="50">
        <v>3.445E7</v>
      </c>
      <c r="E27" s="50">
        <f t="shared" si="2"/>
        <v>51675000</v>
      </c>
      <c r="F27" s="50"/>
      <c r="G27" s="53"/>
      <c r="H27" s="53"/>
      <c r="I27" s="53"/>
      <c r="J27" s="53">
        <f t="shared" si="3"/>
        <v>0</v>
      </c>
      <c r="K27" s="53"/>
      <c r="L27" s="56">
        <v>3.945E7</v>
      </c>
      <c r="M27" s="94">
        <v>1.945E7</v>
      </c>
      <c r="N27" s="94">
        <v>7.59E7</v>
      </c>
      <c r="O27" s="56">
        <f t="shared" si="4"/>
        <v>134800000</v>
      </c>
      <c r="P27" s="94"/>
      <c r="Q27" s="50">
        <f>AUGUST!E33-R27-S27</f>
        <v>59250000</v>
      </c>
      <c r="R27" s="50"/>
      <c r="S27" s="50">
        <v>7.464E7</v>
      </c>
      <c r="T27" s="50">
        <f t="shared" si="5"/>
        <v>133890000</v>
      </c>
      <c r="U27" s="64"/>
      <c r="V27" s="66">
        <f>AUGUST!F33-X27</f>
        <v>25100000</v>
      </c>
      <c r="W27" s="68"/>
      <c r="X27" s="68">
        <v>3.86E7</v>
      </c>
      <c r="Y27" s="68">
        <f t="shared" si="6"/>
        <v>63700000</v>
      </c>
      <c r="Z27" s="73"/>
      <c r="AA27" s="50">
        <v>2.24325E7</v>
      </c>
      <c r="AB27" s="73">
        <v>1.27245E7</v>
      </c>
      <c r="AC27" s="50"/>
      <c r="AD27" s="50">
        <f t="shared" si="7"/>
        <v>35157000</v>
      </c>
      <c r="AE27" s="73"/>
      <c r="AF27" s="73">
        <f>+AUGUST!H33-(AG27+AH27)</f>
        <v>12700000</v>
      </c>
      <c r="AG27" s="50">
        <v>1.13E7</v>
      </c>
      <c r="AH27" s="50">
        <v>3.07E7</v>
      </c>
      <c r="AI27" s="50">
        <f t="shared" si="8"/>
        <v>54700000</v>
      </c>
      <c r="AJ27" s="101">
        <v>0.0</v>
      </c>
      <c r="AK27" s="127">
        <f>29070000-AM27</f>
        <v>17770000</v>
      </c>
      <c r="AL27" s="81" t="s">
        <v>27</v>
      </c>
      <c r="AM27" s="81">
        <v>1.13E7</v>
      </c>
      <c r="AN27" s="79">
        <f t="shared" si="20"/>
        <v>29070000</v>
      </c>
      <c r="AO27" s="81" t="s">
        <v>27</v>
      </c>
      <c r="AP27" s="82"/>
      <c r="AQ27" s="190"/>
      <c r="AR27" s="190">
        <v>1.45E7</v>
      </c>
      <c r="AS27" s="50">
        <f t="shared" si="10"/>
        <v>14500000</v>
      </c>
      <c r="AT27" s="191"/>
      <c r="AU27" s="86">
        <f t="shared" ref="AU27:AW27" si="36">SUM(B27,G27,L28,Q27,V27,AA27,AF27,AK27,AP27)</f>
        <v>161877500</v>
      </c>
      <c r="AV27" s="86">
        <f t="shared" si="36"/>
        <v>24024500</v>
      </c>
      <c r="AW27" s="86">
        <f t="shared" si="36"/>
        <v>219490000</v>
      </c>
      <c r="AX27" s="86">
        <f t="shared" si="37"/>
        <v>405392000</v>
      </c>
      <c r="AY27" s="86"/>
    </row>
    <row r="28">
      <c r="A28" s="44">
        <v>46260.0</v>
      </c>
      <c r="B28" s="49">
        <f>AUGUST!B34-D28-C28</f>
        <v>65030000</v>
      </c>
      <c r="C28" s="50"/>
      <c r="D28" s="50">
        <v>3.87E7</v>
      </c>
      <c r="E28" s="50">
        <f t="shared" si="2"/>
        <v>103730000</v>
      </c>
      <c r="F28" s="50">
        <v>6780000.0</v>
      </c>
      <c r="G28" s="53"/>
      <c r="H28" s="53"/>
      <c r="I28" s="53"/>
      <c r="J28" s="53">
        <f t="shared" si="3"/>
        <v>0</v>
      </c>
      <c r="K28" s="53"/>
      <c r="L28" s="56">
        <v>7400000.0</v>
      </c>
      <c r="M28" s="94"/>
      <c r="N28" s="56">
        <v>1.53E7</v>
      </c>
      <c r="O28" s="56">
        <f t="shared" si="4"/>
        <v>22700000</v>
      </c>
      <c r="P28" s="94"/>
      <c r="Q28" s="50">
        <f>AUGUST!E34-R28-S28</f>
        <v>42375000</v>
      </c>
      <c r="R28" s="199"/>
      <c r="S28" s="201">
        <v>1.989E7</v>
      </c>
      <c r="T28" s="50">
        <f t="shared" si="5"/>
        <v>62265000</v>
      </c>
      <c r="U28" s="97"/>
      <c r="V28" s="184">
        <v>1.548E7</v>
      </c>
      <c r="W28" s="68"/>
      <c r="X28" s="68"/>
      <c r="Y28" s="68">
        <f t="shared" si="6"/>
        <v>15480000</v>
      </c>
      <c r="Z28" s="73"/>
      <c r="AA28" s="50">
        <v>3548750.0</v>
      </c>
      <c r="AB28" s="50">
        <v>0.0</v>
      </c>
      <c r="AC28" s="50">
        <v>0.0</v>
      </c>
      <c r="AD28" s="50">
        <f t="shared" si="7"/>
        <v>3548750</v>
      </c>
      <c r="AE28" s="73"/>
      <c r="AF28" s="73">
        <f>+AUGUST!H34-(AG28+AH28)</f>
        <v>5880000</v>
      </c>
      <c r="AG28" s="50">
        <v>0.0</v>
      </c>
      <c r="AH28" s="50">
        <v>2.65E7</v>
      </c>
      <c r="AI28" s="50">
        <f t="shared" si="8"/>
        <v>32380000</v>
      </c>
      <c r="AJ28" s="50">
        <v>0.0</v>
      </c>
      <c r="AK28" s="79">
        <f>20700000-AM28</f>
        <v>9400000</v>
      </c>
      <c r="AL28" s="81" t="s">
        <v>27</v>
      </c>
      <c r="AM28" s="81">
        <v>1.13E7</v>
      </c>
      <c r="AN28" s="79">
        <f t="shared" si="20"/>
        <v>20700000</v>
      </c>
      <c r="AO28" s="81" t="s">
        <v>27</v>
      </c>
      <c r="AP28" s="82">
        <v>2.29E7</v>
      </c>
      <c r="AQ28" s="190">
        <v>0.0</v>
      </c>
      <c r="AR28" s="190">
        <v>0.0</v>
      </c>
      <c r="AS28" s="50">
        <f t="shared" si="10"/>
        <v>22900000</v>
      </c>
      <c r="AT28" s="191"/>
      <c r="AU28" s="86">
        <f t="shared" ref="AU28:AW28" si="38">SUM(B28,G28,L29,Q28,V28,AA28,AF28,AK28,AP28)</f>
        <v>179113750</v>
      </c>
      <c r="AV28" s="86">
        <f t="shared" si="38"/>
        <v>0</v>
      </c>
      <c r="AW28" s="86">
        <f t="shared" si="38"/>
        <v>96390000</v>
      </c>
      <c r="AX28" s="86">
        <f t="shared" si="37"/>
        <v>275503750</v>
      </c>
      <c r="AY28" s="86"/>
    </row>
    <row r="29">
      <c r="A29" s="44">
        <v>46261.0</v>
      </c>
      <c r="B29" s="49">
        <f>AUGUST!B35-D29-C29</f>
        <v>23510000</v>
      </c>
      <c r="C29" s="50"/>
      <c r="D29" s="50">
        <v>9940000.0</v>
      </c>
      <c r="E29" s="50">
        <f t="shared" si="2"/>
        <v>33450000</v>
      </c>
      <c r="F29" s="50">
        <v>8610000.0</v>
      </c>
      <c r="G29" s="53"/>
      <c r="H29" s="53"/>
      <c r="I29" s="53"/>
      <c r="J29" s="53">
        <f t="shared" si="3"/>
        <v>0</v>
      </c>
      <c r="K29" s="53"/>
      <c r="L29" s="56">
        <v>1.45E7</v>
      </c>
      <c r="M29" s="56"/>
      <c r="N29" s="56"/>
      <c r="O29" s="56">
        <f t="shared" si="4"/>
        <v>14500000</v>
      </c>
      <c r="P29" s="94"/>
      <c r="Q29" s="50">
        <f>AUGUST!E35-R29-S29</f>
        <v>25110000</v>
      </c>
      <c r="R29" s="114"/>
      <c r="S29" s="114">
        <v>1.53E7</v>
      </c>
      <c r="T29" s="50">
        <f t="shared" si="5"/>
        <v>40410000</v>
      </c>
      <c r="U29" s="202"/>
      <c r="V29" s="66">
        <v>5.119E7</v>
      </c>
      <c r="W29" s="68"/>
      <c r="X29" s="68">
        <v>1.65E7</v>
      </c>
      <c r="Y29" s="68">
        <f t="shared" si="6"/>
        <v>67690000</v>
      </c>
      <c r="Z29" s="73"/>
      <c r="AA29" s="50">
        <v>3166250.0</v>
      </c>
      <c r="AB29" s="50"/>
      <c r="AC29" s="50"/>
      <c r="AD29" s="50">
        <f t="shared" si="7"/>
        <v>3166250</v>
      </c>
      <c r="AE29" s="73"/>
      <c r="AF29" s="73">
        <f>+AUGUST!H35-(AG29+AH29)</f>
        <v>28080000</v>
      </c>
      <c r="AG29" s="50">
        <v>0.0</v>
      </c>
      <c r="AH29" s="50">
        <v>9190000.0</v>
      </c>
      <c r="AI29" s="50">
        <f t="shared" si="8"/>
        <v>37270000</v>
      </c>
      <c r="AJ29" s="50">
        <v>0.0</v>
      </c>
      <c r="AK29" s="127">
        <v>1.22E7</v>
      </c>
      <c r="AL29" s="102" t="s">
        <v>27</v>
      </c>
      <c r="AM29" s="102" t="s">
        <v>27</v>
      </c>
      <c r="AN29" s="79">
        <f t="shared" si="20"/>
        <v>12200000</v>
      </c>
      <c r="AO29" s="102" t="s">
        <v>27</v>
      </c>
      <c r="AP29" s="103">
        <v>1.26E7</v>
      </c>
      <c r="AQ29" s="190"/>
      <c r="AR29" s="190"/>
      <c r="AS29" s="50">
        <f t="shared" si="10"/>
        <v>12600000</v>
      </c>
      <c r="AT29" s="191"/>
      <c r="AU29" s="86">
        <f t="shared" ref="AU29:AW29" si="39">SUM(B29,G29,L29,Q29,V29,AA29,AF29,AK29,AP29)</f>
        <v>170356250</v>
      </c>
      <c r="AV29" s="86">
        <f t="shared" si="39"/>
        <v>0</v>
      </c>
      <c r="AW29" s="86">
        <f t="shared" si="39"/>
        <v>50930000</v>
      </c>
      <c r="AX29" s="86">
        <f t="shared" ref="AX29:AX32" si="41">E29+J29+O29+T29+Y29+AD29+AI29+AN29+AS29</f>
        <v>221286250</v>
      </c>
      <c r="AY29" s="86"/>
    </row>
    <row r="30">
      <c r="A30" s="44">
        <v>46262.0</v>
      </c>
      <c r="B30" s="49">
        <f>AUGUST!B36-D30-C30</f>
        <v>24150000</v>
      </c>
      <c r="C30" s="50">
        <v>1.548E7</v>
      </c>
      <c r="D30" s="50"/>
      <c r="E30" s="50">
        <f t="shared" si="2"/>
        <v>39630000</v>
      </c>
      <c r="F30" s="50"/>
      <c r="G30" s="53"/>
      <c r="H30" s="53"/>
      <c r="I30" s="53"/>
      <c r="J30" s="53">
        <f t="shared" si="3"/>
        <v>0</v>
      </c>
      <c r="K30" s="53"/>
      <c r="L30" s="56">
        <v>1.074E7</v>
      </c>
      <c r="M30" s="94">
        <v>1.06E7</v>
      </c>
      <c r="N30" s="94">
        <v>7550000.0</v>
      </c>
      <c r="O30" s="56">
        <f t="shared" si="4"/>
        <v>28890000</v>
      </c>
      <c r="P30" s="94"/>
      <c r="Q30" s="50">
        <f>AUGUST!E36-R30-S30</f>
        <v>7400000</v>
      </c>
      <c r="R30" s="50"/>
      <c r="S30" s="50"/>
      <c r="T30" s="50">
        <f t="shared" si="5"/>
        <v>7400000</v>
      </c>
      <c r="U30" s="64"/>
      <c r="V30" s="66">
        <v>2.527E7</v>
      </c>
      <c r="W30" s="68"/>
      <c r="X30" s="68">
        <v>2.817E7</v>
      </c>
      <c r="Y30" s="68">
        <f t="shared" si="6"/>
        <v>53440000</v>
      </c>
      <c r="Z30" s="73"/>
      <c r="AA30" s="67">
        <v>4938500.0</v>
      </c>
      <c r="AB30" s="50">
        <f>5057500+4165000</f>
        <v>9222500</v>
      </c>
      <c r="AC30" s="50"/>
      <c r="AD30" s="50">
        <f t="shared" si="7"/>
        <v>14161000</v>
      </c>
      <c r="AE30" s="73"/>
      <c r="AF30" s="73">
        <f>+AUGUST!H36-(AG30+AH30)</f>
        <v>29060000</v>
      </c>
      <c r="AG30" s="50">
        <v>0.0</v>
      </c>
      <c r="AH30" s="50">
        <v>0.0</v>
      </c>
      <c r="AI30" s="50">
        <f t="shared" si="8"/>
        <v>29060000</v>
      </c>
      <c r="AJ30" s="101">
        <v>0.0</v>
      </c>
      <c r="AK30" s="79">
        <v>2.7E7</v>
      </c>
      <c r="AL30" s="102" t="s">
        <v>27</v>
      </c>
      <c r="AM30" s="102">
        <v>7400000.0</v>
      </c>
      <c r="AN30" s="79">
        <f t="shared" si="20"/>
        <v>34400000</v>
      </c>
      <c r="AO30" s="102" t="s">
        <v>27</v>
      </c>
      <c r="AP30" s="103">
        <v>1.76E7</v>
      </c>
      <c r="AQ30" s="190"/>
      <c r="AR30" s="190">
        <v>1.16E7</v>
      </c>
      <c r="AS30" s="50">
        <f t="shared" si="10"/>
        <v>29200000</v>
      </c>
      <c r="AT30" s="191"/>
      <c r="AU30" s="86">
        <f t="shared" ref="AU30:AW30" si="40">SUM(B30,G30,L30,Q30,V30,AA30,AF30,AK30,AP30)</f>
        <v>146158500</v>
      </c>
      <c r="AV30" s="86">
        <f t="shared" si="40"/>
        <v>35302500</v>
      </c>
      <c r="AW30" s="86">
        <f t="shared" si="40"/>
        <v>54720000</v>
      </c>
      <c r="AX30" s="86">
        <f t="shared" si="41"/>
        <v>236181000</v>
      </c>
      <c r="AY30" s="86"/>
    </row>
    <row r="31">
      <c r="A31" s="44">
        <v>46263.0</v>
      </c>
      <c r="B31" s="49">
        <f>AUGUST!B37-D31-C31</f>
        <v>70010000</v>
      </c>
      <c r="C31" s="50"/>
      <c r="D31" s="50">
        <v>9.286E7</v>
      </c>
      <c r="E31" s="50">
        <f t="shared" si="2"/>
        <v>162870000</v>
      </c>
      <c r="F31" s="50">
        <v>2460000.0</v>
      </c>
      <c r="G31" s="53"/>
      <c r="H31" s="53"/>
      <c r="I31" s="53"/>
      <c r="J31" s="53">
        <f t="shared" si="3"/>
        <v>0</v>
      </c>
      <c r="K31" s="53"/>
      <c r="L31" s="56">
        <v>1.04855E8</v>
      </c>
      <c r="M31" s="94"/>
      <c r="N31" s="94">
        <v>1.79E7</v>
      </c>
      <c r="O31" s="56">
        <f t="shared" si="4"/>
        <v>122755000</v>
      </c>
      <c r="P31" s="94"/>
      <c r="Q31" s="50">
        <f>AUGUST!E37-R31-S31</f>
        <v>53330000</v>
      </c>
      <c r="R31" s="50"/>
      <c r="S31" s="50">
        <v>2.45E7</v>
      </c>
      <c r="T31" s="50">
        <f t="shared" si="5"/>
        <v>77830000</v>
      </c>
      <c r="U31" s="64"/>
      <c r="V31" s="66">
        <v>3.735E7</v>
      </c>
      <c r="W31" s="68"/>
      <c r="X31" s="175">
        <v>3.147E7</v>
      </c>
      <c r="Y31" s="68">
        <f t="shared" si="6"/>
        <v>68820000</v>
      </c>
      <c r="Z31" s="164"/>
      <c r="AA31" s="197">
        <v>3230000.0</v>
      </c>
      <c r="AB31" s="73"/>
      <c r="AC31" s="73"/>
      <c r="AD31" s="50">
        <f t="shared" si="7"/>
        <v>3230000</v>
      </c>
      <c r="AE31" s="73"/>
      <c r="AF31" s="73">
        <f>+AUGUST!H37-(AG31+AH31)</f>
        <v>21020000</v>
      </c>
      <c r="AG31" s="50">
        <v>0.0</v>
      </c>
      <c r="AH31" s="50">
        <v>0.0</v>
      </c>
      <c r="AI31" s="50">
        <f t="shared" si="8"/>
        <v>21020000</v>
      </c>
      <c r="AJ31" s="50">
        <v>0.0</v>
      </c>
      <c r="AK31" s="79">
        <v>6550000.0</v>
      </c>
      <c r="AL31" s="102" t="s">
        <v>27</v>
      </c>
      <c r="AM31" s="102" t="s">
        <v>27</v>
      </c>
      <c r="AN31" s="79">
        <f t="shared" si="20"/>
        <v>6550000</v>
      </c>
      <c r="AO31" s="102" t="s">
        <v>27</v>
      </c>
      <c r="AP31" s="103">
        <v>1.945E7</v>
      </c>
      <c r="AQ31" s="190"/>
      <c r="AR31" s="190"/>
      <c r="AS31" s="50">
        <f t="shared" si="10"/>
        <v>19450000</v>
      </c>
      <c r="AT31" s="191"/>
      <c r="AU31" s="86">
        <f t="shared" ref="AU31:AW31" si="42">SUM(B31,G31,L31,Q31,V31,AA31,AF31,AK31,AP31)</f>
        <v>315795000</v>
      </c>
      <c r="AV31" s="86">
        <f t="shared" si="42"/>
        <v>0</v>
      </c>
      <c r="AW31" s="86">
        <f t="shared" si="42"/>
        <v>166730000</v>
      </c>
      <c r="AX31" s="86">
        <f t="shared" si="41"/>
        <v>482525000</v>
      </c>
      <c r="AY31" s="86"/>
    </row>
    <row r="32">
      <c r="A32" s="44">
        <v>46264.0</v>
      </c>
      <c r="B32" s="49">
        <f>AUGUST!B38-D32-C32</f>
        <v>21150000</v>
      </c>
      <c r="C32" s="50"/>
      <c r="D32" s="50">
        <v>4.405E7</v>
      </c>
      <c r="E32" s="50">
        <f t="shared" si="2"/>
        <v>65200000</v>
      </c>
      <c r="F32" s="50"/>
      <c r="G32" s="53"/>
      <c r="H32" s="53"/>
      <c r="I32" s="53"/>
      <c r="J32" s="53">
        <f t="shared" si="3"/>
        <v>0</v>
      </c>
      <c r="K32" s="53"/>
      <c r="L32" s="56">
        <v>6.341E7</v>
      </c>
      <c r="M32" s="56"/>
      <c r="N32" s="56">
        <v>1.6005E7</v>
      </c>
      <c r="O32" s="56">
        <f t="shared" si="4"/>
        <v>79415000</v>
      </c>
      <c r="P32" s="94"/>
      <c r="Q32" s="50">
        <f>AUGUST!E38-R32-S32</f>
        <v>33300000</v>
      </c>
      <c r="R32" s="50"/>
      <c r="S32" s="50">
        <v>3.54E7</v>
      </c>
      <c r="T32" s="50">
        <f t="shared" si="5"/>
        <v>68700000</v>
      </c>
      <c r="U32" s="64"/>
      <c r="V32" s="66">
        <v>4.655E7</v>
      </c>
      <c r="W32" s="68"/>
      <c r="X32" s="68"/>
      <c r="Y32" s="68">
        <f t="shared" si="6"/>
        <v>46550000</v>
      </c>
      <c r="Z32" s="73"/>
      <c r="AA32" s="50">
        <v>3.26915E7</v>
      </c>
      <c r="AB32" s="73">
        <v>4700500.0</v>
      </c>
      <c r="AC32" s="73"/>
      <c r="AD32" s="50">
        <f t="shared" si="7"/>
        <v>37392000</v>
      </c>
      <c r="AE32" s="73"/>
      <c r="AF32" s="73">
        <f>+AUGUST!H38-(AG32+AH32)</f>
        <v>62595000</v>
      </c>
      <c r="AG32" s="50">
        <v>0.0</v>
      </c>
      <c r="AH32" s="50">
        <v>3.065E7</v>
      </c>
      <c r="AI32" s="50">
        <f t="shared" si="8"/>
        <v>93245000</v>
      </c>
      <c r="AJ32" s="50">
        <v>0.0</v>
      </c>
      <c r="AK32" s="79">
        <v>9250000.0</v>
      </c>
      <c r="AL32" s="81" t="s">
        <v>27</v>
      </c>
      <c r="AM32" s="81" t="s">
        <v>27</v>
      </c>
      <c r="AN32" s="79">
        <f t="shared" si="20"/>
        <v>9250000</v>
      </c>
      <c r="AO32" s="81" t="s">
        <v>27</v>
      </c>
      <c r="AP32" s="82">
        <v>6300000.0</v>
      </c>
      <c r="AQ32" s="190"/>
      <c r="AR32" s="190">
        <v>3930000.0</v>
      </c>
      <c r="AS32" s="50">
        <f t="shared" si="10"/>
        <v>10230000</v>
      </c>
      <c r="AT32" s="191"/>
      <c r="AU32" s="86">
        <f t="shared" ref="AU32:AW32" si="43">SUM(B32,G32,L32,Q32,V32,AA32,AF32,AK32,AP32)</f>
        <v>275246500</v>
      </c>
      <c r="AV32" s="86">
        <f t="shared" si="43"/>
        <v>4700500</v>
      </c>
      <c r="AW32" s="86">
        <f t="shared" si="43"/>
        <v>130035000</v>
      </c>
      <c r="AX32" s="86">
        <f t="shared" si="41"/>
        <v>409982000</v>
      </c>
      <c r="AY32" s="86"/>
    </row>
    <row r="33">
      <c r="A33" s="44">
        <v>46265.0</v>
      </c>
      <c r="B33" s="49">
        <f>AUGUST!B39-D33-C33</f>
        <v>0</v>
      </c>
      <c r="C33" s="50"/>
      <c r="D33" s="50">
        <v>0.0</v>
      </c>
      <c r="E33" s="50">
        <f t="shared" si="2"/>
        <v>0</v>
      </c>
      <c r="F33" s="50"/>
      <c r="G33" s="53"/>
      <c r="H33" s="53"/>
      <c r="I33" s="53"/>
      <c r="J33" s="53">
        <f t="shared" si="3"/>
        <v>0</v>
      </c>
      <c r="K33" s="53"/>
      <c r="L33" s="56">
        <v>2.05E7</v>
      </c>
      <c r="M33" s="56"/>
      <c r="N33" s="56">
        <v>1.7E7</v>
      </c>
      <c r="O33" s="56">
        <f>SUM(L33:N33)</f>
        <v>37500000</v>
      </c>
      <c r="P33" s="94"/>
      <c r="Q33" s="50">
        <f>AUGUST!E39-R33-S33</f>
        <v>0</v>
      </c>
      <c r="R33" s="50"/>
      <c r="S33" s="50">
        <v>7200000.0</v>
      </c>
      <c r="T33" s="50">
        <f t="shared" si="5"/>
        <v>7200000</v>
      </c>
      <c r="U33" s="64"/>
      <c r="V33" s="66">
        <f>AUGUST!F39-X33</f>
        <v>47200000</v>
      </c>
      <c r="W33" s="68"/>
      <c r="X33" s="68">
        <v>1.15E7</v>
      </c>
      <c r="Y33" s="68">
        <f t="shared" si="6"/>
        <v>58700000</v>
      </c>
      <c r="Z33" s="73"/>
      <c r="AA33" s="50">
        <v>1.524E7</v>
      </c>
      <c r="AB33" s="73">
        <v>9413750.0</v>
      </c>
      <c r="AC33" s="73"/>
      <c r="AD33" s="50">
        <f t="shared" si="7"/>
        <v>24653750</v>
      </c>
      <c r="AE33" s="73"/>
      <c r="AF33" s="73">
        <f>+AUGUST!H39-(AG33+AH33)</f>
        <v>45650000</v>
      </c>
      <c r="AG33" s="50">
        <v>0.0</v>
      </c>
      <c r="AH33" s="50">
        <v>0.0</v>
      </c>
      <c r="AI33" s="50">
        <f t="shared" si="8"/>
        <v>45650000</v>
      </c>
      <c r="AJ33" s="50">
        <v>0.0</v>
      </c>
      <c r="AK33" s="79" t="s">
        <v>27</v>
      </c>
      <c r="AL33" s="81" t="s">
        <v>27</v>
      </c>
      <c r="AM33" s="81">
        <v>5110000.0</v>
      </c>
      <c r="AN33" s="79" t="s">
        <v>27</v>
      </c>
      <c r="AO33" s="81" t="s">
        <v>27</v>
      </c>
      <c r="AP33" s="82"/>
      <c r="AQ33" s="190"/>
      <c r="AR33" s="190"/>
      <c r="AS33" s="50">
        <f t="shared" si="10"/>
        <v>0</v>
      </c>
      <c r="AT33" s="191"/>
      <c r="AU33" s="86"/>
      <c r="AV33" s="86"/>
      <c r="AW33" s="86"/>
      <c r="AX33" s="86"/>
      <c r="AY33" s="86"/>
    </row>
    <row r="34">
      <c r="A34" s="205" t="s">
        <v>31</v>
      </c>
      <c r="B34" s="206">
        <f>SUM(B3:B33)</f>
        <v>893404500</v>
      </c>
      <c r="C34" s="206">
        <f>SUM(C3:C32)</f>
        <v>15480000</v>
      </c>
      <c r="D34" s="206">
        <f>SUM(D3:D33)</f>
        <v>1398260000</v>
      </c>
      <c r="E34" s="206">
        <f t="shared" ref="E34:K34" si="44">SUM(E3:E32)</f>
        <v>2307144500</v>
      </c>
      <c r="F34" s="206">
        <f t="shared" si="44"/>
        <v>149700000</v>
      </c>
      <c r="G34" s="206">
        <f t="shared" si="44"/>
        <v>0</v>
      </c>
      <c r="H34" s="206">
        <f t="shared" si="44"/>
        <v>0</v>
      </c>
      <c r="I34" s="206">
        <f t="shared" si="44"/>
        <v>0</v>
      </c>
      <c r="J34" s="206">
        <f t="shared" si="44"/>
        <v>0</v>
      </c>
      <c r="K34" s="206">
        <f t="shared" si="44"/>
        <v>0</v>
      </c>
      <c r="L34" s="206">
        <f t="shared" ref="L34:N34" si="45">SUM(L3:L33)</f>
        <v>962400000</v>
      </c>
      <c r="M34" s="206">
        <f t="shared" si="45"/>
        <v>199875000</v>
      </c>
      <c r="N34" s="206">
        <f t="shared" si="45"/>
        <v>1000800000</v>
      </c>
      <c r="O34" s="206">
        <f t="shared" ref="O34:R34" si="46">SUM(O3:O32)</f>
        <v>2125575000</v>
      </c>
      <c r="P34" s="206">
        <f t="shared" si="46"/>
        <v>0</v>
      </c>
      <c r="Q34" s="206">
        <f t="shared" si="46"/>
        <v>1440415000</v>
      </c>
      <c r="R34" s="206">
        <f t="shared" si="46"/>
        <v>203000000</v>
      </c>
      <c r="S34" s="206">
        <f t="shared" ref="S34:T34" si="47">SUM(S3:S33)</f>
        <v>957180000</v>
      </c>
      <c r="T34" s="206">
        <f t="shared" si="47"/>
        <v>2600595000</v>
      </c>
      <c r="U34" s="206">
        <f>SUM(U3:U32)</f>
        <v>0</v>
      </c>
      <c r="V34" s="206">
        <f t="shared" ref="V34:X34" si="48">SUM(V3:V33)</f>
        <v>854215000</v>
      </c>
      <c r="W34" s="206">
        <f t="shared" si="48"/>
        <v>35200000</v>
      </c>
      <c r="X34" s="206">
        <f t="shared" si="48"/>
        <v>937518000</v>
      </c>
      <c r="Y34" s="206">
        <f t="shared" ref="Y34:Z34" si="49">SUM(Y3:Y32)</f>
        <v>1768233000</v>
      </c>
      <c r="Z34" s="206">
        <f t="shared" si="49"/>
        <v>0</v>
      </c>
      <c r="AA34" s="206">
        <f t="shared" ref="AA34:AB34" si="50">SUM(AA3:AA33)</f>
        <v>367655750</v>
      </c>
      <c r="AB34" s="206">
        <f t="shared" si="50"/>
        <v>55811250</v>
      </c>
      <c r="AC34" s="206">
        <f>SUM(AC3:AC32)</f>
        <v>69031250</v>
      </c>
      <c r="AD34" s="206">
        <f>SUM(AD3:AD33)</f>
        <v>492498250</v>
      </c>
      <c r="AE34" s="206">
        <f>SUM(AE3:AE32)</f>
        <v>0</v>
      </c>
      <c r="AF34" s="206">
        <f t="shared" ref="AF34:AR34" si="51">SUM(AF3:AF33)</f>
        <v>564280000</v>
      </c>
      <c r="AG34" s="206">
        <f t="shared" si="51"/>
        <v>65390000</v>
      </c>
      <c r="AH34" s="206">
        <f t="shared" si="51"/>
        <v>578125000</v>
      </c>
      <c r="AI34" s="206">
        <f t="shared" si="51"/>
        <v>1207795000</v>
      </c>
      <c r="AJ34" s="206">
        <f t="shared" si="51"/>
        <v>0</v>
      </c>
      <c r="AK34" s="208">
        <f t="shared" si="51"/>
        <v>607625000</v>
      </c>
      <c r="AL34" s="208">
        <f t="shared" si="51"/>
        <v>24060000</v>
      </c>
      <c r="AM34" s="208">
        <f t="shared" si="51"/>
        <v>419250000</v>
      </c>
      <c r="AN34" s="208">
        <f t="shared" si="51"/>
        <v>1062325000</v>
      </c>
      <c r="AO34" s="209">
        <f t="shared" si="51"/>
        <v>16500000</v>
      </c>
      <c r="AP34" s="206">
        <f t="shared" si="51"/>
        <v>662735000</v>
      </c>
      <c r="AQ34" s="206">
        <f t="shared" si="51"/>
        <v>9000000</v>
      </c>
      <c r="AR34" s="206">
        <f t="shared" si="51"/>
        <v>384410000</v>
      </c>
      <c r="AS34" s="206">
        <f t="shared" ref="AS34:AY34" si="52">SUM(AS3:AS32)</f>
        <v>1056145000</v>
      </c>
      <c r="AT34" s="206">
        <f t="shared" si="52"/>
        <v>0</v>
      </c>
      <c r="AU34" s="210">
        <f t="shared" si="52"/>
        <v>6225040250</v>
      </c>
      <c r="AV34" s="210">
        <f t="shared" si="52"/>
        <v>588052500</v>
      </c>
      <c r="AW34" s="210">
        <f t="shared" si="52"/>
        <v>5698364250</v>
      </c>
      <c r="AX34" s="210">
        <f t="shared" si="52"/>
        <v>12527957000</v>
      </c>
      <c r="AY34" s="210">
        <f t="shared" si="52"/>
        <v>0</v>
      </c>
    </row>
    <row r="35">
      <c r="A35" s="211" t="s">
        <v>40</v>
      </c>
      <c r="B35" s="212">
        <f>B34/E34</f>
        <v>0.3872338729</v>
      </c>
      <c r="C35" s="212">
        <f>C34/E34</f>
        <v>0.006709592745</v>
      </c>
      <c r="D35" s="212">
        <f>D34/E34</f>
        <v>0.6060565344</v>
      </c>
      <c r="E35" s="212"/>
      <c r="F35" s="212">
        <f>F34/E34</f>
        <v>0.06488540271</v>
      </c>
      <c r="G35" s="212" t="str">
        <f>G34/J34</f>
        <v>#DIV/0!</v>
      </c>
      <c r="H35" s="212" t="str">
        <f>H34/J34</f>
        <v>#DIV/0!</v>
      </c>
      <c r="I35" s="212" t="str">
        <f>I34/J34</f>
        <v>#DIV/0!</v>
      </c>
      <c r="J35" s="212"/>
      <c r="K35" s="212" t="str">
        <f>K34/J34</f>
        <v>#DIV/0!</v>
      </c>
      <c r="L35" s="212">
        <f>L34/O34</f>
        <v>0.452771603</v>
      </c>
      <c r="M35" s="212">
        <f>M34/O34</f>
        <v>0.0940333792</v>
      </c>
      <c r="N35" s="212">
        <f>N34/O34</f>
        <v>0.4708373028</v>
      </c>
      <c r="O35" s="212"/>
      <c r="P35" s="212">
        <f>P34/O34</f>
        <v>0</v>
      </c>
      <c r="Q35" s="212">
        <f>Q34/T34</f>
        <v>0.5538790161</v>
      </c>
      <c r="R35" s="212">
        <f>R34/T34</f>
        <v>0.07805905956</v>
      </c>
      <c r="S35" s="212">
        <f>S34/T34</f>
        <v>0.3680619243</v>
      </c>
      <c r="T35" s="212"/>
      <c r="U35" s="212">
        <f>U34/T34</f>
        <v>0</v>
      </c>
      <c r="V35" s="212">
        <f>V34/Y34</f>
        <v>0.4830896155</v>
      </c>
      <c r="W35" s="212">
        <f>W34/Y34</f>
        <v>0.01990687879</v>
      </c>
      <c r="X35" s="212">
        <f>X34/Y34</f>
        <v>0.5302004883</v>
      </c>
      <c r="Y35" s="212"/>
      <c r="Z35" s="212">
        <f>Z34/Y34</f>
        <v>0</v>
      </c>
      <c r="AA35" s="212">
        <f>AA34/AD34</f>
        <v>0.7465117896</v>
      </c>
      <c r="AB35" s="212">
        <f>AB34/AD34</f>
        <v>0.1133227377</v>
      </c>
      <c r="AC35" s="212">
        <f>AC34/AD34</f>
        <v>0.1401654727</v>
      </c>
      <c r="AD35" s="212"/>
      <c r="AE35" s="212">
        <f>AE34/AD34</f>
        <v>0</v>
      </c>
      <c r="AF35" s="212">
        <f>AF34/AI34</f>
        <v>0.4671984898</v>
      </c>
      <c r="AG35" s="212">
        <f>AG34/AI34</f>
        <v>0.05413998236</v>
      </c>
      <c r="AH35" s="212">
        <f>AH34/AI34</f>
        <v>0.4786615278</v>
      </c>
      <c r="AI35" s="212"/>
      <c r="AJ35" s="212">
        <f>AJ34/AI34</f>
        <v>0</v>
      </c>
      <c r="AK35" s="215">
        <f>AK34/AN34</f>
        <v>0.5719765608</v>
      </c>
      <c r="AL35" s="215">
        <f>AL34/AN34</f>
        <v>0.02264843621</v>
      </c>
      <c r="AM35" s="215">
        <f>AM34/AN34</f>
        <v>0.394653237</v>
      </c>
      <c r="AN35" s="215"/>
      <c r="AO35" s="216">
        <f>AO34/AN34</f>
        <v>0.01553196997</v>
      </c>
      <c r="AP35" s="212">
        <f>AP34/AS34</f>
        <v>0.6275037992</v>
      </c>
      <c r="AQ35" s="212">
        <f>AQ34/AS34</f>
        <v>0.008521557173</v>
      </c>
      <c r="AR35" s="212">
        <f>AR34/AS34</f>
        <v>0.3639746436</v>
      </c>
      <c r="AS35" s="212"/>
      <c r="AT35" s="212">
        <f>AT34/AS34</f>
        <v>0</v>
      </c>
      <c r="AU35" s="218">
        <f>AU34/AX34</f>
        <v>0.4968918915</v>
      </c>
      <c r="AV35" s="218">
        <f>AV34/AX34</f>
        <v>0.04693921762</v>
      </c>
      <c r="AW35" s="218">
        <f>AW34/AX34</f>
        <v>0.4548518366</v>
      </c>
      <c r="AX35" s="218"/>
      <c r="AY35" s="218">
        <f>AY34/AX34</f>
        <v>0</v>
      </c>
    </row>
    <row r="36">
      <c r="A36" s="219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1"/>
      <c r="X36" s="221"/>
      <c r="Y36" s="221"/>
      <c r="AA36" s="221"/>
      <c r="AB36" s="220"/>
      <c r="AC36" s="220"/>
      <c r="AD36" s="220"/>
      <c r="AE36" s="220"/>
      <c r="AF36" s="220"/>
      <c r="AG36" s="220"/>
      <c r="AH36" s="220"/>
      <c r="AI36" s="220"/>
      <c r="AJ36" s="220"/>
      <c r="AK36" s="222"/>
      <c r="AL36" s="222"/>
      <c r="AM36" s="222"/>
      <c r="AN36" s="222"/>
      <c r="AO36" s="223"/>
      <c r="AP36" s="220"/>
      <c r="AQ36" s="224"/>
      <c r="AR36" s="224"/>
      <c r="AS36" s="224"/>
      <c r="AT36" s="224"/>
      <c r="AU36" s="224">
        <f t="shared" ref="AU36:AX36" si="53">sum(AU20:AU26)</f>
        <v>1540432750</v>
      </c>
      <c r="AV36" s="224">
        <f t="shared" si="53"/>
        <v>199790000</v>
      </c>
      <c r="AW36" s="224">
        <f t="shared" si="53"/>
        <v>1383964500</v>
      </c>
      <c r="AX36" s="224">
        <f t="shared" si="53"/>
        <v>3124187250</v>
      </c>
      <c r="AY36" s="224"/>
    </row>
    <row r="37">
      <c r="A37" s="219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5"/>
      <c r="AA37" s="220"/>
      <c r="AB37" s="225"/>
      <c r="AC37" s="225"/>
      <c r="AD37" s="225"/>
      <c r="AE37" s="225"/>
      <c r="AF37" s="225"/>
      <c r="AG37" s="220"/>
      <c r="AH37" s="220"/>
      <c r="AI37" s="220"/>
      <c r="AJ37" s="220"/>
      <c r="AK37" s="222"/>
      <c r="AL37" s="222"/>
      <c r="AM37" s="222"/>
      <c r="AN37" s="222"/>
      <c r="AO37" s="223"/>
      <c r="AP37" s="220"/>
      <c r="AQ37" s="224"/>
      <c r="AR37" s="224"/>
      <c r="AS37" s="224"/>
      <c r="AT37" s="224"/>
      <c r="AU37" s="226"/>
      <c r="AV37" s="226"/>
      <c r="AW37" s="226"/>
      <c r="AX37" s="226"/>
      <c r="AY37" s="224"/>
    </row>
    <row r="38">
      <c r="A38" s="219"/>
      <c r="B38" s="220">
        <f t="shared" ref="B38:D38" si="54">sum(B3:B8)</f>
        <v>204409500</v>
      </c>
      <c r="C38" s="220">
        <f t="shared" si="54"/>
        <v>0</v>
      </c>
      <c r="D38" s="220">
        <f t="shared" si="54"/>
        <v>413235000</v>
      </c>
      <c r="E38" s="220">
        <f>sum(E3:E33)</f>
        <v>2307144500</v>
      </c>
      <c r="F38" s="220"/>
      <c r="G38" s="220">
        <f t="shared" ref="G38:J38" si="55">sum(G3:G8)</f>
        <v>0</v>
      </c>
      <c r="H38" s="220">
        <f t="shared" si="55"/>
        <v>0</v>
      </c>
      <c r="I38" s="220">
        <f t="shared" si="55"/>
        <v>0</v>
      </c>
      <c r="J38" s="220">
        <f t="shared" si="55"/>
        <v>0</v>
      </c>
      <c r="K38" s="220"/>
      <c r="L38" s="220">
        <f t="shared" ref="L38:O38" si="56">sum(L3:L8)</f>
        <v>200890000</v>
      </c>
      <c r="M38" s="220">
        <f t="shared" si="56"/>
        <v>32300000</v>
      </c>
      <c r="N38" s="220">
        <f t="shared" si="56"/>
        <v>327585000</v>
      </c>
      <c r="O38" s="220">
        <f t="shared" si="56"/>
        <v>560775000</v>
      </c>
      <c r="P38" s="220"/>
      <c r="Q38" s="220">
        <f t="shared" ref="Q38:T38" si="57">sum(Q3:Q8)</f>
        <v>288405000</v>
      </c>
      <c r="R38" s="220">
        <f t="shared" si="57"/>
        <v>93100000</v>
      </c>
      <c r="S38" s="220">
        <f t="shared" si="57"/>
        <v>209020000</v>
      </c>
      <c r="T38" s="220">
        <f t="shared" si="57"/>
        <v>590525000</v>
      </c>
      <c r="U38" s="220"/>
      <c r="V38" s="220">
        <f t="shared" ref="V38:Y38" si="58">sum(V3:V8)</f>
        <v>114025000</v>
      </c>
      <c r="W38" s="220">
        <f t="shared" si="58"/>
        <v>0</v>
      </c>
      <c r="X38" s="220">
        <f t="shared" si="58"/>
        <v>351698000</v>
      </c>
      <c r="Y38" s="220">
        <f t="shared" si="58"/>
        <v>465723000</v>
      </c>
      <c r="Z38" s="225"/>
      <c r="AA38" s="220">
        <f t="shared" ref="AA38:AD38" si="59">sum(AA3:AA8)</f>
        <v>62931250</v>
      </c>
      <c r="AB38" s="220">
        <f t="shared" si="59"/>
        <v>5355000</v>
      </c>
      <c r="AC38" s="220">
        <f t="shared" si="59"/>
        <v>0</v>
      </c>
      <c r="AD38" s="220">
        <f t="shared" si="59"/>
        <v>68286250</v>
      </c>
      <c r="AE38" s="225"/>
      <c r="AF38" s="220">
        <f t="shared" ref="AF38:AI38" si="60">sum(AF3:AF8)</f>
        <v>177545000</v>
      </c>
      <c r="AG38" s="220">
        <f t="shared" si="60"/>
        <v>0</v>
      </c>
      <c r="AH38" s="220">
        <f t="shared" si="60"/>
        <v>219585000</v>
      </c>
      <c r="AI38" s="220">
        <f t="shared" si="60"/>
        <v>397130000</v>
      </c>
      <c r="AJ38" s="220"/>
      <c r="AK38" s="222">
        <f t="shared" ref="AK38:AN38" si="61">sum(AK3:AK8)</f>
        <v>118840000</v>
      </c>
      <c r="AL38" s="222">
        <f t="shared" si="61"/>
        <v>18610000</v>
      </c>
      <c r="AM38" s="222">
        <f t="shared" si="61"/>
        <v>136870000</v>
      </c>
      <c r="AN38" s="222">
        <f t="shared" si="61"/>
        <v>274320000</v>
      </c>
      <c r="AO38" s="223"/>
      <c r="AP38" s="220">
        <f t="shared" ref="AP38:AS38" si="62">sum(AP3:AP8)</f>
        <v>143330000</v>
      </c>
      <c r="AQ38" s="220">
        <f t="shared" si="62"/>
        <v>0</v>
      </c>
      <c r="AR38" s="220">
        <f t="shared" si="62"/>
        <v>33000000</v>
      </c>
      <c r="AS38" s="220">
        <f t="shared" si="62"/>
        <v>176330000</v>
      </c>
      <c r="AT38" s="224"/>
      <c r="AU38" s="220">
        <f t="shared" ref="AU38:AX38" si="63">sum(AU21:AU27)</f>
        <v>1614760250</v>
      </c>
      <c r="AV38" s="220">
        <f t="shared" si="63"/>
        <v>223814500</v>
      </c>
      <c r="AW38" s="220">
        <f t="shared" si="63"/>
        <v>1532282500</v>
      </c>
      <c r="AX38" s="220">
        <f t="shared" si="63"/>
        <v>3370857250</v>
      </c>
      <c r="AY38" s="224"/>
    </row>
    <row r="39">
      <c r="A39" s="219"/>
      <c r="B39" s="227">
        <f>B38/E38</f>
        <v>0.0885984818</v>
      </c>
      <c r="C39" s="227">
        <f>C38/E38</f>
        <v>0</v>
      </c>
      <c r="D39" s="227">
        <f>D38/E38</f>
        <v>0.179111018</v>
      </c>
      <c r="E39" s="220"/>
      <c r="F39" s="220"/>
      <c r="G39" s="227" t="str">
        <f>G38/J38</f>
        <v>#DIV/0!</v>
      </c>
      <c r="H39" s="227" t="str">
        <f>H38/J38</f>
        <v>#DIV/0!</v>
      </c>
      <c r="I39" s="227" t="str">
        <f>I38/J38</f>
        <v>#DIV/0!</v>
      </c>
      <c r="J39" s="220"/>
      <c r="K39" s="220"/>
      <c r="L39" s="227">
        <f>L38/O38</f>
        <v>0.3582363693</v>
      </c>
      <c r="M39" s="227">
        <f>M38/O38</f>
        <v>0.05759885872</v>
      </c>
      <c r="N39" s="227">
        <f>N38/O38</f>
        <v>0.584164772</v>
      </c>
      <c r="O39" s="220"/>
      <c r="P39" s="220"/>
      <c r="Q39" s="227">
        <f>Q38/T38</f>
        <v>0.4883874518</v>
      </c>
      <c r="R39" s="227">
        <f>R38/T38</f>
        <v>0.1576563228</v>
      </c>
      <c r="S39" s="227">
        <f>S38/T38</f>
        <v>0.3539562254</v>
      </c>
      <c r="T39" s="220"/>
      <c r="U39" s="220"/>
      <c r="V39" s="227">
        <f>V38/Y38</f>
        <v>0.2448343758</v>
      </c>
      <c r="W39" s="227">
        <f>W38/Y38</f>
        <v>0</v>
      </c>
      <c r="X39" s="227">
        <f>X38/Y38</f>
        <v>0.7551656242</v>
      </c>
      <c r="Y39" s="220"/>
      <c r="Z39" s="225"/>
      <c r="AA39" s="227">
        <f>AA38/AD38</f>
        <v>0.9215801131</v>
      </c>
      <c r="AB39" s="227">
        <f>AB38/AD38</f>
        <v>0.07841988687</v>
      </c>
      <c r="AC39" s="227">
        <f>AC38/AD38</f>
        <v>0</v>
      </c>
      <c r="AD39" s="220"/>
      <c r="AE39" s="225"/>
      <c r="AF39" s="227">
        <f>AF38/AI38</f>
        <v>0.4470702289</v>
      </c>
      <c r="AG39" s="227">
        <f>AG38/AI38</f>
        <v>0</v>
      </c>
      <c r="AH39" s="227">
        <f>AH38/AI38</f>
        <v>0.5529297711</v>
      </c>
      <c r="AI39" s="220"/>
      <c r="AJ39" s="220"/>
      <c r="AK39" s="228">
        <f>AK38/AN38</f>
        <v>0.4332166812</v>
      </c>
      <c r="AL39" s="228">
        <f>AL38/AN38</f>
        <v>0.06784047827</v>
      </c>
      <c r="AM39" s="228">
        <f>AM38/AN38</f>
        <v>0.4989428405</v>
      </c>
      <c r="AN39" s="222"/>
      <c r="AO39" s="223"/>
      <c r="AP39" s="227">
        <f>AP38/AS38</f>
        <v>0.8128509046</v>
      </c>
      <c r="AQ39" s="227">
        <f>AQ38/AS38</f>
        <v>0</v>
      </c>
      <c r="AR39" s="227">
        <f>AR38/AS38</f>
        <v>0.1871490954</v>
      </c>
      <c r="AS39" s="220"/>
      <c r="AT39" s="224"/>
      <c r="AU39" s="226">
        <f t="shared" ref="AU39:AU40" si="65">AU38/AX38</f>
        <v>0.4790354887</v>
      </c>
      <c r="AV39" s="226">
        <f t="shared" ref="AV39:AV40" si="66">AV38/AX38</f>
        <v>0.06639690838</v>
      </c>
      <c r="AW39" s="226">
        <f t="shared" ref="AW39:AW40" si="67">AW38/AX38</f>
        <v>0.4545676029</v>
      </c>
      <c r="AX39" s="224">
        <f t="shared" ref="AX39:AY39" si="64">sum(AX10:AX16)</f>
        <v>2405466000</v>
      </c>
      <c r="AY39" s="224">
        <f t="shared" si="64"/>
        <v>0</v>
      </c>
    </row>
    <row r="40">
      <c r="A40" s="219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7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5"/>
      <c r="AA40" s="220"/>
      <c r="AB40" s="225"/>
      <c r="AC40" s="225"/>
      <c r="AD40" s="225"/>
      <c r="AE40" s="225"/>
      <c r="AF40" s="225"/>
      <c r="AG40" s="220"/>
      <c r="AH40" s="220"/>
      <c r="AI40" s="220"/>
      <c r="AJ40" s="220"/>
      <c r="AK40" s="222"/>
      <c r="AL40" s="222"/>
      <c r="AM40" s="222"/>
      <c r="AN40" s="222"/>
      <c r="AO40" s="223"/>
      <c r="AP40" s="220"/>
      <c r="AQ40" s="224"/>
      <c r="AR40" s="224"/>
      <c r="AS40" s="224"/>
      <c r="AT40" s="224"/>
      <c r="AU40" s="226">
        <f t="shared" si="65"/>
        <v>0.0000000001991445685</v>
      </c>
      <c r="AV40" s="226">
        <f t="shared" si="66"/>
        <v>0</v>
      </c>
      <c r="AW40" s="226">
        <f t="shared" si="67"/>
        <v>0.0000000001889727824</v>
      </c>
      <c r="AX40" s="224"/>
      <c r="AY40" s="224"/>
    </row>
    <row r="41">
      <c r="A41" s="219"/>
      <c r="B41" s="220"/>
      <c r="C41" s="220"/>
      <c r="D41" s="220"/>
      <c r="E41" s="220"/>
      <c r="F41" s="229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9"/>
      <c r="Y41" s="220"/>
      <c r="Z41" s="225"/>
      <c r="AA41" s="220"/>
      <c r="AB41" s="225"/>
      <c r="AC41" s="225"/>
      <c r="AD41" s="225"/>
      <c r="AE41" s="225"/>
      <c r="AF41" s="225"/>
      <c r="AG41" s="220"/>
      <c r="AH41" s="220"/>
      <c r="AI41" s="220"/>
      <c r="AJ41" s="220"/>
      <c r="AK41" s="222"/>
      <c r="AL41" s="222"/>
      <c r="AM41" s="222"/>
      <c r="AN41" s="222"/>
      <c r="AO41" s="223"/>
      <c r="AP41" s="220"/>
      <c r="AQ41" s="224"/>
      <c r="AR41" s="224"/>
      <c r="AS41" s="224"/>
      <c r="AT41" s="224"/>
      <c r="AU41" s="224"/>
      <c r="AV41" s="224"/>
      <c r="AW41" s="224"/>
      <c r="AX41" s="224"/>
      <c r="AY41" s="224"/>
    </row>
    <row r="42">
      <c r="A42" s="219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5"/>
      <c r="AA42" s="220"/>
      <c r="AB42" s="225"/>
      <c r="AC42" s="225"/>
      <c r="AD42" s="225"/>
      <c r="AE42" s="225"/>
      <c r="AF42" s="225"/>
      <c r="AG42" s="220"/>
      <c r="AH42" s="220"/>
      <c r="AI42" s="220"/>
      <c r="AJ42" s="220"/>
      <c r="AK42" s="222"/>
      <c r="AL42" s="222"/>
      <c r="AM42" s="222"/>
      <c r="AN42" s="222"/>
      <c r="AO42" s="223"/>
      <c r="AP42" s="220"/>
      <c r="AQ42" s="224"/>
      <c r="AR42" s="224"/>
      <c r="AS42" s="224"/>
      <c r="AT42" s="224"/>
      <c r="AU42" s="224"/>
      <c r="AV42" s="224"/>
      <c r="AW42" s="224"/>
      <c r="AX42" s="224"/>
      <c r="AY42" s="224"/>
    </row>
    <row r="43">
      <c r="A43" s="219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5"/>
      <c r="AA43" s="220"/>
      <c r="AB43" s="225"/>
      <c r="AC43" s="225"/>
      <c r="AD43" s="225"/>
      <c r="AE43" s="225"/>
      <c r="AF43" s="225"/>
      <c r="AG43" s="220"/>
      <c r="AH43" s="220"/>
      <c r="AI43" s="220"/>
      <c r="AJ43" s="220"/>
      <c r="AK43" s="222"/>
      <c r="AL43" s="222"/>
      <c r="AM43" s="222"/>
      <c r="AN43" s="222"/>
      <c r="AO43" s="223"/>
      <c r="AP43" s="220"/>
      <c r="AQ43" s="224"/>
      <c r="AR43" s="224"/>
      <c r="AS43" s="224"/>
      <c r="AT43" s="224"/>
      <c r="AU43" s="224"/>
      <c r="AV43" s="224"/>
      <c r="AW43" s="224"/>
      <c r="AX43" s="224"/>
      <c r="AY43" s="224"/>
    </row>
    <row r="44">
      <c r="A44" s="219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5"/>
      <c r="AA44" s="220"/>
      <c r="AB44" s="225"/>
      <c r="AC44" s="225"/>
      <c r="AD44" s="225"/>
      <c r="AE44" s="225"/>
      <c r="AF44" s="225"/>
      <c r="AG44" s="220"/>
      <c r="AH44" s="220"/>
      <c r="AI44" s="220"/>
      <c r="AJ44" s="220"/>
      <c r="AK44" s="222"/>
      <c r="AL44" s="222"/>
      <c r="AM44" s="222"/>
      <c r="AN44" s="222"/>
      <c r="AO44" s="223"/>
      <c r="AP44" s="220"/>
      <c r="AQ44" s="224"/>
      <c r="AR44" s="224"/>
      <c r="AS44" s="224"/>
      <c r="AT44" s="224"/>
      <c r="AU44" s="230"/>
      <c r="AV44" s="224"/>
      <c r="AW44" s="224"/>
      <c r="AX44" s="224"/>
      <c r="AY44" s="224"/>
    </row>
    <row r="45">
      <c r="A45" s="219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5"/>
      <c r="AA45" s="220"/>
      <c r="AB45" s="225"/>
      <c r="AC45" s="225"/>
      <c r="AD45" s="225"/>
      <c r="AE45" s="225"/>
      <c r="AF45" s="225"/>
      <c r="AG45" s="220"/>
      <c r="AH45" s="220"/>
      <c r="AI45" s="220"/>
      <c r="AJ45" s="220"/>
      <c r="AK45" s="222"/>
      <c r="AL45" s="222"/>
      <c r="AM45" s="222"/>
      <c r="AN45" s="222"/>
      <c r="AO45" s="223"/>
      <c r="AP45" s="220"/>
      <c r="AQ45" s="224"/>
      <c r="AR45" s="224"/>
      <c r="AS45" s="224"/>
      <c r="AT45" s="224"/>
      <c r="AU45" s="224"/>
      <c r="AV45" s="224"/>
      <c r="AW45" s="224"/>
      <c r="AX45" s="224"/>
      <c r="AY45" s="224"/>
    </row>
    <row r="46">
      <c r="A46" s="219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5"/>
      <c r="AA46" s="220"/>
      <c r="AB46" s="225"/>
      <c r="AC46" s="225"/>
      <c r="AD46" s="225"/>
      <c r="AE46" s="225"/>
      <c r="AF46" s="225"/>
      <c r="AG46" s="220"/>
      <c r="AH46" s="220"/>
      <c r="AI46" s="220"/>
      <c r="AJ46" s="220"/>
      <c r="AK46" s="222"/>
      <c r="AL46" s="222"/>
      <c r="AM46" s="222"/>
      <c r="AN46" s="222"/>
      <c r="AO46" s="223"/>
      <c r="AP46" s="220"/>
      <c r="AQ46" s="224"/>
      <c r="AR46" s="224"/>
      <c r="AS46" s="224"/>
      <c r="AT46" s="224"/>
      <c r="AU46" s="224"/>
      <c r="AV46" s="224"/>
      <c r="AW46" s="224"/>
      <c r="AX46" s="224"/>
      <c r="AY46" s="224"/>
    </row>
    <row r="47">
      <c r="A47" s="219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5"/>
      <c r="AA47" s="220"/>
      <c r="AB47" s="225"/>
      <c r="AC47" s="225"/>
      <c r="AD47" s="225"/>
      <c r="AE47" s="225"/>
      <c r="AF47" s="225"/>
      <c r="AG47" s="220"/>
      <c r="AH47" s="220"/>
      <c r="AI47" s="220"/>
      <c r="AJ47" s="220"/>
      <c r="AK47" s="222"/>
      <c r="AL47" s="222"/>
      <c r="AM47" s="222"/>
      <c r="AN47" s="222"/>
      <c r="AO47" s="223"/>
      <c r="AP47" s="220"/>
      <c r="AQ47" s="224"/>
      <c r="AR47" s="224"/>
      <c r="AS47" s="224"/>
      <c r="AT47" s="224"/>
      <c r="AU47" s="224"/>
      <c r="AV47" s="224"/>
      <c r="AW47" s="224"/>
      <c r="AX47" s="224"/>
      <c r="AY47" s="224"/>
    </row>
    <row r="48">
      <c r="A48" s="219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5"/>
      <c r="AA48" s="220"/>
      <c r="AB48" s="225"/>
      <c r="AC48" s="225"/>
      <c r="AD48" s="225"/>
      <c r="AE48" s="225"/>
      <c r="AF48" s="225"/>
      <c r="AG48" s="220"/>
      <c r="AH48" s="220"/>
      <c r="AI48" s="220"/>
      <c r="AJ48" s="220"/>
      <c r="AK48" s="222"/>
      <c r="AL48" s="222"/>
      <c r="AM48" s="222"/>
      <c r="AN48" s="222"/>
      <c r="AO48" s="223"/>
      <c r="AP48" s="220"/>
      <c r="AQ48" s="224"/>
      <c r="AR48" s="224"/>
      <c r="AS48" s="224"/>
      <c r="AT48" s="224"/>
      <c r="AU48" s="224"/>
      <c r="AV48" s="224"/>
      <c r="AW48" s="224"/>
      <c r="AX48" s="224"/>
      <c r="AY48" s="224"/>
    </row>
    <row r="49">
      <c r="A49" s="219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5"/>
      <c r="AA49" s="220"/>
      <c r="AB49" s="225"/>
      <c r="AC49" s="225"/>
      <c r="AD49" s="225"/>
      <c r="AE49" s="225"/>
      <c r="AF49" s="225"/>
      <c r="AG49" s="220"/>
      <c r="AH49" s="220"/>
      <c r="AI49" s="220"/>
      <c r="AJ49" s="220"/>
      <c r="AK49" s="222"/>
      <c r="AL49" s="222"/>
      <c r="AM49" s="222"/>
      <c r="AN49" s="222"/>
      <c r="AO49" s="223"/>
      <c r="AP49" s="220"/>
      <c r="AQ49" s="224"/>
      <c r="AR49" s="224"/>
      <c r="AS49" s="224"/>
      <c r="AT49" s="224"/>
      <c r="AU49" s="224"/>
      <c r="AV49" s="224"/>
      <c r="AW49" s="224"/>
      <c r="AX49" s="224"/>
      <c r="AY49" s="224"/>
    </row>
    <row r="50">
      <c r="A50" s="21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5"/>
      <c r="AA50" s="220"/>
      <c r="AB50" s="225"/>
      <c r="AC50" s="225"/>
      <c r="AD50" s="225"/>
      <c r="AE50" s="225"/>
      <c r="AF50" s="225"/>
      <c r="AG50" s="220"/>
      <c r="AH50" s="220"/>
      <c r="AI50" s="220"/>
      <c r="AJ50" s="220"/>
      <c r="AK50" s="222"/>
      <c r="AL50" s="222"/>
      <c r="AM50" s="222"/>
      <c r="AN50" s="222"/>
      <c r="AO50" s="223"/>
      <c r="AP50" s="220"/>
      <c r="AQ50" s="224"/>
      <c r="AR50" s="224"/>
      <c r="AS50" s="224"/>
      <c r="AT50" s="224"/>
      <c r="AU50" s="224"/>
      <c r="AV50" s="224"/>
      <c r="AW50" s="224"/>
      <c r="AX50" s="224"/>
      <c r="AY50" s="224"/>
    </row>
    <row r="51">
      <c r="A51" s="219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5"/>
      <c r="AA51" s="220"/>
      <c r="AB51" s="225"/>
      <c r="AC51" s="225"/>
      <c r="AD51" s="225"/>
      <c r="AE51" s="225"/>
      <c r="AF51" s="225"/>
      <c r="AG51" s="220"/>
      <c r="AH51" s="220"/>
      <c r="AI51" s="220"/>
      <c r="AJ51" s="220"/>
      <c r="AK51" s="222"/>
      <c r="AL51" s="222"/>
      <c r="AM51" s="222"/>
      <c r="AN51" s="222"/>
      <c r="AO51" s="223"/>
      <c r="AP51" s="220"/>
      <c r="AQ51" s="224"/>
      <c r="AR51" s="224"/>
      <c r="AS51" s="224"/>
      <c r="AT51" s="224"/>
      <c r="AU51" s="224"/>
      <c r="AV51" s="224"/>
      <c r="AW51" s="224"/>
      <c r="AX51" s="224"/>
      <c r="AY51" s="224"/>
    </row>
    <row r="52">
      <c r="A52" s="219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5"/>
      <c r="AA52" s="220"/>
      <c r="AB52" s="225"/>
      <c r="AC52" s="225"/>
      <c r="AD52" s="225"/>
      <c r="AE52" s="225"/>
      <c r="AF52" s="225"/>
      <c r="AG52" s="220"/>
      <c r="AH52" s="220"/>
      <c r="AI52" s="220"/>
      <c r="AJ52" s="220"/>
      <c r="AK52" s="222"/>
      <c r="AL52" s="222"/>
      <c r="AM52" s="222"/>
      <c r="AN52" s="222"/>
      <c r="AO52" s="223"/>
      <c r="AP52" s="220"/>
      <c r="AQ52" s="224"/>
      <c r="AR52" s="224"/>
      <c r="AS52" s="224"/>
      <c r="AT52" s="224"/>
      <c r="AU52" s="224"/>
      <c r="AV52" s="224"/>
      <c r="AW52" s="224"/>
      <c r="AX52" s="224"/>
      <c r="AY52" s="224"/>
    </row>
    <row r="53">
      <c r="A53" s="219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5"/>
      <c r="AA53" s="220"/>
      <c r="AB53" s="225"/>
      <c r="AC53" s="225"/>
      <c r="AD53" s="225"/>
      <c r="AE53" s="225"/>
      <c r="AF53" s="225"/>
      <c r="AG53" s="220"/>
      <c r="AH53" s="220"/>
      <c r="AI53" s="220"/>
      <c r="AJ53" s="220"/>
      <c r="AK53" s="222"/>
      <c r="AL53" s="222"/>
      <c r="AM53" s="222"/>
      <c r="AN53" s="222"/>
      <c r="AO53" s="223"/>
      <c r="AP53" s="220"/>
      <c r="AQ53" s="224"/>
      <c r="AR53" s="224"/>
      <c r="AS53" s="224"/>
      <c r="AT53" s="224"/>
      <c r="AU53" s="224"/>
      <c r="AV53" s="224"/>
      <c r="AW53" s="224"/>
      <c r="AX53" s="224"/>
      <c r="AY53" s="224"/>
    </row>
    <row r="54">
      <c r="A54" s="219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5"/>
      <c r="AA54" s="220"/>
      <c r="AB54" s="225"/>
      <c r="AC54" s="225"/>
      <c r="AD54" s="225"/>
      <c r="AE54" s="225"/>
      <c r="AF54" s="225"/>
      <c r="AG54" s="220"/>
      <c r="AH54" s="220"/>
      <c r="AI54" s="220"/>
      <c r="AJ54" s="220"/>
      <c r="AK54" s="222"/>
      <c r="AL54" s="222"/>
      <c r="AM54" s="222"/>
      <c r="AN54" s="222"/>
      <c r="AO54" s="223"/>
      <c r="AP54" s="220"/>
      <c r="AQ54" s="224"/>
      <c r="AR54" s="224"/>
      <c r="AS54" s="224"/>
      <c r="AT54" s="224"/>
      <c r="AU54" s="224"/>
      <c r="AV54" s="224"/>
      <c r="AW54" s="224"/>
      <c r="AX54" s="224"/>
      <c r="AY54" s="224"/>
    </row>
    <row r="55">
      <c r="A55" s="21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5"/>
      <c r="AA55" s="220"/>
      <c r="AB55" s="225"/>
      <c r="AC55" s="225"/>
      <c r="AD55" s="225"/>
      <c r="AE55" s="225"/>
      <c r="AF55" s="225"/>
      <c r="AG55" s="220"/>
      <c r="AH55" s="220"/>
      <c r="AI55" s="220"/>
      <c r="AJ55" s="220"/>
      <c r="AK55" s="222"/>
      <c r="AL55" s="222"/>
      <c r="AM55" s="222"/>
      <c r="AN55" s="222"/>
      <c r="AO55" s="223"/>
      <c r="AP55" s="220"/>
      <c r="AQ55" s="224"/>
      <c r="AR55" s="224"/>
      <c r="AS55" s="224"/>
      <c r="AT55" s="224"/>
      <c r="AU55" s="224"/>
      <c r="AV55" s="224"/>
      <c r="AW55" s="224"/>
      <c r="AX55" s="224"/>
      <c r="AY55" s="224"/>
    </row>
    <row r="56">
      <c r="A56" s="219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5"/>
      <c r="AA56" s="220"/>
      <c r="AB56" s="225"/>
      <c r="AC56" s="225"/>
      <c r="AD56" s="225"/>
      <c r="AE56" s="225"/>
      <c r="AF56" s="225"/>
      <c r="AG56" s="220"/>
      <c r="AH56" s="220"/>
      <c r="AI56" s="220"/>
      <c r="AJ56" s="220"/>
      <c r="AK56" s="222"/>
      <c r="AL56" s="222"/>
      <c r="AM56" s="222"/>
      <c r="AN56" s="222"/>
      <c r="AO56" s="223"/>
      <c r="AP56" s="220"/>
      <c r="AQ56" s="224"/>
      <c r="AR56" s="224"/>
      <c r="AS56" s="224"/>
      <c r="AT56" s="224"/>
      <c r="AU56" s="224"/>
      <c r="AV56" s="224"/>
      <c r="AW56" s="224"/>
      <c r="AX56" s="224"/>
      <c r="AY56" s="224"/>
    </row>
    <row r="57">
      <c r="A57" s="219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5"/>
      <c r="AA57" s="220"/>
      <c r="AB57" s="225"/>
      <c r="AC57" s="225"/>
      <c r="AD57" s="225"/>
      <c r="AE57" s="225"/>
      <c r="AF57" s="225"/>
      <c r="AG57" s="220"/>
      <c r="AH57" s="220"/>
      <c r="AI57" s="220"/>
      <c r="AJ57" s="220"/>
      <c r="AK57" s="222"/>
      <c r="AL57" s="222"/>
      <c r="AM57" s="222"/>
      <c r="AN57" s="222"/>
      <c r="AO57" s="223"/>
      <c r="AP57" s="220"/>
      <c r="AQ57" s="224"/>
      <c r="AR57" s="224"/>
      <c r="AS57" s="224"/>
      <c r="AT57" s="224"/>
      <c r="AU57" s="224"/>
      <c r="AV57" s="224"/>
      <c r="AW57" s="224"/>
      <c r="AX57" s="224"/>
      <c r="AY57" s="224"/>
    </row>
    <row r="58">
      <c r="A58" s="219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5"/>
      <c r="AA58" s="220"/>
      <c r="AB58" s="225"/>
      <c r="AC58" s="225"/>
      <c r="AD58" s="225"/>
      <c r="AE58" s="225"/>
      <c r="AF58" s="225"/>
      <c r="AG58" s="220"/>
      <c r="AH58" s="220"/>
      <c r="AI58" s="220"/>
      <c r="AJ58" s="220"/>
      <c r="AK58" s="222"/>
      <c r="AL58" s="222"/>
      <c r="AM58" s="222"/>
      <c r="AN58" s="222"/>
      <c r="AO58" s="223"/>
      <c r="AP58" s="220"/>
      <c r="AQ58" s="224"/>
      <c r="AR58" s="224"/>
      <c r="AS58" s="224"/>
      <c r="AT58" s="224"/>
      <c r="AU58" s="224"/>
      <c r="AV58" s="224"/>
      <c r="AW58" s="224"/>
      <c r="AX58" s="224"/>
      <c r="AY58" s="224"/>
    </row>
    <row r="59">
      <c r="A59" s="219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5"/>
      <c r="AA59" s="220"/>
      <c r="AB59" s="225"/>
      <c r="AC59" s="225"/>
      <c r="AD59" s="225"/>
      <c r="AE59" s="225"/>
      <c r="AF59" s="225"/>
      <c r="AG59" s="220"/>
      <c r="AH59" s="220"/>
      <c r="AI59" s="220"/>
      <c r="AJ59" s="220"/>
      <c r="AK59" s="222"/>
      <c r="AL59" s="222"/>
      <c r="AM59" s="222"/>
      <c r="AN59" s="222"/>
      <c r="AO59" s="223"/>
      <c r="AP59" s="220"/>
      <c r="AQ59" s="224"/>
      <c r="AR59" s="224"/>
      <c r="AS59" s="224"/>
      <c r="AT59" s="224"/>
      <c r="AU59" s="224"/>
      <c r="AV59" s="224"/>
      <c r="AW59" s="224"/>
      <c r="AX59" s="224"/>
      <c r="AY59" s="224"/>
    </row>
    <row r="60">
      <c r="A60" s="219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5"/>
      <c r="AA60" s="220"/>
      <c r="AB60" s="225"/>
      <c r="AC60" s="225"/>
      <c r="AD60" s="225"/>
      <c r="AE60" s="225"/>
      <c r="AF60" s="225"/>
      <c r="AG60" s="220"/>
      <c r="AH60" s="220"/>
      <c r="AI60" s="220"/>
      <c r="AJ60" s="220"/>
      <c r="AK60" s="222"/>
      <c r="AL60" s="222"/>
      <c r="AM60" s="222"/>
      <c r="AN60" s="222"/>
      <c r="AO60" s="223"/>
      <c r="AP60" s="220"/>
      <c r="AQ60" s="224"/>
      <c r="AR60" s="224"/>
      <c r="AS60" s="224"/>
      <c r="AT60" s="224"/>
      <c r="AU60" s="224"/>
      <c r="AV60" s="224"/>
      <c r="AW60" s="224"/>
      <c r="AX60" s="224"/>
      <c r="AY60" s="224"/>
    </row>
    <row r="61">
      <c r="A61" s="219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5"/>
      <c r="AA61" s="220"/>
      <c r="AB61" s="225"/>
      <c r="AC61" s="225"/>
      <c r="AD61" s="225"/>
      <c r="AE61" s="225"/>
      <c r="AF61" s="225"/>
      <c r="AG61" s="220"/>
      <c r="AH61" s="220"/>
      <c r="AI61" s="220"/>
      <c r="AJ61" s="220"/>
      <c r="AK61" s="222"/>
      <c r="AL61" s="222"/>
      <c r="AM61" s="222"/>
      <c r="AN61" s="222"/>
      <c r="AO61" s="223"/>
      <c r="AP61" s="220"/>
      <c r="AQ61" s="224"/>
      <c r="AR61" s="224"/>
      <c r="AS61" s="224"/>
      <c r="AT61" s="224"/>
      <c r="AU61" s="224"/>
      <c r="AV61" s="224"/>
      <c r="AW61" s="224"/>
      <c r="AX61" s="224"/>
      <c r="AY61" s="224"/>
    </row>
    <row r="62">
      <c r="A62" s="219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5"/>
      <c r="AA62" s="220"/>
      <c r="AB62" s="225"/>
      <c r="AC62" s="225"/>
      <c r="AD62" s="225"/>
      <c r="AE62" s="225"/>
      <c r="AF62" s="225"/>
      <c r="AG62" s="220"/>
      <c r="AH62" s="220"/>
      <c r="AI62" s="220"/>
      <c r="AJ62" s="220"/>
      <c r="AK62" s="222"/>
      <c r="AL62" s="222"/>
      <c r="AM62" s="222"/>
      <c r="AN62" s="222"/>
      <c r="AO62" s="223"/>
      <c r="AP62" s="220"/>
      <c r="AQ62" s="224"/>
      <c r="AR62" s="224"/>
      <c r="AS62" s="224"/>
      <c r="AT62" s="224"/>
      <c r="AU62" s="224"/>
      <c r="AV62" s="224"/>
      <c r="AW62" s="224"/>
      <c r="AX62" s="224"/>
      <c r="AY62" s="224"/>
    </row>
    <row r="63">
      <c r="A63" s="219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5"/>
      <c r="AA63" s="220"/>
      <c r="AB63" s="225"/>
      <c r="AC63" s="225"/>
      <c r="AD63" s="225"/>
      <c r="AE63" s="225"/>
      <c r="AF63" s="225"/>
      <c r="AG63" s="220"/>
      <c r="AH63" s="220"/>
      <c r="AI63" s="220"/>
      <c r="AJ63" s="220"/>
      <c r="AK63" s="222"/>
      <c r="AL63" s="222"/>
      <c r="AM63" s="222"/>
      <c r="AN63" s="222"/>
      <c r="AO63" s="223"/>
      <c r="AP63" s="220"/>
      <c r="AQ63" s="224"/>
      <c r="AR63" s="224"/>
      <c r="AS63" s="224"/>
      <c r="AT63" s="224"/>
      <c r="AU63" s="224"/>
      <c r="AV63" s="224"/>
      <c r="AW63" s="224"/>
      <c r="AX63" s="224"/>
      <c r="AY63" s="224"/>
    </row>
    <row r="64">
      <c r="A64" s="219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5"/>
      <c r="AA64" s="220"/>
      <c r="AB64" s="225"/>
      <c r="AC64" s="225"/>
      <c r="AD64" s="225"/>
      <c r="AE64" s="225"/>
      <c r="AF64" s="225"/>
      <c r="AG64" s="220"/>
      <c r="AH64" s="220"/>
      <c r="AI64" s="220"/>
      <c r="AJ64" s="220"/>
      <c r="AK64" s="222"/>
      <c r="AL64" s="222"/>
      <c r="AM64" s="222"/>
      <c r="AN64" s="222"/>
      <c r="AO64" s="223"/>
      <c r="AP64" s="220"/>
      <c r="AQ64" s="224"/>
      <c r="AR64" s="224"/>
      <c r="AS64" s="224"/>
      <c r="AT64" s="224"/>
      <c r="AU64" s="224"/>
      <c r="AV64" s="224"/>
      <c r="AW64" s="224"/>
      <c r="AX64" s="224"/>
      <c r="AY64" s="224"/>
    </row>
    <row r="65">
      <c r="A65" s="219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5"/>
      <c r="AA65" s="220"/>
      <c r="AB65" s="225"/>
      <c r="AC65" s="225"/>
      <c r="AD65" s="225"/>
      <c r="AE65" s="225"/>
      <c r="AF65" s="225"/>
      <c r="AG65" s="220"/>
      <c r="AH65" s="220"/>
      <c r="AI65" s="220"/>
      <c r="AJ65" s="220"/>
      <c r="AK65" s="222"/>
      <c r="AL65" s="222"/>
      <c r="AM65" s="222"/>
      <c r="AN65" s="222"/>
      <c r="AO65" s="223"/>
      <c r="AP65" s="220"/>
      <c r="AQ65" s="224"/>
      <c r="AR65" s="224"/>
      <c r="AS65" s="224"/>
      <c r="AT65" s="224"/>
      <c r="AU65" s="224"/>
      <c r="AV65" s="224"/>
      <c r="AW65" s="224"/>
      <c r="AX65" s="224"/>
      <c r="AY65" s="224"/>
    </row>
    <row r="66">
      <c r="A66" s="219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5"/>
      <c r="AA66" s="220"/>
      <c r="AB66" s="225"/>
      <c r="AC66" s="225"/>
      <c r="AD66" s="225"/>
      <c r="AE66" s="225"/>
      <c r="AF66" s="225"/>
      <c r="AG66" s="220"/>
      <c r="AH66" s="220"/>
      <c r="AI66" s="220"/>
      <c r="AJ66" s="220"/>
      <c r="AK66" s="222"/>
      <c r="AL66" s="222"/>
      <c r="AM66" s="222"/>
      <c r="AN66" s="222"/>
      <c r="AO66" s="223"/>
      <c r="AP66" s="220"/>
      <c r="AQ66" s="224"/>
      <c r="AR66" s="224"/>
      <c r="AS66" s="224"/>
      <c r="AT66" s="224"/>
      <c r="AU66" s="224"/>
      <c r="AV66" s="224"/>
      <c r="AW66" s="224"/>
      <c r="AX66" s="224"/>
      <c r="AY66" s="224"/>
    </row>
    <row r="67">
      <c r="A67" s="219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5"/>
      <c r="AA67" s="220"/>
      <c r="AB67" s="225"/>
      <c r="AC67" s="225"/>
      <c r="AD67" s="225"/>
      <c r="AE67" s="225"/>
      <c r="AF67" s="225"/>
      <c r="AG67" s="220"/>
      <c r="AH67" s="220"/>
      <c r="AI67" s="220"/>
      <c r="AJ67" s="220"/>
      <c r="AK67" s="222"/>
      <c r="AL67" s="222"/>
      <c r="AM67" s="222"/>
      <c r="AN67" s="222"/>
      <c r="AO67" s="223"/>
      <c r="AP67" s="220"/>
      <c r="AQ67" s="224"/>
      <c r="AR67" s="224"/>
      <c r="AS67" s="224"/>
      <c r="AT67" s="224"/>
      <c r="AU67" s="224"/>
      <c r="AV67" s="224"/>
      <c r="AW67" s="224"/>
      <c r="AX67" s="224"/>
      <c r="AY67" s="224"/>
    </row>
    <row r="68">
      <c r="A68" s="219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5"/>
      <c r="AA68" s="220"/>
      <c r="AB68" s="225"/>
      <c r="AC68" s="225"/>
      <c r="AD68" s="225"/>
      <c r="AE68" s="225"/>
      <c r="AF68" s="225"/>
      <c r="AG68" s="220"/>
      <c r="AH68" s="220"/>
      <c r="AI68" s="220"/>
      <c r="AJ68" s="220"/>
      <c r="AK68" s="222"/>
      <c r="AL68" s="222"/>
      <c r="AM68" s="222"/>
      <c r="AN68" s="222"/>
      <c r="AO68" s="223"/>
      <c r="AP68" s="220"/>
      <c r="AQ68" s="224"/>
      <c r="AR68" s="224"/>
      <c r="AS68" s="224"/>
      <c r="AT68" s="224"/>
      <c r="AU68" s="224"/>
      <c r="AV68" s="224"/>
      <c r="AW68" s="224"/>
      <c r="AX68" s="224"/>
      <c r="AY68" s="224"/>
    </row>
    <row r="69">
      <c r="A69" s="219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5"/>
      <c r="AA69" s="220"/>
      <c r="AB69" s="225"/>
      <c r="AC69" s="225"/>
      <c r="AD69" s="225"/>
      <c r="AE69" s="225"/>
      <c r="AF69" s="225"/>
      <c r="AG69" s="220"/>
      <c r="AH69" s="220"/>
      <c r="AI69" s="220"/>
      <c r="AJ69" s="220"/>
      <c r="AK69" s="222"/>
      <c r="AL69" s="222"/>
      <c r="AM69" s="222"/>
      <c r="AN69" s="222"/>
      <c r="AO69" s="223"/>
      <c r="AP69" s="220"/>
      <c r="AQ69" s="224"/>
      <c r="AR69" s="224"/>
      <c r="AS69" s="224"/>
      <c r="AT69" s="224"/>
      <c r="AU69" s="224"/>
      <c r="AV69" s="224"/>
      <c r="AW69" s="224"/>
      <c r="AX69" s="224"/>
      <c r="AY69" s="224"/>
    </row>
    <row r="70">
      <c r="A70" s="219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5"/>
      <c r="AA70" s="220"/>
      <c r="AB70" s="225"/>
      <c r="AC70" s="225"/>
      <c r="AD70" s="225"/>
      <c r="AE70" s="225"/>
      <c r="AF70" s="225"/>
      <c r="AG70" s="220"/>
      <c r="AH70" s="220"/>
      <c r="AI70" s="220"/>
      <c r="AJ70" s="220"/>
      <c r="AK70" s="222"/>
      <c r="AL70" s="222"/>
      <c r="AM70" s="222"/>
      <c r="AN70" s="222"/>
      <c r="AO70" s="223"/>
      <c r="AP70" s="220"/>
      <c r="AQ70" s="224"/>
      <c r="AR70" s="224"/>
      <c r="AS70" s="224"/>
      <c r="AT70" s="224"/>
      <c r="AU70" s="224"/>
      <c r="AV70" s="224"/>
      <c r="AW70" s="224"/>
      <c r="AX70" s="224"/>
      <c r="AY70" s="224"/>
    </row>
    <row r="71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5"/>
      <c r="AA71" s="220"/>
      <c r="AB71" s="225"/>
      <c r="AC71" s="225"/>
      <c r="AD71" s="225"/>
      <c r="AE71" s="225"/>
      <c r="AF71" s="225"/>
      <c r="AG71" s="220"/>
      <c r="AH71" s="220"/>
      <c r="AI71" s="220"/>
      <c r="AJ71" s="220"/>
      <c r="AK71" s="222"/>
      <c r="AL71" s="222"/>
      <c r="AM71" s="222"/>
      <c r="AN71" s="222"/>
      <c r="AO71" s="223"/>
      <c r="AP71" s="220"/>
      <c r="AQ71" s="224"/>
      <c r="AR71" s="224"/>
      <c r="AS71" s="224"/>
      <c r="AT71" s="224"/>
      <c r="AU71" s="224"/>
      <c r="AV71" s="224"/>
      <c r="AW71" s="224"/>
      <c r="AX71" s="224"/>
      <c r="AY71" s="224"/>
    </row>
    <row r="72">
      <c r="A72" s="219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5"/>
      <c r="AA72" s="220"/>
      <c r="AB72" s="225"/>
      <c r="AC72" s="225"/>
      <c r="AD72" s="225"/>
      <c r="AE72" s="225"/>
      <c r="AF72" s="225"/>
      <c r="AG72" s="220"/>
      <c r="AH72" s="220"/>
      <c r="AI72" s="220"/>
      <c r="AJ72" s="220"/>
      <c r="AK72" s="222"/>
      <c r="AL72" s="222"/>
      <c r="AM72" s="222"/>
      <c r="AN72" s="222"/>
      <c r="AO72" s="223"/>
      <c r="AP72" s="220"/>
      <c r="AQ72" s="224"/>
      <c r="AR72" s="224"/>
      <c r="AS72" s="224"/>
      <c r="AT72" s="224"/>
      <c r="AU72" s="224"/>
      <c r="AV72" s="224"/>
      <c r="AW72" s="224"/>
      <c r="AX72" s="224"/>
      <c r="AY72" s="224"/>
    </row>
    <row r="73">
      <c r="A73" s="219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5"/>
      <c r="AA73" s="220"/>
      <c r="AB73" s="225"/>
      <c r="AC73" s="225"/>
      <c r="AD73" s="225"/>
      <c r="AE73" s="225"/>
      <c r="AF73" s="225"/>
      <c r="AG73" s="220"/>
      <c r="AH73" s="220"/>
      <c r="AI73" s="220"/>
      <c r="AJ73" s="220"/>
      <c r="AK73" s="222"/>
      <c r="AL73" s="222"/>
      <c r="AM73" s="222"/>
      <c r="AN73" s="222"/>
      <c r="AO73" s="223"/>
      <c r="AP73" s="220"/>
      <c r="AQ73" s="224"/>
      <c r="AR73" s="224"/>
      <c r="AS73" s="224"/>
      <c r="AT73" s="224"/>
      <c r="AU73" s="224"/>
      <c r="AV73" s="224"/>
      <c r="AW73" s="224"/>
      <c r="AX73" s="224"/>
      <c r="AY73" s="224"/>
    </row>
    <row r="74">
      <c r="A74" s="219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5"/>
      <c r="AA74" s="220"/>
      <c r="AB74" s="225"/>
      <c r="AC74" s="225"/>
      <c r="AD74" s="225"/>
      <c r="AE74" s="225"/>
      <c r="AF74" s="225"/>
      <c r="AG74" s="220"/>
      <c r="AH74" s="220"/>
      <c r="AI74" s="220"/>
      <c r="AJ74" s="220"/>
      <c r="AK74" s="222"/>
      <c r="AL74" s="222"/>
      <c r="AM74" s="222"/>
      <c r="AN74" s="222"/>
      <c r="AO74" s="223"/>
      <c r="AP74" s="220"/>
      <c r="AQ74" s="224"/>
      <c r="AR74" s="224"/>
      <c r="AS74" s="224"/>
      <c r="AT74" s="224"/>
      <c r="AU74" s="224"/>
      <c r="AV74" s="224"/>
      <c r="AW74" s="224"/>
      <c r="AX74" s="224"/>
      <c r="AY74" s="224"/>
    </row>
    <row r="75">
      <c r="A75" s="219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5"/>
      <c r="AA75" s="220"/>
      <c r="AB75" s="225"/>
      <c r="AC75" s="225"/>
      <c r="AD75" s="225"/>
      <c r="AE75" s="225"/>
      <c r="AF75" s="225"/>
      <c r="AG75" s="220"/>
      <c r="AH75" s="220"/>
      <c r="AI75" s="220"/>
      <c r="AJ75" s="220"/>
      <c r="AK75" s="222"/>
      <c r="AL75" s="222"/>
      <c r="AM75" s="222"/>
      <c r="AN75" s="222"/>
      <c r="AO75" s="223"/>
      <c r="AP75" s="220"/>
      <c r="AQ75" s="224"/>
      <c r="AR75" s="224"/>
      <c r="AS75" s="224"/>
      <c r="AT75" s="224"/>
      <c r="AU75" s="224"/>
      <c r="AV75" s="224"/>
      <c r="AW75" s="224"/>
      <c r="AX75" s="224"/>
      <c r="AY75" s="224"/>
    </row>
    <row r="76">
      <c r="A76" s="219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5"/>
      <c r="AA76" s="220"/>
      <c r="AB76" s="225"/>
      <c r="AC76" s="225"/>
      <c r="AD76" s="225"/>
      <c r="AE76" s="225"/>
      <c r="AF76" s="225"/>
      <c r="AG76" s="220"/>
      <c r="AH76" s="220"/>
      <c r="AI76" s="220"/>
      <c r="AJ76" s="220"/>
      <c r="AK76" s="222"/>
      <c r="AL76" s="222"/>
      <c r="AM76" s="222"/>
      <c r="AN76" s="222"/>
      <c r="AO76" s="223"/>
      <c r="AP76" s="220"/>
      <c r="AQ76" s="224"/>
      <c r="AR76" s="224"/>
      <c r="AS76" s="224"/>
      <c r="AT76" s="224"/>
      <c r="AU76" s="224"/>
      <c r="AV76" s="224"/>
      <c r="AW76" s="224"/>
      <c r="AX76" s="224"/>
      <c r="AY76" s="224"/>
    </row>
    <row r="77">
      <c r="A77" s="219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5"/>
      <c r="AA77" s="220"/>
      <c r="AB77" s="225"/>
      <c r="AC77" s="225"/>
      <c r="AD77" s="225"/>
      <c r="AE77" s="225"/>
      <c r="AF77" s="225"/>
      <c r="AG77" s="220"/>
      <c r="AH77" s="220"/>
      <c r="AI77" s="220"/>
      <c r="AJ77" s="220"/>
      <c r="AK77" s="222"/>
      <c r="AL77" s="222"/>
      <c r="AM77" s="222"/>
      <c r="AN77" s="222"/>
      <c r="AO77" s="223"/>
      <c r="AP77" s="220"/>
      <c r="AQ77" s="224"/>
      <c r="AR77" s="224"/>
      <c r="AS77" s="224"/>
      <c r="AT77" s="224"/>
      <c r="AU77" s="224"/>
      <c r="AV77" s="224"/>
      <c r="AW77" s="224"/>
      <c r="AX77" s="224"/>
      <c r="AY77" s="224"/>
    </row>
    <row r="78">
      <c r="A78" s="219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5"/>
      <c r="AA78" s="220"/>
      <c r="AB78" s="225"/>
      <c r="AC78" s="225"/>
      <c r="AD78" s="225"/>
      <c r="AE78" s="225"/>
      <c r="AF78" s="225"/>
      <c r="AG78" s="220"/>
      <c r="AH78" s="220"/>
      <c r="AI78" s="220"/>
      <c r="AJ78" s="220"/>
      <c r="AK78" s="222"/>
      <c r="AL78" s="222"/>
      <c r="AM78" s="222"/>
      <c r="AN78" s="222"/>
      <c r="AO78" s="223"/>
      <c r="AP78" s="220"/>
      <c r="AQ78" s="224"/>
      <c r="AR78" s="224"/>
      <c r="AS78" s="224"/>
      <c r="AT78" s="224"/>
      <c r="AU78" s="224"/>
      <c r="AV78" s="224"/>
      <c r="AW78" s="224"/>
      <c r="AX78" s="224"/>
      <c r="AY78" s="224"/>
    </row>
    <row r="79">
      <c r="A79" s="219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5"/>
      <c r="AA79" s="220"/>
      <c r="AB79" s="225"/>
      <c r="AC79" s="225"/>
      <c r="AD79" s="225"/>
      <c r="AE79" s="225"/>
      <c r="AF79" s="225"/>
      <c r="AG79" s="220"/>
      <c r="AH79" s="220"/>
      <c r="AI79" s="220"/>
      <c r="AJ79" s="220"/>
      <c r="AK79" s="222"/>
      <c r="AL79" s="222"/>
      <c r="AM79" s="222"/>
      <c r="AN79" s="222"/>
      <c r="AO79" s="223"/>
      <c r="AP79" s="220"/>
      <c r="AQ79" s="224"/>
      <c r="AR79" s="224"/>
      <c r="AS79" s="224"/>
      <c r="AT79" s="224"/>
      <c r="AU79" s="224"/>
      <c r="AV79" s="224"/>
      <c r="AW79" s="224"/>
      <c r="AX79" s="224"/>
      <c r="AY79" s="224"/>
    </row>
    <row r="80">
      <c r="A80" s="219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5"/>
      <c r="AA80" s="220"/>
      <c r="AB80" s="225"/>
      <c r="AC80" s="225"/>
      <c r="AD80" s="225"/>
      <c r="AE80" s="225"/>
      <c r="AF80" s="225"/>
      <c r="AG80" s="220"/>
      <c r="AH80" s="220"/>
      <c r="AI80" s="220"/>
      <c r="AJ80" s="220"/>
      <c r="AK80" s="222"/>
      <c r="AL80" s="222"/>
      <c r="AM80" s="222"/>
      <c r="AN80" s="222"/>
      <c r="AO80" s="223"/>
      <c r="AP80" s="220"/>
      <c r="AQ80" s="224"/>
      <c r="AR80" s="224"/>
      <c r="AS80" s="224"/>
      <c r="AT80" s="224"/>
      <c r="AU80" s="224"/>
      <c r="AV80" s="224"/>
      <c r="AW80" s="224"/>
      <c r="AX80" s="224"/>
      <c r="AY80" s="224"/>
    </row>
    <row r="81">
      <c r="A81" s="21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5"/>
      <c r="AA81" s="220"/>
      <c r="AB81" s="225"/>
      <c r="AC81" s="225"/>
      <c r="AD81" s="225"/>
      <c r="AE81" s="225"/>
      <c r="AF81" s="225"/>
      <c r="AG81" s="220"/>
      <c r="AH81" s="220"/>
      <c r="AI81" s="220"/>
      <c r="AJ81" s="220"/>
      <c r="AK81" s="222"/>
      <c r="AL81" s="222"/>
      <c r="AM81" s="222"/>
      <c r="AN81" s="222"/>
      <c r="AO81" s="223"/>
      <c r="AP81" s="220"/>
      <c r="AQ81" s="224"/>
      <c r="AR81" s="224"/>
      <c r="AS81" s="224"/>
      <c r="AT81" s="224"/>
      <c r="AU81" s="224"/>
      <c r="AV81" s="224"/>
      <c r="AW81" s="224"/>
      <c r="AX81" s="224"/>
      <c r="AY81" s="224"/>
    </row>
    <row r="82">
      <c r="A82" s="219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5"/>
      <c r="AA82" s="220"/>
      <c r="AB82" s="225"/>
      <c r="AC82" s="225"/>
      <c r="AD82" s="225"/>
      <c r="AE82" s="225"/>
      <c r="AF82" s="225"/>
      <c r="AG82" s="220"/>
      <c r="AH82" s="220"/>
      <c r="AI82" s="220"/>
      <c r="AJ82" s="220"/>
      <c r="AK82" s="222"/>
      <c r="AL82" s="222"/>
      <c r="AM82" s="222"/>
      <c r="AN82" s="222"/>
      <c r="AO82" s="223"/>
      <c r="AP82" s="220"/>
      <c r="AQ82" s="224"/>
      <c r="AR82" s="224"/>
      <c r="AS82" s="224"/>
      <c r="AT82" s="224"/>
      <c r="AU82" s="224"/>
      <c r="AV82" s="224"/>
      <c r="AW82" s="224"/>
      <c r="AX82" s="224"/>
      <c r="AY82" s="224"/>
    </row>
    <row r="83">
      <c r="A83" s="219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5"/>
      <c r="AA83" s="220"/>
      <c r="AB83" s="225"/>
      <c r="AC83" s="225"/>
      <c r="AD83" s="225"/>
      <c r="AE83" s="225"/>
      <c r="AF83" s="225"/>
      <c r="AG83" s="220"/>
      <c r="AH83" s="220"/>
      <c r="AI83" s="220"/>
      <c r="AJ83" s="220"/>
      <c r="AK83" s="222"/>
      <c r="AL83" s="222"/>
      <c r="AM83" s="222"/>
      <c r="AN83" s="222"/>
      <c r="AO83" s="223"/>
      <c r="AP83" s="220"/>
      <c r="AQ83" s="224"/>
      <c r="AR83" s="224"/>
      <c r="AS83" s="224"/>
      <c r="AT83" s="224"/>
      <c r="AU83" s="224"/>
      <c r="AV83" s="224"/>
      <c r="AW83" s="224"/>
      <c r="AX83" s="224"/>
      <c r="AY83" s="224"/>
    </row>
    <row r="84">
      <c r="A84" s="219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5"/>
      <c r="AA84" s="220"/>
      <c r="AB84" s="225"/>
      <c r="AC84" s="225"/>
      <c r="AD84" s="225"/>
      <c r="AE84" s="225"/>
      <c r="AF84" s="225"/>
      <c r="AG84" s="220"/>
      <c r="AH84" s="220"/>
      <c r="AI84" s="220"/>
      <c r="AJ84" s="220"/>
      <c r="AK84" s="222"/>
      <c r="AL84" s="222"/>
      <c r="AM84" s="222"/>
      <c r="AN84" s="222"/>
      <c r="AO84" s="223"/>
      <c r="AP84" s="220"/>
      <c r="AQ84" s="224"/>
      <c r="AR84" s="224"/>
      <c r="AS84" s="224"/>
      <c r="AT84" s="224"/>
      <c r="AU84" s="224"/>
      <c r="AV84" s="224"/>
      <c r="AW84" s="224"/>
      <c r="AX84" s="224"/>
      <c r="AY84" s="224"/>
    </row>
    <row r="85">
      <c r="A85" s="219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5"/>
      <c r="AA85" s="220"/>
      <c r="AB85" s="225"/>
      <c r="AC85" s="225"/>
      <c r="AD85" s="225"/>
      <c r="AE85" s="225"/>
      <c r="AF85" s="225"/>
      <c r="AG85" s="220"/>
      <c r="AH85" s="220"/>
      <c r="AI85" s="220"/>
      <c r="AJ85" s="220"/>
      <c r="AK85" s="222"/>
      <c r="AL85" s="222"/>
      <c r="AM85" s="222"/>
      <c r="AN85" s="222"/>
      <c r="AO85" s="223"/>
      <c r="AP85" s="220"/>
      <c r="AQ85" s="224"/>
      <c r="AR85" s="224"/>
      <c r="AS85" s="224"/>
      <c r="AT85" s="224"/>
      <c r="AU85" s="224"/>
      <c r="AV85" s="224"/>
      <c r="AW85" s="224"/>
      <c r="AX85" s="224"/>
      <c r="AY85" s="224"/>
    </row>
    <row r="86">
      <c r="A86" s="219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5"/>
      <c r="AA86" s="220"/>
      <c r="AB86" s="225"/>
      <c r="AC86" s="225"/>
      <c r="AD86" s="225"/>
      <c r="AE86" s="225"/>
      <c r="AF86" s="225"/>
      <c r="AG86" s="220"/>
      <c r="AH86" s="220"/>
      <c r="AI86" s="220"/>
      <c r="AJ86" s="220"/>
      <c r="AK86" s="222"/>
      <c r="AL86" s="222"/>
      <c r="AM86" s="222"/>
      <c r="AN86" s="222"/>
      <c r="AO86" s="223"/>
      <c r="AP86" s="220"/>
      <c r="AQ86" s="224"/>
      <c r="AR86" s="224"/>
      <c r="AS86" s="224"/>
      <c r="AT86" s="224"/>
      <c r="AU86" s="224"/>
      <c r="AV86" s="224"/>
      <c r="AW86" s="224"/>
      <c r="AX86" s="224"/>
      <c r="AY86" s="224"/>
    </row>
    <row r="87">
      <c r="A87" s="219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5"/>
      <c r="AA87" s="220"/>
      <c r="AB87" s="225"/>
      <c r="AC87" s="225"/>
      <c r="AD87" s="225"/>
      <c r="AE87" s="225"/>
      <c r="AF87" s="225"/>
      <c r="AG87" s="220"/>
      <c r="AH87" s="220"/>
      <c r="AI87" s="220"/>
      <c r="AJ87" s="220"/>
      <c r="AK87" s="222"/>
      <c r="AL87" s="222"/>
      <c r="AM87" s="222"/>
      <c r="AN87" s="222"/>
      <c r="AO87" s="223"/>
      <c r="AP87" s="220"/>
      <c r="AQ87" s="224"/>
      <c r="AR87" s="224"/>
      <c r="AS87" s="224"/>
      <c r="AT87" s="224"/>
      <c r="AU87" s="224"/>
      <c r="AV87" s="224"/>
      <c r="AW87" s="224"/>
      <c r="AX87" s="224"/>
      <c r="AY87" s="224"/>
    </row>
    <row r="88">
      <c r="A88" s="219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5"/>
      <c r="AA88" s="220"/>
      <c r="AB88" s="225"/>
      <c r="AC88" s="225"/>
      <c r="AD88" s="225"/>
      <c r="AE88" s="225"/>
      <c r="AF88" s="225"/>
      <c r="AG88" s="220"/>
      <c r="AH88" s="220"/>
      <c r="AI88" s="220"/>
      <c r="AJ88" s="220"/>
      <c r="AK88" s="222"/>
      <c r="AL88" s="222"/>
      <c r="AM88" s="222"/>
      <c r="AN88" s="222"/>
      <c r="AO88" s="223"/>
      <c r="AP88" s="220"/>
      <c r="AQ88" s="224"/>
      <c r="AR88" s="224"/>
      <c r="AS88" s="224"/>
      <c r="AT88" s="224"/>
      <c r="AU88" s="224"/>
      <c r="AV88" s="224"/>
      <c r="AW88" s="224"/>
      <c r="AX88" s="224"/>
      <c r="AY88" s="224"/>
    </row>
    <row r="89">
      <c r="A89" s="219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5"/>
      <c r="AA89" s="220"/>
      <c r="AB89" s="225"/>
      <c r="AC89" s="225"/>
      <c r="AD89" s="225"/>
      <c r="AE89" s="225"/>
      <c r="AF89" s="225"/>
      <c r="AG89" s="220"/>
      <c r="AH89" s="220"/>
      <c r="AI89" s="220"/>
      <c r="AJ89" s="220"/>
      <c r="AK89" s="222"/>
      <c r="AL89" s="222"/>
      <c r="AM89" s="222"/>
      <c r="AN89" s="222"/>
      <c r="AO89" s="223"/>
      <c r="AP89" s="220"/>
      <c r="AQ89" s="224"/>
      <c r="AR89" s="224"/>
      <c r="AS89" s="224"/>
      <c r="AT89" s="224"/>
      <c r="AU89" s="224"/>
      <c r="AV89" s="224"/>
      <c r="AW89" s="224"/>
      <c r="AX89" s="224"/>
      <c r="AY89" s="224"/>
    </row>
    <row r="90">
      <c r="A90" s="219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5"/>
      <c r="AA90" s="220"/>
      <c r="AB90" s="225"/>
      <c r="AC90" s="225"/>
      <c r="AD90" s="225"/>
      <c r="AE90" s="225"/>
      <c r="AF90" s="225"/>
      <c r="AG90" s="220"/>
      <c r="AH90" s="220"/>
      <c r="AI90" s="220"/>
      <c r="AJ90" s="220"/>
      <c r="AK90" s="222"/>
      <c r="AL90" s="222"/>
      <c r="AM90" s="222"/>
      <c r="AN90" s="222"/>
      <c r="AO90" s="223"/>
      <c r="AP90" s="220"/>
      <c r="AQ90" s="224"/>
      <c r="AR90" s="224"/>
      <c r="AS90" s="224"/>
      <c r="AT90" s="224"/>
      <c r="AU90" s="224"/>
      <c r="AV90" s="224"/>
      <c r="AW90" s="224"/>
      <c r="AX90" s="224"/>
      <c r="AY90" s="224"/>
    </row>
    <row r="91">
      <c r="A91" s="219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5"/>
      <c r="AA91" s="220"/>
      <c r="AB91" s="225"/>
      <c r="AC91" s="225"/>
      <c r="AD91" s="225"/>
      <c r="AE91" s="225"/>
      <c r="AF91" s="225"/>
      <c r="AG91" s="220"/>
      <c r="AH91" s="220"/>
      <c r="AI91" s="220"/>
      <c r="AJ91" s="220"/>
      <c r="AK91" s="222"/>
      <c r="AL91" s="222"/>
      <c r="AM91" s="222"/>
      <c r="AN91" s="222"/>
      <c r="AO91" s="223"/>
      <c r="AP91" s="220"/>
      <c r="AQ91" s="224"/>
      <c r="AR91" s="224"/>
      <c r="AS91" s="224"/>
      <c r="AT91" s="224"/>
      <c r="AU91" s="224"/>
      <c r="AV91" s="224"/>
      <c r="AW91" s="224"/>
      <c r="AX91" s="224"/>
      <c r="AY91" s="224"/>
    </row>
    <row r="92">
      <c r="A92" s="219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5"/>
      <c r="AA92" s="220"/>
      <c r="AB92" s="225"/>
      <c r="AC92" s="225"/>
      <c r="AD92" s="225"/>
      <c r="AE92" s="225"/>
      <c r="AF92" s="225"/>
      <c r="AG92" s="220"/>
      <c r="AH92" s="220"/>
      <c r="AI92" s="220"/>
      <c r="AJ92" s="220"/>
      <c r="AK92" s="222"/>
      <c r="AL92" s="222"/>
      <c r="AM92" s="222"/>
      <c r="AN92" s="222"/>
      <c r="AO92" s="223"/>
      <c r="AP92" s="220"/>
      <c r="AQ92" s="224"/>
      <c r="AR92" s="224"/>
      <c r="AS92" s="224"/>
      <c r="AT92" s="224"/>
      <c r="AU92" s="224"/>
      <c r="AV92" s="224"/>
      <c r="AW92" s="224"/>
      <c r="AX92" s="224"/>
      <c r="AY92" s="224"/>
    </row>
    <row r="93">
      <c r="A93" s="219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5"/>
      <c r="AA93" s="220"/>
      <c r="AB93" s="225"/>
      <c r="AC93" s="225"/>
      <c r="AD93" s="225"/>
      <c r="AE93" s="225"/>
      <c r="AF93" s="225"/>
      <c r="AG93" s="220"/>
      <c r="AH93" s="220"/>
      <c r="AI93" s="220"/>
      <c r="AJ93" s="220"/>
      <c r="AK93" s="222"/>
      <c r="AL93" s="222"/>
      <c r="AM93" s="222"/>
      <c r="AN93" s="222"/>
      <c r="AO93" s="223"/>
      <c r="AP93" s="220"/>
      <c r="AQ93" s="224"/>
      <c r="AR93" s="224"/>
      <c r="AS93" s="224"/>
      <c r="AT93" s="224"/>
      <c r="AU93" s="224"/>
      <c r="AV93" s="224"/>
      <c r="AW93" s="224"/>
      <c r="AX93" s="224"/>
      <c r="AY93" s="224"/>
    </row>
    <row r="94">
      <c r="A94" s="219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5"/>
      <c r="AA94" s="220"/>
      <c r="AB94" s="225"/>
      <c r="AC94" s="225"/>
      <c r="AD94" s="225"/>
      <c r="AE94" s="225"/>
      <c r="AF94" s="225"/>
      <c r="AG94" s="220"/>
      <c r="AH94" s="220"/>
      <c r="AI94" s="220"/>
      <c r="AJ94" s="220"/>
      <c r="AK94" s="222"/>
      <c r="AL94" s="222"/>
      <c r="AM94" s="222"/>
      <c r="AN94" s="222"/>
      <c r="AO94" s="223"/>
      <c r="AP94" s="220"/>
      <c r="AQ94" s="224"/>
      <c r="AR94" s="224"/>
      <c r="AS94" s="224"/>
      <c r="AT94" s="224"/>
      <c r="AU94" s="224"/>
      <c r="AV94" s="224"/>
      <c r="AW94" s="224"/>
      <c r="AX94" s="224"/>
      <c r="AY94" s="224"/>
    </row>
    <row r="95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5"/>
      <c r="AA95" s="220"/>
      <c r="AB95" s="225"/>
      <c r="AC95" s="225"/>
      <c r="AD95" s="225"/>
      <c r="AE95" s="225"/>
      <c r="AF95" s="225"/>
      <c r="AG95" s="220"/>
      <c r="AH95" s="220"/>
      <c r="AI95" s="220"/>
      <c r="AJ95" s="220"/>
      <c r="AK95" s="222"/>
      <c r="AL95" s="222"/>
      <c r="AM95" s="222"/>
      <c r="AN95" s="222"/>
      <c r="AO95" s="223"/>
      <c r="AP95" s="220"/>
      <c r="AQ95" s="224"/>
      <c r="AR95" s="224"/>
      <c r="AS95" s="224"/>
      <c r="AT95" s="224"/>
      <c r="AU95" s="224"/>
      <c r="AV95" s="224"/>
      <c r="AW95" s="224"/>
      <c r="AX95" s="224"/>
      <c r="AY95" s="224"/>
    </row>
    <row r="96">
      <c r="A96" s="219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5"/>
      <c r="AA96" s="220"/>
      <c r="AB96" s="225"/>
      <c r="AC96" s="225"/>
      <c r="AD96" s="225"/>
      <c r="AE96" s="225"/>
      <c r="AF96" s="225"/>
      <c r="AG96" s="220"/>
      <c r="AH96" s="220"/>
      <c r="AI96" s="220"/>
      <c r="AJ96" s="220"/>
      <c r="AK96" s="222"/>
      <c r="AL96" s="222"/>
      <c r="AM96" s="222"/>
      <c r="AN96" s="222"/>
      <c r="AO96" s="223"/>
      <c r="AP96" s="220"/>
      <c r="AQ96" s="224"/>
      <c r="AR96" s="224"/>
      <c r="AS96" s="224"/>
      <c r="AT96" s="224"/>
      <c r="AU96" s="224"/>
      <c r="AV96" s="224"/>
      <c r="AW96" s="224"/>
      <c r="AX96" s="224"/>
      <c r="AY96" s="224"/>
    </row>
    <row r="97">
      <c r="A97" s="219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5"/>
      <c r="AA97" s="220"/>
      <c r="AB97" s="225"/>
      <c r="AC97" s="225"/>
      <c r="AD97" s="225"/>
      <c r="AE97" s="225"/>
      <c r="AF97" s="225"/>
      <c r="AG97" s="220"/>
      <c r="AH97" s="220"/>
      <c r="AI97" s="220"/>
      <c r="AJ97" s="220"/>
      <c r="AK97" s="222"/>
      <c r="AL97" s="222"/>
      <c r="AM97" s="222"/>
      <c r="AN97" s="222"/>
      <c r="AO97" s="223"/>
      <c r="AP97" s="220"/>
      <c r="AQ97" s="224"/>
      <c r="AR97" s="224"/>
      <c r="AS97" s="224"/>
      <c r="AT97" s="224"/>
      <c r="AU97" s="224"/>
      <c r="AV97" s="224"/>
      <c r="AW97" s="224"/>
      <c r="AX97" s="224"/>
      <c r="AY97" s="224"/>
    </row>
    <row r="98">
      <c r="A98" s="219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5"/>
      <c r="AA98" s="220"/>
      <c r="AB98" s="225"/>
      <c r="AC98" s="225"/>
      <c r="AD98" s="225"/>
      <c r="AE98" s="225"/>
      <c r="AF98" s="225"/>
      <c r="AG98" s="220"/>
      <c r="AH98" s="220"/>
      <c r="AI98" s="220"/>
      <c r="AJ98" s="220"/>
      <c r="AK98" s="222"/>
      <c r="AL98" s="222"/>
      <c r="AM98" s="222"/>
      <c r="AN98" s="222"/>
      <c r="AO98" s="223"/>
      <c r="AP98" s="220"/>
      <c r="AQ98" s="224"/>
      <c r="AR98" s="224"/>
      <c r="AS98" s="224"/>
      <c r="AT98" s="224"/>
      <c r="AU98" s="224"/>
      <c r="AV98" s="224"/>
      <c r="AW98" s="224"/>
      <c r="AX98" s="224"/>
      <c r="AY98" s="224"/>
    </row>
    <row r="99">
      <c r="A99" s="219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5"/>
      <c r="AA99" s="220"/>
      <c r="AB99" s="225"/>
      <c r="AC99" s="225"/>
      <c r="AD99" s="225"/>
      <c r="AE99" s="225"/>
      <c r="AF99" s="225"/>
      <c r="AG99" s="220"/>
      <c r="AH99" s="220"/>
      <c r="AI99" s="220"/>
      <c r="AJ99" s="220"/>
      <c r="AK99" s="222"/>
      <c r="AL99" s="222"/>
      <c r="AM99" s="222"/>
      <c r="AN99" s="222"/>
      <c r="AO99" s="223"/>
      <c r="AP99" s="220"/>
      <c r="AQ99" s="224"/>
      <c r="AR99" s="224"/>
      <c r="AS99" s="224"/>
      <c r="AT99" s="224"/>
      <c r="AU99" s="224"/>
      <c r="AV99" s="224"/>
      <c r="AW99" s="224"/>
      <c r="AX99" s="224"/>
      <c r="AY99" s="224"/>
    </row>
    <row r="100">
      <c r="A100" s="219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5"/>
      <c r="AA100" s="220"/>
      <c r="AB100" s="225"/>
      <c r="AC100" s="225"/>
      <c r="AD100" s="225"/>
      <c r="AE100" s="225"/>
      <c r="AF100" s="225"/>
      <c r="AG100" s="220"/>
      <c r="AH100" s="220"/>
      <c r="AI100" s="220"/>
      <c r="AJ100" s="220"/>
      <c r="AK100" s="222"/>
      <c r="AL100" s="222"/>
      <c r="AM100" s="222"/>
      <c r="AN100" s="222"/>
      <c r="AO100" s="223"/>
      <c r="AP100" s="220"/>
      <c r="AQ100" s="224"/>
      <c r="AR100" s="224"/>
      <c r="AS100" s="224"/>
      <c r="AT100" s="224"/>
      <c r="AU100" s="224"/>
      <c r="AV100" s="224"/>
      <c r="AW100" s="224"/>
      <c r="AX100" s="224"/>
      <c r="AY100" s="224"/>
    </row>
    <row r="101">
      <c r="A101" s="219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5"/>
      <c r="AA101" s="220"/>
      <c r="AB101" s="225"/>
      <c r="AC101" s="225"/>
      <c r="AD101" s="225"/>
      <c r="AE101" s="225"/>
      <c r="AF101" s="225"/>
      <c r="AG101" s="220"/>
      <c r="AH101" s="220"/>
      <c r="AI101" s="220"/>
      <c r="AJ101" s="220"/>
      <c r="AK101" s="222"/>
      <c r="AL101" s="222"/>
      <c r="AM101" s="222"/>
      <c r="AN101" s="222"/>
      <c r="AO101" s="223"/>
      <c r="AP101" s="220"/>
      <c r="AQ101" s="224"/>
      <c r="AR101" s="224"/>
      <c r="AS101" s="224"/>
      <c r="AT101" s="224"/>
      <c r="AU101" s="224"/>
      <c r="AV101" s="224"/>
      <c r="AW101" s="224"/>
      <c r="AX101" s="224"/>
      <c r="AY101" s="224"/>
    </row>
    <row r="102">
      <c r="A102" s="219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5"/>
      <c r="AA102" s="220"/>
      <c r="AB102" s="225"/>
      <c r="AC102" s="225"/>
      <c r="AD102" s="225"/>
      <c r="AE102" s="225"/>
      <c r="AF102" s="225"/>
      <c r="AG102" s="220"/>
      <c r="AH102" s="220"/>
      <c r="AI102" s="220"/>
      <c r="AJ102" s="220"/>
      <c r="AK102" s="222"/>
      <c r="AL102" s="222"/>
      <c r="AM102" s="222"/>
      <c r="AN102" s="222"/>
      <c r="AO102" s="223"/>
      <c r="AP102" s="220"/>
      <c r="AQ102" s="224"/>
      <c r="AR102" s="224"/>
      <c r="AS102" s="224"/>
      <c r="AT102" s="224"/>
      <c r="AU102" s="224"/>
      <c r="AV102" s="224"/>
      <c r="AW102" s="224"/>
      <c r="AX102" s="224"/>
      <c r="AY102" s="224"/>
    </row>
    <row r="103">
      <c r="A103" s="219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5"/>
      <c r="AA103" s="220"/>
      <c r="AB103" s="225"/>
      <c r="AC103" s="225"/>
      <c r="AD103" s="225"/>
      <c r="AE103" s="225"/>
      <c r="AF103" s="225"/>
      <c r="AG103" s="220"/>
      <c r="AH103" s="220"/>
      <c r="AI103" s="220"/>
      <c r="AJ103" s="220"/>
      <c r="AK103" s="222"/>
      <c r="AL103" s="222"/>
      <c r="AM103" s="222"/>
      <c r="AN103" s="222"/>
      <c r="AO103" s="223"/>
      <c r="AP103" s="220"/>
      <c r="AQ103" s="224"/>
      <c r="AR103" s="224"/>
      <c r="AS103" s="224"/>
      <c r="AT103" s="224"/>
      <c r="AU103" s="224"/>
      <c r="AV103" s="224"/>
      <c r="AW103" s="224"/>
      <c r="AX103" s="224"/>
      <c r="AY103" s="224"/>
    </row>
    <row r="104">
      <c r="A104" s="219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5"/>
      <c r="AA104" s="220"/>
      <c r="AB104" s="225"/>
      <c r="AC104" s="225"/>
      <c r="AD104" s="225"/>
      <c r="AE104" s="225"/>
      <c r="AF104" s="225"/>
      <c r="AG104" s="220"/>
      <c r="AH104" s="220"/>
      <c r="AI104" s="220"/>
      <c r="AJ104" s="220"/>
      <c r="AK104" s="222"/>
      <c r="AL104" s="222"/>
      <c r="AM104" s="222"/>
      <c r="AN104" s="222"/>
      <c r="AO104" s="223"/>
      <c r="AP104" s="220"/>
      <c r="AQ104" s="224"/>
      <c r="AR104" s="224"/>
      <c r="AS104" s="224"/>
      <c r="AT104" s="224"/>
      <c r="AU104" s="224"/>
      <c r="AV104" s="224"/>
      <c r="AW104" s="224"/>
      <c r="AX104" s="224"/>
      <c r="AY104" s="224"/>
    </row>
    <row r="105">
      <c r="A105" s="219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5"/>
      <c r="AA105" s="220"/>
      <c r="AB105" s="225"/>
      <c r="AC105" s="225"/>
      <c r="AD105" s="225"/>
      <c r="AE105" s="225"/>
      <c r="AF105" s="225"/>
      <c r="AG105" s="220"/>
      <c r="AH105" s="220"/>
      <c r="AI105" s="220"/>
      <c r="AJ105" s="220"/>
      <c r="AK105" s="222"/>
      <c r="AL105" s="222"/>
      <c r="AM105" s="222"/>
      <c r="AN105" s="222"/>
      <c r="AO105" s="223"/>
      <c r="AP105" s="220"/>
      <c r="AQ105" s="224"/>
      <c r="AR105" s="224"/>
      <c r="AS105" s="224"/>
      <c r="AT105" s="224"/>
      <c r="AU105" s="224"/>
      <c r="AV105" s="224"/>
      <c r="AW105" s="224"/>
      <c r="AX105" s="224"/>
      <c r="AY105" s="224"/>
    </row>
    <row r="106">
      <c r="A106" s="219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5"/>
      <c r="AA106" s="220"/>
      <c r="AB106" s="225"/>
      <c r="AC106" s="225"/>
      <c r="AD106" s="225"/>
      <c r="AE106" s="225"/>
      <c r="AF106" s="225"/>
      <c r="AG106" s="220"/>
      <c r="AH106" s="220"/>
      <c r="AI106" s="220"/>
      <c r="AJ106" s="220"/>
      <c r="AK106" s="222"/>
      <c r="AL106" s="222"/>
      <c r="AM106" s="222"/>
      <c r="AN106" s="222"/>
      <c r="AO106" s="223"/>
      <c r="AP106" s="220"/>
      <c r="AQ106" s="224"/>
      <c r="AR106" s="224"/>
      <c r="AS106" s="224"/>
      <c r="AT106" s="224"/>
      <c r="AU106" s="224"/>
      <c r="AV106" s="224"/>
      <c r="AW106" s="224"/>
      <c r="AX106" s="224"/>
      <c r="AY106" s="224"/>
    </row>
    <row r="107">
      <c r="A107" s="219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5"/>
      <c r="AA107" s="220"/>
      <c r="AB107" s="225"/>
      <c r="AC107" s="225"/>
      <c r="AD107" s="225"/>
      <c r="AE107" s="225"/>
      <c r="AF107" s="225"/>
      <c r="AG107" s="220"/>
      <c r="AH107" s="220"/>
      <c r="AI107" s="220"/>
      <c r="AJ107" s="220"/>
      <c r="AK107" s="222"/>
      <c r="AL107" s="222"/>
      <c r="AM107" s="222"/>
      <c r="AN107" s="222"/>
      <c r="AO107" s="223"/>
      <c r="AP107" s="220"/>
      <c r="AQ107" s="224"/>
      <c r="AR107" s="224"/>
      <c r="AS107" s="224"/>
      <c r="AT107" s="224"/>
      <c r="AU107" s="224"/>
      <c r="AV107" s="224"/>
      <c r="AW107" s="224"/>
      <c r="AX107" s="224"/>
      <c r="AY107" s="224"/>
    </row>
    <row r="108">
      <c r="A108" s="219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5"/>
      <c r="AA108" s="220"/>
      <c r="AB108" s="225"/>
      <c r="AC108" s="225"/>
      <c r="AD108" s="225"/>
      <c r="AE108" s="225"/>
      <c r="AF108" s="225"/>
      <c r="AG108" s="220"/>
      <c r="AH108" s="220"/>
      <c r="AI108" s="220"/>
      <c r="AJ108" s="220"/>
      <c r="AK108" s="222"/>
      <c r="AL108" s="222"/>
      <c r="AM108" s="222"/>
      <c r="AN108" s="222"/>
      <c r="AO108" s="223"/>
      <c r="AP108" s="220"/>
      <c r="AQ108" s="224"/>
      <c r="AR108" s="224"/>
      <c r="AS108" s="224"/>
      <c r="AT108" s="224"/>
      <c r="AU108" s="224"/>
      <c r="AV108" s="224"/>
      <c r="AW108" s="224"/>
      <c r="AX108" s="224"/>
      <c r="AY108" s="224"/>
    </row>
    <row r="109">
      <c r="A109" s="219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5"/>
      <c r="AA109" s="220"/>
      <c r="AB109" s="225"/>
      <c r="AC109" s="225"/>
      <c r="AD109" s="225"/>
      <c r="AE109" s="225"/>
      <c r="AF109" s="225"/>
      <c r="AG109" s="220"/>
      <c r="AH109" s="220"/>
      <c r="AI109" s="220"/>
      <c r="AJ109" s="220"/>
      <c r="AK109" s="222"/>
      <c r="AL109" s="222"/>
      <c r="AM109" s="222"/>
      <c r="AN109" s="222"/>
      <c r="AO109" s="223"/>
      <c r="AP109" s="220"/>
      <c r="AQ109" s="224"/>
      <c r="AR109" s="224"/>
      <c r="AS109" s="224"/>
      <c r="AT109" s="224"/>
      <c r="AU109" s="224"/>
      <c r="AV109" s="224"/>
      <c r="AW109" s="224"/>
      <c r="AX109" s="224"/>
      <c r="AY109" s="224"/>
    </row>
    <row r="110">
      <c r="A110" s="219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5"/>
      <c r="AA110" s="220"/>
      <c r="AB110" s="225"/>
      <c r="AC110" s="225"/>
      <c r="AD110" s="225"/>
      <c r="AE110" s="225"/>
      <c r="AF110" s="225"/>
      <c r="AG110" s="220"/>
      <c r="AH110" s="220"/>
      <c r="AI110" s="220"/>
      <c r="AJ110" s="220"/>
      <c r="AK110" s="222"/>
      <c r="AL110" s="222"/>
      <c r="AM110" s="222"/>
      <c r="AN110" s="222"/>
      <c r="AO110" s="223"/>
      <c r="AP110" s="220"/>
      <c r="AQ110" s="224"/>
      <c r="AR110" s="224"/>
      <c r="AS110" s="224"/>
      <c r="AT110" s="224"/>
      <c r="AU110" s="224"/>
      <c r="AV110" s="224"/>
      <c r="AW110" s="224"/>
      <c r="AX110" s="224"/>
      <c r="AY110" s="224"/>
    </row>
    <row r="111">
      <c r="A111" s="219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5"/>
      <c r="AA111" s="220"/>
      <c r="AB111" s="225"/>
      <c r="AC111" s="225"/>
      <c r="AD111" s="225"/>
      <c r="AE111" s="225"/>
      <c r="AF111" s="225"/>
      <c r="AG111" s="220"/>
      <c r="AH111" s="220"/>
      <c r="AI111" s="220"/>
      <c r="AJ111" s="220"/>
      <c r="AK111" s="222"/>
      <c r="AL111" s="222"/>
      <c r="AM111" s="222"/>
      <c r="AN111" s="222"/>
      <c r="AO111" s="223"/>
      <c r="AP111" s="220"/>
      <c r="AQ111" s="224"/>
      <c r="AR111" s="224"/>
      <c r="AS111" s="224"/>
      <c r="AT111" s="224"/>
      <c r="AU111" s="224"/>
      <c r="AV111" s="224"/>
      <c r="AW111" s="224"/>
      <c r="AX111" s="224"/>
      <c r="AY111" s="224"/>
    </row>
    <row r="112">
      <c r="A112" s="219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5"/>
      <c r="AA112" s="220"/>
      <c r="AB112" s="225"/>
      <c r="AC112" s="225"/>
      <c r="AD112" s="225"/>
      <c r="AE112" s="225"/>
      <c r="AF112" s="225"/>
      <c r="AG112" s="220"/>
      <c r="AH112" s="220"/>
      <c r="AI112" s="220"/>
      <c r="AJ112" s="220"/>
      <c r="AK112" s="222"/>
      <c r="AL112" s="222"/>
      <c r="AM112" s="222"/>
      <c r="AN112" s="222"/>
      <c r="AO112" s="223"/>
      <c r="AP112" s="220"/>
      <c r="AQ112" s="224"/>
      <c r="AR112" s="224"/>
      <c r="AS112" s="224"/>
      <c r="AT112" s="224"/>
      <c r="AU112" s="224"/>
      <c r="AV112" s="224"/>
      <c r="AW112" s="224"/>
      <c r="AX112" s="224"/>
      <c r="AY112" s="224"/>
    </row>
    <row r="113">
      <c r="A113" s="219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5"/>
      <c r="AA113" s="220"/>
      <c r="AB113" s="225"/>
      <c r="AC113" s="225"/>
      <c r="AD113" s="225"/>
      <c r="AE113" s="225"/>
      <c r="AF113" s="225"/>
      <c r="AG113" s="220"/>
      <c r="AH113" s="220"/>
      <c r="AI113" s="220"/>
      <c r="AJ113" s="220"/>
      <c r="AK113" s="222"/>
      <c r="AL113" s="222"/>
      <c r="AM113" s="222"/>
      <c r="AN113" s="222"/>
      <c r="AO113" s="223"/>
      <c r="AP113" s="220"/>
      <c r="AQ113" s="224"/>
      <c r="AR113" s="224"/>
      <c r="AS113" s="224"/>
      <c r="AT113" s="224"/>
      <c r="AU113" s="224"/>
      <c r="AV113" s="224"/>
      <c r="AW113" s="224"/>
      <c r="AX113" s="224"/>
      <c r="AY113" s="224"/>
    </row>
    <row r="114">
      <c r="A114" s="219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5"/>
      <c r="AA114" s="220"/>
      <c r="AB114" s="225"/>
      <c r="AC114" s="225"/>
      <c r="AD114" s="225"/>
      <c r="AE114" s="225"/>
      <c r="AF114" s="225"/>
      <c r="AG114" s="220"/>
      <c r="AH114" s="220"/>
      <c r="AI114" s="220"/>
      <c r="AJ114" s="220"/>
      <c r="AK114" s="222"/>
      <c r="AL114" s="222"/>
      <c r="AM114" s="222"/>
      <c r="AN114" s="222"/>
      <c r="AO114" s="223"/>
      <c r="AP114" s="220"/>
      <c r="AQ114" s="224"/>
      <c r="AR114" s="224"/>
      <c r="AS114" s="224"/>
      <c r="AT114" s="224"/>
      <c r="AU114" s="224"/>
      <c r="AV114" s="224"/>
      <c r="AW114" s="224"/>
      <c r="AX114" s="224"/>
      <c r="AY114" s="224"/>
    </row>
    <row r="115">
      <c r="A115" s="219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5"/>
      <c r="AA115" s="220"/>
      <c r="AB115" s="225"/>
      <c r="AC115" s="225"/>
      <c r="AD115" s="225"/>
      <c r="AE115" s="225"/>
      <c r="AF115" s="225"/>
      <c r="AG115" s="220"/>
      <c r="AH115" s="220"/>
      <c r="AI115" s="220"/>
      <c r="AJ115" s="220"/>
      <c r="AK115" s="222"/>
      <c r="AL115" s="222"/>
      <c r="AM115" s="222"/>
      <c r="AN115" s="222"/>
      <c r="AO115" s="223"/>
      <c r="AP115" s="220"/>
      <c r="AQ115" s="224"/>
      <c r="AR115" s="224"/>
      <c r="AS115" s="224"/>
      <c r="AT115" s="224"/>
      <c r="AU115" s="224"/>
      <c r="AV115" s="224"/>
      <c r="AW115" s="224"/>
      <c r="AX115" s="224"/>
      <c r="AY115" s="224"/>
    </row>
    <row r="116">
      <c r="A116" s="219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5"/>
      <c r="AA116" s="220"/>
      <c r="AB116" s="225"/>
      <c r="AC116" s="225"/>
      <c r="AD116" s="225"/>
      <c r="AE116" s="225"/>
      <c r="AF116" s="225"/>
      <c r="AG116" s="220"/>
      <c r="AH116" s="220"/>
      <c r="AI116" s="220"/>
      <c r="AJ116" s="220"/>
      <c r="AK116" s="222"/>
      <c r="AL116" s="222"/>
      <c r="AM116" s="222"/>
      <c r="AN116" s="222"/>
      <c r="AO116" s="223"/>
      <c r="AP116" s="220"/>
      <c r="AQ116" s="224"/>
      <c r="AR116" s="224"/>
      <c r="AS116" s="224"/>
      <c r="AT116" s="224"/>
      <c r="AU116" s="224"/>
      <c r="AV116" s="224"/>
      <c r="AW116" s="224"/>
      <c r="AX116" s="224"/>
      <c r="AY116" s="224"/>
    </row>
    <row r="117">
      <c r="A117" s="219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5"/>
      <c r="AA117" s="220"/>
      <c r="AB117" s="225"/>
      <c r="AC117" s="225"/>
      <c r="AD117" s="225"/>
      <c r="AE117" s="225"/>
      <c r="AF117" s="225"/>
      <c r="AG117" s="220"/>
      <c r="AH117" s="220"/>
      <c r="AI117" s="220"/>
      <c r="AJ117" s="220"/>
      <c r="AK117" s="222"/>
      <c r="AL117" s="222"/>
      <c r="AM117" s="222"/>
      <c r="AN117" s="222"/>
      <c r="AO117" s="223"/>
      <c r="AP117" s="220"/>
      <c r="AQ117" s="224"/>
      <c r="AR117" s="224"/>
      <c r="AS117" s="224"/>
      <c r="AT117" s="224"/>
      <c r="AU117" s="224"/>
      <c r="AV117" s="224"/>
      <c r="AW117" s="224"/>
      <c r="AX117" s="224"/>
      <c r="AY117" s="224"/>
    </row>
    <row r="118">
      <c r="A118" s="219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5"/>
      <c r="AA118" s="220"/>
      <c r="AB118" s="225"/>
      <c r="AC118" s="225"/>
      <c r="AD118" s="225"/>
      <c r="AE118" s="225"/>
      <c r="AF118" s="225"/>
      <c r="AG118" s="220"/>
      <c r="AH118" s="220"/>
      <c r="AI118" s="220"/>
      <c r="AJ118" s="220"/>
      <c r="AK118" s="222"/>
      <c r="AL118" s="222"/>
      <c r="AM118" s="222"/>
      <c r="AN118" s="222"/>
      <c r="AO118" s="223"/>
      <c r="AP118" s="220"/>
      <c r="AQ118" s="224"/>
      <c r="AR118" s="224"/>
      <c r="AS118" s="224"/>
      <c r="AT118" s="224"/>
      <c r="AU118" s="224"/>
      <c r="AV118" s="224"/>
      <c r="AW118" s="224"/>
      <c r="AX118" s="224"/>
      <c r="AY118" s="224"/>
    </row>
    <row r="119">
      <c r="A119" s="219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5"/>
      <c r="AA119" s="220"/>
      <c r="AB119" s="225"/>
      <c r="AC119" s="225"/>
      <c r="AD119" s="225"/>
      <c r="AE119" s="225"/>
      <c r="AF119" s="225"/>
      <c r="AG119" s="220"/>
      <c r="AH119" s="220"/>
      <c r="AI119" s="220"/>
      <c r="AJ119" s="220"/>
      <c r="AK119" s="222"/>
      <c r="AL119" s="222"/>
      <c r="AM119" s="222"/>
      <c r="AN119" s="222"/>
      <c r="AO119" s="223"/>
      <c r="AP119" s="220"/>
      <c r="AQ119" s="224"/>
      <c r="AR119" s="224"/>
      <c r="AS119" s="224"/>
      <c r="AT119" s="224"/>
      <c r="AU119" s="224"/>
      <c r="AV119" s="224"/>
      <c r="AW119" s="224"/>
      <c r="AX119" s="224"/>
      <c r="AY119" s="224"/>
    </row>
    <row r="120">
      <c r="A120" s="219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5"/>
      <c r="AA120" s="220"/>
      <c r="AB120" s="225"/>
      <c r="AC120" s="225"/>
      <c r="AD120" s="225"/>
      <c r="AE120" s="225"/>
      <c r="AF120" s="225"/>
      <c r="AG120" s="220"/>
      <c r="AH120" s="220"/>
      <c r="AI120" s="220"/>
      <c r="AJ120" s="220"/>
      <c r="AK120" s="222"/>
      <c r="AL120" s="222"/>
      <c r="AM120" s="222"/>
      <c r="AN120" s="222"/>
      <c r="AO120" s="223"/>
      <c r="AP120" s="220"/>
      <c r="AQ120" s="224"/>
      <c r="AR120" s="224"/>
      <c r="AS120" s="224"/>
      <c r="AT120" s="224"/>
      <c r="AU120" s="224"/>
      <c r="AV120" s="224"/>
      <c r="AW120" s="224"/>
      <c r="AX120" s="224"/>
      <c r="AY120" s="224"/>
    </row>
    <row r="121">
      <c r="A121" s="219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5"/>
      <c r="AA121" s="220"/>
      <c r="AB121" s="225"/>
      <c r="AC121" s="225"/>
      <c r="AD121" s="225"/>
      <c r="AE121" s="225"/>
      <c r="AF121" s="225"/>
      <c r="AG121" s="220"/>
      <c r="AH121" s="220"/>
      <c r="AI121" s="220"/>
      <c r="AJ121" s="220"/>
      <c r="AK121" s="222"/>
      <c r="AL121" s="222"/>
      <c r="AM121" s="222"/>
      <c r="AN121" s="222"/>
      <c r="AO121" s="223"/>
      <c r="AP121" s="220"/>
      <c r="AQ121" s="224"/>
      <c r="AR121" s="224"/>
      <c r="AS121" s="224"/>
      <c r="AT121" s="224"/>
      <c r="AU121" s="224"/>
      <c r="AV121" s="224"/>
      <c r="AW121" s="224"/>
      <c r="AX121" s="224"/>
      <c r="AY121" s="224"/>
    </row>
    <row r="122">
      <c r="A122" s="219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5"/>
      <c r="AA122" s="220"/>
      <c r="AB122" s="225"/>
      <c r="AC122" s="225"/>
      <c r="AD122" s="225"/>
      <c r="AE122" s="225"/>
      <c r="AF122" s="225"/>
      <c r="AG122" s="220"/>
      <c r="AH122" s="220"/>
      <c r="AI122" s="220"/>
      <c r="AJ122" s="220"/>
      <c r="AK122" s="222"/>
      <c r="AL122" s="222"/>
      <c r="AM122" s="222"/>
      <c r="AN122" s="222"/>
      <c r="AO122" s="223"/>
      <c r="AP122" s="220"/>
      <c r="AQ122" s="224"/>
      <c r="AR122" s="224"/>
      <c r="AS122" s="224"/>
      <c r="AT122" s="224"/>
      <c r="AU122" s="224"/>
      <c r="AV122" s="224"/>
      <c r="AW122" s="224"/>
      <c r="AX122" s="224"/>
      <c r="AY122" s="224"/>
    </row>
    <row r="123">
      <c r="A123" s="219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5"/>
      <c r="AA123" s="220"/>
      <c r="AB123" s="225"/>
      <c r="AC123" s="225"/>
      <c r="AD123" s="225"/>
      <c r="AE123" s="225"/>
      <c r="AF123" s="225"/>
      <c r="AG123" s="220"/>
      <c r="AH123" s="220"/>
      <c r="AI123" s="220"/>
      <c r="AJ123" s="220"/>
      <c r="AK123" s="222"/>
      <c r="AL123" s="222"/>
      <c r="AM123" s="222"/>
      <c r="AN123" s="222"/>
      <c r="AO123" s="223"/>
      <c r="AP123" s="220"/>
      <c r="AQ123" s="224"/>
      <c r="AR123" s="224"/>
      <c r="AS123" s="224"/>
      <c r="AT123" s="224"/>
      <c r="AU123" s="224"/>
      <c r="AV123" s="224"/>
      <c r="AW123" s="224"/>
      <c r="AX123" s="224"/>
      <c r="AY123" s="224"/>
    </row>
    <row r="124">
      <c r="A124" s="219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5"/>
      <c r="AA124" s="220"/>
      <c r="AB124" s="225"/>
      <c r="AC124" s="225"/>
      <c r="AD124" s="225"/>
      <c r="AE124" s="225"/>
      <c r="AF124" s="225"/>
      <c r="AG124" s="220"/>
      <c r="AH124" s="220"/>
      <c r="AI124" s="220"/>
      <c r="AJ124" s="220"/>
      <c r="AK124" s="222"/>
      <c r="AL124" s="222"/>
      <c r="AM124" s="222"/>
      <c r="AN124" s="222"/>
      <c r="AO124" s="223"/>
      <c r="AP124" s="220"/>
      <c r="AQ124" s="224"/>
      <c r="AR124" s="224"/>
      <c r="AS124" s="224"/>
      <c r="AT124" s="224"/>
      <c r="AU124" s="224"/>
      <c r="AV124" s="224"/>
      <c r="AW124" s="224"/>
      <c r="AX124" s="224"/>
      <c r="AY124" s="224"/>
    </row>
    <row r="125">
      <c r="A125" s="219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5"/>
      <c r="AA125" s="220"/>
      <c r="AB125" s="225"/>
      <c r="AC125" s="225"/>
      <c r="AD125" s="225"/>
      <c r="AE125" s="225"/>
      <c r="AF125" s="225"/>
      <c r="AG125" s="220"/>
      <c r="AH125" s="220"/>
      <c r="AI125" s="220"/>
      <c r="AJ125" s="220"/>
      <c r="AK125" s="222"/>
      <c r="AL125" s="222"/>
      <c r="AM125" s="222"/>
      <c r="AN125" s="222"/>
      <c r="AO125" s="223"/>
      <c r="AP125" s="220"/>
      <c r="AQ125" s="224"/>
      <c r="AR125" s="224"/>
      <c r="AS125" s="224"/>
      <c r="AT125" s="224"/>
      <c r="AU125" s="224"/>
      <c r="AV125" s="224"/>
      <c r="AW125" s="224"/>
      <c r="AX125" s="224"/>
      <c r="AY125" s="224"/>
    </row>
    <row r="126">
      <c r="A126" s="219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5"/>
      <c r="AA126" s="220"/>
      <c r="AB126" s="225"/>
      <c r="AC126" s="225"/>
      <c r="AD126" s="225"/>
      <c r="AE126" s="225"/>
      <c r="AF126" s="225"/>
      <c r="AG126" s="220"/>
      <c r="AH126" s="220"/>
      <c r="AI126" s="220"/>
      <c r="AJ126" s="220"/>
      <c r="AK126" s="222"/>
      <c r="AL126" s="222"/>
      <c r="AM126" s="222"/>
      <c r="AN126" s="222"/>
      <c r="AO126" s="223"/>
      <c r="AP126" s="220"/>
      <c r="AQ126" s="224"/>
      <c r="AR126" s="224"/>
      <c r="AS126" s="224"/>
      <c r="AT126" s="224"/>
      <c r="AU126" s="224"/>
      <c r="AV126" s="224"/>
      <c r="AW126" s="224"/>
      <c r="AX126" s="224"/>
      <c r="AY126" s="224"/>
    </row>
    <row r="127">
      <c r="A127" s="219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5"/>
      <c r="AA127" s="220"/>
      <c r="AB127" s="225"/>
      <c r="AC127" s="225"/>
      <c r="AD127" s="225"/>
      <c r="AE127" s="225"/>
      <c r="AF127" s="225"/>
      <c r="AG127" s="220"/>
      <c r="AH127" s="220"/>
      <c r="AI127" s="220"/>
      <c r="AJ127" s="220"/>
      <c r="AK127" s="222"/>
      <c r="AL127" s="222"/>
      <c r="AM127" s="222"/>
      <c r="AN127" s="222"/>
      <c r="AO127" s="223"/>
      <c r="AP127" s="220"/>
      <c r="AQ127" s="224"/>
      <c r="AR127" s="224"/>
      <c r="AS127" s="224"/>
      <c r="AT127" s="224"/>
      <c r="AU127" s="224"/>
      <c r="AV127" s="224"/>
      <c r="AW127" s="224"/>
      <c r="AX127" s="224"/>
      <c r="AY127" s="224"/>
    </row>
    <row r="128">
      <c r="A128" s="219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5"/>
      <c r="AA128" s="220"/>
      <c r="AB128" s="225"/>
      <c r="AC128" s="225"/>
      <c r="AD128" s="225"/>
      <c r="AE128" s="225"/>
      <c r="AF128" s="225"/>
      <c r="AG128" s="220"/>
      <c r="AH128" s="220"/>
      <c r="AI128" s="220"/>
      <c r="AJ128" s="220"/>
      <c r="AK128" s="222"/>
      <c r="AL128" s="222"/>
      <c r="AM128" s="222"/>
      <c r="AN128" s="222"/>
      <c r="AO128" s="223"/>
      <c r="AP128" s="220"/>
      <c r="AQ128" s="224"/>
      <c r="AR128" s="224"/>
      <c r="AS128" s="224"/>
      <c r="AT128" s="224"/>
      <c r="AU128" s="224"/>
      <c r="AV128" s="224"/>
      <c r="AW128" s="224"/>
      <c r="AX128" s="224"/>
      <c r="AY128" s="224"/>
    </row>
    <row r="129">
      <c r="A129" s="219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5"/>
      <c r="AA129" s="220"/>
      <c r="AB129" s="225"/>
      <c r="AC129" s="225"/>
      <c r="AD129" s="225"/>
      <c r="AE129" s="225"/>
      <c r="AF129" s="225"/>
      <c r="AG129" s="220"/>
      <c r="AH129" s="220"/>
      <c r="AI129" s="220"/>
      <c r="AJ129" s="220"/>
      <c r="AK129" s="222"/>
      <c r="AL129" s="222"/>
      <c r="AM129" s="222"/>
      <c r="AN129" s="222"/>
      <c r="AO129" s="223"/>
      <c r="AP129" s="220"/>
      <c r="AQ129" s="224"/>
      <c r="AR129" s="224"/>
      <c r="AS129" s="224"/>
      <c r="AT129" s="224"/>
      <c r="AU129" s="224"/>
      <c r="AV129" s="224"/>
      <c r="AW129" s="224"/>
      <c r="AX129" s="224"/>
      <c r="AY129" s="224"/>
    </row>
    <row r="130">
      <c r="A130" s="219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5"/>
      <c r="AA130" s="220"/>
      <c r="AB130" s="225"/>
      <c r="AC130" s="225"/>
      <c r="AD130" s="225"/>
      <c r="AE130" s="225"/>
      <c r="AF130" s="225"/>
      <c r="AG130" s="220"/>
      <c r="AH130" s="220"/>
      <c r="AI130" s="220"/>
      <c r="AJ130" s="220"/>
      <c r="AK130" s="222"/>
      <c r="AL130" s="222"/>
      <c r="AM130" s="222"/>
      <c r="AN130" s="222"/>
      <c r="AO130" s="223"/>
      <c r="AP130" s="220"/>
      <c r="AQ130" s="224"/>
      <c r="AR130" s="224"/>
      <c r="AS130" s="224"/>
      <c r="AT130" s="224"/>
      <c r="AU130" s="224"/>
      <c r="AV130" s="224"/>
      <c r="AW130" s="224"/>
      <c r="AX130" s="224"/>
      <c r="AY130" s="224"/>
    </row>
    <row r="131">
      <c r="A131" s="219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5"/>
      <c r="AA131" s="220"/>
      <c r="AB131" s="225"/>
      <c r="AC131" s="225"/>
      <c r="AD131" s="225"/>
      <c r="AE131" s="225"/>
      <c r="AF131" s="225"/>
      <c r="AG131" s="220"/>
      <c r="AH131" s="220"/>
      <c r="AI131" s="220"/>
      <c r="AJ131" s="220"/>
      <c r="AK131" s="222"/>
      <c r="AL131" s="222"/>
      <c r="AM131" s="222"/>
      <c r="AN131" s="222"/>
      <c r="AO131" s="223"/>
      <c r="AP131" s="220"/>
      <c r="AQ131" s="224"/>
      <c r="AR131" s="224"/>
      <c r="AS131" s="224"/>
      <c r="AT131" s="224"/>
      <c r="AU131" s="224"/>
      <c r="AV131" s="224"/>
      <c r="AW131" s="224"/>
      <c r="AX131" s="224"/>
      <c r="AY131" s="224"/>
    </row>
    <row r="132">
      <c r="A132" s="219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5"/>
      <c r="AA132" s="220"/>
      <c r="AB132" s="225"/>
      <c r="AC132" s="225"/>
      <c r="AD132" s="225"/>
      <c r="AE132" s="225"/>
      <c r="AF132" s="225"/>
      <c r="AG132" s="220"/>
      <c r="AH132" s="220"/>
      <c r="AI132" s="220"/>
      <c r="AJ132" s="220"/>
      <c r="AK132" s="222"/>
      <c r="AL132" s="222"/>
      <c r="AM132" s="222"/>
      <c r="AN132" s="222"/>
      <c r="AO132" s="223"/>
      <c r="AP132" s="220"/>
      <c r="AQ132" s="224"/>
      <c r="AR132" s="224"/>
      <c r="AS132" s="224"/>
      <c r="AT132" s="224"/>
      <c r="AU132" s="224"/>
      <c r="AV132" s="224"/>
      <c r="AW132" s="224"/>
      <c r="AX132" s="224"/>
      <c r="AY132" s="224"/>
    </row>
    <row r="133">
      <c r="A133" s="219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5"/>
      <c r="AA133" s="220"/>
      <c r="AB133" s="225"/>
      <c r="AC133" s="225"/>
      <c r="AD133" s="225"/>
      <c r="AE133" s="225"/>
      <c r="AF133" s="225"/>
      <c r="AG133" s="220"/>
      <c r="AH133" s="220"/>
      <c r="AI133" s="220"/>
      <c r="AJ133" s="220"/>
      <c r="AK133" s="222"/>
      <c r="AL133" s="222"/>
      <c r="AM133" s="222"/>
      <c r="AN133" s="222"/>
      <c r="AO133" s="223"/>
      <c r="AP133" s="220"/>
      <c r="AQ133" s="224"/>
      <c r="AR133" s="224"/>
      <c r="AS133" s="224"/>
      <c r="AT133" s="224"/>
      <c r="AU133" s="224"/>
      <c r="AV133" s="224"/>
      <c r="AW133" s="224"/>
      <c r="AX133" s="224"/>
      <c r="AY133" s="224"/>
    </row>
    <row r="134">
      <c r="A134" s="219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5"/>
      <c r="AA134" s="220"/>
      <c r="AB134" s="225"/>
      <c r="AC134" s="225"/>
      <c r="AD134" s="225"/>
      <c r="AE134" s="225"/>
      <c r="AF134" s="225"/>
      <c r="AG134" s="220"/>
      <c r="AH134" s="220"/>
      <c r="AI134" s="220"/>
      <c r="AJ134" s="220"/>
      <c r="AK134" s="222"/>
      <c r="AL134" s="222"/>
      <c r="AM134" s="222"/>
      <c r="AN134" s="222"/>
      <c r="AO134" s="223"/>
      <c r="AP134" s="220"/>
      <c r="AQ134" s="224"/>
      <c r="AR134" s="224"/>
      <c r="AS134" s="224"/>
      <c r="AT134" s="224"/>
      <c r="AU134" s="224"/>
      <c r="AV134" s="224"/>
      <c r="AW134" s="224"/>
      <c r="AX134" s="224"/>
      <c r="AY134" s="224"/>
    </row>
    <row r="135">
      <c r="A135" s="219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5"/>
      <c r="AA135" s="220"/>
      <c r="AB135" s="225"/>
      <c r="AC135" s="225"/>
      <c r="AD135" s="225"/>
      <c r="AE135" s="225"/>
      <c r="AF135" s="225"/>
      <c r="AG135" s="220"/>
      <c r="AH135" s="220"/>
      <c r="AI135" s="220"/>
      <c r="AJ135" s="220"/>
      <c r="AK135" s="222"/>
      <c r="AL135" s="222"/>
      <c r="AM135" s="222"/>
      <c r="AN135" s="222"/>
      <c r="AO135" s="223"/>
      <c r="AP135" s="220"/>
      <c r="AQ135" s="224"/>
      <c r="AR135" s="224"/>
      <c r="AS135" s="224"/>
      <c r="AT135" s="224"/>
      <c r="AU135" s="224"/>
      <c r="AV135" s="224"/>
      <c r="AW135" s="224"/>
      <c r="AX135" s="224"/>
      <c r="AY135" s="224"/>
    </row>
    <row r="136">
      <c r="A136" s="219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5"/>
      <c r="AA136" s="220"/>
      <c r="AB136" s="225"/>
      <c r="AC136" s="225"/>
      <c r="AD136" s="225"/>
      <c r="AE136" s="225"/>
      <c r="AF136" s="225"/>
      <c r="AG136" s="220"/>
      <c r="AH136" s="220"/>
      <c r="AI136" s="220"/>
      <c r="AJ136" s="220"/>
      <c r="AK136" s="222"/>
      <c r="AL136" s="222"/>
      <c r="AM136" s="222"/>
      <c r="AN136" s="222"/>
      <c r="AO136" s="223"/>
      <c r="AP136" s="220"/>
      <c r="AQ136" s="224"/>
      <c r="AR136" s="224"/>
      <c r="AS136" s="224"/>
      <c r="AT136" s="224"/>
      <c r="AU136" s="224"/>
      <c r="AV136" s="224"/>
      <c r="AW136" s="224"/>
      <c r="AX136" s="224"/>
      <c r="AY136" s="224"/>
    </row>
    <row r="137">
      <c r="A137" s="219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5"/>
      <c r="AA137" s="220"/>
      <c r="AB137" s="225"/>
      <c r="AC137" s="225"/>
      <c r="AD137" s="225"/>
      <c r="AE137" s="225"/>
      <c r="AF137" s="225"/>
      <c r="AG137" s="220"/>
      <c r="AH137" s="220"/>
      <c r="AI137" s="220"/>
      <c r="AJ137" s="220"/>
      <c r="AK137" s="222"/>
      <c r="AL137" s="222"/>
      <c r="AM137" s="222"/>
      <c r="AN137" s="222"/>
      <c r="AO137" s="223"/>
      <c r="AP137" s="220"/>
      <c r="AQ137" s="224"/>
      <c r="AR137" s="224"/>
      <c r="AS137" s="224"/>
      <c r="AT137" s="224"/>
      <c r="AU137" s="224"/>
      <c r="AV137" s="224"/>
      <c r="AW137" s="224"/>
      <c r="AX137" s="224"/>
      <c r="AY137" s="224"/>
    </row>
    <row r="138">
      <c r="A138" s="219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5"/>
      <c r="AA138" s="220"/>
      <c r="AB138" s="225"/>
      <c r="AC138" s="225"/>
      <c r="AD138" s="225"/>
      <c r="AE138" s="225"/>
      <c r="AF138" s="225"/>
      <c r="AG138" s="220"/>
      <c r="AH138" s="220"/>
      <c r="AI138" s="220"/>
      <c r="AJ138" s="220"/>
      <c r="AK138" s="222"/>
      <c r="AL138" s="222"/>
      <c r="AM138" s="222"/>
      <c r="AN138" s="222"/>
      <c r="AO138" s="223"/>
      <c r="AP138" s="220"/>
      <c r="AQ138" s="224"/>
      <c r="AR138" s="224"/>
      <c r="AS138" s="224"/>
      <c r="AT138" s="224"/>
      <c r="AU138" s="224"/>
      <c r="AV138" s="224"/>
      <c r="AW138" s="224"/>
      <c r="AX138" s="224"/>
      <c r="AY138" s="224"/>
    </row>
    <row r="139">
      <c r="A139" s="219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5"/>
      <c r="AA139" s="220"/>
      <c r="AB139" s="225"/>
      <c r="AC139" s="225"/>
      <c r="AD139" s="225"/>
      <c r="AE139" s="225"/>
      <c r="AF139" s="225"/>
      <c r="AG139" s="220"/>
      <c r="AH139" s="220"/>
      <c r="AI139" s="220"/>
      <c r="AJ139" s="220"/>
      <c r="AK139" s="222"/>
      <c r="AL139" s="222"/>
      <c r="AM139" s="222"/>
      <c r="AN139" s="222"/>
      <c r="AO139" s="223"/>
      <c r="AP139" s="220"/>
      <c r="AQ139" s="224"/>
      <c r="AR139" s="224"/>
      <c r="AS139" s="224"/>
      <c r="AT139" s="224"/>
      <c r="AU139" s="224"/>
      <c r="AV139" s="224"/>
      <c r="AW139" s="224"/>
      <c r="AX139" s="224"/>
      <c r="AY139" s="224"/>
    </row>
    <row r="140">
      <c r="A140" s="219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5"/>
      <c r="AA140" s="220"/>
      <c r="AB140" s="225"/>
      <c r="AC140" s="225"/>
      <c r="AD140" s="225"/>
      <c r="AE140" s="225"/>
      <c r="AF140" s="225"/>
      <c r="AG140" s="220"/>
      <c r="AH140" s="220"/>
      <c r="AI140" s="220"/>
      <c r="AJ140" s="220"/>
      <c r="AK140" s="222"/>
      <c r="AL140" s="222"/>
      <c r="AM140" s="222"/>
      <c r="AN140" s="222"/>
      <c r="AO140" s="223"/>
      <c r="AP140" s="220"/>
      <c r="AQ140" s="224"/>
      <c r="AR140" s="224"/>
      <c r="AS140" s="224"/>
      <c r="AT140" s="224"/>
      <c r="AU140" s="224"/>
      <c r="AV140" s="224"/>
      <c r="AW140" s="224"/>
      <c r="AX140" s="224"/>
      <c r="AY140" s="224"/>
    </row>
    <row r="141">
      <c r="A141" s="219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5"/>
      <c r="AA141" s="220"/>
      <c r="AB141" s="225"/>
      <c r="AC141" s="225"/>
      <c r="AD141" s="225"/>
      <c r="AE141" s="225"/>
      <c r="AF141" s="225"/>
      <c r="AG141" s="220"/>
      <c r="AH141" s="220"/>
      <c r="AI141" s="220"/>
      <c r="AJ141" s="220"/>
      <c r="AK141" s="222"/>
      <c r="AL141" s="222"/>
      <c r="AM141" s="222"/>
      <c r="AN141" s="222"/>
      <c r="AO141" s="223"/>
      <c r="AP141" s="220"/>
      <c r="AQ141" s="224"/>
      <c r="AR141" s="224"/>
      <c r="AS141" s="224"/>
      <c r="AT141" s="224"/>
      <c r="AU141" s="224"/>
      <c r="AV141" s="224"/>
      <c r="AW141" s="224"/>
      <c r="AX141" s="224"/>
      <c r="AY141" s="224"/>
    </row>
    <row r="142">
      <c r="A142" s="219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5"/>
      <c r="AA142" s="220"/>
      <c r="AB142" s="225"/>
      <c r="AC142" s="225"/>
      <c r="AD142" s="225"/>
      <c r="AE142" s="225"/>
      <c r="AF142" s="225"/>
      <c r="AG142" s="220"/>
      <c r="AH142" s="220"/>
      <c r="AI142" s="220"/>
      <c r="AJ142" s="220"/>
      <c r="AK142" s="222"/>
      <c r="AL142" s="222"/>
      <c r="AM142" s="222"/>
      <c r="AN142" s="222"/>
      <c r="AO142" s="223"/>
      <c r="AP142" s="220"/>
      <c r="AQ142" s="224"/>
      <c r="AR142" s="224"/>
      <c r="AS142" s="224"/>
      <c r="AT142" s="224"/>
      <c r="AU142" s="224"/>
      <c r="AV142" s="224"/>
      <c r="AW142" s="224"/>
      <c r="AX142" s="224"/>
      <c r="AY142" s="224"/>
    </row>
    <row r="143">
      <c r="A143" s="219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5"/>
      <c r="AA143" s="220"/>
      <c r="AB143" s="225"/>
      <c r="AC143" s="225"/>
      <c r="AD143" s="225"/>
      <c r="AE143" s="225"/>
      <c r="AF143" s="225"/>
      <c r="AG143" s="220"/>
      <c r="AH143" s="220"/>
      <c r="AI143" s="220"/>
      <c r="AJ143" s="220"/>
      <c r="AK143" s="222"/>
      <c r="AL143" s="222"/>
      <c r="AM143" s="222"/>
      <c r="AN143" s="222"/>
      <c r="AO143" s="223"/>
      <c r="AP143" s="220"/>
      <c r="AQ143" s="224"/>
      <c r="AR143" s="224"/>
      <c r="AS143" s="224"/>
      <c r="AT143" s="224"/>
      <c r="AU143" s="224"/>
      <c r="AV143" s="224"/>
      <c r="AW143" s="224"/>
      <c r="AX143" s="224"/>
      <c r="AY143" s="224"/>
    </row>
    <row r="144">
      <c r="A144" s="219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5"/>
      <c r="AA144" s="220"/>
      <c r="AB144" s="225"/>
      <c r="AC144" s="225"/>
      <c r="AD144" s="225"/>
      <c r="AE144" s="225"/>
      <c r="AF144" s="225"/>
      <c r="AG144" s="220"/>
      <c r="AH144" s="220"/>
      <c r="AI144" s="220"/>
      <c r="AJ144" s="220"/>
      <c r="AK144" s="222"/>
      <c r="AL144" s="222"/>
      <c r="AM144" s="222"/>
      <c r="AN144" s="222"/>
      <c r="AO144" s="223"/>
      <c r="AP144" s="220"/>
      <c r="AQ144" s="224"/>
      <c r="AR144" s="224"/>
      <c r="AS144" s="224"/>
      <c r="AT144" s="224"/>
      <c r="AU144" s="224"/>
      <c r="AV144" s="224"/>
      <c r="AW144" s="224"/>
      <c r="AX144" s="224"/>
      <c r="AY144" s="224"/>
    </row>
    <row r="145">
      <c r="A145" s="219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5"/>
      <c r="AA145" s="220"/>
      <c r="AB145" s="225"/>
      <c r="AC145" s="225"/>
      <c r="AD145" s="225"/>
      <c r="AE145" s="225"/>
      <c r="AF145" s="225"/>
      <c r="AG145" s="220"/>
      <c r="AH145" s="220"/>
      <c r="AI145" s="220"/>
      <c r="AJ145" s="220"/>
      <c r="AK145" s="222"/>
      <c r="AL145" s="222"/>
      <c r="AM145" s="222"/>
      <c r="AN145" s="222"/>
      <c r="AO145" s="223"/>
      <c r="AP145" s="220"/>
      <c r="AQ145" s="224"/>
      <c r="AR145" s="224"/>
      <c r="AS145" s="224"/>
      <c r="AT145" s="224"/>
      <c r="AU145" s="224"/>
      <c r="AV145" s="224"/>
      <c r="AW145" s="224"/>
      <c r="AX145" s="224"/>
      <c r="AY145" s="224"/>
    </row>
    <row r="146">
      <c r="A146" s="219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5"/>
      <c r="AA146" s="220"/>
      <c r="AB146" s="225"/>
      <c r="AC146" s="225"/>
      <c r="AD146" s="225"/>
      <c r="AE146" s="225"/>
      <c r="AF146" s="225"/>
      <c r="AG146" s="220"/>
      <c r="AH146" s="220"/>
      <c r="AI146" s="220"/>
      <c r="AJ146" s="220"/>
      <c r="AK146" s="222"/>
      <c r="AL146" s="222"/>
      <c r="AM146" s="222"/>
      <c r="AN146" s="222"/>
      <c r="AO146" s="223"/>
      <c r="AP146" s="220"/>
      <c r="AQ146" s="224"/>
      <c r="AR146" s="224"/>
      <c r="AS146" s="224"/>
      <c r="AT146" s="224"/>
      <c r="AU146" s="224"/>
      <c r="AV146" s="224"/>
      <c r="AW146" s="224"/>
      <c r="AX146" s="224"/>
      <c r="AY146" s="224"/>
    </row>
    <row r="147">
      <c r="A147" s="219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5"/>
      <c r="AA147" s="220"/>
      <c r="AB147" s="225"/>
      <c r="AC147" s="225"/>
      <c r="AD147" s="225"/>
      <c r="AE147" s="225"/>
      <c r="AF147" s="225"/>
      <c r="AG147" s="220"/>
      <c r="AH147" s="220"/>
      <c r="AI147" s="220"/>
      <c r="AJ147" s="220"/>
      <c r="AK147" s="222"/>
      <c r="AL147" s="222"/>
      <c r="AM147" s="222"/>
      <c r="AN147" s="222"/>
      <c r="AO147" s="223"/>
      <c r="AP147" s="220"/>
      <c r="AQ147" s="224"/>
      <c r="AR147" s="224"/>
      <c r="AS147" s="224"/>
      <c r="AT147" s="224"/>
      <c r="AU147" s="224"/>
      <c r="AV147" s="224"/>
      <c r="AW147" s="224"/>
      <c r="AX147" s="224"/>
      <c r="AY147" s="224"/>
    </row>
    <row r="148">
      <c r="A148" s="219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5"/>
      <c r="AA148" s="220"/>
      <c r="AB148" s="225"/>
      <c r="AC148" s="225"/>
      <c r="AD148" s="225"/>
      <c r="AE148" s="225"/>
      <c r="AF148" s="225"/>
      <c r="AG148" s="220"/>
      <c r="AH148" s="220"/>
      <c r="AI148" s="220"/>
      <c r="AJ148" s="220"/>
      <c r="AK148" s="222"/>
      <c r="AL148" s="222"/>
      <c r="AM148" s="222"/>
      <c r="AN148" s="222"/>
      <c r="AO148" s="223"/>
      <c r="AP148" s="220"/>
      <c r="AQ148" s="224"/>
      <c r="AR148" s="224"/>
      <c r="AS148" s="224"/>
      <c r="AT148" s="224"/>
      <c r="AU148" s="224"/>
      <c r="AV148" s="224"/>
      <c r="AW148" s="224"/>
      <c r="AX148" s="224"/>
      <c r="AY148" s="224"/>
    </row>
    <row r="149">
      <c r="A149" s="219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5"/>
      <c r="AA149" s="220"/>
      <c r="AB149" s="225"/>
      <c r="AC149" s="225"/>
      <c r="AD149" s="225"/>
      <c r="AE149" s="225"/>
      <c r="AF149" s="225"/>
      <c r="AG149" s="220"/>
      <c r="AH149" s="220"/>
      <c r="AI149" s="220"/>
      <c r="AJ149" s="220"/>
      <c r="AK149" s="222"/>
      <c r="AL149" s="222"/>
      <c r="AM149" s="222"/>
      <c r="AN149" s="222"/>
      <c r="AO149" s="223"/>
      <c r="AP149" s="220"/>
      <c r="AQ149" s="224"/>
      <c r="AR149" s="224"/>
      <c r="AS149" s="224"/>
      <c r="AT149" s="224"/>
      <c r="AU149" s="224"/>
      <c r="AV149" s="224"/>
      <c r="AW149" s="224"/>
      <c r="AX149" s="224"/>
      <c r="AY149" s="224"/>
    </row>
    <row r="150">
      <c r="A150" s="219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5"/>
      <c r="AA150" s="220"/>
      <c r="AB150" s="225"/>
      <c r="AC150" s="225"/>
      <c r="AD150" s="225"/>
      <c r="AE150" s="225"/>
      <c r="AF150" s="225"/>
      <c r="AG150" s="220"/>
      <c r="AH150" s="220"/>
      <c r="AI150" s="220"/>
      <c r="AJ150" s="220"/>
      <c r="AK150" s="222"/>
      <c r="AL150" s="222"/>
      <c r="AM150" s="222"/>
      <c r="AN150" s="222"/>
      <c r="AO150" s="223"/>
      <c r="AP150" s="220"/>
      <c r="AQ150" s="224"/>
      <c r="AR150" s="224"/>
      <c r="AS150" s="224"/>
      <c r="AT150" s="224"/>
      <c r="AU150" s="224"/>
      <c r="AV150" s="224"/>
      <c r="AW150" s="224"/>
      <c r="AX150" s="224"/>
      <c r="AY150" s="224"/>
    </row>
    <row r="151">
      <c r="A151" s="219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5"/>
      <c r="AA151" s="220"/>
      <c r="AB151" s="225"/>
      <c r="AC151" s="225"/>
      <c r="AD151" s="225"/>
      <c r="AE151" s="225"/>
      <c r="AF151" s="225"/>
      <c r="AG151" s="220"/>
      <c r="AH151" s="220"/>
      <c r="AI151" s="220"/>
      <c r="AJ151" s="220"/>
      <c r="AK151" s="222"/>
      <c r="AL151" s="222"/>
      <c r="AM151" s="222"/>
      <c r="AN151" s="222"/>
      <c r="AO151" s="223"/>
      <c r="AP151" s="220"/>
      <c r="AQ151" s="224"/>
      <c r="AR151" s="224"/>
      <c r="AS151" s="224"/>
      <c r="AT151" s="224"/>
      <c r="AU151" s="224"/>
      <c r="AV151" s="224"/>
      <c r="AW151" s="224"/>
      <c r="AX151" s="224"/>
      <c r="AY151" s="224"/>
    </row>
    <row r="152">
      <c r="A152" s="219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5"/>
      <c r="AA152" s="220"/>
      <c r="AB152" s="225"/>
      <c r="AC152" s="225"/>
      <c r="AD152" s="225"/>
      <c r="AE152" s="225"/>
      <c r="AF152" s="225"/>
      <c r="AG152" s="220"/>
      <c r="AH152" s="220"/>
      <c r="AI152" s="220"/>
      <c r="AJ152" s="220"/>
      <c r="AK152" s="222"/>
      <c r="AL152" s="222"/>
      <c r="AM152" s="222"/>
      <c r="AN152" s="222"/>
      <c r="AO152" s="223"/>
      <c r="AP152" s="220"/>
      <c r="AQ152" s="224"/>
      <c r="AR152" s="224"/>
      <c r="AS152" s="224"/>
      <c r="AT152" s="224"/>
      <c r="AU152" s="224"/>
      <c r="AV152" s="224"/>
      <c r="AW152" s="224"/>
      <c r="AX152" s="224"/>
      <c r="AY152" s="224"/>
    </row>
    <row r="153">
      <c r="A153" s="219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5"/>
      <c r="AA153" s="220"/>
      <c r="AB153" s="225"/>
      <c r="AC153" s="225"/>
      <c r="AD153" s="225"/>
      <c r="AE153" s="225"/>
      <c r="AF153" s="225"/>
      <c r="AG153" s="220"/>
      <c r="AH153" s="220"/>
      <c r="AI153" s="220"/>
      <c r="AJ153" s="220"/>
      <c r="AK153" s="222"/>
      <c r="AL153" s="222"/>
      <c r="AM153" s="222"/>
      <c r="AN153" s="222"/>
      <c r="AO153" s="223"/>
      <c r="AP153" s="220"/>
      <c r="AQ153" s="224"/>
      <c r="AR153" s="224"/>
      <c r="AS153" s="224"/>
      <c r="AT153" s="224"/>
      <c r="AU153" s="224"/>
      <c r="AV153" s="224"/>
      <c r="AW153" s="224"/>
      <c r="AX153" s="224"/>
      <c r="AY153" s="224"/>
    </row>
    <row r="154">
      <c r="A154" s="219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5"/>
      <c r="AA154" s="220"/>
      <c r="AB154" s="225"/>
      <c r="AC154" s="225"/>
      <c r="AD154" s="225"/>
      <c r="AE154" s="225"/>
      <c r="AF154" s="225"/>
      <c r="AG154" s="220"/>
      <c r="AH154" s="220"/>
      <c r="AI154" s="220"/>
      <c r="AJ154" s="220"/>
      <c r="AK154" s="222"/>
      <c r="AL154" s="222"/>
      <c r="AM154" s="222"/>
      <c r="AN154" s="222"/>
      <c r="AO154" s="223"/>
      <c r="AP154" s="220"/>
      <c r="AQ154" s="224"/>
      <c r="AR154" s="224"/>
      <c r="AS154" s="224"/>
      <c r="AT154" s="224"/>
      <c r="AU154" s="224"/>
      <c r="AV154" s="224"/>
      <c r="AW154" s="224"/>
      <c r="AX154" s="224"/>
      <c r="AY154" s="224"/>
    </row>
    <row r="155">
      <c r="A155" s="219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5"/>
      <c r="AA155" s="220"/>
      <c r="AB155" s="225"/>
      <c r="AC155" s="225"/>
      <c r="AD155" s="225"/>
      <c r="AE155" s="225"/>
      <c r="AF155" s="225"/>
      <c r="AG155" s="220"/>
      <c r="AH155" s="220"/>
      <c r="AI155" s="220"/>
      <c r="AJ155" s="220"/>
      <c r="AK155" s="222"/>
      <c r="AL155" s="222"/>
      <c r="AM155" s="222"/>
      <c r="AN155" s="222"/>
      <c r="AO155" s="223"/>
      <c r="AP155" s="220"/>
      <c r="AQ155" s="224"/>
      <c r="AR155" s="224"/>
      <c r="AS155" s="224"/>
      <c r="AT155" s="224"/>
      <c r="AU155" s="224"/>
      <c r="AV155" s="224"/>
      <c r="AW155" s="224"/>
      <c r="AX155" s="224"/>
      <c r="AY155" s="224"/>
    </row>
    <row r="156">
      <c r="A156" s="219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5"/>
      <c r="AA156" s="220"/>
      <c r="AB156" s="225"/>
      <c r="AC156" s="225"/>
      <c r="AD156" s="225"/>
      <c r="AE156" s="225"/>
      <c r="AF156" s="225"/>
      <c r="AG156" s="220"/>
      <c r="AH156" s="220"/>
      <c r="AI156" s="220"/>
      <c r="AJ156" s="220"/>
      <c r="AK156" s="222"/>
      <c r="AL156" s="222"/>
      <c r="AM156" s="222"/>
      <c r="AN156" s="222"/>
      <c r="AO156" s="223"/>
      <c r="AP156" s="220"/>
      <c r="AQ156" s="224"/>
      <c r="AR156" s="224"/>
      <c r="AS156" s="224"/>
      <c r="AT156" s="224"/>
      <c r="AU156" s="224"/>
      <c r="AV156" s="224"/>
      <c r="AW156" s="224"/>
      <c r="AX156" s="224"/>
      <c r="AY156" s="224"/>
    </row>
    <row r="157">
      <c r="A157" s="219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5"/>
      <c r="AA157" s="220"/>
      <c r="AB157" s="225"/>
      <c r="AC157" s="225"/>
      <c r="AD157" s="225"/>
      <c r="AE157" s="225"/>
      <c r="AF157" s="225"/>
      <c r="AG157" s="220"/>
      <c r="AH157" s="220"/>
      <c r="AI157" s="220"/>
      <c r="AJ157" s="220"/>
      <c r="AK157" s="222"/>
      <c r="AL157" s="222"/>
      <c r="AM157" s="222"/>
      <c r="AN157" s="222"/>
      <c r="AO157" s="223"/>
      <c r="AP157" s="220"/>
      <c r="AQ157" s="224"/>
      <c r="AR157" s="224"/>
      <c r="AS157" s="224"/>
      <c r="AT157" s="224"/>
      <c r="AU157" s="224"/>
      <c r="AV157" s="224"/>
      <c r="AW157" s="224"/>
      <c r="AX157" s="224"/>
      <c r="AY157" s="224"/>
    </row>
    <row r="158">
      <c r="A158" s="219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5"/>
      <c r="AA158" s="220"/>
      <c r="AB158" s="225"/>
      <c r="AC158" s="225"/>
      <c r="AD158" s="225"/>
      <c r="AE158" s="225"/>
      <c r="AF158" s="225"/>
      <c r="AG158" s="220"/>
      <c r="AH158" s="220"/>
      <c r="AI158" s="220"/>
      <c r="AJ158" s="220"/>
      <c r="AK158" s="222"/>
      <c r="AL158" s="222"/>
      <c r="AM158" s="222"/>
      <c r="AN158" s="222"/>
      <c r="AO158" s="223"/>
      <c r="AP158" s="220"/>
      <c r="AQ158" s="224"/>
      <c r="AR158" s="224"/>
      <c r="AS158" s="224"/>
      <c r="AT158" s="224"/>
      <c r="AU158" s="224"/>
      <c r="AV158" s="224"/>
      <c r="AW158" s="224"/>
      <c r="AX158" s="224"/>
      <c r="AY158" s="224"/>
    </row>
    <row r="159">
      <c r="A159" s="219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5"/>
      <c r="AA159" s="220"/>
      <c r="AB159" s="225"/>
      <c r="AC159" s="225"/>
      <c r="AD159" s="225"/>
      <c r="AE159" s="225"/>
      <c r="AF159" s="225"/>
      <c r="AG159" s="220"/>
      <c r="AH159" s="220"/>
      <c r="AI159" s="220"/>
      <c r="AJ159" s="220"/>
      <c r="AK159" s="222"/>
      <c r="AL159" s="222"/>
      <c r="AM159" s="222"/>
      <c r="AN159" s="222"/>
      <c r="AO159" s="223"/>
      <c r="AP159" s="220"/>
      <c r="AQ159" s="224"/>
      <c r="AR159" s="224"/>
      <c r="AS159" s="224"/>
      <c r="AT159" s="224"/>
      <c r="AU159" s="224"/>
      <c r="AV159" s="224"/>
      <c r="AW159" s="224"/>
      <c r="AX159" s="224"/>
      <c r="AY159" s="224"/>
    </row>
    <row r="160">
      <c r="A160" s="219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5"/>
      <c r="AA160" s="220"/>
      <c r="AB160" s="225"/>
      <c r="AC160" s="225"/>
      <c r="AD160" s="225"/>
      <c r="AE160" s="225"/>
      <c r="AF160" s="225"/>
      <c r="AG160" s="220"/>
      <c r="AH160" s="220"/>
      <c r="AI160" s="220"/>
      <c r="AJ160" s="220"/>
      <c r="AK160" s="222"/>
      <c r="AL160" s="222"/>
      <c r="AM160" s="222"/>
      <c r="AN160" s="222"/>
      <c r="AO160" s="223"/>
      <c r="AP160" s="220"/>
      <c r="AQ160" s="224"/>
      <c r="AR160" s="224"/>
      <c r="AS160" s="224"/>
      <c r="AT160" s="224"/>
      <c r="AU160" s="224"/>
      <c r="AV160" s="224"/>
      <c r="AW160" s="224"/>
      <c r="AX160" s="224"/>
      <c r="AY160" s="224"/>
    </row>
    <row r="161">
      <c r="A161" s="219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5"/>
      <c r="AA161" s="220"/>
      <c r="AB161" s="225"/>
      <c r="AC161" s="225"/>
      <c r="AD161" s="225"/>
      <c r="AE161" s="225"/>
      <c r="AF161" s="225"/>
      <c r="AG161" s="220"/>
      <c r="AH161" s="220"/>
      <c r="AI161" s="220"/>
      <c r="AJ161" s="220"/>
      <c r="AK161" s="222"/>
      <c r="AL161" s="222"/>
      <c r="AM161" s="222"/>
      <c r="AN161" s="222"/>
      <c r="AO161" s="223"/>
      <c r="AP161" s="220"/>
      <c r="AQ161" s="224"/>
      <c r="AR161" s="224"/>
      <c r="AS161" s="224"/>
      <c r="AT161" s="224"/>
      <c r="AU161" s="224"/>
      <c r="AV161" s="224"/>
      <c r="AW161" s="224"/>
      <c r="AX161" s="224"/>
      <c r="AY161" s="224"/>
    </row>
    <row r="162">
      <c r="A162" s="219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5"/>
      <c r="AA162" s="220"/>
      <c r="AB162" s="225"/>
      <c r="AC162" s="225"/>
      <c r="AD162" s="225"/>
      <c r="AE162" s="225"/>
      <c r="AF162" s="225"/>
      <c r="AG162" s="220"/>
      <c r="AH162" s="220"/>
      <c r="AI162" s="220"/>
      <c r="AJ162" s="220"/>
      <c r="AK162" s="222"/>
      <c r="AL162" s="222"/>
      <c r="AM162" s="222"/>
      <c r="AN162" s="222"/>
      <c r="AO162" s="223"/>
      <c r="AP162" s="220"/>
      <c r="AQ162" s="224"/>
      <c r="AR162" s="224"/>
      <c r="AS162" s="224"/>
      <c r="AT162" s="224"/>
      <c r="AU162" s="224"/>
      <c r="AV162" s="224"/>
      <c r="AW162" s="224"/>
      <c r="AX162" s="224"/>
      <c r="AY162" s="224"/>
    </row>
    <row r="163">
      <c r="A163" s="219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5"/>
      <c r="AA163" s="220"/>
      <c r="AB163" s="225"/>
      <c r="AC163" s="225"/>
      <c r="AD163" s="225"/>
      <c r="AE163" s="225"/>
      <c r="AF163" s="225"/>
      <c r="AG163" s="220"/>
      <c r="AH163" s="220"/>
      <c r="AI163" s="220"/>
      <c r="AJ163" s="220"/>
      <c r="AK163" s="222"/>
      <c r="AL163" s="222"/>
      <c r="AM163" s="222"/>
      <c r="AN163" s="222"/>
      <c r="AO163" s="223"/>
      <c r="AP163" s="220"/>
      <c r="AQ163" s="224"/>
      <c r="AR163" s="224"/>
      <c r="AS163" s="224"/>
      <c r="AT163" s="224"/>
      <c r="AU163" s="224"/>
      <c r="AV163" s="224"/>
      <c r="AW163" s="224"/>
      <c r="AX163" s="224"/>
      <c r="AY163" s="224"/>
    </row>
    <row r="164">
      <c r="A164" s="219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5"/>
      <c r="AA164" s="220"/>
      <c r="AB164" s="225"/>
      <c r="AC164" s="225"/>
      <c r="AD164" s="225"/>
      <c r="AE164" s="225"/>
      <c r="AF164" s="225"/>
      <c r="AG164" s="220"/>
      <c r="AH164" s="220"/>
      <c r="AI164" s="220"/>
      <c r="AJ164" s="220"/>
      <c r="AK164" s="222"/>
      <c r="AL164" s="222"/>
      <c r="AM164" s="222"/>
      <c r="AN164" s="222"/>
      <c r="AO164" s="223"/>
      <c r="AP164" s="220"/>
      <c r="AQ164" s="224"/>
      <c r="AR164" s="224"/>
      <c r="AS164" s="224"/>
      <c r="AT164" s="224"/>
      <c r="AU164" s="224"/>
      <c r="AV164" s="224"/>
      <c r="AW164" s="224"/>
      <c r="AX164" s="224"/>
      <c r="AY164" s="224"/>
    </row>
    <row r="165">
      <c r="A165" s="219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5"/>
      <c r="AA165" s="220"/>
      <c r="AB165" s="225"/>
      <c r="AC165" s="225"/>
      <c r="AD165" s="225"/>
      <c r="AE165" s="225"/>
      <c r="AF165" s="225"/>
      <c r="AG165" s="220"/>
      <c r="AH165" s="220"/>
      <c r="AI165" s="220"/>
      <c r="AJ165" s="220"/>
      <c r="AK165" s="222"/>
      <c r="AL165" s="222"/>
      <c r="AM165" s="222"/>
      <c r="AN165" s="222"/>
      <c r="AO165" s="223"/>
      <c r="AP165" s="220"/>
      <c r="AQ165" s="224"/>
      <c r="AR165" s="224"/>
      <c r="AS165" s="224"/>
      <c r="AT165" s="224"/>
      <c r="AU165" s="224"/>
      <c r="AV165" s="224"/>
      <c r="AW165" s="224"/>
      <c r="AX165" s="224"/>
      <c r="AY165" s="224"/>
    </row>
    <row r="166">
      <c r="A166" s="219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5"/>
      <c r="AA166" s="220"/>
      <c r="AB166" s="225"/>
      <c r="AC166" s="225"/>
      <c r="AD166" s="225"/>
      <c r="AE166" s="225"/>
      <c r="AF166" s="225"/>
      <c r="AG166" s="220"/>
      <c r="AH166" s="220"/>
      <c r="AI166" s="220"/>
      <c r="AJ166" s="220"/>
      <c r="AK166" s="222"/>
      <c r="AL166" s="222"/>
      <c r="AM166" s="222"/>
      <c r="AN166" s="222"/>
      <c r="AO166" s="223"/>
      <c r="AP166" s="220"/>
      <c r="AQ166" s="224"/>
      <c r="AR166" s="224"/>
      <c r="AS166" s="224"/>
      <c r="AT166" s="224"/>
      <c r="AU166" s="224"/>
      <c r="AV166" s="224"/>
      <c r="AW166" s="224"/>
      <c r="AX166" s="224"/>
      <c r="AY166" s="224"/>
    </row>
    <row r="167">
      <c r="A167" s="219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5"/>
      <c r="AA167" s="220"/>
      <c r="AB167" s="225"/>
      <c r="AC167" s="225"/>
      <c r="AD167" s="225"/>
      <c r="AE167" s="225"/>
      <c r="AF167" s="225"/>
      <c r="AG167" s="220"/>
      <c r="AH167" s="220"/>
      <c r="AI167" s="220"/>
      <c r="AJ167" s="220"/>
      <c r="AK167" s="222"/>
      <c r="AL167" s="222"/>
      <c r="AM167" s="222"/>
      <c r="AN167" s="222"/>
      <c r="AO167" s="223"/>
      <c r="AP167" s="220"/>
      <c r="AQ167" s="224"/>
      <c r="AR167" s="224"/>
      <c r="AS167" s="224"/>
      <c r="AT167" s="224"/>
      <c r="AU167" s="224"/>
      <c r="AV167" s="224"/>
      <c r="AW167" s="224"/>
      <c r="AX167" s="224"/>
      <c r="AY167" s="224"/>
    </row>
    <row r="168">
      <c r="A168" s="219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5"/>
      <c r="AA168" s="220"/>
      <c r="AB168" s="225"/>
      <c r="AC168" s="225"/>
      <c r="AD168" s="225"/>
      <c r="AE168" s="225"/>
      <c r="AF168" s="225"/>
      <c r="AG168" s="220"/>
      <c r="AH168" s="220"/>
      <c r="AI168" s="220"/>
      <c r="AJ168" s="220"/>
      <c r="AK168" s="222"/>
      <c r="AL168" s="222"/>
      <c r="AM168" s="222"/>
      <c r="AN168" s="222"/>
      <c r="AO168" s="223"/>
      <c r="AP168" s="220"/>
      <c r="AQ168" s="224"/>
      <c r="AR168" s="224"/>
      <c r="AS168" s="224"/>
      <c r="AT168" s="224"/>
      <c r="AU168" s="224"/>
      <c r="AV168" s="224"/>
      <c r="AW168" s="224"/>
      <c r="AX168" s="224"/>
      <c r="AY168" s="224"/>
    </row>
    <row r="169">
      <c r="A169" s="219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5"/>
      <c r="AA169" s="220"/>
      <c r="AB169" s="225"/>
      <c r="AC169" s="225"/>
      <c r="AD169" s="225"/>
      <c r="AE169" s="225"/>
      <c r="AF169" s="225"/>
      <c r="AG169" s="220"/>
      <c r="AH169" s="220"/>
      <c r="AI169" s="220"/>
      <c r="AJ169" s="220"/>
      <c r="AK169" s="222"/>
      <c r="AL169" s="222"/>
      <c r="AM169" s="222"/>
      <c r="AN169" s="222"/>
      <c r="AO169" s="223"/>
      <c r="AP169" s="220"/>
      <c r="AQ169" s="224"/>
      <c r="AR169" s="224"/>
      <c r="AS169" s="224"/>
      <c r="AT169" s="224"/>
      <c r="AU169" s="224"/>
      <c r="AV169" s="224"/>
      <c r="AW169" s="224"/>
      <c r="AX169" s="224"/>
      <c r="AY169" s="224"/>
    </row>
    <row r="170">
      <c r="A170" s="219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5"/>
      <c r="AA170" s="220"/>
      <c r="AB170" s="225"/>
      <c r="AC170" s="225"/>
      <c r="AD170" s="225"/>
      <c r="AE170" s="225"/>
      <c r="AF170" s="225"/>
      <c r="AG170" s="220"/>
      <c r="AH170" s="220"/>
      <c r="AI170" s="220"/>
      <c r="AJ170" s="220"/>
      <c r="AK170" s="222"/>
      <c r="AL170" s="222"/>
      <c r="AM170" s="222"/>
      <c r="AN170" s="222"/>
      <c r="AO170" s="223"/>
      <c r="AP170" s="220"/>
      <c r="AQ170" s="224"/>
      <c r="AR170" s="224"/>
      <c r="AS170" s="224"/>
      <c r="AT170" s="224"/>
      <c r="AU170" s="224"/>
      <c r="AV170" s="224"/>
      <c r="AW170" s="224"/>
      <c r="AX170" s="224"/>
      <c r="AY170" s="224"/>
    </row>
    <row r="171">
      <c r="A171" s="219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5"/>
      <c r="AA171" s="220"/>
      <c r="AB171" s="225"/>
      <c r="AC171" s="225"/>
      <c r="AD171" s="225"/>
      <c r="AE171" s="225"/>
      <c r="AF171" s="225"/>
      <c r="AG171" s="220"/>
      <c r="AH171" s="220"/>
      <c r="AI171" s="220"/>
      <c r="AJ171" s="220"/>
      <c r="AK171" s="222"/>
      <c r="AL171" s="222"/>
      <c r="AM171" s="222"/>
      <c r="AN171" s="222"/>
      <c r="AO171" s="223"/>
      <c r="AP171" s="220"/>
      <c r="AQ171" s="224"/>
      <c r="AR171" s="224"/>
      <c r="AS171" s="224"/>
      <c r="AT171" s="224"/>
      <c r="AU171" s="224"/>
      <c r="AV171" s="224"/>
      <c r="AW171" s="224"/>
      <c r="AX171" s="224"/>
      <c r="AY171" s="224"/>
    </row>
    <row r="172">
      <c r="A172" s="219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5"/>
      <c r="AA172" s="220"/>
      <c r="AB172" s="225"/>
      <c r="AC172" s="225"/>
      <c r="AD172" s="225"/>
      <c r="AE172" s="225"/>
      <c r="AF172" s="225"/>
      <c r="AG172" s="220"/>
      <c r="AH172" s="220"/>
      <c r="AI172" s="220"/>
      <c r="AJ172" s="220"/>
      <c r="AK172" s="222"/>
      <c r="AL172" s="222"/>
      <c r="AM172" s="222"/>
      <c r="AN172" s="222"/>
      <c r="AO172" s="223"/>
      <c r="AP172" s="220"/>
      <c r="AQ172" s="224"/>
      <c r="AR172" s="224"/>
      <c r="AS172" s="224"/>
      <c r="AT172" s="224"/>
      <c r="AU172" s="224"/>
      <c r="AV172" s="224"/>
      <c r="AW172" s="224"/>
      <c r="AX172" s="224"/>
      <c r="AY172" s="224"/>
    </row>
    <row r="173">
      <c r="A173" s="219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5"/>
      <c r="AA173" s="220"/>
      <c r="AB173" s="225"/>
      <c r="AC173" s="225"/>
      <c r="AD173" s="225"/>
      <c r="AE173" s="225"/>
      <c r="AF173" s="225"/>
      <c r="AG173" s="220"/>
      <c r="AH173" s="220"/>
      <c r="AI173" s="220"/>
      <c r="AJ173" s="220"/>
      <c r="AK173" s="222"/>
      <c r="AL173" s="222"/>
      <c r="AM173" s="222"/>
      <c r="AN173" s="222"/>
      <c r="AO173" s="223"/>
      <c r="AP173" s="220"/>
      <c r="AQ173" s="224"/>
      <c r="AR173" s="224"/>
      <c r="AS173" s="224"/>
      <c r="AT173" s="224"/>
      <c r="AU173" s="224"/>
      <c r="AV173" s="224"/>
      <c r="AW173" s="224"/>
      <c r="AX173" s="224"/>
      <c r="AY173" s="224"/>
    </row>
    <row r="174">
      <c r="A174" s="219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5"/>
      <c r="AA174" s="220"/>
      <c r="AB174" s="225"/>
      <c r="AC174" s="225"/>
      <c r="AD174" s="225"/>
      <c r="AE174" s="225"/>
      <c r="AF174" s="225"/>
      <c r="AG174" s="220"/>
      <c r="AH174" s="220"/>
      <c r="AI174" s="220"/>
      <c r="AJ174" s="220"/>
      <c r="AK174" s="222"/>
      <c r="AL174" s="222"/>
      <c r="AM174" s="222"/>
      <c r="AN174" s="222"/>
      <c r="AO174" s="223"/>
      <c r="AP174" s="220"/>
      <c r="AQ174" s="224"/>
      <c r="AR174" s="224"/>
      <c r="AS174" s="224"/>
      <c r="AT174" s="224"/>
      <c r="AU174" s="224"/>
      <c r="AV174" s="224"/>
      <c r="AW174" s="224"/>
      <c r="AX174" s="224"/>
      <c r="AY174" s="224"/>
    </row>
    <row r="175">
      <c r="A175" s="219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5"/>
      <c r="AA175" s="220"/>
      <c r="AB175" s="225"/>
      <c r="AC175" s="225"/>
      <c r="AD175" s="225"/>
      <c r="AE175" s="225"/>
      <c r="AF175" s="225"/>
      <c r="AG175" s="220"/>
      <c r="AH175" s="220"/>
      <c r="AI175" s="220"/>
      <c r="AJ175" s="220"/>
      <c r="AK175" s="222"/>
      <c r="AL175" s="222"/>
      <c r="AM175" s="222"/>
      <c r="AN175" s="222"/>
      <c r="AO175" s="223"/>
      <c r="AP175" s="220"/>
      <c r="AQ175" s="224"/>
      <c r="AR175" s="224"/>
      <c r="AS175" s="224"/>
      <c r="AT175" s="224"/>
      <c r="AU175" s="224"/>
      <c r="AV175" s="224"/>
      <c r="AW175" s="224"/>
      <c r="AX175" s="224"/>
      <c r="AY175" s="224"/>
    </row>
    <row r="176">
      <c r="A176" s="219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5"/>
      <c r="AA176" s="220"/>
      <c r="AB176" s="225"/>
      <c r="AC176" s="225"/>
      <c r="AD176" s="225"/>
      <c r="AE176" s="225"/>
      <c r="AF176" s="225"/>
      <c r="AG176" s="220"/>
      <c r="AH176" s="220"/>
      <c r="AI176" s="220"/>
      <c r="AJ176" s="220"/>
      <c r="AK176" s="222"/>
      <c r="AL176" s="222"/>
      <c r="AM176" s="222"/>
      <c r="AN176" s="222"/>
      <c r="AO176" s="223"/>
      <c r="AP176" s="220"/>
      <c r="AQ176" s="224"/>
      <c r="AR176" s="224"/>
      <c r="AS176" s="224"/>
      <c r="AT176" s="224"/>
      <c r="AU176" s="224"/>
      <c r="AV176" s="224"/>
      <c r="AW176" s="224"/>
      <c r="AX176" s="224"/>
      <c r="AY176" s="224"/>
    </row>
    <row r="177">
      <c r="A177" s="219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5"/>
      <c r="AA177" s="220"/>
      <c r="AB177" s="225"/>
      <c r="AC177" s="225"/>
      <c r="AD177" s="225"/>
      <c r="AE177" s="225"/>
      <c r="AF177" s="225"/>
      <c r="AG177" s="220"/>
      <c r="AH177" s="220"/>
      <c r="AI177" s="220"/>
      <c r="AJ177" s="220"/>
      <c r="AK177" s="222"/>
      <c r="AL177" s="222"/>
      <c r="AM177" s="222"/>
      <c r="AN177" s="222"/>
      <c r="AO177" s="223"/>
      <c r="AP177" s="220"/>
      <c r="AQ177" s="224"/>
      <c r="AR177" s="224"/>
      <c r="AS177" s="224"/>
      <c r="AT177" s="224"/>
      <c r="AU177" s="224"/>
      <c r="AV177" s="224"/>
      <c r="AW177" s="224"/>
      <c r="AX177" s="224"/>
      <c r="AY177" s="224"/>
    </row>
    <row r="178">
      <c r="A178" s="219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5"/>
      <c r="AA178" s="220"/>
      <c r="AB178" s="225"/>
      <c r="AC178" s="225"/>
      <c r="AD178" s="225"/>
      <c r="AE178" s="225"/>
      <c r="AF178" s="225"/>
      <c r="AG178" s="220"/>
      <c r="AH178" s="220"/>
      <c r="AI178" s="220"/>
      <c r="AJ178" s="220"/>
      <c r="AK178" s="222"/>
      <c r="AL178" s="222"/>
      <c r="AM178" s="222"/>
      <c r="AN178" s="222"/>
      <c r="AO178" s="223"/>
      <c r="AP178" s="220"/>
      <c r="AQ178" s="224"/>
      <c r="AR178" s="224"/>
      <c r="AS178" s="224"/>
      <c r="AT178" s="224"/>
      <c r="AU178" s="224"/>
      <c r="AV178" s="224"/>
      <c r="AW178" s="224"/>
      <c r="AX178" s="224"/>
      <c r="AY178" s="224"/>
    </row>
    <row r="179">
      <c r="A179" s="219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5"/>
      <c r="AA179" s="220"/>
      <c r="AB179" s="225"/>
      <c r="AC179" s="225"/>
      <c r="AD179" s="225"/>
      <c r="AE179" s="225"/>
      <c r="AF179" s="225"/>
      <c r="AG179" s="220"/>
      <c r="AH179" s="220"/>
      <c r="AI179" s="220"/>
      <c r="AJ179" s="220"/>
      <c r="AK179" s="222"/>
      <c r="AL179" s="222"/>
      <c r="AM179" s="222"/>
      <c r="AN179" s="222"/>
      <c r="AO179" s="223"/>
      <c r="AP179" s="220"/>
      <c r="AQ179" s="224"/>
      <c r="AR179" s="224"/>
      <c r="AS179" s="224"/>
      <c r="AT179" s="224"/>
      <c r="AU179" s="224"/>
      <c r="AV179" s="224"/>
      <c r="AW179" s="224"/>
      <c r="AX179" s="224"/>
      <c r="AY179" s="224"/>
    </row>
    <row r="180">
      <c r="A180" s="219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5"/>
      <c r="AA180" s="220"/>
      <c r="AB180" s="225"/>
      <c r="AC180" s="225"/>
      <c r="AD180" s="225"/>
      <c r="AE180" s="225"/>
      <c r="AF180" s="225"/>
      <c r="AG180" s="220"/>
      <c r="AH180" s="220"/>
      <c r="AI180" s="220"/>
      <c r="AJ180" s="220"/>
      <c r="AK180" s="222"/>
      <c r="AL180" s="222"/>
      <c r="AM180" s="222"/>
      <c r="AN180" s="222"/>
      <c r="AO180" s="223"/>
      <c r="AP180" s="220"/>
      <c r="AQ180" s="224"/>
      <c r="AR180" s="224"/>
      <c r="AS180" s="224"/>
      <c r="AT180" s="224"/>
      <c r="AU180" s="224"/>
      <c r="AV180" s="224"/>
      <c r="AW180" s="224"/>
      <c r="AX180" s="224"/>
      <c r="AY180" s="224"/>
    </row>
    <row r="181">
      <c r="A181" s="219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5"/>
      <c r="AA181" s="220"/>
      <c r="AB181" s="225"/>
      <c r="AC181" s="225"/>
      <c r="AD181" s="225"/>
      <c r="AE181" s="225"/>
      <c r="AF181" s="225"/>
      <c r="AG181" s="220"/>
      <c r="AH181" s="220"/>
      <c r="AI181" s="220"/>
      <c r="AJ181" s="220"/>
      <c r="AK181" s="222"/>
      <c r="AL181" s="222"/>
      <c r="AM181" s="222"/>
      <c r="AN181" s="222"/>
      <c r="AO181" s="223"/>
      <c r="AP181" s="220"/>
      <c r="AQ181" s="224"/>
      <c r="AR181" s="224"/>
      <c r="AS181" s="224"/>
      <c r="AT181" s="224"/>
      <c r="AU181" s="224"/>
      <c r="AV181" s="224"/>
      <c r="AW181" s="224"/>
      <c r="AX181" s="224"/>
      <c r="AY181" s="224"/>
    </row>
    <row r="182">
      <c r="A182" s="219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5"/>
      <c r="AA182" s="220"/>
      <c r="AB182" s="225"/>
      <c r="AC182" s="225"/>
      <c r="AD182" s="225"/>
      <c r="AE182" s="225"/>
      <c r="AF182" s="225"/>
      <c r="AG182" s="220"/>
      <c r="AH182" s="220"/>
      <c r="AI182" s="220"/>
      <c r="AJ182" s="220"/>
      <c r="AK182" s="222"/>
      <c r="AL182" s="222"/>
      <c r="AM182" s="222"/>
      <c r="AN182" s="222"/>
      <c r="AO182" s="223"/>
      <c r="AP182" s="220"/>
      <c r="AQ182" s="224"/>
      <c r="AR182" s="224"/>
      <c r="AS182" s="224"/>
      <c r="AT182" s="224"/>
      <c r="AU182" s="224"/>
      <c r="AV182" s="224"/>
      <c r="AW182" s="224"/>
      <c r="AX182" s="224"/>
      <c r="AY182" s="224"/>
    </row>
    <row r="183">
      <c r="A183" s="219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5"/>
      <c r="AA183" s="220"/>
      <c r="AB183" s="225"/>
      <c r="AC183" s="225"/>
      <c r="AD183" s="225"/>
      <c r="AE183" s="225"/>
      <c r="AF183" s="225"/>
      <c r="AG183" s="220"/>
      <c r="AH183" s="220"/>
      <c r="AI183" s="220"/>
      <c r="AJ183" s="220"/>
      <c r="AK183" s="222"/>
      <c r="AL183" s="222"/>
      <c r="AM183" s="222"/>
      <c r="AN183" s="222"/>
      <c r="AO183" s="223"/>
      <c r="AP183" s="220"/>
      <c r="AQ183" s="224"/>
      <c r="AR183" s="224"/>
      <c r="AS183" s="224"/>
      <c r="AT183" s="224"/>
      <c r="AU183" s="224"/>
      <c r="AV183" s="224"/>
      <c r="AW183" s="224"/>
      <c r="AX183" s="224"/>
      <c r="AY183" s="224"/>
    </row>
    <row r="184">
      <c r="A184" s="219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5"/>
      <c r="AA184" s="220"/>
      <c r="AB184" s="225"/>
      <c r="AC184" s="225"/>
      <c r="AD184" s="225"/>
      <c r="AE184" s="225"/>
      <c r="AF184" s="225"/>
      <c r="AG184" s="220"/>
      <c r="AH184" s="220"/>
      <c r="AI184" s="220"/>
      <c r="AJ184" s="220"/>
      <c r="AK184" s="222"/>
      <c r="AL184" s="222"/>
      <c r="AM184" s="222"/>
      <c r="AN184" s="222"/>
      <c r="AO184" s="223"/>
      <c r="AP184" s="220"/>
      <c r="AQ184" s="224"/>
      <c r="AR184" s="224"/>
      <c r="AS184" s="224"/>
      <c r="AT184" s="224"/>
      <c r="AU184" s="224"/>
      <c r="AV184" s="224"/>
      <c r="AW184" s="224"/>
      <c r="AX184" s="224"/>
      <c r="AY184" s="224"/>
    </row>
    <row r="185">
      <c r="A185" s="219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5"/>
      <c r="AA185" s="220"/>
      <c r="AB185" s="225"/>
      <c r="AC185" s="225"/>
      <c r="AD185" s="225"/>
      <c r="AE185" s="225"/>
      <c r="AF185" s="225"/>
      <c r="AG185" s="220"/>
      <c r="AH185" s="220"/>
      <c r="AI185" s="220"/>
      <c r="AJ185" s="220"/>
      <c r="AK185" s="222"/>
      <c r="AL185" s="222"/>
      <c r="AM185" s="222"/>
      <c r="AN185" s="222"/>
      <c r="AO185" s="223"/>
      <c r="AP185" s="220"/>
      <c r="AQ185" s="224"/>
      <c r="AR185" s="224"/>
      <c r="AS185" s="224"/>
      <c r="AT185" s="224"/>
      <c r="AU185" s="224"/>
      <c r="AV185" s="224"/>
      <c r="AW185" s="224"/>
      <c r="AX185" s="224"/>
      <c r="AY185" s="224"/>
    </row>
    <row r="186">
      <c r="A186" s="219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5"/>
      <c r="AA186" s="220"/>
      <c r="AB186" s="225"/>
      <c r="AC186" s="225"/>
      <c r="AD186" s="225"/>
      <c r="AE186" s="225"/>
      <c r="AF186" s="225"/>
      <c r="AG186" s="220"/>
      <c r="AH186" s="220"/>
      <c r="AI186" s="220"/>
      <c r="AJ186" s="220"/>
      <c r="AK186" s="222"/>
      <c r="AL186" s="222"/>
      <c r="AM186" s="222"/>
      <c r="AN186" s="222"/>
      <c r="AO186" s="223"/>
      <c r="AP186" s="220"/>
      <c r="AQ186" s="224"/>
      <c r="AR186" s="224"/>
      <c r="AS186" s="224"/>
      <c r="AT186" s="224"/>
      <c r="AU186" s="224"/>
      <c r="AV186" s="224"/>
      <c r="AW186" s="224"/>
      <c r="AX186" s="224"/>
      <c r="AY186" s="224"/>
    </row>
    <row r="187">
      <c r="A187" s="219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5"/>
      <c r="AA187" s="220"/>
      <c r="AB187" s="225"/>
      <c r="AC187" s="225"/>
      <c r="AD187" s="225"/>
      <c r="AE187" s="225"/>
      <c r="AF187" s="225"/>
      <c r="AG187" s="220"/>
      <c r="AH187" s="220"/>
      <c r="AI187" s="220"/>
      <c r="AJ187" s="220"/>
      <c r="AK187" s="222"/>
      <c r="AL187" s="222"/>
      <c r="AM187" s="222"/>
      <c r="AN187" s="222"/>
      <c r="AO187" s="223"/>
      <c r="AP187" s="220"/>
      <c r="AQ187" s="224"/>
      <c r="AR187" s="224"/>
      <c r="AS187" s="224"/>
      <c r="AT187" s="224"/>
      <c r="AU187" s="224"/>
      <c r="AV187" s="224"/>
      <c r="AW187" s="224"/>
      <c r="AX187" s="224"/>
      <c r="AY187" s="224"/>
    </row>
    <row r="188">
      <c r="A188" s="219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5"/>
      <c r="AA188" s="220"/>
      <c r="AB188" s="225"/>
      <c r="AC188" s="225"/>
      <c r="AD188" s="225"/>
      <c r="AE188" s="225"/>
      <c r="AF188" s="225"/>
      <c r="AG188" s="220"/>
      <c r="AH188" s="220"/>
      <c r="AI188" s="220"/>
      <c r="AJ188" s="220"/>
      <c r="AK188" s="222"/>
      <c r="AL188" s="222"/>
      <c r="AM188" s="222"/>
      <c r="AN188" s="222"/>
      <c r="AO188" s="223"/>
      <c r="AP188" s="220"/>
      <c r="AQ188" s="224"/>
      <c r="AR188" s="224"/>
      <c r="AS188" s="224"/>
      <c r="AT188" s="224"/>
      <c r="AU188" s="224"/>
      <c r="AV188" s="224"/>
      <c r="AW188" s="224"/>
      <c r="AX188" s="224"/>
      <c r="AY188" s="224"/>
    </row>
    <row r="189">
      <c r="A189" s="219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5"/>
      <c r="AA189" s="220"/>
      <c r="AB189" s="225"/>
      <c r="AC189" s="225"/>
      <c r="AD189" s="225"/>
      <c r="AE189" s="225"/>
      <c r="AF189" s="225"/>
      <c r="AG189" s="220"/>
      <c r="AH189" s="220"/>
      <c r="AI189" s="220"/>
      <c r="AJ189" s="220"/>
      <c r="AK189" s="222"/>
      <c r="AL189" s="222"/>
      <c r="AM189" s="222"/>
      <c r="AN189" s="222"/>
      <c r="AO189" s="223"/>
      <c r="AP189" s="220"/>
      <c r="AQ189" s="224"/>
      <c r="AR189" s="224"/>
      <c r="AS189" s="224"/>
      <c r="AT189" s="224"/>
      <c r="AU189" s="224"/>
      <c r="AV189" s="224"/>
      <c r="AW189" s="224"/>
      <c r="AX189" s="224"/>
      <c r="AY189" s="224"/>
    </row>
    <row r="190">
      <c r="A190" s="219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5"/>
      <c r="AA190" s="220"/>
      <c r="AB190" s="225"/>
      <c r="AC190" s="225"/>
      <c r="AD190" s="225"/>
      <c r="AE190" s="225"/>
      <c r="AF190" s="225"/>
      <c r="AG190" s="220"/>
      <c r="AH190" s="220"/>
      <c r="AI190" s="220"/>
      <c r="AJ190" s="220"/>
      <c r="AK190" s="222"/>
      <c r="AL190" s="222"/>
      <c r="AM190" s="222"/>
      <c r="AN190" s="222"/>
      <c r="AO190" s="223"/>
      <c r="AP190" s="220"/>
      <c r="AQ190" s="224"/>
      <c r="AR190" s="224"/>
      <c r="AS190" s="224"/>
      <c r="AT190" s="224"/>
      <c r="AU190" s="224"/>
      <c r="AV190" s="224"/>
      <c r="AW190" s="224"/>
      <c r="AX190" s="224"/>
      <c r="AY190" s="224"/>
    </row>
    <row r="191">
      <c r="A191" s="219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5"/>
      <c r="AA191" s="220"/>
      <c r="AB191" s="225"/>
      <c r="AC191" s="225"/>
      <c r="AD191" s="225"/>
      <c r="AE191" s="225"/>
      <c r="AF191" s="225"/>
      <c r="AG191" s="220"/>
      <c r="AH191" s="220"/>
      <c r="AI191" s="220"/>
      <c r="AJ191" s="220"/>
      <c r="AK191" s="222"/>
      <c r="AL191" s="222"/>
      <c r="AM191" s="222"/>
      <c r="AN191" s="222"/>
      <c r="AO191" s="223"/>
      <c r="AP191" s="220"/>
      <c r="AQ191" s="224"/>
      <c r="AR191" s="224"/>
      <c r="AS191" s="224"/>
      <c r="AT191" s="224"/>
      <c r="AU191" s="224"/>
      <c r="AV191" s="224"/>
      <c r="AW191" s="224"/>
      <c r="AX191" s="224"/>
      <c r="AY191" s="224"/>
    </row>
    <row r="192">
      <c r="A192" s="219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5"/>
      <c r="AA192" s="220"/>
      <c r="AB192" s="225"/>
      <c r="AC192" s="225"/>
      <c r="AD192" s="225"/>
      <c r="AE192" s="225"/>
      <c r="AF192" s="225"/>
      <c r="AG192" s="220"/>
      <c r="AH192" s="220"/>
      <c r="AI192" s="220"/>
      <c r="AJ192" s="220"/>
      <c r="AK192" s="222"/>
      <c r="AL192" s="222"/>
      <c r="AM192" s="222"/>
      <c r="AN192" s="222"/>
      <c r="AO192" s="223"/>
      <c r="AP192" s="220"/>
      <c r="AQ192" s="224"/>
      <c r="AR192" s="224"/>
      <c r="AS192" s="224"/>
      <c r="AT192" s="224"/>
      <c r="AU192" s="224"/>
      <c r="AV192" s="224"/>
      <c r="AW192" s="224"/>
      <c r="AX192" s="224"/>
      <c r="AY192" s="224"/>
    </row>
    <row r="193">
      <c r="A193" s="219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5"/>
      <c r="AA193" s="220"/>
      <c r="AB193" s="225"/>
      <c r="AC193" s="225"/>
      <c r="AD193" s="225"/>
      <c r="AE193" s="225"/>
      <c r="AF193" s="225"/>
      <c r="AG193" s="220"/>
      <c r="AH193" s="220"/>
      <c r="AI193" s="220"/>
      <c r="AJ193" s="220"/>
      <c r="AK193" s="222"/>
      <c r="AL193" s="222"/>
      <c r="AM193" s="222"/>
      <c r="AN193" s="222"/>
      <c r="AO193" s="223"/>
      <c r="AP193" s="220"/>
      <c r="AQ193" s="224"/>
      <c r="AR193" s="224"/>
      <c r="AS193" s="224"/>
      <c r="AT193" s="224"/>
      <c r="AU193" s="224"/>
      <c r="AV193" s="224"/>
      <c r="AW193" s="224"/>
      <c r="AX193" s="224"/>
      <c r="AY193" s="224"/>
    </row>
    <row r="194">
      <c r="A194" s="219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5"/>
      <c r="AA194" s="220"/>
      <c r="AB194" s="225"/>
      <c r="AC194" s="225"/>
      <c r="AD194" s="225"/>
      <c r="AE194" s="225"/>
      <c r="AF194" s="225"/>
      <c r="AG194" s="220"/>
      <c r="AH194" s="220"/>
      <c r="AI194" s="220"/>
      <c r="AJ194" s="220"/>
      <c r="AK194" s="222"/>
      <c r="AL194" s="222"/>
      <c r="AM194" s="222"/>
      <c r="AN194" s="222"/>
      <c r="AO194" s="223"/>
      <c r="AP194" s="220"/>
      <c r="AQ194" s="224"/>
      <c r="AR194" s="224"/>
      <c r="AS194" s="224"/>
      <c r="AT194" s="224"/>
      <c r="AU194" s="224"/>
      <c r="AV194" s="224"/>
      <c r="AW194" s="224"/>
      <c r="AX194" s="224"/>
      <c r="AY194" s="224"/>
    </row>
    <row r="195">
      <c r="A195" s="219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5"/>
      <c r="AA195" s="220"/>
      <c r="AB195" s="225"/>
      <c r="AC195" s="225"/>
      <c r="AD195" s="225"/>
      <c r="AE195" s="225"/>
      <c r="AF195" s="225"/>
      <c r="AG195" s="220"/>
      <c r="AH195" s="220"/>
      <c r="AI195" s="220"/>
      <c r="AJ195" s="220"/>
      <c r="AK195" s="222"/>
      <c r="AL195" s="222"/>
      <c r="AM195" s="222"/>
      <c r="AN195" s="222"/>
      <c r="AO195" s="223"/>
      <c r="AP195" s="220"/>
      <c r="AQ195" s="224"/>
      <c r="AR195" s="224"/>
      <c r="AS195" s="224"/>
      <c r="AT195" s="224"/>
      <c r="AU195" s="224"/>
      <c r="AV195" s="224"/>
      <c r="AW195" s="224"/>
      <c r="AX195" s="224"/>
      <c r="AY195" s="224"/>
    </row>
    <row r="196">
      <c r="A196" s="219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5"/>
      <c r="AA196" s="220"/>
      <c r="AB196" s="225"/>
      <c r="AC196" s="225"/>
      <c r="AD196" s="225"/>
      <c r="AE196" s="225"/>
      <c r="AF196" s="225"/>
      <c r="AG196" s="220"/>
      <c r="AH196" s="220"/>
      <c r="AI196" s="220"/>
      <c r="AJ196" s="220"/>
      <c r="AK196" s="222"/>
      <c r="AL196" s="222"/>
      <c r="AM196" s="222"/>
      <c r="AN196" s="222"/>
      <c r="AO196" s="223"/>
      <c r="AP196" s="220"/>
      <c r="AQ196" s="224"/>
      <c r="AR196" s="224"/>
      <c r="AS196" s="224"/>
      <c r="AT196" s="224"/>
      <c r="AU196" s="224"/>
      <c r="AV196" s="224"/>
      <c r="AW196" s="224"/>
      <c r="AX196" s="224"/>
      <c r="AY196" s="224"/>
    </row>
    <row r="197">
      <c r="A197" s="219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5"/>
      <c r="AA197" s="220"/>
      <c r="AB197" s="225"/>
      <c r="AC197" s="225"/>
      <c r="AD197" s="225"/>
      <c r="AE197" s="225"/>
      <c r="AF197" s="225"/>
      <c r="AG197" s="220"/>
      <c r="AH197" s="220"/>
      <c r="AI197" s="220"/>
      <c r="AJ197" s="220"/>
      <c r="AK197" s="222"/>
      <c r="AL197" s="222"/>
      <c r="AM197" s="222"/>
      <c r="AN197" s="222"/>
      <c r="AO197" s="223"/>
      <c r="AP197" s="220"/>
      <c r="AQ197" s="224"/>
      <c r="AR197" s="224"/>
      <c r="AS197" s="224"/>
      <c r="AT197" s="224"/>
      <c r="AU197" s="224"/>
      <c r="AV197" s="224"/>
      <c r="AW197" s="224"/>
      <c r="AX197" s="224"/>
      <c r="AY197" s="224"/>
    </row>
    <row r="198">
      <c r="A198" s="219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5"/>
      <c r="AA198" s="220"/>
      <c r="AB198" s="225"/>
      <c r="AC198" s="225"/>
      <c r="AD198" s="225"/>
      <c r="AE198" s="225"/>
      <c r="AF198" s="225"/>
      <c r="AG198" s="220"/>
      <c r="AH198" s="220"/>
      <c r="AI198" s="220"/>
      <c r="AJ198" s="220"/>
      <c r="AK198" s="222"/>
      <c r="AL198" s="222"/>
      <c r="AM198" s="222"/>
      <c r="AN198" s="222"/>
      <c r="AO198" s="223"/>
      <c r="AP198" s="220"/>
      <c r="AQ198" s="224"/>
      <c r="AR198" s="224"/>
      <c r="AS198" s="224"/>
      <c r="AT198" s="224"/>
      <c r="AU198" s="224"/>
      <c r="AV198" s="224"/>
      <c r="AW198" s="224"/>
      <c r="AX198" s="224"/>
      <c r="AY198" s="224"/>
    </row>
    <row r="199">
      <c r="A199" s="219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5"/>
      <c r="AA199" s="220"/>
      <c r="AB199" s="225"/>
      <c r="AC199" s="225"/>
      <c r="AD199" s="225"/>
      <c r="AE199" s="225"/>
      <c r="AF199" s="225"/>
      <c r="AG199" s="220"/>
      <c r="AH199" s="220"/>
      <c r="AI199" s="220"/>
      <c r="AJ199" s="220"/>
      <c r="AK199" s="222"/>
      <c r="AL199" s="222"/>
      <c r="AM199" s="222"/>
      <c r="AN199" s="222"/>
      <c r="AO199" s="223"/>
      <c r="AP199" s="220"/>
      <c r="AQ199" s="224"/>
      <c r="AR199" s="224"/>
      <c r="AS199" s="224"/>
      <c r="AT199" s="224"/>
      <c r="AU199" s="224"/>
      <c r="AV199" s="224"/>
      <c r="AW199" s="224"/>
      <c r="AX199" s="224"/>
      <c r="AY199" s="224"/>
    </row>
    <row r="200">
      <c r="A200" s="21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5"/>
      <c r="AA200" s="220"/>
      <c r="AB200" s="225"/>
      <c r="AC200" s="225"/>
      <c r="AD200" s="225"/>
      <c r="AE200" s="225"/>
      <c r="AF200" s="225"/>
      <c r="AG200" s="220"/>
      <c r="AH200" s="220"/>
      <c r="AI200" s="220"/>
      <c r="AJ200" s="220"/>
      <c r="AK200" s="222"/>
      <c r="AL200" s="222"/>
      <c r="AM200" s="222"/>
      <c r="AN200" s="222"/>
      <c r="AO200" s="223"/>
      <c r="AP200" s="220"/>
      <c r="AQ200" s="224"/>
      <c r="AR200" s="224"/>
      <c r="AS200" s="224"/>
      <c r="AT200" s="224"/>
      <c r="AU200" s="224"/>
      <c r="AV200" s="224"/>
      <c r="AW200" s="224"/>
      <c r="AX200" s="224"/>
      <c r="AY200" s="224"/>
    </row>
    <row r="201">
      <c r="A201" s="219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5"/>
      <c r="AA201" s="220"/>
      <c r="AB201" s="225"/>
      <c r="AC201" s="225"/>
      <c r="AD201" s="225"/>
      <c r="AE201" s="225"/>
      <c r="AF201" s="225"/>
      <c r="AG201" s="220"/>
      <c r="AH201" s="220"/>
      <c r="AI201" s="220"/>
      <c r="AJ201" s="220"/>
      <c r="AK201" s="222"/>
      <c r="AL201" s="222"/>
      <c r="AM201" s="222"/>
      <c r="AN201" s="222"/>
      <c r="AO201" s="223"/>
      <c r="AP201" s="220"/>
      <c r="AQ201" s="224"/>
      <c r="AR201" s="224"/>
      <c r="AS201" s="224"/>
      <c r="AT201" s="224"/>
      <c r="AU201" s="224"/>
      <c r="AV201" s="224"/>
      <c r="AW201" s="224"/>
      <c r="AX201" s="224"/>
      <c r="AY201" s="224"/>
    </row>
    <row r="202">
      <c r="A202" s="219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5"/>
      <c r="AA202" s="220"/>
      <c r="AB202" s="225"/>
      <c r="AC202" s="225"/>
      <c r="AD202" s="225"/>
      <c r="AE202" s="225"/>
      <c r="AF202" s="225"/>
      <c r="AG202" s="220"/>
      <c r="AH202" s="220"/>
      <c r="AI202" s="220"/>
      <c r="AJ202" s="220"/>
      <c r="AK202" s="222"/>
      <c r="AL202" s="222"/>
      <c r="AM202" s="222"/>
      <c r="AN202" s="222"/>
      <c r="AO202" s="223"/>
      <c r="AP202" s="220"/>
      <c r="AQ202" s="224"/>
      <c r="AR202" s="224"/>
      <c r="AS202" s="224"/>
      <c r="AT202" s="224"/>
      <c r="AU202" s="224"/>
      <c r="AV202" s="224"/>
      <c r="AW202" s="224"/>
      <c r="AX202" s="224"/>
      <c r="AY202" s="224"/>
    </row>
    <row r="203">
      <c r="A203" s="219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5"/>
      <c r="AA203" s="220"/>
      <c r="AB203" s="225"/>
      <c r="AC203" s="225"/>
      <c r="AD203" s="225"/>
      <c r="AE203" s="225"/>
      <c r="AF203" s="225"/>
      <c r="AG203" s="220"/>
      <c r="AH203" s="220"/>
      <c r="AI203" s="220"/>
      <c r="AJ203" s="220"/>
      <c r="AK203" s="222"/>
      <c r="AL203" s="222"/>
      <c r="AM203" s="222"/>
      <c r="AN203" s="222"/>
      <c r="AO203" s="223"/>
      <c r="AP203" s="220"/>
      <c r="AQ203" s="224"/>
      <c r="AR203" s="224"/>
      <c r="AS203" s="224"/>
      <c r="AT203" s="224"/>
      <c r="AU203" s="224"/>
      <c r="AV203" s="224"/>
      <c r="AW203" s="224"/>
      <c r="AX203" s="224"/>
      <c r="AY203" s="224"/>
    </row>
    <row r="204">
      <c r="A204" s="219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5"/>
      <c r="AA204" s="220"/>
      <c r="AB204" s="225"/>
      <c r="AC204" s="225"/>
      <c r="AD204" s="225"/>
      <c r="AE204" s="225"/>
      <c r="AF204" s="225"/>
      <c r="AG204" s="220"/>
      <c r="AH204" s="220"/>
      <c r="AI204" s="220"/>
      <c r="AJ204" s="220"/>
      <c r="AK204" s="222"/>
      <c r="AL204" s="222"/>
      <c r="AM204" s="222"/>
      <c r="AN204" s="222"/>
      <c r="AO204" s="223"/>
      <c r="AP204" s="220"/>
      <c r="AQ204" s="224"/>
      <c r="AR204" s="224"/>
      <c r="AS204" s="224"/>
      <c r="AT204" s="224"/>
      <c r="AU204" s="224"/>
      <c r="AV204" s="224"/>
      <c r="AW204" s="224"/>
      <c r="AX204" s="224"/>
      <c r="AY204" s="224"/>
    </row>
    <row r="205">
      <c r="A205" s="219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5"/>
      <c r="AA205" s="220"/>
      <c r="AB205" s="225"/>
      <c r="AC205" s="225"/>
      <c r="AD205" s="225"/>
      <c r="AE205" s="225"/>
      <c r="AF205" s="225"/>
      <c r="AG205" s="220"/>
      <c r="AH205" s="220"/>
      <c r="AI205" s="220"/>
      <c r="AJ205" s="220"/>
      <c r="AK205" s="222"/>
      <c r="AL205" s="222"/>
      <c r="AM205" s="222"/>
      <c r="AN205" s="222"/>
      <c r="AO205" s="223"/>
      <c r="AP205" s="220"/>
      <c r="AQ205" s="224"/>
      <c r="AR205" s="224"/>
      <c r="AS205" s="224"/>
      <c r="AT205" s="224"/>
      <c r="AU205" s="224"/>
      <c r="AV205" s="224"/>
      <c r="AW205" s="224"/>
      <c r="AX205" s="224"/>
      <c r="AY205" s="224"/>
    </row>
    <row r="206">
      <c r="A206" s="219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5"/>
      <c r="AA206" s="220"/>
      <c r="AB206" s="225"/>
      <c r="AC206" s="225"/>
      <c r="AD206" s="225"/>
      <c r="AE206" s="225"/>
      <c r="AF206" s="225"/>
      <c r="AG206" s="220"/>
      <c r="AH206" s="220"/>
      <c r="AI206" s="220"/>
      <c r="AJ206" s="220"/>
      <c r="AK206" s="222"/>
      <c r="AL206" s="222"/>
      <c r="AM206" s="222"/>
      <c r="AN206" s="222"/>
      <c r="AO206" s="223"/>
      <c r="AP206" s="220"/>
      <c r="AQ206" s="224"/>
      <c r="AR206" s="224"/>
      <c r="AS206" s="224"/>
      <c r="AT206" s="224"/>
      <c r="AU206" s="224"/>
      <c r="AV206" s="224"/>
      <c r="AW206" s="224"/>
      <c r="AX206" s="224"/>
      <c r="AY206" s="224"/>
    </row>
    <row r="207">
      <c r="A207" s="219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5"/>
      <c r="AA207" s="220"/>
      <c r="AB207" s="225"/>
      <c r="AC207" s="225"/>
      <c r="AD207" s="225"/>
      <c r="AE207" s="225"/>
      <c r="AF207" s="225"/>
      <c r="AG207" s="220"/>
      <c r="AH207" s="220"/>
      <c r="AI207" s="220"/>
      <c r="AJ207" s="220"/>
      <c r="AK207" s="222"/>
      <c r="AL207" s="222"/>
      <c r="AM207" s="222"/>
      <c r="AN207" s="222"/>
      <c r="AO207" s="223"/>
      <c r="AP207" s="220"/>
      <c r="AQ207" s="224"/>
      <c r="AR207" s="224"/>
      <c r="AS207" s="224"/>
      <c r="AT207" s="224"/>
      <c r="AU207" s="224"/>
      <c r="AV207" s="224"/>
      <c r="AW207" s="224"/>
      <c r="AX207" s="224"/>
      <c r="AY207" s="224"/>
    </row>
    <row r="208">
      <c r="A208" s="219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5"/>
      <c r="AA208" s="220"/>
      <c r="AB208" s="225"/>
      <c r="AC208" s="225"/>
      <c r="AD208" s="225"/>
      <c r="AE208" s="225"/>
      <c r="AF208" s="225"/>
      <c r="AG208" s="220"/>
      <c r="AH208" s="220"/>
      <c r="AI208" s="220"/>
      <c r="AJ208" s="220"/>
      <c r="AK208" s="222"/>
      <c r="AL208" s="222"/>
      <c r="AM208" s="222"/>
      <c r="AN208" s="222"/>
      <c r="AO208" s="223"/>
      <c r="AP208" s="220"/>
      <c r="AQ208" s="224"/>
      <c r="AR208" s="224"/>
      <c r="AS208" s="224"/>
      <c r="AT208" s="224"/>
      <c r="AU208" s="224"/>
      <c r="AV208" s="224"/>
      <c r="AW208" s="224"/>
      <c r="AX208" s="224"/>
      <c r="AY208" s="224"/>
    </row>
    <row r="209">
      <c r="A209" s="219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5"/>
      <c r="AA209" s="220"/>
      <c r="AB209" s="225"/>
      <c r="AC209" s="225"/>
      <c r="AD209" s="225"/>
      <c r="AE209" s="225"/>
      <c r="AF209" s="225"/>
      <c r="AG209" s="220"/>
      <c r="AH209" s="220"/>
      <c r="AI209" s="220"/>
      <c r="AJ209" s="220"/>
      <c r="AK209" s="222"/>
      <c r="AL209" s="222"/>
      <c r="AM209" s="222"/>
      <c r="AN209" s="222"/>
      <c r="AO209" s="223"/>
      <c r="AP209" s="220"/>
      <c r="AQ209" s="224"/>
      <c r="AR209" s="224"/>
      <c r="AS209" s="224"/>
      <c r="AT209" s="224"/>
      <c r="AU209" s="224"/>
      <c r="AV209" s="224"/>
      <c r="AW209" s="224"/>
      <c r="AX209" s="224"/>
      <c r="AY209" s="224"/>
    </row>
    <row r="210">
      <c r="A210" s="219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5"/>
      <c r="AA210" s="220"/>
      <c r="AB210" s="225"/>
      <c r="AC210" s="225"/>
      <c r="AD210" s="225"/>
      <c r="AE210" s="225"/>
      <c r="AF210" s="225"/>
      <c r="AG210" s="220"/>
      <c r="AH210" s="220"/>
      <c r="AI210" s="220"/>
      <c r="AJ210" s="220"/>
      <c r="AK210" s="222"/>
      <c r="AL210" s="222"/>
      <c r="AM210" s="222"/>
      <c r="AN210" s="222"/>
      <c r="AO210" s="223"/>
      <c r="AP210" s="220"/>
      <c r="AQ210" s="224"/>
      <c r="AR210" s="224"/>
      <c r="AS210" s="224"/>
      <c r="AT210" s="224"/>
      <c r="AU210" s="224"/>
      <c r="AV210" s="224"/>
      <c r="AW210" s="224"/>
      <c r="AX210" s="224"/>
      <c r="AY210" s="224"/>
    </row>
    <row r="211">
      <c r="A211" s="219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5"/>
      <c r="AA211" s="220"/>
      <c r="AB211" s="225"/>
      <c r="AC211" s="225"/>
      <c r="AD211" s="225"/>
      <c r="AE211" s="225"/>
      <c r="AF211" s="225"/>
      <c r="AG211" s="220"/>
      <c r="AH211" s="220"/>
      <c r="AI211" s="220"/>
      <c r="AJ211" s="220"/>
      <c r="AK211" s="222"/>
      <c r="AL211" s="222"/>
      <c r="AM211" s="222"/>
      <c r="AN211" s="222"/>
      <c r="AO211" s="223"/>
      <c r="AP211" s="220"/>
      <c r="AQ211" s="224"/>
      <c r="AR211" s="224"/>
      <c r="AS211" s="224"/>
      <c r="AT211" s="224"/>
      <c r="AU211" s="224"/>
      <c r="AV211" s="224"/>
      <c r="AW211" s="224"/>
      <c r="AX211" s="224"/>
      <c r="AY211" s="224"/>
    </row>
    <row r="212">
      <c r="A212" s="219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5"/>
      <c r="AA212" s="220"/>
      <c r="AB212" s="225"/>
      <c r="AC212" s="225"/>
      <c r="AD212" s="225"/>
      <c r="AE212" s="225"/>
      <c r="AF212" s="225"/>
      <c r="AG212" s="220"/>
      <c r="AH212" s="220"/>
      <c r="AI212" s="220"/>
      <c r="AJ212" s="220"/>
      <c r="AK212" s="222"/>
      <c r="AL212" s="222"/>
      <c r="AM212" s="222"/>
      <c r="AN212" s="222"/>
      <c r="AO212" s="223"/>
      <c r="AP212" s="220"/>
      <c r="AQ212" s="224"/>
      <c r="AR212" s="224"/>
      <c r="AS212" s="224"/>
      <c r="AT212" s="224"/>
      <c r="AU212" s="224"/>
      <c r="AV212" s="224"/>
      <c r="AW212" s="224"/>
      <c r="AX212" s="224"/>
      <c r="AY212" s="224"/>
    </row>
    <row r="213">
      <c r="A213" s="219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5"/>
      <c r="AA213" s="220"/>
      <c r="AB213" s="225"/>
      <c r="AC213" s="225"/>
      <c r="AD213" s="225"/>
      <c r="AE213" s="225"/>
      <c r="AF213" s="225"/>
      <c r="AG213" s="220"/>
      <c r="AH213" s="220"/>
      <c r="AI213" s="220"/>
      <c r="AJ213" s="220"/>
      <c r="AK213" s="222"/>
      <c r="AL213" s="222"/>
      <c r="AM213" s="222"/>
      <c r="AN213" s="222"/>
      <c r="AO213" s="223"/>
      <c r="AP213" s="220"/>
      <c r="AQ213" s="224"/>
      <c r="AR213" s="224"/>
      <c r="AS213" s="224"/>
      <c r="AT213" s="224"/>
      <c r="AU213" s="224"/>
      <c r="AV213" s="224"/>
      <c r="AW213" s="224"/>
      <c r="AX213" s="224"/>
      <c r="AY213" s="224"/>
    </row>
    <row r="214">
      <c r="A214" s="219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5"/>
      <c r="AA214" s="220"/>
      <c r="AB214" s="225"/>
      <c r="AC214" s="225"/>
      <c r="AD214" s="225"/>
      <c r="AE214" s="225"/>
      <c r="AF214" s="225"/>
      <c r="AG214" s="220"/>
      <c r="AH214" s="220"/>
      <c r="AI214" s="220"/>
      <c r="AJ214" s="220"/>
      <c r="AK214" s="222"/>
      <c r="AL214" s="222"/>
      <c r="AM214" s="222"/>
      <c r="AN214" s="222"/>
      <c r="AO214" s="223"/>
      <c r="AP214" s="220"/>
      <c r="AQ214" s="224"/>
      <c r="AR214" s="224"/>
      <c r="AS214" s="224"/>
      <c r="AT214" s="224"/>
      <c r="AU214" s="224"/>
      <c r="AV214" s="224"/>
      <c r="AW214" s="224"/>
      <c r="AX214" s="224"/>
      <c r="AY214" s="224"/>
    </row>
    <row r="215">
      <c r="A215" s="219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5"/>
      <c r="AA215" s="220"/>
      <c r="AB215" s="225"/>
      <c r="AC215" s="225"/>
      <c r="AD215" s="225"/>
      <c r="AE215" s="225"/>
      <c r="AF215" s="225"/>
      <c r="AG215" s="220"/>
      <c r="AH215" s="220"/>
      <c r="AI215" s="220"/>
      <c r="AJ215" s="220"/>
      <c r="AK215" s="222"/>
      <c r="AL215" s="222"/>
      <c r="AM215" s="222"/>
      <c r="AN215" s="222"/>
      <c r="AO215" s="223"/>
      <c r="AP215" s="220"/>
      <c r="AQ215" s="224"/>
      <c r="AR215" s="224"/>
      <c r="AS215" s="224"/>
      <c r="AT215" s="224"/>
      <c r="AU215" s="224"/>
      <c r="AV215" s="224"/>
      <c r="AW215" s="224"/>
      <c r="AX215" s="224"/>
      <c r="AY215" s="224"/>
    </row>
    <row r="216">
      <c r="A216" s="219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5"/>
      <c r="AA216" s="220"/>
      <c r="AB216" s="225"/>
      <c r="AC216" s="225"/>
      <c r="AD216" s="225"/>
      <c r="AE216" s="225"/>
      <c r="AF216" s="225"/>
      <c r="AG216" s="220"/>
      <c r="AH216" s="220"/>
      <c r="AI216" s="220"/>
      <c r="AJ216" s="220"/>
      <c r="AK216" s="222"/>
      <c r="AL216" s="222"/>
      <c r="AM216" s="222"/>
      <c r="AN216" s="222"/>
      <c r="AO216" s="223"/>
      <c r="AP216" s="220"/>
      <c r="AQ216" s="224"/>
      <c r="AR216" s="224"/>
      <c r="AS216" s="224"/>
      <c r="AT216" s="224"/>
      <c r="AU216" s="224"/>
      <c r="AV216" s="224"/>
      <c r="AW216" s="224"/>
      <c r="AX216" s="224"/>
      <c r="AY216" s="224"/>
    </row>
    <row r="217">
      <c r="A217" s="219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5"/>
      <c r="AA217" s="220"/>
      <c r="AB217" s="225"/>
      <c r="AC217" s="225"/>
      <c r="AD217" s="225"/>
      <c r="AE217" s="225"/>
      <c r="AF217" s="225"/>
      <c r="AG217" s="220"/>
      <c r="AH217" s="220"/>
      <c r="AI217" s="220"/>
      <c r="AJ217" s="220"/>
      <c r="AK217" s="222"/>
      <c r="AL217" s="222"/>
      <c r="AM217" s="222"/>
      <c r="AN217" s="222"/>
      <c r="AO217" s="223"/>
      <c r="AP217" s="220"/>
      <c r="AQ217" s="224"/>
      <c r="AR217" s="224"/>
      <c r="AS217" s="224"/>
      <c r="AT217" s="224"/>
      <c r="AU217" s="224"/>
      <c r="AV217" s="224"/>
      <c r="AW217" s="224"/>
      <c r="AX217" s="224"/>
      <c r="AY217" s="224"/>
    </row>
    <row r="218">
      <c r="A218" s="219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5"/>
      <c r="AA218" s="220"/>
      <c r="AB218" s="225"/>
      <c r="AC218" s="225"/>
      <c r="AD218" s="225"/>
      <c r="AE218" s="225"/>
      <c r="AF218" s="225"/>
      <c r="AG218" s="220"/>
      <c r="AH218" s="220"/>
      <c r="AI218" s="220"/>
      <c r="AJ218" s="220"/>
      <c r="AK218" s="222"/>
      <c r="AL218" s="222"/>
      <c r="AM218" s="222"/>
      <c r="AN218" s="222"/>
      <c r="AO218" s="223"/>
      <c r="AP218" s="220"/>
      <c r="AQ218" s="224"/>
      <c r="AR218" s="224"/>
      <c r="AS218" s="224"/>
      <c r="AT218" s="224"/>
      <c r="AU218" s="224"/>
      <c r="AV218" s="224"/>
      <c r="AW218" s="224"/>
      <c r="AX218" s="224"/>
      <c r="AY218" s="224"/>
    </row>
    <row r="219">
      <c r="A219" s="219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5"/>
      <c r="AA219" s="220"/>
      <c r="AB219" s="225"/>
      <c r="AC219" s="225"/>
      <c r="AD219" s="225"/>
      <c r="AE219" s="225"/>
      <c r="AF219" s="225"/>
      <c r="AG219" s="220"/>
      <c r="AH219" s="220"/>
      <c r="AI219" s="220"/>
      <c r="AJ219" s="220"/>
      <c r="AK219" s="222"/>
      <c r="AL219" s="222"/>
      <c r="AM219" s="222"/>
      <c r="AN219" s="222"/>
      <c r="AO219" s="223"/>
      <c r="AP219" s="220"/>
      <c r="AQ219" s="224"/>
      <c r="AR219" s="224"/>
      <c r="AS219" s="224"/>
      <c r="AT219" s="224"/>
      <c r="AU219" s="224"/>
      <c r="AV219" s="224"/>
      <c r="AW219" s="224"/>
      <c r="AX219" s="224"/>
      <c r="AY219" s="224"/>
    </row>
    <row r="220">
      <c r="A220" s="219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5"/>
      <c r="AA220" s="220"/>
      <c r="AB220" s="225"/>
      <c r="AC220" s="225"/>
      <c r="AD220" s="225"/>
      <c r="AE220" s="225"/>
      <c r="AF220" s="225"/>
      <c r="AG220" s="220"/>
      <c r="AH220" s="220"/>
      <c r="AI220" s="220"/>
      <c r="AJ220" s="220"/>
      <c r="AK220" s="222"/>
      <c r="AL220" s="222"/>
      <c r="AM220" s="222"/>
      <c r="AN220" s="222"/>
      <c r="AO220" s="223"/>
      <c r="AP220" s="220"/>
      <c r="AQ220" s="224"/>
      <c r="AR220" s="224"/>
      <c r="AS220" s="224"/>
      <c r="AT220" s="224"/>
      <c r="AU220" s="224"/>
      <c r="AV220" s="224"/>
      <c r="AW220" s="224"/>
      <c r="AX220" s="224"/>
      <c r="AY220" s="224"/>
    </row>
    <row r="221">
      <c r="A221" s="219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5"/>
      <c r="AA221" s="220"/>
      <c r="AB221" s="225"/>
      <c r="AC221" s="225"/>
      <c r="AD221" s="225"/>
      <c r="AE221" s="225"/>
      <c r="AF221" s="225"/>
      <c r="AG221" s="220"/>
      <c r="AH221" s="220"/>
      <c r="AI221" s="220"/>
      <c r="AJ221" s="220"/>
      <c r="AK221" s="222"/>
      <c r="AL221" s="222"/>
      <c r="AM221" s="222"/>
      <c r="AN221" s="222"/>
      <c r="AO221" s="223"/>
      <c r="AP221" s="220"/>
      <c r="AQ221" s="224"/>
      <c r="AR221" s="224"/>
      <c r="AS221" s="224"/>
      <c r="AT221" s="224"/>
      <c r="AU221" s="224"/>
      <c r="AV221" s="224"/>
      <c r="AW221" s="224"/>
      <c r="AX221" s="224"/>
      <c r="AY221" s="224"/>
    </row>
    <row r="222">
      <c r="A222" s="219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5"/>
      <c r="AA222" s="220"/>
      <c r="AB222" s="225"/>
      <c r="AC222" s="225"/>
      <c r="AD222" s="225"/>
      <c r="AE222" s="225"/>
      <c r="AF222" s="225"/>
      <c r="AG222" s="220"/>
      <c r="AH222" s="220"/>
      <c r="AI222" s="220"/>
      <c r="AJ222" s="220"/>
      <c r="AK222" s="222"/>
      <c r="AL222" s="222"/>
      <c r="AM222" s="222"/>
      <c r="AN222" s="222"/>
      <c r="AO222" s="223"/>
      <c r="AP222" s="220"/>
      <c r="AQ222" s="224"/>
      <c r="AR222" s="224"/>
      <c r="AS222" s="224"/>
      <c r="AT222" s="224"/>
      <c r="AU222" s="224"/>
      <c r="AV222" s="224"/>
      <c r="AW222" s="224"/>
      <c r="AX222" s="224"/>
      <c r="AY222" s="224"/>
    </row>
    <row r="223">
      <c r="A223" s="219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5"/>
      <c r="AA223" s="220"/>
      <c r="AB223" s="225"/>
      <c r="AC223" s="225"/>
      <c r="AD223" s="225"/>
      <c r="AE223" s="225"/>
      <c r="AF223" s="225"/>
      <c r="AG223" s="220"/>
      <c r="AH223" s="220"/>
      <c r="AI223" s="220"/>
      <c r="AJ223" s="220"/>
      <c r="AK223" s="222"/>
      <c r="AL223" s="222"/>
      <c r="AM223" s="222"/>
      <c r="AN223" s="222"/>
      <c r="AO223" s="223"/>
      <c r="AP223" s="220"/>
      <c r="AQ223" s="224"/>
      <c r="AR223" s="224"/>
      <c r="AS223" s="224"/>
      <c r="AT223" s="224"/>
      <c r="AU223" s="224"/>
      <c r="AV223" s="224"/>
      <c r="AW223" s="224"/>
      <c r="AX223" s="224"/>
      <c r="AY223" s="224"/>
    </row>
    <row r="224">
      <c r="A224" s="219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5"/>
      <c r="AA224" s="220"/>
      <c r="AB224" s="225"/>
      <c r="AC224" s="225"/>
      <c r="AD224" s="225"/>
      <c r="AE224" s="225"/>
      <c r="AF224" s="225"/>
      <c r="AG224" s="220"/>
      <c r="AH224" s="220"/>
      <c r="AI224" s="220"/>
      <c r="AJ224" s="220"/>
      <c r="AK224" s="222"/>
      <c r="AL224" s="222"/>
      <c r="AM224" s="222"/>
      <c r="AN224" s="222"/>
      <c r="AO224" s="223"/>
      <c r="AP224" s="220"/>
      <c r="AQ224" s="224"/>
      <c r="AR224" s="224"/>
      <c r="AS224" s="224"/>
      <c r="AT224" s="224"/>
      <c r="AU224" s="224"/>
      <c r="AV224" s="224"/>
      <c r="AW224" s="224"/>
      <c r="AX224" s="224"/>
      <c r="AY224" s="224"/>
    </row>
    <row r="225">
      <c r="A225" s="219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5"/>
      <c r="AA225" s="220"/>
      <c r="AB225" s="225"/>
      <c r="AC225" s="225"/>
      <c r="AD225" s="225"/>
      <c r="AE225" s="225"/>
      <c r="AF225" s="225"/>
      <c r="AG225" s="220"/>
      <c r="AH225" s="220"/>
      <c r="AI225" s="220"/>
      <c r="AJ225" s="220"/>
      <c r="AK225" s="222"/>
      <c r="AL225" s="222"/>
      <c r="AM225" s="222"/>
      <c r="AN225" s="222"/>
      <c r="AO225" s="223"/>
      <c r="AP225" s="220"/>
      <c r="AQ225" s="224"/>
      <c r="AR225" s="224"/>
      <c r="AS225" s="224"/>
      <c r="AT225" s="224"/>
      <c r="AU225" s="224"/>
      <c r="AV225" s="224"/>
      <c r="AW225" s="224"/>
      <c r="AX225" s="224"/>
      <c r="AY225" s="224"/>
    </row>
    <row r="226">
      <c r="A226" s="219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5"/>
      <c r="AA226" s="220"/>
      <c r="AB226" s="225"/>
      <c r="AC226" s="225"/>
      <c r="AD226" s="225"/>
      <c r="AE226" s="225"/>
      <c r="AF226" s="225"/>
      <c r="AG226" s="220"/>
      <c r="AH226" s="220"/>
      <c r="AI226" s="220"/>
      <c r="AJ226" s="220"/>
      <c r="AK226" s="222"/>
      <c r="AL226" s="222"/>
      <c r="AM226" s="222"/>
      <c r="AN226" s="222"/>
      <c r="AO226" s="223"/>
      <c r="AP226" s="220"/>
      <c r="AQ226" s="224"/>
      <c r="AR226" s="224"/>
      <c r="AS226" s="224"/>
      <c r="AT226" s="224"/>
      <c r="AU226" s="224"/>
      <c r="AV226" s="224"/>
      <c r="AW226" s="224"/>
      <c r="AX226" s="224"/>
      <c r="AY226" s="224"/>
    </row>
    <row r="227">
      <c r="A227" s="219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5"/>
      <c r="AA227" s="220"/>
      <c r="AB227" s="225"/>
      <c r="AC227" s="225"/>
      <c r="AD227" s="225"/>
      <c r="AE227" s="225"/>
      <c r="AF227" s="225"/>
      <c r="AG227" s="220"/>
      <c r="AH227" s="220"/>
      <c r="AI227" s="220"/>
      <c r="AJ227" s="220"/>
      <c r="AK227" s="222"/>
      <c r="AL227" s="222"/>
      <c r="AM227" s="222"/>
      <c r="AN227" s="222"/>
      <c r="AO227" s="223"/>
      <c r="AP227" s="220"/>
      <c r="AQ227" s="224"/>
      <c r="AR227" s="224"/>
      <c r="AS227" s="224"/>
      <c r="AT227" s="224"/>
      <c r="AU227" s="224"/>
      <c r="AV227" s="224"/>
      <c r="AW227" s="224"/>
      <c r="AX227" s="224"/>
      <c r="AY227" s="224"/>
    </row>
    <row r="228">
      <c r="A228" s="219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5"/>
      <c r="AA228" s="220"/>
      <c r="AB228" s="225"/>
      <c r="AC228" s="225"/>
      <c r="AD228" s="225"/>
      <c r="AE228" s="225"/>
      <c r="AF228" s="225"/>
      <c r="AG228" s="220"/>
      <c r="AH228" s="220"/>
      <c r="AI228" s="220"/>
      <c r="AJ228" s="220"/>
      <c r="AK228" s="222"/>
      <c r="AL228" s="222"/>
      <c r="AM228" s="222"/>
      <c r="AN228" s="222"/>
      <c r="AO228" s="223"/>
      <c r="AP228" s="220"/>
      <c r="AQ228" s="224"/>
      <c r="AR228" s="224"/>
      <c r="AS228" s="224"/>
      <c r="AT228" s="224"/>
      <c r="AU228" s="224"/>
      <c r="AV228" s="224"/>
      <c r="AW228" s="224"/>
      <c r="AX228" s="224"/>
      <c r="AY228" s="224"/>
    </row>
    <row r="229">
      <c r="A229" s="219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5"/>
      <c r="AA229" s="220"/>
      <c r="AB229" s="225"/>
      <c r="AC229" s="225"/>
      <c r="AD229" s="225"/>
      <c r="AE229" s="225"/>
      <c r="AF229" s="225"/>
      <c r="AG229" s="220"/>
      <c r="AH229" s="220"/>
      <c r="AI229" s="220"/>
      <c r="AJ229" s="220"/>
      <c r="AK229" s="222"/>
      <c r="AL229" s="222"/>
      <c r="AM229" s="222"/>
      <c r="AN229" s="222"/>
      <c r="AO229" s="223"/>
      <c r="AP229" s="220"/>
      <c r="AQ229" s="224"/>
      <c r="AR229" s="224"/>
      <c r="AS229" s="224"/>
      <c r="AT229" s="224"/>
      <c r="AU229" s="224"/>
      <c r="AV229" s="224"/>
      <c r="AW229" s="224"/>
      <c r="AX229" s="224"/>
      <c r="AY229" s="224"/>
    </row>
    <row r="230">
      <c r="A230" s="219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5"/>
      <c r="AA230" s="220"/>
      <c r="AB230" s="225"/>
      <c r="AC230" s="225"/>
      <c r="AD230" s="225"/>
      <c r="AE230" s="225"/>
      <c r="AF230" s="225"/>
      <c r="AG230" s="220"/>
      <c r="AH230" s="220"/>
      <c r="AI230" s="220"/>
      <c r="AJ230" s="220"/>
      <c r="AK230" s="222"/>
      <c r="AL230" s="222"/>
      <c r="AM230" s="222"/>
      <c r="AN230" s="222"/>
      <c r="AO230" s="223"/>
      <c r="AP230" s="220"/>
      <c r="AQ230" s="224"/>
      <c r="AR230" s="224"/>
      <c r="AS230" s="224"/>
      <c r="AT230" s="224"/>
      <c r="AU230" s="224"/>
      <c r="AV230" s="224"/>
      <c r="AW230" s="224"/>
      <c r="AX230" s="224"/>
      <c r="AY230" s="224"/>
    </row>
    <row r="231">
      <c r="A231" s="219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5"/>
      <c r="AA231" s="220"/>
      <c r="AB231" s="225"/>
      <c r="AC231" s="225"/>
      <c r="AD231" s="225"/>
      <c r="AE231" s="225"/>
      <c r="AF231" s="225"/>
      <c r="AG231" s="220"/>
      <c r="AH231" s="220"/>
      <c r="AI231" s="220"/>
      <c r="AJ231" s="220"/>
      <c r="AK231" s="222"/>
      <c r="AL231" s="222"/>
      <c r="AM231" s="222"/>
      <c r="AN231" s="222"/>
      <c r="AO231" s="223"/>
      <c r="AP231" s="220"/>
      <c r="AQ231" s="224"/>
      <c r="AR231" s="224"/>
      <c r="AS231" s="224"/>
      <c r="AT231" s="224"/>
      <c r="AU231" s="224"/>
      <c r="AV231" s="224"/>
      <c r="AW231" s="224"/>
      <c r="AX231" s="224"/>
      <c r="AY231" s="224"/>
    </row>
    <row r="232">
      <c r="A232" s="219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5"/>
      <c r="AA232" s="220"/>
      <c r="AB232" s="225"/>
      <c r="AC232" s="225"/>
      <c r="AD232" s="225"/>
      <c r="AE232" s="225"/>
      <c r="AF232" s="225"/>
      <c r="AG232" s="220"/>
      <c r="AH232" s="220"/>
      <c r="AI232" s="220"/>
      <c r="AJ232" s="220"/>
      <c r="AK232" s="222"/>
      <c r="AL232" s="222"/>
      <c r="AM232" s="222"/>
      <c r="AN232" s="222"/>
      <c r="AO232" s="223"/>
      <c r="AP232" s="220"/>
      <c r="AQ232" s="224"/>
      <c r="AR232" s="224"/>
      <c r="AS232" s="224"/>
      <c r="AT232" s="224"/>
      <c r="AU232" s="224"/>
      <c r="AV232" s="224"/>
      <c r="AW232" s="224"/>
      <c r="AX232" s="224"/>
      <c r="AY232" s="224"/>
    </row>
    <row r="233">
      <c r="A233" s="219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5"/>
      <c r="AA233" s="220"/>
      <c r="AB233" s="225"/>
      <c r="AC233" s="225"/>
      <c r="AD233" s="225"/>
      <c r="AE233" s="225"/>
      <c r="AF233" s="225"/>
      <c r="AG233" s="220"/>
      <c r="AH233" s="220"/>
      <c r="AI233" s="220"/>
      <c r="AJ233" s="220"/>
      <c r="AK233" s="222"/>
      <c r="AL233" s="222"/>
      <c r="AM233" s="222"/>
      <c r="AN233" s="222"/>
      <c r="AO233" s="223"/>
      <c r="AP233" s="220"/>
      <c r="AQ233" s="224"/>
      <c r="AR233" s="224"/>
      <c r="AS233" s="224"/>
      <c r="AT233" s="224"/>
      <c r="AU233" s="224"/>
      <c r="AV233" s="224"/>
      <c r="AW233" s="224"/>
      <c r="AX233" s="224"/>
      <c r="AY233" s="224"/>
    </row>
    <row r="234">
      <c r="A234" s="219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5"/>
      <c r="AA234" s="220"/>
      <c r="AB234" s="225"/>
      <c r="AC234" s="225"/>
      <c r="AD234" s="225"/>
      <c r="AE234" s="225"/>
      <c r="AF234" s="225"/>
      <c r="AG234" s="220"/>
      <c r="AH234" s="220"/>
      <c r="AI234" s="220"/>
      <c r="AJ234" s="220"/>
      <c r="AK234" s="222"/>
      <c r="AL234" s="222"/>
      <c r="AM234" s="222"/>
      <c r="AN234" s="222"/>
      <c r="AO234" s="223"/>
      <c r="AP234" s="220"/>
      <c r="AQ234" s="224"/>
      <c r="AR234" s="224"/>
      <c r="AS234" s="224"/>
      <c r="AT234" s="224"/>
      <c r="AU234" s="224"/>
      <c r="AV234" s="224"/>
      <c r="AW234" s="224"/>
      <c r="AX234" s="224"/>
      <c r="AY234" s="224"/>
    </row>
    <row r="235">
      <c r="A235" s="219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5"/>
      <c r="AA235" s="220"/>
      <c r="AB235" s="225"/>
      <c r="AC235" s="225"/>
      <c r="AD235" s="225"/>
      <c r="AE235" s="225"/>
      <c r="AF235" s="225"/>
      <c r="AG235" s="220"/>
      <c r="AH235" s="220"/>
      <c r="AI235" s="220"/>
      <c r="AJ235" s="220"/>
      <c r="AK235" s="222"/>
      <c r="AL235" s="222"/>
      <c r="AM235" s="222"/>
      <c r="AN235" s="222"/>
      <c r="AO235" s="223"/>
      <c r="AP235" s="220"/>
      <c r="AQ235" s="224"/>
      <c r="AR235" s="224"/>
      <c r="AS235" s="224"/>
      <c r="AT235" s="224"/>
      <c r="AU235" s="224"/>
      <c r="AV235" s="224"/>
      <c r="AW235" s="224"/>
      <c r="AX235" s="224"/>
      <c r="AY235" s="224"/>
    </row>
    <row r="236">
      <c r="A236" s="219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5"/>
      <c r="AA236" s="220"/>
      <c r="AB236" s="225"/>
      <c r="AC236" s="225"/>
      <c r="AD236" s="225"/>
      <c r="AE236" s="225"/>
      <c r="AF236" s="225"/>
      <c r="AG236" s="220"/>
      <c r="AH236" s="220"/>
      <c r="AI236" s="220"/>
      <c r="AJ236" s="220"/>
      <c r="AK236" s="222"/>
      <c r="AL236" s="222"/>
      <c r="AM236" s="222"/>
      <c r="AN236" s="222"/>
      <c r="AO236" s="223"/>
      <c r="AP236" s="220"/>
      <c r="AQ236" s="224"/>
      <c r="AR236" s="224"/>
      <c r="AS236" s="224"/>
      <c r="AT236" s="224"/>
      <c r="AU236" s="224"/>
      <c r="AV236" s="224"/>
      <c r="AW236" s="224"/>
      <c r="AX236" s="224"/>
      <c r="AY236" s="224"/>
    </row>
    <row r="237">
      <c r="A237" s="219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5"/>
      <c r="AA237" s="220"/>
      <c r="AB237" s="225"/>
      <c r="AC237" s="225"/>
      <c r="AD237" s="225"/>
      <c r="AE237" s="225"/>
      <c r="AF237" s="225"/>
      <c r="AG237" s="220"/>
      <c r="AH237" s="220"/>
      <c r="AI237" s="220"/>
      <c r="AJ237" s="220"/>
      <c r="AK237" s="222"/>
      <c r="AL237" s="222"/>
      <c r="AM237" s="222"/>
      <c r="AN237" s="222"/>
      <c r="AO237" s="223"/>
      <c r="AP237" s="220"/>
      <c r="AQ237" s="224"/>
      <c r="AR237" s="224"/>
      <c r="AS237" s="224"/>
      <c r="AT237" s="224"/>
      <c r="AU237" s="224"/>
      <c r="AV237" s="224"/>
      <c r="AW237" s="224"/>
      <c r="AX237" s="224"/>
      <c r="AY237" s="224"/>
    </row>
    <row r="238">
      <c r="A238" s="219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5"/>
      <c r="AA238" s="220"/>
      <c r="AB238" s="225"/>
      <c r="AC238" s="225"/>
      <c r="AD238" s="225"/>
      <c r="AE238" s="225"/>
      <c r="AF238" s="225"/>
      <c r="AG238" s="220"/>
      <c r="AH238" s="220"/>
      <c r="AI238" s="220"/>
      <c r="AJ238" s="220"/>
      <c r="AK238" s="222"/>
      <c r="AL238" s="222"/>
      <c r="AM238" s="222"/>
      <c r="AN238" s="222"/>
      <c r="AO238" s="223"/>
      <c r="AP238" s="220"/>
      <c r="AQ238" s="224"/>
      <c r="AR238" s="224"/>
      <c r="AS238" s="224"/>
      <c r="AT238" s="224"/>
      <c r="AU238" s="224"/>
      <c r="AV238" s="224"/>
      <c r="AW238" s="224"/>
      <c r="AX238" s="224"/>
      <c r="AY238" s="224"/>
    </row>
    <row r="239">
      <c r="A239" s="219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5"/>
      <c r="AA239" s="220"/>
      <c r="AB239" s="225"/>
      <c r="AC239" s="225"/>
      <c r="AD239" s="225"/>
      <c r="AE239" s="225"/>
      <c r="AF239" s="225"/>
      <c r="AG239" s="220"/>
      <c r="AH239" s="220"/>
      <c r="AI239" s="220"/>
      <c r="AJ239" s="220"/>
      <c r="AK239" s="222"/>
      <c r="AL239" s="222"/>
      <c r="AM239" s="222"/>
      <c r="AN239" s="222"/>
      <c r="AO239" s="223"/>
      <c r="AP239" s="220"/>
      <c r="AQ239" s="224"/>
      <c r="AR239" s="224"/>
      <c r="AS239" s="224"/>
      <c r="AT239" s="224"/>
      <c r="AU239" s="224"/>
      <c r="AV239" s="224"/>
      <c r="AW239" s="224"/>
      <c r="AX239" s="224"/>
      <c r="AY239" s="224"/>
    </row>
    <row r="240">
      <c r="A240" s="219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5"/>
      <c r="AA240" s="220"/>
      <c r="AB240" s="225"/>
      <c r="AC240" s="225"/>
      <c r="AD240" s="225"/>
      <c r="AE240" s="225"/>
      <c r="AF240" s="225"/>
      <c r="AG240" s="220"/>
      <c r="AH240" s="220"/>
      <c r="AI240" s="220"/>
      <c r="AJ240" s="220"/>
      <c r="AK240" s="222"/>
      <c r="AL240" s="222"/>
      <c r="AM240" s="222"/>
      <c r="AN240" s="222"/>
      <c r="AO240" s="223"/>
      <c r="AP240" s="220"/>
      <c r="AQ240" s="224"/>
      <c r="AR240" s="224"/>
      <c r="AS240" s="224"/>
      <c r="AT240" s="224"/>
      <c r="AU240" s="224"/>
      <c r="AV240" s="224"/>
      <c r="AW240" s="224"/>
      <c r="AX240" s="224"/>
      <c r="AY240" s="224"/>
    </row>
    <row r="241">
      <c r="A241" s="219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5"/>
      <c r="AA241" s="220"/>
      <c r="AB241" s="225"/>
      <c r="AC241" s="225"/>
      <c r="AD241" s="225"/>
      <c r="AE241" s="225"/>
      <c r="AF241" s="225"/>
      <c r="AG241" s="220"/>
      <c r="AH241" s="220"/>
      <c r="AI241" s="220"/>
      <c r="AJ241" s="220"/>
      <c r="AK241" s="222"/>
      <c r="AL241" s="222"/>
      <c r="AM241" s="222"/>
      <c r="AN241" s="222"/>
      <c r="AO241" s="223"/>
      <c r="AP241" s="220"/>
      <c r="AQ241" s="224"/>
      <c r="AR241" s="224"/>
      <c r="AS241" s="224"/>
      <c r="AT241" s="224"/>
      <c r="AU241" s="224"/>
      <c r="AV241" s="224"/>
      <c r="AW241" s="224"/>
      <c r="AX241" s="224"/>
      <c r="AY241" s="224"/>
    </row>
    <row r="242">
      <c r="A242" s="219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5"/>
      <c r="AA242" s="220"/>
      <c r="AB242" s="225"/>
      <c r="AC242" s="225"/>
      <c r="AD242" s="225"/>
      <c r="AE242" s="225"/>
      <c r="AF242" s="225"/>
      <c r="AG242" s="220"/>
      <c r="AH242" s="220"/>
      <c r="AI242" s="220"/>
      <c r="AJ242" s="220"/>
      <c r="AK242" s="222"/>
      <c r="AL242" s="222"/>
      <c r="AM242" s="222"/>
      <c r="AN242" s="222"/>
      <c r="AO242" s="223"/>
      <c r="AP242" s="220"/>
      <c r="AQ242" s="224"/>
      <c r="AR242" s="224"/>
      <c r="AS242" s="224"/>
      <c r="AT242" s="224"/>
      <c r="AU242" s="224"/>
      <c r="AV242" s="224"/>
      <c r="AW242" s="224"/>
      <c r="AX242" s="224"/>
      <c r="AY242" s="224"/>
    </row>
    <row r="243">
      <c r="A243" s="219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5"/>
      <c r="AA243" s="220"/>
      <c r="AB243" s="225"/>
      <c r="AC243" s="225"/>
      <c r="AD243" s="225"/>
      <c r="AE243" s="225"/>
      <c r="AF243" s="225"/>
      <c r="AG243" s="220"/>
      <c r="AH243" s="220"/>
      <c r="AI243" s="220"/>
      <c r="AJ243" s="220"/>
      <c r="AK243" s="222"/>
      <c r="AL243" s="222"/>
      <c r="AM243" s="222"/>
      <c r="AN243" s="222"/>
      <c r="AO243" s="223"/>
      <c r="AP243" s="220"/>
      <c r="AQ243" s="224"/>
      <c r="AR243" s="224"/>
      <c r="AS243" s="224"/>
      <c r="AT243" s="224"/>
      <c r="AU243" s="224"/>
      <c r="AV243" s="224"/>
      <c r="AW243" s="224"/>
      <c r="AX243" s="224"/>
      <c r="AY243" s="224"/>
    </row>
    <row r="244">
      <c r="A244" s="219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5"/>
      <c r="AA244" s="220"/>
      <c r="AB244" s="225"/>
      <c r="AC244" s="225"/>
      <c r="AD244" s="225"/>
      <c r="AE244" s="225"/>
      <c r="AF244" s="225"/>
      <c r="AG244" s="220"/>
      <c r="AH244" s="220"/>
      <c r="AI244" s="220"/>
      <c r="AJ244" s="220"/>
      <c r="AK244" s="222"/>
      <c r="AL244" s="222"/>
      <c r="AM244" s="222"/>
      <c r="AN244" s="222"/>
      <c r="AO244" s="223"/>
      <c r="AP244" s="220"/>
      <c r="AQ244" s="224"/>
      <c r="AR244" s="224"/>
      <c r="AS244" s="224"/>
      <c r="AT244" s="224"/>
      <c r="AU244" s="224"/>
      <c r="AV244" s="224"/>
      <c r="AW244" s="224"/>
      <c r="AX244" s="224"/>
      <c r="AY244" s="224"/>
    </row>
    <row r="245">
      <c r="A245" s="219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5"/>
      <c r="AA245" s="220"/>
      <c r="AB245" s="225"/>
      <c r="AC245" s="225"/>
      <c r="AD245" s="225"/>
      <c r="AE245" s="225"/>
      <c r="AF245" s="225"/>
      <c r="AG245" s="220"/>
      <c r="AH245" s="220"/>
      <c r="AI245" s="220"/>
      <c r="AJ245" s="220"/>
      <c r="AK245" s="222"/>
      <c r="AL245" s="222"/>
      <c r="AM245" s="222"/>
      <c r="AN245" s="222"/>
      <c r="AO245" s="223"/>
      <c r="AP245" s="220"/>
      <c r="AQ245" s="224"/>
      <c r="AR245" s="224"/>
      <c r="AS245" s="224"/>
      <c r="AT245" s="224"/>
      <c r="AU245" s="224"/>
      <c r="AV245" s="224"/>
      <c r="AW245" s="224"/>
      <c r="AX245" s="224"/>
      <c r="AY245" s="224"/>
    </row>
    <row r="246">
      <c r="A246" s="219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5"/>
      <c r="AA246" s="220"/>
      <c r="AB246" s="225"/>
      <c r="AC246" s="225"/>
      <c r="AD246" s="225"/>
      <c r="AE246" s="225"/>
      <c r="AF246" s="225"/>
      <c r="AG246" s="220"/>
      <c r="AH246" s="220"/>
      <c r="AI246" s="220"/>
      <c r="AJ246" s="220"/>
      <c r="AK246" s="222"/>
      <c r="AL246" s="222"/>
      <c r="AM246" s="222"/>
      <c r="AN246" s="222"/>
      <c r="AO246" s="223"/>
      <c r="AP246" s="220"/>
      <c r="AQ246" s="224"/>
      <c r="AR246" s="224"/>
      <c r="AS246" s="224"/>
      <c r="AT246" s="224"/>
      <c r="AU246" s="224"/>
      <c r="AV246" s="224"/>
      <c r="AW246" s="224"/>
      <c r="AX246" s="224"/>
      <c r="AY246" s="224"/>
    </row>
    <row r="247">
      <c r="A247" s="219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5"/>
      <c r="AA247" s="220"/>
      <c r="AB247" s="225"/>
      <c r="AC247" s="225"/>
      <c r="AD247" s="225"/>
      <c r="AE247" s="225"/>
      <c r="AF247" s="225"/>
      <c r="AG247" s="220"/>
      <c r="AH247" s="220"/>
      <c r="AI247" s="220"/>
      <c r="AJ247" s="220"/>
      <c r="AK247" s="222"/>
      <c r="AL247" s="222"/>
      <c r="AM247" s="222"/>
      <c r="AN247" s="222"/>
      <c r="AO247" s="223"/>
      <c r="AP247" s="220"/>
      <c r="AQ247" s="224"/>
      <c r="AR247" s="224"/>
      <c r="AS247" s="224"/>
      <c r="AT247" s="224"/>
      <c r="AU247" s="224"/>
      <c r="AV247" s="224"/>
      <c r="AW247" s="224"/>
      <c r="AX247" s="224"/>
      <c r="AY247" s="224"/>
    </row>
    <row r="248">
      <c r="A248" s="219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5"/>
      <c r="AA248" s="220"/>
      <c r="AB248" s="225"/>
      <c r="AC248" s="225"/>
      <c r="AD248" s="225"/>
      <c r="AE248" s="225"/>
      <c r="AF248" s="225"/>
      <c r="AG248" s="220"/>
      <c r="AH248" s="220"/>
      <c r="AI248" s="220"/>
      <c r="AJ248" s="220"/>
      <c r="AK248" s="222"/>
      <c r="AL248" s="222"/>
      <c r="AM248" s="222"/>
      <c r="AN248" s="222"/>
      <c r="AO248" s="223"/>
      <c r="AP248" s="220"/>
      <c r="AQ248" s="224"/>
      <c r="AR248" s="224"/>
      <c r="AS248" s="224"/>
      <c r="AT248" s="224"/>
      <c r="AU248" s="224"/>
      <c r="AV248" s="224"/>
      <c r="AW248" s="224"/>
      <c r="AX248" s="224"/>
      <c r="AY248" s="224"/>
    </row>
    <row r="249">
      <c r="A249" s="219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5"/>
      <c r="AA249" s="220"/>
      <c r="AB249" s="225"/>
      <c r="AC249" s="225"/>
      <c r="AD249" s="225"/>
      <c r="AE249" s="225"/>
      <c r="AF249" s="225"/>
      <c r="AG249" s="220"/>
      <c r="AH249" s="220"/>
      <c r="AI249" s="220"/>
      <c r="AJ249" s="220"/>
      <c r="AK249" s="222"/>
      <c r="AL249" s="222"/>
      <c r="AM249" s="222"/>
      <c r="AN249" s="222"/>
      <c r="AO249" s="223"/>
      <c r="AP249" s="220"/>
      <c r="AQ249" s="224"/>
      <c r="AR249" s="224"/>
      <c r="AS249" s="224"/>
      <c r="AT249" s="224"/>
      <c r="AU249" s="224"/>
      <c r="AV249" s="224"/>
      <c r="AW249" s="224"/>
      <c r="AX249" s="224"/>
      <c r="AY249" s="224"/>
    </row>
    <row r="250">
      <c r="A250" s="219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5"/>
      <c r="AA250" s="220"/>
      <c r="AB250" s="225"/>
      <c r="AC250" s="225"/>
      <c r="AD250" s="225"/>
      <c r="AE250" s="225"/>
      <c r="AF250" s="225"/>
      <c r="AG250" s="220"/>
      <c r="AH250" s="220"/>
      <c r="AI250" s="220"/>
      <c r="AJ250" s="220"/>
      <c r="AK250" s="222"/>
      <c r="AL250" s="222"/>
      <c r="AM250" s="222"/>
      <c r="AN250" s="222"/>
      <c r="AO250" s="223"/>
      <c r="AP250" s="220"/>
      <c r="AQ250" s="224"/>
      <c r="AR250" s="224"/>
      <c r="AS250" s="224"/>
      <c r="AT250" s="224"/>
      <c r="AU250" s="224"/>
      <c r="AV250" s="224"/>
      <c r="AW250" s="224"/>
      <c r="AX250" s="224"/>
      <c r="AY250" s="224"/>
    </row>
    <row r="251">
      <c r="A251" s="219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5"/>
      <c r="AA251" s="220"/>
      <c r="AB251" s="225"/>
      <c r="AC251" s="225"/>
      <c r="AD251" s="225"/>
      <c r="AE251" s="225"/>
      <c r="AF251" s="225"/>
      <c r="AG251" s="220"/>
      <c r="AH251" s="220"/>
      <c r="AI251" s="220"/>
      <c r="AJ251" s="220"/>
      <c r="AK251" s="222"/>
      <c r="AL251" s="222"/>
      <c r="AM251" s="222"/>
      <c r="AN251" s="222"/>
      <c r="AO251" s="223"/>
      <c r="AP251" s="220"/>
      <c r="AQ251" s="224"/>
      <c r="AR251" s="224"/>
      <c r="AS251" s="224"/>
      <c r="AT251" s="224"/>
      <c r="AU251" s="224"/>
      <c r="AV251" s="224"/>
      <c r="AW251" s="224"/>
      <c r="AX251" s="224"/>
      <c r="AY251" s="224"/>
    </row>
    <row r="252">
      <c r="A252" s="219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5"/>
      <c r="AA252" s="220"/>
      <c r="AB252" s="225"/>
      <c r="AC252" s="225"/>
      <c r="AD252" s="225"/>
      <c r="AE252" s="225"/>
      <c r="AF252" s="225"/>
      <c r="AG252" s="220"/>
      <c r="AH252" s="220"/>
      <c r="AI252" s="220"/>
      <c r="AJ252" s="220"/>
      <c r="AK252" s="222"/>
      <c r="AL252" s="222"/>
      <c r="AM252" s="222"/>
      <c r="AN252" s="222"/>
      <c r="AO252" s="223"/>
      <c r="AP252" s="220"/>
      <c r="AQ252" s="224"/>
      <c r="AR252" s="224"/>
      <c r="AS252" s="224"/>
      <c r="AT252" s="224"/>
      <c r="AU252" s="224"/>
      <c r="AV252" s="224"/>
      <c r="AW252" s="224"/>
      <c r="AX252" s="224"/>
      <c r="AY252" s="224"/>
    </row>
    <row r="253">
      <c r="A253" s="219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5"/>
      <c r="AA253" s="220"/>
      <c r="AB253" s="225"/>
      <c r="AC253" s="225"/>
      <c r="AD253" s="225"/>
      <c r="AE253" s="225"/>
      <c r="AF253" s="225"/>
      <c r="AG253" s="220"/>
      <c r="AH253" s="220"/>
      <c r="AI253" s="220"/>
      <c r="AJ253" s="220"/>
      <c r="AK253" s="222"/>
      <c r="AL253" s="222"/>
      <c r="AM253" s="222"/>
      <c r="AN253" s="222"/>
      <c r="AO253" s="223"/>
      <c r="AP253" s="220"/>
      <c r="AQ253" s="224"/>
      <c r="AR253" s="224"/>
      <c r="AS253" s="224"/>
      <c r="AT253" s="224"/>
      <c r="AU253" s="224"/>
      <c r="AV253" s="224"/>
      <c r="AW253" s="224"/>
      <c r="AX253" s="224"/>
      <c r="AY253" s="224"/>
    </row>
    <row r="254">
      <c r="A254" s="219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5"/>
      <c r="AA254" s="220"/>
      <c r="AB254" s="225"/>
      <c r="AC254" s="225"/>
      <c r="AD254" s="225"/>
      <c r="AE254" s="225"/>
      <c r="AF254" s="225"/>
      <c r="AG254" s="220"/>
      <c r="AH254" s="220"/>
      <c r="AI254" s="220"/>
      <c r="AJ254" s="220"/>
      <c r="AK254" s="222"/>
      <c r="AL254" s="222"/>
      <c r="AM254" s="222"/>
      <c r="AN254" s="222"/>
      <c r="AO254" s="223"/>
      <c r="AP254" s="220"/>
      <c r="AQ254" s="224"/>
      <c r="AR254" s="224"/>
      <c r="AS254" s="224"/>
      <c r="AT254" s="224"/>
      <c r="AU254" s="224"/>
      <c r="AV254" s="224"/>
      <c r="AW254" s="224"/>
      <c r="AX254" s="224"/>
      <c r="AY254" s="224"/>
    </row>
    <row r="255">
      <c r="A255" s="219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5"/>
      <c r="AA255" s="220"/>
      <c r="AB255" s="225"/>
      <c r="AC255" s="225"/>
      <c r="AD255" s="225"/>
      <c r="AE255" s="225"/>
      <c r="AF255" s="225"/>
      <c r="AG255" s="220"/>
      <c r="AH255" s="220"/>
      <c r="AI255" s="220"/>
      <c r="AJ255" s="220"/>
      <c r="AK255" s="222"/>
      <c r="AL255" s="222"/>
      <c r="AM255" s="222"/>
      <c r="AN255" s="222"/>
      <c r="AO255" s="223"/>
      <c r="AP255" s="220"/>
      <c r="AQ255" s="224"/>
      <c r="AR255" s="224"/>
      <c r="AS255" s="224"/>
      <c r="AT255" s="224"/>
      <c r="AU255" s="224"/>
      <c r="AV255" s="224"/>
      <c r="AW255" s="224"/>
      <c r="AX255" s="224"/>
      <c r="AY255" s="224"/>
    </row>
    <row r="256">
      <c r="A256" s="219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5"/>
      <c r="AA256" s="220"/>
      <c r="AB256" s="225"/>
      <c r="AC256" s="225"/>
      <c r="AD256" s="225"/>
      <c r="AE256" s="225"/>
      <c r="AF256" s="225"/>
      <c r="AG256" s="220"/>
      <c r="AH256" s="220"/>
      <c r="AI256" s="220"/>
      <c r="AJ256" s="220"/>
      <c r="AK256" s="222"/>
      <c r="AL256" s="222"/>
      <c r="AM256" s="222"/>
      <c r="AN256" s="222"/>
      <c r="AO256" s="223"/>
      <c r="AP256" s="220"/>
      <c r="AQ256" s="224"/>
      <c r="AR256" s="224"/>
      <c r="AS256" s="224"/>
      <c r="AT256" s="224"/>
      <c r="AU256" s="224"/>
      <c r="AV256" s="224"/>
      <c r="AW256" s="224"/>
      <c r="AX256" s="224"/>
      <c r="AY256" s="224"/>
    </row>
    <row r="257">
      <c r="A257" s="219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5"/>
      <c r="AA257" s="220"/>
      <c r="AB257" s="225"/>
      <c r="AC257" s="225"/>
      <c r="AD257" s="225"/>
      <c r="AE257" s="225"/>
      <c r="AF257" s="225"/>
      <c r="AG257" s="220"/>
      <c r="AH257" s="220"/>
      <c r="AI257" s="220"/>
      <c r="AJ257" s="220"/>
      <c r="AK257" s="222"/>
      <c r="AL257" s="222"/>
      <c r="AM257" s="222"/>
      <c r="AN257" s="222"/>
      <c r="AO257" s="223"/>
      <c r="AP257" s="220"/>
      <c r="AQ257" s="224"/>
      <c r="AR257" s="224"/>
      <c r="AS257" s="224"/>
      <c r="AT257" s="224"/>
      <c r="AU257" s="224"/>
      <c r="AV257" s="224"/>
      <c r="AW257" s="224"/>
      <c r="AX257" s="224"/>
      <c r="AY257" s="224"/>
    </row>
    <row r="258">
      <c r="A258" s="219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5"/>
      <c r="AA258" s="220"/>
      <c r="AB258" s="225"/>
      <c r="AC258" s="225"/>
      <c r="AD258" s="225"/>
      <c r="AE258" s="225"/>
      <c r="AF258" s="225"/>
      <c r="AG258" s="220"/>
      <c r="AH258" s="220"/>
      <c r="AI258" s="220"/>
      <c r="AJ258" s="220"/>
      <c r="AK258" s="222"/>
      <c r="AL258" s="222"/>
      <c r="AM258" s="222"/>
      <c r="AN258" s="222"/>
      <c r="AO258" s="223"/>
      <c r="AP258" s="220"/>
      <c r="AQ258" s="224"/>
      <c r="AR258" s="224"/>
      <c r="AS258" s="224"/>
      <c r="AT258" s="224"/>
      <c r="AU258" s="224"/>
      <c r="AV258" s="224"/>
      <c r="AW258" s="224"/>
      <c r="AX258" s="224"/>
      <c r="AY258" s="224"/>
    </row>
    <row r="259">
      <c r="A259" s="219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5"/>
      <c r="AA259" s="220"/>
      <c r="AB259" s="225"/>
      <c r="AC259" s="225"/>
      <c r="AD259" s="225"/>
      <c r="AE259" s="225"/>
      <c r="AF259" s="225"/>
      <c r="AG259" s="220"/>
      <c r="AH259" s="220"/>
      <c r="AI259" s="220"/>
      <c r="AJ259" s="220"/>
      <c r="AK259" s="222"/>
      <c r="AL259" s="222"/>
      <c r="AM259" s="222"/>
      <c r="AN259" s="222"/>
      <c r="AO259" s="223"/>
      <c r="AP259" s="220"/>
      <c r="AQ259" s="224"/>
      <c r="AR259" s="224"/>
      <c r="AS259" s="224"/>
      <c r="AT259" s="224"/>
      <c r="AU259" s="224"/>
      <c r="AV259" s="224"/>
      <c r="AW259" s="224"/>
      <c r="AX259" s="224"/>
      <c r="AY259" s="224"/>
    </row>
    <row r="260">
      <c r="A260" s="219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5"/>
      <c r="AA260" s="220"/>
      <c r="AB260" s="225"/>
      <c r="AC260" s="225"/>
      <c r="AD260" s="225"/>
      <c r="AE260" s="225"/>
      <c r="AF260" s="225"/>
      <c r="AG260" s="220"/>
      <c r="AH260" s="220"/>
      <c r="AI260" s="220"/>
      <c r="AJ260" s="220"/>
      <c r="AK260" s="222"/>
      <c r="AL260" s="222"/>
      <c r="AM260" s="222"/>
      <c r="AN260" s="222"/>
      <c r="AO260" s="223"/>
      <c r="AP260" s="220"/>
      <c r="AQ260" s="224"/>
      <c r="AR260" s="224"/>
      <c r="AS260" s="224"/>
      <c r="AT260" s="224"/>
      <c r="AU260" s="224"/>
      <c r="AV260" s="224"/>
      <c r="AW260" s="224"/>
      <c r="AX260" s="224"/>
      <c r="AY260" s="224"/>
    </row>
    <row r="261">
      <c r="A261" s="219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5"/>
      <c r="AA261" s="220"/>
      <c r="AB261" s="225"/>
      <c r="AC261" s="225"/>
      <c r="AD261" s="225"/>
      <c r="AE261" s="225"/>
      <c r="AF261" s="225"/>
      <c r="AG261" s="220"/>
      <c r="AH261" s="220"/>
      <c r="AI261" s="220"/>
      <c r="AJ261" s="220"/>
      <c r="AK261" s="222"/>
      <c r="AL261" s="222"/>
      <c r="AM261" s="222"/>
      <c r="AN261" s="222"/>
      <c r="AO261" s="223"/>
      <c r="AP261" s="220"/>
      <c r="AQ261" s="224"/>
      <c r="AR261" s="224"/>
      <c r="AS261" s="224"/>
      <c r="AT261" s="224"/>
      <c r="AU261" s="224"/>
      <c r="AV261" s="224"/>
      <c r="AW261" s="224"/>
      <c r="AX261" s="224"/>
      <c r="AY261" s="224"/>
    </row>
    <row r="262">
      <c r="A262" s="219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5"/>
      <c r="AA262" s="220"/>
      <c r="AB262" s="225"/>
      <c r="AC262" s="225"/>
      <c r="AD262" s="225"/>
      <c r="AE262" s="225"/>
      <c r="AF262" s="225"/>
      <c r="AG262" s="220"/>
      <c r="AH262" s="220"/>
      <c r="AI262" s="220"/>
      <c r="AJ262" s="220"/>
      <c r="AK262" s="222"/>
      <c r="AL262" s="222"/>
      <c r="AM262" s="222"/>
      <c r="AN262" s="222"/>
      <c r="AO262" s="223"/>
      <c r="AP262" s="220"/>
      <c r="AQ262" s="224"/>
      <c r="AR262" s="224"/>
      <c r="AS262" s="224"/>
      <c r="AT262" s="224"/>
      <c r="AU262" s="224"/>
      <c r="AV262" s="224"/>
      <c r="AW262" s="224"/>
      <c r="AX262" s="224"/>
      <c r="AY262" s="224"/>
    </row>
    <row r="263">
      <c r="A263" s="219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5"/>
      <c r="AA263" s="220"/>
      <c r="AB263" s="225"/>
      <c r="AC263" s="225"/>
      <c r="AD263" s="225"/>
      <c r="AE263" s="225"/>
      <c r="AF263" s="225"/>
      <c r="AG263" s="220"/>
      <c r="AH263" s="220"/>
      <c r="AI263" s="220"/>
      <c r="AJ263" s="220"/>
      <c r="AK263" s="222"/>
      <c r="AL263" s="222"/>
      <c r="AM263" s="222"/>
      <c r="AN263" s="222"/>
      <c r="AO263" s="223"/>
      <c r="AP263" s="220"/>
      <c r="AQ263" s="224"/>
      <c r="AR263" s="224"/>
      <c r="AS263" s="224"/>
      <c r="AT263" s="224"/>
      <c r="AU263" s="224"/>
      <c r="AV263" s="224"/>
      <c r="AW263" s="224"/>
      <c r="AX263" s="224"/>
      <c r="AY263" s="224"/>
    </row>
    <row r="264">
      <c r="A264" s="219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5"/>
      <c r="AA264" s="220"/>
      <c r="AB264" s="225"/>
      <c r="AC264" s="225"/>
      <c r="AD264" s="225"/>
      <c r="AE264" s="225"/>
      <c r="AF264" s="225"/>
      <c r="AG264" s="220"/>
      <c r="AH264" s="220"/>
      <c r="AI264" s="220"/>
      <c r="AJ264" s="220"/>
      <c r="AK264" s="222"/>
      <c r="AL264" s="222"/>
      <c r="AM264" s="222"/>
      <c r="AN264" s="222"/>
      <c r="AO264" s="223"/>
      <c r="AP264" s="220"/>
      <c r="AQ264" s="224"/>
      <c r="AR264" s="224"/>
      <c r="AS264" s="224"/>
      <c r="AT264" s="224"/>
      <c r="AU264" s="224"/>
      <c r="AV264" s="224"/>
      <c r="AW264" s="224"/>
      <c r="AX264" s="224"/>
      <c r="AY264" s="224"/>
    </row>
    <row r="265">
      <c r="A265" s="219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5"/>
      <c r="AA265" s="220"/>
      <c r="AB265" s="225"/>
      <c r="AC265" s="225"/>
      <c r="AD265" s="225"/>
      <c r="AE265" s="225"/>
      <c r="AF265" s="225"/>
      <c r="AG265" s="220"/>
      <c r="AH265" s="220"/>
      <c r="AI265" s="220"/>
      <c r="AJ265" s="220"/>
      <c r="AK265" s="222"/>
      <c r="AL265" s="222"/>
      <c r="AM265" s="222"/>
      <c r="AN265" s="222"/>
      <c r="AO265" s="223"/>
      <c r="AP265" s="220"/>
      <c r="AQ265" s="224"/>
      <c r="AR265" s="224"/>
      <c r="AS265" s="224"/>
      <c r="AT265" s="224"/>
      <c r="AU265" s="224"/>
      <c r="AV265" s="224"/>
      <c r="AW265" s="224"/>
      <c r="AX265" s="224"/>
      <c r="AY265" s="224"/>
    </row>
    <row r="266">
      <c r="A266" s="219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5"/>
      <c r="AA266" s="220"/>
      <c r="AB266" s="225"/>
      <c r="AC266" s="225"/>
      <c r="AD266" s="225"/>
      <c r="AE266" s="225"/>
      <c r="AF266" s="225"/>
      <c r="AG266" s="220"/>
      <c r="AH266" s="220"/>
      <c r="AI266" s="220"/>
      <c r="AJ266" s="220"/>
      <c r="AK266" s="222"/>
      <c r="AL266" s="222"/>
      <c r="AM266" s="222"/>
      <c r="AN266" s="222"/>
      <c r="AO266" s="223"/>
      <c r="AP266" s="220"/>
      <c r="AQ266" s="224"/>
      <c r="AR266" s="224"/>
      <c r="AS266" s="224"/>
      <c r="AT266" s="224"/>
      <c r="AU266" s="224"/>
      <c r="AV266" s="224"/>
      <c r="AW266" s="224"/>
      <c r="AX266" s="224"/>
      <c r="AY266" s="224"/>
    </row>
    <row r="267">
      <c r="A267" s="219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5"/>
      <c r="AA267" s="220"/>
      <c r="AB267" s="225"/>
      <c r="AC267" s="225"/>
      <c r="AD267" s="225"/>
      <c r="AE267" s="225"/>
      <c r="AF267" s="225"/>
      <c r="AG267" s="220"/>
      <c r="AH267" s="220"/>
      <c r="AI267" s="220"/>
      <c r="AJ267" s="220"/>
      <c r="AK267" s="222"/>
      <c r="AL267" s="222"/>
      <c r="AM267" s="222"/>
      <c r="AN267" s="222"/>
      <c r="AO267" s="223"/>
      <c r="AP267" s="220"/>
      <c r="AQ267" s="224"/>
      <c r="AR267" s="224"/>
      <c r="AS267" s="224"/>
      <c r="AT267" s="224"/>
      <c r="AU267" s="224"/>
      <c r="AV267" s="224"/>
      <c r="AW267" s="224"/>
      <c r="AX267" s="224"/>
      <c r="AY267" s="224"/>
    </row>
    <row r="268">
      <c r="A268" s="219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5"/>
      <c r="AA268" s="220"/>
      <c r="AB268" s="225"/>
      <c r="AC268" s="225"/>
      <c r="AD268" s="225"/>
      <c r="AE268" s="225"/>
      <c r="AF268" s="225"/>
      <c r="AG268" s="220"/>
      <c r="AH268" s="220"/>
      <c r="AI268" s="220"/>
      <c r="AJ268" s="220"/>
      <c r="AK268" s="222"/>
      <c r="AL268" s="222"/>
      <c r="AM268" s="222"/>
      <c r="AN268" s="222"/>
      <c r="AO268" s="223"/>
      <c r="AP268" s="220"/>
      <c r="AQ268" s="224"/>
      <c r="AR268" s="224"/>
      <c r="AS268" s="224"/>
      <c r="AT268" s="224"/>
      <c r="AU268" s="224"/>
      <c r="AV268" s="224"/>
      <c r="AW268" s="224"/>
      <c r="AX268" s="224"/>
      <c r="AY268" s="224"/>
    </row>
    <row r="269">
      <c r="A269" s="219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5"/>
      <c r="AA269" s="220"/>
      <c r="AB269" s="225"/>
      <c r="AC269" s="225"/>
      <c r="AD269" s="225"/>
      <c r="AE269" s="225"/>
      <c r="AF269" s="225"/>
      <c r="AG269" s="220"/>
      <c r="AH269" s="220"/>
      <c r="AI269" s="220"/>
      <c r="AJ269" s="220"/>
      <c r="AK269" s="222"/>
      <c r="AL269" s="222"/>
      <c r="AM269" s="222"/>
      <c r="AN269" s="222"/>
      <c r="AO269" s="223"/>
      <c r="AP269" s="220"/>
      <c r="AQ269" s="224"/>
      <c r="AR269" s="224"/>
      <c r="AS269" s="224"/>
      <c r="AT269" s="224"/>
      <c r="AU269" s="224"/>
      <c r="AV269" s="224"/>
      <c r="AW269" s="224"/>
      <c r="AX269" s="224"/>
      <c r="AY269" s="224"/>
    </row>
    <row r="270">
      <c r="A270" s="219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5"/>
      <c r="AA270" s="220"/>
      <c r="AB270" s="225"/>
      <c r="AC270" s="225"/>
      <c r="AD270" s="225"/>
      <c r="AE270" s="225"/>
      <c r="AF270" s="225"/>
      <c r="AG270" s="220"/>
      <c r="AH270" s="220"/>
      <c r="AI270" s="220"/>
      <c r="AJ270" s="220"/>
      <c r="AK270" s="222"/>
      <c r="AL270" s="222"/>
      <c r="AM270" s="222"/>
      <c r="AN270" s="222"/>
      <c r="AO270" s="223"/>
      <c r="AP270" s="220"/>
      <c r="AQ270" s="224"/>
      <c r="AR270" s="224"/>
      <c r="AS270" s="224"/>
      <c r="AT270" s="224"/>
      <c r="AU270" s="224"/>
      <c r="AV270" s="224"/>
      <c r="AW270" s="224"/>
      <c r="AX270" s="224"/>
      <c r="AY270" s="224"/>
    </row>
    <row r="271">
      <c r="A271" s="219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5"/>
      <c r="AA271" s="220"/>
      <c r="AB271" s="225"/>
      <c r="AC271" s="225"/>
      <c r="AD271" s="225"/>
      <c r="AE271" s="225"/>
      <c r="AF271" s="225"/>
      <c r="AG271" s="220"/>
      <c r="AH271" s="220"/>
      <c r="AI271" s="220"/>
      <c r="AJ271" s="220"/>
      <c r="AK271" s="222"/>
      <c r="AL271" s="222"/>
      <c r="AM271" s="222"/>
      <c r="AN271" s="222"/>
      <c r="AO271" s="223"/>
      <c r="AP271" s="220"/>
      <c r="AQ271" s="224"/>
      <c r="AR271" s="224"/>
      <c r="AS271" s="224"/>
      <c r="AT271" s="224"/>
      <c r="AU271" s="224"/>
      <c r="AV271" s="224"/>
      <c r="AW271" s="224"/>
      <c r="AX271" s="224"/>
      <c r="AY271" s="224"/>
    </row>
    <row r="272">
      <c r="A272" s="219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5"/>
      <c r="AA272" s="220"/>
      <c r="AB272" s="225"/>
      <c r="AC272" s="225"/>
      <c r="AD272" s="225"/>
      <c r="AE272" s="225"/>
      <c r="AF272" s="225"/>
      <c r="AG272" s="220"/>
      <c r="AH272" s="220"/>
      <c r="AI272" s="220"/>
      <c r="AJ272" s="220"/>
      <c r="AK272" s="222"/>
      <c r="AL272" s="222"/>
      <c r="AM272" s="222"/>
      <c r="AN272" s="222"/>
      <c r="AO272" s="223"/>
      <c r="AP272" s="220"/>
      <c r="AQ272" s="224"/>
      <c r="AR272" s="224"/>
      <c r="AS272" s="224"/>
      <c r="AT272" s="224"/>
      <c r="AU272" s="224"/>
      <c r="AV272" s="224"/>
      <c r="AW272" s="224"/>
      <c r="AX272" s="224"/>
      <c r="AY272" s="224"/>
    </row>
    <row r="273">
      <c r="A273" s="219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5"/>
      <c r="AA273" s="220"/>
      <c r="AB273" s="225"/>
      <c r="AC273" s="225"/>
      <c r="AD273" s="225"/>
      <c r="AE273" s="225"/>
      <c r="AF273" s="225"/>
      <c r="AG273" s="220"/>
      <c r="AH273" s="220"/>
      <c r="AI273" s="220"/>
      <c r="AJ273" s="220"/>
      <c r="AK273" s="222"/>
      <c r="AL273" s="222"/>
      <c r="AM273" s="222"/>
      <c r="AN273" s="222"/>
      <c r="AO273" s="223"/>
      <c r="AP273" s="220"/>
      <c r="AQ273" s="224"/>
      <c r="AR273" s="224"/>
      <c r="AS273" s="224"/>
      <c r="AT273" s="224"/>
      <c r="AU273" s="224"/>
      <c r="AV273" s="224"/>
      <c r="AW273" s="224"/>
      <c r="AX273" s="224"/>
      <c r="AY273" s="224"/>
    </row>
    <row r="274">
      <c r="A274" s="219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5"/>
      <c r="AA274" s="220"/>
      <c r="AB274" s="225"/>
      <c r="AC274" s="225"/>
      <c r="AD274" s="225"/>
      <c r="AE274" s="225"/>
      <c r="AF274" s="225"/>
      <c r="AG274" s="220"/>
      <c r="AH274" s="220"/>
      <c r="AI274" s="220"/>
      <c r="AJ274" s="220"/>
      <c r="AK274" s="222"/>
      <c r="AL274" s="222"/>
      <c r="AM274" s="222"/>
      <c r="AN274" s="222"/>
      <c r="AO274" s="223"/>
      <c r="AP274" s="220"/>
      <c r="AQ274" s="224"/>
      <c r="AR274" s="224"/>
      <c r="AS274" s="224"/>
      <c r="AT274" s="224"/>
      <c r="AU274" s="224"/>
      <c r="AV274" s="224"/>
      <c r="AW274" s="224"/>
      <c r="AX274" s="224"/>
      <c r="AY274" s="224"/>
    </row>
    <row r="275">
      <c r="A275" s="219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5"/>
      <c r="AA275" s="220"/>
      <c r="AB275" s="225"/>
      <c r="AC275" s="225"/>
      <c r="AD275" s="225"/>
      <c r="AE275" s="225"/>
      <c r="AF275" s="225"/>
      <c r="AG275" s="220"/>
      <c r="AH275" s="220"/>
      <c r="AI275" s="220"/>
      <c r="AJ275" s="220"/>
      <c r="AK275" s="222"/>
      <c r="AL275" s="222"/>
      <c r="AM275" s="222"/>
      <c r="AN275" s="222"/>
      <c r="AO275" s="223"/>
      <c r="AP275" s="220"/>
      <c r="AQ275" s="224"/>
      <c r="AR275" s="224"/>
      <c r="AS275" s="224"/>
      <c r="AT275" s="224"/>
      <c r="AU275" s="224"/>
      <c r="AV275" s="224"/>
      <c r="AW275" s="224"/>
      <c r="AX275" s="224"/>
      <c r="AY275" s="224"/>
    </row>
    <row r="276">
      <c r="A276" s="219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5"/>
      <c r="AA276" s="220"/>
      <c r="AB276" s="225"/>
      <c r="AC276" s="225"/>
      <c r="AD276" s="225"/>
      <c r="AE276" s="225"/>
      <c r="AF276" s="225"/>
      <c r="AG276" s="220"/>
      <c r="AH276" s="220"/>
      <c r="AI276" s="220"/>
      <c r="AJ276" s="220"/>
      <c r="AK276" s="222"/>
      <c r="AL276" s="222"/>
      <c r="AM276" s="222"/>
      <c r="AN276" s="222"/>
      <c r="AO276" s="223"/>
      <c r="AP276" s="220"/>
      <c r="AQ276" s="224"/>
      <c r="AR276" s="224"/>
      <c r="AS276" s="224"/>
      <c r="AT276" s="224"/>
      <c r="AU276" s="224"/>
      <c r="AV276" s="224"/>
      <c r="AW276" s="224"/>
      <c r="AX276" s="224"/>
      <c r="AY276" s="224"/>
    </row>
    <row r="277">
      <c r="A277" s="219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5"/>
      <c r="AA277" s="220"/>
      <c r="AB277" s="225"/>
      <c r="AC277" s="225"/>
      <c r="AD277" s="225"/>
      <c r="AE277" s="225"/>
      <c r="AF277" s="225"/>
      <c r="AG277" s="220"/>
      <c r="AH277" s="220"/>
      <c r="AI277" s="220"/>
      <c r="AJ277" s="220"/>
      <c r="AK277" s="222"/>
      <c r="AL277" s="222"/>
      <c r="AM277" s="222"/>
      <c r="AN277" s="222"/>
      <c r="AO277" s="223"/>
      <c r="AP277" s="220"/>
      <c r="AQ277" s="224"/>
      <c r="AR277" s="224"/>
      <c r="AS277" s="224"/>
      <c r="AT277" s="224"/>
      <c r="AU277" s="224"/>
      <c r="AV277" s="224"/>
      <c r="AW277" s="224"/>
      <c r="AX277" s="224"/>
      <c r="AY277" s="224"/>
    </row>
    <row r="278">
      <c r="A278" s="219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5"/>
      <c r="AA278" s="220"/>
      <c r="AB278" s="225"/>
      <c r="AC278" s="225"/>
      <c r="AD278" s="225"/>
      <c r="AE278" s="225"/>
      <c r="AF278" s="225"/>
      <c r="AG278" s="220"/>
      <c r="AH278" s="220"/>
      <c r="AI278" s="220"/>
      <c r="AJ278" s="220"/>
      <c r="AK278" s="222"/>
      <c r="AL278" s="222"/>
      <c r="AM278" s="222"/>
      <c r="AN278" s="222"/>
      <c r="AO278" s="223"/>
      <c r="AP278" s="220"/>
      <c r="AQ278" s="224"/>
      <c r="AR278" s="224"/>
      <c r="AS278" s="224"/>
      <c r="AT278" s="224"/>
      <c r="AU278" s="224"/>
      <c r="AV278" s="224"/>
      <c r="AW278" s="224"/>
      <c r="AX278" s="224"/>
      <c r="AY278" s="224"/>
    </row>
    <row r="279">
      <c r="A279" s="219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5"/>
      <c r="AA279" s="220"/>
      <c r="AB279" s="225"/>
      <c r="AC279" s="225"/>
      <c r="AD279" s="225"/>
      <c r="AE279" s="225"/>
      <c r="AF279" s="225"/>
      <c r="AG279" s="220"/>
      <c r="AH279" s="220"/>
      <c r="AI279" s="220"/>
      <c r="AJ279" s="220"/>
      <c r="AK279" s="222"/>
      <c r="AL279" s="222"/>
      <c r="AM279" s="222"/>
      <c r="AN279" s="222"/>
      <c r="AO279" s="223"/>
      <c r="AP279" s="220"/>
      <c r="AQ279" s="224"/>
      <c r="AR279" s="224"/>
      <c r="AS279" s="224"/>
      <c r="AT279" s="224"/>
      <c r="AU279" s="224"/>
      <c r="AV279" s="224"/>
      <c r="AW279" s="224"/>
      <c r="AX279" s="224"/>
      <c r="AY279" s="224"/>
    </row>
    <row r="280">
      <c r="A280" s="219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5"/>
      <c r="AA280" s="220"/>
      <c r="AB280" s="225"/>
      <c r="AC280" s="225"/>
      <c r="AD280" s="225"/>
      <c r="AE280" s="225"/>
      <c r="AF280" s="225"/>
      <c r="AG280" s="220"/>
      <c r="AH280" s="220"/>
      <c r="AI280" s="220"/>
      <c r="AJ280" s="220"/>
      <c r="AK280" s="222"/>
      <c r="AL280" s="222"/>
      <c r="AM280" s="222"/>
      <c r="AN280" s="222"/>
      <c r="AO280" s="223"/>
      <c r="AP280" s="220"/>
      <c r="AQ280" s="224"/>
      <c r="AR280" s="224"/>
      <c r="AS280" s="224"/>
      <c r="AT280" s="224"/>
      <c r="AU280" s="224"/>
      <c r="AV280" s="224"/>
      <c r="AW280" s="224"/>
      <c r="AX280" s="224"/>
      <c r="AY280" s="224"/>
    </row>
    <row r="281">
      <c r="A281" s="219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5"/>
      <c r="AA281" s="220"/>
      <c r="AB281" s="225"/>
      <c r="AC281" s="225"/>
      <c r="AD281" s="225"/>
      <c r="AE281" s="225"/>
      <c r="AF281" s="225"/>
      <c r="AG281" s="220"/>
      <c r="AH281" s="220"/>
      <c r="AI281" s="220"/>
      <c r="AJ281" s="220"/>
      <c r="AK281" s="222"/>
      <c r="AL281" s="222"/>
      <c r="AM281" s="222"/>
      <c r="AN281" s="222"/>
      <c r="AO281" s="223"/>
      <c r="AP281" s="220"/>
      <c r="AQ281" s="224"/>
      <c r="AR281" s="224"/>
      <c r="AS281" s="224"/>
      <c r="AT281" s="224"/>
      <c r="AU281" s="224"/>
      <c r="AV281" s="224"/>
      <c r="AW281" s="224"/>
      <c r="AX281" s="224"/>
      <c r="AY281" s="224"/>
    </row>
    <row r="282">
      <c r="A282" s="219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5"/>
      <c r="AA282" s="220"/>
      <c r="AB282" s="225"/>
      <c r="AC282" s="225"/>
      <c r="AD282" s="225"/>
      <c r="AE282" s="225"/>
      <c r="AF282" s="225"/>
      <c r="AG282" s="220"/>
      <c r="AH282" s="220"/>
      <c r="AI282" s="220"/>
      <c r="AJ282" s="220"/>
      <c r="AK282" s="222"/>
      <c r="AL282" s="222"/>
      <c r="AM282" s="222"/>
      <c r="AN282" s="222"/>
      <c r="AO282" s="223"/>
      <c r="AP282" s="220"/>
      <c r="AQ282" s="224"/>
      <c r="AR282" s="224"/>
      <c r="AS282" s="224"/>
      <c r="AT282" s="224"/>
      <c r="AU282" s="224"/>
      <c r="AV282" s="224"/>
      <c r="AW282" s="224"/>
      <c r="AX282" s="224"/>
      <c r="AY282" s="224"/>
    </row>
    <row r="283">
      <c r="A283" s="219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5"/>
      <c r="AA283" s="220"/>
      <c r="AB283" s="225"/>
      <c r="AC283" s="225"/>
      <c r="AD283" s="225"/>
      <c r="AE283" s="225"/>
      <c r="AF283" s="225"/>
      <c r="AG283" s="220"/>
      <c r="AH283" s="220"/>
      <c r="AI283" s="220"/>
      <c r="AJ283" s="220"/>
      <c r="AK283" s="222"/>
      <c r="AL283" s="222"/>
      <c r="AM283" s="222"/>
      <c r="AN283" s="222"/>
      <c r="AO283" s="223"/>
      <c r="AP283" s="220"/>
      <c r="AQ283" s="224"/>
      <c r="AR283" s="224"/>
      <c r="AS283" s="224"/>
      <c r="AT283" s="224"/>
      <c r="AU283" s="224"/>
      <c r="AV283" s="224"/>
      <c r="AW283" s="224"/>
      <c r="AX283" s="224"/>
      <c r="AY283" s="224"/>
    </row>
    <row r="284">
      <c r="A284" s="219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5"/>
      <c r="AA284" s="220"/>
      <c r="AB284" s="225"/>
      <c r="AC284" s="225"/>
      <c r="AD284" s="225"/>
      <c r="AE284" s="225"/>
      <c r="AF284" s="225"/>
      <c r="AG284" s="220"/>
      <c r="AH284" s="220"/>
      <c r="AI284" s="220"/>
      <c r="AJ284" s="220"/>
      <c r="AK284" s="222"/>
      <c r="AL284" s="222"/>
      <c r="AM284" s="222"/>
      <c r="AN284" s="222"/>
      <c r="AO284" s="223"/>
      <c r="AP284" s="220"/>
      <c r="AQ284" s="224"/>
      <c r="AR284" s="224"/>
      <c r="AS284" s="224"/>
      <c r="AT284" s="224"/>
      <c r="AU284" s="224"/>
      <c r="AV284" s="224"/>
      <c r="AW284" s="224"/>
      <c r="AX284" s="224"/>
      <c r="AY284" s="224"/>
    </row>
    <row r="285">
      <c r="A285" s="219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5"/>
      <c r="AA285" s="220"/>
      <c r="AB285" s="225"/>
      <c r="AC285" s="225"/>
      <c r="AD285" s="225"/>
      <c r="AE285" s="225"/>
      <c r="AF285" s="225"/>
      <c r="AG285" s="220"/>
      <c r="AH285" s="220"/>
      <c r="AI285" s="220"/>
      <c r="AJ285" s="220"/>
      <c r="AK285" s="222"/>
      <c r="AL285" s="222"/>
      <c r="AM285" s="222"/>
      <c r="AN285" s="222"/>
      <c r="AO285" s="223"/>
      <c r="AP285" s="220"/>
      <c r="AQ285" s="224"/>
      <c r="AR285" s="224"/>
      <c r="AS285" s="224"/>
      <c r="AT285" s="224"/>
      <c r="AU285" s="224"/>
      <c r="AV285" s="224"/>
      <c r="AW285" s="224"/>
      <c r="AX285" s="224"/>
      <c r="AY285" s="224"/>
    </row>
    <row r="286">
      <c r="A286" s="219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5"/>
      <c r="AA286" s="220"/>
      <c r="AB286" s="225"/>
      <c r="AC286" s="225"/>
      <c r="AD286" s="225"/>
      <c r="AE286" s="225"/>
      <c r="AF286" s="225"/>
      <c r="AG286" s="220"/>
      <c r="AH286" s="220"/>
      <c r="AI286" s="220"/>
      <c r="AJ286" s="220"/>
      <c r="AK286" s="222"/>
      <c r="AL286" s="222"/>
      <c r="AM286" s="222"/>
      <c r="AN286" s="222"/>
      <c r="AO286" s="223"/>
      <c r="AP286" s="220"/>
      <c r="AQ286" s="224"/>
      <c r="AR286" s="224"/>
      <c r="AS286" s="224"/>
      <c r="AT286" s="224"/>
      <c r="AU286" s="224"/>
      <c r="AV286" s="224"/>
      <c r="AW286" s="224"/>
      <c r="AX286" s="224"/>
      <c r="AY286" s="224"/>
    </row>
    <row r="287">
      <c r="A287" s="219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5"/>
      <c r="AA287" s="220"/>
      <c r="AB287" s="225"/>
      <c r="AC287" s="225"/>
      <c r="AD287" s="225"/>
      <c r="AE287" s="225"/>
      <c r="AF287" s="225"/>
      <c r="AG287" s="220"/>
      <c r="AH287" s="220"/>
      <c r="AI287" s="220"/>
      <c r="AJ287" s="220"/>
      <c r="AK287" s="222"/>
      <c r="AL287" s="222"/>
      <c r="AM287" s="222"/>
      <c r="AN287" s="222"/>
      <c r="AO287" s="223"/>
      <c r="AP287" s="220"/>
      <c r="AQ287" s="224"/>
      <c r="AR287" s="224"/>
      <c r="AS287" s="224"/>
      <c r="AT287" s="224"/>
      <c r="AU287" s="224"/>
      <c r="AV287" s="224"/>
      <c r="AW287" s="224"/>
      <c r="AX287" s="224"/>
      <c r="AY287" s="224"/>
    </row>
    <row r="288">
      <c r="A288" s="219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5"/>
      <c r="AA288" s="220"/>
      <c r="AB288" s="225"/>
      <c r="AC288" s="225"/>
      <c r="AD288" s="225"/>
      <c r="AE288" s="225"/>
      <c r="AF288" s="225"/>
      <c r="AG288" s="220"/>
      <c r="AH288" s="220"/>
      <c r="AI288" s="220"/>
      <c r="AJ288" s="220"/>
      <c r="AK288" s="222"/>
      <c r="AL288" s="222"/>
      <c r="AM288" s="222"/>
      <c r="AN288" s="222"/>
      <c r="AO288" s="223"/>
      <c r="AP288" s="220"/>
      <c r="AQ288" s="224"/>
      <c r="AR288" s="224"/>
      <c r="AS288" s="224"/>
      <c r="AT288" s="224"/>
      <c r="AU288" s="224"/>
      <c r="AV288" s="224"/>
      <c r="AW288" s="224"/>
      <c r="AX288" s="224"/>
      <c r="AY288" s="224"/>
    </row>
    <row r="289">
      <c r="A289" s="219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5"/>
      <c r="AA289" s="220"/>
      <c r="AB289" s="225"/>
      <c r="AC289" s="225"/>
      <c r="AD289" s="225"/>
      <c r="AE289" s="225"/>
      <c r="AF289" s="225"/>
      <c r="AG289" s="220"/>
      <c r="AH289" s="220"/>
      <c r="AI289" s="220"/>
      <c r="AJ289" s="220"/>
      <c r="AK289" s="222"/>
      <c r="AL289" s="222"/>
      <c r="AM289" s="222"/>
      <c r="AN289" s="222"/>
      <c r="AO289" s="223"/>
      <c r="AP289" s="220"/>
      <c r="AQ289" s="224"/>
      <c r="AR289" s="224"/>
      <c r="AS289" s="224"/>
      <c r="AT289" s="224"/>
      <c r="AU289" s="224"/>
      <c r="AV289" s="224"/>
      <c r="AW289" s="224"/>
      <c r="AX289" s="224"/>
      <c r="AY289" s="224"/>
    </row>
    <row r="290">
      <c r="A290" s="219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5"/>
      <c r="AA290" s="220"/>
      <c r="AB290" s="225"/>
      <c r="AC290" s="225"/>
      <c r="AD290" s="225"/>
      <c r="AE290" s="225"/>
      <c r="AF290" s="225"/>
      <c r="AG290" s="220"/>
      <c r="AH290" s="220"/>
      <c r="AI290" s="220"/>
      <c r="AJ290" s="220"/>
      <c r="AK290" s="222"/>
      <c r="AL290" s="222"/>
      <c r="AM290" s="222"/>
      <c r="AN290" s="222"/>
      <c r="AO290" s="223"/>
      <c r="AP290" s="220"/>
      <c r="AQ290" s="224"/>
      <c r="AR290" s="224"/>
      <c r="AS290" s="224"/>
      <c r="AT290" s="224"/>
      <c r="AU290" s="224"/>
      <c r="AV290" s="224"/>
      <c r="AW290" s="224"/>
      <c r="AX290" s="224"/>
      <c r="AY290" s="224"/>
    </row>
    <row r="291">
      <c r="A291" s="219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5"/>
      <c r="AA291" s="220"/>
      <c r="AB291" s="225"/>
      <c r="AC291" s="225"/>
      <c r="AD291" s="225"/>
      <c r="AE291" s="225"/>
      <c r="AF291" s="225"/>
      <c r="AG291" s="220"/>
      <c r="AH291" s="220"/>
      <c r="AI291" s="220"/>
      <c r="AJ291" s="220"/>
      <c r="AK291" s="222"/>
      <c r="AL291" s="222"/>
      <c r="AM291" s="222"/>
      <c r="AN291" s="222"/>
      <c r="AO291" s="223"/>
      <c r="AP291" s="220"/>
      <c r="AQ291" s="224"/>
      <c r="AR291" s="224"/>
      <c r="AS291" s="224"/>
      <c r="AT291" s="224"/>
      <c r="AU291" s="224"/>
      <c r="AV291" s="224"/>
      <c r="AW291" s="224"/>
      <c r="AX291" s="224"/>
      <c r="AY291" s="224"/>
    </row>
    <row r="292">
      <c r="A292" s="219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5"/>
      <c r="AA292" s="220"/>
      <c r="AB292" s="225"/>
      <c r="AC292" s="225"/>
      <c r="AD292" s="225"/>
      <c r="AE292" s="225"/>
      <c r="AF292" s="225"/>
      <c r="AG292" s="220"/>
      <c r="AH292" s="220"/>
      <c r="AI292" s="220"/>
      <c r="AJ292" s="220"/>
      <c r="AK292" s="222"/>
      <c r="AL292" s="222"/>
      <c r="AM292" s="222"/>
      <c r="AN292" s="222"/>
      <c r="AO292" s="223"/>
      <c r="AP292" s="220"/>
      <c r="AQ292" s="224"/>
      <c r="AR292" s="224"/>
      <c r="AS292" s="224"/>
      <c r="AT292" s="224"/>
      <c r="AU292" s="224"/>
      <c r="AV292" s="224"/>
      <c r="AW292" s="224"/>
      <c r="AX292" s="224"/>
      <c r="AY292" s="224"/>
    </row>
    <row r="293">
      <c r="A293" s="219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5"/>
      <c r="AA293" s="220"/>
      <c r="AB293" s="225"/>
      <c r="AC293" s="225"/>
      <c r="AD293" s="225"/>
      <c r="AE293" s="225"/>
      <c r="AF293" s="225"/>
      <c r="AG293" s="220"/>
      <c r="AH293" s="220"/>
      <c r="AI293" s="220"/>
      <c r="AJ293" s="220"/>
      <c r="AK293" s="222"/>
      <c r="AL293" s="222"/>
      <c r="AM293" s="222"/>
      <c r="AN293" s="222"/>
      <c r="AO293" s="223"/>
      <c r="AP293" s="220"/>
      <c r="AQ293" s="224"/>
      <c r="AR293" s="224"/>
      <c r="AS293" s="224"/>
      <c r="AT293" s="224"/>
      <c r="AU293" s="224"/>
      <c r="AV293" s="224"/>
      <c r="AW293" s="224"/>
      <c r="AX293" s="224"/>
      <c r="AY293" s="224"/>
    </row>
    <row r="294">
      <c r="A294" s="219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5"/>
      <c r="AA294" s="220"/>
      <c r="AB294" s="225"/>
      <c r="AC294" s="225"/>
      <c r="AD294" s="225"/>
      <c r="AE294" s="225"/>
      <c r="AF294" s="225"/>
      <c r="AG294" s="220"/>
      <c r="AH294" s="220"/>
      <c r="AI294" s="220"/>
      <c r="AJ294" s="220"/>
      <c r="AK294" s="222"/>
      <c r="AL294" s="222"/>
      <c r="AM294" s="222"/>
      <c r="AN294" s="222"/>
      <c r="AO294" s="223"/>
      <c r="AP294" s="220"/>
      <c r="AQ294" s="224"/>
      <c r="AR294" s="224"/>
      <c r="AS294" s="224"/>
      <c r="AT294" s="224"/>
      <c r="AU294" s="224"/>
      <c r="AV294" s="224"/>
      <c r="AW294" s="224"/>
      <c r="AX294" s="224"/>
      <c r="AY294" s="224"/>
    </row>
    <row r="295">
      <c r="A295" s="219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5"/>
      <c r="AA295" s="220"/>
      <c r="AB295" s="225"/>
      <c r="AC295" s="225"/>
      <c r="AD295" s="225"/>
      <c r="AE295" s="225"/>
      <c r="AF295" s="225"/>
      <c r="AG295" s="220"/>
      <c r="AH295" s="220"/>
      <c r="AI295" s="220"/>
      <c r="AJ295" s="220"/>
      <c r="AK295" s="222"/>
      <c r="AL295" s="222"/>
      <c r="AM295" s="222"/>
      <c r="AN295" s="222"/>
      <c r="AO295" s="223"/>
      <c r="AP295" s="220"/>
      <c r="AQ295" s="224"/>
      <c r="AR295" s="224"/>
      <c r="AS295" s="224"/>
      <c r="AT295" s="224"/>
      <c r="AU295" s="224"/>
      <c r="AV295" s="224"/>
      <c r="AW295" s="224"/>
      <c r="AX295" s="224"/>
      <c r="AY295" s="224"/>
    </row>
    <row r="296">
      <c r="A296" s="219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5"/>
      <c r="AA296" s="220"/>
      <c r="AB296" s="225"/>
      <c r="AC296" s="225"/>
      <c r="AD296" s="225"/>
      <c r="AE296" s="225"/>
      <c r="AF296" s="225"/>
      <c r="AG296" s="220"/>
      <c r="AH296" s="220"/>
      <c r="AI296" s="220"/>
      <c r="AJ296" s="220"/>
      <c r="AK296" s="222"/>
      <c r="AL296" s="222"/>
      <c r="AM296" s="222"/>
      <c r="AN296" s="222"/>
      <c r="AO296" s="223"/>
      <c r="AP296" s="220"/>
      <c r="AQ296" s="224"/>
      <c r="AR296" s="224"/>
      <c r="AS296" s="224"/>
      <c r="AT296" s="224"/>
      <c r="AU296" s="224"/>
      <c r="AV296" s="224"/>
      <c r="AW296" s="224"/>
      <c r="AX296" s="224"/>
      <c r="AY296" s="224"/>
    </row>
    <row r="297">
      <c r="A297" s="219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5"/>
      <c r="AA297" s="220"/>
      <c r="AB297" s="225"/>
      <c r="AC297" s="225"/>
      <c r="AD297" s="225"/>
      <c r="AE297" s="225"/>
      <c r="AF297" s="225"/>
      <c r="AG297" s="220"/>
      <c r="AH297" s="220"/>
      <c r="AI297" s="220"/>
      <c r="AJ297" s="220"/>
      <c r="AK297" s="222"/>
      <c r="AL297" s="222"/>
      <c r="AM297" s="222"/>
      <c r="AN297" s="222"/>
      <c r="AO297" s="223"/>
      <c r="AP297" s="220"/>
      <c r="AQ297" s="224"/>
      <c r="AR297" s="224"/>
      <c r="AS297" s="224"/>
      <c r="AT297" s="224"/>
      <c r="AU297" s="224"/>
      <c r="AV297" s="224"/>
      <c r="AW297" s="224"/>
      <c r="AX297" s="224"/>
      <c r="AY297" s="224"/>
    </row>
    <row r="298">
      <c r="A298" s="219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5"/>
      <c r="AA298" s="220"/>
      <c r="AB298" s="225"/>
      <c r="AC298" s="225"/>
      <c r="AD298" s="225"/>
      <c r="AE298" s="225"/>
      <c r="AF298" s="225"/>
      <c r="AG298" s="220"/>
      <c r="AH298" s="220"/>
      <c r="AI298" s="220"/>
      <c r="AJ298" s="220"/>
      <c r="AK298" s="222"/>
      <c r="AL298" s="222"/>
      <c r="AM298" s="222"/>
      <c r="AN298" s="222"/>
      <c r="AO298" s="223"/>
      <c r="AP298" s="220"/>
      <c r="AQ298" s="224"/>
      <c r="AR298" s="224"/>
      <c r="AS298" s="224"/>
      <c r="AT298" s="224"/>
      <c r="AU298" s="224"/>
      <c r="AV298" s="224"/>
      <c r="AW298" s="224"/>
      <c r="AX298" s="224"/>
      <c r="AY298" s="224"/>
    </row>
    <row r="299">
      <c r="A299" s="219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5"/>
      <c r="AA299" s="220"/>
      <c r="AB299" s="225"/>
      <c r="AC299" s="225"/>
      <c r="AD299" s="225"/>
      <c r="AE299" s="225"/>
      <c r="AF299" s="225"/>
      <c r="AG299" s="220"/>
      <c r="AH299" s="220"/>
      <c r="AI299" s="220"/>
      <c r="AJ299" s="220"/>
      <c r="AK299" s="222"/>
      <c r="AL299" s="222"/>
      <c r="AM299" s="222"/>
      <c r="AN299" s="222"/>
      <c r="AO299" s="223"/>
      <c r="AP299" s="220"/>
      <c r="AQ299" s="224"/>
      <c r="AR299" s="224"/>
      <c r="AS299" s="224"/>
      <c r="AT299" s="224"/>
      <c r="AU299" s="224"/>
      <c r="AV299" s="224"/>
      <c r="AW299" s="224"/>
      <c r="AX299" s="224"/>
      <c r="AY299" s="224"/>
    </row>
    <row r="300">
      <c r="A300" s="219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5"/>
      <c r="AA300" s="220"/>
      <c r="AB300" s="225"/>
      <c r="AC300" s="225"/>
      <c r="AD300" s="225"/>
      <c r="AE300" s="225"/>
      <c r="AF300" s="225"/>
      <c r="AG300" s="220"/>
      <c r="AH300" s="220"/>
      <c r="AI300" s="220"/>
      <c r="AJ300" s="220"/>
      <c r="AK300" s="222"/>
      <c r="AL300" s="222"/>
      <c r="AM300" s="222"/>
      <c r="AN300" s="222"/>
      <c r="AO300" s="223"/>
      <c r="AP300" s="220"/>
      <c r="AQ300" s="224"/>
      <c r="AR300" s="224"/>
      <c r="AS300" s="224"/>
      <c r="AT300" s="224"/>
      <c r="AU300" s="224"/>
      <c r="AV300" s="224"/>
      <c r="AW300" s="224"/>
      <c r="AX300" s="224"/>
      <c r="AY300" s="224"/>
    </row>
    <row r="301">
      <c r="A301" s="219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5"/>
      <c r="AA301" s="220"/>
      <c r="AB301" s="225"/>
      <c r="AC301" s="225"/>
      <c r="AD301" s="225"/>
      <c r="AE301" s="225"/>
      <c r="AF301" s="225"/>
      <c r="AG301" s="220"/>
      <c r="AH301" s="220"/>
      <c r="AI301" s="220"/>
      <c r="AJ301" s="220"/>
      <c r="AK301" s="222"/>
      <c r="AL301" s="222"/>
      <c r="AM301" s="222"/>
      <c r="AN301" s="222"/>
      <c r="AO301" s="223"/>
      <c r="AP301" s="220"/>
      <c r="AQ301" s="224"/>
      <c r="AR301" s="224"/>
      <c r="AS301" s="224"/>
      <c r="AT301" s="224"/>
      <c r="AU301" s="224"/>
      <c r="AV301" s="224"/>
      <c r="AW301" s="224"/>
      <c r="AX301" s="224"/>
      <c r="AY301" s="224"/>
    </row>
    <row r="302">
      <c r="A302" s="219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5"/>
      <c r="AA302" s="220"/>
      <c r="AB302" s="225"/>
      <c r="AC302" s="225"/>
      <c r="AD302" s="225"/>
      <c r="AE302" s="225"/>
      <c r="AF302" s="225"/>
      <c r="AG302" s="220"/>
      <c r="AH302" s="220"/>
      <c r="AI302" s="220"/>
      <c r="AJ302" s="220"/>
      <c r="AK302" s="222"/>
      <c r="AL302" s="222"/>
      <c r="AM302" s="222"/>
      <c r="AN302" s="222"/>
      <c r="AO302" s="223"/>
      <c r="AP302" s="220"/>
      <c r="AQ302" s="224"/>
      <c r="AR302" s="224"/>
      <c r="AS302" s="224"/>
      <c r="AT302" s="224"/>
      <c r="AU302" s="224"/>
      <c r="AV302" s="224"/>
      <c r="AW302" s="224"/>
      <c r="AX302" s="224"/>
      <c r="AY302" s="224"/>
    </row>
    <row r="303">
      <c r="A303" s="219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5"/>
      <c r="AA303" s="220"/>
      <c r="AB303" s="225"/>
      <c r="AC303" s="225"/>
      <c r="AD303" s="225"/>
      <c r="AE303" s="225"/>
      <c r="AF303" s="225"/>
      <c r="AG303" s="220"/>
      <c r="AH303" s="220"/>
      <c r="AI303" s="220"/>
      <c r="AJ303" s="220"/>
      <c r="AK303" s="222"/>
      <c r="AL303" s="222"/>
      <c r="AM303" s="222"/>
      <c r="AN303" s="222"/>
      <c r="AO303" s="223"/>
      <c r="AP303" s="220"/>
      <c r="AQ303" s="224"/>
      <c r="AR303" s="224"/>
      <c r="AS303" s="224"/>
      <c r="AT303" s="224"/>
      <c r="AU303" s="224"/>
      <c r="AV303" s="224"/>
      <c r="AW303" s="224"/>
      <c r="AX303" s="224"/>
      <c r="AY303" s="224"/>
    </row>
    <row r="304">
      <c r="A304" s="219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5"/>
      <c r="AA304" s="220"/>
      <c r="AB304" s="225"/>
      <c r="AC304" s="225"/>
      <c r="AD304" s="225"/>
      <c r="AE304" s="225"/>
      <c r="AF304" s="225"/>
      <c r="AG304" s="220"/>
      <c r="AH304" s="220"/>
      <c r="AI304" s="220"/>
      <c r="AJ304" s="220"/>
      <c r="AK304" s="222"/>
      <c r="AL304" s="222"/>
      <c r="AM304" s="222"/>
      <c r="AN304" s="222"/>
      <c r="AO304" s="223"/>
      <c r="AP304" s="220"/>
      <c r="AQ304" s="224"/>
      <c r="AR304" s="224"/>
      <c r="AS304" s="224"/>
      <c r="AT304" s="224"/>
      <c r="AU304" s="224"/>
      <c r="AV304" s="224"/>
      <c r="AW304" s="224"/>
      <c r="AX304" s="224"/>
      <c r="AY304" s="224"/>
    </row>
    <row r="305">
      <c r="A305" s="219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5"/>
      <c r="AA305" s="220"/>
      <c r="AB305" s="225"/>
      <c r="AC305" s="225"/>
      <c r="AD305" s="225"/>
      <c r="AE305" s="225"/>
      <c r="AF305" s="225"/>
      <c r="AG305" s="220"/>
      <c r="AH305" s="220"/>
      <c r="AI305" s="220"/>
      <c r="AJ305" s="220"/>
      <c r="AK305" s="222"/>
      <c r="AL305" s="222"/>
      <c r="AM305" s="222"/>
      <c r="AN305" s="222"/>
      <c r="AO305" s="223"/>
      <c r="AP305" s="220"/>
      <c r="AQ305" s="224"/>
      <c r="AR305" s="224"/>
      <c r="AS305" s="224"/>
      <c r="AT305" s="224"/>
      <c r="AU305" s="224"/>
      <c r="AV305" s="224"/>
      <c r="AW305" s="224"/>
      <c r="AX305" s="224"/>
      <c r="AY305" s="224"/>
    </row>
    <row r="306">
      <c r="A306" s="219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5"/>
      <c r="AA306" s="220"/>
      <c r="AB306" s="225"/>
      <c r="AC306" s="225"/>
      <c r="AD306" s="225"/>
      <c r="AE306" s="225"/>
      <c r="AF306" s="225"/>
      <c r="AG306" s="220"/>
      <c r="AH306" s="220"/>
      <c r="AI306" s="220"/>
      <c r="AJ306" s="220"/>
      <c r="AK306" s="222"/>
      <c r="AL306" s="222"/>
      <c r="AM306" s="222"/>
      <c r="AN306" s="222"/>
      <c r="AO306" s="223"/>
      <c r="AP306" s="220"/>
      <c r="AQ306" s="224"/>
      <c r="AR306" s="224"/>
      <c r="AS306" s="224"/>
      <c r="AT306" s="224"/>
      <c r="AU306" s="224"/>
      <c r="AV306" s="224"/>
      <c r="AW306" s="224"/>
      <c r="AX306" s="224"/>
      <c r="AY306" s="224"/>
    </row>
    <row r="307">
      <c r="A307" s="219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5"/>
      <c r="AA307" s="220"/>
      <c r="AB307" s="225"/>
      <c r="AC307" s="225"/>
      <c r="AD307" s="225"/>
      <c r="AE307" s="225"/>
      <c r="AF307" s="225"/>
      <c r="AG307" s="220"/>
      <c r="AH307" s="220"/>
      <c r="AI307" s="220"/>
      <c r="AJ307" s="220"/>
      <c r="AK307" s="222"/>
      <c r="AL307" s="222"/>
      <c r="AM307" s="222"/>
      <c r="AN307" s="222"/>
      <c r="AO307" s="223"/>
      <c r="AP307" s="220"/>
      <c r="AQ307" s="224"/>
      <c r="AR307" s="224"/>
      <c r="AS307" s="224"/>
      <c r="AT307" s="224"/>
      <c r="AU307" s="224"/>
      <c r="AV307" s="224"/>
      <c r="AW307" s="224"/>
      <c r="AX307" s="224"/>
      <c r="AY307" s="224"/>
    </row>
    <row r="308">
      <c r="A308" s="219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5"/>
      <c r="AA308" s="220"/>
      <c r="AB308" s="225"/>
      <c r="AC308" s="225"/>
      <c r="AD308" s="225"/>
      <c r="AE308" s="225"/>
      <c r="AF308" s="225"/>
      <c r="AG308" s="220"/>
      <c r="AH308" s="220"/>
      <c r="AI308" s="220"/>
      <c r="AJ308" s="220"/>
      <c r="AK308" s="222"/>
      <c r="AL308" s="222"/>
      <c r="AM308" s="222"/>
      <c r="AN308" s="222"/>
      <c r="AO308" s="223"/>
      <c r="AP308" s="220"/>
      <c r="AQ308" s="224"/>
      <c r="AR308" s="224"/>
      <c r="AS308" s="224"/>
      <c r="AT308" s="224"/>
      <c r="AU308" s="224"/>
      <c r="AV308" s="224"/>
      <c r="AW308" s="224"/>
      <c r="AX308" s="224"/>
      <c r="AY308" s="224"/>
    </row>
    <row r="309">
      <c r="A309" s="219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5"/>
      <c r="AA309" s="220"/>
      <c r="AB309" s="225"/>
      <c r="AC309" s="225"/>
      <c r="AD309" s="225"/>
      <c r="AE309" s="225"/>
      <c r="AF309" s="225"/>
      <c r="AG309" s="220"/>
      <c r="AH309" s="220"/>
      <c r="AI309" s="220"/>
      <c r="AJ309" s="220"/>
      <c r="AK309" s="222"/>
      <c r="AL309" s="222"/>
      <c r="AM309" s="222"/>
      <c r="AN309" s="222"/>
      <c r="AO309" s="223"/>
      <c r="AP309" s="220"/>
      <c r="AQ309" s="224"/>
      <c r="AR309" s="224"/>
      <c r="AS309" s="224"/>
      <c r="AT309" s="224"/>
      <c r="AU309" s="224"/>
      <c r="AV309" s="224"/>
      <c r="AW309" s="224"/>
      <c r="AX309" s="224"/>
      <c r="AY309" s="224"/>
    </row>
    <row r="310">
      <c r="A310" s="219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5"/>
      <c r="AA310" s="220"/>
      <c r="AB310" s="225"/>
      <c r="AC310" s="225"/>
      <c r="AD310" s="225"/>
      <c r="AE310" s="225"/>
      <c r="AF310" s="225"/>
      <c r="AG310" s="220"/>
      <c r="AH310" s="220"/>
      <c r="AI310" s="220"/>
      <c r="AJ310" s="220"/>
      <c r="AK310" s="222"/>
      <c r="AL310" s="222"/>
      <c r="AM310" s="222"/>
      <c r="AN310" s="222"/>
      <c r="AO310" s="223"/>
      <c r="AP310" s="220"/>
      <c r="AQ310" s="224"/>
      <c r="AR310" s="224"/>
      <c r="AS310" s="224"/>
      <c r="AT310" s="224"/>
      <c r="AU310" s="224"/>
      <c r="AV310" s="224"/>
      <c r="AW310" s="224"/>
      <c r="AX310" s="224"/>
      <c r="AY310" s="224"/>
    </row>
    <row r="311">
      <c r="A311" s="219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5"/>
      <c r="AA311" s="220"/>
      <c r="AB311" s="225"/>
      <c r="AC311" s="225"/>
      <c r="AD311" s="225"/>
      <c r="AE311" s="225"/>
      <c r="AF311" s="225"/>
      <c r="AG311" s="220"/>
      <c r="AH311" s="220"/>
      <c r="AI311" s="220"/>
      <c r="AJ311" s="220"/>
      <c r="AK311" s="222"/>
      <c r="AL311" s="222"/>
      <c r="AM311" s="222"/>
      <c r="AN311" s="222"/>
      <c r="AO311" s="223"/>
      <c r="AP311" s="220"/>
      <c r="AQ311" s="224"/>
      <c r="AR311" s="224"/>
      <c r="AS311" s="224"/>
      <c r="AT311" s="224"/>
      <c r="AU311" s="224"/>
      <c r="AV311" s="224"/>
      <c r="AW311" s="224"/>
      <c r="AX311" s="224"/>
      <c r="AY311" s="224"/>
    </row>
    <row r="312">
      <c r="A312" s="219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5"/>
      <c r="AA312" s="220"/>
      <c r="AB312" s="225"/>
      <c r="AC312" s="225"/>
      <c r="AD312" s="225"/>
      <c r="AE312" s="225"/>
      <c r="AF312" s="225"/>
      <c r="AG312" s="220"/>
      <c r="AH312" s="220"/>
      <c r="AI312" s="220"/>
      <c r="AJ312" s="220"/>
      <c r="AK312" s="222"/>
      <c r="AL312" s="222"/>
      <c r="AM312" s="222"/>
      <c r="AN312" s="222"/>
      <c r="AO312" s="223"/>
      <c r="AP312" s="220"/>
      <c r="AQ312" s="224"/>
      <c r="AR312" s="224"/>
      <c r="AS312" s="224"/>
      <c r="AT312" s="224"/>
      <c r="AU312" s="224"/>
      <c r="AV312" s="224"/>
      <c r="AW312" s="224"/>
      <c r="AX312" s="224"/>
      <c r="AY312" s="224"/>
    </row>
    <row r="313">
      <c r="A313" s="219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5"/>
      <c r="AA313" s="220"/>
      <c r="AB313" s="225"/>
      <c r="AC313" s="225"/>
      <c r="AD313" s="225"/>
      <c r="AE313" s="225"/>
      <c r="AF313" s="225"/>
      <c r="AG313" s="220"/>
      <c r="AH313" s="220"/>
      <c r="AI313" s="220"/>
      <c r="AJ313" s="220"/>
      <c r="AK313" s="222"/>
      <c r="AL313" s="222"/>
      <c r="AM313" s="222"/>
      <c r="AN313" s="222"/>
      <c r="AO313" s="223"/>
      <c r="AP313" s="220"/>
      <c r="AQ313" s="224"/>
      <c r="AR313" s="224"/>
      <c r="AS313" s="224"/>
      <c r="AT313" s="224"/>
      <c r="AU313" s="224"/>
      <c r="AV313" s="224"/>
      <c r="AW313" s="224"/>
      <c r="AX313" s="224"/>
      <c r="AY313" s="224"/>
    </row>
    <row r="314">
      <c r="A314" s="219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5"/>
      <c r="AA314" s="220"/>
      <c r="AB314" s="225"/>
      <c r="AC314" s="225"/>
      <c r="AD314" s="225"/>
      <c r="AE314" s="225"/>
      <c r="AF314" s="225"/>
      <c r="AG314" s="220"/>
      <c r="AH314" s="220"/>
      <c r="AI314" s="220"/>
      <c r="AJ314" s="220"/>
      <c r="AK314" s="222"/>
      <c r="AL314" s="222"/>
      <c r="AM314" s="222"/>
      <c r="AN314" s="222"/>
      <c r="AO314" s="223"/>
      <c r="AP314" s="220"/>
      <c r="AQ314" s="224"/>
      <c r="AR314" s="224"/>
      <c r="AS314" s="224"/>
      <c r="AT314" s="224"/>
      <c r="AU314" s="224"/>
      <c r="AV314" s="224"/>
      <c r="AW314" s="224"/>
      <c r="AX314" s="224"/>
      <c r="AY314" s="224"/>
    </row>
    <row r="315">
      <c r="A315" s="219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5"/>
      <c r="AA315" s="220"/>
      <c r="AB315" s="225"/>
      <c r="AC315" s="225"/>
      <c r="AD315" s="225"/>
      <c r="AE315" s="225"/>
      <c r="AF315" s="225"/>
      <c r="AG315" s="220"/>
      <c r="AH315" s="220"/>
      <c r="AI315" s="220"/>
      <c r="AJ315" s="220"/>
      <c r="AK315" s="222"/>
      <c r="AL315" s="222"/>
      <c r="AM315" s="222"/>
      <c r="AN315" s="222"/>
      <c r="AO315" s="223"/>
      <c r="AP315" s="220"/>
      <c r="AQ315" s="224"/>
      <c r="AR315" s="224"/>
      <c r="AS315" s="224"/>
      <c r="AT315" s="224"/>
      <c r="AU315" s="224"/>
      <c r="AV315" s="224"/>
      <c r="AW315" s="224"/>
      <c r="AX315" s="224"/>
      <c r="AY315" s="224"/>
    </row>
    <row r="316">
      <c r="A316" s="219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5"/>
      <c r="AA316" s="220"/>
      <c r="AB316" s="225"/>
      <c r="AC316" s="225"/>
      <c r="AD316" s="225"/>
      <c r="AE316" s="225"/>
      <c r="AF316" s="225"/>
      <c r="AG316" s="220"/>
      <c r="AH316" s="220"/>
      <c r="AI316" s="220"/>
      <c r="AJ316" s="220"/>
      <c r="AK316" s="222"/>
      <c r="AL316" s="222"/>
      <c r="AM316" s="222"/>
      <c r="AN316" s="222"/>
      <c r="AO316" s="223"/>
      <c r="AP316" s="220"/>
      <c r="AQ316" s="224"/>
      <c r="AR316" s="224"/>
      <c r="AS316" s="224"/>
      <c r="AT316" s="224"/>
      <c r="AU316" s="224"/>
      <c r="AV316" s="224"/>
      <c r="AW316" s="224"/>
      <c r="AX316" s="224"/>
      <c r="AY316" s="224"/>
    </row>
    <row r="317">
      <c r="A317" s="219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5"/>
      <c r="AA317" s="220"/>
      <c r="AB317" s="225"/>
      <c r="AC317" s="225"/>
      <c r="AD317" s="225"/>
      <c r="AE317" s="225"/>
      <c r="AF317" s="225"/>
      <c r="AG317" s="220"/>
      <c r="AH317" s="220"/>
      <c r="AI317" s="220"/>
      <c r="AJ317" s="220"/>
      <c r="AK317" s="222"/>
      <c r="AL317" s="222"/>
      <c r="AM317" s="222"/>
      <c r="AN317" s="222"/>
      <c r="AO317" s="223"/>
      <c r="AP317" s="220"/>
      <c r="AQ317" s="224"/>
      <c r="AR317" s="224"/>
      <c r="AS317" s="224"/>
      <c r="AT317" s="224"/>
      <c r="AU317" s="224"/>
      <c r="AV317" s="224"/>
      <c r="AW317" s="224"/>
      <c r="AX317" s="224"/>
      <c r="AY317" s="224"/>
    </row>
    <row r="318">
      <c r="A318" s="219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5"/>
      <c r="AA318" s="220"/>
      <c r="AB318" s="225"/>
      <c r="AC318" s="225"/>
      <c r="AD318" s="225"/>
      <c r="AE318" s="225"/>
      <c r="AF318" s="225"/>
      <c r="AG318" s="220"/>
      <c r="AH318" s="220"/>
      <c r="AI318" s="220"/>
      <c r="AJ318" s="220"/>
      <c r="AK318" s="222"/>
      <c r="AL318" s="222"/>
      <c r="AM318" s="222"/>
      <c r="AN318" s="222"/>
      <c r="AO318" s="223"/>
      <c r="AP318" s="220"/>
      <c r="AQ318" s="224"/>
      <c r="AR318" s="224"/>
      <c r="AS318" s="224"/>
      <c r="AT318" s="224"/>
      <c r="AU318" s="224"/>
      <c r="AV318" s="224"/>
      <c r="AW318" s="224"/>
      <c r="AX318" s="224"/>
      <c r="AY318" s="224"/>
    </row>
    <row r="319">
      <c r="A319" s="219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5"/>
      <c r="AA319" s="220"/>
      <c r="AB319" s="225"/>
      <c r="AC319" s="225"/>
      <c r="AD319" s="225"/>
      <c r="AE319" s="225"/>
      <c r="AF319" s="225"/>
      <c r="AG319" s="220"/>
      <c r="AH319" s="220"/>
      <c r="AI319" s="220"/>
      <c r="AJ319" s="220"/>
      <c r="AK319" s="222"/>
      <c r="AL319" s="222"/>
      <c r="AM319" s="222"/>
      <c r="AN319" s="222"/>
      <c r="AO319" s="223"/>
      <c r="AP319" s="220"/>
      <c r="AQ319" s="224"/>
      <c r="AR319" s="224"/>
      <c r="AS319" s="224"/>
      <c r="AT319" s="224"/>
      <c r="AU319" s="224"/>
      <c r="AV319" s="224"/>
      <c r="AW319" s="224"/>
      <c r="AX319" s="224"/>
      <c r="AY319" s="224"/>
    </row>
    <row r="320">
      <c r="A320" s="219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5"/>
      <c r="AA320" s="220"/>
      <c r="AB320" s="225"/>
      <c r="AC320" s="225"/>
      <c r="AD320" s="225"/>
      <c r="AE320" s="225"/>
      <c r="AF320" s="225"/>
      <c r="AG320" s="220"/>
      <c r="AH320" s="220"/>
      <c r="AI320" s="220"/>
      <c r="AJ320" s="220"/>
      <c r="AK320" s="222"/>
      <c r="AL320" s="222"/>
      <c r="AM320" s="222"/>
      <c r="AN320" s="222"/>
      <c r="AO320" s="223"/>
      <c r="AP320" s="220"/>
      <c r="AQ320" s="224"/>
      <c r="AR320" s="224"/>
      <c r="AS320" s="224"/>
      <c r="AT320" s="224"/>
      <c r="AU320" s="224"/>
      <c r="AV320" s="224"/>
      <c r="AW320" s="224"/>
      <c r="AX320" s="224"/>
      <c r="AY320" s="224"/>
    </row>
    <row r="321">
      <c r="A321" s="219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5"/>
      <c r="AA321" s="220"/>
      <c r="AB321" s="225"/>
      <c r="AC321" s="225"/>
      <c r="AD321" s="225"/>
      <c r="AE321" s="225"/>
      <c r="AF321" s="225"/>
      <c r="AG321" s="220"/>
      <c r="AH321" s="220"/>
      <c r="AI321" s="220"/>
      <c r="AJ321" s="220"/>
      <c r="AK321" s="222"/>
      <c r="AL321" s="222"/>
      <c r="AM321" s="222"/>
      <c r="AN321" s="222"/>
      <c r="AO321" s="223"/>
      <c r="AP321" s="220"/>
      <c r="AQ321" s="224"/>
      <c r="AR321" s="224"/>
      <c r="AS321" s="224"/>
      <c r="AT321" s="224"/>
      <c r="AU321" s="224"/>
      <c r="AV321" s="224"/>
      <c r="AW321" s="224"/>
      <c r="AX321" s="224"/>
      <c r="AY321" s="224"/>
    </row>
    <row r="322">
      <c r="A322" s="219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5"/>
      <c r="AA322" s="220"/>
      <c r="AB322" s="225"/>
      <c r="AC322" s="225"/>
      <c r="AD322" s="225"/>
      <c r="AE322" s="225"/>
      <c r="AF322" s="225"/>
      <c r="AG322" s="220"/>
      <c r="AH322" s="220"/>
      <c r="AI322" s="220"/>
      <c r="AJ322" s="220"/>
      <c r="AK322" s="222"/>
      <c r="AL322" s="222"/>
      <c r="AM322" s="222"/>
      <c r="AN322" s="222"/>
      <c r="AO322" s="223"/>
      <c r="AP322" s="220"/>
      <c r="AQ322" s="224"/>
      <c r="AR322" s="224"/>
      <c r="AS322" s="224"/>
      <c r="AT322" s="224"/>
      <c r="AU322" s="224"/>
      <c r="AV322" s="224"/>
      <c r="AW322" s="224"/>
      <c r="AX322" s="224"/>
      <c r="AY322" s="224"/>
    </row>
    <row r="323">
      <c r="A323" s="219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5"/>
      <c r="AA323" s="220"/>
      <c r="AB323" s="225"/>
      <c r="AC323" s="225"/>
      <c r="AD323" s="225"/>
      <c r="AE323" s="225"/>
      <c r="AF323" s="225"/>
      <c r="AG323" s="220"/>
      <c r="AH323" s="220"/>
      <c r="AI323" s="220"/>
      <c r="AJ323" s="220"/>
      <c r="AK323" s="222"/>
      <c r="AL323" s="222"/>
      <c r="AM323" s="222"/>
      <c r="AN323" s="222"/>
      <c r="AO323" s="223"/>
      <c r="AP323" s="220"/>
      <c r="AQ323" s="224"/>
      <c r="AR323" s="224"/>
      <c r="AS323" s="224"/>
      <c r="AT323" s="224"/>
      <c r="AU323" s="224"/>
      <c r="AV323" s="224"/>
      <c r="AW323" s="224"/>
      <c r="AX323" s="224"/>
      <c r="AY323" s="224"/>
    </row>
    <row r="324">
      <c r="A324" s="219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5"/>
      <c r="AA324" s="220"/>
      <c r="AB324" s="225"/>
      <c r="AC324" s="225"/>
      <c r="AD324" s="225"/>
      <c r="AE324" s="225"/>
      <c r="AF324" s="225"/>
      <c r="AG324" s="220"/>
      <c r="AH324" s="220"/>
      <c r="AI324" s="220"/>
      <c r="AJ324" s="220"/>
      <c r="AK324" s="222"/>
      <c r="AL324" s="222"/>
      <c r="AM324" s="222"/>
      <c r="AN324" s="222"/>
      <c r="AO324" s="223"/>
      <c r="AP324" s="220"/>
      <c r="AQ324" s="224"/>
      <c r="AR324" s="224"/>
      <c r="AS324" s="224"/>
      <c r="AT324" s="224"/>
      <c r="AU324" s="224"/>
      <c r="AV324" s="224"/>
      <c r="AW324" s="224"/>
      <c r="AX324" s="224"/>
      <c r="AY324" s="224"/>
    </row>
    <row r="325">
      <c r="A325" s="219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5"/>
      <c r="AA325" s="220"/>
      <c r="AB325" s="225"/>
      <c r="AC325" s="225"/>
      <c r="AD325" s="225"/>
      <c r="AE325" s="225"/>
      <c r="AF325" s="225"/>
      <c r="AG325" s="220"/>
      <c r="AH325" s="220"/>
      <c r="AI325" s="220"/>
      <c r="AJ325" s="220"/>
      <c r="AK325" s="222"/>
      <c r="AL325" s="222"/>
      <c r="AM325" s="222"/>
      <c r="AN325" s="222"/>
      <c r="AO325" s="223"/>
      <c r="AP325" s="220"/>
      <c r="AQ325" s="224"/>
      <c r="AR325" s="224"/>
      <c r="AS325" s="224"/>
      <c r="AT325" s="224"/>
      <c r="AU325" s="224"/>
      <c r="AV325" s="224"/>
      <c r="AW325" s="224"/>
      <c r="AX325" s="224"/>
      <c r="AY325" s="224"/>
    </row>
    <row r="326">
      <c r="A326" s="219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5"/>
      <c r="AA326" s="220"/>
      <c r="AB326" s="225"/>
      <c r="AC326" s="225"/>
      <c r="AD326" s="225"/>
      <c r="AE326" s="225"/>
      <c r="AF326" s="225"/>
      <c r="AG326" s="220"/>
      <c r="AH326" s="220"/>
      <c r="AI326" s="220"/>
      <c r="AJ326" s="220"/>
      <c r="AK326" s="222"/>
      <c r="AL326" s="222"/>
      <c r="AM326" s="222"/>
      <c r="AN326" s="222"/>
      <c r="AO326" s="223"/>
      <c r="AP326" s="220"/>
      <c r="AQ326" s="224"/>
      <c r="AR326" s="224"/>
      <c r="AS326" s="224"/>
      <c r="AT326" s="224"/>
      <c r="AU326" s="224"/>
      <c r="AV326" s="224"/>
      <c r="AW326" s="224"/>
      <c r="AX326" s="224"/>
      <c r="AY326" s="224"/>
    </row>
    <row r="327">
      <c r="A327" s="219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5"/>
      <c r="AA327" s="220"/>
      <c r="AB327" s="225"/>
      <c r="AC327" s="225"/>
      <c r="AD327" s="225"/>
      <c r="AE327" s="225"/>
      <c r="AF327" s="225"/>
      <c r="AG327" s="220"/>
      <c r="AH327" s="220"/>
      <c r="AI327" s="220"/>
      <c r="AJ327" s="220"/>
      <c r="AK327" s="222"/>
      <c r="AL327" s="222"/>
      <c r="AM327" s="222"/>
      <c r="AN327" s="222"/>
      <c r="AO327" s="223"/>
      <c r="AP327" s="220"/>
      <c r="AQ327" s="224"/>
      <c r="AR327" s="224"/>
      <c r="AS327" s="224"/>
      <c r="AT327" s="224"/>
      <c r="AU327" s="224"/>
      <c r="AV327" s="224"/>
      <c r="AW327" s="224"/>
      <c r="AX327" s="224"/>
      <c r="AY327" s="224"/>
    </row>
    <row r="328">
      <c r="A328" s="219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5"/>
      <c r="AA328" s="220"/>
      <c r="AB328" s="225"/>
      <c r="AC328" s="225"/>
      <c r="AD328" s="225"/>
      <c r="AE328" s="225"/>
      <c r="AF328" s="225"/>
      <c r="AG328" s="220"/>
      <c r="AH328" s="220"/>
      <c r="AI328" s="220"/>
      <c r="AJ328" s="220"/>
      <c r="AK328" s="222"/>
      <c r="AL328" s="222"/>
      <c r="AM328" s="222"/>
      <c r="AN328" s="222"/>
      <c r="AO328" s="223"/>
      <c r="AP328" s="220"/>
      <c r="AQ328" s="224"/>
      <c r="AR328" s="224"/>
      <c r="AS328" s="224"/>
      <c r="AT328" s="224"/>
      <c r="AU328" s="224"/>
      <c r="AV328" s="224"/>
      <c r="AW328" s="224"/>
      <c r="AX328" s="224"/>
      <c r="AY328" s="224"/>
    </row>
    <row r="329">
      <c r="A329" s="219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5"/>
      <c r="AA329" s="220"/>
      <c r="AB329" s="225"/>
      <c r="AC329" s="225"/>
      <c r="AD329" s="225"/>
      <c r="AE329" s="225"/>
      <c r="AF329" s="225"/>
      <c r="AG329" s="220"/>
      <c r="AH329" s="220"/>
      <c r="AI329" s="220"/>
      <c r="AJ329" s="220"/>
      <c r="AK329" s="222"/>
      <c r="AL329" s="222"/>
      <c r="AM329" s="222"/>
      <c r="AN329" s="222"/>
      <c r="AO329" s="223"/>
      <c r="AP329" s="220"/>
      <c r="AQ329" s="224"/>
      <c r="AR329" s="224"/>
      <c r="AS329" s="224"/>
      <c r="AT329" s="224"/>
      <c r="AU329" s="224"/>
      <c r="AV329" s="224"/>
      <c r="AW329" s="224"/>
      <c r="AX329" s="224"/>
      <c r="AY329" s="224"/>
    </row>
    <row r="330">
      <c r="A330" s="219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5"/>
      <c r="AA330" s="220"/>
      <c r="AB330" s="225"/>
      <c r="AC330" s="225"/>
      <c r="AD330" s="225"/>
      <c r="AE330" s="225"/>
      <c r="AF330" s="225"/>
      <c r="AG330" s="220"/>
      <c r="AH330" s="220"/>
      <c r="AI330" s="220"/>
      <c r="AJ330" s="220"/>
      <c r="AK330" s="222"/>
      <c r="AL330" s="222"/>
      <c r="AM330" s="222"/>
      <c r="AN330" s="222"/>
      <c r="AO330" s="223"/>
      <c r="AP330" s="220"/>
      <c r="AQ330" s="224"/>
      <c r="AR330" s="224"/>
      <c r="AS330" s="224"/>
      <c r="AT330" s="224"/>
      <c r="AU330" s="224"/>
      <c r="AV330" s="224"/>
      <c r="AW330" s="224"/>
      <c r="AX330" s="224"/>
      <c r="AY330" s="224"/>
    </row>
    <row r="331">
      <c r="A331" s="219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5"/>
      <c r="AA331" s="220"/>
      <c r="AB331" s="225"/>
      <c r="AC331" s="225"/>
      <c r="AD331" s="225"/>
      <c r="AE331" s="225"/>
      <c r="AF331" s="225"/>
      <c r="AG331" s="220"/>
      <c r="AH331" s="220"/>
      <c r="AI331" s="220"/>
      <c r="AJ331" s="220"/>
      <c r="AK331" s="222"/>
      <c r="AL331" s="222"/>
      <c r="AM331" s="222"/>
      <c r="AN331" s="222"/>
      <c r="AO331" s="223"/>
      <c r="AP331" s="220"/>
      <c r="AQ331" s="224"/>
      <c r="AR331" s="224"/>
      <c r="AS331" s="224"/>
      <c r="AT331" s="224"/>
      <c r="AU331" s="224"/>
      <c r="AV331" s="224"/>
      <c r="AW331" s="224"/>
      <c r="AX331" s="224"/>
      <c r="AY331" s="224"/>
    </row>
    <row r="332">
      <c r="A332" s="219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5"/>
      <c r="AA332" s="220"/>
      <c r="AB332" s="225"/>
      <c r="AC332" s="225"/>
      <c r="AD332" s="225"/>
      <c r="AE332" s="225"/>
      <c r="AF332" s="225"/>
      <c r="AG332" s="220"/>
      <c r="AH332" s="220"/>
      <c r="AI332" s="220"/>
      <c r="AJ332" s="220"/>
      <c r="AK332" s="222"/>
      <c r="AL332" s="222"/>
      <c r="AM332" s="222"/>
      <c r="AN332" s="222"/>
      <c r="AO332" s="223"/>
      <c r="AP332" s="220"/>
      <c r="AQ332" s="224"/>
      <c r="AR332" s="224"/>
      <c r="AS332" s="224"/>
      <c r="AT332" s="224"/>
      <c r="AU332" s="224"/>
      <c r="AV332" s="224"/>
      <c r="AW332" s="224"/>
      <c r="AX332" s="224"/>
      <c r="AY332" s="224"/>
    </row>
    <row r="333">
      <c r="A333" s="219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5"/>
      <c r="AA333" s="220"/>
      <c r="AB333" s="225"/>
      <c r="AC333" s="225"/>
      <c r="AD333" s="225"/>
      <c r="AE333" s="225"/>
      <c r="AF333" s="225"/>
      <c r="AG333" s="220"/>
      <c r="AH333" s="220"/>
      <c r="AI333" s="220"/>
      <c r="AJ333" s="220"/>
      <c r="AK333" s="222"/>
      <c r="AL333" s="222"/>
      <c r="AM333" s="222"/>
      <c r="AN333" s="222"/>
      <c r="AO333" s="223"/>
      <c r="AP333" s="220"/>
      <c r="AQ333" s="224"/>
      <c r="AR333" s="224"/>
      <c r="AS333" s="224"/>
      <c r="AT333" s="224"/>
      <c r="AU333" s="224"/>
      <c r="AV333" s="224"/>
      <c r="AW333" s="224"/>
      <c r="AX333" s="224"/>
      <c r="AY333" s="224"/>
    </row>
    <row r="334">
      <c r="A334" s="219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5"/>
      <c r="AA334" s="220"/>
      <c r="AB334" s="225"/>
      <c r="AC334" s="225"/>
      <c r="AD334" s="225"/>
      <c r="AE334" s="225"/>
      <c r="AF334" s="225"/>
      <c r="AG334" s="220"/>
      <c r="AH334" s="220"/>
      <c r="AI334" s="220"/>
      <c r="AJ334" s="220"/>
      <c r="AK334" s="222"/>
      <c r="AL334" s="222"/>
      <c r="AM334" s="222"/>
      <c r="AN334" s="222"/>
      <c r="AO334" s="223"/>
      <c r="AP334" s="220"/>
      <c r="AQ334" s="224"/>
      <c r="AR334" s="224"/>
      <c r="AS334" s="224"/>
      <c r="AT334" s="224"/>
      <c r="AU334" s="224"/>
      <c r="AV334" s="224"/>
      <c r="AW334" s="224"/>
      <c r="AX334" s="224"/>
      <c r="AY334" s="224"/>
    </row>
    <row r="335">
      <c r="A335" s="219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5"/>
      <c r="AA335" s="220"/>
      <c r="AB335" s="225"/>
      <c r="AC335" s="225"/>
      <c r="AD335" s="225"/>
      <c r="AE335" s="225"/>
      <c r="AF335" s="225"/>
      <c r="AG335" s="220"/>
      <c r="AH335" s="220"/>
      <c r="AI335" s="220"/>
      <c r="AJ335" s="220"/>
      <c r="AK335" s="222"/>
      <c r="AL335" s="222"/>
      <c r="AM335" s="222"/>
      <c r="AN335" s="222"/>
      <c r="AO335" s="223"/>
      <c r="AP335" s="220"/>
      <c r="AQ335" s="224"/>
      <c r="AR335" s="224"/>
      <c r="AS335" s="224"/>
      <c r="AT335" s="224"/>
      <c r="AU335" s="224"/>
      <c r="AV335" s="224"/>
      <c r="AW335" s="224"/>
      <c r="AX335" s="224"/>
      <c r="AY335" s="224"/>
    </row>
    <row r="336">
      <c r="A336" s="219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5"/>
      <c r="AA336" s="220"/>
      <c r="AB336" s="225"/>
      <c r="AC336" s="225"/>
      <c r="AD336" s="225"/>
      <c r="AE336" s="225"/>
      <c r="AF336" s="225"/>
      <c r="AG336" s="220"/>
      <c r="AH336" s="220"/>
      <c r="AI336" s="220"/>
      <c r="AJ336" s="220"/>
      <c r="AK336" s="222"/>
      <c r="AL336" s="222"/>
      <c r="AM336" s="222"/>
      <c r="AN336" s="222"/>
      <c r="AO336" s="223"/>
      <c r="AP336" s="220"/>
      <c r="AQ336" s="224"/>
      <c r="AR336" s="224"/>
      <c r="AS336" s="224"/>
      <c r="AT336" s="224"/>
      <c r="AU336" s="224"/>
      <c r="AV336" s="224"/>
      <c r="AW336" s="224"/>
      <c r="AX336" s="224"/>
      <c r="AY336" s="224"/>
    </row>
    <row r="337">
      <c r="A337" s="219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5"/>
      <c r="AA337" s="220"/>
      <c r="AB337" s="225"/>
      <c r="AC337" s="225"/>
      <c r="AD337" s="225"/>
      <c r="AE337" s="225"/>
      <c r="AF337" s="225"/>
      <c r="AG337" s="220"/>
      <c r="AH337" s="220"/>
      <c r="AI337" s="220"/>
      <c r="AJ337" s="220"/>
      <c r="AK337" s="222"/>
      <c r="AL337" s="222"/>
      <c r="AM337" s="222"/>
      <c r="AN337" s="222"/>
      <c r="AO337" s="223"/>
      <c r="AP337" s="220"/>
      <c r="AQ337" s="224"/>
      <c r="AR337" s="224"/>
      <c r="AS337" s="224"/>
      <c r="AT337" s="224"/>
      <c r="AU337" s="224"/>
      <c r="AV337" s="224"/>
      <c r="AW337" s="224"/>
      <c r="AX337" s="224"/>
      <c r="AY337" s="224"/>
    </row>
    <row r="338">
      <c r="A338" s="219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5"/>
      <c r="AA338" s="220"/>
      <c r="AB338" s="225"/>
      <c r="AC338" s="225"/>
      <c r="AD338" s="225"/>
      <c r="AE338" s="225"/>
      <c r="AF338" s="225"/>
      <c r="AG338" s="220"/>
      <c r="AH338" s="220"/>
      <c r="AI338" s="220"/>
      <c r="AJ338" s="220"/>
      <c r="AK338" s="222"/>
      <c r="AL338" s="222"/>
      <c r="AM338" s="222"/>
      <c r="AN338" s="222"/>
      <c r="AO338" s="223"/>
      <c r="AP338" s="220"/>
      <c r="AQ338" s="224"/>
      <c r="AR338" s="224"/>
      <c r="AS338" s="224"/>
      <c r="AT338" s="224"/>
      <c r="AU338" s="224"/>
      <c r="AV338" s="224"/>
      <c r="AW338" s="224"/>
      <c r="AX338" s="224"/>
      <c r="AY338" s="224"/>
    </row>
    <row r="339">
      <c r="A339" s="219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5"/>
      <c r="AA339" s="220"/>
      <c r="AB339" s="225"/>
      <c r="AC339" s="225"/>
      <c r="AD339" s="225"/>
      <c r="AE339" s="225"/>
      <c r="AF339" s="225"/>
      <c r="AG339" s="220"/>
      <c r="AH339" s="220"/>
      <c r="AI339" s="220"/>
      <c r="AJ339" s="220"/>
      <c r="AK339" s="222"/>
      <c r="AL339" s="222"/>
      <c r="AM339" s="222"/>
      <c r="AN339" s="222"/>
      <c r="AO339" s="223"/>
      <c r="AP339" s="220"/>
      <c r="AQ339" s="224"/>
      <c r="AR339" s="224"/>
      <c r="AS339" s="224"/>
      <c r="AT339" s="224"/>
      <c r="AU339" s="224"/>
      <c r="AV339" s="224"/>
      <c r="AW339" s="224"/>
      <c r="AX339" s="224"/>
      <c r="AY339" s="224"/>
    </row>
    <row r="340">
      <c r="A340" s="219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5"/>
      <c r="AA340" s="220"/>
      <c r="AB340" s="225"/>
      <c r="AC340" s="225"/>
      <c r="AD340" s="225"/>
      <c r="AE340" s="225"/>
      <c r="AF340" s="225"/>
      <c r="AG340" s="220"/>
      <c r="AH340" s="220"/>
      <c r="AI340" s="220"/>
      <c r="AJ340" s="220"/>
      <c r="AK340" s="222"/>
      <c r="AL340" s="222"/>
      <c r="AM340" s="222"/>
      <c r="AN340" s="222"/>
      <c r="AO340" s="223"/>
      <c r="AP340" s="220"/>
      <c r="AQ340" s="224"/>
      <c r="AR340" s="224"/>
      <c r="AS340" s="224"/>
      <c r="AT340" s="224"/>
      <c r="AU340" s="224"/>
      <c r="AV340" s="224"/>
      <c r="AW340" s="224"/>
      <c r="AX340" s="224"/>
      <c r="AY340" s="224"/>
    </row>
    <row r="341">
      <c r="A341" s="219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5"/>
      <c r="AA341" s="220"/>
      <c r="AB341" s="225"/>
      <c r="AC341" s="225"/>
      <c r="AD341" s="225"/>
      <c r="AE341" s="225"/>
      <c r="AF341" s="225"/>
      <c r="AG341" s="220"/>
      <c r="AH341" s="220"/>
      <c r="AI341" s="220"/>
      <c r="AJ341" s="220"/>
      <c r="AK341" s="222"/>
      <c r="AL341" s="222"/>
      <c r="AM341" s="222"/>
      <c r="AN341" s="222"/>
      <c r="AO341" s="223"/>
      <c r="AP341" s="220"/>
      <c r="AQ341" s="224"/>
      <c r="AR341" s="224"/>
      <c r="AS341" s="224"/>
      <c r="AT341" s="224"/>
      <c r="AU341" s="224"/>
      <c r="AV341" s="224"/>
      <c r="AW341" s="224"/>
      <c r="AX341" s="224"/>
      <c r="AY341" s="224"/>
    </row>
    <row r="342">
      <c r="A342" s="219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5"/>
      <c r="AA342" s="220"/>
      <c r="AB342" s="225"/>
      <c r="AC342" s="225"/>
      <c r="AD342" s="225"/>
      <c r="AE342" s="225"/>
      <c r="AF342" s="225"/>
      <c r="AG342" s="220"/>
      <c r="AH342" s="220"/>
      <c r="AI342" s="220"/>
      <c r="AJ342" s="220"/>
      <c r="AK342" s="222"/>
      <c r="AL342" s="222"/>
      <c r="AM342" s="222"/>
      <c r="AN342" s="222"/>
      <c r="AO342" s="223"/>
      <c r="AP342" s="220"/>
      <c r="AQ342" s="224"/>
      <c r="AR342" s="224"/>
      <c r="AS342" s="224"/>
      <c r="AT342" s="224"/>
      <c r="AU342" s="224"/>
      <c r="AV342" s="224"/>
      <c r="AW342" s="224"/>
      <c r="AX342" s="224"/>
      <c r="AY342" s="224"/>
    </row>
    <row r="343">
      <c r="A343" s="219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5"/>
      <c r="AA343" s="220"/>
      <c r="AB343" s="225"/>
      <c r="AC343" s="225"/>
      <c r="AD343" s="225"/>
      <c r="AE343" s="225"/>
      <c r="AF343" s="225"/>
      <c r="AG343" s="220"/>
      <c r="AH343" s="220"/>
      <c r="AI343" s="220"/>
      <c r="AJ343" s="220"/>
      <c r="AK343" s="222"/>
      <c r="AL343" s="222"/>
      <c r="AM343" s="222"/>
      <c r="AN343" s="222"/>
      <c r="AO343" s="223"/>
      <c r="AP343" s="220"/>
      <c r="AQ343" s="224"/>
      <c r="AR343" s="224"/>
      <c r="AS343" s="224"/>
      <c r="AT343" s="224"/>
      <c r="AU343" s="224"/>
      <c r="AV343" s="224"/>
      <c r="AW343" s="224"/>
      <c r="AX343" s="224"/>
      <c r="AY343" s="224"/>
    </row>
    <row r="344">
      <c r="A344" s="219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5"/>
      <c r="AA344" s="220"/>
      <c r="AB344" s="225"/>
      <c r="AC344" s="225"/>
      <c r="AD344" s="225"/>
      <c r="AE344" s="225"/>
      <c r="AF344" s="225"/>
      <c r="AG344" s="220"/>
      <c r="AH344" s="220"/>
      <c r="AI344" s="220"/>
      <c r="AJ344" s="220"/>
      <c r="AK344" s="222"/>
      <c r="AL344" s="222"/>
      <c r="AM344" s="222"/>
      <c r="AN344" s="222"/>
      <c r="AO344" s="223"/>
      <c r="AP344" s="220"/>
      <c r="AQ344" s="224"/>
      <c r="AR344" s="224"/>
      <c r="AS344" s="224"/>
      <c r="AT344" s="224"/>
      <c r="AU344" s="224"/>
      <c r="AV344" s="224"/>
      <c r="AW344" s="224"/>
      <c r="AX344" s="224"/>
      <c r="AY344" s="224"/>
    </row>
    <row r="345">
      <c r="A345" s="219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5"/>
      <c r="AA345" s="220"/>
      <c r="AB345" s="225"/>
      <c r="AC345" s="225"/>
      <c r="AD345" s="225"/>
      <c r="AE345" s="225"/>
      <c r="AF345" s="225"/>
      <c r="AG345" s="220"/>
      <c r="AH345" s="220"/>
      <c r="AI345" s="220"/>
      <c r="AJ345" s="220"/>
      <c r="AK345" s="222"/>
      <c r="AL345" s="222"/>
      <c r="AM345" s="222"/>
      <c r="AN345" s="222"/>
      <c r="AO345" s="223"/>
      <c r="AP345" s="220"/>
      <c r="AQ345" s="224"/>
      <c r="AR345" s="224"/>
      <c r="AS345" s="224"/>
      <c r="AT345" s="224"/>
      <c r="AU345" s="224"/>
      <c r="AV345" s="224"/>
      <c r="AW345" s="224"/>
      <c r="AX345" s="224"/>
      <c r="AY345" s="224"/>
    </row>
    <row r="346">
      <c r="A346" s="219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5"/>
      <c r="AA346" s="220"/>
      <c r="AB346" s="225"/>
      <c r="AC346" s="225"/>
      <c r="AD346" s="225"/>
      <c r="AE346" s="225"/>
      <c r="AF346" s="225"/>
      <c r="AG346" s="220"/>
      <c r="AH346" s="220"/>
      <c r="AI346" s="220"/>
      <c r="AJ346" s="220"/>
      <c r="AK346" s="222"/>
      <c r="AL346" s="222"/>
      <c r="AM346" s="222"/>
      <c r="AN346" s="222"/>
      <c r="AO346" s="223"/>
      <c r="AP346" s="220"/>
      <c r="AQ346" s="224"/>
      <c r="AR346" s="224"/>
      <c r="AS346" s="224"/>
      <c r="AT346" s="224"/>
      <c r="AU346" s="224"/>
      <c r="AV346" s="224"/>
      <c r="AW346" s="224"/>
      <c r="AX346" s="224"/>
      <c r="AY346" s="224"/>
    </row>
    <row r="347">
      <c r="A347" s="219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5"/>
      <c r="AA347" s="220"/>
      <c r="AB347" s="225"/>
      <c r="AC347" s="225"/>
      <c r="AD347" s="225"/>
      <c r="AE347" s="225"/>
      <c r="AF347" s="225"/>
      <c r="AG347" s="220"/>
      <c r="AH347" s="220"/>
      <c r="AI347" s="220"/>
      <c r="AJ347" s="220"/>
      <c r="AK347" s="222"/>
      <c r="AL347" s="222"/>
      <c r="AM347" s="222"/>
      <c r="AN347" s="222"/>
      <c r="AO347" s="223"/>
      <c r="AP347" s="220"/>
      <c r="AQ347" s="224"/>
      <c r="AR347" s="224"/>
      <c r="AS347" s="224"/>
      <c r="AT347" s="224"/>
      <c r="AU347" s="224"/>
      <c r="AV347" s="224"/>
      <c r="AW347" s="224"/>
      <c r="AX347" s="224"/>
      <c r="AY347" s="224"/>
    </row>
    <row r="348">
      <c r="A348" s="219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5"/>
      <c r="AA348" s="220"/>
      <c r="AB348" s="225"/>
      <c r="AC348" s="225"/>
      <c r="AD348" s="225"/>
      <c r="AE348" s="225"/>
      <c r="AF348" s="225"/>
      <c r="AG348" s="220"/>
      <c r="AH348" s="220"/>
      <c r="AI348" s="220"/>
      <c r="AJ348" s="220"/>
      <c r="AK348" s="222"/>
      <c r="AL348" s="222"/>
      <c r="AM348" s="222"/>
      <c r="AN348" s="222"/>
      <c r="AO348" s="223"/>
      <c r="AP348" s="220"/>
      <c r="AQ348" s="224"/>
      <c r="AR348" s="224"/>
      <c r="AS348" s="224"/>
      <c r="AT348" s="224"/>
      <c r="AU348" s="224"/>
      <c r="AV348" s="224"/>
      <c r="AW348" s="224"/>
      <c r="AX348" s="224"/>
      <c r="AY348" s="224"/>
    </row>
    <row r="349">
      <c r="A349" s="219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5"/>
      <c r="AA349" s="220"/>
      <c r="AB349" s="225"/>
      <c r="AC349" s="225"/>
      <c r="AD349" s="225"/>
      <c r="AE349" s="225"/>
      <c r="AF349" s="225"/>
      <c r="AG349" s="220"/>
      <c r="AH349" s="220"/>
      <c r="AI349" s="220"/>
      <c r="AJ349" s="220"/>
      <c r="AK349" s="222"/>
      <c r="AL349" s="222"/>
      <c r="AM349" s="222"/>
      <c r="AN349" s="222"/>
      <c r="AO349" s="223"/>
      <c r="AP349" s="220"/>
      <c r="AQ349" s="224"/>
      <c r="AR349" s="224"/>
      <c r="AS349" s="224"/>
      <c r="AT349" s="224"/>
      <c r="AU349" s="224"/>
      <c r="AV349" s="224"/>
      <c r="AW349" s="224"/>
      <c r="AX349" s="224"/>
      <c r="AY349" s="224"/>
    </row>
    <row r="350">
      <c r="A350" s="219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5"/>
      <c r="AA350" s="220"/>
      <c r="AB350" s="225"/>
      <c r="AC350" s="225"/>
      <c r="AD350" s="225"/>
      <c r="AE350" s="225"/>
      <c r="AF350" s="225"/>
      <c r="AG350" s="220"/>
      <c r="AH350" s="220"/>
      <c r="AI350" s="220"/>
      <c r="AJ350" s="220"/>
      <c r="AK350" s="222"/>
      <c r="AL350" s="222"/>
      <c r="AM350" s="222"/>
      <c r="AN350" s="222"/>
      <c r="AO350" s="223"/>
      <c r="AP350" s="220"/>
      <c r="AQ350" s="224"/>
      <c r="AR350" s="224"/>
      <c r="AS350" s="224"/>
      <c r="AT350" s="224"/>
      <c r="AU350" s="224"/>
      <c r="AV350" s="224"/>
      <c r="AW350" s="224"/>
      <c r="AX350" s="224"/>
      <c r="AY350" s="224"/>
    </row>
    <row r="351">
      <c r="A351" s="219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5"/>
      <c r="AA351" s="220"/>
      <c r="AB351" s="225"/>
      <c r="AC351" s="225"/>
      <c r="AD351" s="225"/>
      <c r="AE351" s="225"/>
      <c r="AF351" s="225"/>
      <c r="AG351" s="220"/>
      <c r="AH351" s="220"/>
      <c r="AI351" s="220"/>
      <c r="AJ351" s="220"/>
      <c r="AK351" s="222"/>
      <c r="AL351" s="222"/>
      <c r="AM351" s="222"/>
      <c r="AN351" s="222"/>
      <c r="AO351" s="223"/>
      <c r="AP351" s="220"/>
      <c r="AQ351" s="224"/>
      <c r="AR351" s="224"/>
      <c r="AS351" s="224"/>
      <c r="AT351" s="224"/>
      <c r="AU351" s="224"/>
      <c r="AV351" s="224"/>
      <c r="AW351" s="224"/>
      <c r="AX351" s="224"/>
      <c r="AY351" s="224"/>
    </row>
    <row r="352">
      <c r="A352" s="219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5"/>
      <c r="AA352" s="220"/>
      <c r="AB352" s="225"/>
      <c r="AC352" s="225"/>
      <c r="AD352" s="225"/>
      <c r="AE352" s="225"/>
      <c r="AF352" s="225"/>
      <c r="AG352" s="220"/>
      <c r="AH352" s="220"/>
      <c r="AI352" s="220"/>
      <c r="AJ352" s="220"/>
      <c r="AK352" s="222"/>
      <c r="AL352" s="222"/>
      <c r="AM352" s="222"/>
      <c r="AN352" s="222"/>
      <c r="AO352" s="223"/>
      <c r="AP352" s="220"/>
      <c r="AQ352" s="224"/>
      <c r="AR352" s="224"/>
      <c r="AS352" s="224"/>
      <c r="AT352" s="224"/>
      <c r="AU352" s="224"/>
      <c r="AV352" s="224"/>
      <c r="AW352" s="224"/>
      <c r="AX352" s="224"/>
      <c r="AY352" s="224"/>
    </row>
    <row r="353">
      <c r="A353" s="219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5"/>
      <c r="AA353" s="220"/>
      <c r="AB353" s="225"/>
      <c r="AC353" s="225"/>
      <c r="AD353" s="225"/>
      <c r="AE353" s="225"/>
      <c r="AF353" s="225"/>
      <c r="AG353" s="220"/>
      <c r="AH353" s="220"/>
      <c r="AI353" s="220"/>
      <c r="AJ353" s="220"/>
      <c r="AK353" s="222"/>
      <c r="AL353" s="222"/>
      <c r="AM353" s="222"/>
      <c r="AN353" s="222"/>
      <c r="AO353" s="223"/>
      <c r="AP353" s="220"/>
      <c r="AQ353" s="224"/>
      <c r="AR353" s="224"/>
      <c r="AS353" s="224"/>
      <c r="AT353" s="224"/>
      <c r="AU353" s="224"/>
      <c r="AV353" s="224"/>
      <c r="AW353" s="224"/>
      <c r="AX353" s="224"/>
      <c r="AY353" s="224"/>
    </row>
    <row r="354">
      <c r="A354" s="219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5"/>
      <c r="AA354" s="220"/>
      <c r="AB354" s="225"/>
      <c r="AC354" s="225"/>
      <c r="AD354" s="225"/>
      <c r="AE354" s="225"/>
      <c r="AF354" s="225"/>
      <c r="AG354" s="220"/>
      <c r="AH354" s="220"/>
      <c r="AI354" s="220"/>
      <c r="AJ354" s="220"/>
      <c r="AK354" s="222"/>
      <c r="AL354" s="222"/>
      <c r="AM354" s="222"/>
      <c r="AN354" s="222"/>
      <c r="AO354" s="223"/>
      <c r="AP354" s="220"/>
      <c r="AQ354" s="224"/>
      <c r="AR354" s="224"/>
      <c r="AS354" s="224"/>
      <c r="AT354" s="224"/>
      <c r="AU354" s="224"/>
      <c r="AV354" s="224"/>
      <c r="AW354" s="224"/>
      <c r="AX354" s="224"/>
      <c r="AY354" s="224"/>
    </row>
    <row r="355">
      <c r="A355" s="219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5"/>
      <c r="AA355" s="220"/>
      <c r="AB355" s="225"/>
      <c r="AC355" s="225"/>
      <c r="AD355" s="225"/>
      <c r="AE355" s="225"/>
      <c r="AF355" s="225"/>
      <c r="AG355" s="220"/>
      <c r="AH355" s="220"/>
      <c r="AI355" s="220"/>
      <c r="AJ355" s="220"/>
      <c r="AK355" s="222"/>
      <c r="AL355" s="222"/>
      <c r="AM355" s="222"/>
      <c r="AN355" s="222"/>
      <c r="AO355" s="223"/>
      <c r="AP355" s="220"/>
      <c r="AQ355" s="224"/>
      <c r="AR355" s="224"/>
      <c r="AS355" s="224"/>
      <c r="AT355" s="224"/>
      <c r="AU355" s="224"/>
      <c r="AV355" s="224"/>
      <c r="AW355" s="224"/>
      <c r="AX355" s="224"/>
      <c r="AY355" s="224"/>
    </row>
    <row r="356">
      <c r="A356" s="219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5"/>
      <c r="AA356" s="220"/>
      <c r="AB356" s="225"/>
      <c r="AC356" s="225"/>
      <c r="AD356" s="225"/>
      <c r="AE356" s="225"/>
      <c r="AF356" s="225"/>
      <c r="AG356" s="220"/>
      <c r="AH356" s="220"/>
      <c r="AI356" s="220"/>
      <c r="AJ356" s="220"/>
      <c r="AK356" s="222"/>
      <c r="AL356" s="222"/>
      <c r="AM356" s="222"/>
      <c r="AN356" s="222"/>
      <c r="AO356" s="223"/>
      <c r="AP356" s="220"/>
      <c r="AQ356" s="224"/>
      <c r="AR356" s="224"/>
      <c r="AS356" s="224"/>
      <c r="AT356" s="224"/>
      <c r="AU356" s="224"/>
      <c r="AV356" s="224"/>
      <c r="AW356" s="224"/>
      <c r="AX356" s="224"/>
      <c r="AY356" s="224"/>
    </row>
    <row r="357">
      <c r="A357" s="219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5"/>
      <c r="AA357" s="220"/>
      <c r="AB357" s="225"/>
      <c r="AC357" s="225"/>
      <c r="AD357" s="225"/>
      <c r="AE357" s="225"/>
      <c r="AF357" s="225"/>
      <c r="AG357" s="220"/>
      <c r="AH357" s="220"/>
      <c r="AI357" s="220"/>
      <c r="AJ357" s="220"/>
      <c r="AK357" s="222"/>
      <c r="AL357" s="222"/>
      <c r="AM357" s="222"/>
      <c r="AN357" s="222"/>
      <c r="AO357" s="223"/>
      <c r="AP357" s="220"/>
      <c r="AQ357" s="224"/>
      <c r="AR357" s="224"/>
      <c r="AS357" s="224"/>
      <c r="AT357" s="224"/>
      <c r="AU357" s="224"/>
      <c r="AV357" s="224"/>
      <c r="AW357" s="224"/>
      <c r="AX357" s="224"/>
      <c r="AY357" s="224"/>
    </row>
    <row r="358">
      <c r="A358" s="219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5"/>
      <c r="AA358" s="220"/>
      <c r="AB358" s="225"/>
      <c r="AC358" s="225"/>
      <c r="AD358" s="225"/>
      <c r="AE358" s="225"/>
      <c r="AF358" s="225"/>
      <c r="AG358" s="220"/>
      <c r="AH358" s="220"/>
      <c r="AI358" s="220"/>
      <c r="AJ358" s="220"/>
      <c r="AK358" s="222"/>
      <c r="AL358" s="222"/>
      <c r="AM358" s="222"/>
      <c r="AN358" s="222"/>
      <c r="AO358" s="223"/>
      <c r="AP358" s="220"/>
      <c r="AQ358" s="224"/>
      <c r="AR358" s="224"/>
      <c r="AS358" s="224"/>
      <c r="AT358" s="224"/>
      <c r="AU358" s="224"/>
      <c r="AV358" s="224"/>
      <c r="AW358" s="224"/>
      <c r="AX358" s="224"/>
      <c r="AY358" s="224"/>
    </row>
    <row r="359">
      <c r="A359" s="219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5"/>
      <c r="AA359" s="220"/>
      <c r="AB359" s="225"/>
      <c r="AC359" s="225"/>
      <c r="AD359" s="225"/>
      <c r="AE359" s="225"/>
      <c r="AF359" s="225"/>
      <c r="AG359" s="220"/>
      <c r="AH359" s="220"/>
      <c r="AI359" s="220"/>
      <c r="AJ359" s="220"/>
      <c r="AK359" s="222"/>
      <c r="AL359" s="222"/>
      <c r="AM359" s="222"/>
      <c r="AN359" s="222"/>
      <c r="AO359" s="223"/>
      <c r="AP359" s="220"/>
      <c r="AQ359" s="224"/>
      <c r="AR359" s="224"/>
      <c r="AS359" s="224"/>
      <c r="AT359" s="224"/>
      <c r="AU359" s="224"/>
      <c r="AV359" s="224"/>
      <c r="AW359" s="224"/>
      <c r="AX359" s="224"/>
      <c r="AY359" s="224"/>
    </row>
    <row r="360">
      <c r="A360" s="219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5"/>
      <c r="AA360" s="220"/>
      <c r="AB360" s="225"/>
      <c r="AC360" s="225"/>
      <c r="AD360" s="225"/>
      <c r="AE360" s="225"/>
      <c r="AF360" s="225"/>
      <c r="AG360" s="220"/>
      <c r="AH360" s="220"/>
      <c r="AI360" s="220"/>
      <c r="AJ360" s="220"/>
      <c r="AK360" s="222"/>
      <c r="AL360" s="222"/>
      <c r="AM360" s="222"/>
      <c r="AN360" s="222"/>
      <c r="AO360" s="223"/>
      <c r="AP360" s="220"/>
      <c r="AQ360" s="224"/>
      <c r="AR360" s="224"/>
      <c r="AS360" s="224"/>
      <c r="AT360" s="224"/>
      <c r="AU360" s="224"/>
      <c r="AV360" s="224"/>
      <c r="AW360" s="224"/>
      <c r="AX360" s="224"/>
      <c r="AY360" s="224"/>
    </row>
    <row r="361">
      <c r="A361" s="219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5"/>
      <c r="AA361" s="220"/>
      <c r="AB361" s="225"/>
      <c r="AC361" s="225"/>
      <c r="AD361" s="225"/>
      <c r="AE361" s="225"/>
      <c r="AF361" s="225"/>
      <c r="AG361" s="220"/>
      <c r="AH361" s="220"/>
      <c r="AI361" s="220"/>
      <c r="AJ361" s="220"/>
      <c r="AK361" s="222"/>
      <c r="AL361" s="222"/>
      <c r="AM361" s="222"/>
      <c r="AN361" s="222"/>
      <c r="AO361" s="223"/>
      <c r="AP361" s="220"/>
      <c r="AQ361" s="224"/>
      <c r="AR361" s="224"/>
      <c r="AS361" s="224"/>
      <c r="AT361" s="224"/>
      <c r="AU361" s="224"/>
      <c r="AV361" s="224"/>
      <c r="AW361" s="224"/>
      <c r="AX361" s="224"/>
      <c r="AY361" s="224"/>
    </row>
    <row r="362">
      <c r="A362" s="219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5"/>
      <c r="AA362" s="220"/>
      <c r="AB362" s="225"/>
      <c r="AC362" s="225"/>
      <c r="AD362" s="225"/>
      <c r="AE362" s="225"/>
      <c r="AF362" s="225"/>
      <c r="AG362" s="220"/>
      <c r="AH362" s="220"/>
      <c r="AI362" s="220"/>
      <c r="AJ362" s="220"/>
      <c r="AK362" s="222"/>
      <c r="AL362" s="222"/>
      <c r="AM362" s="222"/>
      <c r="AN362" s="222"/>
      <c r="AO362" s="223"/>
      <c r="AP362" s="220"/>
      <c r="AQ362" s="224"/>
      <c r="AR362" s="224"/>
      <c r="AS362" s="224"/>
      <c r="AT362" s="224"/>
      <c r="AU362" s="224"/>
      <c r="AV362" s="224"/>
      <c r="AW362" s="224"/>
      <c r="AX362" s="224"/>
      <c r="AY362" s="224"/>
    </row>
    <row r="363">
      <c r="A363" s="219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5"/>
      <c r="AA363" s="220"/>
      <c r="AB363" s="225"/>
      <c r="AC363" s="225"/>
      <c r="AD363" s="225"/>
      <c r="AE363" s="225"/>
      <c r="AF363" s="225"/>
      <c r="AG363" s="220"/>
      <c r="AH363" s="220"/>
      <c r="AI363" s="220"/>
      <c r="AJ363" s="220"/>
      <c r="AK363" s="222"/>
      <c r="AL363" s="222"/>
      <c r="AM363" s="222"/>
      <c r="AN363" s="222"/>
      <c r="AO363" s="223"/>
      <c r="AP363" s="220"/>
      <c r="AQ363" s="224"/>
      <c r="AR363" s="224"/>
      <c r="AS363" s="224"/>
      <c r="AT363" s="224"/>
      <c r="AU363" s="224"/>
      <c r="AV363" s="224"/>
      <c r="AW363" s="224"/>
      <c r="AX363" s="224"/>
      <c r="AY363" s="224"/>
    </row>
    <row r="364">
      <c r="A364" s="219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5"/>
      <c r="AA364" s="220"/>
      <c r="AB364" s="225"/>
      <c r="AC364" s="225"/>
      <c r="AD364" s="225"/>
      <c r="AE364" s="225"/>
      <c r="AF364" s="225"/>
      <c r="AG364" s="220"/>
      <c r="AH364" s="220"/>
      <c r="AI364" s="220"/>
      <c r="AJ364" s="220"/>
      <c r="AK364" s="222"/>
      <c r="AL364" s="222"/>
      <c r="AM364" s="222"/>
      <c r="AN364" s="222"/>
      <c r="AO364" s="223"/>
      <c r="AP364" s="220"/>
      <c r="AQ364" s="224"/>
      <c r="AR364" s="224"/>
      <c r="AS364" s="224"/>
      <c r="AT364" s="224"/>
      <c r="AU364" s="224"/>
      <c r="AV364" s="224"/>
      <c r="AW364" s="224"/>
      <c r="AX364" s="224"/>
      <c r="AY364" s="224"/>
    </row>
    <row r="365">
      <c r="A365" s="219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5"/>
      <c r="AA365" s="220"/>
      <c r="AB365" s="225"/>
      <c r="AC365" s="225"/>
      <c r="AD365" s="225"/>
      <c r="AE365" s="225"/>
      <c r="AF365" s="225"/>
      <c r="AG365" s="220"/>
      <c r="AH365" s="220"/>
      <c r="AI365" s="220"/>
      <c r="AJ365" s="220"/>
      <c r="AK365" s="222"/>
      <c r="AL365" s="222"/>
      <c r="AM365" s="222"/>
      <c r="AN365" s="222"/>
      <c r="AO365" s="223"/>
      <c r="AP365" s="220"/>
      <c r="AQ365" s="224"/>
      <c r="AR365" s="224"/>
      <c r="AS365" s="224"/>
      <c r="AT365" s="224"/>
      <c r="AU365" s="224"/>
      <c r="AV365" s="224"/>
      <c r="AW365" s="224"/>
      <c r="AX365" s="224"/>
      <c r="AY365" s="224"/>
    </row>
    <row r="366">
      <c r="A366" s="219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5"/>
      <c r="AA366" s="220"/>
      <c r="AB366" s="225"/>
      <c r="AC366" s="225"/>
      <c r="AD366" s="225"/>
      <c r="AE366" s="225"/>
      <c r="AF366" s="225"/>
      <c r="AG366" s="220"/>
      <c r="AH366" s="220"/>
      <c r="AI366" s="220"/>
      <c r="AJ366" s="220"/>
      <c r="AK366" s="222"/>
      <c r="AL366" s="222"/>
      <c r="AM366" s="222"/>
      <c r="AN366" s="222"/>
      <c r="AO366" s="223"/>
      <c r="AP366" s="220"/>
      <c r="AQ366" s="224"/>
      <c r="AR366" s="224"/>
      <c r="AS366" s="224"/>
      <c r="AT366" s="224"/>
      <c r="AU366" s="224"/>
      <c r="AV366" s="224"/>
      <c r="AW366" s="224"/>
      <c r="AX366" s="224"/>
      <c r="AY366" s="224"/>
    </row>
    <row r="367">
      <c r="A367" s="219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5"/>
      <c r="AA367" s="220"/>
      <c r="AB367" s="225"/>
      <c r="AC367" s="225"/>
      <c r="AD367" s="225"/>
      <c r="AE367" s="225"/>
      <c r="AF367" s="225"/>
      <c r="AG367" s="220"/>
      <c r="AH367" s="220"/>
      <c r="AI367" s="220"/>
      <c r="AJ367" s="220"/>
      <c r="AK367" s="222"/>
      <c r="AL367" s="222"/>
      <c r="AM367" s="222"/>
      <c r="AN367" s="222"/>
      <c r="AO367" s="223"/>
      <c r="AP367" s="220"/>
      <c r="AQ367" s="224"/>
      <c r="AR367" s="224"/>
      <c r="AS367" s="224"/>
      <c r="AT367" s="224"/>
      <c r="AU367" s="224"/>
      <c r="AV367" s="224"/>
      <c r="AW367" s="224"/>
      <c r="AX367" s="224"/>
      <c r="AY367" s="224"/>
    </row>
    <row r="368">
      <c r="A368" s="219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5"/>
      <c r="AA368" s="220"/>
      <c r="AB368" s="225"/>
      <c r="AC368" s="225"/>
      <c r="AD368" s="225"/>
      <c r="AE368" s="225"/>
      <c r="AF368" s="225"/>
      <c r="AG368" s="220"/>
      <c r="AH368" s="220"/>
      <c r="AI368" s="220"/>
      <c r="AJ368" s="220"/>
      <c r="AK368" s="222"/>
      <c r="AL368" s="222"/>
      <c r="AM368" s="222"/>
      <c r="AN368" s="222"/>
      <c r="AO368" s="223"/>
      <c r="AP368" s="220"/>
      <c r="AQ368" s="224"/>
      <c r="AR368" s="224"/>
      <c r="AS368" s="224"/>
      <c r="AT368" s="224"/>
      <c r="AU368" s="224"/>
      <c r="AV368" s="224"/>
      <c r="AW368" s="224"/>
      <c r="AX368" s="224"/>
      <c r="AY368" s="224"/>
    </row>
    <row r="369">
      <c r="A369" s="219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5"/>
      <c r="AA369" s="220"/>
      <c r="AB369" s="225"/>
      <c r="AC369" s="225"/>
      <c r="AD369" s="225"/>
      <c r="AE369" s="225"/>
      <c r="AF369" s="225"/>
      <c r="AG369" s="220"/>
      <c r="AH369" s="220"/>
      <c r="AI369" s="220"/>
      <c r="AJ369" s="220"/>
      <c r="AK369" s="222"/>
      <c r="AL369" s="222"/>
      <c r="AM369" s="222"/>
      <c r="AN369" s="222"/>
      <c r="AO369" s="223"/>
      <c r="AP369" s="220"/>
      <c r="AQ369" s="224"/>
      <c r="AR369" s="224"/>
      <c r="AS369" s="224"/>
      <c r="AT369" s="224"/>
      <c r="AU369" s="224"/>
      <c r="AV369" s="224"/>
      <c r="AW369" s="224"/>
      <c r="AX369" s="224"/>
      <c r="AY369" s="224"/>
    </row>
    <row r="370">
      <c r="A370" s="219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5"/>
      <c r="AA370" s="220"/>
      <c r="AB370" s="225"/>
      <c r="AC370" s="225"/>
      <c r="AD370" s="225"/>
      <c r="AE370" s="225"/>
      <c r="AF370" s="225"/>
      <c r="AG370" s="220"/>
      <c r="AH370" s="220"/>
      <c r="AI370" s="220"/>
      <c r="AJ370" s="220"/>
      <c r="AK370" s="222"/>
      <c r="AL370" s="222"/>
      <c r="AM370" s="222"/>
      <c r="AN370" s="222"/>
      <c r="AO370" s="223"/>
      <c r="AP370" s="220"/>
      <c r="AQ370" s="224"/>
      <c r="AR370" s="224"/>
      <c r="AS370" s="224"/>
      <c r="AT370" s="224"/>
      <c r="AU370" s="224"/>
      <c r="AV370" s="224"/>
      <c r="AW370" s="224"/>
      <c r="AX370" s="224"/>
      <c r="AY370" s="224"/>
    </row>
    <row r="371">
      <c r="A371" s="219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5"/>
      <c r="AA371" s="220"/>
      <c r="AB371" s="225"/>
      <c r="AC371" s="225"/>
      <c r="AD371" s="225"/>
      <c r="AE371" s="225"/>
      <c r="AF371" s="225"/>
      <c r="AG371" s="220"/>
      <c r="AH371" s="220"/>
      <c r="AI371" s="220"/>
      <c r="AJ371" s="220"/>
      <c r="AK371" s="222"/>
      <c r="AL371" s="222"/>
      <c r="AM371" s="222"/>
      <c r="AN371" s="222"/>
      <c r="AO371" s="223"/>
      <c r="AP371" s="220"/>
      <c r="AQ371" s="224"/>
      <c r="AR371" s="224"/>
      <c r="AS371" s="224"/>
      <c r="AT371" s="224"/>
      <c r="AU371" s="224"/>
      <c r="AV371" s="224"/>
      <c r="AW371" s="224"/>
      <c r="AX371" s="224"/>
      <c r="AY371" s="224"/>
    </row>
    <row r="372">
      <c r="A372" s="219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5"/>
      <c r="AA372" s="220"/>
      <c r="AB372" s="225"/>
      <c r="AC372" s="225"/>
      <c r="AD372" s="225"/>
      <c r="AE372" s="225"/>
      <c r="AF372" s="225"/>
      <c r="AG372" s="220"/>
      <c r="AH372" s="220"/>
      <c r="AI372" s="220"/>
      <c r="AJ372" s="220"/>
      <c r="AK372" s="222"/>
      <c r="AL372" s="222"/>
      <c r="AM372" s="222"/>
      <c r="AN372" s="222"/>
      <c r="AO372" s="223"/>
      <c r="AP372" s="220"/>
      <c r="AQ372" s="224"/>
      <c r="AR372" s="224"/>
      <c r="AS372" s="224"/>
      <c r="AT372" s="224"/>
      <c r="AU372" s="224"/>
      <c r="AV372" s="224"/>
      <c r="AW372" s="224"/>
      <c r="AX372" s="224"/>
      <c r="AY372" s="224"/>
    </row>
    <row r="373">
      <c r="A373" s="219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5"/>
      <c r="AA373" s="220"/>
      <c r="AB373" s="225"/>
      <c r="AC373" s="225"/>
      <c r="AD373" s="225"/>
      <c r="AE373" s="225"/>
      <c r="AF373" s="225"/>
      <c r="AG373" s="220"/>
      <c r="AH373" s="220"/>
      <c r="AI373" s="220"/>
      <c r="AJ373" s="220"/>
      <c r="AK373" s="222"/>
      <c r="AL373" s="222"/>
      <c r="AM373" s="222"/>
      <c r="AN373" s="222"/>
      <c r="AO373" s="223"/>
      <c r="AP373" s="220"/>
      <c r="AQ373" s="224"/>
      <c r="AR373" s="224"/>
      <c r="AS373" s="224"/>
      <c r="AT373" s="224"/>
      <c r="AU373" s="224"/>
      <c r="AV373" s="224"/>
      <c r="AW373" s="224"/>
      <c r="AX373" s="224"/>
      <c r="AY373" s="224"/>
    </row>
    <row r="374">
      <c r="A374" s="219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5"/>
      <c r="AA374" s="220"/>
      <c r="AB374" s="225"/>
      <c r="AC374" s="225"/>
      <c r="AD374" s="225"/>
      <c r="AE374" s="225"/>
      <c r="AF374" s="225"/>
      <c r="AG374" s="220"/>
      <c r="AH374" s="220"/>
      <c r="AI374" s="220"/>
      <c r="AJ374" s="220"/>
      <c r="AK374" s="222"/>
      <c r="AL374" s="222"/>
      <c r="AM374" s="222"/>
      <c r="AN374" s="222"/>
      <c r="AO374" s="223"/>
      <c r="AP374" s="220"/>
      <c r="AQ374" s="224"/>
      <c r="AR374" s="224"/>
      <c r="AS374" s="224"/>
      <c r="AT374" s="224"/>
      <c r="AU374" s="224"/>
      <c r="AV374" s="224"/>
      <c r="AW374" s="224"/>
      <c r="AX374" s="224"/>
      <c r="AY374" s="224"/>
    </row>
    <row r="375">
      <c r="A375" s="219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5"/>
      <c r="AA375" s="220"/>
      <c r="AB375" s="225"/>
      <c r="AC375" s="225"/>
      <c r="AD375" s="225"/>
      <c r="AE375" s="225"/>
      <c r="AF375" s="225"/>
      <c r="AG375" s="220"/>
      <c r="AH375" s="220"/>
      <c r="AI375" s="220"/>
      <c r="AJ375" s="220"/>
      <c r="AK375" s="222"/>
      <c r="AL375" s="222"/>
      <c r="AM375" s="222"/>
      <c r="AN375" s="222"/>
      <c r="AO375" s="223"/>
      <c r="AP375" s="220"/>
      <c r="AQ375" s="224"/>
      <c r="AR375" s="224"/>
      <c r="AS375" s="224"/>
      <c r="AT375" s="224"/>
      <c r="AU375" s="224"/>
      <c r="AV375" s="224"/>
      <c r="AW375" s="224"/>
      <c r="AX375" s="224"/>
      <c r="AY375" s="224"/>
    </row>
    <row r="376">
      <c r="A376" s="219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5"/>
      <c r="AA376" s="220"/>
      <c r="AB376" s="225"/>
      <c r="AC376" s="225"/>
      <c r="AD376" s="225"/>
      <c r="AE376" s="225"/>
      <c r="AF376" s="225"/>
      <c r="AG376" s="220"/>
      <c r="AH376" s="220"/>
      <c r="AI376" s="220"/>
      <c r="AJ376" s="220"/>
      <c r="AK376" s="222"/>
      <c r="AL376" s="222"/>
      <c r="AM376" s="222"/>
      <c r="AN376" s="222"/>
      <c r="AO376" s="223"/>
      <c r="AP376" s="220"/>
      <c r="AQ376" s="224"/>
      <c r="AR376" s="224"/>
      <c r="AS376" s="224"/>
      <c r="AT376" s="224"/>
      <c r="AU376" s="224"/>
      <c r="AV376" s="224"/>
      <c r="AW376" s="224"/>
      <c r="AX376" s="224"/>
      <c r="AY376" s="224"/>
    </row>
    <row r="377">
      <c r="A377" s="219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5"/>
      <c r="AA377" s="220"/>
      <c r="AB377" s="225"/>
      <c r="AC377" s="225"/>
      <c r="AD377" s="225"/>
      <c r="AE377" s="225"/>
      <c r="AF377" s="225"/>
      <c r="AG377" s="220"/>
      <c r="AH377" s="220"/>
      <c r="AI377" s="220"/>
      <c r="AJ377" s="220"/>
      <c r="AK377" s="222"/>
      <c r="AL377" s="222"/>
      <c r="AM377" s="222"/>
      <c r="AN377" s="222"/>
      <c r="AO377" s="223"/>
      <c r="AP377" s="220"/>
      <c r="AQ377" s="224"/>
      <c r="AR377" s="224"/>
      <c r="AS377" s="224"/>
      <c r="AT377" s="224"/>
      <c r="AU377" s="224"/>
      <c r="AV377" s="224"/>
      <c r="AW377" s="224"/>
      <c r="AX377" s="224"/>
      <c r="AY377" s="224"/>
    </row>
    <row r="378">
      <c r="A378" s="219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5"/>
      <c r="AA378" s="220"/>
      <c r="AB378" s="225"/>
      <c r="AC378" s="225"/>
      <c r="AD378" s="225"/>
      <c r="AE378" s="225"/>
      <c r="AF378" s="225"/>
      <c r="AG378" s="220"/>
      <c r="AH378" s="220"/>
      <c r="AI378" s="220"/>
      <c r="AJ378" s="220"/>
      <c r="AK378" s="222"/>
      <c r="AL378" s="222"/>
      <c r="AM378" s="222"/>
      <c r="AN378" s="222"/>
      <c r="AO378" s="223"/>
      <c r="AP378" s="220"/>
      <c r="AQ378" s="224"/>
      <c r="AR378" s="224"/>
      <c r="AS378" s="224"/>
      <c r="AT378" s="224"/>
      <c r="AU378" s="224"/>
      <c r="AV378" s="224"/>
      <c r="AW378" s="224"/>
      <c r="AX378" s="224"/>
      <c r="AY378" s="224"/>
    </row>
    <row r="379">
      <c r="A379" s="219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5"/>
      <c r="AA379" s="220"/>
      <c r="AB379" s="225"/>
      <c r="AC379" s="225"/>
      <c r="AD379" s="225"/>
      <c r="AE379" s="225"/>
      <c r="AF379" s="225"/>
      <c r="AG379" s="220"/>
      <c r="AH379" s="220"/>
      <c r="AI379" s="220"/>
      <c r="AJ379" s="220"/>
      <c r="AK379" s="222"/>
      <c r="AL379" s="222"/>
      <c r="AM379" s="222"/>
      <c r="AN379" s="222"/>
      <c r="AO379" s="223"/>
      <c r="AP379" s="220"/>
      <c r="AQ379" s="224"/>
      <c r="AR379" s="224"/>
      <c r="AS379" s="224"/>
      <c r="AT379" s="224"/>
      <c r="AU379" s="224"/>
      <c r="AV379" s="224"/>
      <c r="AW379" s="224"/>
      <c r="AX379" s="224"/>
      <c r="AY379" s="224"/>
    </row>
    <row r="380">
      <c r="A380" s="219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5"/>
      <c r="AA380" s="220"/>
      <c r="AB380" s="225"/>
      <c r="AC380" s="225"/>
      <c r="AD380" s="225"/>
      <c r="AE380" s="225"/>
      <c r="AF380" s="225"/>
      <c r="AG380" s="220"/>
      <c r="AH380" s="220"/>
      <c r="AI380" s="220"/>
      <c r="AJ380" s="220"/>
      <c r="AK380" s="222"/>
      <c r="AL380" s="222"/>
      <c r="AM380" s="222"/>
      <c r="AN380" s="222"/>
      <c r="AO380" s="223"/>
      <c r="AP380" s="220"/>
      <c r="AQ380" s="224"/>
      <c r="AR380" s="224"/>
      <c r="AS380" s="224"/>
      <c r="AT380" s="224"/>
      <c r="AU380" s="224"/>
      <c r="AV380" s="224"/>
      <c r="AW380" s="224"/>
      <c r="AX380" s="224"/>
      <c r="AY380" s="224"/>
    </row>
    <row r="381">
      <c r="A381" s="219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5"/>
      <c r="AA381" s="220"/>
      <c r="AB381" s="225"/>
      <c r="AC381" s="225"/>
      <c r="AD381" s="225"/>
      <c r="AE381" s="225"/>
      <c r="AF381" s="225"/>
      <c r="AG381" s="220"/>
      <c r="AH381" s="220"/>
      <c r="AI381" s="220"/>
      <c r="AJ381" s="220"/>
      <c r="AK381" s="222"/>
      <c r="AL381" s="222"/>
      <c r="AM381" s="222"/>
      <c r="AN381" s="222"/>
      <c r="AO381" s="223"/>
      <c r="AP381" s="220"/>
      <c r="AQ381" s="224"/>
      <c r="AR381" s="224"/>
      <c r="AS381" s="224"/>
      <c r="AT381" s="224"/>
      <c r="AU381" s="224"/>
      <c r="AV381" s="224"/>
      <c r="AW381" s="224"/>
      <c r="AX381" s="224"/>
      <c r="AY381" s="224"/>
    </row>
    <row r="382">
      <c r="A382" s="219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5"/>
      <c r="AA382" s="220"/>
      <c r="AB382" s="225"/>
      <c r="AC382" s="225"/>
      <c r="AD382" s="225"/>
      <c r="AE382" s="225"/>
      <c r="AF382" s="225"/>
      <c r="AG382" s="220"/>
      <c r="AH382" s="220"/>
      <c r="AI382" s="220"/>
      <c r="AJ382" s="220"/>
      <c r="AK382" s="222"/>
      <c r="AL382" s="222"/>
      <c r="AM382" s="222"/>
      <c r="AN382" s="222"/>
      <c r="AO382" s="223"/>
      <c r="AP382" s="220"/>
      <c r="AQ382" s="224"/>
      <c r="AR382" s="224"/>
      <c r="AS382" s="224"/>
      <c r="AT382" s="224"/>
      <c r="AU382" s="224"/>
      <c r="AV382" s="224"/>
      <c r="AW382" s="224"/>
      <c r="AX382" s="224"/>
      <c r="AY382" s="224"/>
    </row>
    <row r="383">
      <c r="A383" s="219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5"/>
      <c r="AA383" s="220"/>
      <c r="AB383" s="225"/>
      <c r="AC383" s="225"/>
      <c r="AD383" s="225"/>
      <c r="AE383" s="225"/>
      <c r="AF383" s="225"/>
      <c r="AG383" s="220"/>
      <c r="AH383" s="220"/>
      <c r="AI383" s="220"/>
      <c r="AJ383" s="220"/>
      <c r="AK383" s="222"/>
      <c r="AL383" s="222"/>
      <c r="AM383" s="222"/>
      <c r="AN383" s="222"/>
      <c r="AO383" s="223"/>
      <c r="AP383" s="220"/>
      <c r="AQ383" s="224"/>
      <c r="AR383" s="224"/>
      <c r="AS383" s="224"/>
      <c r="AT383" s="224"/>
      <c r="AU383" s="224"/>
      <c r="AV383" s="224"/>
      <c r="AW383" s="224"/>
      <c r="AX383" s="224"/>
      <c r="AY383" s="224"/>
    </row>
    <row r="384">
      <c r="A384" s="219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5"/>
      <c r="AA384" s="220"/>
      <c r="AB384" s="225"/>
      <c r="AC384" s="225"/>
      <c r="AD384" s="225"/>
      <c r="AE384" s="225"/>
      <c r="AF384" s="225"/>
      <c r="AG384" s="220"/>
      <c r="AH384" s="220"/>
      <c r="AI384" s="220"/>
      <c r="AJ384" s="220"/>
      <c r="AK384" s="222"/>
      <c r="AL384" s="222"/>
      <c r="AM384" s="222"/>
      <c r="AN384" s="222"/>
      <c r="AO384" s="223"/>
      <c r="AP384" s="220"/>
      <c r="AQ384" s="224"/>
      <c r="AR384" s="224"/>
      <c r="AS384" s="224"/>
      <c r="AT384" s="224"/>
      <c r="AU384" s="224"/>
      <c r="AV384" s="224"/>
      <c r="AW384" s="224"/>
      <c r="AX384" s="224"/>
      <c r="AY384" s="224"/>
    </row>
    <row r="385">
      <c r="A385" s="219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5"/>
      <c r="AA385" s="220"/>
      <c r="AB385" s="225"/>
      <c r="AC385" s="225"/>
      <c r="AD385" s="225"/>
      <c r="AE385" s="225"/>
      <c r="AF385" s="225"/>
      <c r="AG385" s="220"/>
      <c r="AH385" s="220"/>
      <c r="AI385" s="220"/>
      <c r="AJ385" s="220"/>
      <c r="AK385" s="222"/>
      <c r="AL385" s="222"/>
      <c r="AM385" s="222"/>
      <c r="AN385" s="222"/>
      <c r="AO385" s="223"/>
      <c r="AP385" s="220"/>
      <c r="AQ385" s="224"/>
      <c r="AR385" s="224"/>
      <c r="AS385" s="224"/>
      <c r="AT385" s="224"/>
      <c r="AU385" s="224"/>
      <c r="AV385" s="224"/>
      <c r="AW385" s="224"/>
      <c r="AX385" s="224"/>
      <c r="AY385" s="224"/>
    </row>
    <row r="386">
      <c r="A386" s="219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5"/>
      <c r="AA386" s="220"/>
      <c r="AB386" s="225"/>
      <c r="AC386" s="225"/>
      <c r="AD386" s="225"/>
      <c r="AE386" s="225"/>
      <c r="AF386" s="225"/>
      <c r="AG386" s="220"/>
      <c r="AH386" s="220"/>
      <c r="AI386" s="220"/>
      <c r="AJ386" s="220"/>
      <c r="AK386" s="222"/>
      <c r="AL386" s="222"/>
      <c r="AM386" s="222"/>
      <c r="AN386" s="222"/>
      <c r="AO386" s="223"/>
      <c r="AP386" s="220"/>
      <c r="AQ386" s="224"/>
      <c r="AR386" s="224"/>
      <c r="AS386" s="224"/>
      <c r="AT386" s="224"/>
      <c r="AU386" s="224"/>
      <c r="AV386" s="224"/>
      <c r="AW386" s="224"/>
      <c r="AX386" s="224"/>
      <c r="AY386" s="224"/>
    </row>
    <row r="387">
      <c r="A387" s="219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5"/>
      <c r="AA387" s="220"/>
      <c r="AB387" s="225"/>
      <c r="AC387" s="225"/>
      <c r="AD387" s="225"/>
      <c r="AE387" s="225"/>
      <c r="AF387" s="225"/>
      <c r="AG387" s="220"/>
      <c r="AH387" s="220"/>
      <c r="AI387" s="220"/>
      <c r="AJ387" s="220"/>
      <c r="AK387" s="222"/>
      <c r="AL387" s="222"/>
      <c r="AM387" s="222"/>
      <c r="AN387" s="222"/>
      <c r="AO387" s="223"/>
      <c r="AP387" s="220"/>
      <c r="AQ387" s="224"/>
      <c r="AR387" s="224"/>
      <c r="AS387" s="224"/>
      <c r="AT387" s="224"/>
      <c r="AU387" s="224"/>
      <c r="AV387" s="224"/>
      <c r="AW387" s="224"/>
      <c r="AX387" s="224"/>
      <c r="AY387" s="224"/>
    </row>
    <row r="388">
      <c r="A388" s="219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5"/>
      <c r="AA388" s="220"/>
      <c r="AB388" s="225"/>
      <c r="AC388" s="225"/>
      <c r="AD388" s="225"/>
      <c r="AE388" s="225"/>
      <c r="AF388" s="225"/>
      <c r="AG388" s="220"/>
      <c r="AH388" s="220"/>
      <c r="AI388" s="220"/>
      <c r="AJ388" s="220"/>
      <c r="AK388" s="222"/>
      <c r="AL388" s="222"/>
      <c r="AM388" s="222"/>
      <c r="AN388" s="222"/>
      <c r="AO388" s="223"/>
      <c r="AP388" s="220"/>
      <c r="AQ388" s="224"/>
      <c r="AR388" s="224"/>
      <c r="AS388" s="224"/>
      <c r="AT388" s="224"/>
      <c r="AU388" s="224"/>
      <c r="AV388" s="224"/>
      <c r="AW388" s="224"/>
      <c r="AX388" s="224"/>
      <c r="AY388" s="224"/>
    </row>
    <row r="389">
      <c r="A389" s="219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5"/>
      <c r="AA389" s="220"/>
      <c r="AB389" s="225"/>
      <c r="AC389" s="225"/>
      <c r="AD389" s="225"/>
      <c r="AE389" s="225"/>
      <c r="AF389" s="225"/>
      <c r="AG389" s="220"/>
      <c r="AH389" s="220"/>
      <c r="AI389" s="220"/>
      <c r="AJ389" s="220"/>
      <c r="AK389" s="222"/>
      <c r="AL389" s="222"/>
      <c r="AM389" s="222"/>
      <c r="AN389" s="222"/>
      <c r="AO389" s="223"/>
      <c r="AP389" s="220"/>
      <c r="AQ389" s="224"/>
      <c r="AR389" s="224"/>
      <c r="AS389" s="224"/>
      <c r="AT389" s="224"/>
      <c r="AU389" s="224"/>
      <c r="AV389" s="224"/>
      <c r="AW389" s="224"/>
      <c r="AX389" s="224"/>
      <c r="AY389" s="224"/>
    </row>
    <row r="390">
      <c r="A390" s="219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5"/>
      <c r="AA390" s="220"/>
      <c r="AB390" s="225"/>
      <c r="AC390" s="225"/>
      <c r="AD390" s="225"/>
      <c r="AE390" s="225"/>
      <c r="AF390" s="225"/>
      <c r="AG390" s="220"/>
      <c r="AH390" s="220"/>
      <c r="AI390" s="220"/>
      <c r="AJ390" s="220"/>
      <c r="AK390" s="222"/>
      <c r="AL390" s="222"/>
      <c r="AM390" s="222"/>
      <c r="AN390" s="222"/>
      <c r="AO390" s="223"/>
      <c r="AP390" s="220"/>
      <c r="AQ390" s="224"/>
      <c r="AR390" s="224"/>
      <c r="AS390" s="224"/>
      <c r="AT390" s="224"/>
      <c r="AU390" s="224"/>
      <c r="AV390" s="224"/>
      <c r="AW390" s="224"/>
      <c r="AX390" s="224"/>
      <c r="AY390" s="224"/>
    </row>
    <row r="391">
      <c r="A391" s="219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5"/>
      <c r="AA391" s="220"/>
      <c r="AB391" s="225"/>
      <c r="AC391" s="225"/>
      <c r="AD391" s="225"/>
      <c r="AE391" s="225"/>
      <c r="AF391" s="225"/>
      <c r="AG391" s="220"/>
      <c r="AH391" s="220"/>
      <c r="AI391" s="220"/>
      <c r="AJ391" s="220"/>
      <c r="AK391" s="222"/>
      <c r="AL391" s="222"/>
      <c r="AM391" s="222"/>
      <c r="AN391" s="222"/>
      <c r="AO391" s="223"/>
      <c r="AP391" s="220"/>
      <c r="AQ391" s="224"/>
      <c r="AR391" s="224"/>
      <c r="AS391" s="224"/>
      <c r="AT391" s="224"/>
      <c r="AU391" s="224"/>
      <c r="AV391" s="224"/>
      <c r="AW391" s="224"/>
      <c r="AX391" s="224"/>
      <c r="AY391" s="224"/>
    </row>
    <row r="392">
      <c r="A392" s="219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5"/>
      <c r="AA392" s="220"/>
      <c r="AB392" s="225"/>
      <c r="AC392" s="225"/>
      <c r="AD392" s="225"/>
      <c r="AE392" s="225"/>
      <c r="AF392" s="225"/>
      <c r="AG392" s="220"/>
      <c r="AH392" s="220"/>
      <c r="AI392" s="220"/>
      <c r="AJ392" s="220"/>
      <c r="AK392" s="222"/>
      <c r="AL392" s="222"/>
      <c r="AM392" s="222"/>
      <c r="AN392" s="222"/>
      <c r="AO392" s="223"/>
      <c r="AP392" s="220"/>
      <c r="AQ392" s="224"/>
      <c r="AR392" s="224"/>
      <c r="AS392" s="224"/>
      <c r="AT392" s="224"/>
      <c r="AU392" s="224"/>
      <c r="AV392" s="224"/>
      <c r="AW392" s="224"/>
      <c r="AX392" s="224"/>
      <c r="AY392" s="224"/>
    </row>
    <row r="393">
      <c r="A393" s="219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5"/>
      <c r="AA393" s="220"/>
      <c r="AB393" s="225"/>
      <c r="AC393" s="225"/>
      <c r="AD393" s="225"/>
      <c r="AE393" s="225"/>
      <c r="AF393" s="225"/>
      <c r="AG393" s="220"/>
      <c r="AH393" s="220"/>
      <c r="AI393" s="220"/>
      <c r="AJ393" s="220"/>
      <c r="AK393" s="222"/>
      <c r="AL393" s="222"/>
      <c r="AM393" s="222"/>
      <c r="AN393" s="222"/>
      <c r="AO393" s="223"/>
      <c r="AP393" s="220"/>
      <c r="AQ393" s="224"/>
      <c r="AR393" s="224"/>
      <c r="AS393" s="224"/>
      <c r="AT393" s="224"/>
      <c r="AU393" s="224"/>
      <c r="AV393" s="224"/>
      <c r="AW393" s="224"/>
      <c r="AX393" s="224"/>
      <c r="AY393" s="224"/>
    </row>
    <row r="394">
      <c r="A394" s="219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5"/>
      <c r="AA394" s="220"/>
      <c r="AB394" s="225"/>
      <c r="AC394" s="225"/>
      <c r="AD394" s="225"/>
      <c r="AE394" s="225"/>
      <c r="AF394" s="225"/>
      <c r="AG394" s="220"/>
      <c r="AH394" s="220"/>
      <c r="AI394" s="220"/>
      <c r="AJ394" s="220"/>
      <c r="AK394" s="222"/>
      <c r="AL394" s="222"/>
      <c r="AM394" s="222"/>
      <c r="AN394" s="222"/>
      <c r="AO394" s="223"/>
      <c r="AP394" s="220"/>
      <c r="AQ394" s="224"/>
      <c r="AR394" s="224"/>
      <c r="AS394" s="224"/>
      <c r="AT394" s="224"/>
      <c r="AU394" s="224"/>
      <c r="AV394" s="224"/>
      <c r="AW394" s="224"/>
      <c r="AX394" s="224"/>
      <c r="AY394" s="224"/>
    </row>
    <row r="395">
      <c r="A395" s="219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5"/>
      <c r="AA395" s="220"/>
      <c r="AB395" s="225"/>
      <c r="AC395" s="225"/>
      <c r="AD395" s="225"/>
      <c r="AE395" s="225"/>
      <c r="AF395" s="225"/>
      <c r="AG395" s="220"/>
      <c r="AH395" s="220"/>
      <c r="AI395" s="220"/>
      <c r="AJ395" s="220"/>
      <c r="AK395" s="222"/>
      <c r="AL395" s="222"/>
      <c r="AM395" s="222"/>
      <c r="AN395" s="222"/>
      <c r="AO395" s="223"/>
      <c r="AP395" s="220"/>
      <c r="AQ395" s="224"/>
      <c r="AR395" s="224"/>
      <c r="AS395" s="224"/>
      <c r="AT395" s="224"/>
      <c r="AU395" s="224"/>
      <c r="AV395" s="224"/>
      <c r="AW395" s="224"/>
      <c r="AX395" s="224"/>
      <c r="AY395" s="224"/>
    </row>
    <row r="396">
      <c r="A396" s="219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5"/>
      <c r="AA396" s="220"/>
      <c r="AB396" s="225"/>
      <c r="AC396" s="225"/>
      <c r="AD396" s="225"/>
      <c r="AE396" s="225"/>
      <c r="AF396" s="225"/>
      <c r="AG396" s="220"/>
      <c r="AH396" s="220"/>
      <c r="AI396" s="220"/>
      <c r="AJ396" s="220"/>
      <c r="AK396" s="222"/>
      <c r="AL396" s="222"/>
      <c r="AM396" s="222"/>
      <c r="AN396" s="222"/>
      <c r="AO396" s="223"/>
      <c r="AP396" s="220"/>
      <c r="AQ396" s="224"/>
      <c r="AR396" s="224"/>
      <c r="AS396" s="224"/>
      <c r="AT396" s="224"/>
      <c r="AU396" s="224"/>
      <c r="AV396" s="224"/>
      <c r="AW396" s="224"/>
      <c r="AX396" s="224"/>
      <c r="AY396" s="224"/>
    </row>
    <row r="397">
      <c r="A397" s="219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5"/>
      <c r="AA397" s="220"/>
      <c r="AB397" s="225"/>
      <c r="AC397" s="225"/>
      <c r="AD397" s="225"/>
      <c r="AE397" s="225"/>
      <c r="AF397" s="225"/>
      <c r="AG397" s="220"/>
      <c r="AH397" s="220"/>
      <c r="AI397" s="220"/>
      <c r="AJ397" s="220"/>
      <c r="AK397" s="222"/>
      <c r="AL397" s="222"/>
      <c r="AM397" s="222"/>
      <c r="AN397" s="222"/>
      <c r="AO397" s="223"/>
      <c r="AP397" s="220"/>
      <c r="AQ397" s="224"/>
      <c r="AR397" s="224"/>
      <c r="AS397" s="224"/>
      <c r="AT397" s="224"/>
      <c r="AU397" s="224"/>
      <c r="AV397" s="224"/>
      <c r="AW397" s="224"/>
      <c r="AX397" s="224"/>
      <c r="AY397" s="224"/>
    </row>
    <row r="398">
      <c r="A398" s="219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5"/>
      <c r="AA398" s="220"/>
      <c r="AB398" s="225"/>
      <c r="AC398" s="225"/>
      <c r="AD398" s="225"/>
      <c r="AE398" s="225"/>
      <c r="AF398" s="225"/>
      <c r="AG398" s="220"/>
      <c r="AH398" s="220"/>
      <c r="AI398" s="220"/>
      <c r="AJ398" s="220"/>
      <c r="AK398" s="222"/>
      <c r="AL398" s="222"/>
      <c r="AM398" s="222"/>
      <c r="AN398" s="222"/>
      <c r="AO398" s="223"/>
      <c r="AP398" s="220"/>
      <c r="AQ398" s="224"/>
      <c r="AR398" s="224"/>
      <c r="AS398" s="224"/>
      <c r="AT398" s="224"/>
      <c r="AU398" s="224"/>
      <c r="AV398" s="224"/>
      <c r="AW398" s="224"/>
      <c r="AX398" s="224"/>
      <c r="AY398" s="224"/>
    </row>
    <row r="399">
      <c r="A399" s="219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5"/>
      <c r="AA399" s="220"/>
      <c r="AB399" s="225"/>
      <c r="AC399" s="225"/>
      <c r="AD399" s="225"/>
      <c r="AE399" s="225"/>
      <c r="AF399" s="225"/>
      <c r="AG399" s="220"/>
      <c r="AH399" s="220"/>
      <c r="AI399" s="220"/>
      <c r="AJ399" s="220"/>
      <c r="AK399" s="222"/>
      <c r="AL399" s="222"/>
      <c r="AM399" s="222"/>
      <c r="AN399" s="222"/>
      <c r="AO399" s="223"/>
      <c r="AP399" s="220"/>
      <c r="AQ399" s="224"/>
      <c r="AR399" s="224"/>
      <c r="AS399" s="224"/>
      <c r="AT399" s="224"/>
      <c r="AU399" s="224"/>
      <c r="AV399" s="224"/>
      <c r="AW399" s="224"/>
      <c r="AX399" s="224"/>
      <c r="AY399" s="224"/>
    </row>
    <row r="400">
      <c r="A400" s="219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5"/>
      <c r="AA400" s="220"/>
      <c r="AB400" s="225"/>
      <c r="AC400" s="225"/>
      <c r="AD400" s="225"/>
      <c r="AE400" s="225"/>
      <c r="AF400" s="225"/>
      <c r="AG400" s="220"/>
      <c r="AH400" s="220"/>
      <c r="AI400" s="220"/>
      <c r="AJ400" s="220"/>
      <c r="AK400" s="222"/>
      <c r="AL400" s="222"/>
      <c r="AM400" s="222"/>
      <c r="AN400" s="222"/>
      <c r="AO400" s="223"/>
      <c r="AP400" s="220"/>
      <c r="AQ400" s="224"/>
      <c r="AR400" s="224"/>
      <c r="AS400" s="224"/>
      <c r="AT400" s="224"/>
      <c r="AU400" s="224"/>
      <c r="AV400" s="224"/>
      <c r="AW400" s="224"/>
      <c r="AX400" s="224"/>
      <c r="AY400" s="224"/>
    </row>
    <row r="401">
      <c r="A401" s="219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5"/>
      <c r="AA401" s="220"/>
      <c r="AB401" s="225"/>
      <c r="AC401" s="225"/>
      <c r="AD401" s="225"/>
      <c r="AE401" s="225"/>
      <c r="AF401" s="225"/>
      <c r="AG401" s="220"/>
      <c r="AH401" s="220"/>
      <c r="AI401" s="220"/>
      <c r="AJ401" s="220"/>
      <c r="AK401" s="222"/>
      <c r="AL401" s="222"/>
      <c r="AM401" s="222"/>
      <c r="AN401" s="222"/>
      <c r="AO401" s="223"/>
      <c r="AP401" s="220"/>
      <c r="AQ401" s="224"/>
      <c r="AR401" s="224"/>
      <c r="AS401" s="224"/>
      <c r="AT401" s="224"/>
      <c r="AU401" s="224"/>
      <c r="AV401" s="224"/>
      <c r="AW401" s="224"/>
      <c r="AX401" s="224"/>
      <c r="AY401" s="224"/>
    </row>
    <row r="402">
      <c r="A402" s="219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5"/>
      <c r="AA402" s="220"/>
      <c r="AB402" s="225"/>
      <c r="AC402" s="225"/>
      <c r="AD402" s="225"/>
      <c r="AE402" s="225"/>
      <c r="AF402" s="225"/>
      <c r="AG402" s="220"/>
      <c r="AH402" s="220"/>
      <c r="AI402" s="220"/>
      <c r="AJ402" s="220"/>
      <c r="AK402" s="222"/>
      <c r="AL402" s="222"/>
      <c r="AM402" s="222"/>
      <c r="AN402" s="222"/>
      <c r="AO402" s="223"/>
      <c r="AP402" s="220"/>
      <c r="AQ402" s="224"/>
      <c r="AR402" s="224"/>
      <c r="AS402" s="224"/>
      <c r="AT402" s="224"/>
      <c r="AU402" s="224"/>
      <c r="AV402" s="224"/>
      <c r="AW402" s="224"/>
      <c r="AX402" s="224"/>
      <c r="AY402" s="224"/>
    </row>
    <row r="403">
      <c r="A403" s="219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5"/>
      <c r="AA403" s="220"/>
      <c r="AB403" s="225"/>
      <c r="AC403" s="225"/>
      <c r="AD403" s="225"/>
      <c r="AE403" s="225"/>
      <c r="AF403" s="225"/>
      <c r="AG403" s="220"/>
      <c r="AH403" s="220"/>
      <c r="AI403" s="220"/>
      <c r="AJ403" s="220"/>
      <c r="AK403" s="222"/>
      <c r="AL403" s="222"/>
      <c r="AM403" s="222"/>
      <c r="AN403" s="222"/>
      <c r="AO403" s="223"/>
      <c r="AP403" s="220"/>
      <c r="AQ403" s="224"/>
      <c r="AR403" s="224"/>
      <c r="AS403" s="224"/>
      <c r="AT403" s="224"/>
      <c r="AU403" s="224"/>
      <c r="AV403" s="224"/>
      <c r="AW403" s="224"/>
      <c r="AX403" s="224"/>
      <c r="AY403" s="224"/>
    </row>
    <row r="404">
      <c r="A404" s="219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5"/>
      <c r="AA404" s="220"/>
      <c r="AB404" s="225"/>
      <c r="AC404" s="225"/>
      <c r="AD404" s="225"/>
      <c r="AE404" s="225"/>
      <c r="AF404" s="225"/>
      <c r="AG404" s="220"/>
      <c r="AH404" s="220"/>
      <c r="AI404" s="220"/>
      <c r="AJ404" s="220"/>
      <c r="AK404" s="222"/>
      <c r="AL404" s="222"/>
      <c r="AM404" s="222"/>
      <c r="AN404" s="222"/>
      <c r="AO404" s="223"/>
      <c r="AP404" s="220"/>
      <c r="AQ404" s="224"/>
      <c r="AR404" s="224"/>
      <c r="AS404" s="224"/>
      <c r="AT404" s="224"/>
      <c r="AU404" s="224"/>
      <c r="AV404" s="224"/>
      <c r="AW404" s="224"/>
      <c r="AX404" s="224"/>
      <c r="AY404" s="224"/>
    </row>
    <row r="405">
      <c r="A405" s="219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5"/>
      <c r="AA405" s="220"/>
      <c r="AB405" s="225"/>
      <c r="AC405" s="225"/>
      <c r="AD405" s="225"/>
      <c r="AE405" s="225"/>
      <c r="AF405" s="225"/>
      <c r="AG405" s="220"/>
      <c r="AH405" s="220"/>
      <c r="AI405" s="220"/>
      <c r="AJ405" s="220"/>
      <c r="AK405" s="222"/>
      <c r="AL405" s="222"/>
      <c r="AM405" s="222"/>
      <c r="AN405" s="222"/>
      <c r="AO405" s="223"/>
      <c r="AP405" s="220"/>
      <c r="AQ405" s="224"/>
      <c r="AR405" s="224"/>
      <c r="AS405" s="224"/>
      <c r="AT405" s="224"/>
      <c r="AU405" s="224"/>
      <c r="AV405" s="224"/>
      <c r="AW405" s="224"/>
      <c r="AX405" s="224"/>
      <c r="AY405" s="224"/>
    </row>
    <row r="406">
      <c r="A406" s="219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5"/>
      <c r="AA406" s="220"/>
      <c r="AB406" s="225"/>
      <c r="AC406" s="225"/>
      <c r="AD406" s="225"/>
      <c r="AE406" s="225"/>
      <c r="AF406" s="225"/>
      <c r="AG406" s="220"/>
      <c r="AH406" s="220"/>
      <c r="AI406" s="220"/>
      <c r="AJ406" s="220"/>
      <c r="AK406" s="222"/>
      <c r="AL406" s="222"/>
      <c r="AM406" s="222"/>
      <c r="AN406" s="222"/>
      <c r="AO406" s="223"/>
      <c r="AP406" s="220"/>
      <c r="AQ406" s="224"/>
      <c r="AR406" s="224"/>
      <c r="AS406" s="224"/>
      <c r="AT406" s="224"/>
      <c r="AU406" s="224"/>
      <c r="AV406" s="224"/>
      <c r="AW406" s="224"/>
      <c r="AX406" s="224"/>
      <c r="AY406" s="224"/>
    </row>
    <row r="407">
      <c r="A407" s="219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5"/>
      <c r="AA407" s="220"/>
      <c r="AB407" s="225"/>
      <c r="AC407" s="225"/>
      <c r="AD407" s="225"/>
      <c r="AE407" s="225"/>
      <c r="AF407" s="225"/>
      <c r="AG407" s="220"/>
      <c r="AH407" s="220"/>
      <c r="AI407" s="220"/>
      <c r="AJ407" s="220"/>
      <c r="AK407" s="222"/>
      <c r="AL407" s="222"/>
      <c r="AM407" s="222"/>
      <c r="AN407" s="222"/>
      <c r="AO407" s="223"/>
      <c r="AP407" s="220"/>
      <c r="AQ407" s="224"/>
      <c r="AR407" s="224"/>
      <c r="AS407" s="224"/>
      <c r="AT407" s="224"/>
      <c r="AU407" s="224"/>
      <c r="AV407" s="224"/>
      <c r="AW407" s="224"/>
      <c r="AX407" s="224"/>
      <c r="AY407" s="224"/>
    </row>
    <row r="408">
      <c r="A408" s="219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5"/>
      <c r="AA408" s="220"/>
      <c r="AB408" s="225"/>
      <c r="AC408" s="225"/>
      <c r="AD408" s="225"/>
      <c r="AE408" s="225"/>
      <c r="AF408" s="225"/>
      <c r="AG408" s="220"/>
      <c r="AH408" s="220"/>
      <c r="AI408" s="220"/>
      <c r="AJ408" s="220"/>
      <c r="AK408" s="222"/>
      <c r="AL408" s="222"/>
      <c r="AM408" s="222"/>
      <c r="AN408" s="222"/>
      <c r="AO408" s="223"/>
      <c r="AP408" s="220"/>
      <c r="AQ408" s="224"/>
      <c r="AR408" s="224"/>
      <c r="AS408" s="224"/>
      <c r="AT408" s="224"/>
      <c r="AU408" s="224"/>
      <c r="AV408" s="224"/>
      <c r="AW408" s="224"/>
      <c r="AX408" s="224"/>
      <c r="AY408" s="224"/>
    </row>
    <row r="409">
      <c r="A409" s="219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5"/>
      <c r="AA409" s="220"/>
      <c r="AB409" s="225"/>
      <c r="AC409" s="225"/>
      <c r="AD409" s="225"/>
      <c r="AE409" s="225"/>
      <c r="AF409" s="225"/>
      <c r="AG409" s="220"/>
      <c r="AH409" s="220"/>
      <c r="AI409" s="220"/>
      <c r="AJ409" s="220"/>
      <c r="AK409" s="222"/>
      <c r="AL409" s="222"/>
      <c r="AM409" s="222"/>
      <c r="AN409" s="222"/>
      <c r="AO409" s="223"/>
      <c r="AP409" s="220"/>
      <c r="AQ409" s="224"/>
      <c r="AR409" s="224"/>
      <c r="AS409" s="224"/>
      <c r="AT409" s="224"/>
      <c r="AU409" s="224"/>
      <c r="AV409" s="224"/>
      <c r="AW409" s="224"/>
      <c r="AX409" s="224"/>
      <c r="AY409" s="224"/>
    </row>
    <row r="410">
      <c r="A410" s="219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5"/>
      <c r="AA410" s="220"/>
      <c r="AB410" s="225"/>
      <c r="AC410" s="225"/>
      <c r="AD410" s="225"/>
      <c r="AE410" s="225"/>
      <c r="AF410" s="225"/>
      <c r="AG410" s="220"/>
      <c r="AH410" s="220"/>
      <c r="AI410" s="220"/>
      <c r="AJ410" s="220"/>
      <c r="AK410" s="222"/>
      <c r="AL410" s="222"/>
      <c r="AM410" s="222"/>
      <c r="AN410" s="222"/>
      <c r="AO410" s="223"/>
      <c r="AP410" s="220"/>
      <c r="AQ410" s="224"/>
      <c r="AR410" s="224"/>
      <c r="AS410" s="224"/>
      <c r="AT410" s="224"/>
      <c r="AU410" s="224"/>
      <c r="AV410" s="224"/>
      <c r="AW410" s="224"/>
      <c r="AX410" s="224"/>
      <c r="AY410" s="224"/>
    </row>
    <row r="411">
      <c r="A411" s="219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5"/>
      <c r="AA411" s="220"/>
      <c r="AB411" s="225"/>
      <c r="AC411" s="225"/>
      <c r="AD411" s="225"/>
      <c r="AE411" s="225"/>
      <c r="AF411" s="225"/>
      <c r="AG411" s="220"/>
      <c r="AH411" s="220"/>
      <c r="AI411" s="220"/>
      <c r="AJ411" s="220"/>
      <c r="AK411" s="222"/>
      <c r="AL411" s="222"/>
      <c r="AM411" s="222"/>
      <c r="AN411" s="222"/>
      <c r="AO411" s="223"/>
      <c r="AP411" s="220"/>
      <c r="AQ411" s="224"/>
      <c r="AR411" s="224"/>
      <c r="AS411" s="224"/>
      <c r="AT411" s="224"/>
      <c r="AU411" s="224"/>
      <c r="AV411" s="224"/>
      <c r="AW411" s="224"/>
      <c r="AX411" s="224"/>
      <c r="AY411" s="224"/>
    </row>
    <row r="412">
      <c r="A412" s="219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5"/>
      <c r="AA412" s="220"/>
      <c r="AB412" s="225"/>
      <c r="AC412" s="225"/>
      <c r="AD412" s="225"/>
      <c r="AE412" s="225"/>
      <c r="AF412" s="225"/>
      <c r="AG412" s="220"/>
      <c r="AH412" s="220"/>
      <c r="AI412" s="220"/>
      <c r="AJ412" s="220"/>
      <c r="AK412" s="222"/>
      <c r="AL412" s="222"/>
      <c r="AM412" s="222"/>
      <c r="AN412" s="222"/>
      <c r="AO412" s="223"/>
      <c r="AP412" s="220"/>
      <c r="AQ412" s="224"/>
      <c r="AR412" s="224"/>
      <c r="AS412" s="224"/>
      <c r="AT412" s="224"/>
      <c r="AU412" s="224"/>
      <c r="AV412" s="224"/>
      <c r="AW412" s="224"/>
      <c r="AX412" s="224"/>
      <c r="AY412" s="224"/>
    </row>
    <row r="413">
      <c r="A413" s="219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5"/>
      <c r="AA413" s="220"/>
      <c r="AB413" s="225"/>
      <c r="AC413" s="225"/>
      <c r="AD413" s="225"/>
      <c r="AE413" s="225"/>
      <c r="AF413" s="225"/>
      <c r="AG413" s="220"/>
      <c r="AH413" s="220"/>
      <c r="AI413" s="220"/>
      <c r="AJ413" s="220"/>
      <c r="AK413" s="222"/>
      <c r="AL413" s="222"/>
      <c r="AM413" s="222"/>
      <c r="AN413" s="222"/>
      <c r="AO413" s="223"/>
      <c r="AP413" s="220"/>
      <c r="AQ413" s="224"/>
      <c r="AR413" s="224"/>
      <c r="AS413" s="224"/>
      <c r="AT413" s="224"/>
      <c r="AU413" s="224"/>
      <c r="AV413" s="224"/>
      <c r="AW413" s="224"/>
      <c r="AX413" s="224"/>
      <c r="AY413" s="224"/>
    </row>
    <row r="414">
      <c r="A414" s="219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5"/>
      <c r="AA414" s="220"/>
      <c r="AB414" s="225"/>
      <c r="AC414" s="225"/>
      <c r="AD414" s="225"/>
      <c r="AE414" s="225"/>
      <c r="AF414" s="225"/>
      <c r="AG414" s="220"/>
      <c r="AH414" s="220"/>
      <c r="AI414" s="220"/>
      <c r="AJ414" s="220"/>
      <c r="AK414" s="222"/>
      <c r="AL414" s="222"/>
      <c r="AM414" s="222"/>
      <c r="AN414" s="222"/>
      <c r="AO414" s="223"/>
      <c r="AP414" s="220"/>
      <c r="AQ414" s="224"/>
      <c r="AR414" s="224"/>
      <c r="AS414" s="224"/>
      <c r="AT414" s="224"/>
      <c r="AU414" s="224"/>
      <c r="AV414" s="224"/>
      <c r="AW414" s="224"/>
      <c r="AX414" s="224"/>
      <c r="AY414" s="224"/>
    </row>
    <row r="415">
      <c r="A415" s="219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5"/>
      <c r="AA415" s="220"/>
      <c r="AB415" s="225"/>
      <c r="AC415" s="225"/>
      <c r="AD415" s="225"/>
      <c r="AE415" s="225"/>
      <c r="AF415" s="225"/>
      <c r="AG415" s="220"/>
      <c r="AH415" s="220"/>
      <c r="AI415" s="220"/>
      <c r="AJ415" s="220"/>
      <c r="AK415" s="222"/>
      <c r="AL415" s="222"/>
      <c r="AM415" s="222"/>
      <c r="AN415" s="222"/>
      <c r="AO415" s="223"/>
      <c r="AP415" s="220"/>
      <c r="AQ415" s="224"/>
      <c r="AR415" s="224"/>
      <c r="AS415" s="224"/>
      <c r="AT415" s="224"/>
      <c r="AU415" s="224"/>
      <c r="AV415" s="224"/>
      <c r="AW415" s="224"/>
      <c r="AX415" s="224"/>
      <c r="AY415" s="224"/>
    </row>
    <row r="416">
      <c r="A416" s="219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5"/>
      <c r="AA416" s="220"/>
      <c r="AB416" s="225"/>
      <c r="AC416" s="225"/>
      <c r="AD416" s="225"/>
      <c r="AE416" s="225"/>
      <c r="AF416" s="225"/>
      <c r="AG416" s="220"/>
      <c r="AH416" s="220"/>
      <c r="AI416" s="220"/>
      <c r="AJ416" s="220"/>
      <c r="AK416" s="222"/>
      <c r="AL416" s="222"/>
      <c r="AM416" s="222"/>
      <c r="AN416" s="222"/>
      <c r="AO416" s="223"/>
      <c r="AP416" s="220"/>
      <c r="AQ416" s="224"/>
      <c r="AR416" s="224"/>
      <c r="AS416" s="224"/>
      <c r="AT416" s="224"/>
      <c r="AU416" s="224"/>
      <c r="AV416" s="224"/>
      <c r="AW416" s="224"/>
      <c r="AX416" s="224"/>
      <c r="AY416" s="224"/>
    </row>
    <row r="417">
      <c r="A417" s="219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5"/>
      <c r="AA417" s="220"/>
      <c r="AB417" s="225"/>
      <c r="AC417" s="225"/>
      <c r="AD417" s="225"/>
      <c r="AE417" s="225"/>
      <c r="AF417" s="225"/>
      <c r="AG417" s="220"/>
      <c r="AH417" s="220"/>
      <c r="AI417" s="220"/>
      <c r="AJ417" s="220"/>
      <c r="AK417" s="222"/>
      <c r="AL417" s="222"/>
      <c r="AM417" s="222"/>
      <c r="AN417" s="222"/>
      <c r="AO417" s="223"/>
      <c r="AP417" s="220"/>
      <c r="AQ417" s="224"/>
      <c r="AR417" s="224"/>
      <c r="AS417" s="224"/>
      <c r="AT417" s="224"/>
      <c r="AU417" s="224"/>
      <c r="AV417" s="224"/>
      <c r="AW417" s="224"/>
      <c r="AX417" s="224"/>
      <c r="AY417" s="224"/>
    </row>
    <row r="418">
      <c r="A418" s="219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5"/>
      <c r="AA418" s="220"/>
      <c r="AB418" s="225"/>
      <c r="AC418" s="225"/>
      <c r="AD418" s="225"/>
      <c r="AE418" s="225"/>
      <c r="AF418" s="225"/>
      <c r="AG418" s="220"/>
      <c r="AH418" s="220"/>
      <c r="AI418" s="220"/>
      <c r="AJ418" s="220"/>
      <c r="AK418" s="222"/>
      <c r="AL418" s="222"/>
      <c r="AM418" s="222"/>
      <c r="AN418" s="222"/>
      <c r="AO418" s="223"/>
      <c r="AP418" s="220"/>
      <c r="AQ418" s="224"/>
      <c r="AR418" s="224"/>
      <c r="AS418" s="224"/>
      <c r="AT418" s="224"/>
      <c r="AU418" s="224"/>
      <c r="AV418" s="224"/>
      <c r="AW418" s="224"/>
      <c r="AX418" s="224"/>
      <c r="AY418" s="224"/>
    </row>
    <row r="419">
      <c r="A419" s="219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5"/>
      <c r="AA419" s="220"/>
      <c r="AB419" s="225"/>
      <c r="AC419" s="225"/>
      <c r="AD419" s="225"/>
      <c r="AE419" s="225"/>
      <c r="AF419" s="225"/>
      <c r="AG419" s="220"/>
      <c r="AH419" s="220"/>
      <c r="AI419" s="220"/>
      <c r="AJ419" s="220"/>
      <c r="AK419" s="222"/>
      <c r="AL419" s="222"/>
      <c r="AM419" s="222"/>
      <c r="AN419" s="222"/>
      <c r="AO419" s="223"/>
      <c r="AP419" s="220"/>
      <c r="AQ419" s="224"/>
      <c r="AR419" s="224"/>
      <c r="AS419" s="224"/>
      <c r="AT419" s="224"/>
      <c r="AU419" s="224"/>
      <c r="AV419" s="224"/>
      <c r="AW419" s="224"/>
      <c r="AX419" s="224"/>
      <c r="AY419" s="224"/>
    </row>
    <row r="420">
      <c r="A420" s="219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5"/>
      <c r="AA420" s="220"/>
      <c r="AB420" s="225"/>
      <c r="AC420" s="225"/>
      <c r="AD420" s="225"/>
      <c r="AE420" s="225"/>
      <c r="AF420" s="225"/>
      <c r="AG420" s="220"/>
      <c r="AH420" s="220"/>
      <c r="AI420" s="220"/>
      <c r="AJ420" s="220"/>
      <c r="AK420" s="222"/>
      <c r="AL420" s="222"/>
      <c r="AM420" s="222"/>
      <c r="AN420" s="222"/>
      <c r="AO420" s="223"/>
      <c r="AP420" s="220"/>
      <c r="AQ420" s="224"/>
      <c r="AR420" s="224"/>
      <c r="AS420" s="224"/>
      <c r="AT420" s="224"/>
      <c r="AU420" s="224"/>
      <c r="AV420" s="224"/>
      <c r="AW420" s="224"/>
      <c r="AX420" s="224"/>
      <c r="AY420" s="224"/>
    </row>
    <row r="421">
      <c r="A421" s="219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5"/>
      <c r="AA421" s="220"/>
      <c r="AB421" s="225"/>
      <c r="AC421" s="225"/>
      <c r="AD421" s="225"/>
      <c r="AE421" s="225"/>
      <c r="AF421" s="225"/>
      <c r="AG421" s="220"/>
      <c r="AH421" s="220"/>
      <c r="AI421" s="220"/>
      <c r="AJ421" s="220"/>
      <c r="AK421" s="222"/>
      <c r="AL421" s="222"/>
      <c r="AM421" s="222"/>
      <c r="AN421" s="222"/>
      <c r="AO421" s="223"/>
      <c r="AP421" s="220"/>
      <c r="AQ421" s="224"/>
      <c r="AR421" s="224"/>
      <c r="AS421" s="224"/>
      <c r="AT421" s="224"/>
      <c r="AU421" s="224"/>
      <c r="AV421" s="224"/>
      <c r="AW421" s="224"/>
      <c r="AX421" s="224"/>
      <c r="AY421" s="224"/>
    </row>
    <row r="422">
      <c r="A422" s="219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5"/>
      <c r="AA422" s="220"/>
      <c r="AB422" s="225"/>
      <c r="AC422" s="225"/>
      <c r="AD422" s="225"/>
      <c r="AE422" s="225"/>
      <c r="AF422" s="225"/>
      <c r="AG422" s="220"/>
      <c r="AH422" s="220"/>
      <c r="AI422" s="220"/>
      <c r="AJ422" s="220"/>
      <c r="AK422" s="222"/>
      <c r="AL422" s="222"/>
      <c r="AM422" s="222"/>
      <c r="AN422" s="222"/>
      <c r="AO422" s="223"/>
      <c r="AP422" s="220"/>
      <c r="AQ422" s="224"/>
      <c r="AR422" s="224"/>
      <c r="AS422" s="224"/>
      <c r="AT422" s="224"/>
      <c r="AU422" s="224"/>
      <c r="AV422" s="224"/>
      <c r="AW422" s="224"/>
      <c r="AX422" s="224"/>
      <c r="AY422" s="224"/>
    </row>
    <row r="423">
      <c r="A423" s="219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5"/>
      <c r="AA423" s="220"/>
      <c r="AB423" s="225"/>
      <c r="AC423" s="225"/>
      <c r="AD423" s="225"/>
      <c r="AE423" s="225"/>
      <c r="AF423" s="225"/>
      <c r="AG423" s="220"/>
      <c r="AH423" s="220"/>
      <c r="AI423" s="220"/>
      <c r="AJ423" s="220"/>
      <c r="AK423" s="222"/>
      <c r="AL423" s="222"/>
      <c r="AM423" s="222"/>
      <c r="AN423" s="222"/>
      <c r="AO423" s="223"/>
      <c r="AP423" s="220"/>
      <c r="AQ423" s="224"/>
      <c r="AR423" s="224"/>
      <c r="AS423" s="224"/>
      <c r="AT423" s="224"/>
      <c r="AU423" s="224"/>
      <c r="AV423" s="224"/>
      <c r="AW423" s="224"/>
      <c r="AX423" s="224"/>
      <c r="AY423" s="224"/>
    </row>
    <row r="424">
      <c r="A424" s="219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5"/>
      <c r="AA424" s="220"/>
      <c r="AB424" s="225"/>
      <c r="AC424" s="225"/>
      <c r="AD424" s="225"/>
      <c r="AE424" s="225"/>
      <c r="AF424" s="225"/>
      <c r="AG424" s="220"/>
      <c r="AH424" s="220"/>
      <c r="AI424" s="220"/>
      <c r="AJ424" s="220"/>
      <c r="AK424" s="222"/>
      <c r="AL424" s="222"/>
      <c r="AM424" s="222"/>
      <c r="AN424" s="222"/>
      <c r="AO424" s="223"/>
      <c r="AP424" s="220"/>
      <c r="AQ424" s="224"/>
      <c r="AR424" s="224"/>
      <c r="AS424" s="224"/>
      <c r="AT424" s="224"/>
      <c r="AU424" s="224"/>
      <c r="AV424" s="224"/>
      <c r="AW424" s="224"/>
      <c r="AX424" s="224"/>
      <c r="AY424" s="224"/>
    </row>
    <row r="425">
      <c r="A425" s="219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5"/>
      <c r="AA425" s="220"/>
      <c r="AB425" s="225"/>
      <c r="AC425" s="225"/>
      <c r="AD425" s="225"/>
      <c r="AE425" s="225"/>
      <c r="AF425" s="225"/>
      <c r="AG425" s="220"/>
      <c r="AH425" s="220"/>
      <c r="AI425" s="220"/>
      <c r="AJ425" s="220"/>
      <c r="AK425" s="222"/>
      <c r="AL425" s="222"/>
      <c r="AM425" s="222"/>
      <c r="AN425" s="222"/>
      <c r="AO425" s="223"/>
      <c r="AP425" s="220"/>
      <c r="AQ425" s="224"/>
      <c r="AR425" s="224"/>
      <c r="AS425" s="224"/>
      <c r="AT425" s="224"/>
      <c r="AU425" s="224"/>
      <c r="AV425" s="224"/>
      <c r="AW425" s="224"/>
      <c r="AX425" s="224"/>
      <c r="AY425" s="224"/>
    </row>
    <row r="426">
      <c r="A426" s="219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5"/>
      <c r="AA426" s="220"/>
      <c r="AB426" s="225"/>
      <c r="AC426" s="225"/>
      <c r="AD426" s="225"/>
      <c r="AE426" s="225"/>
      <c r="AF426" s="225"/>
      <c r="AG426" s="220"/>
      <c r="AH426" s="220"/>
      <c r="AI426" s="220"/>
      <c r="AJ426" s="220"/>
      <c r="AK426" s="222"/>
      <c r="AL426" s="222"/>
      <c r="AM426" s="222"/>
      <c r="AN426" s="222"/>
      <c r="AO426" s="223"/>
      <c r="AP426" s="220"/>
      <c r="AQ426" s="224"/>
      <c r="AR426" s="224"/>
      <c r="AS426" s="224"/>
      <c r="AT426" s="224"/>
      <c r="AU426" s="224"/>
      <c r="AV426" s="224"/>
      <c r="AW426" s="224"/>
      <c r="AX426" s="224"/>
      <c r="AY426" s="224"/>
    </row>
    <row r="427">
      <c r="A427" s="219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5"/>
      <c r="AA427" s="220"/>
      <c r="AB427" s="225"/>
      <c r="AC427" s="225"/>
      <c r="AD427" s="225"/>
      <c r="AE427" s="225"/>
      <c r="AF427" s="225"/>
      <c r="AG427" s="220"/>
      <c r="AH427" s="220"/>
      <c r="AI427" s="220"/>
      <c r="AJ427" s="220"/>
      <c r="AK427" s="222"/>
      <c r="AL427" s="222"/>
      <c r="AM427" s="222"/>
      <c r="AN427" s="222"/>
      <c r="AO427" s="223"/>
      <c r="AP427" s="220"/>
      <c r="AQ427" s="224"/>
      <c r="AR427" s="224"/>
      <c r="AS427" s="224"/>
      <c r="AT427" s="224"/>
      <c r="AU427" s="224"/>
      <c r="AV427" s="224"/>
      <c r="AW427" s="224"/>
      <c r="AX427" s="224"/>
      <c r="AY427" s="224"/>
    </row>
    <row r="428">
      <c r="A428" s="219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5"/>
      <c r="AA428" s="220"/>
      <c r="AB428" s="225"/>
      <c r="AC428" s="225"/>
      <c r="AD428" s="225"/>
      <c r="AE428" s="225"/>
      <c r="AF428" s="225"/>
      <c r="AG428" s="220"/>
      <c r="AH428" s="220"/>
      <c r="AI428" s="220"/>
      <c r="AJ428" s="220"/>
      <c r="AK428" s="222"/>
      <c r="AL428" s="222"/>
      <c r="AM428" s="222"/>
      <c r="AN428" s="222"/>
      <c r="AO428" s="223"/>
      <c r="AP428" s="220"/>
      <c r="AQ428" s="224"/>
      <c r="AR428" s="224"/>
      <c r="AS428" s="224"/>
      <c r="AT428" s="224"/>
      <c r="AU428" s="224"/>
      <c r="AV428" s="224"/>
      <c r="AW428" s="224"/>
      <c r="AX428" s="224"/>
      <c r="AY428" s="224"/>
    </row>
    <row r="429">
      <c r="A429" s="219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5"/>
      <c r="AA429" s="220"/>
      <c r="AB429" s="225"/>
      <c r="AC429" s="225"/>
      <c r="AD429" s="225"/>
      <c r="AE429" s="225"/>
      <c r="AF429" s="225"/>
      <c r="AG429" s="220"/>
      <c r="AH429" s="220"/>
      <c r="AI429" s="220"/>
      <c r="AJ429" s="220"/>
      <c r="AK429" s="222"/>
      <c r="AL429" s="222"/>
      <c r="AM429" s="222"/>
      <c r="AN429" s="222"/>
      <c r="AO429" s="223"/>
      <c r="AP429" s="220"/>
      <c r="AQ429" s="224"/>
      <c r="AR429" s="224"/>
      <c r="AS429" s="224"/>
      <c r="AT429" s="224"/>
      <c r="AU429" s="224"/>
      <c r="AV429" s="224"/>
      <c r="AW429" s="224"/>
      <c r="AX429" s="224"/>
      <c r="AY429" s="224"/>
    </row>
    <row r="430">
      <c r="A430" s="219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5"/>
      <c r="AA430" s="220"/>
      <c r="AB430" s="225"/>
      <c r="AC430" s="225"/>
      <c r="AD430" s="225"/>
      <c r="AE430" s="225"/>
      <c r="AF430" s="225"/>
      <c r="AG430" s="220"/>
      <c r="AH430" s="220"/>
      <c r="AI430" s="220"/>
      <c r="AJ430" s="220"/>
      <c r="AK430" s="222"/>
      <c r="AL430" s="222"/>
      <c r="AM430" s="222"/>
      <c r="AN430" s="222"/>
      <c r="AO430" s="223"/>
      <c r="AP430" s="220"/>
      <c r="AQ430" s="224"/>
      <c r="AR430" s="224"/>
      <c r="AS430" s="224"/>
      <c r="AT430" s="224"/>
      <c r="AU430" s="224"/>
      <c r="AV430" s="224"/>
      <c r="AW430" s="224"/>
      <c r="AX430" s="224"/>
      <c r="AY430" s="224"/>
    </row>
    <row r="431">
      <c r="A431" s="219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5"/>
      <c r="AA431" s="220"/>
      <c r="AB431" s="225"/>
      <c r="AC431" s="225"/>
      <c r="AD431" s="225"/>
      <c r="AE431" s="225"/>
      <c r="AF431" s="225"/>
      <c r="AG431" s="220"/>
      <c r="AH431" s="220"/>
      <c r="AI431" s="220"/>
      <c r="AJ431" s="220"/>
      <c r="AK431" s="222"/>
      <c r="AL431" s="222"/>
      <c r="AM431" s="222"/>
      <c r="AN431" s="222"/>
      <c r="AO431" s="223"/>
      <c r="AP431" s="220"/>
      <c r="AQ431" s="224"/>
      <c r="AR431" s="224"/>
      <c r="AS431" s="224"/>
      <c r="AT431" s="224"/>
      <c r="AU431" s="224"/>
      <c r="AV431" s="224"/>
      <c r="AW431" s="224"/>
      <c r="AX431" s="224"/>
      <c r="AY431" s="224"/>
    </row>
    <row r="432">
      <c r="A432" s="219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5"/>
      <c r="AA432" s="220"/>
      <c r="AB432" s="225"/>
      <c r="AC432" s="225"/>
      <c r="AD432" s="225"/>
      <c r="AE432" s="225"/>
      <c r="AF432" s="225"/>
      <c r="AG432" s="220"/>
      <c r="AH432" s="220"/>
      <c r="AI432" s="220"/>
      <c r="AJ432" s="220"/>
      <c r="AK432" s="222"/>
      <c r="AL432" s="222"/>
      <c r="AM432" s="222"/>
      <c r="AN432" s="222"/>
      <c r="AO432" s="223"/>
      <c r="AP432" s="220"/>
      <c r="AQ432" s="224"/>
      <c r="AR432" s="224"/>
      <c r="AS432" s="224"/>
      <c r="AT432" s="224"/>
      <c r="AU432" s="224"/>
      <c r="AV432" s="224"/>
      <c r="AW432" s="224"/>
      <c r="AX432" s="224"/>
      <c r="AY432" s="224"/>
    </row>
    <row r="433">
      <c r="A433" s="219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5"/>
      <c r="AA433" s="220"/>
      <c r="AB433" s="225"/>
      <c r="AC433" s="225"/>
      <c r="AD433" s="225"/>
      <c r="AE433" s="225"/>
      <c r="AF433" s="225"/>
      <c r="AG433" s="220"/>
      <c r="AH433" s="220"/>
      <c r="AI433" s="220"/>
      <c r="AJ433" s="220"/>
      <c r="AK433" s="222"/>
      <c r="AL433" s="222"/>
      <c r="AM433" s="222"/>
      <c r="AN433" s="222"/>
      <c r="AO433" s="223"/>
      <c r="AP433" s="220"/>
      <c r="AQ433" s="224"/>
      <c r="AR433" s="224"/>
      <c r="AS433" s="224"/>
      <c r="AT433" s="224"/>
      <c r="AU433" s="224"/>
      <c r="AV433" s="224"/>
      <c r="AW433" s="224"/>
      <c r="AX433" s="224"/>
      <c r="AY433" s="224"/>
    </row>
    <row r="434">
      <c r="A434" s="219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5"/>
      <c r="AA434" s="220"/>
      <c r="AB434" s="225"/>
      <c r="AC434" s="225"/>
      <c r="AD434" s="225"/>
      <c r="AE434" s="225"/>
      <c r="AF434" s="225"/>
      <c r="AG434" s="220"/>
      <c r="AH434" s="220"/>
      <c r="AI434" s="220"/>
      <c r="AJ434" s="220"/>
      <c r="AK434" s="222"/>
      <c r="AL434" s="222"/>
      <c r="AM434" s="222"/>
      <c r="AN434" s="222"/>
      <c r="AO434" s="223"/>
      <c r="AP434" s="220"/>
      <c r="AQ434" s="224"/>
      <c r="AR434" s="224"/>
      <c r="AS434" s="224"/>
      <c r="AT434" s="224"/>
      <c r="AU434" s="224"/>
      <c r="AV434" s="224"/>
      <c r="AW434" s="224"/>
      <c r="AX434" s="224"/>
      <c r="AY434" s="224"/>
    </row>
    <row r="435">
      <c r="A435" s="219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5"/>
      <c r="AA435" s="220"/>
      <c r="AB435" s="225"/>
      <c r="AC435" s="225"/>
      <c r="AD435" s="225"/>
      <c r="AE435" s="225"/>
      <c r="AF435" s="225"/>
      <c r="AG435" s="220"/>
      <c r="AH435" s="220"/>
      <c r="AI435" s="220"/>
      <c r="AJ435" s="220"/>
      <c r="AK435" s="222"/>
      <c r="AL435" s="222"/>
      <c r="AM435" s="222"/>
      <c r="AN435" s="222"/>
      <c r="AO435" s="223"/>
      <c r="AP435" s="220"/>
      <c r="AQ435" s="224"/>
      <c r="AR435" s="224"/>
      <c r="AS435" s="224"/>
      <c r="AT435" s="224"/>
      <c r="AU435" s="224"/>
      <c r="AV435" s="224"/>
      <c r="AW435" s="224"/>
      <c r="AX435" s="224"/>
      <c r="AY435" s="224"/>
    </row>
    <row r="436">
      <c r="A436" s="219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5"/>
      <c r="AA436" s="220"/>
      <c r="AB436" s="225"/>
      <c r="AC436" s="225"/>
      <c r="AD436" s="225"/>
      <c r="AE436" s="225"/>
      <c r="AF436" s="225"/>
      <c r="AG436" s="220"/>
      <c r="AH436" s="220"/>
      <c r="AI436" s="220"/>
      <c r="AJ436" s="220"/>
      <c r="AK436" s="222"/>
      <c r="AL436" s="222"/>
      <c r="AM436" s="222"/>
      <c r="AN436" s="222"/>
      <c r="AO436" s="223"/>
      <c r="AP436" s="220"/>
      <c r="AQ436" s="224"/>
      <c r="AR436" s="224"/>
      <c r="AS436" s="224"/>
      <c r="AT436" s="224"/>
      <c r="AU436" s="224"/>
      <c r="AV436" s="224"/>
      <c r="AW436" s="224"/>
      <c r="AX436" s="224"/>
      <c r="AY436" s="224"/>
    </row>
    <row r="437">
      <c r="A437" s="219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5"/>
      <c r="AA437" s="220"/>
      <c r="AB437" s="225"/>
      <c r="AC437" s="225"/>
      <c r="AD437" s="225"/>
      <c r="AE437" s="225"/>
      <c r="AF437" s="225"/>
      <c r="AG437" s="220"/>
      <c r="AH437" s="220"/>
      <c r="AI437" s="220"/>
      <c r="AJ437" s="220"/>
      <c r="AK437" s="222"/>
      <c r="AL437" s="222"/>
      <c r="AM437" s="222"/>
      <c r="AN437" s="222"/>
      <c r="AO437" s="223"/>
      <c r="AP437" s="220"/>
      <c r="AQ437" s="224"/>
      <c r="AR437" s="224"/>
      <c r="AS437" s="224"/>
      <c r="AT437" s="224"/>
      <c r="AU437" s="224"/>
      <c r="AV437" s="224"/>
      <c r="AW437" s="224"/>
      <c r="AX437" s="224"/>
      <c r="AY437" s="224"/>
    </row>
    <row r="438">
      <c r="A438" s="219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5"/>
      <c r="AA438" s="220"/>
      <c r="AB438" s="225"/>
      <c r="AC438" s="225"/>
      <c r="AD438" s="225"/>
      <c r="AE438" s="225"/>
      <c r="AF438" s="225"/>
      <c r="AG438" s="220"/>
      <c r="AH438" s="220"/>
      <c r="AI438" s="220"/>
      <c r="AJ438" s="220"/>
      <c r="AK438" s="222"/>
      <c r="AL438" s="222"/>
      <c r="AM438" s="222"/>
      <c r="AN438" s="222"/>
      <c r="AO438" s="223"/>
      <c r="AP438" s="220"/>
      <c r="AQ438" s="224"/>
      <c r="AR438" s="224"/>
      <c r="AS438" s="224"/>
      <c r="AT438" s="224"/>
      <c r="AU438" s="224"/>
      <c r="AV438" s="224"/>
      <c r="AW438" s="224"/>
      <c r="AX438" s="224"/>
      <c r="AY438" s="224"/>
    </row>
    <row r="439">
      <c r="A439" s="219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5"/>
      <c r="AA439" s="220"/>
      <c r="AB439" s="225"/>
      <c r="AC439" s="225"/>
      <c r="AD439" s="225"/>
      <c r="AE439" s="225"/>
      <c r="AF439" s="225"/>
      <c r="AG439" s="220"/>
      <c r="AH439" s="220"/>
      <c r="AI439" s="220"/>
      <c r="AJ439" s="220"/>
      <c r="AK439" s="222"/>
      <c r="AL439" s="222"/>
      <c r="AM439" s="222"/>
      <c r="AN439" s="222"/>
      <c r="AO439" s="223"/>
      <c r="AP439" s="220"/>
      <c r="AQ439" s="224"/>
      <c r="AR439" s="224"/>
      <c r="AS439" s="224"/>
      <c r="AT439" s="224"/>
      <c r="AU439" s="224"/>
      <c r="AV439" s="224"/>
      <c r="AW439" s="224"/>
      <c r="AX439" s="224"/>
      <c r="AY439" s="224"/>
    </row>
    <row r="440">
      <c r="A440" s="219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5"/>
      <c r="AA440" s="220"/>
      <c r="AB440" s="225"/>
      <c r="AC440" s="225"/>
      <c r="AD440" s="225"/>
      <c r="AE440" s="225"/>
      <c r="AF440" s="225"/>
      <c r="AG440" s="220"/>
      <c r="AH440" s="220"/>
      <c r="AI440" s="220"/>
      <c r="AJ440" s="220"/>
      <c r="AK440" s="222"/>
      <c r="AL440" s="222"/>
      <c r="AM440" s="222"/>
      <c r="AN440" s="222"/>
      <c r="AO440" s="223"/>
      <c r="AP440" s="220"/>
      <c r="AQ440" s="224"/>
      <c r="AR440" s="224"/>
      <c r="AS440" s="224"/>
      <c r="AT440" s="224"/>
      <c r="AU440" s="224"/>
      <c r="AV440" s="224"/>
      <c r="AW440" s="224"/>
      <c r="AX440" s="224"/>
      <c r="AY440" s="224"/>
    </row>
    <row r="441">
      <c r="A441" s="219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5"/>
      <c r="AA441" s="220"/>
      <c r="AB441" s="225"/>
      <c r="AC441" s="225"/>
      <c r="AD441" s="225"/>
      <c r="AE441" s="225"/>
      <c r="AF441" s="225"/>
      <c r="AG441" s="220"/>
      <c r="AH441" s="220"/>
      <c r="AI441" s="220"/>
      <c r="AJ441" s="220"/>
      <c r="AK441" s="222"/>
      <c r="AL441" s="222"/>
      <c r="AM441" s="222"/>
      <c r="AN441" s="222"/>
      <c r="AO441" s="223"/>
      <c r="AP441" s="220"/>
      <c r="AQ441" s="224"/>
      <c r="AR441" s="224"/>
      <c r="AS441" s="224"/>
      <c r="AT441" s="224"/>
      <c r="AU441" s="224"/>
      <c r="AV441" s="224"/>
      <c r="AW441" s="224"/>
      <c r="AX441" s="224"/>
      <c r="AY441" s="224"/>
    </row>
    <row r="442">
      <c r="A442" s="219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5"/>
      <c r="AA442" s="220"/>
      <c r="AB442" s="225"/>
      <c r="AC442" s="225"/>
      <c r="AD442" s="225"/>
      <c r="AE442" s="225"/>
      <c r="AF442" s="225"/>
      <c r="AG442" s="220"/>
      <c r="AH442" s="220"/>
      <c r="AI442" s="220"/>
      <c r="AJ442" s="220"/>
      <c r="AK442" s="222"/>
      <c r="AL442" s="222"/>
      <c r="AM442" s="222"/>
      <c r="AN442" s="222"/>
      <c r="AO442" s="223"/>
      <c r="AP442" s="220"/>
      <c r="AQ442" s="224"/>
      <c r="AR442" s="224"/>
      <c r="AS442" s="224"/>
      <c r="AT442" s="224"/>
      <c r="AU442" s="224"/>
      <c r="AV442" s="224"/>
      <c r="AW442" s="224"/>
      <c r="AX442" s="224"/>
      <c r="AY442" s="224"/>
    </row>
    <row r="443">
      <c r="A443" s="219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5"/>
      <c r="AA443" s="220"/>
      <c r="AB443" s="225"/>
      <c r="AC443" s="225"/>
      <c r="AD443" s="225"/>
      <c r="AE443" s="225"/>
      <c r="AF443" s="225"/>
      <c r="AG443" s="220"/>
      <c r="AH443" s="220"/>
      <c r="AI443" s="220"/>
      <c r="AJ443" s="220"/>
      <c r="AK443" s="222"/>
      <c r="AL443" s="222"/>
      <c r="AM443" s="222"/>
      <c r="AN443" s="222"/>
      <c r="AO443" s="223"/>
      <c r="AP443" s="220"/>
      <c r="AQ443" s="224"/>
      <c r="AR443" s="224"/>
      <c r="AS443" s="224"/>
      <c r="AT443" s="224"/>
      <c r="AU443" s="224"/>
      <c r="AV443" s="224"/>
      <c r="AW443" s="224"/>
      <c r="AX443" s="224"/>
      <c r="AY443" s="224"/>
    </row>
    <row r="444">
      <c r="A444" s="219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5"/>
      <c r="AA444" s="220"/>
      <c r="AB444" s="225"/>
      <c r="AC444" s="225"/>
      <c r="AD444" s="225"/>
      <c r="AE444" s="225"/>
      <c r="AF444" s="225"/>
      <c r="AG444" s="220"/>
      <c r="AH444" s="220"/>
      <c r="AI444" s="220"/>
      <c r="AJ444" s="220"/>
      <c r="AK444" s="222"/>
      <c r="AL444" s="222"/>
      <c r="AM444" s="222"/>
      <c r="AN444" s="222"/>
      <c r="AO444" s="223"/>
      <c r="AP444" s="220"/>
      <c r="AQ444" s="224"/>
      <c r="AR444" s="224"/>
      <c r="AS444" s="224"/>
      <c r="AT444" s="224"/>
      <c r="AU444" s="224"/>
      <c r="AV444" s="224"/>
      <c r="AW444" s="224"/>
      <c r="AX444" s="224"/>
      <c r="AY444" s="224"/>
    </row>
    <row r="445">
      <c r="A445" s="219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5"/>
      <c r="AA445" s="220"/>
      <c r="AB445" s="225"/>
      <c r="AC445" s="225"/>
      <c r="AD445" s="225"/>
      <c r="AE445" s="225"/>
      <c r="AF445" s="225"/>
      <c r="AG445" s="220"/>
      <c r="AH445" s="220"/>
      <c r="AI445" s="220"/>
      <c r="AJ445" s="220"/>
      <c r="AK445" s="222"/>
      <c r="AL445" s="222"/>
      <c r="AM445" s="222"/>
      <c r="AN445" s="222"/>
      <c r="AO445" s="223"/>
      <c r="AP445" s="220"/>
      <c r="AQ445" s="224"/>
      <c r="AR445" s="224"/>
      <c r="AS445" s="224"/>
      <c r="AT445" s="224"/>
      <c r="AU445" s="224"/>
      <c r="AV445" s="224"/>
      <c r="AW445" s="224"/>
      <c r="AX445" s="224"/>
      <c r="AY445" s="224"/>
    </row>
    <row r="446">
      <c r="A446" s="219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5"/>
      <c r="AA446" s="220"/>
      <c r="AB446" s="225"/>
      <c r="AC446" s="225"/>
      <c r="AD446" s="225"/>
      <c r="AE446" s="225"/>
      <c r="AF446" s="225"/>
      <c r="AG446" s="220"/>
      <c r="AH446" s="220"/>
      <c r="AI446" s="220"/>
      <c r="AJ446" s="220"/>
      <c r="AK446" s="222"/>
      <c r="AL446" s="222"/>
      <c r="AM446" s="222"/>
      <c r="AN446" s="222"/>
      <c r="AO446" s="223"/>
      <c r="AP446" s="220"/>
      <c r="AQ446" s="224"/>
      <c r="AR446" s="224"/>
      <c r="AS446" s="224"/>
      <c r="AT446" s="224"/>
      <c r="AU446" s="224"/>
      <c r="AV446" s="224"/>
      <c r="AW446" s="224"/>
      <c r="AX446" s="224"/>
      <c r="AY446" s="224"/>
    </row>
    <row r="447">
      <c r="A447" s="219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5"/>
      <c r="AA447" s="220"/>
      <c r="AB447" s="225"/>
      <c r="AC447" s="225"/>
      <c r="AD447" s="225"/>
      <c r="AE447" s="225"/>
      <c r="AF447" s="225"/>
      <c r="AG447" s="220"/>
      <c r="AH447" s="220"/>
      <c r="AI447" s="220"/>
      <c r="AJ447" s="220"/>
      <c r="AK447" s="222"/>
      <c r="AL447" s="222"/>
      <c r="AM447" s="222"/>
      <c r="AN447" s="222"/>
      <c r="AO447" s="223"/>
      <c r="AP447" s="220"/>
      <c r="AQ447" s="224"/>
      <c r="AR447" s="224"/>
      <c r="AS447" s="224"/>
      <c r="AT447" s="224"/>
      <c r="AU447" s="224"/>
      <c r="AV447" s="224"/>
      <c r="AW447" s="224"/>
      <c r="AX447" s="224"/>
      <c r="AY447" s="224"/>
    </row>
    <row r="448">
      <c r="A448" s="219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5"/>
      <c r="AA448" s="220"/>
      <c r="AB448" s="225"/>
      <c r="AC448" s="225"/>
      <c r="AD448" s="225"/>
      <c r="AE448" s="225"/>
      <c r="AF448" s="225"/>
      <c r="AG448" s="220"/>
      <c r="AH448" s="220"/>
      <c r="AI448" s="220"/>
      <c r="AJ448" s="220"/>
      <c r="AK448" s="222"/>
      <c r="AL448" s="222"/>
      <c r="AM448" s="222"/>
      <c r="AN448" s="222"/>
      <c r="AO448" s="223"/>
      <c r="AP448" s="220"/>
      <c r="AQ448" s="224"/>
      <c r="AR448" s="224"/>
      <c r="AS448" s="224"/>
      <c r="AT448" s="224"/>
      <c r="AU448" s="224"/>
      <c r="AV448" s="224"/>
      <c r="AW448" s="224"/>
      <c r="AX448" s="224"/>
      <c r="AY448" s="224"/>
    </row>
    <row r="449">
      <c r="A449" s="219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5"/>
      <c r="AA449" s="220"/>
      <c r="AB449" s="225"/>
      <c r="AC449" s="225"/>
      <c r="AD449" s="225"/>
      <c r="AE449" s="225"/>
      <c r="AF449" s="225"/>
      <c r="AG449" s="220"/>
      <c r="AH449" s="220"/>
      <c r="AI449" s="220"/>
      <c r="AJ449" s="220"/>
      <c r="AK449" s="222"/>
      <c r="AL449" s="222"/>
      <c r="AM449" s="222"/>
      <c r="AN449" s="222"/>
      <c r="AO449" s="223"/>
      <c r="AP449" s="220"/>
      <c r="AQ449" s="224"/>
      <c r="AR449" s="224"/>
      <c r="AS449" s="224"/>
      <c r="AT449" s="224"/>
      <c r="AU449" s="224"/>
      <c r="AV449" s="224"/>
      <c r="AW449" s="224"/>
      <c r="AX449" s="224"/>
      <c r="AY449" s="224"/>
    </row>
    <row r="450">
      <c r="A450" s="219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5"/>
      <c r="AA450" s="220"/>
      <c r="AB450" s="225"/>
      <c r="AC450" s="225"/>
      <c r="AD450" s="225"/>
      <c r="AE450" s="225"/>
      <c r="AF450" s="225"/>
      <c r="AG450" s="220"/>
      <c r="AH450" s="220"/>
      <c r="AI450" s="220"/>
      <c r="AJ450" s="220"/>
      <c r="AK450" s="222"/>
      <c r="AL450" s="222"/>
      <c r="AM450" s="222"/>
      <c r="AN450" s="222"/>
      <c r="AO450" s="223"/>
      <c r="AP450" s="220"/>
      <c r="AQ450" s="224"/>
      <c r="AR450" s="224"/>
      <c r="AS450" s="224"/>
      <c r="AT450" s="224"/>
      <c r="AU450" s="224"/>
      <c r="AV450" s="224"/>
      <c r="AW450" s="224"/>
      <c r="AX450" s="224"/>
      <c r="AY450" s="224"/>
    </row>
    <row r="451">
      <c r="A451" s="219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5"/>
      <c r="AA451" s="220"/>
      <c r="AB451" s="225"/>
      <c r="AC451" s="225"/>
      <c r="AD451" s="225"/>
      <c r="AE451" s="225"/>
      <c r="AF451" s="225"/>
      <c r="AG451" s="220"/>
      <c r="AH451" s="220"/>
      <c r="AI451" s="220"/>
      <c r="AJ451" s="220"/>
      <c r="AK451" s="222"/>
      <c r="AL451" s="222"/>
      <c r="AM451" s="222"/>
      <c r="AN451" s="222"/>
      <c r="AO451" s="223"/>
      <c r="AP451" s="220"/>
      <c r="AQ451" s="224"/>
      <c r="AR451" s="224"/>
      <c r="AS451" s="224"/>
      <c r="AT451" s="224"/>
      <c r="AU451" s="224"/>
      <c r="AV451" s="224"/>
      <c r="AW451" s="224"/>
      <c r="AX451" s="224"/>
      <c r="AY451" s="224"/>
    </row>
    <row r="452">
      <c r="A452" s="219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5"/>
      <c r="AA452" s="220"/>
      <c r="AB452" s="225"/>
      <c r="AC452" s="225"/>
      <c r="AD452" s="225"/>
      <c r="AE452" s="225"/>
      <c r="AF452" s="225"/>
      <c r="AG452" s="220"/>
      <c r="AH452" s="220"/>
      <c r="AI452" s="220"/>
      <c r="AJ452" s="220"/>
      <c r="AK452" s="222"/>
      <c r="AL452" s="222"/>
      <c r="AM452" s="222"/>
      <c r="AN452" s="222"/>
      <c r="AO452" s="223"/>
      <c r="AP452" s="220"/>
      <c r="AQ452" s="224"/>
      <c r="AR452" s="224"/>
      <c r="AS452" s="224"/>
      <c r="AT452" s="224"/>
      <c r="AU452" s="224"/>
      <c r="AV452" s="224"/>
      <c r="AW452" s="224"/>
      <c r="AX452" s="224"/>
      <c r="AY452" s="224"/>
    </row>
    <row r="453">
      <c r="A453" s="219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5"/>
      <c r="AA453" s="220"/>
      <c r="AB453" s="225"/>
      <c r="AC453" s="225"/>
      <c r="AD453" s="225"/>
      <c r="AE453" s="225"/>
      <c r="AF453" s="225"/>
      <c r="AG453" s="220"/>
      <c r="AH453" s="220"/>
      <c r="AI453" s="220"/>
      <c r="AJ453" s="220"/>
      <c r="AK453" s="222"/>
      <c r="AL453" s="222"/>
      <c r="AM453" s="222"/>
      <c r="AN453" s="222"/>
      <c r="AO453" s="223"/>
      <c r="AP453" s="220"/>
      <c r="AQ453" s="224"/>
      <c r="AR453" s="224"/>
      <c r="AS453" s="224"/>
      <c r="AT453" s="224"/>
      <c r="AU453" s="224"/>
      <c r="AV453" s="224"/>
      <c r="AW453" s="224"/>
      <c r="AX453" s="224"/>
      <c r="AY453" s="224"/>
    </row>
    <row r="454">
      <c r="A454" s="219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5"/>
      <c r="AA454" s="220"/>
      <c r="AB454" s="225"/>
      <c r="AC454" s="225"/>
      <c r="AD454" s="225"/>
      <c r="AE454" s="225"/>
      <c r="AF454" s="225"/>
      <c r="AG454" s="220"/>
      <c r="AH454" s="220"/>
      <c r="AI454" s="220"/>
      <c r="AJ454" s="220"/>
      <c r="AK454" s="222"/>
      <c r="AL454" s="222"/>
      <c r="AM454" s="222"/>
      <c r="AN454" s="222"/>
      <c r="AO454" s="223"/>
      <c r="AP454" s="220"/>
      <c r="AQ454" s="224"/>
      <c r="AR454" s="224"/>
      <c r="AS454" s="224"/>
      <c r="AT454" s="224"/>
      <c r="AU454" s="224"/>
      <c r="AV454" s="224"/>
      <c r="AW454" s="224"/>
      <c r="AX454" s="224"/>
      <c r="AY454" s="224"/>
    </row>
    <row r="455">
      <c r="A455" s="219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5"/>
      <c r="AA455" s="220"/>
      <c r="AB455" s="225"/>
      <c r="AC455" s="225"/>
      <c r="AD455" s="225"/>
      <c r="AE455" s="225"/>
      <c r="AF455" s="225"/>
      <c r="AG455" s="220"/>
      <c r="AH455" s="220"/>
      <c r="AI455" s="220"/>
      <c r="AJ455" s="220"/>
      <c r="AK455" s="222"/>
      <c r="AL455" s="222"/>
      <c r="AM455" s="222"/>
      <c r="AN455" s="222"/>
      <c r="AO455" s="223"/>
      <c r="AP455" s="220"/>
      <c r="AQ455" s="224"/>
      <c r="AR455" s="224"/>
      <c r="AS455" s="224"/>
      <c r="AT455" s="224"/>
      <c r="AU455" s="224"/>
      <c r="AV455" s="224"/>
      <c r="AW455" s="224"/>
      <c r="AX455" s="224"/>
      <c r="AY455" s="224"/>
    </row>
    <row r="456">
      <c r="A456" s="219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5"/>
      <c r="AA456" s="220"/>
      <c r="AB456" s="225"/>
      <c r="AC456" s="225"/>
      <c r="AD456" s="225"/>
      <c r="AE456" s="225"/>
      <c r="AF456" s="225"/>
      <c r="AG456" s="220"/>
      <c r="AH456" s="220"/>
      <c r="AI456" s="220"/>
      <c r="AJ456" s="220"/>
      <c r="AK456" s="222"/>
      <c r="AL456" s="222"/>
      <c r="AM456" s="222"/>
      <c r="AN456" s="222"/>
      <c r="AO456" s="223"/>
      <c r="AP456" s="220"/>
      <c r="AQ456" s="224"/>
      <c r="AR456" s="224"/>
      <c r="AS456" s="224"/>
      <c r="AT456" s="224"/>
      <c r="AU456" s="224"/>
      <c r="AV456" s="224"/>
      <c r="AW456" s="224"/>
      <c r="AX456" s="224"/>
      <c r="AY456" s="224"/>
    </row>
    <row r="457">
      <c r="A457" s="219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5"/>
      <c r="AA457" s="220"/>
      <c r="AB457" s="225"/>
      <c r="AC457" s="225"/>
      <c r="AD457" s="225"/>
      <c r="AE457" s="225"/>
      <c r="AF457" s="225"/>
      <c r="AG457" s="220"/>
      <c r="AH457" s="220"/>
      <c r="AI457" s="220"/>
      <c r="AJ457" s="220"/>
      <c r="AK457" s="222"/>
      <c r="AL457" s="222"/>
      <c r="AM457" s="222"/>
      <c r="AN457" s="222"/>
      <c r="AO457" s="223"/>
      <c r="AP457" s="220"/>
      <c r="AQ457" s="224"/>
      <c r="AR457" s="224"/>
      <c r="AS457" s="224"/>
      <c r="AT457" s="224"/>
      <c r="AU457" s="224"/>
      <c r="AV457" s="224"/>
      <c r="AW457" s="224"/>
      <c r="AX457" s="224"/>
      <c r="AY457" s="224"/>
    </row>
    <row r="458">
      <c r="A458" s="219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5"/>
      <c r="AA458" s="220"/>
      <c r="AB458" s="225"/>
      <c r="AC458" s="225"/>
      <c r="AD458" s="225"/>
      <c r="AE458" s="225"/>
      <c r="AF458" s="225"/>
      <c r="AG458" s="220"/>
      <c r="AH458" s="220"/>
      <c r="AI458" s="220"/>
      <c r="AJ458" s="220"/>
      <c r="AK458" s="222"/>
      <c r="AL458" s="222"/>
      <c r="AM458" s="222"/>
      <c r="AN458" s="222"/>
      <c r="AO458" s="223"/>
      <c r="AP458" s="220"/>
      <c r="AQ458" s="224"/>
      <c r="AR458" s="224"/>
      <c r="AS458" s="224"/>
      <c r="AT458" s="224"/>
      <c r="AU458" s="224"/>
      <c r="AV458" s="224"/>
      <c r="AW458" s="224"/>
      <c r="AX458" s="224"/>
      <c r="AY458" s="224"/>
    </row>
    <row r="459">
      <c r="A459" s="219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5"/>
      <c r="AA459" s="220"/>
      <c r="AB459" s="225"/>
      <c r="AC459" s="225"/>
      <c r="AD459" s="225"/>
      <c r="AE459" s="225"/>
      <c r="AF459" s="225"/>
      <c r="AG459" s="220"/>
      <c r="AH459" s="220"/>
      <c r="AI459" s="220"/>
      <c r="AJ459" s="220"/>
      <c r="AK459" s="222"/>
      <c r="AL459" s="222"/>
      <c r="AM459" s="222"/>
      <c r="AN459" s="222"/>
      <c r="AO459" s="223"/>
      <c r="AP459" s="220"/>
      <c r="AQ459" s="224"/>
      <c r="AR459" s="224"/>
      <c r="AS459" s="224"/>
      <c r="AT459" s="224"/>
      <c r="AU459" s="224"/>
      <c r="AV459" s="224"/>
      <c r="AW459" s="224"/>
      <c r="AX459" s="224"/>
      <c r="AY459" s="224"/>
    </row>
    <row r="460">
      <c r="A460" s="219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5"/>
      <c r="AA460" s="220"/>
      <c r="AB460" s="225"/>
      <c r="AC460" s="225"/>
      <c r="AD460" s="225"/>
      <c r="AE460" s="225"/>
      <c r="AF460" s="225"/>
      <c r="AG460" s="220"/>
      <c r="AH460" s="220"/>
      <c r="AI460" s="220"/>
      <c r="AJ460" s="220"/>
      <c r="AK460" s="222"/>
      <c r="AL460" s="222"/>
      <c r="AM460" s="222"/>
      <c r="AN460" s="222"/>
      <c r="AO460" s="223"/>
      <c r="AP460" s="220"/>
      <c r="AQ460" s="224"/>
      <c r="AR460" s="224"/>
      <c r="AS460" s="224"/>
      <c r="AT460" s="224"/>
      <c r="AU460" s="224"/>
      <c r="AV460" s="224"/>
      <c r="AW460" s="224"/>
      <c r="AX460" s="224"/>
      <c r="AY460" s="224"/>
    </row>
    <row r="461">
      <c r="A461" s="219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5"/>
      <c r="AA461" s="220"/>
      <c r="AB461" s="225"/>
      <c r="AC461" s="225"/>
      <c r="AD461" s="225"/>
      <c r="AE461" s="225"/>
      <c r="AF461" s="225"/>
      <c r="AG461" s="220"/>
      <c r="AH461" s="220"/>
      <c r="AI461" s="220"/>
      <c r="AJ461" s="220"/>
      <c r="AK461" s="222"/>
      <c r="AL461" s="222"/>
      <c r="AM461" s="222"/>
      <c r="AN461" s="222"/>
      <c r="AO461" s="223"/>
      <c r="AP461" s="220"/>
      <c r="AQ461" s="224"/>
      <c r="AR461" s="224"/>
      <c r="AS461" s="224"/>
      <c r="AT461" s="224"/>
      <c r="AU461" s="224"/>
      <c r="AV461" s="224"/>
      <c r="AW461" s="224"/>
      <c r="AX461" s="224"/>
      <c r="AY461" s="224"/>
    </row>
    <row r="462">
      <c r="A462" s="219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5"/>
      <c r="AA462" s="220"/>
      <c r="AB462" s="225"/>
      <c r="AC462" s="225"/>
      <c r="AD462" s="225"/>
      <c r="AE462" s="225"/>
      <c r="AF462" s="225"/>
      <c r="AG462" s="220"/>
      <c r="AH462" s="220"/>
      <c r="AI462" s="220"/>
      <c r="AJ462" s="220"/>
      <c r="AK462" s="222"/>
      <c r="AL462" s="222"/>
      <c r="AM462" s="222"/>
      <c r="AN462" s="222"/>
      <c r="AO462" s="223"/>
      <c r="AP462" s="220"/>
      <c r="AQ462" s="224"/>
      <c r="AR462" s="224"/>
      <c r="AS462" s="224"/>
      <c r="AT462" s="224"/>
      <c r="AU462" s="224"/>
      <c r="AV462" s="224"/>
      <c r="AW462" s="224"/>
      <c r="AX462" s="224"/>
      <c r="AY462" s="224"/>
    </row>
    <row r="463">
      <c r="A463" s="219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5"/>
      <c r="AA463" s="220"/>
      <c r="AB463" s="225"/>
      <c r="AC463" s="225"/>
      <c r="AD463" s="225"/>
      <c r="AE463" s="225"/>
      <c r="AF463" s="225"/>
      <c r="AG463" s="220"/>
      <c r="AH463" s="220"/>
      <c r="AI463" s="220"/>
      <c r="AJ463" s="220"/>
      <c r="AK463" s="222"/>
      <c r="AL463" s="222"/>
      <c r="AM463" s="222"/>
      <c r="AN463" s="222"/>
      <c r="AO463" s="223"/>
      <c r="AP463" s="220"/>
      <c r="AQ463" s="224"/>
      <c r="AR463" s="224"/>
      <c r="AS463" s="224"/>
      <c r="AT463" s="224"/>
      <c r="AU463" s="224"/>
      <c r="AV463" s="224"/>
      <c r="AW463" s="224"/>
      <c r="AX463" s="224"/>
      <c r="AY463" s="224"/>
    </row>
    <row r="464">
      <c r="A464" s="219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5"/>
      <c r="AA464" s="220"/>
      <c r="AB464" s="225"/>
      <c r="AC464" s="225"/>
      <c r="AD464" s="225"/>
      <c r="AE464" s="225"/>
      <c r="AF464" s="225"/>
      <c r="AG464" s="220"/>
      <c r="AH464" s="220"/>
      <c r="AI464" s="220"/>
      <c r="AJ464" s="220"/>
      <c r="AK464" s="222"/>
      <c r="AL464" s="222"/>
      <c r="AM464" s="222"/>
      <c r="AN464" s="222"/>
      <c r="AO464" s="223"/>
      <c r="AP464" s="220"/>
      <c r="AQ464" s="224"/>
      <c r="AR464" s="224"/>
      <c r="AS464" s="224"/>
      <c r="AT464" s="224"/>
      <c r="AU464" s="224"/>
      <c r="AV464" s="224"/>
      <c r="AW464" s="224"/>
      <c r="AX464" s="224"/>
      <c r="AY464" s="224"/>
    </row>
    <row r="465">
      <c r="A465" s="219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5"/>
      <c r="AA465" s="220"/>
      <c r="AB465" s="225"/>
      <c r="AC465" s="225"/>
      <c r="AD465" s="225"/>
      <c r="AE465" s="225"/>
      <c r="AF465" s="225"/>
      <c r="AG465" s="220"/>
      <c r="AH465" s="220"/>
      <c r="AI465" s="220"/>
      <c r="AJ465" s="220"/>
      <c r="AK465" s="222"/>
      <c r="AL465" s="222"/>
      <c r="AM465" s="222"/>
      <c r="AN465" s="222"/>
      <c r="AO465" s="223"/>
      <c r="AP465" s="220"/>
      <c r="AQ465" s="224"/>
      <c r="AR465" s="224"/>
      <c r="AS465" s="224"/>
      <c r="AT465" s="224"/>
      <c r="AU465" s="224"/>
      <c r="AV465" s="224"/>
      <c r="AW465" s="224"/>
      <c r="AX465" s="224"/>
      <c r="AY465" s="224"/>
    </row>
    <row r="466">
      <c r="A466" s="219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5"/>
      <c r="AA466" s="220"/>
      <c r="AB466" s="225"/>
      <c r="AC466" s="225"/>
      <c r="AD466" s="225"/>
      <c r="AE466" s="225"/>
      <c r="AF466" s="225"/>
      <c r="AG466" s="220"/>
      <c r="AH466" s="220"/>
      <c r="AI466" s="220"/>
      <c r="AJ466" s="220"/>
      <c r="AK466" s="222"/>
      <c r="AL466" s="222"/>
      <c r="AM466" s="222"/>
      <c r="AN466" s="222"/>
      <c r="AO466" s="223"/>
      <c r="AP466" s="220"/>
      <c r="AQ466" s="224"/>
      <c r="AR466" s="224"/>
      <c r="AS466" s="224"/>
      <c r="AT466" s="224"/>
      <c r="AU466" s="224"/>
      <c r="AV466" s="224"/>
      <c r="AW466" s="224"/>
      <c r="AX466" s="224"/>
      <c r="AY466" s="224"/>
    </row>
    <row r="467">
      <c r="A467" s="219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5"/>
      <c r="AA467" s="220"/>
      <c r="AB467" s="225"/>
      <c r="AC467" s="225"/>
      <c r="AD467" s="225"/>
      <c r="AE467" s="225"/>
      <c r="AF467" s="225"/>
      <c r="AG467" s="220"/>
      <c r="AH467" s="220"/>
      <c r="AI467" s="220"/>
      <c r="AJ467" s="220"/>
      <c r="AK467" s="222"/>
      <c r="AL467" s="222"/>
      <c r="AM467" s="222"/>
      <c r="AN467" s="222"/>
      <c r="AO467" s="223"/>
      <c r="AP467" s="220"/>
      <c r="AQ467" s="224"/>
      <c r="AR467" s="224"/>
      <c r="AS467" s="224"/>
      <c r="AT467" s="224"/>
      <c r="AU467" s="224"/>
      <c r="AV467" s="224"/>
      <c r="AW467" s="224"/>
      <c r="AX467" s="224"/>
      <c r="AY467" s="224"/>
    </row>
    <row r="468">
      <c r="A468" s="219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5"/>
      <c r="AA468" s="220"/>
      <c r="AB468" s="225"/>
      <c r="AC468" s="225"/>
      <c r="AD468" s="225"/>
      <c r="AE468" s="225"/>
      <c r="AF468" s="225"/>
      <c r="AG468" s="220"/>
      <c r="AH468" s="220"/>
      <c r="AI468" s="220"/>
      <c r="AJ468" s="220"/>
      <c r="AK468" s="222"/>
      <c r="AL468" s="222"/>
      <c r="AM468" s="222"/>
      <c r="AN468" s="222"/>
      <c r="AO468" s="223"/>
      <c r="AP468" s="220"/>
      <c r="AQ468" s="224"/>
      <c r="AR468" s="224"/>
      <c r="AS468" s="224"/>
      <c r="AT468" s="224"/>
      <c r="AU468" s="224"/>
      <c r="AV468" s="224"/>
      <c r="AW468" s="224"/>
      <c r="AX468" s="224"/>
      <c r="AY468" s="224"/>
    </row>
    <row r="469">
      <c r="A469" s="219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5"/>
      <c r="AA469" s="220"/>
      <c r="AB469" s="225"/>
      <c r="AC469" s="225"/>
      <c r="AD469" s="225"/>
      <c r="AE469" s="225"/>
      <c r="AF469" s="225"/>
      <c r="AG469" s="220"/>
      <c r="AH469" s="220"/>
      <c r="AI469" s="220"/>
      <c r="AJ469" s="220"/>
      <c r="AK469" s="222"/>
      <c r="AL469" s="222"/>
      <c r="AM469" s="222"/>
      <c r="AN469" s="222"/>
      <c r="AO469" s="223"/>
      <c r="AP469" s="220"/>
      <c r="AQ469" s="224"/>
      <c r="AR469" s="224"/>
      <c r="AS469" s="224"/>
      <c r="AT469" s="224"/>
      <c r="AU469" s="224"/>
      <c r="AV469" s="224"/>
      <c r="AW469" s="224"/>
      <c r="AX469" s="224"/>
      <c r="AY469" s="224"/>
    </row>
    <row r="470">
      <c r="A470" s="219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5"/>
      <c r="AA470" s="220"/>
      <c r="AB470" s="225"/>
      <c r="AC470" s="225"/>
      <c r="AD470" s="225"/>
      <c r="AE470" s="225"/>
      <c r="AF470" s="225"/>
      <c r="AG470" s="220"/>
      <c r="AH470" s="220"/>
      <c r="AI470" s="220"/>
      <c r="AJ470" s="220"/>
      <c r="AK470" s="222"/>
      <c r="AL470" s="222"/>
      <c r="AM470" s="222"/>
      <c r="AN470" s="222"/>
      <c r="AO470" s="223"/>
      <c r="AP470" s="220"/>
      <c r="AQ470" s="224"/>
      <c r="AR470" s="224"/>
      <c r="AS470" s="224"/>
      <c r="AT470" s="224"/>
      <c r="AU470" s="224"/>
      <c r="AV470" s="224"/>
      <c r="AW470" s="224"/>
      <c r="AX470" s="224"/>
      <c r="AY470" s="224"/>
    </row>
    <row r="471">
      <c r="A471" s="219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5"/>
      <c r="AA471" s="220"/>
      <c r="AB471" s="225"/>
      <c r="AC471" s="225"/>
      <c r="AD471" s="225"/>
      <c r="AE471" s="225"/>
      <c r="AF471" s="225"/>
      <c r="AG471" s="220"/>
      <c r="AH471" s="220"/>
      <c r="AI471" s="220"/>
      <c r="AJ471" s="220"/>
      <c r="AK471" s="222"/>
      <c r="AL471" s="222"/>
      <c r="AM471" s="222"/>
      <c r="AN471" s="222"/>
      <c r="AO471" s="223"/>
      <c r="AP471" s="220"/>
      <c r="AQ471" s="224"/>
      <c r="AR471" s="224"/>
      <c r="AS471" s="224"/>
      <c r="AT471" s="224"/>
      <c r="AU471" s="224"/>
      <c r="AV471" s="224"/>
      <c r="AW471" s="224"/>
      <c r="AX471" s="224"/>
      <c r="AY471" s="224"/>
    </row>
    <row r="472">
      <c r="A472" s="219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5"/>
      <c r="AA472" s="220"/>
      <c r="AB472" s="225"/>
      <c r="AC472" s="225"/>
      <c r="AD472" s="225"/>
      <c r="AE472" s="225"/>
      <c r="AF472" s="225"/>
      <c r="AG472" s="220"/>
      <c r="AH472" s="220"/>
      <c r="AI472" s="220"/>
      <c r="AJ472" s="220"/>
      <c r="AK472" s="222"/>
      <c r="AL472" s="222"/>
      <c r="AM472" s="222"/>
      <c r="AN472" s="222"/>
      <c r="AO472" s="223"/>
      <c r="AP472" s="220"/>
      <c r="AQ472" s="224"/>
      <c r="AR472" s="224"/>
      <c r="AS472" s="224"/>
      <c r="AT472" s="224"/>
      <c r="AU472" s="224"/>
      <c r="AV472" s="224"/>
      <c r="AW472" s="224"/>
      <c r="AX472" s="224"/>
      <c r="AY472" s="224"/>
    </row>
    <row r="473">
      <c r="A473" s="219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5"/>
      <c r="AA473" s="220"/>
      <c r="AB473" s="225"/>
      <c r="AC473" s="225"/>
      <c r="AD473" s="225"/>
      <c r="AE473" s="225"/>
      <c r="AF473" s="225"/>
      <c r="AG473" s="220"/>
      <c r="AH473" s="220"/>
      <c r="AI473" s="220"/>
      <c r="AJ473" s="220"/>
      <c r="AK473" s="222"/>
      <c r="AL473" s="222"/>
      <c r="AM473" s="222"/>
      <c r="AN473" s="222"/>
      <c r="AO473" s="223"/>
      <c r="AP473" s="220"/>
      <c r="AQ473" s="224"/>
      <c r="AR473" s="224"/>
      <c r="AS473" s="224"/>
      <c r="AT473" s="224"/>
      <c r="AU473" s="224"/>
      <c r="AV473" s="224"/>
      <c r="AW473" s="224"/>
      <c r="AX473" s="224"/>
      <c r="AY473" s="224"/>
    </row>
    <row r="474">
      <c r="A474" s="219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5"/>
      <c r="AA474" s="220"/>
      <c r="AB474" s="225"/>
      <c r="AC474" s="225"/>
      <c r="AD474" s="225"/>
      <c r="AE474" s="225"/>
      <c r="AF474" s="225"/>
      <c r="AG474" s="220"/>
      <c r="AH474" s="220"/>
      <c r="AI474" s="220"/>
      <c r="AJ474" s="220"/>
      <c r="AK474" s="222"/>
      <c r="AL474" s="222"/>
      <c r="AM474" s="222"/>
      <c r="AN474" s="222"/>
      <c r="AO474" s="223"/>
      <c r="AP474" s="220"/>
      <c r="AQ474" s="224"/>
      <c r="AR474" s="224"/>
      <c r="AS474" s="224"/>
      <c r="AT474" s="224"/>
      <c r="AU474" s="224"/>
      <c r="AV474" s="224"/>
      <c r="AW474" s="224"/>
      <c r="AX474" s="224"/>
      <c r="AY474" s="224"/>
    </row>
    <row r="475">
      <c r="A475" s="219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5"/>
      <c r="AA475" s="220"/>
      <c r="AB475" s="225"/>
      <c r="AC475" s="225"/>
      <c r="AD475" s="225"/>
      <c r="AE475" s="225"/>
      <c r="AF475" s="225"/>
      <c r="AG475" s="220"/>
      <c r="AH475" s="220"/>
      <c r="AI475" s="220"/>
      <c r="AJ475" s="220"/>
      <c r="AK475" s="222"/>
      <c r="AL475" s="222"/>
      <c r="AM475" s="222"/>
      <c r="AN475" s="222"/>
      <c r="AO475" s="223"/>
      <c r="AP475" s="220"/>
      <c r="AQ475" s="224"/>
      <c r="AR475" s="224"/>
      <c r="AS475" s="224"/>
      <c r="AT475" s="224"/>
      <c r="AU475" s="224"/>
      <c r="AV475" s="224"/>
      <c r="AW475" s="224"/>
      <c r="AX475" s="224"/>
      <c r="AY475" s="224"/>
    </row>
    <row r="476">
      <c r="A476" s="219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5"/>
      <c r="AA476" s="220"/>
      <c r="AB476" s="225"/>
      <c r="AC476" s="225"/>
      <c r="AD476" s="225"/>
      <c r="AE476" s="225"/>
      <c r="AF476" s="225"/>
      <c r="AG476" s="220"/>
      <c r="AH476" s="220"/>
      <c r="AI476" s="220"/>
      <c r="AJ476" s="220"/>
      <c r="AK476" s="222"/>
      <c r="AL476" s="222"/>
      <c r="AM476" s="222"/>
      <c r="AN476" s="222"/>
      <c r="AO476" s="223"/>
      <c r="AP476" s="220"/>
      <c r="AQ476" s="224"/>
      <c r="AR476" s="224"/>
      <c r="AS476" s="224"/>
      <c r="AT476" s="224"/>
      <c r="AU476" s="224"/>
      <c r="AV476" s="224"/>
      <c r="AW476" s="224"/>
      <c r="AX476" s="224"/>
      <c r="AY476" s="224"/>
    </row>
    <row r="477">
      <c r="A477" s="219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5"/>
      <c r="AA477" s="220"/>
      <c r="AB477" s="225"/>
      <c r="AC477" s="225"/>
      <c r="AD477" s="225"/>
      <c r="AE477" s="225"/>
      <c r="AF477" s="225"/>
      <c r="AG477" s="220"/>
      <c r="AH477" s="220"/>
      <c r="AI477" s="220"/>
      <c r="AJ477" s="220"/>
      <c r="AK477" s="222"/>
      <c r="AL477" s="222"/>
      <c r="AM477" s="222"/>
      <c r="AN477" s="222"/>
      <c r="AO477" s="223"/>
      <c r="AP477" s="220"/>
      <c r="AQ477" s="224"/>
      <c r="AR477" s="224"/>
      <c r="AS477" s="224"/>
      <c r="AT477" s="224"/>
      <c r="AU477" s="224"/>
      <c r="AV477" s="224"/>
      <c r="AW477" s="224"/>
      <c r="AX477" s="224"/>
      <c r="AY477" s="224"/>
    </row>
    <row r="478">
      <c r="A478" s="219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5"/>
      <c r="AA478" s="220"/>
      <c r="AB478" s="225"/>
      <c r="AC478" s="225"/>
      <c r="AD478" s="225"/>
      <c r="AE478" s="225"/>
      <c r="AF478" s="225"/>
      <c r="AG478" s="220"/>
      <c r="AH478" s="220"/>
      <c r="AI478" s="220"/>
      <c r="AJ478" s="220"/>
      <c r="AK478" s="222"/>
      <c r="AL478" s="222"/>
      <c r="AM478" s="222"/>
      <c r="AN478" s="222"/>
      <c r="AO478" s="223"/>
      <c r="AP478" s="220"/>
      <c r="AQ478" s="224"/>
      <c r="AR478" s="224"/>
      <c r="AS478" s="224"/>
      <c r="AT478" s="224"/>
      <c r="AU478" s="224"/>
      <c r="AV478" s="224"/>
      <c r="AW478" s="224"/>
      <c r="AX478" s="224"/>
      <c r="AY478" s="224"/>
    </row>
    <row r="479">
      <c r="A479" s="219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5"/>
      <c r="AA479" s="220"/>
      <c r="AB479" s="225"/>
      <c r="AC479" s="225"/>
      <c r="AD479" s="225"/>
      <c r="AE479" s="225"/>
      <c r="AF479" s="225"/>
      <c r="AG479" s="220"/>
      <c r="AH479" s="220"/>
      <c r="AI479" s="220"/>
      <c r="AJ479" s="220"/>
      <c r="AK479" s="222"/>
      <c r="AL479" s="222"/>
      <c r="AM479" s="222"/>
      <c r="AN479" s="222"/>
      <c r="AO479" s="223"/>
      <c r="AP479" s="220"/>
      <c r="AQ479" s="224"/>
      <c r="AR479" s="224"/>
      <c r="AS479" s="224"/>
      <c r="AT479" s="224"/>
      <c r="AU479" s="224"/>
      <c r="AV479" s="224"/>
      <c r="AW479" s="224"/>
      <c r="AX479" s="224"/>
      <c r="AY479" s="224"/>
    </row>
    <row r="480">
      <c r="A480" s="219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5"/>
      <c r="AA480" s="220"/>
      <c r="AB480" s="225"/>
      <c r="AC480" s="225"/>
      <c r="AD480" s="225"/>
      <c r="AE480" s="225"/>
      <c r="AF480" s="225"/>
      <c r="AG480" s="220"/>
      <c r="AH480" s="220"/>
      <c r="AI480" s="220"/>
      <c r="AJ480" s="220"/>
      <c r="AK480" s="222"/>
      <c r="AL480" s="222"/>
      <c r="AM480" s="222"/>
      <c r="AN480" s="222"/>
      <c r="AO480" s="223"/>
      <c r="AP480" s="220"/>
      <c r="AQ480" s="224"/>
      <c r="AR480" s="224"/>
      <c r="AS480" s="224"/>
      <c r="AT480" s="224"/>
      <c r="AU480" s="224"/>
      <c r="AV480" s="224"/>
      <c r="AW480" s="224"/>
      <c r="AX480" s="224"/>
      <c r="AY480" s="224"/>
    </row>
    <row r="481">
      <c r="A481" s="219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5"/>
      <c r="AA481" s="220"/>
      <c r="AB481" s="225"/>
      <c r="AC481" s="225"/>
      <c r="AD481" s="225"/>
      <c r="AE481" s="225"/>
      <c r="AF481" s="225"/>
      <c r="AG481" s="220"/>
      <c r="AH481" s="220"/>
      <c r="AI481" s="220"/>
      <c r="AJ481" s="220"/>
      <c r="AK481" s="222"/>
      <c r="AL481" s="222"/>
      <c r="AM481" s="222"/>
      <c r="AN481" s="222"/>
      <c r="AO481" s="223"/>
      <c r="AP481" s="220"/>
      <c r="AQ481" s="224"/>
      <c r="AR481" s="224"/>
      <c r="AS481" s="224"/>
      <c r="AT481" s="224"/>
      <c r="AU481" s="224"/>
      <c r="AV481" s="224"/>
      <c r="AW481" s="224"/>
      <c r="AX481" s="224"/>
      <c r="AY481" s="224"/>
    </row>
    <row r="482">
      <c r="A482" s="219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5"/>
      <c r="AA482" s="220"/>
      <c r="AB482" s="225"/>
      <c r="AC482" s="225"/>
      <c r="AD482" s="225"/>
      <c r="AE482" s="225"/>
      <c r="AF482" s="225"/>
      <c r="AG482" s="220"/>
      <c r="AH482" s="220"/>
      <c r="AI482" s="220"/>
      <c r="AJ482" s="220"/>
      <c r="AK482" s="222"/>
      <c r="AL482" s="222"/>
      <c r="AM482" s="222"/>
      <c r="AN482" s="222"/>
      <c r="AO482" s="223"/>
      <c r="AP482" s="220"/>
      <c r="AQ482" s="224"/>
      <c r="AR482" s="224"/>
      <c r="AS482" s="224"/>
      <c r="AT482" s="224"/>
      <c r="AU482" s="224"/>
      <c r="AV482" s="224"/>
      <c r="AW482" s="224"/>
      <c r="AX482" s="224"/>
      <c r="AY482" s="224"/>
    </row>
    <row r="483">
      <c r="A483" s="219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5"/>
      <c r="AA483" s="220"/>
      <c r="AB483" s="225"/>
      <c r="AC483" s="225"/>
      <c r="AD483" s="225"/>
      <c r="AE483" s="225"/>
      <c r="AF483" s="225"/>
      <c r="AG483" s="220"/>
      <c r="AH483" s="220"/>
      <c r="AI483" s="220"/>
      <c r="AJ483" s="220"/>
      <c r="AK483" s="222"/>
      <c r="AL483" s="222"/>
      <c r="AM483" s="222"/>
      <c r="AN483" s="222"/>
      <c r="AO483" s="223"/>
      <c r="AP483" s="220"/>
      <c r="AQ483" s="224"/>
      <c r="AR483" s="224"/>
      <c r="AS483" s="224"/>
      <c r="AT483" s="224"/>
      <c r="AU483" s="224"/>
      <c r="AV483" s="224"/>
      <c r="AW483" s="224"/>
      <c r="AX483" s="224"/>
      <c r="AY483" s="224"/>
    </row>
    <row r="484">
      <c r="A484" s="219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5"/>
      <c r="AA484" s="220"/>
      <c r="AB484" s="225"/>
      <c r="AC484" s="225"/>
      <c r="AD484" s="225"/>
      <c r="AE484" s="225"/>
      <c r="AF484" s="225"/>
      <c r="AG484" s="220"/>
      <c r="AH484" s="220"/>
      <c r="AI484" s="220"/>
      <c r="AJ484" s="220"/>
      <c r="AK484" s="222"/>
      <c r="AL484" s="222"/>
      <c r="AM484" s="222"/>
      <c r="AN484" s="222"/>
      <c r="AO484" s="223"/>
      <c r="AP484" s="220"/>
      <c r="AQ484" s="224"/>
      <c r="AR484" s="224"/>
      <c r="AS484" s="224"/>
      <c r="AT484" s="224"/>
      <c r="AU484" s="224"/>
      <c r="AV484" s="224"/>
      <c r="AW484" s="224"/>
      <c r="AX484" s="224"/>
      <c r="AY484" s="224"/>
    </row>
    <row r="485">
      <c r="A485" s="219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5"/>
      <c r="AA485" s="220"/>
      <c r="AB485" s="225"/>
      <c r="AC485" s="225"/>
      <c r="AD485" s="225"/>
      <c r="AE485" s="225"/>
      <c r="AF485" s="225"/>
      <c r="AG485" s="220"/>
      <c r="AH485" s="220"/>
      <c r="AI485" s="220"/>
      <c r="AJ485" s="220"/>
      <c r="AK485" s="222"/>
      <c r="AL485" s="222"/>
      <c r="AM485" s="222"/>
      <c r="AN485" s="222"/>
      <c r="AO485" s="223"/>
      <c r="AP485" s="220"/>
      <c r="AQ485" s="224"/>
      <c r="AR485" s="224"/>
      <c r="AS485" s="224"/>
      <c r="AT485" s="224"/>
      <c r="AU485" s="224"/>
      <c r="AV485" s="224"/>
      <c r="AW485" s="224"/>
      <c r="AX485" s="224"/>
      <c r="AY485" s="224"/>
    </row>
    <row r="486">
      <c r="A486" s="219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5"/>
      <c r="AA486" s="220"/>
      <c r="AB486" s="225"/>
      <c r="AC486" s="225"/>
      <c r="AD486" s="225"/>
      <c r="AE486" s="225"/>
      <c r="AF486" s="225"/>
      <c r="AG486" s="220"/>
      <c r="AH486" s="220"/>
      <c r="AI486" s="220"/>
      <c r="AJ486" s="220"/>
      <c r="AK486" s="222"/>
      <c r="AL486" s="222"/>
      <c r="AM486" s="222"/>
      <c r="AN486" s="222"/>
      <c r="AO486" s="223"/>
      <c r="AP486" s="220"/>
      <c r="AQ486" s="224"/>
      <c r="AR486" s="224"/>
      <c r="AS486" s="224"/>
      <c r="AT486" s="224"/>
      <c r="AU486" s="224"/>
      <c r="AV486" s="224"/>
      <c r="AW486" s="224"/>
      <c r="AX486" s="224"/>
      <c r="AY486" s="224"/>
    </row>
    <row r="487">
      <c r="A487" s="219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5"/>
      <c r="AA487" s="220"/>
      <c r="AB487" s="225"/>
      <c r="AC487" s="225"/>
      <c r="AD487" s="225"/>
      <c r="AE487" s="225"/>
      <c r="AF487" s="225"/>
      <c r="AG487" s="220"/>
      <c r="AH487" s="220"/>
      <c r="AI487" s="220"/>
      <c r="AJ487" s="220"/>
      <c r="AK487" s="222"/>
      <c r="AL487" s="222"/>
      <c r="AM487" s="222"/>
      <c r="AN487" s="222"/>
      <c r="AO487" s="223"/>
      <c r="AP487" s="220"/>
      <c r="AQ487" s="224"/>
      <c r="AR487" s="224"/>
      <c r="AS487" s="224"/>
      <c r="AT487" s="224"/>
      <c r="AU487" s="224"/>
      <c r="AV487" s="224"/>
      <c r="AW487" s="224"/>
      <c r="AX487" s="224"/>
      <c r="AY487" s="224"/>
    </row>
    <row r="488">
      <c r="A488" s="219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5"/>
      <c r="AA488" s="220"/>
      <c r="AB488" s="225"/>
      <c r="AC488" s="225"/>
      <c r="AD488" s="225"/>
      <c r="AE488" s="225"/>
      <c r="AF488" s="225"/>
      <c r="AG488" s="220"/>
      <c r="AH488" s="220"/>
      <c r="AI488" s="220"/>
      <c r="AJ488" s="220"/>
      <c r="AK488" s="222"/>
      <c r="AL488" s="222"/>
      <c r="AM488" s="222"/>
      <c r="AN488" s="222"/>
      <c r="AO488" s="223"/>
      <c r="AP488" s="220"/>
      <c r="AQ488" s="224"/>
      <c r="AR488" s="224"/>
      <c r="AS488" s="224"/>
      <c r="AT488" s="224"/>
      <c r="AU488" s="224"/>
      <c r="AV488" s="224"/>
      <c r="AW488" s="224"/>
      <c r="AX488" s="224"/>
      <c r="AY488" s="224"/>
    </row>
    <row r="489">
      <c r="A489" s="219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5"/>
      <c r="AA489" s="220"/>
      <c r="AB489" s="225"/>
      <c r="AC489" s="225"/>
      <c r="AD489" s="225"/>
      <c r="AE489" s="225"/>
      <c r="AF489" s="225"/>
      <c r="AG489" s="220"/>
      <c r="AH489" s="220"/>
      <c r="AI489" s="220"/>
      <c r="AJ489" s="220"/>
      <c r="AK489" s="222"/>
      <c r="AL489" s="222"/>
      <c r="AM489" s="222"/>
      <c r="AN489" s="222"/>
      <c r="AO489" s="223"/>
      <c r="AP489" s="220"/>
      <c r="AQ489" s="224"/>
      <c r="AR489" s="224"/>
      <c r="AS489" s="224"/>
      <c r="AT489" s="224"/>
      <c r="AU489" s="224"/>
      <c r="AV489" s="224"/>
      <c r="AW489" s="224"/>
      <c r="AX489" s="224"/>
      <c r="AY489" s="224"/>
    </row>
    <row r="490">
      <c r="A490" s="219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5"/>
      <c r="AA490" s="220"/>
      <c r="AB490" s="225"/>
      <c r="AC490" s="225"/>
      <c r="AD490" s="225"/>
      <c r="AE490" s="225"/>
      <c r="AF490" s="225"/>
      <c r="AG490" s="220"/>
      <c r="AH490" s="220"/>
      <c r="AI490" s="220"/>
      <c r="AJ490" s="220"/>
      <c r="AK490" s="222"/>
      <c r="AL490" s="222"/>
      <c r="AM490" s="222"/>
      <c r="AN490" s="222"/>
      <c r="AO490" s="223"/>
      <c r="AP490" s="220"/>
      <c r="AQ490" s="224"/>
      <c r="AR490" s="224"/>
      <c r="AS490" s="224"/>
      <c r="AT490" s="224"/>
      <c r="AU490" s="224"/>
      <c r="AV490" s="224"/>
      <c r="AW490" s="224"/>
      <c r="AX490" s="224"/>
      <c r="AY490" s="224"/>
    </row>
    <row r="491">
      <c r="A491" s="219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5"/>
      <c r="AA491" s="220"/>
      <c r="AB491" s="225"/>
      <c r="AC491" s="225"/>
      <c r="AD491" s="225"/>
      <c r="AE491" s="225"/>
      <c r="AF491" s="225"/>
      <c r="AG491" s="220"/>
      <c r="AH491" s="220"/>
      <c r="AI491" s="220"/>
      <c r="AJ491" s="220"/>
      <c r="AK491" s="222"/>
      <c r="AL491" s="222"/>
      <c r="AM491" s="222"/>
      <c r="AN491" s="222"/>
      <c r="AO491" s="223"/>
      <c r="AP491" s="220"/>
      <c r="AQ491" s="224"/>
      <c r="AR491" s="224"/>
      <c r="AS491" s="224"/>
      <c r="AT491" s="224"/>
      <c r="AU491" s="224"/>
      <c r="AV491" s="224"/>
      <c r="AW491" s="224"/>
      <c r="AX491" s="224"/>
      <c r="AY491" s="224"/>
    </row>
    <row r="492">
      <c r="A492" s="219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5"/>
      <c r="AA492" s="220"/>
      <c r="AB492" s="225"/>
      <c r="AC492" s="225"/>
      <c r="AD492" s="225"/>
      <c r="AE492" s="225"/>
      <c r="AF492" s="225"/>
      <c r="AG492" s="220"/>
      <c r="AH492" s="220"/>
      <c r="AI492" s="220"/>
      <c r="AJ492" s="220"/>
      <c r="AK492" s="222"/>
      <c r="AL492" s="222"/>
      <c r="AM492" s="222"/>
      <c r="AN492" s="222"/>
      <c r="AO492" s="223"/>
      <c r="AP492" s="220"/>
      <c r="AQ492" s="224"/>
      <c r="AR492" s="224"/>
      <c r="AS492" s="224"/>
      <c r="AT492" s="224"/>
      <c r="AU492" s="224"/>
      <c r="AV492" s="224"/>
      <c r="AW492" s="224"/>
      <c r="AX492" s="224"/>
      <c r="AY492" s="224"/>
    </row>
    <row r="493">
      <c r="A493" s="219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5"/>
      <c r="AA493" s="220"/>
      <c r="AB493" s="225"/>
      <c r="AC493" s="225"/>
      <c r="AD493" s="225"/>
      <c r="AE493" s="225"/>
      <c r="AF493" s="225"/>
      <c r="AG493" s="220"/>
      <c r="AH493" s="220"/>
      <c r="AI493" s="220"/>
      <c r="AJ493" s="220"/>
      <c r="AK493" s="222"/>
      <c r="AL493" s="222"/>
      <c r="AM493" s="222"/>
      <c r="AN493" s="222"/>
      <c r="AO493" s="223"/>
      <c r="AP493" s="220"/>
      <c r="AQ493" s="224"/>
      <c r="AR493" s="224"/>
      <c r="AS493" s="224"/>
      <c r="AT493" s="224"/>
      <c r="AU493" s="224"/>
      <c r="AV493" s="224"/>
      <c r="AW493" s="224"/>
      <c r="AX493" s="224"/>
      <c r="AY493" s="224"/>
    </row>
    <row r="494">
      <c r="A494" s="219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5"/>
      <c r="AA494" s="220"/>
      <c r="AB494" s="225"/>
      <c r="AC494" s="225"/>
      <c r="AD494" s="225"/>
      <c r="AE494" s="225"/>
      <c r="AF494" s="225"/>
      <c r="AG494" s="220"/>
      <c r="AH494" s="220"/>
      <c r="AI494" s="220"/>
      <c r="AJ494" s="220"/>
      <c r="AK494" s="222"/>
      <c r="AL494" s="222"/>
      <c r="AM494" s="222"/>
      <c r="AN494" s="222"/>
      <c r="AO494" s="223"/>
      <c r="AP494" s="220"/>
      <c r="AQ494" s="224"/>
      <c r="AR494" s="224"/>
      <c r="AS494" s="224"/>
      <c r="AT494" s="224"/>
      <c r="AU494" s="224"/>
      <c r="AV494" s="224"/>
      <c r="AW494" s="224"/>
      <c r="AX494" s="224"/>
      <c r="AY494" s="224"/>
    </row>
    <row r="495">
      <c r="A495" s="219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5"/>
      <c r="AA495" s="220"/>
      <c r="AB495" s="225"/>
      <c r="AC495" s="225"/>
      <c r="AD495" s="225"/>
      <c r="AE495" s="225"/>
      <c r="AF495" s="225"/>
      <c r="AG495" s="220"/>
      <c r="AH495" s="220"/>
      <c r="AI495" s="220"/>
      <c r="AJ495" s="220"/>
      <c r="AK495" s="222"/>
      <c r="AL495" s="222"/>
      <c r="AM495" s="222"/>
      <c r="AN495" s="222"/>
      <c r="AO495" s="223"/>
      <c r="AP495" s="220"/>
      <c r="AQ495" s="224"/>
      <c r="AR495" s="224"/>
      <c r="AS495" s="224"/>
      <c r="AT495" s="224"/>
      <c r="AU495" s="224"/>
      <c r="AV495" s="224"/>
      <c r="AW495" s="224"/>
      <c r="AX495" s="224"/>
      <c r="AY495" s="224"/>
    </row>
    <row r="496">
      <c r="A496" s="219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5"/>
      <c r="AA496" s="220"/>
      <c r="AB496" s="225"/>
      <c r="AC496" s="225"/>
      <c r="AD496" s="225"/>
      <c r="AE496" s="225"/>
      <c r="AF496" s="225"/>
      <c r="AG496" s="220"/>
      <c r="AH496" s="220"/>
      <c r="AI496" s="220"/>
      <c r="AJ496" s="220"/>
      <c r="AK496" s="222"/>
      <c r="AL496" s="222"/>
      <c r="AM496" s="222"/>
      <c r="AN496" s="222"/>
      <c r="AO496" s="223"/>
      <c r="AP496" s="220"/>
      <c r="AQ496" s="224"/>
      <c r="AR496" s="224"/>
      <c r="AS496" s="224"/>
      <c r="AT496" s="224"/>
      <c r="AU496" s="224"/>
      <c r="AV496" s="224"/>
      <c r="AW496" s="224"/>
      <c r="AX496" s="224"/>
      <c r="AY496" s="224"/>
    </row>
    <row r="497">
      <c r="A497" s="219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5"/>
      <c r="AA497" s="220"/>
      <c r="AB497" s="225"/>
      <c r="AC497" s="225"/>
      <c r="AD497" s="225"/>
      <c r="AE497" s="225"/>
      <c r="AF497" s="225"/>
      <c r="AG497" s="220"/>
      <c r="AH497" s="220"/>
      <c r="AI497" s="220"/>
      <c r="AJ497" s="220"/>
      <c r="AK497" s="222"/>
      <c r="AL497" s="222"/>
      <c r="AM497" s="222"/>
      <c r="AN497" s="222"/>
      <c r="AO497" s="223"/>
      <c r="AP497" s="220"/>
      <c r="AQ497" s="224"/>
      <c r="AR497" s="224"/>
      <c r="AS497" s="224"/>
      <c r="AT497" s="224"/>
      <c r="AU497" s="224"/>
      <c r="AV497" s="224"/>
      <c r="AW497" s="224"/>
      <c r="AX497" s="224"/>
      <c r="AY497" s="224"/>
    </row>
    <row r="498">
      <c r="A498" s="219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5"/>
      <c r="AA498" s="220"/>
      <c r="AB498" s="225"/>
      <c r="AC498" s="225"/>
      <c r="AD498" s="225"/>
      <c r="AE498" s="225"/>
      <c r="AF498" s="225"/>
      <c r="AG498" s="220"/>
      <c r="AH498" s="220"/>
      <c r="AI498" s="220"/>
      <c r="AJ498" s="220"/>
      <c r="AK498" s="222"/>
      <c r="AL498" s="222"/>
      <c r="AM498" s="222"/>
      <c r="AN498" s="222"/>
      <c r="AO498" s="223"/>
      <c r="AP498" s="220"/>
      <c r="AQ498" s="224"/>
      <c r="AR498" s="224"/>
      <c r="AS498" s="224"/>
      <c r="AT498" s="224"/>
      <c r="AU498" s="224"/>
      <c r="AV498" s="224"/>
      <c r="AW498" s="224"/>
      <c r="AX498" s="224"/>
      <c r="AY498" s="224"/>
    </row>
    <row r="499">
      <c r="A499" s="219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5"/>
      <c r="AA499" s="220"/>
      <c r="AB499" s="225"/>
      <c r="AC499" s="225"/>
      <c r="AD499" s="225"/>
      <c r="AE499" s="225"/>
      <c r="AF499" s="225"/>
      <c r="AG499" s="220"/>
      <c r="AH499" s="220"/>
      <c r="AI499" s="220"/>
      <c r="AJ499" s="220"/>
      <c r="AK499" s="222"/>
      <c r="AL499" s="222"/>
      <c r="AM499" s="222"/>
      <c r="AN499" s="222"/>
      <c r="AO499" s="223"/>
      <c r="AP499" s="220"/>
      <c r="AQ499" s="224"/>
      <c r="AR499" s="224"/>
      <c r="AS499" s="224"/>
      <c r="AT499" s="224"/>
      <c r="AU499" s="224"/>
      <c r="AV499" s="224"/>
      <c r="AW499" s="224"/>
      <c r="AX499" s="224"/>
      <c r="AY499" s="224"/>
    </row>
    <row r="500">
      <c r="A500" s="219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5"/>
      <c r="AA500" s="220"/>
      <c r="AB500" s="225"/>
      <c r="AC500" s="225"/>
      <c r="AD500" s="225"/>
      <c r="AE500" s="225"/>
      <c r="AF500" s="225"/>
      <c r="AG500" s="220"/>
      <c r="AH500" s="220"/>
      <c r="AI500" s="220"/>
      <c r="AJ500" s="220"/>
      <c r="AK500" s="222"/>
      <c r="AL500" s="222"/>
      <c r="AM500" s="222"/>
      <c r="AN500" s="222"/>
      <c r="AO500" s="223"/>
      <c r="AP500" s="220"/>
      <c r="AQ500" s="224"/>
      <c r="AR500" s="224"/>
      <c r="AS500" s="224"/>
      <c r="AT500" s="224"/>
      <c r="AU500" s="224"/>
      <c r="AV500" s="224"/>
      <c r="AW500" s="224"/>
      <c r="AX500" s="224"/>
      <c r="AY500" s="224"/>
    </row>
    <row r="501">
      <c r="A501" s="219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5"/>
      <c r="AA501" s="220"/>
      <c r="AB501" s="225"/>
      <c r="AC501" s="225"/>
      <c r="AD501" s="225"/>
      <c r="AE501" s="225"/>
      <c r="AF501" s="225"/>
      <c r="AG501" s="220"/>
      <c r="AH501" s="220"/>
      <c r="AI501" s="220"/>
      <c r="AJ501" s="220"/>
      <c r="AK501" s="222"/>
      <c r="AL501" s="222"/>
      <c r="AM501" s="222"/>
      <c r="AN501" s="222"/>
      <c r="AO501" s="223"/>
      <c r="AP501" s="220"/>
      <c r="AQ501" s="224"/>
      <c r="AR501" s="224"/>
      <c r="AS501" s="224"/>
      <c r="AT501" s="224"/>
      <c r="AU501" s="224"/>
      <c r="AV501" s="224"/>
      <c r="AW501" s="224"/>
      <c r="AX501" s="224"/>
      <c r="AY501" s="224"/>
    </row>
    <row r="502">
      <c r="A502" s="219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5"/>
      <c r="AA502" s="220"/>
      <c r="AB502" s="225"/>
      <c r="AC502" s="225"/>
      <c r="AD502" s="225"/>
      <c r="AE502" s="225"/>
      <c r="AF502" s="225"/>
      <c r="AG502" s="220"/>
      <c r="AH502" s="220"/>
      <c r="AI502" s="220"/>
      <c r="AJ502" s="220"/>
      <c r="AK502" s="222"/>
      <c r="AL502" s="222"/>
      <c r="AM502" s="222"/>
      <c r="AN502" s="222"/>
      <c r="AO502" s="223"/>
      <c r="AP502" s="220"/>
      <c r="AQ502" s="224"/>
      <c r="AR502" s="224"/>
      <c r="AS502" s="224"/>
      <c r="AT502" s="224"/>
      <c r="AU502" s="224"/>
      <c r="AV502" s="224"/>
      <c r="AW502" s="224"/>
      <c r="AX502" s="224"/>
      <c r="AY502" s="224"/>
    </row>
    <row r="503">
      <c r="A503" s="219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5"/>
      <c r="AA503" s="220"/>
      <c r="AB503" s="225"/>
      <c r="AC503" s="225"/>
      <c r="AD503" s="225"/>
      <c r="AE503" s="225"/>
      <c r="AF503" s="225"/>
      <c r="AG503" s="220"/>
      <c r="AH503" s="220"/>
      <c r="AI503" s="220"/>
      <c r="AJ503" s="220"/>
      <c r="AK503" s="222"/>
      <c r="AL503" s="222"/>
      <c r="AM503" s="222"/>
      <c r="AN503" s="222"/>
      <c r="AO503" s="223"/>
      <c r="AP503" s="220"/>
      <c r="AQ503" s="224"/>
      <c r="AR503" s="224"/>
      <c r="AS503" s="224"/>
      <c r="AT503" s="224"/>
      <c r="AU503" s="224"/>
      <c r="AV503" s="224"/>
      <c r="AW503" s="224"/>
      <c r="AX503" s="224"/>
      <c r="AY503" s="224"/>
    </row>
    <row r="504">
      <c r="A504" s="219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5"/>
      <c r="AA504" s="220"/>
      <c r="AB504" s="225"/>
      <c r="AC504" s="225"/>
      <c r="AD504" s="225"/>
      <c r="AE504" s="225"/>
      <c r="AF504" s="225"/>
      <c r="AG504" s="220"/>
      <c r="AH504" s="220"/>
      <c r="AI504" s="220"/>
      <c r="AJ504" s="220"/>
      <c r="AK504" s="222"/>
      <c r="AL504" s="222"/>
      <c r="AM504" s="222"/>
      <c r="AN504" s="222"/>
      <c r="AO504" s="223"/>
      <c r="AP504" s="220"/>
      <c r="AQ504" s="224"/>
      <c r="AR504" s="224"/>
      <c r="AS504" s="224"/>
      <c r="AT504" s="224"/>
      <c r="AU504" s="224"/>
      <c r="AV504" s="224"/>
      <c r="AW504" s="224"/>
      <c r="AX504" s="224"/>
      <c r="AY504" s="224"/>
    </row>
    <row r="505">
      <c r="A505" s="219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5"/>
      <c r="AA505" s="220"/>
      <c r="AB505" s="225"/>
      <c r="AC505" s="225"/>
      <c r="AD505" s="225"/>
      <c r="AE505" s="225"/>
      <c r="AF505" s="225"/>
      <c r="AG505" s="220"/>
      <c r="AH505" s="220"/>
      <c r="AI505" s="220"/>
      <c r="AJ505" s="220"/>
      <c r="AK505" s="222"/>
      <c r="AL505" s="222"/>
      <c r="AM505" s="222"/>
      <c r="AN505" s="222"/>
      <c r="AO505" s="223"/>
      <c r="AP505" s="220"/>
      <c r="AQ505" s="224"/>
      <c r="AR505" s="224"/>
      <c r="AS505" s="224"/>
      <c r="AT505" s="224"/>
      <c r="AU505" s="224"/>
      <c r="AV505" s="224"/>
      <c r="AW505" s="224"/>
      <c r="AX505" s="224"/>
      <c r="AY505" s="224"/>
    </row>
    <row r="506">
      <c r="A506" s="219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5"/>
      <c r="AA506" s="220"/>
      <c r="AB506" s="225"/>
      <c r="AC506" s="225"/>
      <c r="AD506" s="225"/>
      <c r="AE506" s="225"/>
      <c r="AF506" s="225"/>
      <c r="AG506" s="220"/>
      <c r="AH506" s="220"/>
      <c r="AI506" s="220"/>
      <c r="AJ506" s="220"/>
      <c r="AK506" s="222"/>
      <c r="AL506" s="222"/>
      <c r="AM506" s="222"/>
      <c r="AN506" s="222"/>
      <c r="AO506" s="223"/>
      <c r="AP506" s="220"/>
      <c r="AQ506" s="224"/>
      <c r="AR506" s="224"/>
      <c r="AS506" s="224"/>
      <c r="AT506" s="224"/>
      <c r="AU506" s="224"/>
      <c r="AV506" s="224"/>
      <c r="AW506" s="224"/>
      <c r="AX506" s="224"/>
      <c r="AY506" s="224"/>
    </row>
    <row r="507">
      <c r="A507" s="219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5"/>
      <c r="AA507" s="220"/>
      <c r="AB507" s="225"/>
      <c r="AC507" s="225"/>
      <c r="AD507" s="225"/>
      <c r="AE507" s="225"/>
      <c r="AF507" s="225"/>
      <c r="AG507" s="220"/>
      <c r="AH507" s="220"/>
      <c r="AI507" s="220"/>
      <c r="AJ507" s="220"/>
      <c r="AK507" s="222"/>
      <c r="AL507" s="222"/>
      <c r="AM507" s="222"/>
      <c r="AN507" s="222"/>
      <c r="AO507" s="223"/>
      <c r="AP507" s="220"/>
      <c r="AQ507" s="224"/>
      <c r="AR507" s="224"/>
      <c r="AS507" s="224"/>
      <c r="AT507" s="224"/>
      <c r="AU507" s="224"/>
      <c r="AV507" s="224"/>
      <c r="AW507" s="224"/>
      <c r="AX507" s="224"/>
      <c r="AY507" s="224"/>
    </row>
    <row r="508">
      <c r="A508" s="219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5"/>
      <c r="AA508" s="220"/>
      <c r="AB508" s="225"/>
      <c r="AC508" s="225"/>
      <c r="AD508" s="225"/>
      <c r="AE508" s="225"/>
      <c r="AF508" s="225"/>
      <c r="AG508" s="220"/>
      <c r="AH508" s="220"/>
      <c r="AI508" s="220"/>
      <c r="AJ508" s="220"/>
      <c r="AK508" s="222"/>
      <c r="AL508" s="222"/>
      <c r="AM508" s="222"/>
      <c r="AN508" s="222"/>
      <c r="AO508" s="223"/>
      <c r="AP508" s="220"/>
      <c r="AQ508" s="224"/>
      <c r="AR508" s="224"/>
      <c r="AS508" s="224"/>
      <c r="AT508" s="224"/>
      <c r="AU508" s="224"/>
      <c r="AV508" s="224"/>
      <c r="AW508" s="224"/>
      <c r="AX508" s="224"/>
      <c r="AY508" s="224"/>
    </row>
    <row r="509">
      <c r="A509" s="219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5"/>
      <c r="AA509" s="220"/>
      <c r="AB509" s="225"/>
      <c r="AC509" s="225"/>
      <c r="AD509" s="225"/>
      <c r="AE509" s="225"/>
      <c r="AF509" s="225"/>
      <c r="AG509" s="220"/>
      <c r="AH509" s="220"/>
      <c r="AI509" s="220"/>
      <c r="AJ509" s="220"/>
      <c r="AK509" s="222"/>
      <c r="AL509" s="222"/>
      <c r="AM509" s="222"/>
      <c r="AN509" s="222"/>
      <c r="AO509" s="223"/>
      <c r="AP509" s="220"/>
      <c r="AQ509" s="224"/>
      <c r="AR509" s="224"/>
      <c r="AS509" s="224"/>
      <c r="AT509" s="224"/>
      <c r="AU509" s="224"/>
      <c r="AV509" s="224"/>
      <c r="AW509" s="224"/>
      <c r="AX509" s="224"/>
      <c r="AY509" s="224"/>
    </row>
    <row r="510">
      <c r="A510" s="219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5"/>
      <c r="AA510" s="220"/>
      <c r="AB510" s="225"/>
      <c r="AC510" s="225"/>
      <c r="AD510" s="225"/>
      <c r="AE510" s="225"/>
      <c r="AF510" s="225"/>
      <c r="AG510" s="220"/>
      <c r="AH510" s="220"/>
      <c r="AI510" s="220"/>
      <c r="AJ510" s="220"/>
      <c r="AK510" s="222"/>
      <c r="AL510" s="222"/>
      <c r="AM510" s="222"/>
      <c r="AN510" s="222"/>
      <c r="AO510" s="223"/>
      <c r="AP510" s="220"/>
      <c r="AQ510" s="224"/>
      <c r="AR510" s="224"/>
      <c r="AS510" s="224"/>
      <c r="AT510" s="224"/>
      <c r="AU510" s="224"/>
      <c r="AV510" s="224"/>
      <c r="AW510" s="224"/>
      <c r="AX510" s="224"/>
      <c r="AY510" s="224"/>
    </row>
    <row r="511">
      <c r="A511" s="219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5"/>
      <c r="AA511" s="220"/>
      <c r="AB511" s="225"/>
      <c r="AC511" s="225"/>
      <c r="AD511" s="225"/>
      <c r="AE511" s="225"/>
      <c r="AF511" s="225"/>
      <c r="AG511" s="220"/>
      <c r="AH511" s="220"/>
      <c r="AI511" s="220"/>
      <c r="AJ511" s="220"/>
      <c r="AK511" s="222"/>
      <c r="AL511" s="222"/>
      <c r="AM511" s="222"/>
      <c r="AN511" s="222"/>
      <c r="AO511" s="223"/>
      <c r="AP511" s="220"/>
      <c r="AQ511" s="224"/>
      <c r="AR511" s="224"/>
      <c r="AS511" s="224"/>
      <c r="AT511" s="224"/>
      <c r="AU511" s="224"/>
      <c r="AV511" s="224"/>
      <c r="AW511" s="224"/>
      <c r="AX511" s="224"/>
      <c r="AY511" s="224"/>
    </row>
    <row r="512">
      <c r="A512" s="219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5"/>
      <c r="AA512" s="220"/>
      <c r="AB512" s="225"/>
      <c r="AC512" s="225"/>
      <c r="AD512" s="225"/>
      <c r="AE512" s="225"/>
      <c r="AF512" s="225"/>
      <c r="AG512" s="220"/>
      <c r="AH512" s="220"/>
      <c r="AI512" s="220"/>
      <c r="AJ512" s="220"/>
      <c r="AK512" s="222"/>
      <c r="AL512" s="222"/>
      <c r="AM512" s="222"/>
      <c r="AN512" s="222"/>
      <c r="AO512" s="223"/>
      <c r="AP512" s="220"/>
      <c r="AQ512" s="224"/>
      <c r="AR512" s="224"/>
      <c r="AS512" s="224"/>
      <c r="AT512" s="224"/>
      <c r="AU512" s="224"/>
      <c r="AV512" s="224"/>
      <c r="AW512" s="224"/>
      <c r="AX512" s="224"/>
      <c r="AY512" s="224"/>
    </row>
    <row r="513">
      <c r="A513" s="219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5"/>
      <c r="AA513" s="220"/>
      <c r="AB513" s="225"/>
      <c r="AC513" s="225"/>
      <c r="AD513" s="225"/>
      <c r="AE513" s="225"/>
      <c r="AF513" s="225"/>
      <c r="AG513" s="220"/>
      <c r="AH513" s="220"/>
      <c r="AI513" s="220"/>
      <c r="AJ513" s="220"/>
      <c r="AK513" s="222"/>
      <c r="AL513" s="222"/>
      <c r="AM513" s="222"/>
      <c r="AN513" s="222"/>
      <c r="AO513" s="223"/>
      <c r="AP513" s="220"/>
      <c r="AQ513" s="224"/>
      <c r="AR513" s="224"/>
      <c r="AS513" s="224"/>
      <c r="AT513" s="224"/>
      <c r="AU513" s="224"/>
      <c r="AV513" s="224"/>
      <c r="AW513" s="224"/>
      <c r="AX513" s="224"/>
      <c r="AY513" s="224"/>
    </row>
    <row r="514">
      <c r="A514" s="219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5"/>
      <c r="AA514" s="220"/>
      <c r="AB514" s="225"/>
      <c r="AC514" s="225"/>
      <c r="AD514" s="225"/>
      <c r="AE514" s="225"/>
      <c r="AF514" s="225"/>
      <c r="AG514" s="220"/>
      <c r="AH514" s="220"/>
      <c r="AI514" s="220"/>
      <c r="AJ514" s="220"/>
      <c r="AK514" s="222"/>
      <c r="AL514" s="222"/>
      <c r="AM514" s="222"/>
      <c r="AN514" s="222"/>
      <c r="AO514" s="223"/>
      <c r="AP514" s="220"/>
      <c r="AQ514" s="224"/>
      <c r="AR514" s="224"/>
      <c r="AS514" s="224"/>
      <c r="AT514" s="224"/>
      <c r="AU514" s="224"/>
      <c r="AV514" s="224"/>
      <c r="AW514" s="224"/>
      <c r="AX514" s="224"/>
      <c r="AY514" s="224"/>
    </row>
    <row r="515">
      <c r="A515" s="219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5"/>
      <c r="AA515" s="220"/>
      <c r="AB515" s="225"/>
      <c r="AC515" s="225"/>
      <c r="AD515" s="225"/>
      <c r="AE515" s="225"/>
      <c r="AF515" s="225"/>
      <c r="AG515" s="220"/>
      <c r="AH515" s="220"/>
      <c r="AI515" s="220"/>
      <c r="AJ515" s="220"/>
      <c r="AK515" s="222"/>
      <c r="AL515" s="222"/>
      <c r="AM515" s="222"/>
      <c r="AN515" s="222"/>
      <c r="AO515" s="223"/>
      <c r="AP515" s="220"/>
      <c r="AQ515" s="224"/>
      <c r="AR515" s="224"/>
      <c r="AS515" s="224"/>
      <c r="AT515" s="224"/>
      <c r="AU515" s="224"/>
      <c r="AV515" s="224"/>
      <c r="AW515" s="224"/>
      <c r="AX515" s="224"/>
      <c r="AY515" s="224"/>
    </row>
    <row r="516">
      <c r="A516" s="219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5"/>
      <c r="AA516" s="220"/>
      <c r="AB516" s="225"/>
      <c r="AC516" s="225"/>
      <c r="AD516" s="225"/>
      <c r="AE516" s="225"/>
      <c r="AF516" s="225"/>
      <c r="AG516" s="220"/>
      <c r="AH516" s="220"/>
      <c r="AI516" s="220"/>
      <c r="AJ516" s="220"/>
      <c r="AK516" s="222"/>
      <c r="AL516" s="222"/>
      <c r="AM516" s="222"/>
      <c r="AN516" s="222"/>
      <c r="AO516" s="223"/>
      <c r="AP516" s="220"/>
      <c r="AQ516" s="224"/>
      <c r="AR516" s="224"/>
      <c r="AS516" s="224"/>
      <c r="AT516" s="224"/>
      <c r="AU516" s="224"/>
      <c r="AV516" s="224"/>
      <c r="AW516" s="224"/>
      <c r="AX516" s="224"/>
      <c r="AY516" s="224"/>
    </row>
    <row r="517">
      <c r="A517" s="219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5"/>
      <c r="AA517" s="220"/>
      <c r="AB517" s="225"/>
      <c r="AC517" s="225"/>
      <c r="AD517" s="225"/>
      <c r="AE517" s="225"/>
      <c r="AF517" s="225"/>
      <c r="AG517" s="220"/>
      <c r="AH517" s="220"/>
      <c r="AI517" s="220"/>
      <c r="AJ517" s="220"/>
      <c r="AK517" s="222"/>
      <c r="AL517" s="222"/>
      <c r="AM517" s="222"/>
      <c r="AN517" s="222"/>
      <c r="AO517" s="223"/>
      <c r="AP517" s="220"/>
      <c r="AQ517" s="224"/>
      <c r="AR517" s="224"/>
      <c r="AS517" s="224"/>
      <c r="AT517" s="224"/>
      <c r="AU517" s="224"/>
      <c r="AV517" s="224"/>
      <c r="AW517" s="224"/>
      <c r="AX517" s="224"/>
      <c r="AY517" s="224"/>
    </row>
    <row r="518">
      <c r="A518" s="219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5"/>
      <c r="AA518" s="220"/>
      <c r="AB518" s="225"/>
      <c r="AC518" s="225"/>
      <c r="AD518" s="225"/>
      <c r="AE518" s="225"/>
      <c r="AF518" s="225"/>
      <c r="AG518" s="220"/>
      <c r="AH518" s="220"/>
      <c r="AI518" s="220"/>
      <c r="AJ518" s="220"/>
      <c r="AK518" s="222"/>
      <c r="AL518" s="222"/>
      <c r="AM518" s="222"/>
      <c r="AN518" s="222"/>
      <c r="AO518" s="223"/>
      <c r="AP518" s="220"/>
      <c r="AQ518" s="224"/>
      <c r="AR518" s="224"/>
      <c r="AS518" s="224"/>
      <c r="AT518" s="224"/>
      <c r="AU518" s="224"/>
      <c r="AV518" s="224"/>
      <c r="AW518" s="224"/>
      <c r="AX518" s="224"/>
      <c r="AY518" s="224"/>
    </row>
    <row r="519">
      <c r="A519" s="219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5"/>
      <c r="AA519" s="220"/>
      <c r="AB519" s="225"/>
      <c r="AC519" s="225"/>
      <c r="AD519" s="225"/>
      <c r="AE519" s="225"/>
      <c r="AF519" s="225"/>
      <c r="AG519" s="220"/>
      <c r="AH519" s="220"/>
      <c r="AI519" s="220"/>
      <c r="AJ519" s="220"/>
      <c r="AK519" s="222"/>
      <c r="AL519" s="222"/>
      <c r="AM519" s="222"/>
      <c r="AN519" s="222"/>
      <c r="AO519" s="223"/>
      <c r="AP519" s="220"/>
      <c r="AQ519" s="224"/>
      <c r="AR519" s="224"/>
      <c r="AS519" s="224"/>
      <c r="AT519" s="224"/>
      <c r="AU519" s="224"/>
      <c r="AV519" s="224"/>
      <c r="AW519" s="224"/>
      <c r="AX519" s="224"/>
      <c r="AY519" s="224"/>
    </row>
    <row r="520">
      <c r="A520" s="219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5"/>
      <c r="AA520" s="220"/>
      <c r="AB520" s="225"/>
      <c r="AC520" s="225"/>
      <c r="AD520" s="225"/>
      <c r="AE520" s="225"/>
      <c r="AF520" s="225"/>
      <c r="AG520" s="220"/>
      <c r="AH520" s="220"/>
      <c r="AI520" s="220"/>
      <c r="AJ520" s="220"/>
      <c r="AK520" s="222"/>
      <c r="AL520" s="222"/>
      <c r="AM520" s="222"/>
      <c r="AN520" s="222"/>
      <c r="AO520" s="223"/>
      <c r="AP520" s="220"/>
      <c r="AQ520" s="224"/>
      <c r="AR520" s="224"/>
      <c r="AS520" s="224"/>
      <c r="AT520" s="224"/>
      <c r="AU520" s="224"/>
      <c r="AV520" s="224"/>
      <c r="AW520" s="224"/>
      <c r="AX520" s="224"/>
      <c r="AY520" s="224"/>
    </row>
    <row r="521">
      <c r="A521" s="219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5"/>
      <c r="AA521" s="220"/>
      <c r="AB521" s="225"/>
      <c r="AC521" s="225"/>
      <c r="AD521" s="225"/>
      <c r="AE521" s="225"/>
      <c r="AF521" s="225"/>
      <c r="AG521" s="220"/>
      <c r="AH521" s="220"/>
      <c r="AI521" s="220"/>
      <c r="AJ521" s="220"/>
      <c r="AK521" s="222"/>
      <c r="AL521" s="222"/>
      <c r="AM521" s="222"/>
      <c r="AN521" s="222"/>
      <c r="AO521" s="223"/>
      <c r="AP521" s="220"/>
      <c r="AQ521" s="224"/>
      <c r="AR521" s="224"/>
      <c r="AS521" s="224"/>
      <c r="AT521" s="224"/>
      <c r="AU521" s="224"/>
      <c r="AV521" s="224"/>
      <c r="AW521" s="224"/>
      <c r="AX521" s="224"/>
      <c r="AY521" s="224"/>
    </row>
    <row r="522">
      <c r="A522" s="219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5"/>
      <c r="AA522" s="220"/>
      <c r="AB522" s="225"/>
      <c r="AC522" s="225"/>
      <c r="AD522" s="225"/>
      <c r="AE522" s="225"/>
      <c r="AF522" s="225"/>
      <c r="AG522" s="220"/>
      <c r="AH522" s="220"/>
      <c r="AI522" s="220"/>
      <c r="AJ522" s="220"/>
      <c r="AK522" s="222"/>
      <c r="AL522" s="222"/>
      <c r="AM522" s="222"/>
      <c r="AN522" s="222"/>
      <c r="AO522" s="223"/>
      <c r="AP522" s="220"/>
      <c r="AQ522" s="224"/>
      <c r="AR522" s="224"/>
      <c r="AS522" s="224"/>
      <c r="AT522" s="224"/>
      <c r="AU522" s="224"/>
      <c r="AV522" s="224"/>
      <c r="AW522" s="224"/>
      <c r="AX522" s="224"/>
      <c r="AY522" s="224"/>
    </row>
    <row r="523">
      <c r="A523" s="219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5"/>
      <c r="AA523" s="220"/>
      <c r="AB523" s="225"/>
      <c r="AC523" s="225"/>
      <c r="AD523" s="225"/>
      <c r="AE523" s="225"/>
      <c r="AF523" s="225"/>
      <c r="AG523" s="220"/>
      <c r="AH523" s="220"/>
      <c r="AI523" s="220"/>
      <c r="AJ523" s="220"/>
      <c r="AK523" s="222"/>
      <c r="AL523" s="222"/>
      <c r="AM523" s="222"/>
      <c r="AN523" s="222"/>
      <c r="AO523" s="223"/>
      <c r="AP523" s="220"/>
      <c r="AQ523" s="224"/>
      <c r="AR523" s="224"/>
      <c r="AS523" s="224"/>
      <c r="AT523" s="224"/>
      <c r="AU523" s="224"/>
      <c r="AV523" s="224"/>
      <c r="AW523" s="224"/>
      <c r="AX523" s="224"/>
      <c r="AY523" s="224"/>
    </row>
    <row r="524">
      <c r="A524" s="219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5"/>
      <c r="AA524" s="220"/>
      <c r="AB524" s="225"/>
      <c r="AC524" s="225"/>
      <c r="AD524" s="225"/>
      <c r="AE524" s="225"/>
      <c r="AF524" s="225"/>
      <c r="AG524" s="220"/>
      <c r="AH524" s="220"/>
      <c r="AI524" s="220"/>
      <c r="AJ524" s="220"/>
      <c r="AK524" s="222"/>
      <c r="AL524" s="222"/>
      <c r="AM524" s="222"/>
      <c r="AN524" s="222"/>
      <c r="AO524" s="223"/>
      <c r="AP524" s="220"/>
      <c r="AQ524" s="224"/>
      <c r="AR524" s="224"/>
      <c r="AS524" s="224"/>
      <c r="AT524" s="224"/>
      <c r="AU524" s="224"/>
      <c r="AV524" s="224"/>
      <c r="AW524" s="224"/>
      <c r="AX524" s="224"/>
      <c r="AY524" s="224"/>
    </row>
    <row r="525">
      <c r="A525" s="219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5"/>
      <c r="AA525" s="220"/>
      <c r="AB525" s="225"/>
      <c r="AC525" s="225"/>
      <c r="AD525" s="225"/>
      <c r="AE525" s="225"/>
      <c r="AF525" s="225"/>
      <c r="AG525" s="220"/>
      <c r="AH525" s="220"/>
      <c r="AI525" s="220"/>
      <c r="AJ525" s="220"/>
      <c r="AK525" s="222"/>
      <c r="AL525" s="222"/>
      <c r="AM525" s="222"/>
      <c r="AN525" s="222"/>
      <c r="AO525" s="223"/>
      <c r="AP525" s="220"/>
      <c r="AQ525" s="224"/>
      <c r="AR525" s="224"/>
      <c r="AS525" s="224"/>
      <c r="AT525" s="224"/>
      <c r="AU525" s="224"/>
      <c r="AV525" s="224"/>
      <c r="AW525" s="224"/>
      <c r="AX525" s="224"/>
      <c r="AY525" s="224"/>
    </row>
    <row r="526">
      <c r="A526" s="219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5"/>
      <c r="AA526" s="220"/>
      <c r="AB526" s="225"/>
      <c r="AC526" s="225"/>
      <c r="AD526" s="225"/>
      <c r="AE526" s="225"/>
      <c r="AF526" s="225"/>
      <c r="AG526" s="220"/>
      <c r="AH526" s="220"/>
      <c r="AI526" s="220"/>
      <c r="AJ526" s="220"/>
      <c r="AK526" s="222"/>
      <c r="AL526" s="222"/>
      <c r="AM526" s="222"/>
      <c r="AN526" s="222"/>
      <c r="AO526" s="223"/>
      <c r="AP526" s="220"/>
      <c r="AQ526" s="224"/>
      <c r="AR526" s="224"/>
      <c r="AS526" s="224"/>
      <c r="AT526" s="224"/>
      <c r="AU526" s="224"/>
      <c r="AV526" s="224"/>
      <c r="AW526" s="224"/>
      <c r="AX526" s="224"/>
      <c r="AY526" s="224"/>
    </row>
    <row r="527">
      <c r="A527" s="219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5"/>
      <c r="AA527" s="220"/>
      <c r="AB527" s="225"/>
      <c r="AC527" s="225"/>
      <c r="AD527" s="225"/>
      <c r="AE527" s="225"/>
      <c r="AF527" s="225"/>
      <c r="AG527" s="220"/>
      <c r="AH527" s="220"/>
      <c r="AI527" s="220"/>
      <c r="AJ527" s="220"/>
      <c r="AK527" s="222"/>
      <c r="AL527" s="222"/>
      <c r="AM527" s="222"/>
      <c r="AN527" s="222"/>
      <c r="AO527" s="223"/>
      <c r="AP527" s="220"/>
      <c r="AQ527" s="224"/>
      <c r="AR527" s="224"/>
      <c r="AS527" s="224"/>
      <c r="AT527" s="224"/>
      <c r="AU527" s="224"/>
      <c r="AV527" s="224"/>
      <c r="AW527" s="224"/>
      <c r="AX527" s="224"/>
      <c r="AY527" s="224"/>
    </row>
    <row r="528">
      <c r="A528" s="219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5"/>
      <c r="AA528" s="220"/>
      <c r="AB528" s="225"/>
      <c r="AC528" s="225"/>
      <c r="AD528" s="225"/>
      <c r="AE528" s="225"/>
      <c r="AF528" s="225"/>
      <c r="AG528" s="220"/>
      <c r="AH528" s="220"/>
      <c r="AI528" s="220"/>
      <c r="AJ528" s="220"/>
      <c r="AK528" s="222"/>
      <c r="AL528" s="222"/>
      <c r="AM528" s="222"/>
      <c r="AN528" s="222"/>
      <c r="AO528" s="223"/>
      <c r="AP528" s="220"/>
      <c r="AQ528" s="224"/>
      <c r="AR528" s="224"/>
      <c r="AS528" s="224"/>
      <c r="AT528" s="224"/>
      <c r="AU528" s="224"/>
      <c r="AV528" s="224"/>
      <c r="AW528" s="224"/>
      <c r="AX528" s="224"/>
      <c r="AY528" s="224"/>
    </row>
    <row r="529">
      <c r="A529" s="219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5"/>
      <c r="AA529" s="220"/>
      <c r="AB529" s="225"/>
      <c r="AC529" s="225"/>
      <c r="AD529" s="225"/>
      <c r="AE529" s="225"/>
      <c r="AF529" s="225"/>
      <c r="AG529" s="220"/>
      <c r="AH529" s="220"/>
      <c r="AI529" s="220"/>
      <c r="AJ529" s="220"/>
      <c r="AK529" s="222"/>
      <c r="AL529" s="222"/>
      <c r="AM529" s="222"/>
      <c r="AN529" s="222"/>
      <c r="AO529" s="223"/>
      <c r="AP529" s="220"/>
      <c r="AQ529" s="224"/>
      <c r="AR529" s="224"/>
      <c r="AS529" s="224"/>
      <c r="AT529" s="224"/>
      <c r="AU529" s="224"/>
      <c r="AV529" s="224"/>
      <c r="AW529" s="224"/>
      <c r="AX529" s="224"/>
      <c r="AY529" s="224"/>
    </row>
    <row r="530">
      <c r="A530" s="219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5"/>
      <c r="AA530" s="220"/>
      <c r="AB530" s="225"/>
      <c r="AC530" s="225"/>
      <c r="AD530" s="225"/>
      <c r="AE530" s="225"/>
      <c r="AF530" s="225"/>
      <c r="AG530" s="220"/>
      <c r="AH530" s="220"/>
      <c r="AI530" s="220"/>
      <c r="AJ530" s="220"/>
      <c r="AK530" s="222"/>
      <c r="AL530" s="222"/>
      <c r="AM530" s="222"/>
      <c r="AN530" s="222"/>
      <c r="AO530" s="223"/>
      <c r="AP530" s="220"/>
      <c r="AQ530" s="224"/>
      <c r="AR530" s="224"/>
      <c r="AS530" s="224"/>
      <c r="AT530" s="224"/>
      <c r="AU530" s="224"/>
      <c r="AV530" s="224"/>
      <c r="AW530" s="224"/>
      <c r="AX530" s="224"/>
      <c r="AY530" s="224"/>
    </row>
    <row r="531">
      <c r="A531" s="219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5"/>
      <c r="AA531" s="220"/>
      <c r="AB531" s="225"/>
      <c r="AC531" s="225"/>
      <c r="AD531" s="225"/>
      <c r="AE531" s="225"/>
      <c r="AF531" s="225"/>
      <c r="AG531" s="220"/>
      <c r="AH531" s="220"/>
      <c r="AI531" s="220"/>
      <c r="AJ531" s="220"/>
      <c r="AK531" s="222"/>
      <c r="AL531" s="222"/>
      <c r="AM531" s="222"/>
      <c r="AN531" s="222"/>
      <c r="AO531" s="223"/>
      <c r="AP531" s="220"/>
      <c r="AQ531" s="224"/>
      <c r="AR531" s="224"/>
      <c r="AS531" s="224"/>
      <c r="AT531" s="224"/>
      <c r="AU531" s="224"/>
      <c r="AV531" s="224"/>
      <c r="AW531" s="224"/>
      <c r="AX531" s="224"/>
      <c r="AY531" s="224"/>
    </row>
    <row r="532">
      <c r="A532" s="219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5"/>
      <c r="AA532" s="220"/>
      <c r="AB532" s="225"/>
      <c r="AC532" s="225"/>
      <c r="AD532" s="225"/>
      <c r="AE532" s="225"/>
      <c r="AF532" s="225"/>
      <c r="AG532" s="220"/>
      <c r="AH532" s="220"/>
      <c r="AI532" s="220"/>
      <c r="AJ532" s="220"/>
      <c r="AK532" s="222"/>
      <c r="AL532" s="222"/>
      <c r="AM532" s="222"/>
      <c r="AN532" s="222"/>
      <c r="AO532" s="223"/>
      <c r="AP532" s="220"/>
      <c r="AQ532" s="224"/>
      <c r="AR532" s="224"/>
      <c r="AS532" s="224"/>
      <c r="AT532" s="224"/>
      <c r="AU532" s="224"/>
      <c r="AV532" s="224"/>
      <c r="AW532" s="224"/>
      <c r="AX532" s="224"/>
      <c r="AY532" s="224"/>
    </row>
    <row r="533">
      <c r="A533" s="219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5"/>
      <c r="AA533" s="220"/>
      <c r="AB533" s="225"/>
      <c r="AC533" s="225"/>
      <c r="AD533" s="225"/>
      <c r="AE533" s="225"/>
      <c r="AF533" s="225"/>
      <c r="AG533" s="220"/>
      <c r="AH533" s="220"/>
      <c r="AI533" s="220"/>
      <c r="AJ533" s="220"/>
      <c r="AK533" s="222"/>
      <c r="AL533" s="222"/>
      <c r="AM533" s="222"/>
      <c r="AN533" s="222"/>
      <c r="AO533" s="223"/>
      <c r="AP533" s="220"/>
      <c r="AQ533" s="224"/>
      <c r="AR533" s="224"/>
      <c r="AS533" s="224"/>
      <c r="AT533" s="224"/>
      <c r="AU533" s="224"/>
      <c r="AV533" s="224"/>
      <c r="AW533" s="224"/>
      <c r="AX533" s="224"/>
      <c r="AY533" s="224"/>
    </row>
    <row r="534">
      <c r="A534" s="219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5"/>
      <c r="AA534" s="220"/>
      <c r="AB534" s="225"/>
      <c r="AC534" s="225"/>
      <c r="AD534" s="225"/>
      <c r="AE534" s="225"/>
      <c r="AF534" s="225"/>
      <c r="AG534" s="220"/>
      <c r="AH534" s="220"/>
      <c r="AI534" s="220"/>
      <c r="AJ534" s="220"/>
      <c r="AK534" s="222"/>
      <c r="AL534" s="222"/>
      <c r="AM534" s="222"/>
      <c r="AN534" s="222"/>
      <c r="AO534" s="223"/>
      <c r="AP534" s="220"/>
      <c r="AQ534" s="224"/>
      <c r="AR534" s="224"/>
      <c r="AS534" s="224"/>
      <c r="AT534" s="224"/>
      <c r="AU534" s="224"/>
      <c r="AV534" s="224"/>
      <c r="AW534" s="224"/>
      <c r="AX534" s="224"/>
      <c r="AY534" s="224"/>
    </row>
    <row r="535">
      <c r="A535" s="219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5"/>
      <c r="AA535" s="220"/>
      <c r="AB535" s="225"/>
      <c r="AC535" s="225"/>
      <c r="AD535" s="225"/>
      <c r="AE535" s="225"/>
      <c r="AF535" s="225"/>
      <c r="AG535" s="220"/>
      <c r="AH535" s="220"/>
      <c r="AI535" s="220"/>
      <c r="AJ535" s="220"/>
      <c r="AK535" s="222"/>
      <c r="AL535" s="222"/>
      <c r="AM535" s="222"/>
      <c r="AN535" s="222"/>
      <c r="AO535" s="223"/>
      <c r="AP535" s="220"/>
      <c r="AQ535" s="224"/>
      <c r="AR535" s="224"/>
      <c r="AS535" s="224"/>
      <c r="AT535" s="224"/>
      <c r="AU535" s="224"/>
      <c r="AV535" s="224"/>
      <c r="AW535" s="224"/>
      <c r="AX535" s="224"/>
      <c r="AY535" s="224"/>
    </row>
    <row r="536">
      <c r="A536" s="219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5"/>
      <c r="AA536" s="220"/>
      <c r="AB536" s="225"/>
      <c r="AC536" s="225"/>
      <c r="AD536" s="225"/>
      <c r="AE536" s="225"/>
      <c r="AF536" s="225"/>
      <c r="AG536" s="220"/>
      <c r="AH536" s="220"/>
      <c r="AI536" s="220"/>
      <c r="AJ536" s="220"/>
      <c r="AK536" s="222"/>
      <c r="AL536" s="222"/>
      <c r="AM536" s="222"/>
      <c r="AN536" s="222"/>
      <c r="AO536" s="223"/>
      <c r="AP536" s="220"/>
      <c r="AQ536" s="224"/>
      <c r="AR536" s="224"/>
      <c r="AS536" s="224"/>
      <c r="AT536" s="224"/>
      <c r="AU536" s="224"/>
      <c r="AV536" s="224"/>
      <c r="AW536" s="224"/>
      <c r="AX536" s="224"/>
      <c r="AY536" s="224"/>
    </row>
    <row r="537">
      <c r="A537" s="219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5"/>
      <c r="AA537" s="220"/>
      <c r="AB537" s="225"/>
      <c r="AC537" s="225"/>
      <c r="AD537" s="225"/>
      <c r="AE537" s="225"/>
      <c r="AF537" s="225"/>
      <c r="AG537" s="220"/>
      <c r="AH537" s="220"/>
      <c r="AI537" s="220"/>
      <c r="AJ537" s="220"/>
      <c r="AK537" s="222"/>
      <c r="AL537" s="222"/>
      <c r="AM537" s="222"/>
      <c r="AN537" s="222"/>
      <c r="AO537" s="223"/>
      <c r="AP537" s="220"/>
      <c r="AQ537" s="224"/>
      <c r="AR537" s="224"/>
      <c r="AS537" s="224"/>
      <c r="AT537" s="224"/>
      <c r="AU537" s="224"/>
      <c r="AV537" s="224"/>
      <c r="AW537" s="224"/>
      <c r="AX537" s="224"/>
      <c r="AY537" s="224"/>
    </row>
    <row r="538">
      <c r="A538" s="219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5"/>
      <c r="AA538" s="220"/>
      <c r="AB538" s="225"/>
      <c r="AC538" s="225"/>
      <c r="AD538" s="225"/>
      <c r="AE538" s="225"/>
      <c r="AF538" s="225"/>
      <c r="AG538" s="220"/>
      <c r="AH538" s="220"/>
      <c r="AI538" s="220"/>
      <c r="AJ538" s="220"/>
      <c r="AK538" s="222"/>
      <c r="AL538" s="222"/>
      <c r="AM538" s="222"/>
      <c r="AN538" s="222"/>
      <c r="AO538" s="223"/>
      <c r="AP538" s="220"/>
      <c r="AQ538" s="224"/>
      <c r="AR538" s="224"/>
      <c r="AS538" s="224"/>
      <c r="AT538" s="224"/>
      <c r="AU538" s="224"/>
      <c r="AV538" s="224"/>
      <c r="AW538" s="224"/>
      <c r="AX538" s="224"/>
      <c r="AY538" s="224"/>
    </row>
    <row r="539">
      <c r="A539" s="219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5"/>
      <c r="AA539" s="220"/>
      <c r="AB539" s="225"/>
      <c r="AC539" s="225"/>
      <c r="AD539" s="225"/>
      <c r="AE539" s="225"/>
      <c r="AF539" s="225"/>
      <c r="AG539" s="220"/>
      <c r="AH539" s="220"/>
      <c r="AI539" s="220"/>
      <c r="AJ539" s="220"/>
      <c r="AK539" s="222"/>
      <c r="AL539" s="222"/>
      <c r="AM539" s="222"/>
      <c r="AN539" s="222"/>
      <c r="AO539" s="223"/>
      <c r="AP539" s="220"/>
      <c r="AQ539" s="224"/>
      <c r="AR539" s="224"/>
      <c r="AS539" s="224"/>
      <c r="AT539" s="224"/>
      <c r="AU539" s="224"/>
      <c r="AV539" s="224"/>
      <c r="AW539" s="224"/>
      <c r="AX539" s="224"/>
      <c r="AY539" s="224"/>
    </row>
    <row r="540">
      <c r="A540" s="219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5"/>
      <c r="AA540" s="220"/>
      <c r="AB540" s="225"/>
      <c r="AC540" s="225"/>
      <c r="AD540" s="225"/>
      <c r="AE540" s="225"/>
      <c r="AF540" s="225"/>
      <c r="AG540" s="220"/>
      <c r="AH540" s="220"/>
      <c r="AI540" s="220"/>
      <c r="AJ540" s="220"/>
      <c r="AK540" s="222"/>
      <c r="AL540" s="222"/>
      <c r="AM540" s="222"/>
      <c r="AN540" s="222"/>
      <c r="AO540" s="223"/>
      <c r="AP540" s="220"/>
      <c r="AQ540" s="224"/>
      <c r="AR540" s="224"/>
      <c r="AS540" s="224"/>
      <c r="AT540" s="224"/>
      <c r="AU540" s="224"/>
      <c r="AV540" s="224"/>
      <c r="AW540" s="224"/>
      <c r="AX540" s="224"/>
      <c r="AY540" s="224"/>
    </row>
    <row r="541">
      <c r="A541" s="219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5"/>
      <c r="AA541" s="220"/>
      <c r="AB541" s="225"/>
      <c r="AC541" s="225"/>
      <c r="AD541" s="225"/>
      <c r="AE541" s="225"/>
      <c r="AF541" s="225"/>
      <c r="AG541" s="220"/>
      <c r="AH541" s="220"/>
      <c r="AI541" s="220"/>
      <c r="AJ541" s="220"/>
      <c r="AK541" s="222"/>
      <c r="AL541" s="222"/>
      <c r="AM541" s="222"/>
      <c r="AN541" s="222"/>
      <c r="AO541" s="223"/>
      <c r="AP541" s="220"/>
      <c r="AQ541" s="224"/>
      <c r="AR541" s="224"/>
      <c r="AS541" s="224"/>
      <c r="AT541" s="224"/>
      <c r="AU541" s="224"/>
      <c r="AV541" s="224"/>
      <c r="AW541" s="224"/>
      <c r="AX541" s="224"/>
      <c r="AY541" s="224"/>
    </row>
    <row r="542">
      <c r="A542" s="219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5"/>
      <c r="AA542" s="220"/>
      <c r="AB542" s="225"/>
      <c r="AC542" s="225"/>
      <c r="AD542" s="225"/>
      <c r="AE542" s="225"/>
      <c r="AF542" s="225"/>
      <c r="AG542" s="220"/>
      <c r="AH542" s="220"/>
      <c r="AI542" s="220"/>
      <c r="AJ542" s="220"/>
      <c r="AK542" s="222"/>
      <c r="AL542" s="222"/>
      <c r="AM542" s="222"/>
      <c r="AN542" s="222"/>
      <c r="AO542" s="223"/>
      <c r="AP542" s="220"/>
      <c r="AQ542" s="224"/>
      <c r="AR542" s="224"/>
      <c r="AS542" s="224"/>
      <c r="AT542" s="224"/>
      <c r="AU542" s="224"/>
      <c r="AV542" s="224"/>
      <c r="AW542" s="224"/>
      <c r="AX542" s="224"/>
      <c r="AY542" s="224"/>
    </row>
    <row r="543">
      <c r="A543" s="219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5"/>
      <c r="AA543" s="220"/>
      <c r="AB543" s="225"/>
      <c r="AC543" s="225"/>
      <c r="AD543" s="225"/>
      <c r="AE543" s="225"/>
      <c r="AF543" s="225"/>
      <c r="AG543" s="220"/>
      <c r="AH543" s="220"/>
      <c r="AI543" s="220"/>
      <c r="AJ543" s="220"/>
      <c r="AK543" s="222"/>
      <c r="AL543" s="222"/>
      <c r="AM543" s="222"/>
      <c r="AN543" s="222"/>
      <c r="AO543" s="223"/>
      <c r="AP543" s="220"/>
      <c r="AQ543" s="224"/>
      <c r="AR543" s="224"/>
      <c r="AS543" s="224"/>
      <c r="AT543" s="224"/>
      <c r="AU543" s="224"/>
      <c r="AV543" s="224"/>
      <c r="AW543" s="224"/>
      <c r="AX543" s="224"/>
      <c r="AY543" s="224"/>
    </row>
    <row r="544">
      <c r="A544" s="219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5"/>
      <c r="AA544" s="220"/>
      <c r="AB544" s="225"/>
      <c r="AC544" s="225"/>
      <c r="AD544" s="225"/>
      <c r="AE544" s="225"/>
      <c r="AF544" s="225"/>
      <c r="AG544" s="220"/>
      <c r="AH544" s="220"/>
      <c r="AI544" s="220"/>
      <c r="AJ544" s="220"/>
      <c r="AK544" s="222"/>
      <c r="AL544" s="222"/>
      <c r="AM544" s="222"/>
      <c r="AN544" s="222"/>
      <c r="AO544" s="223"/>
      <c r="AP544" s="220"/>
      <c r="AQ544" s="224"/>
      <c r="AR544" s="224"/>
      <c r="AS544" s="224"/>
      <c r="AT544" s="224"/>
      <c r="AU544" s="224"/>
      <c r="AV544" s="224"/>
      <c r="AW544" s="224"/>
      <c r="AX544" s="224"/>
      <c r="AY544" s="224"/>
    </row>
    <row r="545">
      <c r="A545" s="219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5"/>
      <c r="AA545" s="220"/>
      <c r="AB545" s="225"/>
      <c r="AC545" s="225"/>
      <c r="AD545" s="225"/>
      <c r="AE545" s="225"/>
      <c r="AF545" s="225"/>
      <c r="AG545" s="220"/>
      <c r="AH545" s="220"/>
      <c r="AI545" s="220"/>
      <c r="AJ545" s="220"/>
      <c r="AK545" s="222"/>
      <c r="AL545" s="222"/>
      <c r="AM545" s="222"/>
      <c r="AN545" s="222"/>
      <c r="AO545" s="223"/>
      <c r="AP545" s="220"/>
      <c r="AQ545" s="224"/>
      <c r="AR545" s="224"/>
      <c r="AS545" s="224"/>
      <c r="AT545" s="224"/>
      <c r="AU545" s="224"/>
      <c r="AV545" s="224"/>
      <c r="AW545" s="224"/>
      <c r="AX545" s="224"/>
      <c r="AY545" s="224"/>
    </row>
    <row r="546">
      <c r="A546" s="219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5"/>
      <c r="AA546" s="220"/>
      <c r="AB546" s="225"/>
      <c r="AC546" s="225"/>
      <c r="AD546" s="225"/>
      <c r="AE546" s="225"/>
      <c r="AF546" s="225"/>
      <c r="AG546" s="220"/>
      <c r="AH546" s="220"/>
      <c r="AI546" s="220"/>
      <c r="AJ546" s="220"/>
      <c r="AK546" s="222"/>
      <c r="AL546" s="222"/>
      <c r="AM546" s="222"/>
      <c r="AN546" s="222"/>
      <c r="AO546" s="223"/>
      <c r="AP546" s="220"/>
      <c r="AQ546" s="224"/>
      <c r="AR546" s="224"/>
      <c r="AS546" s="224"/>
      <c r="AT546" s="224"/>
      <c r="AU546" s="224"/>
      <c r="AV546" s="224"/>
      <c r="AW546" s="224"/>
      <c r="AX546" s="224"/>
      <c r="AY546" s="224"/>
    </row>
    <row r="547">
      <c r="A547" s="219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5"/>
      <c r="AA547" s="220"/>
      <c r="AB547" s="225"/>
      <c r="AC547" s="225"/>
      <c r="AD547" s="225"/>
      <c r="AE547" s="225"/>
      <c r="AF547" s="225"/>
      <c r="AG547" s="220"/>
      <c r="AH547" s="220"/>
      <c r="AI547" s="220"/>
      <c r="AJ547" s="220"/>
      <c r="AK547" s="222"/>
      <c r="AL547" s="222"/>
      <c r="AM547" s="222"/>
      <c r="AN547" s="222"/>
      <c r="AO547" s="223"/>
      <c r="AP547" s="220"/>
      <c r="AQ547" s="224"/>
      <c r="AR547" s="224"/>
      <c r="AS547" s="224"/>
      <c r="AT547" s="224"/>
      <c r="AU547" s="224"/>
      <c r="AV547" s="224"/>
      <c r="AW547" s="224"/>
      <c r="AX547" s="224"/>
      <c r="AY547" s="224"/>
    </row>
    <row r="548">
      <c r="A548" s="219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5"/>
      <c r="AA548" s="220"/>
      <c r="AB548" s="225"/>
      <c r="AC548" s="225"/>
      <c r="AD548" s="225"/>
      <c r="AE548" s="225"/>
      <c r="AF548" s="225"/>
      <c r="AG548" s="220"/>
      <c r="AH548" s="220"/>
      <c r="AI548" s="220"/>
      <c r="AJ548" s="220"/>
      <c r="AK548" s="222"/>
      <c r="AL548" s="222"/>
      <c r="AM548" s="222"/>
      <c r="AN548" s="222"/>
      <c r="AO548" s="223"/>
      <c r="AP548" s="220"/>
      <c r="AQ548" s="224"/>
      <c r="AR548" s="224"/>
      <c r="AS548" s="224"/>
      <c r="AT548" s="224"/>
      <c r="AU548" s="224"/>
      <c r="AV548" s="224"/>
      <c r="AW548" s="224"/>
      <c r="AX548" s="224"/>
      <c r="AY548" s="224"/>
    </row>
    <row r="549">
      <c r="A549" s="219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5"/>
      <c r="AA549" s="220"/>
      <c r="AB549" s="225"/>
      <c r="AC549" s="225"/>
      <c r="AD549" s="225"/>
      <c r="AE549" s="225"/>
      <c r="AF549" s="225"/>
      <c r="AG549" s="220"/>
      <c r="AH549" s="220"/>
      <c r="AI549" s="220"/>
      <c r="AJ549" s="220"/>
      <c r="AK549" s="222"/>
      <c r="AL549" s="222"/>
      <c r="AM549" s="222"/>
      <c r="AN549" s="222"/>
      <c r="AO549" s="223"/>
      <c r="AP549" s="220"/>
      <c r="AQ549" s="224"/>
      <c r="AR549" s="224"/>
      <c r="AS549" s="224"/>
      <c r="AT549" s="224"/>
      <c r="AU549" s="224"/>
      <c r="AV549" s="224"/>
      <c r="AW549" s="224"/>
      <c r="AX549" s="224"/>
      <c r="AY549" s="224"/>
    </row>
    <row r="550">
      <c r="A550" s="219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5"/>
      <c r="AA550" s="220"/>
      <c r="AB550" s="225"/>
      <c r="AC550" s="225"/>
      <c r="AD550" s="225"/>
      <c r="AE550" s="225"/>
      <c r="AF550" s="225"/>
      <c r="AG550" s="220"/>
      <c r="AH550" s="220"/>
      <c r="AI550" s="220"/>
      <c r="AJ550" s="220"/>
      <c r="AK550" s="222"/>
      <c r="AL550" s="222"/>
      <c r="AM550" s="222"/>
      <c r="AN550" s="222"/>
      <c r="AO550" s="223"/>
      <c r="AP550" s="220"/>
      <c r="AQ550" s="224"/>
      <c r="AR550" s="224"/>
      <c r="AS550" s="224"/>
      <c r="AT550" s="224"/>
      <c r="AU550" s="224"/>
      <c r="AV550" s="224"/>
      <c r="AW550" s="224"/>
      <c r="AX550" s="224"/>
      <c r="AY550" s="224"/>
    </row>
    <row r="551">
      <c r="A551" s="219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5"/>
      <c r="AA551" s="220"/>
      <c r="AB551" s="225"/>
      <c r="AC551" s="225"/>
      <c r="AD551" s="225"/>
      <c r="AE551" s="225"/>
      <c r="AF551" s="225"/>
      <c r="AG551" s="220"/>
      <c r="AH551" s="220"/>
      <c r="AI551" s="220"/>
      <c r="AJ551" s="220"/>
      <c r="AK551" s="222"/>
      <c r="AL551" s="222"/>
      <c r="AM551" s="222"/>
      <c r="AN551" s="222"/>
      <c r="AO551" s="223"/>
      <c r="AP551" s="220"/>
      <c r="AQ551" s="224"/>
      <c r="AR551" s="224"/>
      <c r="AS551" s="224"/>
      <c r="AT551" s="224"/>
      <c r="AU551" s="224"/>
      <c r="AV551" s="224"/>
      <c r="AW551" s="224"/>
      <c r="AX551" s="224"/>
      <c r="AY551" s="224"/>
    </row>
    <row r="552">
      <c r="A552" s="219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5"/>
      <c r="AA552" s="220"/>
      <c r="AB552" s="225"/>
      <c r="AC552" s="225"/>
      <c r="AD552" s="225"/>
      <c r="AE552" s="225"/>
      <c r="AF552" s="225"/>
      <c r="AG552" s="220"/>
      <c r="AH552" s="220"/>
      <c r="AI552" s="220"/>
      <c r="AJ552" s="220"/>
      <c r="AK552" s="222"/>
      <c r="AL552" s="222"/>
      <c r="AM552" s="222"/>
      <c r="AN552" s="222"/>
      <c r="AO552" s="223"/>
      <c r="AP552" s="220"/>
      <c r="AQ552" s="224"/>
      <c r="AR552" s="224"/>
      <c r="AS552" s="224"/>
      <c r="AT552" s="224"/>
      <c r="AU552" s="224"/>
      <c r="AV552" s="224"/>
      <c r="AW552" s="224"/>
      <c r="AX552" s="224"/>
      <c r="AY552" s="224"/>
    </row>
    <row r="553">
      <c r="A553" s="219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5"/>
      <c r="AA553" s="220"/>
      <c r="AB553" s="225"/>
      <c r="AC553" s="225"/>
      <c r="AD553" s="225"/>
      <c r="AE553" s="225"/>
      <c r="AF553" s="225"/>
      <c r="AG553" s="220"/>
      <c r="AH553" s="220"/>
      <c r="AI553" s="220"/>
      <c r="AJ553" s="220"/>
      <c r="AK553" s="222"/>
      <c r="AL553" s="222"/>
      <c r="AM553" s="222"/>
      <c r="AN553" s="222"/>
      <c r="AO553" s="223"/>
      <c r="AP553" s="220"/>
      <c r="AQ553" s="224"/>
      <c r="AR553" s="224"/>
      <c r="AS553" s="224"/>
      <c r="AT553" s="224"/>
      <c r="AU553" s="224"/>
      <c r="AV553" s="224"/>
      <c r="AW553" s="224"/>
      <c r="AX553" s="224"/>
      <c r="AY553" s="224"/>
    </row>
    <row r="554">
      <c r="A554" s="219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5"/>
      <c r="AA554" s="220"/>
      <c r="AB554" s="225"/>
      <c r="AC554" s="225"/>
      <c r="AD554" s="225"/>
      <c r="AE554" s="225"/>
      <c r="AF554" s="225"/>
      <c r="AG554" s="220"/>
      <c r="AH554" s="220"/>
      <c r="AI554" s="220"/>
      <c r="AJ554" s="220"/>
      <c r="AK554" s="222"/>
      <c r="AL554" s="222"/>
      <c r="AM554" s="222"/>
      <c r="AN554" s="222"/>
      <c r="AO554" s="223"/>
      <c r="AP554" s="220"/>
      <c r="AQ554" s="224"/>
      <c r="AR554" s="224"/>
      <c r="AS554" s="224"/>
      <c r="AT554" s="224"/>
      <c r="AU554" s="224"/>
      <c r="AV554" s="224"/>
      <c r="AW554" s="224"/>
      <c r="AX554" s="224"/>
      <c r="AY554" s="224"/>
    </row>
    <row r="555">
      <c r="A555" s="219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5"/>
      <c r="AA555" s="220"/>
      <c r="AB555" s="225"/>
      <c r="AC555" s="225"/>
      <c r="AD555" s="225"/>
      <c r="AE555" s="225"/>
      <c r="AF555" s="225"/>
      <c r="AG555" s="220"/>
      <c r="AH555" s="220"/>
      <c r="AI555" s="220"/>
      <c r="AJ555" s="220"/>
      <c r="AK555" s="222"/>
      <c r="AL555" s="222"/>
      <c r="AM555" s="222"/>
      <c r="AN555" s="222"/>
      <c r="AO555" s="223"/>
      <c r="AP555" s="220"/>
      <c r="AQ555" s="224"/>
      <c r="AR555" s="224"/>
      <c r="AS555" s="224"/>
      <c r="AT555" s="224"/>
      <c r="AU555" s="224"/>
      <c r="AV555" s="224"/>
      <c r="AW555" s="224"/>
      <c r="AX555" s="224"/>
      <c r="AY555" s="224"/>
    </row>
    <row r="556">
      <c r="A556" s="219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5"/>
      <c r="AA556" s="220"/>
      <c r="AB556" s="225"/>
      <c r="AC556" s="225"/>
      <c r="AD556" s="225"/>
      <c r="AE556" s="225"/>
      <c r="AF556" s="225"/>
      <c r="AG556" s="220"/>
      <c r="AH556" s="220"/>
      <c r="AI556" s="220"/>
      <c r="AJ556" s="220"/>
      <c r="AK556" s="222"/>
      <c r="AL556" s="222"/>
      <c r="AM556" s="222"/>
      <c r="AN556" s="222"/>
      <c r="AO556" s="223"/>
      <c r="AP556" s="220"/>
      <c r="AQ556" s="224"/>
      <c r="AR556" s="224"/>
      <c r="AS556" s="224"/>
      <c r="AT556" s="224"/>
      <c r="AU556" s="224"/>
      <c r="AV556" s="224"/>
      <c r="AW556" s="224"/>
      <c r="AX556" s="224"/>
      <c r="AY556" s="224"/>
    </row>
    <row r="557">
      <c r="A557" s="219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5"/>
      <c r="AA557" s="220"/>
      <c r="AB557" s="225"/>
      <c r="AC557" s="225"/>
      <c r="AD557" s="225"/>
      <c r="AE557" s="225"/>
      <c r="AF557" s="225"/>
      <c r="AG557" s="220"/>
      <c r="AH557" s="220"/>
      <c r="AI557" s="220"/>
      <c r="AJ557" s="220"/>
      <c r="AK557" s="222"/>
      <c r="AL557" s="222"/>
      <c r="AM557" s="222"/>
      <c r="AN557" s="222"/>
      <c r="AO557" s="223"/>
      <c r="AP557" s="220"/>
      <c r="AQ557" s="224"/>
      <c r="AR557" s="224"/>
      <c r="AS557" s="224"/>
      <c r="AT557" s="224"/>
      <c r="AU557" s="224"/>
      <c r="AV557" s="224"/>
      <c r="AW557" s="224"/>
      <c r="AX557" s="224"/>
      <c r="AY557" s="224"/>
    </row>
    <row r="558">
      <c r="A558" s="219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5"/>
      <c r="AA558" s="220"/>
      <c r="AB558" s="225"/>
      <c r="AC558" s="225"/>
      <c r="AD558" s="225"/>
      <c r="AE558" s="225"/>
      <c r="AF558" s="225"/>
      <c r="AG558" s="220"/>
      <c r="AH558" s="220"/>
      <c r="AI558" s="220"/>
      <c r="AJ558" s="220"/>
      <c r="AK558" s="222"/>
      <c r="AL558" s="222"/>
      <c r="AM558" s="222"/>
      <c r="AN558" s="222"/>
      <c r="AO558" s="223"/>
      <c r="AP558" s="220"/>
      <c r="AQ558" s="224"/>
      <c r="AR558" s="224"/>
      <c r="AS558" s="224"/>
      <c r="AT558" s="224"/>
      <c r="AU558" s="224"/>
      <c r="AV558" s="224"/>
      <c r="AW558" s="224"/>
      <c r="AX558" s="224"/>
      <c r="AY558" s="224"/>
    </row>
    <row r="559">
      <c r="A559" s="219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5"/>
      <c r="AA559" s="220"/>
      <c r="AB559" s="225"/>
      <c r="AC559" s="225"/>
      <c r="AD559" s="225"/>
      <c r="AE559" s="225"/>
      <c r="AF559" s="225"/>
      <c r="AG559" s="220"/>
      <c r="AH559" s="220"/>
      <c r="AI559" s="220"/>
      <c r="AJ559" s="220"/>
      <c r="AK559" s="222"/>
      <c r="AL559" s="222"/>
      <c r="AM559" s="222"/>
      <c r="AN559" s="222"/>
      <c r="AO559" s="223"/>
      <c r="AP559" s="220"/>
      <c r="AQ559" s="224"/>
      <c r="AR559" s="224"/>
      <c r="AS559" s="224"/>
      <c r="AT559" s="224"/>
      <c r="AU559" s="224"/>
      <c r="AV559" s="224"/>
      <c r="AW559" s="224"/>
      <c r="AX559" s="224"/>
      <c r="AY559" s="224"/>
    </row>
    <row r="560">
      <c r="A560" s="219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5"/>
      <c r="AA560" s="220"/>
      <c r="AB560" s="225"/>
      <c r="AC560" s="225"/>
      <c r="AD560" s="225"/>
      <c r="AE560" s="225"/>
      <c r="AF560" s="225"/>
      <c r="AG560" s="220"/>
      <c r="AH560" s="220"/>
      <c r="AI560" s="220"/>
      <c r="AJ560" s="220"/>
      <c r="AK560" s="222"/>
      <c r="AL560" s="222"/>
      <c r="AM560" s="222"/>
      <c r="AN560" s="222"/>
      <c r="AO560" s="223"/>
      <c r="AP560" s="220"/>
      <c r="AQ560" s="224"/>
      <c r="AR560" s="224"/>
      <c r="AS560" s="224"/>
      <c r="AT560" s="224"/>
      <c r="AU560" s="224"/>
      <c r="AV560" s="224"/>
      <c r="AW560" s="224"/>
      <c r="AX560" s="224"/>
      <c r="AY560" s="224"/>
    </row>
    <row r="561">
      <c r="A561" s="219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5"/>
      <c r="AA561" s="220"/>
      <c r="AB561" s="225"/>
      <c r="AC561" s="225"/>
      <c r="AD561" s="225"/>
      <c r="AE561" s="225"/>
      <c r="AF561" s="225"/>
      <c r="AG561" s="220"/>
      <c r="AH561" s="220"/>
      <c r="AI561" s="220"/>
      <c r="AJ561" s="220"/>
      <c r="AK561" s="222"/>
      <c r="AL561" s="222"/>
      <c r="AM561" s="222"/>
      <c r="AN561" s="222"/>
      <c r="AO561" s="223"/>
      <c r="AP561" s="220"/>
      <c r="AQ561" s="224"/>
      <c r="AR561" s="224"/>
      <c r="AS561" s="224"/>
      <c r="AT561" s="224"/>
      <c r="AU561" s="224"/>
      <c r="AV561" s="224"/>
      <c r="AW561" s="224"/>
      <c r="AX561" s="224"/>
      <c r="AY561" s="224"/>
    </row>
    <row r="562">
      <c r="A562" s="219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5"/>
      <c r="AA562" s="220"/>
      <c r="AB562" s="225"/>
      <c r="AC562" s="225"/>
      <c r="AD562" s="225"/>
      <c r="AE562" s="225"/>
      <c r="AF562" s="225"/>
      <c r="AG562" s="220"/>
      <c r="AH562" s="220"/>
      <c r="AI562" s="220"/>
      <c r="AJ562" s="220"/>
      <c r="AK562" s="222"/>
      <c r="AL562" s="222"/>
      <c r="AM562" s="222"/>
      <c r="AN562" s="222"/>
      <c r="AO562" s="223"/>
      <c r="AP562" s="220"/>
      <c r="AQ562" s="224"/>
      <c r="AR562" s="224"/>
      <c r="AS562" s="224"/>
      <c r="AT562" s="224"/>
      <c r="AU562" s="224"/>
      <c r="AV562" s="224"/>
      <c r="AW562" s="224"/>
      <c r="AX562" s="224"/>
      <c r="AY562" s="224"/>
    </row>
    <row r="563">
      <c r="A563" s="219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5"/>
      <c r="AA563" s="220"/>
      <c r="AB563" s="225"/>
      <c r="AC563" s="225"/>
      <c r="AD563" s="225"/>
      <c r="AE563" s="225"/>
      <c r="AF563" s="225"/>
      <c r="AG563" s="220"/>
      <c r="AH563" s="220"/>
      <c r="AI563" s="220"/>
      <c r="AJ563" s="220"/>
      <c r="AK563" s="222"/>
      <c r="AL563" s="222"/>
      <c r="AM563" s="222"/>
      <c r="AN563" s="222"/>
      <c r="AO563" s="223"/>
      <c r="AP563" s="220"/>
      <c r="AQ563" s="224"/>
      <c r="AR563" s="224"/>
      <c r="AS563" s="224"/>
      <c r="AT563" s="224"/>
      <c r="AU563" s="224"/>
      <c r="AV563" s="224"/>
      <c r="AW563" s="224"/>
      <c r="AX563" s="224"/>
      <c r="AY563" s="224"/>
    </row>
    <row r="564">
      <c r="A564" s="219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5"/>
      <c r="AA564" s="220"/>
      <c r="AB564" s="225"/>
      <c r="AC564" s="225"/>
      <c r="AD564" s="225"/>
      <c r="AE564" s="225"/>
      <c r="AF564" s="225"/>
      <c r="AG564" s="220"/>
      <c r="AH564" s="220"/>
      <c r="AI564" s="220"/>
      <c r="AJ564" s="220"/>
      <c r="AK564" s="222"/>
      <c r="AL564" s="222"/>
      <c r="AM564" s="222"/>
      <c r="AN564" s="222"/>
      <c r="AO564" s="223"/>
      <c r="AP564" s="220"/>
      <c r="AQ564" s="224"/>
      <c r="AR564" s="224"/>
      <c r="AS564" s="224"/>
      <c r="AT564" s="224"/>
      <c r="AU564" s="224"/>
      <c r="AV564" s="224"/>
      <c r="AW564" s="224"/>
      <c r="AX564" s="224"/>
      <c r="AY564" s="224"/>
    </row>
    <row r="565">
      <c r="A565" s="219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5"/>
      <c r="AA565" s="220"/>
      <c r="AB565" s="225"/>
      <c r="AC565" s="225"/>
      <c r="AD565" s="225"/>
      <c r="AE565" s="225"/>
      <c r="AF565" s="225"/>
      <c r="AG565" s="220"/>
      <c r="AH565" s="220"/>
      <c r="AI565" s="220"/>
      <c r="AJ565" s="220"/>
      <c r="AK565" s="222"/>
      <c r="AL565" s="222"/>
      <c r="AM565" s="222"/>
      <c r="AN565" s="222"/>
      <c r="AO565" s="223"/>
      <c r="AP565" s="220"/>
      <c r="AQ565" s="224"/>
      <c r="AR565" s="224"/>
      <c r="AS565" s="224"/>
      <c r="AT565" s="224"/>
      <c r="AU565" s="224"/>
      <c r="AV565" s="224"/>
      <c r="AW565" s="224"/>
      <c r="AX565" s="224"/>
      <c r="AY565" s="224"/>
    </row>
    <row r="566">
      <c r="A566" s="219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5"/>
      <c r="AA566" s="220"/>
      <c r="AB566" s="225"/>
      <c r="AC566" s="225"/>
      <c r="AD566" s="225"/>
      <c r="AE566" s="225"/>
      <c r="AF566" s="225"/>
      <c r="AG566" s="220"/>
      <c r="AH566" s="220"/>
      <c r="AI566" s="220"/>
      <c r="AJ566" s="220"/>
      <c r="AK566" s="222"/>
      <c r="AL566" s="222"/>
      <c r="AM566" s="222"/>
      <c r="AN566" s="222"/>
      <c r="AO566" s="223"/>
      <c r="AP566" s="220"/>
      <c r="AQ566" s="224"/>
      <c r="AR566" s="224"/>
      <c r="AS566" s="224"/>
      <c r="AT566" s="224"/>
      <c r="AU566" s="224"/>
      <c r="AV566" s="224"/>
      <c r="AW566" s="224"/>
      <c r="AX566" s="224"/>
      <c r="AY566" s="224"/>
    </row>
    <row r="567">
      <c r="A567" s="219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5"/>
      <c r="AA567" s="220"/>
      <c r="AB567" s="225"/>
      <c r="AC567" s="225"/>
      <c r="AD567" s="225"/>
      <c r="AE567" s="225"/>
      <c r="AF567" s="225"/>
      <c r="AG567" s="220"/>
      <c r="AH567" s="220"/>
      <c r="AI567" s="220"/>
      <c r="AJ567" s="220"/>
      <c r="AK567" s="222"/>
      <c r="AL567" s="222"/>
      <c r="AM567" s="222"/>
      <c r="AN567" s="222"/>
      <c r="AO567" s="223"/>
      <c r="AP567" s="220"/>
      <c r="AQ567" s="224"/>
      <c r="AR567" s="224"/>
      <c r="AS567" s="224"/>
      <c r="AT567" s="224"/>
      <c r="AU567" s="224"/>
      <c r="AV567" s="224"/>
      <c r="AW567" s="224"/>
      <c r="AX567" s="224"/>
      <c r="AY567" s="224"/>
    </row>
    <row r="568">
      <c r="A568" s="219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5"/>
      <c r="AA568" s="220"/>
      <c r="AB568" s="225"/>
      <c r="AC568" s="225"/>
      <c r="AD568" s="225"/>
      <c r="AE568" s="225"/>
      <c r="AF568" s="225"/>
      <c r="AG568" s="220"/>
      <c r="AH568" s="220"/>
      <c r="AI568" s="220"/>
      <c r="AJ568" s="220"/>
      <c r="AK568" s="222"/>
      <c r="AL568" s="222"/>
      <c r="AM568" s="222"/>
      <c r="AN568" s="222"/>
      <c r="AO568" s="223"/>
      <c r="AP568" s="220"/>
      <c r="AQ568" s="224"/>
      <c r="AR568" s="224"/>
      <c r="AS568" s="224"/>
      <c r="AT568" s="224"/>
      <c r="AU568" s="224"/>
      <c r="AV568" s="224"/>
      <c r="AW568" s="224"/>
      <c r="AX568" s="224"/>
      <c r="AY568" s="224"/>
    </row>
    <row r="569">
      <c r="A569" s="219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5"/>
      <c r="AA569" s="220"/>
      <c r="AB569" s="225"/>
      <c r="AC569" s="225"/>
      <c r="AD569" s="225"/>
      <c r="AE569" s="225"/>
      <c r="AF569" s="225"/>
      <c r="AG569" s="220"/>
      <c r="AH569" s="220"/>
      <c r="AI569" s="220"/>
      <c r="AJ569" s="220"/>
      <c r="AK569" s="222"/>
      <c r="AL569" s="222"/>
      <c r="AM569" s="222"/>
      <c r="AN569" s="222"/>
      <c r="AO569" s="223"/>
      <c r="AP569" s="220"/>
      <c r="AQ569" s="224"/>
      <c r="AR569" s="224"/>
      <c r="AS569" s="224"/>
      <c r="AT569" s="224"/>
      <c r="AU569" s="224"/>
      <c r="AV569" s="224"/>
      <c r="AW569" s="224"/>
      <c r="AX569" s="224"/>
      <c r="AY569" s="224"/>
    </row>
    <row r="570">
      <c r="A570" s="219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5"/>
      <c r="AA570" s="220"/>
      <c r="AB570" s="225"/>
      <c r="AC570" s="225"/>
      <c r="AD570" s="225"/>
      <c r="AE570" s="225"/>
      <c r="AF570" s="225"/>
      <c r="AG570" s="220"/>
      <c r="AH570" s="220"/>
      <c r="AI570" s="220"/>
      <c r="AJ570" s="220"/>
      <c r="AK570" s="222"/>
      <c r="AL570" s="222"/>
      <c r="AM570" s="222"/>
      <c r="AN570" s="222"/>
      <c r="AO570" s="223"/>
      <c r="AP570" s="220"/>
      <c r="AQ570" s="224"/>
      <c r="AR570" s="224"/>
      <c r="AS570" s="224"/>
      <c r="AT570" s="224"/>
      <c r="AU570" s="224"/>
      <c r="AV570" s="224"/>
      <c r="AW570" s="224"/>
      <c r="AX570" s="224"/>
      <c r="AY570" s="224"/>
    </row>
    <row r="571">
      <c r="A571" s="219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5"/>
      <c r="AA571" s="220"/>
      <c r="AB571" s="225"/>
      <c r="AC571" s="225"/>
      <c r="AD571" s="225"/>
      <c r="AE571" s="225"/>
      <c r="AF571" s="225"/>
      <c r="AG571" s="220"/>
      <c r="AH571" s="220"/>
      <c r="AI571" s="220"/>
      <c r="AJ571" s="220"/>
      <c r="AK571" s="222"/>
      <c r="AL571" s="222"/>
      <c r="AM571" s="222"/>
      <c r="AN571" s="222"/>
      <c r="AO571" s="223"/>
      <c r="AP571" s="220"/>
      <c r="AQ571" s="224"/>
      <c r="AR571" s="224"/>
      <c r="AS571" s="224"/>
      <c r="AT571" s="224"/>
      <c r="AU571" s="224"/>
      <c r="AV571" s="224"/>
      <c r="AW571" s="224"/>
      <c r="AX571" s="224"/>
      <c r="AY571" s="224"/>
    </row>
    <row r="572">
      <c r="A572" s="219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5"/>
      <c r="AA572" s="220"/>
      <c r="AB572" s="225"/>
      <c r="AC572" s="225"/>
      <c r="AD572" s="225"/>
      <c r="AE572" s="225"/>
      <c r="AF572" s="225"/>
      <c r="AG572" s="220"/>
      <c r="AH572" s="220"/>
      <c r="AI572" s="220"/>
      <c r="AJ572" s="220"/>
      <c r="AK572" s="222"/>
      <c r="AL572" s="222"/>
      <c r="AM572" s="222"/>
      <c r="AN572" s="222"/>
      <c r="AO572" s="223"/>
      <c r="AP572" s="220"/>
      <c r="AQ572" s="224"/>
      <c r="AR572" s="224"/>
      <c r="AS572" s="224"/>
      <c r="AT572" s="224"/>
      <c r="AU572" s="224"/>
      <c r="AV572" s="224"/>
      <c r="AW572" s="224"/>
      <c r="AX572" s="224"/>
      <c r="AY572" s="224"/>
    </row>
    <row r="573">
      <c r="A573" s="219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5"/>
      <c r="AA573" s="220"/>
      <c r="AB573" s="225"/>
      <c r="AC573" s="225"/>
      <c r="AD573" s="225"/>
      <c r="AE573" s="225"/>
      <c r="AF573" s="225"/>
      <c r="AG573" s="220"/>
      <c r="AH573" s="220"/>
      <c r="AI573" s="220"/>
      <c r="AJ573" s="220"/>
      <c r="AK573" s="222"/>
      <c r="AL573" s="222"/>
      <c r="AM573" s="222"/>
      <c r="AN573" s="222"/>
      <c r="AO573" s="223"/>
      <c r="AP573" s="220"/>
      <c r="AQ573" s="224"/>
      <c r="AR573" s="224"/>
      <c r="AS573" s="224"/>
      <c r="AT573" s="224"/>
      <c r="AU573" s="224"/>
      <c r="AV573" s="224"/>
      <c r="AW573" s="224"/>
      <c r="AX573" s="224"/>
      <c r="AY573" s="224"/>
    </row>
    <row r="574">
      <c r="A574" s="219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5"/>
      <c r="AA574" s="220"/>
      <c r="AB574" s="225"/>
      <c r="AC574" s="225"/>
      <c r="AD574" s="225"/>
      <c r="AE574" s="225"/>
      <c r="AF574" s="225"/>
      <c r="AG574" s="220"/>
      <c r="AH574" s="220"/>
      <c r="AI574" s="220"/>
      <c r="AJ574" s="220"/>
      <c r="AK574" s="222"/>
      <c r="AL574" s="222"/>
      <c r="AM574" s="222"/>
      <c r="AN574" s="222"/>
      <c r="AO574" s="223"/>
      <c r="AP574" s="220"/>
      <c r="AQ574" s="224"/>
      <c r="AR574" s="224"/>
      <c r="AS574" s="224"/>
      <c r="AT574" s="224"/>
      <c r="AU574" s="224"/>
      <c r="AV574" s="224"/>
      <c r="AW574" s="224"/>
      <c r="AX574" s="224"/>
      <c r="AY574" s="224"/>
    </row>
    <row r="575">
      <c r="A575" s="219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5"/>
      <c r="AA575" s="220"/>
      <c r="AB575" s="225"/>
      <c r="AC575" s="225"/>
      <c r="AD575" s="225"/>
      <c r="AE575" s="225"/>
      <c r="AF575" s="225"/>
      <c r="AG575" s="220"/>
      <c r="AH575" s="220"/>
      <c r="AI575" s="220"/>
      <c r="AJ575" s="220"/>
      <c r="AK575" s="222"/>
      <c r="AL575" s="222"/>
      <c r="AM575" s="222"/>
      <c r="AN575" s="222"/>
      <c r="AO575" s="223"/>
      <c r="AP575" s="220"/>
      <c r="AQ575" s="224"/>
      <c r="AR575" s="224"/>
      <c r="AS575" s="224"/>
      <c r="AT575" s="224"/>
      <c r="AU575" s="224"/>
      <c r="AV575" s="224"/>
      <c r="AW575" s="224"/>
      <c r="AX575" s="224"/>
      <c r="AY575" s="224"/>
    </row>
    <row r="576">
      <c r="A576" s="219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5"/>
      <c r="AA576" s="220"/>
      <c r="AB576" s="225"/>
      <c r="AC576" s="225"/>
      <c r="AD576" s="225"/>
      <c r="AE576" s="225"/>
      <c r="AF576" s="225"/>
      <c r="AG576" s="220"/>
      <c r="AH576" s="220"/>
      <c r="AI576" s="220"/>
      <c r="AJ576" s="220"/>
      <c r="AK576" s="222"/>
      <c r="AL576" s="222"/>
      <c r="AM576" s="222"/>
      <c r="AN576" s="222"/>
      <c r="AO576" s="223"/>
      <c r="AP576" s="220"/>
      <c r="AQ576" s="224"/>
      <c r="AR576" s="224"/>
      <c r="AS576" s="224"/>
      <c r="AT576" s="224"/>
      <c r="AU576" s="224"/>
      <c r="AV576" s="224"/>
      <c r="AW576" s="224"/>
      <c r="AX576" s="224"/>
      <c r="AY576" s="224"/>
    </row>
    <row r="577">
      <c r="A577" s="219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5"/>
      <c r="AA577" s="220"/>
      <c r="AB577" s="225"/>
      <c r="AC577" s="225"/>
      <c r="AD577" s="225"/>
      <c r="AE577" s="225"/>
      <c r="AF577" s="225"/>
      <c r="AG577" s="220"/>
      <c r="AH577" s="220"/>
      <c r="AI577" s="220"/>
      <c r="AJ577" s="220"/>
      <c r="AK577" s="222"/>
      <c r="AL577" s="222"/>
      <c r="AM577" s="222"/>
      <c r="AN577" s="222"/>
      <c r="AO577" s="223"/>
      <c r="AP577" s="220"/>
      <c r="AQ577" s="224"/>
      <c r="AR577" s="224"/>
      <c r="AS577" s="224"/>
      <c r="AT577" s="224"/>
      <c r="AU577" s="224"/>
      <c r="AV577" s="224"/>
      <c r="AW577" s="224"/>
      <c r="AX577" s="224"/>
      <c r="AY577" s="224"/>
    </row>
    <row r="578">
      <c r="A578" s="219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5"/>
      <c r="AA578" s="220"/>
      <c r="AB578" s="225"/>
      <c r="AC578" s="225"/>
      <c r="AD578" s="225"/>
      <c r="AE578" s="225"/>
      <c r="AF578" s="225"/>
      <c r="AG578" s="220"/>
      <c r="AH578" s="220"/>
      <c r="AI578" s="220"/>
      <c r="AJ578" s="220"/>
      <c r="AK578" s="222"/>
      <c r="AL578" s="222"/>
      <c r="AM578" s="222"/>
      <c r="AN578" s="222"/>
      <c r="AO578" s="223"/>
      <c r="AP578" s="220"/>
      <c r="AQ578" s="224"/>
      <c r="AR578" s="224"/>
      <c r="AS578" s="224"/>
      <c r="AT578" s="224"/>
      <c r="AU578" s="224"/>
      <c r="AV578" s="224"/>
      <c r="AW578" s="224"/>
      <c r="AX578" s="224"/>
      <c r="AY578" s="224"/>
    </row>
    <row r="579">
      <c r="A579" s="219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5"/>
      <c r="AA579" s="220"/>
      <c r="AB579" s="225"/>
      <c r="AC579" s="225"/>
      <c r="AD579" s="225"/>
      <c r="AE579" s="225"/>
      <c r="AF579" s="225"/>
      <c r="AG579" s="220"/>
      <c r="AH579" s="220"/>
      <c r="AI579" s="220"/>
      <c r="AJ579" s="220"/>
      <c r="AK579" s="222"/>
      <c r="AL579" s="222"/>
      <c r="AM579" s="222"/>
      <c r="AN579" s="222"/>
      <c r="AO579" s="223"/>
      <c r="AP579" s="220"/>
      <c r="AQ579" s="224"/>
      <c r="AR579" s="224"/>
      <c r="AS579" s="224"/>
      <c r="AT579" s="224"/>
      <c r="AU579" s="224"/>
      <c r="AV579" s="224"/>
      <c r="AW579" s="224"/>
      <c r="AX579" s="224"/>
      <c r="AY579" s="224"/>
    </row>
    <row r="580">
      <c r="A580" s="219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5"/>
      <c r="AA580" s="220"/>
      <c r="AB580" s="225"/>
      <c r="AC580" s="225"/>
      <c r="AD580" s="225"/>
      <c r="AE580" s="225"/>
      <c r="AF580" s="225"/>
      <c r="AG580" s="220"/>
      <c r="AH580" s="220"/>
      <c r="AI580" s="220"/>
      <c r="AJ580" s="220"/>
      <c r="AK580" s="222"/>
      <c r="AL580" s="222"/>
      <c r="AM580" s="222"/>
      <c r="AN580" s="222"/>
      <c r="AO580" s="223"/>
      <c r="AP580" s="220"/>
      <c r="AQ580" s="224"/>
      <c r="AR580" s="224"/>
      <c r="AS580" s="224"/>
      <c r="AT580" s="224"/>
      <c r="AU580" s="224"/>
      <c r="AV580" s="224"/>
      <c r="AW580" s="224"/>
      <c r="AX580" s="224"/>
      <c r="AY580" s="224"/>
    </row>
    <row r="581">
      <c r="A581" s="219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5"/>
      <c r="AA581" s="220"/>
      <c r="AB581" s="225"/>
      <c r="AC581" s="225"/>
      <c r="AD581" s="225"/>
      <c r="AE581" s="225"/>
      <c r="AF581" s="225"/>
      <c r="AG581" s="220"/>
      <c r="AH581" s="220"/>
      <c r="AI581" s="220"/>
      <c r="AJ581" s="220"/>
      <c r="AK581" s="222"/>
      <c r="AL581" s="222"/>
      <c r="AM581" s="222"/>
      <c r="AN581" s="222"/>
      <c r="AO581" s="223"/>
      <c r="AP581" s="220"/>
      <c r="AQ581" s="224"/>
      <c r="AR581" s="224"/>
      <c r="AS581" s="224"/>
      <c r="AT581" s="224"/>
      <c r="AU581" s="224"/>
      <c r="AV581" s="224"/>
      <c r="AW581" s="224"/>
      <c r="AX581" s="224"/>
      <c r="AY581" s="224"/>
    </row>
    <row r="582">
      <c r="A582" s="219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5"/>
      <c r="AA582" s="220"/>
      <c r="AB582" s="225"/>
      <c r="AC582" s="225"/>
      <c r="AD582" s="225"/>
      <c r="AE582" s="225"/>
      <c r="AF582" s="225"/>
      <c r="AG582" s="220"/>
      <c r="AH582" s="220"/>
      <c r="AI582" s="220"/>
      <c r="AJ582" s="220"/>
      <c r="AK582" s="222"/>
      <c r="AL582" s="222"/>
      <c r="AM582" s="222"/>
      <c r="AN582" s="222"/>
      <c r="AO582" s="223"/>
      <c r="AP582" s="220"/>
      <c r="AQ582" s="224"/>
      <c r="AR582" s="224"/>
      <c r="AS582" s="224"/>
      <c r="AT582" s="224"/>
      <c r="AU582" s="224"/>
      <c r="AV582" s="224"/>
      <c r="AW582" s="224"/>
      <c r="AX582" s="224"/>
      <c r="AY582" s="224"/>
    </row>
    <row r="583">
      <c r="A583" s="219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5"/>
      <c r="AA583" s="220"/>
      <c r="AB583" s="225"/>
      <c r="AC583" s="225"/>
      <c r="AD583" s="225"/>
      <c r="AE583" s="225"/>
      <c r="AF583" s="225"/>
      <c r="AG583" s="220"/>
      <c r="AH583" s="220"/>
      <c r="AI583" s="220"/>
      <c r="AJ583" s="220"/>
      <c r="AK583" s="222"/>
      <c r="AL583" s="222"/>
      <c r="AM583" s="222"/>
      <c r="AN583" s="222"/>
      <c r="AO583" s="223"/>
      <c r="AP583" s="220"/>
      <c r="AQ583" s="224"/>
      <c r="AR583" s="224"/>
      <c r="AS583" s="224"/>
      <c r="AT583" s="224"/>
      <c r="AU583" s="224"/>
      <c r="AV583" s="224"/>
      <c r="AW583" s="224"/>
      <c r="AX583" s="224"/>
      <c r="AY583" s="224"/>
    </row>
    <row r="584">
      <c r="A584" s="219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5"/>
      <c r="AA584" s="220"/>
      <c r="AB584" s="225"/>
      <c r="AC584" s="225"/>
      <c r="AD584" s="225"/>
      <c r="AE584" s="225"/>
      <c r="AF584" s="225"/>
      <c r="AG584" s="220"/>
      <c r="AH584" s="220"/>
      <c r="AI584" s="220"/>
      <c r="AJ584" s="220"/>
      <c r="AK584" s="222"/>
      <c r="AL584" s="222"/>
      <c r="AM584" s="222"/>
      <c r="AN584" s="222"/>
      <c r="AO584" s="223"/>
      <c r="AP584" s="220"/>
      <c r="AQ584" s="224"/>
      <c r="AR584" s="224"/>
      <c r="AS584" s="224"/>
      <c r="AT584" s="224"/>
      <c r="AU584" s="224"/>
      <c r="AV584" s="224"/>
      <c r="AW584" s="224"/>
      <c r="AX584" s="224"/>
      <c r="AY584" s="224"/>
    </row>
    <row r="585">
      <c r="A585" s="219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5"/>
      <c r="AA585" s="220"/>
      <c r="AB585" s="225"/>
      <c r="AC585" s="225"/>
      <c r="AD585" s="225"/>
      <c r="AE585" s="225"/>
      <c r="AF585" s="225"/>
      <c r="AG585" s="220"/>
      <c r="AH585" s="220"/>
      <c r="AI585" s="220"/>
      <c r="AJ585" s="220"/>
      <c r="AK585" s="222"/>
      <c r="AL585" s="222"/>
      <c r="AM585" s="222"/>
      <c r="AN585" s="222"/>
      <c r="AO585" s="223"/>
      <c r="AP585" s="220"/>
      <c r="AQ585" s="224"/>
      <c r="AR585" s="224"/>
      <c r="AS585" s="224"/>
      <c r="AT585" s="224"/>
      <c r="AU585" s="224"/>
      <c r="AV585" s="224"/>
      <c r="AW585" s="224"/>
      <c r="AX585" s="224"/>
      <c r="AY585" s="224"/>
    </row>
    <row r="586">
      <c r="A586" s="219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5"/>
      <c r="AA586" s="220"/>
      <c r="AB586" s="225"/>
      <c r="AC586" s="225"/>
      <c r="AD586" s="225"/>
      <c r="AE586" s="225"/>
      <c r="AF586" s="225"/>
      <c r="AG586" s="220"/>
      <c r="AH586" s="220"/>
      <c r="AI586" s="220"/>
      <c r="AJ586" s="220"/>
      <c r="AK586" s="222"/>
      <c r="AL586" s="222"/>
      <c r="AM586" s="222"/>
      <c r="AN586" s="222"/>
      <c r="AO586" s="223"/>
      <c r="AP586" s="220"/>
      <c r="AQ586" s="224"/>
      <c r="AR586" s="224"/>
      <c r="AS586" s="224"/>
      <c r="AT586" s="224"/>
      <c r="AU586" s="224"/>
      <c r="AV586" s="224"/>
      <c r="AW586" s="224"/>
      <c r="AX586" s="224"/>
      <c r="AY586" s="224"/>
    </row>
    <row r="587">
      <c r="A587" s="219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5"/>
      <c r="AA587" s="220"/>
      <c r="AB587" s="225"/>
      <c r="AC587" s="225"/>
      <c r="AD587" s="225"/>
      <c r="AE587" s="225"/>
      <c r="AF587" s="225"/>
      <c r="AG587" s="220"/>
      <c r="AH587" s="220"/>
      <c r="AI587" s="220"/>
      <c r="AJ587" s="220"/>
      <c r="AK587" s="222"/>
      <c r="AL587" s="222"/>
      <c r="AM587" s="222"/>
      <c r="AN587" s="222"/>
      <c r="AO587" s="223"/>
      <c r="AP587" s="220"/>
      <c r="AQ587" s="224"/>
      <c r="AR587" s="224"/>
      <c r="AS587" s="224"/>
      <c r="AT587" s="224"/>
      <c r="AU587" s="224"/>
      <c r="AV587" s="224"/>
      <c r="AW587" s="224"/>
      <c r="AX587" s="224"/>
      <c r="AY587" s="224"/>
    </row>
    <row r="588">
      <c r="A588" s="219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5"/>
      <c r="AA588" s="220"/>
      <c r="AB588" s="225"/>
      <c r="AC588" s="225"/>
      <c r="AD588" s="225"/>
      <c r="AE588" s="225"/>
      <c r="AF588" s="225"/>
      <c r="AG588" s="220"/>
      <c r="AH588" s="220"/>
      <c r="AI588" s="220"/>
      <c r="AJ588" s="220"/>
      <c r="AK588" s="222"/>
      <c r="AL588" s="222"/>
      <c r="AM588" s="222"/>
      <c r="AN588" s="222"/>
      <c r="AO588" s="223"/>
      <c r="AP588" s="220"/>
      <c r="AQ588" s="224"/>
      <c r="AR588" s="224"/>
      <c r="AS588" s="224"/>
      <c r="AT588" s="224"/>
      <c r="AU588" s="224"/>
      <c r="AV588" s="224"/>
      <c r="AW588" s="224"/>
      <c r="AX588" s="224"/>
      <c r="AY588" s="224"/>
    </row>
    <row r="589">
      <c r="A589" s="219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5"/>
      <c r="AA589" s="220"/>
      <c r="AB589" s="225"/>
      <c r="AC589" s="225"/>
      <c r="AD589" s="225"/>
      <c r="AE589" s="225"/>
      <c r="AF589" s="225"/>
      <c r="AG589" s="220"/>
      <c r="AH589" s="220"/>
      <c r="AI589" s="220"/>
      <c r="AJ589" s="220"/>
      <c r="AK589" s="222"/>
      <c r="AL589" s="222"/>
      <c r="AM589" s="222"/>
      <c r="AN589" s="222"/>
      <c r="AO589" s="223"/>
      <c r="AP589" s="220"/>
      <c r="AQ589" s="224"/>
      <c r="AR589" s="224"/>
      <c r="AS589" s="224"/>
      <c r="AT589" s="224"/>
      <c r="AU589" s="224"/>
      <c r="AV589" s="224"/>
      <c r="AW589" s="224"/>
      <c r="AX589" s="224"/>
      <c r="AY589" s="224"/>
    </row>
    <row r="590">
      <c r="A590" s="219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5"/>
      <c r="AA590" s="220"/>
      <c r="AB590" s="225"/>
      <c r="AC590" s="225"/>
      <c r="AD590" s="225"/>
      <c r="AE590" s="225"/>
      <c r="AF590" s="225"/>
      <c r="AG590" s="220"/>
      <c r="AH590" s="220"/>
      <c r="AI590" s="220"/>
      <c r="AJ590" s="220"/>
      <c r="AK590" s="222"/>
      <c r="AL590" s="222"/>
      <c r="AM590" s="222"/>
      <c r="AN590" s="222"/>
      <c r="AO590" s="223"/>
      <c r="AP590" s="220"/>
      <c r="AQ590" s="224"/>
      <c r="AR590" s="224"/>
      <c r="AS590" s="224"/>
      <c r="AT590" s="224"/>
      <c r="AU590" s="224"/>
      <c r="AV590" s="224"/>
      <c r="AW590" s="224"/>
      <c r="AX590" s="224"/>
      <c r="AY590" s="224"/>
    </row>
    <row r="591">
      <c r="A591" s="219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5"/>
      <c r="AA591" s="220"/>
      <c r="AB591" s="225"/>
      <c r="AC591" s="225"/>
      <c r="AD591" s="225"/>
      <c r="AE591" s="225"/>
      <c r="AF591" s="225"/>
      <c r="AG591" s="220"/>
      <c r="AH591" s="220"/>
      <c r="AI591" s="220"/>
      <c r="AJ591" s="220"/>
      <c r="AK591" s="222"/>
      <c r="AL591" s="222"/>
      <c r="AM591" s="222"/>
      <c r="AN591" s="222"/>
      <c r="AO591" s="223"/>
      <c r="AP591" s="220"/>
      <c r="AQ591" s="224"/>
      <c r="AR591" s="224"/>
      <c r="AS591" s="224"/>
      <c r="AT591" s="224"/>
      <c r="AU591" s="224"/>
      <c r="AV591" s="224"/>
      <c r="AW591" s="224"/>
      <c r="AX591" s="224"/>
      <c r="AY591" s="224"/>
    </row>
    <row r="592">
      <c r="A592" s="219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5"/>
      <c r="AA592" s="220"/>
      <c r="AB592" s="225"/>
      <c r="AC592" s="225"/>
      <c r="AD592" s="225"/>
      <c r="AE592" s="225"/>
      <c r="AF592" s="225"/>
      <c r="AG592" s="220"/>
      <c r="AH592" s="220"/>
      <c r="AI592" s="220"/>
      <c r="AJ592" s="220"/>
      <c r="AK592" s="222"/>
      <c r="AL592" s="222"/>
      <c r="AM592" s="222"/>
      <c r="AN592" s="222"/>
      <c r="AO592" s="223"/>
      <c r="AP592" s="220"/>
      <c r="AQ592" s="224"/>
      <c r="AR592" s="224"/>
      <c r="AS592" s="224"/>
      <c r="AT592" s="224"/>
      <c r="AU592" s="224"/>
      <c r="AV592" s="224"/>
      <c r="AW592" s="224"/>
      <c r="AX592" s="224"/>
      <c r="AY592" s="224"/>
    </row>
    <row r="593">
      <c r="A593" s="219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5"/>
      <c r="AA593" s="220"/>
      <c r="AB593" s="225"/>
      <c r="AC593" s="225"/>
      <c r="AD593" s="225"/>
      <c r="AE593" s="225"/>
      <c r="AF593" s="225"/>
      <c r="AG593" s="220"/>
      <c r="AH593" s="220"/>
      <c r="AI593" s="220"/>
      <c r="AJ593" s="220"/>
      <c r="AK593" s="222"/>
      <c r="AL593" s="222"/>
      <c r="AM593" s="222"/>
      <c r="AN593" s="222"/>
      <c r="AO593" s="223"/>
      <c r="AP593" s="220"/>
      <c r="AQ593" s="224"/>
      <c r="AR593" s="224"/>
      <c r="AS593" s="224"/>
      <c r="AT593" s="224"/>
      <c r="AU593" s="224"/>
      <c r="AV593" s="224"/>
      <c r="AW593" s="224"/>
      <c r="AX593" s="224"/>
      <c r="AY593" s="224"/>
    </row>
    <row r="594">
      <c r="A594" s="219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5"/>
      <c r="AA594" s="220"/>
      <c r="AB594" s="225"/>
      <c r="AC594" s="225"/>
      <c r="AD594" s="225"/>
      <c r="AE594" s="225"/>
      <c r="AF594" s="225"/>
      <c r="AG594" s="220"/>
      <c r="AH594" s="220"/>
      <c r="AI594" s="220"/>
      <c r="AJ594" s="220"/>
      <c r="AK594" s="222"/>
      <c r="AL594" s="222"/>
      <c r="AM594" s="222"/>
      <c r="AN594" s="222"/>
      <c r="AO594" s="223"/>
      <c r="AP594" s="220"/>
      <c r="AQ594" s="224"/>
      <c r="AR594" s="224"/>
      <c r="AS594" s="224"/>
      <c r="AT594" s="224"/>
      <c r="AU594" s="224"/>
      <c r="AV594" s="224"/>
      <c r="AW594" s="224"/>
      <c r="AX594" s="224"/>
      <c r="AY594" s="224"/>
    </row>
    <row r="595">
      <c r="A595" s="219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5"/>
      <c r="AA595" s="220"/>
      <c r="AB595" s="225"/>
      <c r="AC595" s="225"/>
      <c r="AD595" s="225"/>
      <c r="AE595" s="225"/>
      <c r="AF595" s="225"/>
      <c r="AG595" s="220"/>
      <c r="AH595" s="220"/>
      <c r="AI595" s="220"/>
      <c r="AJ595" s="220"/>
      <c r="AK595" s="222"/>
      <c r="AL595" s="222"/>
      <c r="AM595" s="222"/>
      <c r="AN595" s="222"/>
      <c r="AO595" s="223"/>
      <c r="AP595" s="220"/>
      <c r="AQ595" s="224"/>
      <c r="AR595" s="224"/>
      <c r="AS595" s="224"/>
      <c r="AT595" s="224"/>
      <c r="AU595" s="224"/>
      <c r="AV595" s="224"/>
      <c r="AW595" s="224"/>
      <c r="AX595" s="224"/>
      <c r="AY595" s="224"/>
    </row>
    <row r="596">
      <c r="A596" s="219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5"/>
      <c r="AA596" s="220"/>
      <c r="AB596" s="225"/>
      <c r="AC596" s="225"/>
      <c r="AD596" s="225"/>
      <c r="AE596" s="225"/>
      <c r="AF596" s="225"/>
      <c r="AG596" s="220"/>
      <c r="AH596" s="220"/>
      <c r="AI596" s="220"/>
      <c r="AJ596" s="220"/>
      <c r="AK596" s="222"/>
      <c r="AL596" s="222"/>
      <c r="AM596" s="222"/>
      <c r="AN596" s="222"/>
      <c r="AO596" s="223"/>
      <c r="AP596" s="220"/>
      <c r="AQ596" s="224"/>
      <c r="AR596" s="224"/>
      <c r="AS596" s="224"/>
      <c r="AT596" s="224"/>
      <c r="AU596" s="224"/>
      <c r="AV596" s="224"/>
      <c r="AW596" s="224"/>
      <c r="AX596" s="224"/>
      <c r="AY596" s="224"/>
    </row>
    <row r="597">
      <c r="A597" s="219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5"/>
      <c r="AA597" s="220"/>
      <c r="AB597" s="225"/>
      <c r="AC597" s="225"/>
      <c r="AD597" s="225"/>
      <c r="AE597" s="225"/>
      <c r="AF597" s="225"/>
      <c r="AG597" s="220"/>
      <c r="AH597" s="220"/>
      <c r="AI597" s="220"/>
      <c r="AJ597" s="220"/>
      <c r="AK597" s="222"/>
      <c r="AL597" s="222"/>
      <c r="AM597" s="222"/>
      <c r="AN597" s="222"/>
      <c r="AO597" s="223"/>
      <c r="AP597" s="220"/>
      <c r="AQ597" s="224"/>
      <c r="AR597" s="224"/>
      <c r="AS597" s="224"/>
      <c r="AT597" s="224"/>
      <c r="AU597" s="224"/>
      <c r="AV597" s="224"/>
      <c r="AW597" s="224"/>
      <c r="AX597" s="224"/>
      <c r="AY597" s="224"/>
    </row>
    <row r="598">
      <c r="A598" s="219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5"/>
      <c r="AA598" s="220"/>
      <c r="AB598" s="225"/>
      <c r="AC598" s="225"/>
      <c r="AD598" s="225"/>
      <c r="AE598" s="225"/>
      <c r="AF598" s="225"/>
      <c r="AG598" s="220"/>
      <c r="AH598" s="220"/>
      <c r="AI598" s="220"/>
      <c r="AJ598" s="220"/>
      <c r="AK598" s="222"/>
      <c r="AL598" s="222"/>
      <c r="AM598" s="222"/>
      <c r="AN598" s="222"/>
      <c r="AO598" s="223"/>
      <c r="AP598" s="220"/>
      <c r="AQ598" s="224"/>
      <c r="AR598" s="224"/>
      <c r="AS598" s="224"/>
      <c r="AT598" s="224"/>
      <c r="AU598" s="224"/>
      <c r="AV598" s="224"/>
      <c r="AW598" s="224"/>
      <c r="AX598" s="224"/>
      <c r="AY598" s="224"/>
    </row>
    <row r="599">
      <c r="A599" s="219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5"/>
      <c r="AA599" s="220"/>
      <c r="AB599" s="225"/>
      <c r="AC599" s="225"/>
      <c r="AD599" s="225"/>
      <c r="AE599" s="225"/>
      <c r="AF599" s="225"/>
      <c r="AG599" s="220"/>
      <c r="AH599" s="220"/>
      <c r="AI599" s="220"/>
      <c r="AJ599" s="220"/>
      <c r="AK599" s="222"/>
      <c r="AL599" s="222"/>
      <c r="AM599" s="222"/>
      <c r="AN599" s="222"/>
      <c r="AO599" s="223"/>
      <c r="AP599" s="220"/>
      <c r="AQ599" s="224"/>
      <c r="AR599" s="224"/>
      <c r="AS599" s="224"/>
      <c r="AT599" s="224"/>
      <c r="AU599" s="224"/>
      <c r="AV599" s="224"/>
      <c r="AW599" s="224"/>
      <c r="AX599" s="224"/>
      <c r="AY599" s="224"/>
    </row>
    <row r="600">
      <c r="A600" s="219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5"/>
      <c r="AA600" s="220"/>
      <c r="AB600" s="225"/>
      <c r="AC600" s="225"/>
      <c r="AD600" s="225"/>
      <c r="AE600" s="225"/>
      <c r="AF600" s="225"/>
      <c r="AG600" s="220"/>
      <c r="AH600" s="220"/>
      <c r="AI600" s="220"/>
      <c r="AJ600" s="220"/>
      <c r="AK600" s="222"/>
      <c r="AL600" s="222"/>
      <c r="AM600" s="222"/>
      <c r="AN600" s="222"/>
      <c r="AO600" s="223"/>
      <c r="AP600" s="220"/>
      <c r="AQ600" s="224"/>
      <c r="AR600" s="224"/>
      <c r="AS600" s="224"/>
      <c r="AT600" s="224"/>
      <c r="AU600" s="224"/>
      <c r="AV600" s="224"/>
      <c r="AW600" s="224"/>
      <c r="AX600" s="224"/>
      <c r="AY600" s="224"/>
    </row>
    <row r="601">
      <c r="A601" s="219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5"/>
      <c r="AA601" s="220"/>
      <c r="AB601" s="225"/>
      <c r="AC601" s="225"/>
      <c r="AD601" s="225"/>
      <c r="AE601" s="225"/>
      <c r="AF601" s="225"/>
      <c r="AG601" s="220"/>
      <c r="AH601" s="220"/>
      <c r="AI601" s="220"/>
      <c r="AJ601" s="220"/>
      <c r="AK601" s="222"/>
      <c r="AL601" s="222"/>
      <c r="AM601" s="222"/>
      <c r="AN601" s="222"/>
      <c r="AO601" s="223"/>
      <c r="AP601" s="220"/>
      <c r="AQ601" s="224"/>
      <c r="AR601" s="224"/>
      <c r="AS601" s="224"/>
      <c r="AT601" s="224"/>
      <c r="AU601" s="224"/>
      <c r="AV601" s="224"/>
      <c r="AW601" s="224"/>
      <c r="AX601" s="224"/>
      <c r="AY601" s="224"/>
    </row>
    <row r="602">
      <c r="A602" s="219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5"/>
      <c r="AA602" s="220"/>
      <c r="AB602" s="225"/>
      <c r="AC602" s="225"/>
      <c r="AD602" s="225"/>
      <c r="AE602" s="225"/>
      <c r="AF602" s="225"/>
      <c r="AG602" s="220"/>
      <c r="AH602" s="220"/>
      <c r="AI602" s="220"/>
      <c r="AJ602" s="220"/>
      <c r="AK602" s="222"/>
      <c r="AL602" s="222"/>
      <c r="AM602" s="222"/>
      <c r="AN602" s="222"/>
      <c r="AO602" s="223"/>
      <c r="AP602" s="220"/>
      <c r="AQ602" s="224"/>
      <c r="AR602" s="224"/>
      <c r="AS602" s="224"/>
      <c r="AT602" s="224"/>
      <c r="AU602" s="224"/>
      <c r="AV602" s="224"/>
      <c r="AW602" s="224"/>
      <c r="AX602" s="224"/>
      <c r="AY602" s="224"/>
    </row>
    <row r="603">
      <c r="A603" s="219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5"/>
      <c r="AA603" s="220"/>
      <c r="AB603" s="225"/>
      <c r="AC603" s="225"/>
      <c r="AD603" s="225"/>
      <c r="AE603" s="225"/>
      <c r="AF603" s="225"/>
      <c r="AG603" s="220"/>
      <c r="AH603" s="220"/>
      <c r="AI603" s="220"/>
      <c r="AJ603" s="220"/>
      <c r="AK603" s="222"/>
      <c r="AL603" s="222"/>
      <c r="AM603" s="222"/>
      <c r="AN603" s="222"/>
      <c r="AO603" s="223"/>
      <c r="AP603" s="220"/>
      <c r="AQ603" s="224"/>
      <c r="AR603" s="224"/>
      <c r="AS603" s="224"/>
      <c r="AT603" s="224"/>
      <c r="AU603" s="224"/>
      <c r="AV603" s="224"/>
      <c r="AW603" s="224"/>
      <c r="AX603" s="224"/>
      <c r="AY603" s="224"/>
    </row>
    <row r="604">
      <c r="A604" s="219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5"/>
      <c r="AA604" s="220"/>
      <c r="AB604" s="225"/>
      <c r="AC604" s="225"/>
      <c r="AD604" s="225"/>
      <c r="AE604" s="225"/>
      <c r="AF604" s="225"/>
      <c r="AG604" s="220"/>
      <c r="AH604" s="220"/>
      <c r="AI604" s="220"/>
      <c r="AJ604" s="220"/>
      <c r="AK604" s="222"/>
      <c r="AL604" s="222"/>
      <c r="AM604" s="222"/>
      <c r="AN604" s="222"/>
      <c r="AO604" s="223"/>
      <c r="AP604" s="220"/>
      <c r="AQ604" s="224"/>
      <c r="AR604" s="224"/>
      <c r="AS604" s="224"/>
      <c r="AT604" s="224"/>
      <c r="AU604" s="224"/>
      <c r="AV604" s="224"/>
      <c r="AW604" s="224"/>
      <c r="AX604" s="224"/>
      <c r="AY604" s="224"/>
    </row>
    <row r="605">
      <c r="A605" s="219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5"/>
      <c r="AA605" s="220"/>
      <c r="AB605" s="225"/>
      <c r="AC605" s="225"/>
      <c r="AD605" s="225"/>
      <c r="AE605" s="225"/>
      <c r="AF605" s="225"/>
      <c r="AG605" s="220"/>
      <c r="AH605" s="220"/>
      <c r="AI605" s="220"/>
      <c r="AJ605" s="220"/>
      <c r="AK605" s="222"/>
      <c r="AL605" s="222"/>
      <c r="AM605" s="222"/>
      <c r="AN605" s="222"/>
      <c r="AO605" s="223"/>
      <c r="AP605" s="220"/>
      <c r="AQ605" s="224"/>
      <c r="AR605" s="224"/>
      <c r="AS605" s="224"/>
      <c r="AT605" s="224"/>
      <c r="AU605" s="224"/>
      <c r="AV605" s="224"/>
      <c r="AW605" s="224"/>
      <c r="AX605" s="224"/>
      <c r="AY605" s="224"/>
    </row>
    <row r="606">
      <c r="A606" s="219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5"/>
      <c r="AA606" s="220"/>
      <c r="AB606" s="225"/>
      <c r="AC606" s="225"/>
      <c r="AD606" s="225"/>
      <c r="AE606" s="225"/>
      <c r="AF606" s="225"/>
      <c r="AG606" s="220"/>
      <c r="AH606" s="220"/>
      <c r="AI606" s="220"/>
      <c r="AJ606" s="220"/>
      <c r="AK606" s="222"/>
      <c r="AL606" s="222"/>
      <c r="AM606" s="222"/>
      <c r="AN606" s="222"/>
      <c r="AO606" s="223"/>
      <c r="AP606" s="220"/>
      <c r="AQ606" s="224"/>
      <c r="AR606" s="224"/>
      <c r="AS606" s="224"/>
      <c r="AT606" s="224"/>
      <c r="AU606" s="224"/>
      <c r="AV606" s="224"/>
      <c r="AW606" s="224"/>
      <c r="AX606" s="224"/>
      <c r="AY606" s="224"/>
    </row>
    <row r="607">
      <c r="A607" s="219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5"/>
      <c r="AA607" s="220"/>
      <c r="AB607" s="225"/>
      <c r="AC607" s="225"/>
      <c r="AD607" s="225"/>
      <c r="AE607" s="225"/>
      <c r="AF607" s="225"/>
      <c r="AG607" s="220"/>
      <c r="AH607" s="220"/>
      <c r="AI607" s="220"/>
      <c r="AJ607" s="220"/>
      <c r="AK607" s="222"/>
      <c r="AL607" s="222"/>
      <c r="AM607" s="222"/>
      <c r="AN607" s="222"/>
      <c r="AO607" s="223"/>
      <c r="AP607" s="220"/>
      <c r="AQ607" s="224"/>
      <c r="AR607" s="224"/>
      <c r="AS607" s="224"/>
      <c r="AT607" s="224"/>
      <c r="AU607" s="224"/>
      <c r="AV607" s="224"/>
      <c r="AW607" s="224"/>
      <c r="AX607" s="224"/>
      <c r="AY607" s="224"/>
    </row>
    <row r="608">
      <c r="A608" s="219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5"/>
      <c r="AA608" s="220"/>
      <c r="AB608" s="225"/>
      <c r="AC608" s="225"/>
      <c r="AD608" s="225"/>
      <c r="AE608" s="225"/>
      <c r="AF608" s="225"/>
      <c r="AG608" s="220"/>
      <c r="AH608" s="220"/>
      <c r="AI608" s="220"/>
      <c r="AJ608" s="220"/>
      <c r="AK608" s="222"/>
      <c r="AL608" s="222"/>
      <c r="AM608" s="222"/>
      <c r="AN608" s="222"/>
      <c r="AO608" s="223"/>
      <c r="AP608" s="220"/>
      <c r="AQ608" s="224"/>
      <c r="AR608" s="224"/>
      <c r="AS608" s="224"/>
      <c r="AT608" s="224"/>
      <c r="AU608" s="224"/>
      <c r="AV608" s="224"/>
      <c r="AW608" s="224"/>
      <c r="AX608" s="224"/>
      <c r="AY608" s="224"/>
    </row>
    <row r="609">
      <c r="A609" s="219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5"/>
      <c r="AA609" s="220"/>
      <c r="AB609" s="225"/>
      <c r="AC609" s="225"/>
      <c r="AD609" s="225"/>
      <c r="AE609" s="225"/>
      <c r="AF609" s="225"/>
      <c r="AG609" s="220"/>
      <c r="AH609" s="220"/>
      <c r="AI609" s="220"/>
      <c r="AJ609" s="220"/>
      <c r="AK609" s="222"/>
      <c r="AL609" s="222"/>
      <c r="AM609" s="222"/>
      <c r="AN609" s="222"/>
      <c r="AO609" s="223"/>
      <c r="AP609" s="220"/>
      <c r="AQ609" s="224"/>
      <c r="AR609" s="224"/>
      <c r="AS609" s="224"/>
      <c r="AT609" s="224"/>
      <c r="AU609" s="224"/>
      <c r="AV609" s="224"/>
      <c r="AW609" s="224"/>
      <c r="AX609" s="224"/>
      <c r="AY609" s="224"/>
    </row>
    <row r="610">
      <c r="A610" s="219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5"/>
      <c r="AA610" s="220"/>
      <c r="AB610" s="225"/>
      <c r="AC610" s="225"/>
      <c r="AD610" s="225"/>
      <c r="AE610" s="225"/>
      <c r="AF610" s="225"/>
      <c r="AG610" s="220"/>
      <c r="AH610" s="220"/>
      <c r="AI610" s="220"/>
      <c r="AJ610" s="220"/>
      <c r="AK610" s="222"/>
      <c r="AL610" s="222"/>
      <c r="AM610" s="222"/>
      <c r="AN610" s="222"/>
      <c r="AO610" s="223"/>
      <c r="AP610" s="220"/>
      <c r="AQ610" s="224"/>
      <c r="AR610" s="224"/>
      <c r="AS610" s="224"/>
      <c r="AT610" s="224"/>
      <c r="AU610" s="224"/>
      <c r="AV610" s="224"/>
      <c r="AW610" s="224"/>
      <c r="AX610" s="224"/>
      <c r="AY610" s="224"/>
    </row>
    <row r="611">
      <c r="A611" s="219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5"/>
      <c r="AA611" s="220"/>
      <c r="AB611" s="225"/>
      <c r="AC611" s="225"/>
      <c r="AD611" s="225"/>
      <c r="AE611" s="225"/>
      <c r="AF611" s="225"/>
      <c r="AG611" s="220"/>
      <c r="AH611" s="220"/>
      <c r="AI611" s="220"/>
      <c r="AJ611" s="220"/>
      <c r="AK611" s="222"/>
      <c r="AL611" s="222"/>
      <c r="AM611" s="222"/>
      <c r="AN611" s="222"/>
      <c r="AO611" s="223"/>
      <c r="AP611" s="220"/>
      <c r="AQ611" s="224"/>
      <c r="AR611" s="224"/>
      <c r="AS611" s="224"/>
      <c r="AT611" s="224"/>
      <c r="AU611" s="224"/>
      <c r="AV611" s="224"/>
      <c r="AW611" s="224"/>
      <c r="AX611" s="224"/>
      <c r="AY611" s="224"/>
    </row>
    <row r="612">
      <c r="A612" s="219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5"/>
      <c r="AA612" s="220"/>
      <c r="AB612" s="225"/>
      <c r="AC612" s="225"/>
      <c r="AD612" s="225"/>
      <c r="AE612" s="225"/>
      <c r="AF612" s="225"/>
      <c r="AG612" s="220"/>
      <c r="AH612" s="220"/>
      <c r="AI612" s="220"/>
      <c r="AJ612" s="220"/>
      <c r="AK612" s="222"/>
      <c r="AL612" s="222"/>
      <c r="AM612" s="222"/>
      <c r="AN612" s="222"/>
      <c r="AO612" s="223"/>
      <c r="AP612" s="220"/>
      <c r="AQ612" s="224"/>
      <c r="AR612" s="224"/>
      <c r="AS612" s="224"/>
      <c r="AT612" s="224"/>
      <c r="AU612" s="224"/>
      <c r="AV612" s="224"/>
      <c r="AW612" s="224"/>
      <c r="AX612" s="224"/>
      <c r="AY612" s="224"/>
    </row>
    <row r="613">
      <c r="A613" s="219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5"/>
      <c r="AA613" s="220"/>
      <c r="AB613" s="225"/>
      <c r="AC613" s="225"/>
      <c r="AD613" s="225"/>
      <c r="AE613" s="225"/>
      <c r="AF613" s="225"/>
      <c r="AG613" s="220"/>
      <c r="AH613" s="220"/>
      <c r="AI613" s="220"/>
      <c r="AJ613" s="220"/>
      <c r="AK613" s="222"/>
      <c r="AL613" s="222"/>
      <c r="AM613" s="222"/>
      <c r="AN613" s="222"/>
      <c r="AO613" s="223"/>
      <c r="AP613" s="220"/>
      <c r="AQ613" s="224"/>
      <c r="AR613" s="224"/>
      <c r="AS613" s="224"/>
      <c r="AT613" s="224"/>
      <c r="AU613" s="224"/>
      <c r="AV613" s="224"/>
      <c r="AW613" s="224"/>
      <c r="AX613" s="224"/>
      <c r="AY613" s="224"/>
    </row>
    <row r="614">
      <c r="A614" s="219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5"/>
      <c r="AA614" s="220"/>
      <c r="AB614" s="225"/>
      <c r="AC614" s="225"/>
      <c r="AD614" s="225"/>
      <c r="AE614" s="225"/>
      <c r="AF614" s="225"/>
      <c r="AG614" s="220"/>
      <c r="AH614" s="220"/>
      <c r="AI614" s="220"/>
      <c r="AJ614" s="220"/>
      <c r="AK614" s="222"/>
      <c r="AL614" s="222"/>
      <c r="AM614" s="222"/>
      <c r="AN614" s="222"/>
      <c r="AO614" s="223"/>
      <c r="AP614" s="220"/>
      <c r="AQ614" s="224"/>
      <c r="AR614" s="224"/>
      <c r="AS614" s="224"/>
      <c r="AT614" s="224"/>
      <c r="AU614" s="224"/>
      <c r="AV614" s="224"/>
      <c r="AW614" s="224"/>
      <c r="AX614" s="224"/>
      <c r="AY614" s="224"/>
    </row>
    <row r="615">
      <c r="A615" s="219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5"/>
      <c r="AA615" s="220"/>
      <c r="AB615" s="225"/>
      <c r="AC615" s="225"/>
      <c r="AD615" s="225"/>
      <c r="AE615" s="225"/>
      <c r="AF615" s="225"/>
      <c r="AG615" s="220"/>
      <c r="AH615" s="220"/>
      <c r="AI615" s="220"/>
      <c r="AJ615" s="220"/>
      <c r="AK615" s="222"/>
      <c r="AL615" s="222"/>
      <c r="AM615" s="222"/>
      <c r="AN615" s="222"/>
      <c r="AO615" s="223"/>
      <c r="AP615" s="220"/>
      <c r="AQ615" s="224"/>
      <c r="AR615" s="224"/>
      <c r="AS615" s="224"/>
      <c r="AT615" s="224"/>
      <c r="AU615" s="224"/>
      <c r="AV615" s="224"/>
      <c r="AW615" s="224"/>
      <c r="AX615" s="224"/>
      <c r="AY615" s="224"/>
    </row>
    <row r="616">
      <c r="A616" s="219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5"/>
      <c r="AA616" s="220"/>
      <c r="AB616" s="225"/>
      <c r="AC616" s="225"/>
      <c r="AD616" s="225"/>
      <c r="AE616" s="225"/>
      <c r="AF616" s="225"/>
      <c r="AG616" s="220"/>
      <c r="AH616" s="220"/>
      <c r="AI616" s="220"/>
      <c r="AJ616" s="220"/>
      <c r="AK616" s="222"/>
      <c r="AL616" s="222"/>
      <c r="AM616" s="222"/>
      <c r="AN616" s="222"/>
      <c r="AO616" s="223"/>
      <c r="AP616" s="220"/>
      <c r="AQ616" s="224"/>
      <c r="AR616" s="224"/>
      <c r="AS616" s="224"/>
      <c r="AT616" s="224"/>
      <c r="AU616" s="224"/>
      <c r="AV616" s="224"/>
      <c r="AW616" s="224"/>
      <c r="AX616" s="224"/>
      <c r="AY616" s="224"/>
    </row>
    <row r="617">
      <c r="A617" s="219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5"/>
      <c r="AA617" s="220"/>
      <c r="AB617" s="225"/>
      <c r="AC617" s="225"/>
      <c r="AD617" s="225"/>
      <c r="AE617" s="225"/>
      <c r="AF617" s="225"/>
      <c r="AG617" s="220"/>
      <c r="AH617" s="220"/>
      <c r="AI617" s="220"/>
      <c r="AJ617" s="220"/>
      <c r="AK617" s="222"/>
      <c r="AL617" s="222"/>
      <c r="AM617" s="222"/>
      <c r="AN617" s="222"/>
      <c r="AO617" s="223"/>
      <c r="AP617" s="220"/>
      <c r="AQ617" s="224"/>
      <c r="AR617" s="224"/>
      <c r="AS617" s="224"/>
      <c r="AT617" s="224"/>
      <c r="AU617" s="224"/>
      <c r="AV617" s="224"/>
      <c r="AW617" s="224"/>
      <c r="AX617" s="224"/>
      <c r="AY617" s="224"/>
    </row>
    <row r="618">
      <c r="A618" s="219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5"/>
      <c r="AA618" s="220"/>
      <c r="AB618" s="225"/>
      <c r="AC618" s="225"/>
      <c r="AD618" s="225"/>
      <c r="AE618" s="225"/>
      <c r="AF618" s="225"/>
      <c r="AG618" s="220"/>
      <c r="AH618" s="220"/>
      <c r="AI618" s="220"/>
      <c r="AJ618" s="220"/>
      <c r="AK618" s="222"/>
      <c r="AL618" s="222"/>
      <c r="AM618" s="222"/>
      <c r="AN618" s="222"/>
      <c r="AO618" s="223"/>
      <c r="AP618" s="220"/>
      <c r="AQ618" s="224"/>
      <c r="AR618" s="224"/>
      <c r="AS618" s="224"/>
      <c r="AT618" s="224"/>
      <c r="AU618" s="224"/>
      <c r="AV618" s="224"/>
      <c r="AW618" s="224"/>
      <c r="AX618" s="224"/>
      <c r="AY618" s="224"/>
    </row>
    <row r="619">
      <c r="A619" s="219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5"/>
      <c r="AA619" s="220"/>
      <c r="AB619" s="225"/>
      <c r="AC619" s="225"/>
      <c r="AD619" s="225"/>
      <c r="AE619" s="225"/>
      <c r="AF619" s="225"/>
      <c r="AG619" s="220"/>
      <c r="AH619" s="220"/>
      <c r="AI619" s="220"/>
      <c r="AJ619" s="220"/>
      <c r="AK619" s="222"/>
      <c r="AL619" s="222"/>
      <c r="AM619" s="222"/>
      <c r="AN619" s="222"/>
      <c r="AO619" s="223"/>
      <c r="AP619" s="220"/>
      <c r="AQ619" s="224"/>
      <c r="AR619" s="224"/>
      <c r="AS619" s="224"/>
      <c r="AT619" s="224"/>
      <c r="AU619" s="224"/>
      <c r="AV619" s="224"/>
      <c r="AW619" s="224"/>
      <c r="AX619" s="224"/>
      <c r="AY619" s="224"/>
    </row>
    <row r="620">
      <c r="A620" s="219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5"/>
      <c r="AA620" s="220"/>
      <c r="AB620" s="225"/>
      <c r="AC620" s="225"/>
      <c r="AD620" s="225"/>
      <c r="AE620" s="225"/>
      <c r="AF620" s="225"/>
      <c r="AG620" s="220"/>
      <c r="AH620" s="220"/>
      <c r="AI620" s="220"/>
      <c r="AJ620" s="220"/>
      <c r="AK620" s="222"/>
      <c r="AL620" s="222"/>
      <c r="AM620" s="222"/>
      <c r="AN620" s="222"/>
      <c r="AO620" s="223"/>
      <c r="AP620" s="220"/>
      <c r="AQ620" s="224"/>
      <c r="AR620" s="224"/>
      <c r="AS620" s="224"/>
      <c r="AT620" s="224"/>
      <c r="AU620" s="224"/>
      <c r="AV620" s="224"/>
      <c r="AW620" s="224"/>
      <c r="AX620" s="224"/>
      <c r="AY620" s="224"/>
    </row>
    <row r="621">
      <c r="A621" s="219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5"/>
      <c r="AA621" s="220"/>
      <c r="AB621" s="225"/>
      <c r="AC621" s="225"/>
      <c r="AD621" s="225"/>
      <c r="AE621" s="225"/>
      <c r="AF621" s="225"/>
      <c r="AG621" s="220"/>
      <c r="AH621" s="220"/>
      <c r="AI621" s="220"/>
      <c r="AJ621" s="220"/>
      <c r="AK621" s="222"/>
      <c r="AL621" s="222"/>
      <c r="AM621" s="222"/>
      <c r="AN621" s="222"/>
      <c r="AO621" s="223"/>
      <c r="AP621" s="220"/>
      <c r="AQ621" s="224"/>
      <c r="AR621" s="224"/>
      <c r="AS621" s="224"/>
      <c r="AT621" s="224"/>
      <c r="AU621" s="224"/>
      <c r="AV621" s="224"/>
      <c r="AW621" s="224"/>
      <c r="AX621" s="224"/>
      <c r="AY621" s="224"/>
    </row>
    <row r="622">
      <c r="A622" s="219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5"/>
      <c r="AA622" s="220"/>
      <c r="AB622" s="225"/>
      <c r="AC622" s="225"/>
      <c r="AD622" s="225"/>
      <c r="AE622" s="225"/>
      <c r="AF622" s="225"/>
      <c r="AG622" s="220"/>
      <c r="AH622" s="220"/>
      <c r="AI622" s="220"/>
      <c r="AJ622" s="220"/>
      <c r="AK622" s="222"/>
      <c r="AL622" s="222"/>
      <c r="AM622" s="222"/>
      <c r="AN622" s="222"/>
      <c r="AO622" s="223"/>
      <c r="AP622" s="220"/>
      <c r="AQ622" s="224"/>
      <c r="AR622" s="224"/>
      <c r="AS622" s="224"/>
      <c r="AT622" s="224"/>
      <c r="AU622" s="224"/>
      <c r="AV622" s="224"/>
      <c r="AW622" s="224"/>
      <c r="AX622" s="224"/>
      <c r="AY622" s="224"/>
    </row>
    <row r="623">
      <c r="A623" s="219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5"/>
      <c r="AA623" s="220"/>
      <c r="AB623" s="225"/>
      <c r="AC623" s="225"/>
      <c r="AD623" s="225"/>
      <c r="AE623" s="225"/>
      <c r="AF623" s="225"/>
      <c r="AG623" s="220"/>
      <c r="AH623" s="220"/>
      <c r="AI623" s="220"/>
      <c r="AJ623" s="220"/>
      <c r="AK623" s="222"/>
      <c r="AL623" s="222"/>
      <c r="AM623" s="222"/>
      <c r="AN623" s="222"/>
      <c r="AO623" s="223"/>
      <c r="AP623" s="220"/>
      <c r="AQ623" s="224"/>
      <c r="AR623" s="224"/>
      <c r="AS623" s="224"/>
      <c r="AT623" s="224"/>
      <c r="AU623" s="224"/>
      <c r="AV623" s="224"/>
      <c r="AW623" s="224"/>
      <c r="AX623" s="224"/>
      <c r="AY623" s="224"/>
    </row>
    <row r="624">
      <c r="A624" s="219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5"/>
      <c r="AA624" s="220"/>
      <c r="AB624" s="225"/>
      <c r="AC624" s="225"/>
      <c r="AD624" s="225"/>
      <c r="AE624" s="225"/>
      <c r="AF624" s="225"/>
      <c r="AG624" s="220"/>
      <c r="AH624" s="220"/>
      <c r="AI624" s="220"/>
      <c r="AJ624" s="220"/>
      <c r="AK624" s="222"/>
      <c r="AL624" s="222"/>
      <c r="AM624" s="222"/>
      <c r="AN624" s="222"/>
      <c r="AO624" s="223"/>
      <c r="AP624" s="220"/>
      <c r="AQ624" s="224"/>
      <c r="AR624" s="224"/>
      <c r="AS624" s="224"/>
      <c r="AT624" s="224"/>
      <c r="AU624" s="224"/>
      <c r="AV624" s="224"/>
      <c r="AW624" s="224"/>
      <c r="AX624" s="224"/>
      <c r="AY624" s="224"/>
    </row>
    <row r="625">
      <c r="A625" s="219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5"/>
      <c r="AA625" s="220"/>
      <c r="AB625" s="225"/>
      <c r="AC625" s="225"/>
      <c r="AD625" s="225"/>
      <c r="AE625" s="225"/>
      <c r="AF625" s="225"/>
      <c r="AG625" s="220"/>
      <c r="AH625" s="220"/>
      <c r="AI625" s="220"/>
      <c r="AJ625" s="220"/>
      <c r="AK625" s="222"/>
      <c r="AL625" s="222"/>
      <c r="AM625" s="222"/>
      <c r="AN625" s="222"/>
      <c r="AO625" s="223"/>
      <c r="AP625" s="220"/>
      <c r="AQ625" s="224"/>
      <c r="AR625" s="224"/>
      <c r="AS625" s="224"/>
      <c r="AT625" s="224"/>
      <c r="AU625" s="224"/>
      <c r="AV625" s="224"/>
      <c r="AW625" s="224"/>
      <c r="AX625" s="224"/>
      <c r="AY625" s="224"/>
    </row>
    <row r="626">
      <c r="A626" s="219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5"/>
      <c r="AA626" s="220"/>
      <c r="AB626" s="225"/>
      <c r="AC626" s="225"/>
      <c r="AD626" s="225"/>
      <c r="AE626" s="225"/>
      <c r="AF626" s="225"/>
      <c r="AG626" s="220"/>
      <c r="AH626" s="220"/>
      <c r="AI626" s="220"/>
      <c r="AJ626" s="220"/>
      <c r="AK626" s="222"/>
      <c r="AL626" s="222"/>
      <c r="AM626" s="222"/>
      <c r="AN626" s="222"/>
      <c r="AO626" s="223"/>
      <c r="AP626" s="220"/>
      <c r="AQ626" s="224"/>
      <c r="AR626" s="224"/>
      <c r="AS626" s="224"/>
      <c r="AT626" s="224"/>
      <c r="AU626" s="224"/>
      <c r="AV626" s="224"/>
      <c r="AW626" s="224"/>
      <c r="AX626" s="224"/>
      <c r="AY626" s="224"/>
    </row>
    <row r="627">
      <c r="A627" s="219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5"/>
      <c r="AA627" s="220"/>
      <c r="AB627" s="225"/>
      <c r="AC627" s="225"/>
      <c r="AD627" s="225"/>
      <c r="AE627" s="225"/>
      <c r="AF627" s="225"/>
      <c r="AG627" s="220"/>
      <c r="AH627" s="220"/>
      <c r="AI627" s="220"/>
      <c r="AJ627" s="220"/>
      <c r="AK627" s="222"/>
      <c r="AL627" s="222"/>
      <c r="AM627" s="222"/>
      <c r="AN627" s="222"/>
      <c r="AO627" s="223"/>
      <c r="AP627" s="220"/>
      <c r="AQ627" s="224"/>
      <c r="AR627" s="224"/>
      <c r="AS627" s="224"/>
      <c r="AT627" s="224"/>
      <c r="AU627" s="224"/>
      <c r="AV627" s="224"/>
      <c r="AW627" s="224"/>
      <c r="AX627" s="224"/>
      <c r="AY627" s="224"/>
    </row>
    <row r="628">
      <c r="A628" s="219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5"/>
      <c r="AA628" s="220"/>
      <c r="AB628" s="225"/>
      <c r="AC628" s="225"/>
      <c r="AD628" s="225"/>
      <c r="AE628" s="225"/>
      <c r="AF628" s="225"/>
      <c r="AG628" s="220"/>
      <c r="AH628" s="220"/>
      <c r="AI628" s="220"/>
      <c r="AJ628" s="220"/>
      <c r="AK628" s="222"/>
      <c r="AL628" s="222"/>
      <c r="AM628" s="222"/>
      <c r="AN628" s="222"/>
      <c r="AO628" s="223"/>
      <c r="AP628" s="220"/>
      <c r="AQ628" s="224"/>
      <c r="AR628" s="224"/>
      <c r="AS628" s="224"/>
      <c r="AT628" s="224"/>
      <c r="AU628" s="224"/>
      <c r="AV628" s="224"/>
      <c r="AW628" s="224"/>
      <c r="AX628" s="224"/>
      <c r="AY628" s="224"/>
    </row>
    <row r="629">
      <c r="A629" s="219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5"/>
      <c r="AA629" s="220"/>
      <c r="AB629" s="225"/>
      <c r="AC629" s="225"/>
      <c r="AD629" s="225"/>
      <c r="AE629" s="225"/>
      <c r="AF629" s="225"/>
      <c r="AG629" s="220"/>
      <c r="AH629" s="220"/>
      <c r="AI629" s="220"/>
      <c r="AJ629" s="220"/>
      <c r="AK629" s="222"/>
      <c r="AL629" s="222"/>
      <c r="AM629" s="222"/>
      <c r="AN629" s="222"/>
      <c r="AO629" s="223"/>
      <c r="AP629" s="220"/>
      <c r="AQ629" s="224"/>
      <c r="AR629" s="224"/>
      <c r="AS629" s="224"/>
      <c r="AT629" s="224"/>
      <c r="AU629" s="224"/>
      <c r="AV629" s="224"/>
      <c r="AW629" s="224"/>
      <c r="AX629" s="224"/>
      <c r="AY629" s="224"/>
    </row>
    <row r="630">
      <c r="A630" s="219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5"/>
      <c r="AA630" s="220"/>
      <c r="AB630" s="225"/>
      <c r="AC630" s="225"/>
      <c r="AD630" s="225"/>
      <c r="AE630" s="225"/>
      <c r="AF630" s="225"/>
      <c r="AG630" s="220"/>
      <c r="AH630" s="220"/>
      <c r="AI630" s="220"/>
      <c r="AJ630" s="220"/>
      <c r="AK630" s="222"/>
      <c r="AL630" s="222"/>
      <c r="AM630" s="222"/>
      <c r="AN630" s="222"/>
      <c r="AO630" s="223"/>
      <c r="AP630" s="220"/>
      <c r="AQ630" s="224"/>
      <c r="AR630" s="224"/>
      <c r="AS630" s="224"/>
      <c r="AT630" s="224"/>
      <c r="AU630" s="224"/>
      <c r="AV630" s="224"/>
      <c r="AW630" s="224"/>
      <c r="AX630" s="224"/>
      <c r="AY630" s="224"/>
    </row>
    <row r="631">
      <c r="A631" s="219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5"/>
      <c r="AA631" s="220"/>
      <c r="AB631" s="225"/>
      <c r="AC631" s="225"/>
      <c r="AD631" s="225"/>
      <c r="AE631" s="225"/>
      <c r="AF631" s="225"/>
      <c r="AG631" s="220"/>
      <c r="AH631" s="220"/>
      <c r="AI631" s="220"/>
      <c r="AJ631" s="220"/>
      <c r="AK631" s="222"/>
      <c r="AL631" s="222"/>
      <c r="AM631" s="222"/>
      <c r="AN631" s="222"/>
      <c r="AO631" s="223"/>
      <c r="AP631" s="220"/>
      <c r="AQ631" s="224"/>
      <c r="AR631" s="224"/>
      <c r="AS631" s="224"/>
      <c r="AT631" s="224"/>
      <c r="AU631" s="224"/>
      <c r="AV631" s="224"/>
      <c r="AW631" s="224"/>
      <c r="AX631" s="224"/>
      <c r="AY631" s="224"/>
    </row>
    <row r="632">
      <c r="A632" s="219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5"/>
      <c r="AA632" s="220"/>
      <c r="AB632" s="225"/>
      <c r="AC632" s="225"/>
      <c r="AD632" s="225"/>
      <c r="AE632" s="225"/>
      <c r="AF632" s="225"/>
      <c r="AG632" s="220"/>
      <c r="AH632" s="220"/>
      <c r="AI632" s="220"/>
      <c r="AJ632" s="220"/>
      <c r="AK632" s="222"/>
      <c r="AL632" s="222"/>
      <c r="AM632" s="222"/>
      <c r="AN632" s="222"/>
      <c r="AO632" s="223"/>
      <c r="AP632" s="220"/>
      <c r="AQ632" s="224"/>
      <c r="AR632" s="224"/>
      <c r="AS632" s="224"/>
      <c r="AT632" s="224"/>
      <c r="AU632" s="224"/>
      <c r="AV632" s="224"/>
      <c r="AW632" s="224"/>
      <c r="AX632" s="224"/>
      <c r="AY632" s="224"/>
    </row>
    <row r="633">
      <c r="A633" s="219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5"/>
      <c r="AA633" s="220"/>
      <c r="AB633" s="225"/>
      <c r="AC633" s="225"/>
      <c r="AD633" s="225"/>
      <c r="AE633" s="225"/>
      <c r="AF633" s="225"/>
      <c r="AG633" s="220"/>
      <c r="AH633" s="220"/>
      <c r="AI633" s="220"/>
      <c r="AJ633" s="220"/>
      <c r="AK633" s="222"/>
      <c r="AL633" s="222"/>
      <c r="AM633" s="222"/>
      <c r="AN633" s="222"/>
      <c r="AO633" s="223"/>
      <c r="AP633" s="220"/>
      <c r="AQ633" s="224"/>
      <c r="AR633" s="224"/>
      <c r="AS633" s="224"/>
      <c r="AT633" s="224"/>
      <c r="AU633" s="224"/>
      <c r="AV633" s="224"/>
      <c r="AW633" s="224"/>
      <c r="AX633" s="224"/>
      <c r="AY633" s="224"/>
    </row>
    <row r="634">
      <c r="A634" s="219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5"/>
      <c r="AA634" s="220"/>
      <c r="AB634" s="225"/>
      <c r="AC634" s="225"/>
      <c r="AD634" s="225"/>
      <c r="AE634" s="225"/>
      <c r="AF634" s="225"/>
      <c r="AG634" s="220"/>
      <c r="AH634" s="220"/>
      <c r="AI634" s="220"/>
      <c r="AJ634" s="220"/>
      <c r="AK634" s="222"/>
      <c r="AL634" s="222"/>
      <c r="AM634" s="222"/>
      <c r="AN634" s="222"/>
      <c r="AO634" s="223"/>
      <c r="AP634" s="220"/>
      <c r="AQ634" s="224"/>
      <c r="AR634" s="224"/>
      <c r="AS634" s="224"/>
      <c r="AT634" s="224"/>
      <c r="AU634" s="224"/>
      <c r="AV634" s="224"/>
      <c r="AW634" s="224"/>
      <c r="AX634" s="224"/>
      <c r="AY634" s="224"/>
    </row>
    <row r="635">
      <c r="A635" s="219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5"/>
      <c r="AA635" s="220"/>
      <c r="AB635" s="225"/>
      <c r="AC635" s="225"/>
      <c r="AD635" s="225"/>
      <c r="AE635" s="225"/>
      <c r="AF635" s="225"/>
      <c r="AG635" s="220"/>
      <c r="AH635" s="220"/>
      <c r="AI635" s="220"/>
      <c r="AJ635" s="220"/>
      <c r="AK635" s="222"/>
      <c r="AL635" s="222"/>
      <c r="AM635" s="222"/>
      <c r="AN635" s="222"/>
      <c r="AO635" s="223"/>
      <c r="AP635" s="220"/>
      <c r="AQ635" s="224"/>
      <c r="AR635" s="224"/>
      <c r="AS635" s="224"/>
      <c r="AT635" s="224"/>
      <c r="AU635" s="224"/>
      <c r="AV635" s="224"/>
      <c r="AW635" s="224"/>
      <c r="AX635" s="224"/>
      <c r="AY635" s="224"/>
    </row>
    <row r="636">
      <c r="A636" s="219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5"/>
      <c r="AA636" s="220"/>
      <c r="AB636" s="225"/>
      <c r="AC636" s="225"/>
      <c r="AD636" s="225"/>
      <c r="AE636" s="225"/>
      <c r="AF636" s="225"/>
      <c r="AG636" s="220"/>
      <c r="AH636" s="220"/>
      <c r="AI636" s="220"/>
      <c r="AJ636" s="220"/>
      <c r="AK636" s="222"/>
      <c r="AL636" s="222"/>
      <c r="AM636" s="222"/>
      <c r="AN636" s="222"/>
      <c r="AO636" s="223"/>
      <c r="AP636" s="220"/>
      <c r="AQ636" s="224"/>
      <c r="AR636" s="224"/>
      <c r="AS636" s="224"/>
      <c r="AT636" s="224"/>
      <c r="AU636" s="224"/>
      <c r="AV636" s="224"/>
      <c r="AW636" s="224"/>
      <c r="AX636" s="224"/>
      <c r="AY636" s="224"/>
    </row>
    <row r="637">
      <c r="A637" s="219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5"/>
      <c r="AA637" s="220"/>
      <c r="AB637" s="225"/>
      <c r="AC637" s="225"/>
      <c r="AD637" s="225"/>
      <c r="AE637" s="225"/>
      <c r="AF637" s="225"/>
      <c r="AG637" s="220"/>
      <c r="AH637" s="220"/>
      <c r="AI637" s="220"/>
      <c r="AJ637" s="220"/>
      <c r="AK637" s="222"/>
      <c r="AL637" s="222"/>
      <c r="AM637" s="222"/>
      <c r="AN637" s="222"/>
      <c r="AO637" s="223"/>
      <c r="AP637" s="220"/>
      <c r="AQ637" s="224"/>
      <c r="AR637" s="224"/>
      <c r="AS637" s="224"/>
      <c r="AT637" s="224"/>
      <c r="AU637" s="224"/>
      <c r="AV637" s="224"/>
      <c r="AW637" s="224"/>
      <c r="AX637" s="224"/>
      <c r="AY637" s="224"/>
    </row>
    <row r="638">
      <c r="A638" s="219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5"/>
      <c r="AA638" s="220"/>
      <c r="AB638" s="225"/>
      <c r="AC638" s="225"/>
      <c r="AD638" s="225"/>
      <c r="AE638" s="225"/>
      <c r="AF638" s="225"/>
      <c r="AG638" s="220"/>
      <c r="AH638" s="220"/>
      <c r="AI638" s="220"/>
      <c r="AJ638" s="220"/>
      <c r="AK638" s="222"/>
      <c r="AL638" s="222"/>
      <c r="AM638" s="222"/>
      <c r="AN638" s="222"/>
      <c r="AO638" s="223"/>
      <c r="AP638" s="220"/>
      <c r="AQ638" s="224"/>
      <c r="AR638" s="224"/>
      <c r="AS638" s="224"/>
      <c r="AT638" s="224"/>
      <c r="AU638" s="224"/>
      <c r="AV638" s="224"/>
      <c r="AW638" s="224"/>
      <c r="AX638" s="224"/>
      <c r="AY638" s="224"/>
    </row>
    <row r="639">
      <c r="A639" s="219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5"/>
      <c r="AA639" s="220"/>
      <c r="AB639" s="225"/>
      <c r="AC639" s="225"/>
      <c r="AD639" s="225"/>
      <c r="AE639" s="225"/>
      <c r="AF639" s="225"/>
      <c r="AG639" s="220"/>
      <c r="AH639" s="220"/>
      <c r="AI639" s="220"/>
      <c r="AJ639" s="220"/>
      <c r="AK639" s="222"/>
      <c r="AL639" s="222"/>
      <c r="AM639" s="222"/>
      <c r="AN639" s="222"/>
      <c r="AO639" s="223"/>
      <c r="AP639" s="220"/>
      <c r="AQ639" s="224"/>
      <c r="AR639" s="224"/>
      <c r="AS639" s="224"/>
      <c r="AT639" s="224"/>
      <c r="AU639" s="224"/>
      <c r="AV639" s="224"/>
      <c r="AW639" s="224"/>
      <c r="AX639" s="224"/>
      <c r="AY639" s="224"/>
    </row>
    <row r="640">
      <c r="A640" s="219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5"/>
      <c r="AA640" s="220"/>
      <c r="AB640" s="225"/>
      <c r="AC640" s="225"/>
      <c r="AD640" s="225"/>
      <c r="AE640" s="225"/>
      <c r="AF640" s="225"/>
      <c r="AG640" s="220"/>
      <c r="AH640" s="220"/>
      <c r="AI640" s="220"/>
      <c r="AJ640" s="220"/>
      <c r="AK640" s="222"/>
      <c r="AL640" s="222"/>
      <c r="AM640" s="222"/>
      <c r="AN640" s="222"/>
      <c r="AO640" s="223"/>
      <c r="AP640" s="220"/>
      <c r="AQ640" s="224"/>
      <c r="AR640" s="224"/>
      <c r="AS640" s="224"/>
      <c r="AT640" s="224"/>
      <c r="AU640" s="224"/>
      <c r="AV640" s="224"/>
      <c r="AW640" s="224"/>
      <c r="AX640" s="224"/>
      <c r="AY640" s="224"/>
    </row>
    <row r="641">
      <c r="A641" s="219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5"/>
      <c r="AA641" s="220"/>
      <c r="AB641" s="225"/>
      <c r="AC641" s="225"/>
      <c r="AD641" s="225"/>
      <c r="AE641" s="225"/>
      <c r="AF641" s="225"/>
      <c r="AG641" s="220"/>
      <c r="AH641" s="220"/>
      <c r="AI641" s="220"/>
      <c r="AJ641" s="220"/>
      <c r="AK641" s="222"/>
      <c r="AL641" s="222"/>
      <c r="AM641" s="222"/>
      <c r="AN641" s="222"/>
      <c r="AO641" s="223"/>
      <c r="AP641" s="220"/>
      <c r="AQ641" s="224"/>
      <c r="AR641" s="224"/>
      <c r="AS641" s="224"/>
      <c r="AT641" s="224"/>
      <c r="AU641" s="224"/>
      <c r="AV641" s="224"/>
      <c r="AW641" s="224"/>
      <c r="AX641" s="224"/>
      <c r="AY641" s="224"/>
    </row>
    <row r="642">
      <c r="A642" s="219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5"/>
      <c r="AA642" s="220"/>
      <c r="AB642" s="225"/>
      <c r="AC642" s="225"/>
      <c r="AD642" s="225"/>
      <c r="AE642" s="225"/>
      <c r="AF642" s="225"/>
      <c r="AG642" s="220"/>
      <c r="AH642" s="220"/>
      <c r="AI642" s="220"/>
      <c r="AJ642" s="220"/>
      <c r="AK642" s="222"/>
      <c r="AL642" s="222"/>
      <c r="AM642" s="222"/>
      <c r="AN642" s="222"/>
      <c r="AO642" s="223"/>
      <c r="AP642" s="220"/>
      <c r="AQ642" s="224"/>
      <c r="AR642" s="224"/>
      <c r="AS642" s="224"/>
      <c r="AT642" s="224"/>
      <c r="AU642" s="224"/>
      <c r="AV642" s="224"/>
      <c r="AW642" s="224"/>
      <c r="AX642" s="224"/>
      <c r="AY642" s="224"/>
    </row>
    <row r="643">
      <c r="A643" s="219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5"/>
      <c r="AA643" s="220"/>
      <c r="AB643" s="225"/>
      <c r="AC643" s="225"/>
      <c r="AD643" s="225"/>
      <c r="AE643" s="225"/>
      <c r="AF643" s="225"/>
      <c r="AG643" s="220"/>
      <c r="AH643" s="220"/>
      <c r="AI643" s="220"/>
      <c r="AJ643" s="220"/>
      <c r="AK643" s="222"/>
      <c r="AL643" s="222"/>
      <c r="AM643" s="222"/>
      <c r="AN643" s="222"/>
      <c r="AO643" s="223"/>
      <c r="AP643" s="220"/>
      <c r="AQ643" s="224"/>
      <c r="AR643" s="224"/>
      <c r="AS643" s="224"/>
      <c r="AT643" s="224"/>
      <c r="AU643" s="224"/>
      <c r="AV643" s="224"/>
      <c r="AW643" s="224"/>
      <c r="AX643" s="224"/>
      <c r="AY643" s="224"/>
    </row>
    <row r="644">
      <c r="A644" s="219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5"/>
      <c r="AA644" s="220"/>
      <c r="AB644" s="225"/>
      <c r="AC644" s="225"/>
      <c r="AD644" s="225"/>
      <c r="AE644" s="225"/>
      <c r="AF644" s="225"/>
      <c r="AG644" s="220"/>
      <c r="AH644" s="220"/>
      <c r="AI644" s="220"/>
      <c r="AJ644" s="220"/>
      <c r="AK644" s="222"/>
      <c r="AL644" s="222"/>
      <c r="AM644" s="222"/>
      <c r="AN644" s="222"/>
      <c r="AO644" s="223"/>
      <c r="AP644" s="220"/>
      <c r="AQ644" s="224"/>
      <c r="AR644" s="224"/>
      <c r="AS644" s="224"/>
      <c r="AT644" s="224"/>
      <c r="AU644" s="224"/>
      <c r="AV644" s="224"/>
      <c r="AW644" s="224"/>
      <c r="AX644" s="224"/>
      <c r="AY644" s="224"/>
    </row>
    <row r="645">
      <c r="A645" s="219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5"/>
      <c r="AA645" s="220"/>
      <c r="AB645" s="225"/>
      <c r="AC645" s="225"/>
      <c r="AD645" s="225"/>
      <c r="AE645" s="225"/>
      <c r="AF645" s="225"/>
      <c r="AG645" s="220"/>
      <c r="AH645" s="220"/>
      <c r="AI645" s="220"/>
      <c r="AJ645" s="220"/>
      <c r="AK645" s="222"/>
      <c r="AL645" s="222"/>
      <c r="AM645" s="222"/>
      <c r="AN645" s="222"/>
      <c r="AO645" s="223"/>
      <c r="AP645" s="220"/>
      <c r="AQ645" s="224"/>
      <c r="AR645" s="224"/>
      <c r="AS645" s="224"/>
      <c r="AT645" s="224"/>
      <c r="AU645" s="224"/>
      <c r="AV645" s="224"/>
      <c r="AW645" s="224"/>
      <c r="AX645" s="224"/>
      <c r="AY645" s="224"/>
    </row>
    <row r="646">
      <c r="A646" s="219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5"/>
      <c r="AA646" s="220"/>
      <c r="AB646" s="225"/>
      <c r="AC646" s="225"/>
      <c r="AD646" s="225"/>
      <c r="AE646" s="225"/>
      <c r="AF646" s="225"/>
      <c r="AG646" s="220"/>
      <c r="AH646" s="220"/>
      <c r="AI646" s="220"/>
      <c r="AJ646" s="220"/>
      <c r="AK646" s="222"/>
      <c r="AL646" s="222"/>
      <c r="AM646" s="222"/>
      <c r="AN646" s="222"/>
      <c r="AO646" s="223"/>
      <c r="AP646" s="220"/>
      <c r="AQ646" s="224"/>
      <c r="AR646" s="224"/>
      <c r="AS646" s="224"/>
      <c r="AT646" s="224"/>
      <c r="AU646" s="224"/>
      <c r="AV646" s="224"/>
      <c r="AW646" s="224"/>
      <c r="AX646" s="224"/>
      <c r="AY646" s="224"/>
    </row>
    <row r="647">
      <c r="A647" s="219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5"/>
      <c r="AA647" s="220"/>
      <c r="AB647" s="225"/>
      <c r="AC647" s="225"/>
      <c r="AD647" s="225"/>
      <c r="AE647" s="225"/>
      <c r="AF647" s="225"/>
      <c r="AG647" s="220"/>
      <c r="AH647" s="220"/>
      <c r="AI647" s="220"/>
      <c r="AJ647" s="220"/>
      <c r="AK647" s="222"/>
      <c r="AL647" s="222"/>
      <c r="AM647" s="222"/>
      <c r="AN647" s="222"/>
      <c r="AO647" s="223"/>
      <c r="AP647" s="220"/>
      <c r="AQ647" s="224"/>
      <c r="AR647" s="224"/>
      <c r="AS647" s="224"/>
      <c r="AT647" s="224"/>
      <c r="AU647" s="224"/>
      <c r="AV647" s="224"/>
      <c r="AW647" s="224"/>
      <c r="AX647" s="224"/>
      <c r="AY647" s="224"/>
    </row>
    <row r="648">
      <c r="A648" s="219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5"/>
      <c r="AA648" s="220"/>
      <c r="AB648" s="225"/>
      <c r="AC648" s="225"/>
      <c r="AD648" s="225"/>
      <c r="AE648" s="225"/>
      <c r="AF648" s="225"/>
      <c r="AG648" s="220"/>
      <c r="AH648" s="220"/>
      <c r="AI648" s="220"/>
      <c r="AJ648" s="220"/>
      <c r="AK648" s="222"/>
      <c r="AL648" s="222"/>
      <c r="AM648" s="222"/>
      <c r="AN648" s="222"/>
      <c r="AO648" s="223"/>
      <c r="AP648" s="220"/>
      <c r="AQ648" s="224"/>
      <c r="AR648" s="224"/>
      <c r="AS648" s="224"/>
      <c r="AT648" s="224"/>
      <c r="AU648" s="224"/>
      <c r="AV648" s="224"/>
      <c r="AW648" s="224"/>
      <c r="AX648" s="224"/>
      <c r="AY648" s="224"/>
    </row>
    <row r="649">
      <c r="A649" s="219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5"/>
      <c r="AA649" s="220"/>
      <c r="AB649" s="225"/>
      <c r="AC649" s="225"/>
      <c r="AD649" s="225"/>
      <c r="AE649" s="225"/>
      <c r="AF649" s="225"/>
      <c r="AG649" s="220"/>
      <c r="AH649" s="220"/>
      <c r="AI649" s="220"/>
      <c r="AJ649" s="220"/>
      <c r="AK649" s="222"/>
      <c r="AL649" s="222"/>
      <c r="AM649" s="222"/>
      <c r="AN649" s="222"/>
      <c r="AO649" s="223"/>
      <c r="AP649" s="220"/>
      <c r="AQ649" s="224"/>
      <c r="AR649" s="224"/>
      <c r="AS649" s="224"/>
      <c r="AT649" s="224"/>
      <c r="AU649" s="224"/>
      <c r="AV649" s="224"/>
      <c r="AW649" s="224"/>
      <c r="AX649" s="224"/>
      <c r="AY649" s="224"/>
    </row>
    <row r="650">
      <c r="A650" s="219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5"/>
      <c r="AA650" s="220"/>
      <c r="AB650" s="225"/>
      <c r="AC650" s="225"/>
      <c r="AD650" s="225"/>
      <c r="AE650" s="225"/>
      <c r="AF650" s="225"/>
      <c r="AG650" s="220"/>
      <c r="AH650" s="220"/>
      <c r="AI650" s="220"/>
      <c r="AJ650" s="220"/>
      <c r="AK650" s="222"/>
      <c r="AL650" s="222"/>
      <c r="AM650" s="222"/>
      <c r="AN650" s="222"/>
      <c r="AO650" s="223"/>
      <c r="AP650" s="220"/>
      <c r="AQ650" s="224"/>
      <c r="AR650" s="224"/>
      <c r="AS650" s="224"/>
      <c r="AT650" s="224"/>
      <c r="AU650" s="224"/>
      <c r="AV650" s="224"/>
      <c r="AW650" s="224"/>
      <c r="AX650" s="224"/>
      <c r="AY650" s="224"/>
    </row>
    <row r="651">
      <c r="A651" s="219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5"/>
      <c r="AA651" s="220"/>
      <c r="AB651" s="225"/>
      <c r="AC651" s="225"/>
      <c r="AD651" s="225"/>
      <c r="AE651" s="225"/>
      <c r="AF651" s="225"/>
      <c r="AG651" s="220"/>
      <c r="AH651" s="220"/>
      <c r="AI651" s="220"/>
      <c r="AJ651" s="220"/>
      <c r="AK651" s="222"/>
      <c r="AL651" s="222"/>
      <c r="AM651" s="222"/>
      <c r="AN651" s="222"/>
      <c r="AO651" s="223"/>
      <c r="AP651" s="220"/>
      <c r="AQ651" s="224"/>
      <c r="AR651" s="224"/>
      <c r="AS651" s="224"/>
      <c r="AT651" s="224"/>
      <c r="AU651" s="224"/>
      <c r="AV651" s="224"/>
      <c r="AW651" s="224"/>
      <c r="AX651" s="224"/>
      <c r="AY651" s="224"/>
    </row>
    <row r="652">
      <c r="A652" s="219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5"/>
      <c r="AA652" s="220"/>
      <c r="AB652" s="225"/>
      <c r="AC652" s="225"/>
      <c r="AD652" s="225"/>
      <c r="AE652" s="225"/>
      <c r="AF652" s="225"/>
      <c r="AG652" s="220"/>
      <c r="AH652" s="220"/>
      <c r="AI652" s="220"/>
      <c r="AJ652" s="220"/>
      <c r="AK652" s="222"/>
      <c r="AL652" s="222"/>
      <c r="AM652" s="222"/>
      <c r="AN652" s="222"/>
      <c r="AO652" s="223"/>
      <c r="AP652" s="220"/>
      <c r="AQ652" s="224"/>
      <c r="AR652" s="224"/>
      <c r="AS652" s="224"/>
      <c r="AT652" s="224"/>
      <c r="AU652" s="224"/>
      <c r="AV652" s="224"/>
      <c r="AW652" s="224"/>
      <c r="AX652" s="224"/>
      <c r="AY652" s="224"/>
    </row>
    <row r="653">
      <c r="A653" s="219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5"/>
      <c r="AA653" s="220"/>
      <c r="AB653" s="225"/>
      <c r="AC653" s="225"/>
      <c r="AD653" s="225"/>
      <c r="AE653" s="225"/>
      <c r="AF653" s="225"/>
      <c r="AG653" s="220"/>
      <c r="AH653" s="220"/>
      <c r="AI653" s="220"/>
      <c r="AJ653" s="220"/>
      <c r="AK653" s="222"/>
      <c r="AL653" s="222"/>
      <c r="AM653" s="222"/>
      <c r="AN653" s="222"/>
      <c r="AO653" s="223"/>
      <c r="AP653" s="220"/>
      <c r="AQ653" s="224"/>
      <c r="AR653" s="224"/>
      <c r="AS653" s="224"/>
      <c r="AT653" s="224"/>
      <c r="AU653" s="224"/>
      <c r="AV653" s="224"/>
      <c r="AW653" s="224"/>
      <c r="AX653" s="224"/>
      <c r="AY653" s="224"/>
    </row>
    <row r="654">
      <c r="A654" s="219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5"/>
      <c r="AA654" s="220"/>
      <c r="AB654" s="225"/>
      <c r="AC654" s="225"/>
      <c r="AD654" s="225"/>
      <c r="AE654" s="225"/>
      <c r="AF654" s="225"/>
      <c r="AG654" s="220"/>
      <c r="AH654" s="220"/>
      <c r="AI654" s="220"/>
      <c r="AJ654" s="220"/>
      <c r="AK654" s="222"/>
      <c r="AL654" s="222"/>
      <c r="AM654" s="222"/>
      <c r="AN654" s="222"/>
      <c r="AO654" s="223"/>
      <c r="AP654" s="220"/>
      <c r="AQ654" s="224"/>
      <c r="AR654" s="224"/>
      <c r="AS654" s="224"/>
      <c r="AT654" s="224"/>
      <c r="AU654" s="224"/>
      <c r="AV654" s="224"/>
      <c r="AW654" s="224"/>
      <c r="AX654" s="224"/>
      <c r="AY654" s="224"/>
    </row>
    <row r="655">
      <c r="A655" s="219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5"/>
      <c r="AA655" s="220"/>
      <c r="AB655" s="225"/>
      <c r="AC655" s="225"/>
      <c r="AD655" s="225"/>
      <c r="AE655" s="225"/>
      <c r="AF655" s="225"/>
      <c r="AG655" s="220"/>
      <c r="AH655" s="220"/>
      <c r="AI655" s="220"/>
      <c r="AJ655" s="220"/>
      <c r="AK655" s="222"/>
      <c r="AL655" s="222"/>
      <c r="AM655" s="222"/>
      <c r="AN655" s="222"/>
      <c r="AO655" s="223"/>
      <c r="AP655" s="220"/>
      <c r="AQ655" s="224"/>
      <c r="AR655" s="224"/>
      <c r="AS655" s="224"/>
      <c r="AT655" s="224"/>
      <c r="AU655" s="224"/>
      <c r="AV655" s="224"/>
      <c r="AW655" s="224"/>
      <c r="AX655" s="224"/>
      <c r="AY655" s="224"/>
    </row>
    <row r="656">
      <c r="A656" s="219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5"/>
      <c r="AA656" s="220"/>
      <c r="AB656" s="225"/>
      <c r="AC656" s="225"/>
      <c r="AD656" s="225"/>
      <c r="AE656" s="225"/>
      <c r="AF656" s="225"/>
      <c r="AG656" s="220"/>
      <c r="AH656" s="220"/>
      <c r="AI656" s="220"/>
      <c r="AJ656" s="220"/>
      <c r="AK656" s="222"/>
      <c r="AL656" s="222"/>
      <c r="AM656" s="222"/>
      <c r="AN656" s="222"/>
      <c r="AO656" s="223"/>
      <c r="AP656" s="220"/>
      <c r="AQ656" s="224"/>
      <c r="AR656" s="224"/>
      <c r="AS656" s="224"/>
      <c r="AT656" s="224"/>
      <c r="AU656" s="224"/>
      <c r="AV656" s="224"/>
      <c r="AW656" s="224"/>
      <c r="AX656" s="224"/>
      <c r="AY656" s="224"/>
    </row>
    <row r="657">
      <c r="A657" s="219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5"/>
      <c r="AA657" s="220"/>
      <c r="AB657" s="225"/>
      <c r="AC657" s="225"/>
      <c r="AD657" s="225"/>
      <c r="AE657" s="225"/>
      <c r="AF657" s="225"/>
      <c r="AG657" s="220"/>
      <c r="AH657" s="220"/>
      <c r="AI657" s="220"/>
      <c r="AJ657" s="220"/>
      <c r="AK657" s="222"/>
      <c r="AL657" s="222"/>
      <c r="AM657" s="222"/>
      <c r="AN657" s="222"/>
      <c r="AO657" s="223"/>
      <c r="AP657" s="220"/>
      <c r="AQ657" s="224"/>
      <c r="AR657" s="224"/>
      <c r="AS657" s="224"/>
      <c r="AT657" s="224"/>
      <c r="AU657" s="224"/>
      <c r="AV657" s="224"/>
      <c r="AW657" s="224"/>
      <c r="AX657" s="224"/>
      <c r="AY657" s="224"/>
    </row>
    <row r="658">
      <c r="A658" s="219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5"/>
      <c r="AA658" s="220"/>
      <c r="AB658" s="225"/>
      <c r="AC658" s="225"/>
      <c r="AD658" s="225"/>
      <c r="AE658" s="225"/>
      <c r="AF658" s="225"/>
      <c r="AG658" s="220"/>
      <c r="AH658" s="220"/>
      <c r="AI658" s="220"/>
      <c r="AJ658" s="220"/>
      <c r="AK658" s="222"/>
      <c r="AL658" s="222"/>
      <c r="AM658" s="222"/>
      <c r="AN658" s="222"/>
      <c r="AO658" s="223"/>
      <c r="AP658" s="220"/>
      <c r="AQ658" s="224"/>
      <c r="AR658" s="224"/>
      <c r="AS658" s="224"/>
      <c r="AT658" s="224"/>
      <c r="AU658" s="224"/>
      <c r="AV658" s="224"/>
      <c r="AW658" s="224"/>
      <c r="AX658" s="224"/>
      <c r="AY658" s="224"/>
    </row>
    <row r="659">
      <c r="A659" s="219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5"/>
      <c r="AA659" s="220"/>
      <c r="AB659" s="225"/>
      <c r="AC659" s="225"/>
      <c r="AD659" s="225"/>
      <c r="AE659" s="225"/>
      <c r="AF659" s="225"/>
      <c r="AG659" s="220"/>
      <c r="AH659" s="220"/>
      <c r="AI659" s="220"/>
      <c r="AJ659" s="220"/>
      <c r="AK659" s="222"/>
      <c r="AL659" s="222"/>
      <c r="AM659" s="222"/>
      <c r="AN659" s="222"/>
      <c r="AO659" s="223"/>
      <c r="AP659" s="220"/>
      <c r="AQ659" s="224"/>
      <c r="AR659" s="224"/>
      <c r="AS659" s="224"/>
      <c r="AT659" s="224"/>
      <c r="AU659" s="224"/>
      <c r="AV659" s="224"/>
      <c r="AW659" s="224"/>
      <c r="AX659" s="224"/>
      <c r="AY659" s="224"/>
    </row>
    <row r="660">
      <c r="A660" s="219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5"/>
      <c r="AA660" s="220"/>
      <c r="AB660" s="225"/>
      <c r="AC660" s="225"/>
      <c r="AD660" s="225"/>
      <c r="AE660" s="225"/>
      <c r="AF660" s="225"/>
      <c r="AG660" s="220"/>
      <c r="AH660" s="220"/>
      <c r="AI660" s="220"/>
      <c r="AJ660" s="220"/>
      <c r="AK660" s="222"/>
      <c r="AL660" s="222"/>
      <c r="AM660" s="222"/>
      <c r="AN660" s="222"/>
      <c r="AO660" s="223"/>
      <c r="AP660" s="220"/>
      <c r="AQ660" s="224"/>
      <c r="AR660" s="224"/>
      <c r="AS660" s="224"/>
      <c r="AT660" s="224"/>
      <c r="AU660" s="224"/>
      <c r="AV660" s="224"/>
      <c r="AW660" s="224"/>
      <c r="AX660" s="224"/>
      <c r="AY660" s="224"/>
    </row>
    <row r="661">
      <c r="A661" s="219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5"/>
      <c r="AA661" s="220"/>
      <c r="AB661" s="225"/>
      <c r="AC661" s="225"/>
      <c r="AD661" s="225"/>
      <c r="AE661" s="225"/>
      <c r="AF661" s="225"/>
      <c r="AG661" s="220"/>
      <c r="AH661" s="220"/>
      <c r="AI661" s="220"/>
      <c r="AJ661" s="220"/>
      <c r="AK661" s="222"/>
      <c r="AL661" s="222"/>
      <c r="AM661" s="222"/>
      <c r="AN661" s="222"/>
      <c r="AO661" s="223"/>
      <c r="AP661" s="220"/>
      <c r="AQ661" s="224"/>
      <c r="AR661" s="224"/>
      <c r="AS661" s="224"/>
      <c r="AT661" s="224"/>
      <c r="AU661" s="224"/>
      <c r="AV661" s="224"/>
      <c r="AW661" s="224"/>
      <c r="AX661" s="224"/>
      <c r="AY661" s="224"/>
    </row>
    <row r="662">
      <c r="A662" s="219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5"/>
      <c r="AA662" s="220"/>
      <c r="AB662" s="225"/>
      <c r="AC662" s="225"/>
      <c r="AD662" s="225"/>
      <c r="AE662" s="225"/>
      <c r="AF662" s="225"/>
      <c r="AG662" s="220"/>
      <c r="AH662" s="220"/>
      <c r="AI662" s="220"/>
      <c r="AJ662" s="220"/>
      <c r="AK662" s="222"/>
      <c r="AL662" s="222"/>
      <c r="AM662" s="222"/>
      <c r="AN662" s="222"/>
      <c r="AO662" s="223"/>
      <c r="AP662" s="220"/>
      <c r="AQ662" s="224"/>
      <c r="AR662" s="224"/>
      <c r="AS662" s="224"/>
      <c r="AT662" s="224"/>
      <c r="AU662" s="224"/>
      <c r="AV662" s="224"/>
      <c r="AW662" s="224"/>
      <c r="AX662" s="224"/>
      <c r="AY662" s="224"/>
    </row>
    <row r="663">
      <c r="A663" s="219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5"/>
      <c r="AA663" s="220"/>
      <c r="AB663" s="225"/>
      <c r="AC663" s="225"/>
      <c r="AD663" s="225"/>
      <c r="AE663" s="225"/>
      <c r="AF663" s="225"/>
      <c r="AG663" s="220"/>
      <c r="AH663" s="220"/>
      <c r="AI663" s="220"/>
      <c r="AJ663" s="220"/>
      <c r="AK663" s="222"/>
      <c r="AL663" s="222"/>
      <c r="AM663" s="222"/>
      <c r="AN663" s="222"/>
      <c r="AO663" s="223"/>
      <c r="AP663" s="220"/>
      <c r="AQ663" s="224"/>
      <c r="AR663" s="224"/>
      <c r="AS663" s="224"/>
      <c r="AT663" s="224"/>
      <c r="AU663" s="224"/>
      <c r="AV663" s="224"/>
      <c r="AW663" s="224"/>
      <c r="AX663" s="224"/>
      <c r="AY663" s="224"/>
    </row>
    <row r="664">
      <c r="A664" s="219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5"/>
      <c r="AA664" s="220"/>
      <c r="AB664" s="225"/>
      <c r="AC664" s="225"/>
      <c r="AD664" s="225"/>
      <c r="AE664" s="225"/>
      <c r="AF664" s="225"/>
      <c r="AG664" s="220"/>
      <c r="AH664" s="220"/>
      <c r="AI664" s="220"/>
      <c r="AJ664" s="220"/>
      <c r="AK664" s="222"/>
      <c r="AL664" s="222"/>
      <c r="AM664" s="222"/>
      <c r="AN664" s="222"/>
      <c r="AO664" s="223"/>
      <c r="AP664" s="220"/>
      <c r="AQ664" s="224"/>
      <c r="AR664" s="224"/>
      <c r="AS664" s="224"/>
      <c r="AT664" s="224"/>
      <c r="AU664" s="224"/>
      <c r="AV664" s="224"/>
      <c r="AW664" s="224"/>
      <c r="AX664" s="224"/>
      <c r="AY664" s="224"/>
    </row>
    <row r="665">
      <c r="A665" s="219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5"/>
      <c r="AA665" s="220"/>
      <c r="AB665" s="225"/>
      <c r="AC665" s="225"/>
      <c r="AD665" s="225"/>
      <c r="AE665" s="225"/>
      <c r="AF665" s="225"/>
      <c r="AG665" s="220"/>
      <c r="AH665" s="220"/>
      <c r="AI665" s="220"/>
      <c r="AJ665" s="220"/>
      <c r="AK665" s="222"/>
      <c r="AL665" s="222"/>
      <c r="AM665" s="222"/>
      <c r="AN665" s="222"/>
      <c r="AO665" s="223"/>
      <c r="AP665" s="220"/>
      <c r="AQ665" s="224"/>
      <c r="AR665" s="224"/>
      <c r="AS665" s="224"/>
      <c r="AT665" s="224"/>
      <c r="AU665" s="224"/>
      <c r="AV665" s="224"/>
      <c r="AW665" s="224"/>
      <c r="AX665" s="224"/>
      <c r="AY665" s="224"/>
    </row>
    <row r="666">
      <c r="A666" s="219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5"/>
      <c r="AA666" s="220"/>
      <c r="AB666" s="225"/>
      <c r="AC666" s="225"/>
      <c r="AD666" s="225"/>
      <c r="AE666" s="225"/>
      <c r="AF666" s="225"/>
      <c r="AG666" s="220"/>
      <c r="AH666" s="220"/>
      <c r="AI666" s="220"/>
      <c r="AJ666" s="220"/>
      <c r="AK666" s="222"/>
      <c r="AL666" s="222"/>
      <c r="AM666" s="222"/>
      <c r="AN666" s="222"/>
      <c r="AO666" s="223"/>
      <c r="AP666" s="220"/>
      <c r="AQ666" s="224"/>
      <c r="AR666" s="224"/>
      <c r="AS666" s="224"/>
      <c r="AT666" s="224"/>
      <c r="AU666" s="224"/>
      <c r="AV666" s="224"/>
      <c r="AW666" s="224"/>
      <c r="AX666" s="224"/>
      <c r="AY666" s="224"/>
    </row>
    <row r="667">
      <c r="A667" s="219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5"/>
      <c r="AA667" s="220"/>
      <c r="AB667" s="225"/>
      <c r="AC667" s="225"/>
      <c r="AD667" s="225"/>
      <c r="AE667" s="225"/>
      <c r="AF667" s="225"/>
      <c r="AG667" s="220"/>
      <c r="AH667" s="220"/>
      <c r="AI667" s="220"/>
      <c r="AJ667" s="220"/>
      <c r="AK667" s="222"/>
      <c r="AL667" s="222"/>
      <c r="AM667" s="222"/>
      <c r="AN667" s="222"/>
      <c r="AO667" s="223"/>
      <c r="AP667" s="220"/>
      <c r="AQ667" s="224"/>
      <c r="AR667" s="224"/>
      <c r="AS667" s="224"/>
      <c r="AT667" s="224"/>
      <c r="AU667" s="224"/>
      <c r="AV667" s="224"/>
      <c r="AW667" s="224"/>
      <c r="AX667" s="224"/>
      <c r="AY667" s="224"/>
    </row>
    <row r="668">
      <c r="A668" s="219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5"/>
      <c r="AA668" s="220"/>
      <c r="AB668" s="225"/>
      <c r="AC668" s="225"/>
      <c r="AD668" s="225"/>
      <c r="AE668" s="225"/>
      <c r="AF668" s="225"/>
      <c r="AG668" s="220"/>
      <c r="AH668" s="220"/>
      <c r="AI668" s="220"/>
      <c r="AJ668" s="220"/>
      <c r="AK668" s="222"/>
      <c r="AL668" s="222"/>
      <c r="AM668" s="222"/>
      <c r="AN668" s="222"/>
      <c r="AO668" s="223"/>
      <c r="AP668" s="220"/>
      <c r="AQ668" s="224"/>
      <c r="AR668" s="224"/>
      <c r="AS668" s="224"/>
      <c r="AT668" s="224"/>
      <c r="AU668" s="224"/>
      <c r="AV668" s="224"/>
      <c r="AW668" s="224"/>
      <c r="AX668" s="224"/>
      <c r="AY668" s="224"/>
    </row>
    <row r="669">
      <c r="A669" s="219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5"/>
      <c r="AA669" s="220"/>
      <c r="AB669" s="225"/>
      <c r="AC669" s="225"/>
      <c r="AD669" s="225"/>
      <c r="AE669" s="225"/>
      <c r="AF669" s="225"/>
      <c r="AG669" s="220"/>
      <c r="AH669" s="220"/>
      <c r="AI669" s="220"/>
      <c r="AJ669" s="220"/>
      <c r="AK669" s="222"/>
      <c r="AL669" s="222"/>
      <c r="AM669" s="222"/>
      <c r="AN669" s="222"/>
      <c r="AO669" s="223"/>
      <c r="AP669" s="220"/>
      <c r="AQ669" s="224"/>
      <c r="AR669" s="224"/>
      <c r="AS669" s="224"/>
      <c r="AT669" s="224"/>
      <c r="AU669" s="224"/>
      <c r="AV669" s="224"/>
      <c r="AW669" s="224"/>
      <c r="AX669" s="224"/>
      <c r="AY669" s="224"/>
    </row>
    <row r="670">
      <c r="A670" s="219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5"/>
      <c r="AA670" s="220"/>
      <c r="AB670" s="225"/>
      <c r="AC670" s="225"/>
      <c r="AD670" s="225"/>
      <c r="AE670" s="225"/>
      <c r="AF670" s="225"/>
      <c r="AG670" s="220"/>
      <c r="AH670" s="220"/>
      <c r="AI670" s="220"/>
      <c r="AJ670" s="220"/>
      <c r="AK670" s="222"/>
      <c r="AL670" s="222"/>
      <c r="AM670" s="222"/>
      <c r="AN670" s="222"/>
      <c r="AO670" s="223"/>
      <c r="AP670" s="220"/>
      <c r="AQ670" s="224"/>
      <c r="AR670" s="224"/>
      <c r="AS670" s="224"/>
      <c r="AT670" s="224"/>
      <c r="AU670" s="224"/>
      <c r="AV670" s="224"/>
      <c r="AW670" s="224"/>
      <c r="AX670" s="224"/>
      <c r="AY670" s="224"/>
    </row>
    <row r="671">
      <c r="A671" s="219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5"/>
      <c r="AA671" s="220"/>
      <c r="AB671" s="225"/>
      <c r="AC671" s="225"/>
      <c r="AD671" s="225"/>
      <c r="AE671" s="225"/>
      <c r="AF671" s="225"/>
      <c r="AG671" s="220"/>
      <c r="AH671" s="220"/>
      <c r="AI671" s="220"/>
      <c r="AJ671" s="220"/>
      <c r="AK671" s="222"/>
      <c r="AL671" s="222"/>
      <c r="AM671" s="222"/>
      <c r="AN671" s="222"/>
      <c r="AO671" s="223"/>
      <c r="AP671" s="220"/>
      <c r="AQ671" s="224"/>
      <c r="AR671" s="224"/>
      <c r="AS671" s="224"/>
      <c r="AT671" s="224"/>
      <c r="AU671" s="224"/>
      <c r="AV671" s="224"/>
      <c r="AW671" s="224"/>
      <c r="AX671" s="224"/>
      <c r="AY671" s="224"/>
    </row>
    <row r="672">
      <c r="A672" s="219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5"/>
      <c r="AA672" s="220"/>
      <c r="AB672" s="225"/>
      <c r="AC672" s="225"/>
      <c r="AD672" s="225"/>
      <c r="AE672" s="225"/>
      <c r="AF672" s="225"/>
      <c r="AG672" s="220"/>
      <c r="AH672" s="220"/>
      <c r="AI672" s="220"/>
      <c r="AJ672" s="220"/>
      <c r="AK672" s="222"/>
      <c r="AL672" s="222"/>
      <c r="AM672" s="222"/>
      <c r="AN672" s="222"/>
      <c r="AO672" s="223"/>
      <c r="AP672" s="220"/>
      <c r="AQ672" s="224"/>
      <c r="AR672" s="224"/>
      <c r="AS672" s="224"/>
      <c r="AT672" s="224"/>
      <c r="AU672" s="224"/>
      <c r="AV672" s="224"/>
      <c r="AW672" s="224"/>
      <c r="AX672" s="224"/>
      <c r="AY672" s="224"/>
    </row>
    <row r="673">
      <c r="A673" s="219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5"/>
      <c r="AA673" s="220"/>
      <c r="AB673" s="225"/>
      <c r="AC673" s="225"/>
      <c r="AD673" s="225"/>
      <c r="AE673" s="225"/>
      <c r="AF673" s="225"/>
      <c r="AG673" s="220"/>
      <c r="AH673" s="220"/>
      <c r="AI673" s="220"/>
      <c r="AJ673" s="220"/>
      <c r="AK673" s="222"/>
      <c r="AL673" s="222"/>
      <c r="AM673" s="222"/>
      <c r="AN673" s="222"/>
      <c r="AO673" s="223"/>
      <c r="AP673" s="220"/>
      <c r="AQ673" s="224"/>
      <c r="AR673" s="224"/>
      <c r="AS673" s="224"/>
      <c r="AT673" s="224"/>
      <c r="AU673" s="224"/>
      <c r="AV673" s="224"/>
      <c r="AW673" s="224"/>
      <c r="AX673" s="224"/>
      <c r="AY673" s="224"/>
    </row>
    <row r="674">
      <c r="A674" s="219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5"/>
      <c r="AA674" s="220"/>
      <c r="AB674" s="225"/>
      <c r="AC674" s="225"/>
      <c r="AD674" s="225"/>
      <c r="AE674" s="225"/>
      <c r="AF674" s="225"/>
      <c r="AG674" s="220"/>
      <c r="AH674" s="220"/>
      <c r="AI674" s="220"/>
      <c r="AJ674" s="220"/>
      <c r="AK674" s="222"/>
      <c r="AL674" s="222"/>
      <c r="AM674" s="222"/>
      <c r="AN674" s="222"/>
      <c r="AO674" s="223"/>
      <c r="AP674" s="220"/>
      <c r="AQ674" s="224"/>
      <c r="AR674" s="224"/>
      <c r="AS674" s="224"/>
      <c r="AT674" s="224"/>
      <c r="AU674" s="224"/>
      <c r="AV674" s="224"/>
      <c r="AW674" s="224"/>
      <c r="AX674" s="224"/>
      <c r="AY674" s="224"/>
    </row>
    <row r="675">
      <c r="A675" s="219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5"/>
      <c r="AA675" s="220"/>
      <c r="AB675" s="225"/>
      <c r="AC675" s="225"/>
      <c r="AD675" s="225"/>
      <c r="AE675" s="225"/>
      <c r="AF675" s="225"/>
      <c r="AG675" s="220"/>
      <c r="AH675" s="220"/>
      <c r="AI675" s="220"/>
      <c r="AJ675" s="220"/>
      <c r="AK675" s="222"/>
      <c r="AL675" s="222"/>
      <c r="AM675" s="222"/>
      <c r="AN675" s="222"/>
      <c r="AO675" s="223"/>
      <c r="AP675" s="220"/>
      <c r="AQ675" s="224"/>
      <c r="AR675" s="224"/>
      <c r="AS675" s="224"/>
      <c r="AT675" s="224"/>
      <c r="AU675" s="224"/>
      <c r="AV675" s="224"/>
      <c r="AW675" s="224"/>
      <c r="AX675" s="224"/>
      <c r="AY675" s="224"/>
    </row>
    <row r="676">
      <c r="A676" s="219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5"/>
      <c r="AA676" s="220"/>
      <c r="AB676" s="225"/>
      <c r="AC676" s="225"/>
      <c r="AD676" s="225"/>
      <c r="AE676" s="225"/>
      <c r="AF676" s="225"/>
      <c r="AG676" s="220"/>
      <c r="AH676" s="220"/>
      <c r="AI676" s="220"/>
      <c r="AJ676" s="220"/>
      <c r="AK676" s="222"/>
      <c r="AL676" s="222"/>
      <c r="AM676" s="222"/>
      <c r="AN676" s="222"/>
      <c r="AO676" s="223"/>
      <c r="AP676" s="220"/>
      <c r="AQ676" s="224"/>
      <c r="AR676" s="224"/>
      <c r="AS676" s="224"/>
      <c r="AT676" s="224"/>
      <c r="AU676" s="224"/>
      <c r="AV676" s="224"/>
      <c r="AW676" s="224"/>
      <c r="AX676" s="224"/>
      <c r="AY676" s="224"/>
    </row>
    <row r="677">
      <c r="A677" s="219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5"/>
      <c r="AA677" s="220"/>
      <c r="AB677" s="225"/>
      <c r="AC677" s="225"/>
      <c r="AD677" s="225"/>
      <c r="AE677" s="225"/>
      <c r="AF677" s="225"/>
      <c r="AG677" s="220"/>
      <c r="AH677" s="220"/>
      <c r="AI677" s="220"/>
      <c r="AJ677" s="220"/>
      <c r="AK677" s="222"/>
      <c r="AL677" s="222"/>
      <c r="AM677" s="222"/>
      <c r="AN677" s="222"/>
      <c r="AO677" s="223"/>
      <c r="AP677" s="220"/>
      <c r="AQ677" s="224"/>
      <c r="AR677" s="224"/>
      <c r="AS677" s="224"/>
      <c r="AT677" s="224"/>
      <c r="AU677" s="224"/>
      <c r="AV677" s="224"/>
      <c r="AW677" s="224"/>
      <c r="AX677" s="224"/>
      <c r="AY677" s="224"/>
    </row>
    <row r="678">
      <c r="A678" s="219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5"/>
      <c r="AA678" s="220"/>
      <c r="AB678" s="225"/>
      <c r="AC678" s="225"/>
      <c r="AD678" s="225"/>
      <c r="AE678" s="225"/>
      <c r="AF678" s="225"/>
      <c r="AG678" s="220"/>
      <c r="AH678" s="220"/>
      <c r="AI678" s="220"/>
      <c r="AJ678" s="220"/>
      <c r="AK678" s="222"/>
      <c r="AL678" s="222"/>
      <c r="AM678" s="222"/>
      <c r="AN678" s="222"/>
      <c r="AO678" s="223"/>
      <c r="AP678" s="220"/>
      <c r="AQ678" s="224"/>
      <c r="AR678" s="224"/>
      <c r="AS678" s="224"/>
      <c r="AT678" s="224"/>
      <c r="AU678" s="224"/>
      <c r="AV678" s="224"/>
      <c r="AW678" s="224"/>
      <c r="AX678" s="224"/>
      <c r="AY678" s="224"/>
    </row>
    <row r="679">
      <c r="A679" s="219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5"/>
      <c r="AA679" s="220"/>
      <c r="AB679" s="225"/>
      <c r="AC679" s="225"/>
      <c r="AD679" s="225"/>
      <c r="AE679" s="225"/>
      <c r="AF679" s="225"/>
      <c r="AG679" s="220"/>
      <c r="AH679" s="220"/>
      <c r="AI679" s="220"/>
      <c r="AJ679" s="220"/>
      <c r="AK679" s="222"/>
      <c r="AL679" s="222"/>
      <c r="AM679" s="222"/>
      <c r="AN679" s="222"/>
      <c r="AO679" s="223"/>
      <c r="AP679" s="220"/>
      <c r="AQ679" s="224"/>
      <c r="AR679" s="224"/>
      <c r="AS679" s="224"/>
      <c r="AT679" s="224"/>
      <c r="AU679" s="224"/>
      <c r="AV679" s="224"/>
      <c r="AW679" s="224"/>
      <c r="AX679" s="224"/>
      <c r="AY679" s="224"/>
    </row>
    <row r="680">
      <c r="A680" s="219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5"/>
      <c r="AA680" s="220"/>
      <c r="AB680" s="225"/>
      <c r="AC680" s="225"/>
      <c r="AD680" s="225"/>
      <c r="AE680" s="225"/>
      <c r="AF680" s="225"/>
      <c r="AG680" s="220"/>
      <c r="AH680" s="220"/>
      <c r="AI680" s="220"/>
      <c r="AJ680" s="220"/>
      <c r="AK680" s="222"/>
      <c r="AL680" s="222"/>
      <c r="AM680" s="222"/>
      <c r="AN680" s="222"/>
      <c r="AO680" s="223"/>
      <c r="AP680" s="220"/>
      <c r="AQ680" s="224"/>
      <c r="AR680" s="224"/>
      <c r="AS680" s="224"/>
      <c r="AT680" s="224"/>
      <c r="AU680" s="224"/>
      <c r="AV680" s="224"/>
      <c r="AW680" s="224"/>
      <c r="AX680" s="224"/>
      <c r="AY680" s="224"/>
    </row>
    <row r="681">
      <c r="A681" s="219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5"/>
      <c r="AA681" s="220"/>
      <c r="AB681" s="225"/>
      <c r="AC681" s="225"/>
      <c r="AD681" s="225"/>
      <c r="AE681" s="225"/>
      <c r="AF681" s="225"/>
      <c r="AG681" s="220"/>
      <c r="AH681" s="220"/>
      <c r="AI681" s="220"/>
      <c r="AJ681" s="220"/>
      <c r="AK681" s="222"/>
      <c r="AL681" s="222"/>
      <c r="AM681" s="222"/>
      <c r="AN681" s="222"/>
      <c r="AO681" s="223"/>
      <c r="AP681" s="220"/>
      <c r="AQ681" s="224"/>
      <c r="AR681" s="224"/>
      <c r="AS681" s="224"/>
      <c r="AT681" s="224"/>
      <c r="AU681" s="224"/>
      <c r="AV681" s="224"/>
      <c r="AW681" s="224"/>
      <c r="AX681" s="224"/>
      <c r="AY681" s="224"/>
    </row>
    <row r="682">
      <c r="A682" s="219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5"/>
      <c r="AA682" s="220"/>
      <c r="AB682" s="225"/>
      <c r="AC682" s="225"/>
      <c r="AD682" s="225"/>
      <c r="AE682" s="225"/>
      <c r="AF682" s="225"/>
      <c r="AG682" s="220"/>
      <c r="AH682" s="220"/>
      <c r="AI682" s="220"/>
      <c r="AJ682" s="220"/>
      <c r="AK682" s="222"/>
      <c r="AL682" s="222"/>
      <c r="AM682" s="222"/>
      <c r="AN682" s="222"/>
      <c r="AO682" s="223"/>
      <c r="AP682" s="220"/>
      <c r="AQ682" s="224"/>
      <c r="AR682" s="224"/>
      <c r="AS682" s="224"/>
      <c r="AT682" s="224"/>
      <c r="AU682" s="224"/>
      <c r="AV682" s="224"/>
      <c r="AW682" s="224"/>
      <c r="AX682" s="224"/>
      <c r="AY682" s="224"/>
    </row>
    <row r="683">
      <c r="A683" s="219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5"/>
      <c r="AA683" s="220"/>
      <c r="AB683" s="225"/>
      <c r="AC683" s="225"/>
      <c r="AD683" s="225"/>
      <c r="AE683" s="225"/>
      <c r="AF683" s="225"/>
      <c r="AG683" s="220"/>
      <c r="AH683" s="220"/>
      <c r="AI683" s="220"/>
      <c r="AJ683" s="220"/>
      <c r="AK683" s="222"/>
      <c r="AL683" s="222"/>
      <c r="AM683" s="222"/>
      <c r="AN683" s="222"/>
      <c r="AO683" s="223"/>
      <c r="AP683" s="220"/>
      <c r="AQ683" s="224"/>
      <c r="AR683" s="224"/>
      <c r="AS683" s="224"/>
      <c r="AT683" s="224"/>
      <c r="AU683" s="224"/>
      <c r="AV683" s="224"/>
      <c r="AW683" s="224"/>
      <c r="AX683" s="224"/>
      <c r="AY683" s="224"/>
    </row>
    <row r="684">
      <c r="A684" s="219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5"/>
      <c r="AA684" s="220"/>
      <c r="AB684" s="225"/>
      <c r="AC684" s="225"/>
      <c r="AD684" s="225"/>
      <c r="AE684" s="225"/>
      <c r="AF684" s="225"/>
      <c r="AG684" s="220"/>
      <c r="AH684" s="220"/>
      <c r="AI684" s="220"/>
      <c r="AJ684" s="220"/>
      <c r="AK684" s="222"/>
      <c r="AL684" s="222"/>
      <c r="AM684" s="222"/>
      <c r="AN684" s="222"/>
      <c r="AO684" s="223"/>
      <c r="AP684" s="220"/>
      <c r="AQ684" s="224"/>
      <c r="AR684" s="224"/>
      <c r="AS684" s="224"/>
      <c r="AT684" s="224"/>
      <c r="AU684" s="224"/>
      <c r="AV684" s="224"/>
      <c r="AW684" s="224"/>
      <c r="AX684" s="224"/>
      <c r="AY684" s="224"/>
    </row>
    <row r="685">
      <c r="A685" s="219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5"/>
      <c r="AA685" s="220"/>
      <c r="AB685" s="225"/>
      <c r="AC685" s="225"/>
      <c r="AD685" s="225"/>
      <c r="AE685" s="225"/>
      <c r="AF685" s="225"/>
      <c r="AG685" s="220"/>
      <c r="AH685" s="220"/>
      <c r="AI685" s="220"/>
      <c r="AJ685" s="220"/>
      <c r="AK685" s="222"/>
      <c r="AL685" s="222"/>
      <c r="AM685" s="222"/>
      <c r="AN685" s="222"/>
      <c r="AO685" s="223"/>
      <c r="AP685" s="220"/>
      <c r="AQ685" s="224"/>
      <c r="AR685" s="224"/>
      <c r="AS685" s="224"/>
      <c r="AT685" s="224"/>
      <c r="AU685" s="224"/>
      <c r="AV685" s="224"/>
      <c r="AW685" s="224"/>
      <c r="AX685" s="224"/>
      <c r="AY685" s="224"/>
    </row>
    <row r="686">
      <c r="A686" s="219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5"/>
      <c r="AA686" s="220"/>
      <c r="AB686" s="225"/>
      <c r="AC686" s="225"/>
      <c r="AD686" s="225"/>
      <c r="AE686" s="225"/>
      <c r="AF686" s="225"/>
      <c r="AG686" s="220"/>
      <c r="AH686" s="220"/>
      <c r="AI686" s="220"/>
      <c r="AJ686" s="220"/>
      <c r="AK686" s="222"/>
      <c r="AL686" s="222"/>
      <c r="AM686" s="222"/>
      <c r="AN686" s="222"/>
      <c r="AO686" s="223"/>
      <c r="AP686" s="220"/>
      <c r="AQ686" s="224"/>
      <c r="AR686" s="224"/>
      <c r="AS686" s="224"/>
      <c r="AT686" s="224"/>
      <c r="AU686" s="224"/>
      <c r="AV686" s="224"/>
      <c r="AW686" s="224"/>
      <c r="AX686" s="224"/>
      <c r="AY686" s="224"/>
    </row>
    <row r="687">
      <c r="A687" s="219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5"/>
      <c r="AA687" s="220"/>
      <c r="AB687" s="225"/>
      <c r="AC687" s="225"/>
      <c r="AD687" s="225"/>
      <c r="AE687" s="225"/>
      <c r="AF687" s="225"/>
      <c r="AG687" s="220"/>
      <c r="AH687" s="220"/>
      <c r="AI687" s="220"/>
      <c r="AJ687" s="220"/>
      <c r="AK687" s="222"/>
      <c r="AL687" s="222"/>
      <c r="AM687" s="222"/>
      <c r="AN687" s="222"/>
      <c r="AO687" s="223"/>
      <c r="AP687" s="220"/>
      <c r="AQ687" s="224"/>
      <c r="AR687" s="224"/>
      <c r="AS687" s="224"/>
      <c r="AT687" s="224"/>
      <c r="AU687" s="224"/>
      <c r="AV687" s="224"/>
      <c r="AW687" s="224"/>
      <c r="AX687" s="224"/>
      <c r="AY687" s="224"/>
    </row>
    <row r="688">
      <c r="A688" s="219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5"/>
      <c r="AA688" s="220"/>
      <c r="AB688" s="225"/>
      <c r="AC688" s="225"/>
      <c r="AD688" s="225"/>
      <c r="AE688" s="225"/>
      <c r="AF688" s="225"/>
      <c r="AG688" s="220"/>
      <c r="AH688" s="220"/>
      <c r="AI688" s="220"/>
      <c r="AJ688" s="220"/>
      <c r="AK688" s="222"/>
      <c r="AL688" s="222"/>
      <c r="AM688" s="222"/>
      <c r="AN688" s="222"/>
      <c r="AO688" s="223"/>
      <c r="AP688" s="220"/>
      <c r="AQ688" s="224"/>
      <c r="AR688" s="224"/>
      <c r="AS688" s="224"/>
      <c r="AT688" s="224"/>
      <c r="AU688" s="224"/>
      <c r="AV688" s="224"/>
      <c r="AW688" s="224"/>
      <c r="AX688" s="224"/>
      <c r="AY688" s="224"/>
    </row>
    <row r="689">
      <c r="A689" s="219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5"/>
      <c r="AA689" s="220"/>
      <c r="AB689" s="225"/>
      <c r="AC689" s="225"/>
      <c r="AD689" s="225"/>
      <c r="AE689" s="225"/>
      <c r="AF689" s="225"/>
      <c r="AG689" s="220"/>
      <c r="AH689" s="220"/>
      <c r="AI689" s="220"/>
      <c r="AJ689" s="220"/>
      <c r="AK689" s="222"/>
      <c r="AL689" s="222"/>
      <c r="AM689" s="222"/>
      <c r="AN689" s="222"/>
      <c r="AO689" s="223"/>
      <c r="AP689" s="220"/>
      <c r="AQ689" s="224"/>
      <c r="AR689" s="224"/>
      <c r="AS689" s="224"/>
      <c r="AT689" s="224"/>
      <c r="AU689" s="224"/>
      <c r="AV689" s="224"/>
      <c r="AW689" s="224"/>
      <c r="AX689" s="224"/>
      <c r="AY689" s="224"/>
    </row>
    <row r="690">
      <c r="A690" s="219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5"/>
      <c r="AA690" s="220"/>
      <c r="AB690" s="225"/>
      <c r="AC690" s="225"/>
      <c r="AD690" s="225"/>
      <c r="AE690" s="225"/>
      <c r="AF690" s="225"/>
      <c r="AG690" s="220"/>
      <c r="AH690" s="220"/>
      <c r="AI690" s="220"/>
      <c r="AJ690" s="220"/>
      <c r="AK690" s="222"/>
      <c r="AL690" s="222"/>
      <c r="AM690" s="222"/>
      <c r="AN690" s="222"/>
      <c r="AO690" s="223"/>
      <c r="AP690" s="220"/>
      <c r="AQ690" s="224"/>
      <c r="AR690" s="224"/>
      <c r="AS690" s="224"/>
      <c r="AT690" s="224"/>
      <c r="AU690" s="224"/>
      <c r="AV690" s="224"/>
      <c r="AW690" s="224"/>
      <c r="AX690" s="224"/>
      <c r="AY690" s="224"/>
    </row>
    <row r="691">
      <c r="A691" s="219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5"/>
      <c r="AA691" s="220"/>
      <c r="AB691" s="225"/>
      <c r="AC691" s="225"/>
      <c r="AD691" s="225"/>
      <c r="AE691" s="225"/>
      <c r="AF691" s="225"/>
      <c r="AG691" s="220"/>
      <c r="AH691" s="220"/>
      <c r="AI691" s="220"/>
      <c r="AJ691" s="220"/>
      <c r="AK691" s="222"/>
      <c r="AL691" s="222"/>
      <c r="AM691" s="222"/>
      <c r="AN691" s="222"/>
      <c r="AO691" s="223"/>
      <c r="AP691" s="220"/>
      <c r="AQ691" s="224"/>
      <c r="AR691" s="224"/>
      <c r="AS691" s="224"/>
      <c r="AT691" s="224"/>
      <c r="AU691" s="224"/>
      <c r="AV691" s="224"/>
      <c r="AW691" s="224"/>
      <c r="AX691" s="224"/>
      <c r="AY691" s="224"/>
    </row>
    <row r="692">
      <c r="A692" s="219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5"/>
      <c r="AA692" s="220"/>
      <c r="AB692" s="225"/>
      <c r="AC692" s="225"/>
      <c r="AD692" s="225"/>
      <c r="AE692" s="225"/>
      <c r="AF692" s="225"/>
      <c r="AG692" s="220"/>
      <c r="AH692" s="220"/>
      <c r="AI692" s="220"/>
      <c r="AJ692" s="220"/>
      <c r="AK692" s="222"/>
      <c r="AL692" s="222"/>
      <c r="AM692" s="222"/>
      <c r="AN692" s="222"/>
      <c r="AO692" s="223"/>
      <c r="AP692" s="220"/>
      <c r="AQ692" s="224"/>
      <c r="AR692" s="224"/>
      <c r="AS692" s="224"/>
      <c r="AT692" s="224"/>
      <c r="AU692" s="224"/>
      <c r="AV692" s="224"/>
      <c r="AW692" s="224"/>
      <c r="AX692" s="224"/>
      <c r="AY692" s="224"/>
    </row>
    <row r="693">
      <c r="A693" s="219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5"/>
      <c r="AA693" s="220"/>
      <c r="AB693" s="225"/>
      <c r="AC693" s="225"/>
      <c r="AD693" s="225"/>
      <c r="AE693" s="225"/>
      <c r="AF693" s="225"/>
      <c r="AG693" s="220"/>
      <c r="AH693" s="220"/>
      <c r="AI693" s="220"/>
      <c r="AJ693" s="220"/>
      <c r="AK693" s="222"/>
      <c r="AL693" s="222"/>
      <c r="AM693" s="222"/>
      <c r="AN693" s="222"/>
      <c r="AO693" s="223"/>
      <c r="AP693" s="220"/>
      <c r="AQ693" s="224"/>
      <c r="AR693" s="224"/>
      <c r="AS693" s="224"/>
      <c r="AT693" s="224"/>
      <c r="AU693" s="224"/>
      <c r="AV693" s="224"/>
      <c r="AW693" s="224"/>
      <c r="AX693" s="224"/>
      <c r="AY693" s="224"/>
    </row>
    <row r="694">
      <c r="A694" s="219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5"/>
      <c r="AA694" s="220"/>
      <c r="AB694" s="225"/>
      <c r="AC694" s="225"/>
      <c r="AD694" s="225"/>
      <c r="AE694" s="225"/>
      <c r="AF694" s="225"/>
      <c r="AG694" s="220"/>
      <c r="AH694" s="220"/>
      <c r="AI694" s="220"/>
      <c r="AJ694" s="220"/>
      <c r="AK694" s="222"/>
      <c r="AL694" s="222"/>
      <c r="AM694" s="222"/>
      <c r="AN694" s="222"/>
      <c r="AO694" s="223"/>
      <c r="AP694" s="220"/>
      <c r="AQ694" s="224"/>
      <c r="AR694" s="224"/>
      <c r="AS694" s="224"/>
      <c r="AT694" s="224"/>
      <c r="AU694" s="224"/>
      <c r="AV694" s="224"/>
      <c r="AW694" s="224"/>
      <c r="AX694" s="224"/>
      <c r="AY694" s="224"/>
    </row>
    <row r="695">
      <c r="A695" s="219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5"/>
      <c r="AA695" s="220"/>
      <c r="AB695" s="225"/>
      <c r="AC695" s="225"/>
      <c r="AD695" s="225"/>
      <c r="AE695" s="225"/>
      <c r="AF695" s="225"/>
      <c r="AG695" s="220"/>
      <c r="AH695" s="220"/>
      <c r="AI695" s="220"/>
      <c r="AJ695" s="220"/>
      <c r="AK695" s="222"/>
      <c r="AL695" s="222"/>
      <c r="AM695" s="222"/>
      <c r="AN695" s="222"/>
      <c r="AO695" s="223"/>
      <c r="AP695" s="220"/>
      <c r="AQ695" s="224"/>
      <c r="AR695" s="224"/>
      <c r="AS695" s="224"/>
      <c r="AT695" s="224"/>
      <c r="AU695" s="224"/>
      <c r="AV695" s="224"/>
      <c r="AW695" s="224"/>
      <c r="AX695" s="224"/>
      <c r="AY695" s="224"/>
    </row>
    <row r="696">
      <c r="A696" s="219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5"/>
      <c r="AA696" s="220"/>
      <c r="AB696" s="225"/>
      <c r="AC696" s="225"/>
      <c r="AD696" s="225"/>
      <c r="AE696" s="225"/>
      <c r="AF696" s="225"/>
      <c r="AG696" s="220"/>
      <c r="AH696" s="220"/>
      <c r="AI696" s="220"/>
      <c r="AJ696" s="220"/>
      <c r="AK696" s="222"/>
      <c r="AL696" s="222"/>
      <c r="AM696" s="222"/>
      <c r="AN696" s="222"/>
      <c r="AO696" s="223"/>
      <c r="AP696" s="220"/>
      <c r="AQ696" s="224"/>
      <c r="AR696" s="224"/>
      <c r="AS696" s="224"/>
      <c r="AT696" s="224"/>
      <c r="AU696" s="224"/>
      <c r="AV696" s="224"/>
      <c r="AW696" s="224"/>
      <c r="AX696" s="224"/>
      <c r="AY696" s="224"/>
    </row>
    <row r="697">
      <c r="A697" s="219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5"/>
      <c r="AA697" s="220"/>
      <c r="AB697" s="225"/>
      <c r="AC697" s="225"/>
      <c r="AD697" s="225"/>
      <c r="AE697" s="225"/>
      <c r="AF697" s="225"/>
      <c r="AG697" s="220"/>
      <c r="AH697" s="220"/>
      <c r="AI697" s="220"/>
      <c r="AJ697" s="220"/>
      <c r="AK697" s="222"/>
      <c r="AL697" s="222"/>
      <c r="AM697" s="222"/>
      <c r="AN697" s="222"/>
      <c r="AO697" s="223"/>
      <c r="AP697" s="220"/>
      <c r="AQ697" s="224"/>
      <c r="AR697" s="224"/>
      <c r="AS697" s="224"/>
      <c r="AT697" s="224"/>
      <c r="AU697" s="224"/>
      <c r="AV697" s="224"/>
      <c r="AW697" s="224"/>
      <c r="AX697" s="224"/>
      <c r="AY697" s="224"/>
    </row>
    <row r="698">
      <c r="A698" s="219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5"/>
      <c r="AA698" s="220"/>
      <c r="AB698" s="225"/>
      <c r="AC698" s="225"/>
      <c r="AD698" s="225"/>
      <c r="AE698" s="225"/>
      <c r="AF698" s="225"/>
      <c r="AG698" s="220"/>
      <c r="AH698" s="220"/>
      <c r="AI698" s="220"/>
      <c r="AJ698" s="220"/>
      <c r="AK698" s="222"/>
      <c r="AL698" s="222"/>
      <c r="AM698" s="222"/>
      <c r="AN698" s="222"/>
      <c r="AO698" s="223"/>
      <c r="AP698" s="220"/>
      <c r="AQ698" s="224"/>
      <c r="AR698" s="224"/>
      <c r="AS698" s="224"/>
      <c r="AT698" s="224"/>
      <c r="AU698" s="224"/>
      <c r="AV698" s="224"/>
      <c r="AW698" s="224"/>
      <c r="AX698" s="224"/>
      <c r="AY698" s="224"/>
    </row>
    <row r="699">
      <c r="A699" s="219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5"/>
      <c r="AA699" s="220"/>
      <c r="AB699" s="225"/>
      <c r="AC699" s="225"/>
      <c r="AD699" s="225"/>
      <c r="AE699" s="225"/>
      <c r="AF699" s="225"/>
      <c r="AG699" s="220"/>
      <c r="AH699" s="220"/>
      <c r="AI699" s="220"/>
      <c r="AJ699" s="220"/>
      <c r="AK699" s="222"/>
      <c r="AL699" s="222"/>
      <c r="AM699" s="222"/>
      <c r="AN699" s="222"/>
      <c r="AO699" s="223"/>
      <c r="AP699" s="220"/>
      <c r="AQ699" s="224"/>
      <c r="AR699" s="224"/>
      <c r="AS699" s="224"/>
      <c r="AT699" s="224"/>
      <c r="AU699" s="224"/>
      <c r="AV699" s="224"/>
      <c r="AW699" s="224"/>
      <c r="AX699" s="224"/>
      <c r="AY699" s="224"/>
    </row>
    <row r="700">
      <c r="A700" s="219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5"/>
      <c r="AA700" s="220"/>
      <c r="AB700" s="225"/>
      <c r="AC700" s="225"/>
      <c r="AD700" s="225"/>
      <c r="AE700" s="225"/>
      <c r="AF700" s="225"/>
      <c r="AG700" s="220"/>
      <c r="AH700" s="220"/>
      <c r="AI700" s="220"/>
      <c r="AJ700" s="220"/>
      <c r="AK700" s="222"/>
      <c r="AL700" s="222"/>
      <c r="AM700" s="222"/>
      <c r="AN700" s="222"/>
      <c r="AO700" s="223"/>
      <c r="AP700" s="220"/>
      <c r="AQ700" s="224"/>
      <c r="AR700" s="224"/>
      <c r="AS700" s="224"/>
      <c r="AT700" s="224"/>
      <c r="AU700" s="224"/>
      <c r="AV700" s="224"/>
      <c r="AW700" s="224"/>
      <c r="AX700" s="224"/>
      <c r="AY700" s="224"/>
    </row>
    <row r="701">
      <c r="A701" s="219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5"/>
      <c r="AA701" s="220"/>
      <c r="AB701" s="225"/>
      <c r="AC701" s="225"/>
      <c r="AD701" s="225"/>
      <c r="AE701" s="225"/>
      <c r="AF701" s="225"/>
      <c r="AG701" s="220"/>
      <c r="AH701" s="220"/>
      <c r="AI701" s="220"/>
      <c r="AJ701" s="220"/>
      <c r="AK701" s="222"/>
      <c r="AL701" s="222"/>
      <c r="AM701" s="222"/>
      <c r="AN701" s="222"/>
      <c r="AO701" s="223"/>
      <c r="AP701" s="220"/>
      <c r="AQ701" s="224"/>
      <c r="AR701" s="224"/>
      <c r="AS701" s="224"/>
      <c r="AT701" s="224"/>
      <c r="AU701" s="224"/>
      <c r="AV701" s="224"/>
      <c r="AW701" s="224"/>
      <c r="AX701" s="224"/>
      <c r="AY701" s="224"/>
    </row>
    <row r="702">
      <c r="A702" s="219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5"/>
      <c r="AA702" s="220"/>
      <c r="AB702" s="225"/>
      <c r="AC702" s="225"/>
      <c r="AD702" s="225"/>
      <c r="AE702" s="225"/>
      <c r="AF702" s="225"/>
      <c r="AG702" s="220"/>
      <c r="AH702" s="220"/>
      <c r="AI702" s="220"/>
      <c r="AJ702" s="220"/>
      <c r="AK702" s="222"/>
      <c r="AL702" s="222"/>
      <c r="AM702" s="222"/>
      <c r="AN702" s="222"/>
      <c r="AO702" s="223"/>
      <c r="AP702" s="220"/>
      <c r="AQ702" s="224"/>
      <c r="AR702" s="224"/>
      <c r="AS702" s="224"/>
      <c r="AT702" s="224"/>
      <c r="AU702" s="224"/>
      <c r="AV702" s="224"/>
      <c r="AW702" s="224"/>
      <c r="AX702" s="224"/>
      <c r="AY702" s="224"/>
    </row>
    <row r="703">
      <c r="A703" s="219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5"/>
      <c r="AA703" s="220"/>
      <c r="AB703" s="225"/>
      <c r="AC703" s="225"/>
      <c r="AD703" s="225"/>
      <c r="AE703" s="225"/>
      <c r="AF703" s="225"/>
      <c r="AG703" s="220"/>
      <c r="AH703" s="220"/>
      <c r="AI703" s="220"/>
      <c r="AJ703" s="220"/>
      <c r="AK703" s="222"/>
      <c r="AL703" s="222"/>
      <c r="AM703" s="222"/>
      <c r="AN703" s="222"/>
      <c r="AO703" s="223"/>
      <c r="AP703" s="220"/>
      <c r="AQ703" s="224"/>
      <c r="AR703" s="224"/>
      <c r="AS703" s="224"/>
      <c r="AT703" s="224"/>
      <c r="AU703" s="224"/>
      <c r="AV703" s="224"/>
      <c r="AW703" s="224"/>
      <c r="AX703" s="224"/>
      <c r="AY703" s="224"/>
    </row>
    <row r="704">
      <c r="A704" s="219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5"/>
      <c r="AA704" s="220"/>
      <c r="AB704" s="225"/>
      <c r="AC704" s="225"/>
      <c r="AD704" s="225"/>
      <c r="AE704" s="225"/>
      <c r="AF704" s="225"/>
      <c r="AG704" s="220"/>
      <c r="AH704" s="220"/>
      <c r="AI704" s="220"/>
      <c r="AJ704" s="220"/>
      <c r="AK704" s="222"/>
      <c r="AL704" s="222"/>
      <c r="AM704" s="222"/>
      <c r="AN704" s="222"/>
      <c r="AO704" s="223"/>
      <c r="AP704" s="220"/>
      <c r="AQ704" s="224"/>
      <c r="AR704" s="224"/>
      <c r="AS704" s="224"/>
      <c r="AT704" s="224"/>
      <c r="AU704" s="224"/>
      <c r="AV704" s="224"/>
      <c r="AW704" s="224"/>
      <c r="AX704" s="224"/>
      <c r="AY704" s="224"/>
    </row>
    <row r="705">
      <c r="A705" s="219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5"/>
      <c r="AA705" s="220"/>
      <c r="AB705" s="225"/>
      <c r="AC705" s="225"/>
      <c r="AD705" s="225"/>
      <c r="AE705" s="225"/>
      <c r="AF705" s="225"/>
      <c r="AG705" s="220"/>
      <c r="AH705" s="220"/>
      <c r="AI705" s="220"/>
      <c r="AJ705" s="220"/>
      <c r="AK705" s="222"/>
      <c r="AL705" s="222"/>
      <c r="AM705" s="222"/>
      <c r="AN705" s="222"/>
      <c r="AO705" s="223"/>
      <c r="AP705" s="220"/>
      <c r="AQ705" s="224"/>
      <c r="AR705" s="224"/>
      <c r="AS705" s="224"/>
      <c r="AT705" s="224"/>
      <c r="AU705" s="224"/>
      <c r="AV705" s="224"/>
      <c r="AW705" s="224"/>
      <c r="AX705" s="224"/>
      <c r="AY705" s="224"/>
    </row>
    <row r="706">
      <c r="A706" s="219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5"/>
      <c r="AA706" s="220"/>
      <c r="AB706" s="225"/>
      <c r="AC706" s="225"/>
      <c r="AD706" s="225"/>
      <c r="AE706" s="225"/>
      <c r="AF706" s="225"/>
      <c r="AG706" s="220"/>
      <c r="AH706" s="220"/>
      <c r="AI706" s="220"/>
      <c r="AJ706" s="220"/>
      <c r="AK706" s="222"/>
      <c r="AL706" s="222"/>
      <c r="AM706" s="222"/>
      <c r="AN706" s="222"/>
      <c r="AO706" s="223"/>
      <c r="AP706" s="220"/>
      <c r="AQ706" s="224"/>
      <c r="AR706" s="224"/>
      <c r="AS706" s="224"/>
      <c r="AT706" s="224"/>
      <c r="AU706" s="224"/>
      <c r="AV706" s="224"/>
      <c r="AW706" s="224"/>
      <c r="AX706" s="224"/>
      <c r="AY706" s="224"/>
    </row>
    <row r="707">
      <c r="A707" s="219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5"/>
      <c r="AA707" s="220"/>
      <c r="AB707" s="225"/>
      <c r="AC707" s="225"/>
      <c r="AD707" s="225"/>
      <c r="AE707" s="225"/>
      <c r="AF707" s="225"/>
      <c r="AG707" s="220"/>
      <c r="AH707" s="220"/>
      <c r="AI707" s="220"/>
      <c r="AJ707" s="220"/>
      <c r="AK707" s="222"/>
      <c r="AL707" s="222"/>
      <c r="AM707" s="222"/>
      <c r="AN707" s="222"/>
      <c r="AO707" s="223"/>
      <c r="AP707" s="220"/>
      <c r="AQ707" s="224"/>
      <c r="AR707" s="224"/>
      <c r="AS707" s="224"/>
      <c r="AT707" s="224"/>
      <c r="AU707" s="224"/>
      <c r="AV707" s="224"/>
      <c r="AW707" s="224"/>
      <c r="AX707" s="224"/>
      <c r="AY707" s="224"/>
    </row>
    <row r="708">
      <c r="A708" s="219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5"/>
      <c r="AA708" s="220"/>
      <c r="AB708" s="225"/>
      <c r="AC708" s="225"/>
      <c r="AD708" s="225"/>
      <c r="AE708" s="225"/>
      <c r="AF708" s="225"/>
      <c r="AG708" s="220"/>
      <c r="AH708" s="220"/>
      <c r="AI708" s="220"/>
      <c r="AJ708" s="220"/>
      <c r="AK708" s="222"/>
      <c r="AL708" s="222"/>
      <c r="AM708" s="222"/>
      <c r="AN708" s="222"/>
      <c r="AO708" s="223"/>
      <c r="AP708" s="220"/>
      <c r="AQ708" s="224"/>
      <c r="AR708" s="224"/>
      <c r="AS708" s="224"/>
      <c r="AT708" s="224"/>
      <c r="AU708" s="224"/>
      <c r="AV708" s="224"/>
      <c r="AW708" s="224"/>
      <c r="AX708" s="224"/>
      <c r="AY708" s="224"/>
    </row>
    <row r="709">
      <c r="A709" s="219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5"/>
      <c r="AA709" s="220"/>
      <c r="AB709" s="225"/>
      <c r="AC709" s="225"/>
      <c r="AD709" s="225"/>
      <c r="AE709" s="225"/>
      <c r="AF709" s="225"/>
      <c r="AG709" s="220"/>
      <c r="AH709" s="220"/>
      <c r="AI709" s="220"/>
      <c r="AJ709" s="220"/>
      <c r="AK709" s="222"/>
      <c r="AL709" s="222"/>
      <c r="AM709" s="222"/>
      <c r="AN709" s="222"/>
      <c r="AO709" s="223"/>
      <c r="AP709" s="220"/>
      <c r="AQ709" s="224"/>
      <c r="AR709" s="224"/>
      <c r="AS709" s="224"/>
      <c r="AT709" s="224"/>
      <c r="AU709" s="224"/>
      <c r="AV709" s="224"/>
      <c r="AW709" s="224"/>
      <c r="AX709" s="224"/>
      <c r="AY709" s="224"/>
    </row>
    <row r="710">
      <c r="A710" s="219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5"/>
      <c r="AA710" s="220"/>
      <c r="AB710" s="225"/>
      <c r="AC710" s="225"/>
      <c r="AD710" s="225"/>
      <c r="AE710" s="225"/>
      <c r="AF710" s="225"/>
      <c r="AG710" s="220"/>
      <c r="AH710" s="220"/>
      <c r="AI710" s="220"/>
      <c r="AJ710" s="220"/>
      <c r="AK710" s="222"/>
      <c r="AL710" s="222"/>
      <c r="AM710" s="222"/>
      <c r="AN710" s="222"/>
      <c r="AO710" s="223"/>
      <c r="AP710" s="220"/>
      <c r="AQ710" s="224"/>
      <c r="AR710" s="224"/>
      <c r="AS710" s="224"/>
      <c r="AT710" s="224"/>
      <c r="AU710" s="224"/>
      <c r="AV710" s="224"/>
      <c r="AW710" s="224"/>
      <c r="AX710" s="224"/>
      <c r="AY710" s="224"/>
    </row>
    <row r="711">
      <c r="A711" s="219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5"/>
      <c r="AA711" s="220"/>
      <c r="AB711" s="225"/>
      <c r="AC711" s="225"/>
      <c r="AD711" s="225"/>
      <c r="AE711" s="225"/>
      <c r="AF711" s="225"/>
      <c r="AG711" s="220"/>
      <c r="AH711" s="220"/>
      <c r="AI711" s="220"/>
      <c r="AJ711" s="220"/>
      <c r="AK711" s="222"/>
      <c r="AL711" s="222"/>
      <c r="AM711" s="222"/>
      <c r="AN711" s="222"/>
      <c r="AO711" s="223"/>
      <c r="AP711" s="220"/>
      <c r="AQ711" s="224"/>
      <c r="AR711" s="224"/>
      <c r="AS711" s="224"/>
      <c r="AT711" s="224"/>
      <c r="AU711" s="224"/>
      <c r="AV711" s="224"/>
      <c r="AW711" s="224"/>
      <c r="AX711" s="224"/>
      <c r="AY711" s="224"/>
    </row>
    <row r="712">
      <c r="A712" s="219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5"/>
      <c r="AA712" s="220"/>
      <c r="AB712" s="225"/>
      <c r="AC712" s="225"/>
      <c r="AD712" s="225"/>
      <c r="AE712" s="225"/>
      <c r="AF712" s="225"/>
      <c r="AG712" s="220"/>
      <c r="AH712" s="220"/>
      <c r="AI712" s="220"/>
      <c r="AJ712" s="220"/>
      <c r="AK712" s="222"/>
      <c r="AL712" s="222"/>
      <c r="AM712" s="222"/>
      <c r="AN712" s="222"/>
      <c r="AO712" s="223"/>
      <c r="AP712" s="220"/>
      <c r="AQ712" s="224"/>
      <c r="AR712" s="224"/>
      <c r="AS712" s="224"/>
      <c r="AT712" s="224"/>
      <c r="AU712" s="224"/>
      <c r="AV712" s="224"/>
      <c r="AW712" s="224"/>
      <c r="AX712" s="224"/>
      <c r="AY712" s="224"/>
    </row>
    <row r="713">
      <c r="A713" s="219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5"/>
      <c r="AA713" s="220"/>
      <c r="AB713" s="225"/>
      <c r="AC713" s="225"/>
      <c r="AD713" s="225"/>
      <c r="AE713" s="225"/>
      <c r="AF713" s="225"/>
      <c r="AG713" s="220"/>
      <c r="AH713" s="220"/>
      <c r="AI713" s="220"/>
      <c r="AJ713" s="220"/>
      <c r="AK713" s="222"/>
      <c r="AL713" s="222"/>
      <c r="AM713" s="222"/>
      <c r="AN713" s="222"/>
      <c r="AO713" s="223"/>
      <c r="AP713" s="220"/>
      <c r="AQ713" s="224"/>
      <c r="AR713" s="224"/>
      <c r="AS713" s="224"/>
      <c r="AT713" s="224"/>
      <c r="AU713" s="224"/>
      <c r="AV713" s="224"/>
      <c r="AW713" s="224"/>
      <c r="AX713" s="224"/>
      <c r="AY713" s="224"/>
    </row>
    <row r="714">
      <c r="A714" s="219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5"/>
      <c r="AA714" s="220"/>
      <c r="AB714" s="225"/>
      <c r="AC714" s="225"/>
      <c r="AD714" s="225"/>
      <c r="AE714" s="225"/>
      <c r="AF714" s="225"/>
      <c r="AG714" s="220"/>
      <c r="AH714" s="220"/>
      <c r="AI714" s="220"/>
      <c r="AJ714" s="220"/>
      <c r="AK714" s="222"/>
      <c r="AL714" s="222"/>
      <c r="AM714" s="222"/>
      <c r="AN714" s="222"/>
      <c r="AO714" s="223"/>
      <c r="AP714" s="220"/>
      <c r="AQ714" s="224"/>
      <c r="AR714" s="224"/>
      <c r="AS714" s="224"/>
      <c r="AT714" s="224"/>
      <c r="AU714" s="224"/>
      <c r="AV714" s="224"/>
      <c r="AW714" s="224"/>
      <c r="AX714" s="224"/>
      <c r="AY714" s="224"/>
    </row>
    <row r="715">
      <c r="A715" s="219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5"/>
      <c r="AA715" s="220"/>
      <c r="AB715" s="225"/>
      <c r="AC715" s="225"/>
      <c r="AD715" s="225"/>
      <c r="AE715" s="225"/>
      <c r="AF715" s="225"/>
      <c r="AG715" s="220"/>
      <c r="AH715" s="220"/>
      <c r="AI715" s="220"/>
      <c r="AJ715" s="220"/>
      <c r="AK715" s="222"/>
      <c r="AL715" s="222"/>
      <c r="AM715" s="222"/>
      <c r="AN715" s="222"/>
      <c r="AO715" s="223"/>
      <c r="AP715" s="220"/>
      <c r="AQ715" s="224"/>
      <c r="AR715" s="224"/>
      <c r="AS715" s="224"/>
      <c r="AT715" s="224"/>
      <c r="AU715" s="224"/>
      <c r="AV715" s="224"/>
      <c r="AW715" s="224"/>
      <c r="AX715" s="224"/>
      <c r="AY715" s="224"/>
    </row>
    <row r="716">
      <c r="A716" s="219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5"/>
      <c r="AA716" s="220"/>
      <c r="AB716" s="225"/>
      <c r="AC716" s="225"/>
      <c r="AD716" s="225"/>
      <c r="AE716" s="225"/>
      <c r="AF716" s="225"/>
      <c r="AG716" s="220"/>
      <c r="AH716" s="220"/>
      <c r="AI716" s="220"/>
      <c r="AJ716" s="220"/>
      <c r="AK716" s="222"/>
      <c r="AL716" s="222"/>
      <c r="AM716" s="222"/>
      <c r="AN716" s="222"/>
      <c r="AO716" s="223"/>
      <c r="AP716" s="220"/>
      <c r="AQ716" s="224"/>
      <c r="AR716" s="224"/>
      <c r="AS716" s="224"/>
      <c r="AT716" s="224"/>
      <c r="AU716" s="224"/>
      <c r="AV716" s="224"/>
      <c r="AW716" s="224"/>
      <c r="AX716" s="224"/>
      <c r="AY716" s="224"/>
    </row>
    <row r="717">
      <c r="A717" s="219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5"/>
      <c r="AA717" s="220"/>
      <c r="AB717" s="225"/>
      <c r="AC717" s="225"/>
      <c r="AD717" s="225"/>
      <c r="AE717" s="225"/>
      <c r="AF717" s="225"/>
      <c r="AG717" s="220"/>
      <c r="AH717" s="220"/>
      <c r="AI717" s="220"/>
      <c r="AJ717" s="220"/>
      <c r="AK717" s="222"/>
      <c r="AL717" s="222"/>
      <c r="AM717" s="222"/>
      <c r="AN717" s="222"/>
      <c r="AO717" s="223"/>
      <c r="AP717" s="220"/>
      <c r="AQ717" s="224"/>
      <c r="AR717" s="224"/>
      <c r="AS717" s="224"/>
      <c r="AT717" s="224"/>
      <c r="AU717" s="224"/>
      <c r="AV717" s="224"/>
      <c r="AW717" s="224"/>
      <c r="AX717" s="224"/>
      <c r="AY717" s="224"/>
    </row>
    <row r="718">
      <c r="A718" s="219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5"/>
      <c r="AA718" s="220"/>
      <c r="AB718" s="225"/>
      <c r="AC718" s="225"/>
      <c r="AD718" s="225"/>
      <c r="AE718" s="225"/>
      <c r="AF718" s="225"/>
      <c r="AG718" s="220"/>
      <c r="AH718" s="220"/>
      <c r="AI718" s="220"/>
      <c r="AJ718" s="220"/>
      <c r="AK718" s="222"/>
      <c r="AL718" s="222"/>
      <c r="AM718" s="222"/>
      <c r="AN718" s="222"/>
      <c r="AO718" s="223"/>
      <c r="AP718" s="220"/>
      <c r="AQ718" s="224"/>
      <c r="AR718" s="224"/>
      <c r="AS718" s="224"/>
      <c r="AT718" s="224"/>
      <c r="AU718" s="224"/>
      <c r="AV718" s="224"/>
      <c r="AW718" s="224"/>
      <c r="AX718" s="224"/>
      <c r="AY718" s="224"/>
    </row>
    <row r="719">
      <c r="A719" s="219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5"/>
      <c r="AA719" s="220"/>
      <c r="AB719" s="225"/>
      <c r="AC719" s="225"/>
      <c r="AD719" s="225"/>
      <c r="AE719" s="225"/>
      <c r="AF719" s="225"/>
      <c r="AG719" s="220"/>
      <c r="AH719" s="220"/>
      <c r="AI719" s="220"/>
      <c r="AJ719" s="220"/>
      <c r="AK719" s="222"/>
      <c r="AL719" s="222"/>
      <c r="AM719" s="222"/>
      <c r="AN719" s="222"/>
      <c r="AO719" s="223"/>
      <c r="AP719" s="220"/>
      <c r="AQ719" s="224"/>
      <c r="AR719" s="224"/>
      <c r="AS719" s="224"/>
      <c r="AT719" s="224"/>
      <c r="AU719" s="224"/>
      <c r="AV719" s="224"/>
      <c r="AW719" s="224"/>
      <c r="AX719" s="224"/>
      <c r="AY719" s="224"/>
    </row>
    <row r="720">
      <c r="A720" s="219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5"/>
      <c r="AA720" s="220"/>
      <c r="AB720" s="225"/>
      <c r="AC720" s="225"/>
      <c r="AD720" s="225"/>
      <c r="AE720" s="225"/>
      <c r="AF720" s="225"/>
      <c r="AG720" s="220"/>
      <c r="AH720" s="220"/>
      <c r="AI720" s="220"/>
      <c r="AJ720" s="220"/>
      <c r="AK720" s="222"/>
      <c r="AL720" s="222"/>
      <c r="AM720" s="222"/>
      <c r="AN720" s="222"/>
      <c r="AO720" s="223"/>
      <c r="AP720" s="220"/>
      <c r="AQ720" s="224"/>
      <c r="AR720" s="224"/>
      <c r="AS720" s="224"/>
      <c r="AT720" s="224"/>
      <c r="AU720" s="224"/>
      <c r="AV720" s="224"/>
      <c r="AW720" s="224"/>
      <c r="AX720" s="224"/>
      <c r="AY720" s="224"/>
    </row>
    <row r="721">
      <c r="A721" s="219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5"/>
      <c r="AA721" s="220"/>
      <c r="AB721" s="225"/>
      <c r="AC721" s="225"/>
      <c r="AD721" s="225"/>
      <c r="AE721" s="225"/>
      <c r="AF721" s="225"/>
      <c r="AG721" s="220"/>
      <c r="AH721" s="220"/>
      <c r="AI721" s="220"/>
      <c r="AJ721" s="220"/>
      <c r="AK721" s="222"/>
      <c r="AL721" s="222"/>
      <c r="AM721" s="222"/>
      <c r="AN721" s="222"/>
      <c r="AO721" s="223"/>
      <c r="AP721" s="220"/>
      <c r="AQ721" s="224"/>
      <c r="AR721" s="224"/>
      <c r="AS721" s="224"/>
      <c r="AT721" s="224"/>
      <c r="AU721" s="224"/>
      <c r="AV721" s="224"/>
      <c r="AW721" s="224"/>
      <c r="AX721" s="224"/>
      <c r="AY721" s="224"/>
    </row>
    <row r="722">
      <c r="A722" s="219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5"/>
      <c r="AA722" s="220"/>
      <c r="AB722" s="225"/>
      <c r="AC722" s="225"/>
      <c r="AD722" s="225"/>
      <c r="AE722" s="225"/>
      <c r="AF722" s="225"/>
      <c r="AG722" s="220"/>
      <c r="AH722" s="220"/>
      <c r="AI722" s="220"/>
      <c r="AJ722" s="220"/>
      <c r="AK722" s="222"/>
      <c r="AL722" s="222"/>
      <c r="AM722" s="222"/>
      <c r="AN722" s="222"/>
      <c r="AO722" s="223"/>
      <c r="AP722" s="220"/>
      <c r="AQ722" s="224"/>
      <c r="AR722" s="224"/>
      <c r="AS722" s="224"/>
      <c r="AT722" s="224"/>
      <c r="AU722" s="224"/>
      <c r="AV722" s="224"/>
      <c r="AW722" s="224"/>
      <c r="AX722" s="224"/>
      <c r="AY722" s="224"/>
    </row>
    <row r="723">
      <c r="A723" s="219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5"/>
      <c r="AA723" s="220"/>
      <c r="AB723" s="225"/>
      <c r="AC723" s="225"/>
      <c r="AD723" s="225"/>
      <c r="AE723" s="225"/>
      <c r="AF723" s="225"/>
      <c r="AG723" s="220"/>
      <c r="AH723" s="220"/>
      <c r="AI723" s="220"/>
      <c r="AJ723" s="220"/>
      <c r="AK723" s="222"/>
      <c r="AL723" s="222"/>
      <c r="AM723" s="222"/>
      <c r="AN723" s="222"/>
      <c r="AO723" s="223"/>
      <c r="AP723" s="220"/>
      <c r="AQ723" s="224"/>
      <c r="AR723" s="224"/>
      <c r="AS723" s="224"/>
      <c r="AT723" s="224"/>
      <c r="AU723" s="224"/>
      <c r="AV723" s="224"/>
      <c r="AW723" s="224"/>
      <c r="AX723" s="224"/>
      <c r="AY723" s="224"/>
    </row>
    <row r="724">
      <c r="A724" s="219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5"/>
      <c r="AA724" s="220"/>
      <c r="AB724" s="225"/>
      <c r="AC724" s="225"/>
      <c r="AD724" s="225"/>
      <c r="AE724" s="225"/>
      <c r="AF724" s="225"/>
      <c r="AG724" s="220"/>
      <c r="AH724" s="220"/>
      <c r="AI724" s="220"/>
      <c r="AJ724" s="220"/>
      <c r="AK724" s="222"/>
      <c r="AL724" s="222"/>
      <c r="AM724" s="222"/>
      <c r="AN724" s="222"/>
      <c r="AO724" s="223"/>
      <c r="AP724" s="220"/>
      <c r="AQ724" s="224"/>
      <c r="AR724" s="224"/>
      <c r="AS724" s="224"/>
      <c r="AT724" s="224"/>
      <c r="AU724" s="224"/>
      <c r="AV724" s="224"/>
      <c r="AW724" s="224"/>
      <c r="AX724" s="224"/>
      <c r="AY724" s="224"/>
    </row>
    <row r="725">
      <c r="A725" s="219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5"/>
      <c r="AA725" s="220"/>
      <c r="AB725" s="225"/>
      <c r="AC725" s="225"/>
      <c r="AD725" s="225"/>
      <c r="AE725" s="225"/>
      <c r="AF725" s="225"/>
      <c r="AG725" s="220"/>
      <c r="AH725" s="220"/>
      <c r="AI725" s="220"/>
      <c r="AJ725" s="220"/>
      <c r="AK725" s="222"/>
      <c r="AL725" s="222"/>
      <c r="AM725" s="222"/>
      <c r="AN725" s="222"/>
      <c r="AO725" s="223"/>
      <c r="AP725" s="220"/>
      <c r="AQ725" s="224"/>
      <c r="AR725" s="224"/>
      <c r="AS725" s="224"/>
      <c r="AT725" s="224"/>
      <c r="AU725" s="224"/>
      <c r="AV725" s="224"/>
      <c r="AW725" s="224"/>
      <c r="AX725" s="224"/>
      <c r="AY725" s="224"/>
    </row>
    <row r="726">
      <c r="A726" s="219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5"/>
      <c r="AA726" s="220"/>
      <c r="AB726" s="225"/>
      <c r="AC726" s="225"/>
      <c r="AD726" s="225"/>
      <c r="AE726" s="225"/>
      <c r="AF726" s="225"/>
      <c r="AG726" s="220"/>
      <c r="AH726" s="220"/>
      <c r="AI726" s="220"/>
      <c r="AJ726" s="220"/>
      <c r="AK726" s="222"/>
      <c r="AL726" s="222"/>
      <c r="AM726" s="222"/>
      <c r="AN726" s="222"/>
      <c r="AO726" s="223"/>
      <c r="AP726" s="220"/>
      <c r="AQ726" s="224"/>
      <c r="AR726" s="224"/>
      <c r="AS726" s="224"/>
      <c r="AT726" s="224"/>
      <c r="AU726" s="224"/>
      <c r="AV726" s="224"/>
      <c r="AW726" s="224"/>
      <c r="AX726" s="224"/>
      <c r="AY726" s="224"/>
    </row>
    <row r="727">
      <c r="A727" s="219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5"/>
      <c r="AA727" s="220"/>
      <c r="AB727" s="225"/>
      <c r="AC727" s="225"/>
      <c r="AD727" s="225"/>
      <c r="AE727" s="225"/>
      <c r="AF727" s="225"/>
      <c r="AG727" s="220"/>
      <c r="AH727" s="220"/>
      <c r="AI727" s="220"/>
      <c r="AJ727" s="220"/>
      <c r="AK727" s="222"/>
      <c r="AL727" s="222"/>
      <c r="AM727" s="222"/>
      <c r="AN727" s="222"/>
      <c r="AO727" s="223"/>
      <c r="AP727" s="220"/>
      <c r="AQ727" s="224"/>
      <c r="AR727" s="224"/>
      <c r="AS727" s="224"/>
      <c r="AT727" s="224"/>
      <c r="AU727" s="224"/>
      <c r="AV727" s="224"/>
      <c r="AW727" s="224"/>
      <c r="AX727" s="224"/>
      <c r="AY727" s="224"/>
    </row>
    <row r="728">
      <c r="A728" s="219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5"/>
      <c r="AA728" s="220"/>
      <c r="AB728" s="225"/>
      <c r="AC728" s="225"/>
      <c r="AD728" s="225"/>
      <c r="AE728" s="225"/>
      <c r="AF728" s="225"/>
      <c r="AG728" s="220"/>
      <c r="AH728" s="220"/>
      <c r="AI728" s="220"/>
      <c r="AJ728" s="220"/>
      <c r="AK728" s="222"/>
      <c r="AL728" s="222"/>
      <c r="AM728" s="222"/>
      <c r="AN728" s="222"/>
      <c r="AO728" s="223"/>
      <c r="AP728" s="220"/>
      <c r="AQ728" s="224"/>
      <c r="AR728" s="224"/>
      <c r="AS728" s="224"/>
      <c r="AT728" s="224"/>
      <c r="AU728" s="224"/>
      <c r="AV728" s="224"/>
      <c r="AW728" s="224"/>
      <c r="AX728" s="224"/>
      <c r="AY728" s="224"/>
    </row>
    <row r="729">
      <c r="A729" s="219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5"/>
      <c r="AA729" s="220"/>
      <c r="AB729" s="225"/>
      <c r="AC729" s="225"/>
      <c r="AD729" s="225"/>
      <c r="AE729" s="225"/>
      <c r="AF729" s="225"/>
      <c r="AG729" s="220"/>
      <c r="AH729" s="220"/>
      <c r="AI729" s="220"/>
      <c r="AJ729" s="220"/>
      <c r="AK729" s="222"/>
      <c r="AL729" s="222"/>
      <c r="AM729" s="222"/>
      <c r="AN729" s="222"/>
      <c r="AO729" s="223"/>
      <c r="AP729" s="220"/>
      <c r="AQ729" s="224"/>
      <c r="AR729" s="224"/>
      <c r="AS729" s="224"/>
      <c r="AT729" s="224"/>
      <c r="AU729" s="224"/>
      <c r="AV729" s="224"/>
      <c r="AW729" s="224"/>
      <c r="AX729" s="224"/>
      <c r="AY729" s="224"/>
    </row>
    <row r="730">
      <c r="A730" s="219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5"/>
      <c r="AA730" s="220"/>
      <c r="AB730" s="225"/>
      <c r="AC730" s="225"/>
      <c r="AD730" s="225"/>
      <c r="AE730" s="225"/>
      <c r="AF730" s="225"/>
      <c r="AG730" s="220"/>
      <c r="AH730" s="220"/>
      <c r="AI730" s="220"/>
      <c r="AJ730" s="220"/>
      <c r="AK730" s="222"/>
      <c r="AL730" s="222"/>
      <c r="AM730" s="222"/>
      <c r="AN730" s="222"/>
      <c r="AO730" s="223"/>
      <c r="AP730" s="220"/>
      <c r="AQ730" s="224"/>
      <c r="AR730" s="224"/>
      <c r="AS730" s="224"/>
      <c r="AT730" s="224"/>
      <c r="AU730" s="224"/>
      <c r="AV730" s="224"/>
      <c r="AW730" s="224"/>
      <c r="AX730" s="224"/>
      <c r="AY730" s="224"/>
    </row>
    <row r="731">
      <c r="A731" s="219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5"/>
      <c r="AA731" s="220"/>
      <c r="AB731" s="225"/>
      <c r="AC731" s="225"/>
      <c r="AD731" s="225"/>
      <c r="AE731" s="225"/>
      <c r="AF731" s="225"/>
      <c r="AG731" s="220"/>
      <c r="AH731" s="220"/>
      <c r="AI731" s="220"/>
      <c r="AJ731" s="220"/>
      <c r="AK731" s="222"/>
      <c r="AL731" s="222"/>
      <c r="AM731" s="222"/>
      <c r="AN731" s="222"/>
      <c r="AO731" s="223"/>
      <c r="AP731" s="220"/>
      <c r="AQ731" s="224"/>
      <c r="AR731" s="224"/>
      <c r="AS731" s="224"/>
      <c r="AT731" s="224"/>
      <c r="AU731" s="224"/>
      <c r="AV731" s="224"/>
      <c r="AW731" s="224"/>
      <c r="AX731" s="224"/>
      <c r="AY731" s="224"/>
    </row>
    <row r="732">
      <c r="A732" s="219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5"/>
      <c r="AA732" s="220"/>
      <c r="AB732" s="225"/>
      <c r="AC732" s="225"/>
      <c r="AD732" s="225"/>
      <c r="AE732" s="225"/>
      <c r="AF732" s="225"/>
      <c r="AG732" s="220"/>
      <c r="AH732" s="220"/>
      <c r="AI732" s="220"/>
      <c r="AJ732" s="220"/>
      <c r="AK732" s="222"/>
      <c r="AL732" s="222"/>
      <c r="AM732" s="222"/>
      <c r="AN732" s="222"/>
      <c r="AO732" s="223"/>
      <c r="AP732" s="220"/>
      <c r="AQ732" s="224"/>
      <c r="AR732" s="224"/>
      <c r="AS732" s="224"/>
      <c r="AT732" s="224"/>
      <c r="AU732" s="224"/>
      <c r="AV732" s="224"/>
      <c r="AW732" s="224"/>
      <c r="AX732" s="224"/>
      <c r="AY732" s="224"/>
    </row>
    <row r="733">
      <c r="A733" s="219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5"/>
      <c r="AA733" s="220"/>
      <c r="AB733" s="225"/>
      <c r="AC733" s="225"/>
      <c r="AD733" s="225"/>
      <c r="AE733" s="225"/>
      <c r="AF733" s="225"/>
      <c r="AG733" s="220"/>
      <c r="AH733" s="220"/>
      <c r="AI733" s="220"/>
      <c r="AJ733" s="220"/>
      <c r="AK733" s="222"/>
      <c r="AL733" s="222"/>
      <c r="AM733" s="222"/>
      <c r="AN733" s="222"/>
      <c r="AO733" s="223"/>
      <c r="AP733" s="220"/>
      <c r="AQ733" s="224"/>
      <c r="AR733" s="224"/>
      <c r="AS733" s="224"/>
      <c r="AT733" s="224"/>
      <c r="AU733" s="224"/>
      <c r="AV733" s="224"/>
      <c r="AW733" s="224"/>
      <c r="AX733" s="224"/>
      <c r="AY733" s="224"/>
    </row>
    <row r="734">
      <c r="A734" s="219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5"/>
      <c r="AA734" s="220"/>
      <c r="AB734" s="225"/>
      <c r="AC734" s="225"/>
      <c r="AD734" s="225"/>
      <c r="AE734" s="225"/>
      <c r="AF734" s="225"/>
      <c r="AG734" s="220"/>
      <c r="AH734" s="220"/>
      <c r="AI734" s="220"/>
      <c r="AJ734" s="220"/>
      <c r="AK734" s="222"/>
      <c r="AL734" s="222"/>
      <c r="AM734" s="222"/>
      <c r="AN734" s="222"/>
      <c r="AO734" s="223"/>
      <c r="AP734" s="220"/>
      <c r="AQ734" s="224"/>
      <c r="AR734" s="224"/>
      <c r="AS734" s="224"/>
      <c r="AT734" s="224"/>
      <c r="AU734" s="224"/>
      <c r="AV734" s="224"/>
      <c r="AW734" s="224"/>
      <c r="AX734" s="224"/>
      <c r="AY734" s="224"/>
    </row>
    <row r="735">
      <c r="A735" s="219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5"/>
      <c r="AA735" s="220"/>
      <c r="AB735" s="225"/>
      <c r="AC735" s="225"/>
      <c r="AD735" s="225"/>
      <c r="AE735" s="225"/>
      <c r="AF735" s="225"/>
      <c r="AG735" s="220"/>
      <c r="AH735" s="220"/>
      <c r="AI735" s="220"/>
      <c r="AJ735" s="220"/>
      <c r="AK735" s="222"/>
      <c r="AL735" s="222"/>
      <c r="AM735" s="222"/>
      <c r="AN735" s="222"/>
      <c r="AO735" s="223"/>
      <c r="AP735" s="220"/>
      <c r="AQ735" s="224"/>
      <c r="AR735" s="224"/>
      <c r="AS735" s="224"/>
      <c r="AT735" s="224"/>
      <c r="AU735" s="224"/>
      <c r="AV735" s="224"/>
      <c r="AW735" s="224"/>
      <c r="AX735" s="224"/>
      <c r="AY735" s="224"/>
    </row>
    <row r="736">
      <c r="A736" s="219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5"/>
      <c r="AA736" s="220"/>
      <c r="AB736" s="225"/>
      <c r="AC736" s="225"/>
      <c r="AD736" s="225"/>
      <c r="AE736" s="225"/>
      <c r="AF736" s="225"/>
      <c r="AG736" s="220"/>
      <c r="AH736" s="220"/>
      <c r="AI736" s="220"/>
      <c r="AJ736" s="220"/>
      <c r="AK736" s="222"/>
      <c r="AL736" s="222"/>
      <c r="AM736" s="222"/>
      <c r="AN736" s="222"/>
      <c r="AO736" s="223"/>
      <c r="AP736" s="220"/>
      <c r="AQ736" s="224"/>
      <c r="AR736" s="224"/>
      <c r="AS736" s="224"/>
      <c r="AT736" s="224"/>
      <c r="AU736" s="224"/>
      <c r="AV736" s="224"/>
      <c r="AW736" s="224"/>
      <c r="AX736" s="224"/>
      <c r="AY736" s="224"/>
    </row>
    <row r="737">
      <c r="A737" s="219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5"/>
      <c r="AA737" s="220"/>
      <c r="AB737" s="225"/>
      <c r="AC737" s="225"/>
      <c r="AD737" s="225"/>
      <c r="AE737" s="225"/>
      <c r="AF737" s="225"/>
      <c r="AG737" s="220"/>
      <c r="AH737" s="220"/>
      <c r="AI737" s="220"/>
      <c r="AJ737" s="220"/>
      <c r="AK737" s="222"/>
      <c r="AL737" s="222"/>
      <c r="AM737" s="222"/>
      <c r="AN737" s="222"/>
      <c r="AO737" s="223"/>
      <c r="AP737" s="220"/>
      <c r="AQ737" s="224"/>
      <c r="AR737" s="224"/>
      <c r="AS737" s="224"/>
      <c r="AT737" s="224"/>
      <c r="AU737" s="224"/>
      <c r="AV737" s="224"/>
      <c r="AW737" s="224"/>
      <c r="AX737" s="224"/>
      <c r="AY737" s="224"/>
    </row>
    <row r="738">
      <c r="A738" s="219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5"/>
      <c r="AA738" s="220"/>
      <c r="AB738" s="225"/>
      <c r="AC738" s="225"/>
      <c r="AD738" s="225"/>
      <c r="AE738" s="225"/>
      <c r="AF738" s="225"/>
      <c r="AG738" s="220"/>
      <c r="AH738" s="220"/>
      <c r="AI738" s="220"/>
      <c r="AJ738" s="220"/>
      <c r="AK738" s="222"/>
      <c r="AL738" s="222"/>
      <c r="AM738" s="222"/>
      <c r="AN738" s="222"/>
      <c r="AO738" s="223"/>
      <c r="AP738" s="220"/>
      <c r="AQ738" s="224"/>
      <c r="AR738" s="224"/>
      <c r="AS738" s="224"/>
      <c r="AT738" s="224"/>
      <c r="AU738" s="224"/>
      <c r="AV738" s="224"/>
      <c r="AW738" s="224"/>
      <c r="AX738" s="224"/>
      <c r="AY738" s="224"/>
    </row>
    <row r="739">
      <c r="A739" s="219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5"/>
      <c r="AA739" s="220"/>
      <c r="AB739" s="225"/>
      <c r="AC739" s="225"/>
      <c r="AD739" s="225"/>
      <c r="AE739" s="225"/>
      <c r="AF739" s="225"/>
      <c r="AG739" s="220"/>
      <c r="AH739" s="220"/>
      <c r="AI739" s="220"/>
      <c r="AJ739" s="220"/>
      <c r="AK739" s="222"/>
      <c r="AL739" s="222"/>
      <c r="AM739" s="222"/>
      <c r="AN739" s="222"/>
      <c r="AO739" s="223"/>
      <c r="AP739" s="220"/>
      <c r="AQ739" s="224"/>
      <c r="AR739" s="224"/>
      <c r="AS739" s="224"/>
      <c r="AT739" s="224"/>
      <c r="AU739" s="224"/>
      <c r="AV739" s="224"/>
      <c r="AW739" s="224"/>
      <c r="AX739" s="224"/>
      <c r="AY739" s="224"/>
    </row>
    <row r="740">
      <c r="A740" s="219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5"/>
      <c r="AA740" s="220"/>
      <c r="AB740" s="225"/>
      <c r="AC740" s="225"/>
      <c r="AD740" s="225"/>
      <c r="AE740" s="225"/>
      <c r="AF740" s="225"/>
      <c r="AG740" s="220"/>
      <c r="AH740" s="220"/>
      <c r="AI740" s="220"/>
      <c r="AJ740" s="220"/>
      <c r="AK740" s="222"/>
      <c r="AL740" s="222"/>
      <c r="AM740" s="222"/>
      <c r="AN740" s="222"/>
      <c r="AO740" s="223"/>
      <c r="AP740" s="220"/>
      <c r="AQ740" s="224"/>
      <c r="AR740" s="224"/>
      <c r="AS740" s="224"/>
      <c r="AT740" s="224"/>
      <c r="AU740" s="224"/>
      <c r="AV740" s="224"/>
      <c r="AW740" s="224"/>
      <c r="AX740" s="224"/>
      <c r="AY740" s="224"/>
    </row>
    <row r="741">
      <c r="A741" s="219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5"/>
      <c r="AA741" s="220"/>
      <c r="AB741" s="225"/>
      <c r="AC741" s="225"/>
      <c r="AD741" s="225"/>
      <c r="AE741" s="225"/>
      <c r="AF741" s="225"/>
      <c r="AG741" s="220"/>
      <c r="AH741" s="220"/>
      <c r="AI741" s="220"/>
      <c r="AJ741" s="220"/>
      <c r="AK741" s="222"/>
      <c r="AL741" s="222"/>
      <c r="AM741" s="222"/>
      <c r="AN741" s="222"/>
      <c r="AO741" s="223"/>
      <c r="AP741" s="220"/>
      <c r="AQ741" s="224"/>
      <c r="AR741" s="224"/>
      <c r="AS741" s="224"/>
      <c r="AT741" s="224"/>
      <c r="AU741" s="224"/>
      <c r="AV741" s="224"/>
      <c r="AW741" s="224"/>
      <c r="AX741" s="224"/>
      <c r="AY741" s="224"/>
    </row>
    <row r="742">
      <c r="A742" s="219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5"/>
      <c r="AA742" s="220"/>
      <c r="AB742" s="225"/>
      <c r="AC742" s="225"/>
      <c r="AD742" s="225"/>
      <c r="AE742" s="225"/>
      <c r="AF742" s="225"/>
      <c r="AG742" s="220"/>
      <c r="AH742" s="220"/>
      <c r="AI742" s="220"/>
      <c r="AJ742" s="220"/>
      <c r="AK742" s="222"/>
      <c r="AL742" s="222"/>
      <c r="AM742" s="222"/>
      <c r="AN742" s="222"/>
      <c r="AO742" s="223"/>
      <c r="AP742" s="220"/>
      <c r="AQ742" s="224"/>
      <c r="AR742" s="224"/>
      <c r="AS742" s="224"/>
      <c r="AT742" s="224"/>
      <c r="AU742" s="224"/>
      <c r="AV742" s="224"/>
      <c r="AW742" s="224"/>
      <c r="AX742" s="224"/>
      <c r="AY742" s="224"/>
    </row>
    <row r="743">
      <c r="A743" s="219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5"/>
      <c r="AA743" s="220"/>
      <c r="AB743" s="225"/>
      <c r="AC743" s="225"/>
      <c r="AD743" s="225"/>
      <c r="AE743" s="225"/>
      <c r="AF743" s="225"/>
      <c r="AG743" s="220"/>
      <c r="AH743" s="220"/>
      <c r="AI743" s="220"/>
      <c r="AJ743" s="220"/>
      <c r="AK743" s="222"/>
      <c r="AL743" s="222"/>
      <c r="AM743" s="222"/>
      <c r="AN743" s="222"/>
      <c r="AO743" s="223"/>
      <c r="AP743" s="220"/>
      <c r="AQ743" s="224"/>
      <c r="AR743" s="224"/>
      <c r="AS743" s="224"/>
      <c r="AT743" s="224"/>
      <c r="AU743" s="224"/>
      <c r="AV743" s="224"/>
      <c r="AW743" s="224"/>
      <c r="AX743" s="224"/>
      <c r="AY743" s="224"/>
    </row>
    <row r="744">
      <c r="A744" s="219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5"/>
      <c r="AA744" s="220"/>
      <c r="AB744" s="225"/>
      <c r="AC744" s="225"/>
      <c r="AD744" s="225"/>
      <c r="AE744" s="225"/>
      <c r="AF744" s="225"/>
      <c r="AG744" s="220"/>
      <c r="AH744" s="220"/>
      <c r="AI744" s="220"/>
      <c r="AJ744" s="220"/>
      <c r="AK744" s="222"/>
      <c r="AL744" s="222"/>
      <c r="AM744" s="222"/>
      <c r="AN744" s="222"/>
      <c r="AO744" s="223"/>
      <c r="AP744" s="220"/>
      <c r="AQ744" s="224"/>
      <c r="AR744" s="224"/>
      <c r="AS744" s="224"/>
      <c r="AT744" s="224"/>
      <c r="AU744" s="224"/>
      <c r="AV744" s="224"/>
      <c r="AW744" s="224"/>
      <c r="AX744" s="224"/>
      <c r="AY744" s="224"/>
    </row>
    <row r="745">
      <c r="A745" s="219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5"/>
      <c r="AA745" s="220"/>
      <c r="AB745" s="225"/>
      <c r="AC745" s="225"/>
      <c r="AD745" s="225"/>
      <c r="AE745" s="225"/>
      <c r="AF745" s="225"/>
      <c r="AG745" s="220"/>
      <c r="AH745" s="220"/>
      <c r="AI745" s="220"/>
      <c r="AJ745" s="220"/>
      <c r="AK745" s="222"/>
      <c r="AL745" s="222"/>
      <c r="AM745" s="222"/>
      <c r="AN745" s="222"/>
      <c r="AO745" s="223"/>
      <c r="AP745" s="220"/>
      <c r="AQ745" s="224"/>
      <c r="AR745" s="224"/>
      <c r="AS745" s="224"/>
      <c r="AT745" s="224"/>
      <c r="AU745" s="224"/>
      <c r="AV745" s="224"/>
      <c r="AW745" s="224"/>
      <c r="AX745" s="224"/>
      <c r="AY745" s="224"/>
    </row>
    <row r="746">
      <c r="A746" s="219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5"/>
      <c r="AA746" s="220"/>
      <c r="AB746" s="225"/>
      <c r="AC746" s="225"/>
      <c r="AD746" s="225"/>
      <c r="AE746" s="225"/>
      <c r="AF746" s="225"/>
      <c r="AG746" s="220"/>
      <c r="AH746" s="220"/>
      <c r="AI746" s="220"/>
      <c r="AJ746" s="220"/>
      <c r="AK746" s="222"/>
      <c r="AL746" s="222"/>
      <c r="AM746" s="222"/>
      <c r="AN746" s="222"/>
      <c r="AO746" s="223"/>
      <c r="AP746" s="220"/>
      <c r="AQ746" s="224"/>
      <c r="AR746" s="224"/>
      <c r="AS746" s="224"/>
      <c r="AT746" s="224"/>
      <c r="AU746" s="224"/>
      <c r="AV746" s="224"/>
      <c r="AW746" s="224"/>
      <c r="AX746" s="224"/>
      <c r="AY746" s="224"/>
    </row>
    <row r="747">
      <c r="A747" s="219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5"/>
      <c r="AA747" s="220"/>
      <c r="AB747" s="225"/>
      <c r="AC747" s="225"/>
      <c r="AD747" s="225"/>
      <c r="AE747" s="225"/>
      <c r="AF747" s="225"/>
      <c r="AG747" s="220"/>
      <c r="AH747" s="220"/>
      <c r="AI747" s="220"/>
      <c r="AJ747" s="220"/>
      <c r="AK747" s="222"/>
      <c r="AL747" s="222"/>
      <c r="AM747" s="222"/>
      <c r="AN747" s="222"/>
      <c r="AO747" s="223"/>
      <c r="AP747" s="220"/>
      <c r="AQ747" s="224"/>
      <c r="AR747" s="224"/>
      <c r="AS747" s="224"/>
      <c r="AT747" s="224"/>
      <c r="AU747" s="224"/>
      <c r="AV747" s="224"/>
      <c r="AW747" s="224"/>
      <c r="AX747" s="224"/>
      <c r="AY747" s="224"/>
    </row>
    <row r="748">
      <c r="A748" s="219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5"/>
      <c r="AA748" s="220"/>
      <c r="AB748" s="225"/>
      <c r="AC748" s="225"/>
      <c r="AD748" s="225"/>
      <c r="AE748" s="225"/>
      <c r="AF748" s="225"/>
      <c r="AG748" s="220"/>
      <c r="AH748" s="220"/>
      <c r="AI748" s="220"/>
      <c r="AJ748" s="220"/>
      <c r="AK748" s="222"/>
      <c r="AL748" s="222"/>
      <c r="AM748" s="222"/>
      <c r="AN748" s="222"/>
      <c r="AO748" s="223"/>
      <c r="AP748" s="220"/>
      <c r="AQ748" s="224"/>
      <c r="AR748" s="224"/>
      <c r="AS748" s="224"/>
      <c r="AT748" s="224"/>
      <c r="AU748" s="224"/>
      <c r="AV748" s="224"/>
      <c r="AW748" s="224"/>
      <c r="AX748" s="224"/>
      <c r="AY748" s="224"/>
    </row>
    <row r="749">
      <c r="A749" s="219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5"/>
      <c r="AA749" s="220"/>
      <c r="AB749" s="225"/>
      <c r="AC749" s="225"/>
      <c r="AD749" s="225"/>
      <c r="AE749" s="225"/>
      <c r="AF749" s="225"/>
      <c r="AG749" s="220"/>
      <c r="AH749" s="220"/>
      <c r="AI749" s="220"/>
      <c r="AJ749" s="220"/>
      <c r="AK749" s="222"/>
      <c r="AL749" s="222"/>
      <c r="AM749" s="222"/>
      <c r="AN749" s="222"/>
      <c r="AO749" s="223"/>
      <c r="AP749" s="220"/>
      <c r="AQ749" s="224"/>
      <c r="AR749" s="224"/>
      <c r="AS749" s="224"/>
      <c r="AT749" s="224"/>
      <c r="AU749" s="224"/>
      <c r="AV749" s="224"/>
      <c r="AW749" s="224"/>
      <c r="AX749" s="224"/>
      <c r="AY749" s="224"/>
    </row>
    <row r="750">
      <c r="A750" s="219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5"/>
      <c r="AA750" s="220"/>
      <c r="AB750" s="225"/>
      <c r="AC750" s="225"/>
      <c r="AD750" s="225"/>
      <c r="AE750" s="225"/>
      <c r="AF750" s="225"/>
      <c r="AG750" s="220"/>
      <c r="AH750" s="220"/>
      <c r="AI750" s="220"/>
      <c r="AJ750" s="220"/>
      <c r="AK750" s="222"/>
      <c r="AL750" s="222"/>
      <c r="AM750" s="222"/>
      <c r="AN750" s="222"/>
      <c r="AO750" s="223"/>
      <c r="AP750" s="220"/>
      <c r="AQ750" s="224"/>
      <c r="AR750" s="224"/>
      <c r="AS750" s="224"/>
      <c r="AT750" s="224"/>
      <c r="AU750" s="224"/>
      <c r="AV750" s="224"/>
      <c r="AW750" s="224"/>
      <c r="AX750" s="224"/>
      <c r="AY750" s="224"/>
    </row>
    <row r="751">
      <c r="A751" s="219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5"/>
      <c r="AA751" s="220"/>
      <c r="AB751" s="225"/>
      <c r="AC751" s="225"/>
      <c r="AD751" s="225"/>
      <c r="AE751" s="225"/>
      <c r="AF751" s="225"/>
      <c r="AG751" s="220"/>
      <c r="AH751" s="220"/>
      <c r="AI751" s="220"/>
      <c r="AJ751" s="220"/>
      <c r="AK751" s="222"/>
      <c r="AL751" s="222"/>
      <c r="AM751" s="222"/>
      <c r="AN751" s="222"/>
      <c r="AO751" s="223"/>
      <c r="AP751" s="220"/>
      <c r="AQ751" s="224"/>
      <c r="AR751" s="224"/>
      <c r="AS751" s="224"/>
      <c r="AT751" s="224"/>
      <c r="AU751" s="224"/>
      <c r="AV751" s="224"/>
      <c r="AW751" s="224"/>
      <c r="AX751" s="224"/>
      <c r="AY751" s="224"/>
    </row>
    <row r="752">
      <c r="A752" s="219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5"/>
      <c r="AA752" s="220"/>
      <c r="AB752" s="225"/>
      <c r="AC752" s="225"/>
      <c r="AD752" s="225"/>
      <c r="AE752" s="225"/>
      <c r="AF752" s="225"/>
      <c r="AG752" s="220"/>
      <c r="AH752" s="220"/>
      <c r="AI752" s="220"/>
      <c r="AJ752" s="220"/>
      <c r="AK752" s="222"/>
      <c r="AL752" s="222"/>
      <c r="AM752" s="222"/>
      <c r="AN752" s="222"/>
      <c r="AO752" s="223"/>
      <c r="AP752" s="220"/>
      <c r="AQ752" s="224"/>
      <c r="AR752" s="224"/>
      <c r="AS752" s="224"/>
      <c r="AT752" s="224"/>
      <c r="AU752" s="224"/>
      <c r="AV752" s="224"/>
      <c r="AW752" s="224"/>
      <c r="AX752" s="224"/>
      <c r="AY752" s="224"/>
    </row>
    <row r="753">
      <c r="A753" s="219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5"/>
      <c r="AA753" s="220"/>
      <c r="AB753" s="225"/>
      <c r="AC753" s="225"/>
      <c r="AD753" s="225"/>
      <c r="AE753" s="225"/>
      <c r="AF753" s="225"/>
      <c r="AG753" s="220"/>
      <c r="AH753" s="220"/>
      <c r="AI753" s="220"/>
      <c r="AJ753" s="220"/>
      <c r="AK753" s="222"/>
      <c r="AL753" s="222"/>
      <c r="AM753" s="222"/>
      <c r="AN753" s="222"/>
      <c r="AO753" s="223"/>
      <c r="AP753" s="220"/>
      <c r="AQ753" s="224"/>
      <c r="AR753" s="224"/>
      <c r="AS753" s="224"/>
      <c r="AT753" s="224"/>
      <c r="AU753" s="224"/>
      <c r="AV753" s="224"/>
      <c r="AW753" s="224"/>
      <c r="AX753" s="224"/>
      <c r="AY753" s="224"/>
    </row>
    <row r="754">
      <c r="A754" s="219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5"/>
      <c r="AA754" s="220"/>
      <c r="AB754" s="225"/>
      <c r="AC754" s="225"/>
      <c r="AD754" s="225"/>
      <c r="AE754" s="225"/>
      <c r="AF754" s="225"/>
      <c r="AG754" s="220"/>
      <c r="AH754" s="220"/>
      <c r="AI754" s="220"/>
      <c r="AJ754" s="220"/>
      <c r="AK754" s="222"/>
      <c r="AL754" s="222"/>
      <c r="AM754" s="222"/>
      <c r="AN754" s="222"/>
      <c r="AO754" s="223"/>
      <c r="AP754" s="220"/>
      <c r="AQ754" s="224"/>
      <c r="AR754" s="224"/>
      <c r="AS754" s="224"/>
      <c r="AT754" s="224"/>
      <c r="AU754" s="224"/>
      <c r="AV754" s="224"/>
      <c r="AW754" s="224"/>
      <c r="AX754" s="224"/>
      <c r="AY754" s="224"/>
    </row>
    <row r="755">
      <c r="A755" s="219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5"/>
      <c r="AA755" s="220"/>
      <c r="AB755" s="225"/>
      <c r="AC755" s="225"/>
      <c r="AD755" s="225"/>
      <c r="AE755" s="225"/>
      <c r="AF755" s="225"/>
      <c r="AG755" s="220"/>
      <c r="AH755" s="220"/>
      <c r="AI755" s="220"/>
      <c r="AJ755" s="220"/>
      <c r="AK755" s="222"/>
      <c r="AL755" s="222"/>
      <c r="AM755" s="222"/>
      <c r="AN755" s="222"/>
      <c r="AO755" s="223"/>
      <c r="AP755" s="220"/>
      <c r="AQ755" s="224"/>
      <c r="AR755" s="224"/>
      <c r="AS755" s="224"/>
      <c r="AT755" s="224"/>
      <c r="AU755" s="224"/>
      <c r="AV755" s="224"/>
      <c r="AW755" s="224"/>
      <c r="AX755" s="224"/>
      <c r="AY755" s="224"/>
    </row>
    <row r="756">
      <c r="A756" s="219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5"/>
      <c r="AA756" s="220"/>
      <c r="AB756" s="225"/>
      <c r="AC756" s="225"/>
      <c r="AD756" s="225"/>
      <c r="AE756" s="225"/>
      <c r="AF756" s="225"/>
      <c r="AG756" s="220"/>
      <c r="AH756" s="220"/>
      <c r="AI756" s="220"/>
      <c r="AJ756" s="220"/>
      <c r="AK756" s="222"/>
      <c r="AL756" s="222"/>
      <c r="AM756" s="222"/>
      <c r="AN756" s="222"/>
      <c r="AO756" s="223"/>
      <c r="AP756" s="220"/>
      <c r="AQ756" s="224"/>
      <c r="AR756" s="224"/>
      <c r="AS756" s="224"/>
      <c r="AT756" s="224"/>
      <c r="AU756" s="224"/>
      <c r="AV756" s="224"/>
      <c r="AW756" s="224"/>
      <c r="AX756" s="224"/>
      <c r="AY756" s="224"/>
    </row>
    <row r="757">
      <c r="A757" s="219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5"/>
      <c r="AA757" s="220"/>
      <c r="AB757" s="225"/>
      <c r="AC757" s="225"/>
      <c r="AD757" s="225"/>
      <c r="AE757" s="225"/>
      <c r="AF757" s="225"/>
      <c r="AG757" s="220"/>
      <c r="AH757" s="220"/>
      <c r="AI757" s="220"/>
      <c r="AJ757" s="220"/>
      <c r="AK757" s="222"/>
      <c r="AL757" s="222"/>
      <c r="AM757" s="222"/>
      <c r="AN757" s="222"/>
      <c r="AO757" s="223"/>
      <c r="AP757" s="220"/>
      <c r="AQ757" s="224"/>
      <c r="AR757" s="224"/>
      <c r="AS757" s="224"/>
      <c r="AT757" s="224"/>
      <c r="AU757" s="224"/>
      <c r="AV757" s="224"/>
      <c r="AW757" s="224"/>
      <c r="AX757" s="224"/>
      <c r="AY757" s="224"/>
    </row>
    <row r="758">
      <c r="A758" s="219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5"/>
      <c r="AA758" s="220"/>
      <c r="AB758" s="225"/>
      <c r="AC758" s="225"/>
      <c r="AD758" s="225"/>
      <c r="AE758" s="225"/>
      <c r="AF758" s="225"/>
      <c r="AG758" s="220"/>
      <c r="AH758" s="220"/>
      <c r="AI758" s="220"/>
      <c r="AJ758" s="220"/>
      <c r="AK758" s="222"/>
      <c r="AL758" s="222"/>
      <c r="AM758" s="222"/>
      <c r="AN758" s="222"/>
      <c r="AO758" s="223"/>
      <c r="AP758" s="220"/>
      <c r="AQ758" s="224"/>
      <c r="AR758" s="224"/>
      <c r="AS758" s="224"/>
      <c r="AT758" s="224"/>
      <c r="AU758" s="224"/>
      <c r="AV758" s="224"/>
      <c r="AW758" s="224"/>
      <c r="AX758" s="224"/>
      <c r="AY758" s="224"/>
    </row>
    <row r="759">
      <c r="A759" s="219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5"/>
      <c r="AA759" s="220"/>
      <c r="AB759" s="225"/>
      <c r="AC759" s="225"/>
      <c r="AD759" s="225"/>
      <c r="AE759" s="225"/>
      <c r="AF759" s="225"/>
      <c r="AG759" s="220"/>
      <c r="AH759" s="220"/>
      <c r="AI759" s="220"/>
      <c r="AJ759" s="220"/>
      <c r="AK759" s="222"/>
      <c r="AL759" s="222"/>
      <c r="AM759" s="222"/>
      <c r="AN759" s="222"/>
      <c r="AO759" s="223"/>
      <c r="AP759" s="220"/>
      <c r="AQ759" s="224"/>
      <c r="AR759" s="224"/>
      <c r="AS759" s="224"/>
      <c r="AT759" s="224"/>
      <c r="AU759" s="224"/>
      <c r="AV759" s="224"/>
      <c r="AW759" s="224"/>
      <c r="AX759" s="224"/>
      <c r="AY759" s="224"/>
    </row>
    <row r="760">
      <c r="A760" s="219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5"/>
      <c r="AA760" s="220"/>
      <c r="AB760" s="225"/>
      <c r="AC760" s="225"/>
      <c r="AD760" s="225"/>
      <c r="AE760" s="225"/>
      <c r="AF760" s="225"/>
      <c r="AG760" s="220"/>
      <c r="AH760" s="220"/>
      <c r="AI760" s="220"/>
      <c r="AJ760" s="220"/>
      <c r="AK760" s="222"/>
      <c r="AL760" s="222"/>
      <c r="AM760" s="222"/>
      <c r="AN760" s="222"/>
      <c r="AO760" s="223"/>
      <c r="AP760" s="220"/>
      <c r="AQ760" s="224"/>
      <c r="AR760" s="224"/>
      <c r="AS760" s="224"/>
      <c r="AT760" s="224"/>
      <c r="AU760" s="224"/>
      <c r="AV760" s="224"/>
      <c r="AW760" s="224"/>
      <c r="AX760" s="224"/>
      <c r="AY760" s="224"/>
    </row>
    <row r="761">
      <c r="A761" s="219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5"/>
      <c r="AA761" s="220"/>
      <c r="AB761" s="225"/>
      <c r="AC761" s="225"/>
      <c r="AD761" s="225"/>
      <c r="AE761" s="225"/>
      <c r="AF761" s="225"/>
      <c r="AG761" s="220"/>
      <c r="AH761" s="220"/>
      <c r="AI761" s="220"/>
      <c r="AJ761" s="220"/>
      <c r="AK761" s="222"/>
      <c r="AL761" s="222"/>
      <c r="AM761" s="222"/>
      <c r="AN761" s="222"/>
      <c r="AO761" s="223"/>
      <c r="AP761" s="220"/>
      <c r="AQ761" s="224"/>
      <c r="AR761" s="224"/>
      <c r="AS761" s="224"/>
      <c r="AT761" s="224"/>
      <c r="AU761" s="224"/>
      <c r="AV761" s="224"/>
      <c r="AW761" s="224"/>
      <c r="AX761" s="224"/>
      <c r="AY761" s="224"/>
    </row>
    <row r="762">
      <c r="A762" s="219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5"/>
      <c r="AA762" s="220"/>
      <c r="AB762" s="225"/>
      <c r="AC762" s="225"/>
      <c r="AD762" s="225"/>
      <c r="AE762" s="225"/>
      <c r="AF762" s="225"/>
      <c r="AG762" s="220"/>
      <c r="AH762" s="220"/>
      <c r="AI762" s="220"/>
      <c r="AJ762" s="220"/>
      <c r="AK762" s="222"/>
      <c r="AL762" s="222"/>
      <c r="AM762" s="222"/>
      <c r="AN762" s="222"/>
      <c r="AO762" s="223"/>
      <c r="AP762" s="220"/>
      <c r="AQ762" s="224"/>
      <c r="AR762" s="224"/>
      <c r="AS762" s="224"/>
      <c r="AT762" s="224"/>
      <c r="AU762" s="224"/>
      <c r="AV762" s="224"/>
      <c r="AW762" s="224"/>
      <c r="AX762" s="224"/>
      <c r="AY762" s="224"/>
    </row>
    <row r="763">
      <c r="A763" s="219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5"/>
      <c r="AA763" s="220"/>
      <c r="AB763" s="225"/>
      <c r="AC763" s="225"/>
      <c r="AD763" s="225"/>
      <c r="AE763" s="225"/>
      <c r="AF763" s="225"/>
      <c r="AG763" s="220"/>
      <c r="AH763" s="220"/>
      <c r="AI763" s="220"/>
      <c r="AJ763" s="220"/>
      <c r="AK763" s="222"/>
      <c r="AL763" s="222"/>
      <c r="AM763" s="222"/>
      <c r="AN763" s="222"/>
      <c r="AO763" s="223"/>
      <c r="AP763" s="220"/>
      <c r="AQ763" s="224"/>
      <c r="AR763" s="224"/>
      <c r="AS763" s="224"/>
      <c r="AT763" s="224"/>
      <c r="AU763" s="224"/>
      <c r="AV763" s="224"/>
      <c r="AW763" s="224"/>
      <c r="AX763" s="224"/>
      <c r="AY763" s="224"/>
    </row>
    <row r="764">
      <c r="A764" s="219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5"/>
      <c r="AA764" s="220"/>
      <c r="AB764" s="225"/>
      <c r="AC764" s="225"/>
      <c r="AD764" s="225"/>
      <c r="AE764" s="225"/>
      <c r="AF764" s="225"/>
      <c r="AG764" s="220"/>
      <c r="AH764" s="220"/>
      <c r="AI764" s="220"/>
      <c r="AJ764" s="220"/>
      <c r="AK764" s="222"/>
      <c r="AL764" s="222"/>
      <c r="AM764" s="222"/>
      <c r="AN764" s="222"/>
      <c r="AO764" s="223"/>
      <c r="AP764" s="220"/>
      <c r="AQ764" s="224"/>
      <c r="AR764" s="224"/>
      <c r="AS764" s="224"/>
      <c r="AT764" s="224"/>
      <c r="AU764" s="224"/>
      <c r="AV764" s="224"/>
      <c r="AW764" s="224"/>
      <c r="AX764" s="224"/>
      <c r="AY764" s="224"/>
    </row>
    <row r="765">
      <c r="A765" s="219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5"/>
      <c r="AA765" s="220"/>
      <c r="AB765" s="225"/>
      <c r="AC765" s="225"/>
      <c r="AD765" s="225"/>
      <c r="AE765" s="225"/>
      <c r="AF765" s="225"/>
      <c r="AG765" s="220"/>
      <c r="AH765" s="220"/>
      <c r="AI765" s="220"/>
      <c r="AJ765" s="220"/>
      <c r="AK765" s="222"/>
      <c r="AL765" s="222"/>
      <c r="AM765" s="222"/>
      <c r="AN765" s="222"/>
      <c r="AO765" s="223"/>
      <c r="AP765" s="220"/>
      <c r="AQ765" s="224"/>
      <c r="AR765" s="224"/>
      <c r="AS765" s="224"/>
      <c r="AT765" s="224"/>
      <c r="AU765" s="224"/>
      <c r="AV765" s="224"/>
      <c r="AW765" s="224"/>
      <c r="AX765" s="224"/>
      <c r="AY765" s="224"/>
    </row>
    <row r="766">
      <c r="A766" s="219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5"/>
      <c r="AA766" s="220"/>
      <c r="AB766" s="225"/>
      <c r="AC766" s="225"/>
      <c r="AD766" s="225"/>
      <c r="AE766" s="225"/>
      <c r="AF766" s="225"/>
      <c r="AG766" s="220"/>
      <c r="AH766" s="220"/>
      <c r="AI766" s="220"/>
      <c r="AJ766" s="220"/>
      <c r="AK766" s="222"/>
      <c r="AL766" s="222"/>
      <c r="AM766" s="222"/>
      <c r="AN766" s="222"/>
      <c r="AO766" s="223"/>
      <c r="AP766" s="220"/>
      <c r="AQ766" s="224"/>
      <c r="AR766" s="224"/>
      <c r="AS766" s="224"/>
      <c r="AT766" s="224"/>
      <c r="AU766" s="224"/>
      <c r="AV766" s="224"/>
      <c r="AW766" s="224"/>
      <c r="AX766" s="224"/>
      <c r="AY766" s="224"/>
    </row>
    <row r="767">
      <c r="A767" s="219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5"/>
      <c r="AA767" s="220"/>
      <c r="AB767" s="225"/>
      <c r="AC767" s="225"/>
      <c r="AD767" s="225"/>
      <c r="AE767" s="225"/>
      <c r="AF767" s="225"/>
      <c r="AG767" s="220"/>
      <c r="AH767" s="220"/>
      <c r="AI767" s="220"/>
      <c r="AJ767" s="220"/>
      <c r="AK767" s="222"/>
      <c r="AL767" s="222"/>
      <c r="AM767" s="222"/>
      <c r="AN767" s="222"/>
      <c r="AO767" s="223"/>
      <c r="AP767" s="220"/>
      <c r="AQ767" s="224"/>
      <c r="AR767" s="224"/>
      <c r="AS767" s="224"/>
      <c r="AT767" s="224"/>
      <c r="AU767" s="224"/>
      <c r="AV767" s="224"/>
      <c r="AW767" s="224"/>
      <c r="AX767" s="224"/>
      <c r="AY767" s="224"/>
    </row>
    <row r="768">
      <c r="A768" s="219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5"/>
      <c r="AA768" s="220"/>
      <c r="AB768" s="225"/>
      <c r="AC768" s="225"/>
      <c r="AD768" s="225"/>
      <c r="AE768" s="225"/>
      <c r="AF768" s="225"/>
      <c r="AG768" s="220"/>
      <c r="AH768" s="220"/>
      <c r="AI768" s="220"/>
      <c r="AJ768" s="220"/>
      <c r="AK768" s="222"/>
      <c r="AL768" s="222"/>
      <c r="AM768" s="222"/>
      <c r="AN768" s="222"/>
      <c r="AO768" s="223"/>
      <c r="AP768" s="220"/>
      <c r="AQ768" s="224"/>
      <c r="AR768" s="224"/>
      <c r="AS768" s="224"/>
      <c r="AT768" s="224"/>
      <c r="AU768" s="224"/>
      <c r="AV768" s="224"/>
      <c r="AW768" s="224"/>
      <c r="AX768" s="224"/>
      <c r="AY768" s="224"/>
    </row>
    <row r="769">
      <c r="A769" s="219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5"/>
      <c r="AA769" s="220"/>
      <c r="AB769" s="225"/>
      <c r="AC769" s="225"/>
      <c r="AD769" s="225"/>
      <c r="AE769" s="225"/>
      <c r="AF769" s="225"/>
      <c r="AG769" s="220"/>
      <c r="AH769" s="220"/>
      <c r="AI769" s="220"/>
      <c r="AJ769" s="220"/>
      <c r="AK769" s="222"/>
      <c r="AL769" s="222"/>
      <c r="AM769" s="222"/>
      <c r="AN769" s="222"/>
      <c r="AO769" s="223"/>
      <c r="AP769" s="220"/>
      <c r="AQ769" s="224"/>
      <c r="AR769" s="224"/>
      <c r="AS769" s="224"/>
      <c r="AT769" s="224"/>
      <c r="AU769" s="224"/>
      <c r="AV769" s="224"/>
      <c r="AW769" s="224"/>
      <c r="AX769" s="224"/>
      <c r="AY769" s="224"/>
    </row>
    <row r="770">
      <c r="A770" s="219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5"/>
      <c r="AA770" s="220"/>
      <c r="AB770" s="225"/>
      <c r="AC770" s="225"/>
      <c r="AD770" s="225"/>
      <c r="AE770" s="225"/>
      <c r="AF770" s="225"/>
      <c r="AG770" s="220"/>
      <c r="AH770" s="220"/>
      <c r="AI770" s="220"/>
      <c r="AJ770" s="220"/>
      <c r="AK770" s="222"/>
      <c r="AL770" s="222"/>
      <c r="AM770" s="222"/>
      <c r="AN770" s="222"/>
      <c r="AO770" s="223"/>
      <c r="AP770" s="220"/>
      <c r="AQ770" s="224"/>
      <c r="AR770" s="224"/>
      <c r="AS770" s="224"/>
      <c r="AT770" s="224"/>
      <c r="AU770" s="224"/>
      <c r="AV770" s="224"/>
      <c r="AW770" s="224"/>
      <c r="AX770" s="224"/>
      <c r="AY770" s="224"/>
    </row>
    <row r="771">
      <c r="A771" s="219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5"/>
      <c r="AA771" s="220"/>
      <c r="AB771" s="225"/>
      <c r="AC771" s="225"/>
      <c r="AD771" s="225"/>
      <c r="AE771" s="225"/>
      <c r="AF771" s="225"/>
      <c r="AG771" s="220"/>
      <c r="AH771" s="220"/>
      <c r="AI771" s="220"/>
      <c r="AJ771" s="220"/>
      <c r="AK771" s="222"/>
      <c r="AL771" s="222"/>
      <c r="AM771" s="222"/>
      <c r="AN771" s="222"/>
      <c r="AO771" s="223"/>
      <c r="AP771" s="220"/>
      <c r="AQ771" s="224"/>
      <c r="AR771" s="224"/>
      <c r="AS771" s="224"/>
      <c r="AT771" s="224"/>
      <c r="AU771" s="224"/>
      <c r="AV771" s="224"/>
      <c r="AW771" s="224"/>
      <c r="AX771" s="224"/>
      <c r="AY771" s="224"/>
    </row>
    <row r="772">
      <c r="A772" s="219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5"/>
      <c r="AA772" s="220"/>
      <c r="AB772" s="225"/>
      <c r="AC772" s="225"/>
      <c r="AD772" s="225"/>
      <c r="AE772" s="225"/>
      <c r="AF772" s="225"/>
      <c r="AG772" s="220"/>
      <c r="AH772" s="220"/>
      <c r="AI772" s="220"/>
      <c r="AJ772" s="220"/>
      <c r="AK772" s="222"/>
      <c r="AL772" s="222"/>
      <c r="AM772" s="222"/>
      <c r="AN772" s="222"/>
      <c r="AO772" s="223"/>
      <c r="AP772" s="220"/>
      <c r="AQ772" s="224"/>
      <c r="AR772" s="224"/>
      <c r="AS772" s="224"/>
      <c r="AT772" s="224"/>
      <c r="AU772" s="224"/>
      <c r="AV772" s="224"/>
      <c r="AW772" s="224"/>
      <c r="AX772" s="224"/>
      <c r="AY772" s="224"/>
    </row>
    <row r="773">
      <c r="A773" s="219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5"/>
      <c r="AA773" s="220"/>
      <c r="AB773" s="225"/>
      <c r="AC773" s="225"/>
      <c r="AD773" s="225"/>
      <c r="AE773" s="225"/>
      <c r="AF773" s="225"/>
      <c r="AG773" s="220"/>
      <c r="AH773" s="220"/>
      <c r="AI773" s="220"/>
      <c r="AJ773" s="220"/>
      <c r="AK773" s="222"/>
      <c r="AL773" s="222"/>
      <c r="AM773" s="222"/>
      <c r="AN773" s="222"/>
      <c r="AO773" s="223"/>
      <c r="AP773" s="220"/>
      <c r="AQ773" s="224"/>
      <c r="AR773" s="224"/>
      <c r="AS773" s="224"/>
      <c r="AT773" s="224"/>
      <c r="AU773" s="224"/>
      <c r="AV773" s="224"/>
      <c r="AW773" s="224"/>
      <c r="AX773" s="224"/>
      <c r="AY773" s="224"/>
    </row>
    <row r="774">
      <c r="A774" s="219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5"/>
      <c r="AA774" s="220"/>
      <c r="AB774" s="225"/>
      <c r="AC774" s="225"/>
      <c r="AD774" s="225"/>
      <c r="AE774" s="225"/>
      <c r="AF774" s="225"/>
      <c r="AG774" s="220"/>
      <c r="AH774" s="220"/>
      <c r="AI774" s="220"/>
      <c r="AJ774" s="220"/>
      <c r="AK774" s="222"/>
      <c r="AL774" s="222"/>
      <c r="AM774" s="222"/>
      <c r="AN774" s="222"/>
      <c r="AO774" s="223"/>
      <c r="AP774" s="220"/>
      <c r="AQ774" s="224"/>
      <c r="AR774" s="224"/>
      <c r="AS774" s="224"/>
      <c r="AT774" s="224"/>
      <c r="AU774" s="224"/>
      <c r="AV774" s="224"/>
      <c r="AW774" s="224"/>
      <c r="AX774" s="224"/>
      <c r="AY774" s="224"/>
    </row>
    <row r="775">
      <c r="A775" s="219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5"/>
      <c r="AA775" s="220"/>
      <c r="AB775" s="225"/>
      <c r="AC775" s="225"/>
      <c r="AD775" s="225"/>
      <c r="AE775" s="225"/>
      <c r="AF775" s="225"/>
      <c r="AG775" s="220"/>
      <c r="AH775" s="220"/>
      <c r="AI775" s="220"/>
      <c r="AJ775" s="220"/>
      <c r="AK775" s="222"/>
      <c r="AL775" s="222"/>
      <c r="AM775" s="222"/>
      <c r="AN775" s="222"/>
      <c r="AO775" s="223"/>
      <c r="AP775" s="220"/>
      <c r="AQ775" s="224"/>
      <c r="AR775" s="224"/>
      <c r="AS775" s="224"/>
      <c r="AT775" s="224"/>
      <c r="AU775" s="224"/>
      <c r="AV775" s="224"/>
      <c r="AW775" s="224"/>
      <c r="AX775" s="224"/>
      <c r="AY775" s="224"/>
    </row>
    <row r="776">
      <c r="A776" s="219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5"/>
      <c r="AA776" s="220"/>
      <c r="AB776" s="225"/>
      <c r="AC776" s="225"/>
      <c r="AD776" s="225"/>
      <c r="AE776" s="225"/>
      <c r="AF776" s="225"/>
      <c r="AG776" s="220"/>
      <c r="AH776" s="220"/>
      <c r="AI776" s="220"/>
      <c r="AJ776" s="220"/>
      <c r="AK776" s="222"/>
      <c r="AL776" s="222"/>
      <c r="AM776" s="222"/>
      <c r="AN776" s="222"/>
      <c r="AO776" s="223"/>
      <c r="AP776" s="220"/>
      <c r="AQ776" s="224"/>
      <c r="AR776" s="224"/>
      <c r="AS776" s="224"/>
      <c r="AT776" s="224"/>
      <c r="AU776" s="224"/>
      <c r="AV776" s="224"/>
      <c r="AW776" s="224"/>
      <c r="AX776" s="224"/>
      <c r="AY776" s="224"/>
    </row>
    <row r="777">
      <c r="A777" s="219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5"/>
      <c r="AA777" s="220"/>
      <c r="AB777" s="225"/>
      <c r="AC777" s="225"/>
      <c r="AD777" s="225"/>
      <c r="AE777" s="225"/>
      <c r="AF777" s="225"/>
      <c r="AG777" s="220"/>
      <c r="AH777" s="220"/>
      <c r="AI777" s="220"/>
      <c r="AJ777" s="220"/>
      <c r="AK777" s="222"/>
      <c r="AL777" s="222"/>
      <c r="AM777" s="222"/>
      <c r="AN777" s="222"/>
      <c r="AO777" s="223"/>
      <c r="AP777" s="220"/>
      <c r="AQ777" s="224"/>
      <c r="AR777" s="224"/>
      <c r="AS777" s="224"/>
      <c r="AT777" s="224"/>
      <c r="AU777" s="224"/>
      <c r="AV777" s="224"/>
      <c r="AW777" s="224"/>
      <c r="AX777" s="224"/>
      <c r="AY777" s="224"/>
    </row>
    <row r="778">
      <c r="A778" s="219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5"/>
      <c r="AA778" s="220"/>
      <c r="AB778" s="225"/>
      <c r="AC778" s="225"/>
      <c r="AD778" s="225"/>
      <c r="AE778" s="225"/>
      <c r="AF778" s="225"/>
      <c r="AG778" s="220"/>
      <c r="AH778" s="220"/>
      <c r="AI778" s="220"/>
      <c r="AJ778" s="220"/>
      <c r="AK778" s="222"/>
      <c r="AL778" s="222"/>
      <c r="AM778" s="222"/>
      <c r="AN778" s="222"/>
      <c r="AO778" s="223"/>
      <c r="AP778" s="220"/>
      <c r="AQ778" s="224"/>
      <c r="AR778" s="224"/>
      <c r="AS778" s="224"/>
      <c r="AT778" s="224"/>
      <c r="AU778" s="224"/>
      <c r="AV778" s="224"/>
      <c r="AW778" s="224"/>
      <c r="AX778" s="224"/>
      <c r="AY778" s="224"/>
    </row>
    <row r="779">
      <c r="A779" s="219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5"/>
      <c r="AA779" s="220"/>
      <c r="AB779" s="225"/>
      <c r="AC779" s="225"/>
      <c r="AD779" s="225"/>
      <c r="AE779" s="225"/>
      <c r="AF779" s="225"/>
      <c r="AG779" s="220"/>
      <c r="AH779" s="220"/>
      <c r="AI779" s="220"/>
      <c r="AJ779" s="220"/>
      <c r="AK779" s="222"/>
      <c r="AL779" s="222"/>
      <c r="AM779" s="222"/>
      <c r="AN779" s="222"/>
      <c r="AO779" s="223"/>
      <c r="AP779" s="220"/>
      <c r="AQ779" s="224"/>
      <c r="AR779" s="224"/>
      <c r="AS779" s="224"/>
      <c r="AT779" s="224"/>
      <c r="AU779" s="224"/>
      <c r="AV779" s="224"/>
      <c r="AW779" s="224"/>
      <c r="AX779" s="224"/>
      <c r="AY779" s="224"/>
    </row>
    <row r="780">
      <c r="A780" s="219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5"/>
      <c r="AA780" s="220"/>
      <c r="AB780" s="225"/>
      <c r="AC780" s="225"/>
      <c r="AD780" s="225"/>
      <c r="AE780" s="225"/>
      <c r="AF780" s="225"/>
      <c r="AG780" s="220"/>
      <c r="AH780" s="220"/>
      <c r="AI780" s="220"/>
      <c r="AJ780" s="220"/>
      <c r="AK780" s="222"/>
      <c r="AL780" s="222"/>
      <c r="AM780" s="222"/>
      <c r="AN780" s="222"/>
      <c r="AO780" s="223"/>
      <c r="AP780" s="220"/>
      <c r="AQ780" s="224"/>
      <c r="AR780" s="224"/>
      <c r="AS780" s="224"/>
      <c r="AT780" s="224"/>
      <c r="AU780" s="224"/>
      <c r="AV780" s="224"/>
      <c r="AW780" s="224"/>
      <c r="AX780" s="224"/>
      <c r="AY780" s="224"/>
    </row>
    <row r="781">
      <c r="A781" s="219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5"/>
      <c r="AA781" s="220"/>
      <c r="AB781" s="225"/>
      <c r="AC781" s="225"/>
      <c r="AD781" s="225"/>
      <c r="AE781" s="225"/>
      <c r="AF781" s="225"/>
      <c r="AG781" s="220"/>
      <c r="AH781" s="220"/>
      <c r="AI781" s="220"/>
      <c r="AJ781" s="220"/>
      <c r="AK781" s="222"/>
      <c r="AL781" s="222"/>
      <c r="AM781" s="222"/>
      <c r="AN781" s="222"/>
      <c r="AO781" s="223"/>
      <c r="AP781" s="220"/>
      <c r="AQ781" s="224"/>
      <c r="AR781" s="224"/>
      <c r="AS781" s="224"/>
      <c r="AT781" s="224"/>
      <c r="AU781" s="224"/>
      <c r="AV781" s="224"/>
      <c r="AW781" s="224"/>
      <c r="AX781" s="224"/>
      <c r="AY781" s="224"/>
    </row>
    <row r="782">
      <c r="A782" s="219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5"/>
      <c r="AA782" s="220"/>
      <c r="AB782" s="225"/>
      <c r="AC782" s="225"/>
      <c r="AD782" s="225"/>
      <c r="AE782" s="225"/>
      <c r="AF782" s="225"/>
      <c r="AG782" s="220"/>
      <c r="AH782" s="220"/>
      <c r="AI782" s="220"/>
      <c r="AJ782" s="220"/>
      <c r="AK782" s="222"/>
      <c r="AL782" s="222"/>
      <c r="AM782" s="222"/>
      <c r="AN782" s="222"/>
      <c r="AO782" s="223"/>
      <c r="AP782" s="220"/>
      <c r="AQ782" s="224"/>
      <c r="AR782" s="224"/>
      <c r="AS782" s="224"/>
      <c r="AT782" s="224"/>
      <c r="AU782" s="224"/>
      <c r="AV782" s="224"/>
      <c r="AW782" s="224"/>
      <c r="AX782" s="224"/>
      <c r="AY782" s="224"/>
    </row>
    <row r="783">
      <c r="A783" s="219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5"/>
      <c r="AA783" s="220"/>
      <c r="AB783" s="225"/>
      <c r="AC783" s="225"/>
      <c r="AD783" s="225"/>
      <c r="AE783" s="225"/>
      <c r="AF783" s="225"/>
      <c r="AG783" s="220"/>
      <c r="AH783" s="220"/>
      <c r="AI783" s="220"/>
      <c r="AJ783" s="220"/>
      <c r="AK783" s="222"/>
      <c r="AL783" s="222"/>
      <c r="AM783" s="222"/>
      <c r="AN783" s="222"/>
      <c r="AO783" s="223"/>
      <c r="AP783" s="220"/>
      <c r="AQ783" s="224"/>
      <c r="AR783" s="224"/>
      <c r="AS783" s="224"/>
      <c r="AT783" s="224"/>
      <c r="AU783" s="224"/>
      <c r="AV783" s="224"/>
      <c r="AW783" s="224"/>
      <c r="AX783" s="224"/>
      <c r="AY783" s="224"/>
    </row>
    <row r="784">
      <c r="A784" s="219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5"/>
      <c r="AA784" s="220"/>
      <c r="AB784" s="225"/>
      <c r="AC784" s="225"/>
      <c r="AD784" s="225"/>
      <c r="AE784" s="225"/>
      <c r="AF784" s="225"/>
      <c r="AG784" s="220"/>
      <c r="AH784" s="220"/>
      <c r="AI784" s="220"/>
      <c r="AJ784" s="220"/>
      <c r="AK784" s="222"/>
      <c r="AL784" s="222"/>
      <c r="AM784" s="222"/>
      <c r="AN784" s="222"/>
      <c r="AO784" s="223"/>
      <c r="AP784" s="220"/>
      <c r="AQ784" s="224"/>
      <c r="AR784" s="224"/>
      <c r="AS784" s="224"/>
      <c r="AT784" s="224"/>
      <c r="AU784" s="224"/>
      <c r="AV784" s="224"/>
      <c r="AW784" s="224"/>
      <c r="AX784" s="224"/>
      <c r="AY784" s="224"/>
    </row>
    <row r="785">
      <c r="A785" s="219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5"/>
      <c r="AA785" s="220"/>
      <c r="AB785" s="225"/>
      <c r="AC785" s="225"/>
      <c r="AD785" s="225"/>
      <c r="AE785" s="225"/>
      <c r="AF785" s="225"/>
      <c r="AG785" s="220"/>
      <c r="AH785" s="220"/>
      <c r="AI785" s="220"/>
      <c r="AJ785" s="220"/>
      <c r="AK785" s="222"/>
      <c r="AL785" s="222"/>
      <c r="AM785" s="222"/>
      <c r="AN785" s="222"/>
      <c r="AO785" s="223"/>
      <c r="AP785" s="220"/>
      <c r="AQ785" s="224"/>
      <c r="AR785" s="224"/>
      <c r="AS785" s="224"/>
      <c r="AT785" s="224"/>
      <c r="AU785" s="224"/>
      <c r="AV785" s="224"/>
      <c r="AW785" s="224"/>
      <c r="AX785" s="224"/>
      <c r="AY785" s="224"/>
    </row>
    <row r="786">
      <c r="A786" s="219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5"/>
      <c r="AA786" s="220"/>
      <c r="AB786" s="225"/>
      <c r="AC786" s="225"/>
      <c r="AD786" s="225"/>
      <c r="AE786" s="225"/>
      <c r="AF786" s="225"/>
      <c r="AG786" s="220"/>
      <c r="AH786" s="220"/>
      <c r="AI786" s="220"/>
      <c r="AJ786" s="220"/>
      <c r="AK786" s="222"/>
      <c r="AL786" s="222"/>
      <c r="AM786" s="222"/>
      <c r="AN786" s="222"/>
      <c r="AO786" s="223"/>
      <c r="AP786" s="220"/>
      <c r="AQ786" s="224"/>
      <c r="AR786" s="224"/>
      <c r="AS786" s="224"/>
      <c r="AT786" s="224"/>
      <c r="AU786" s="224"/>
      <c r="AV786" s="224"/>
      <c r="AW786" s="224"/>
      <c r="AX786" s="224"/>
      <c r="AY786" s="224"/>
    </row>
    <row r="787">
      <c r="A787" s="219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5"/>
      <c r="AA787" s="220"/>
      <c r="AB787" s="225"/>
      <c r="AC787" s="225"/>
      <c r="AD787" s="225"/>
      <c r="AE787" s="225"/>
      <c r="AF787" s="225"/>
      <c r="AG787" s="220"/>
      <c r="AH787" s="220"/>
      <c r="AI787" s="220"/>
      <c r="AJ787" s="220"/>
      <c r="AK787" s="222"/>
      <c r="AL787" s="222"/>
      <c r="AM787" s="222"/>
      <c r="AN787" s="222"/>
      <c r="AO787" s="223"/>
      <c r="AP787" s="220"/>
      <c r="AQ787" s="224"/>
      <c r="AR787" s="224"/>
      <c r="AS787" s="224"/>
      <c r="AT787" s="224"/>
      <c r="AU787" s="224"/>
      <c r="AV787" s="224"/>
      <c r="AW787" s="224"/>
      <c r="AX787" s="224"/>
      <c r="AY787" s="224"/>
    </row>
    <row r="788">
      <c r="A788" s="219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5"/>
      <c r="AA788" s="220"/>
      <c r="AB788" s="225"/>
      <c r="AC788" s="225"/>
      <c r="AD788" s="225"/>
      <c r="AE788" s="225"/>
      <c r="AF788" s="225"/>
      <c r="AG788" s="220"/>
      <c r="AH788" s="220"/>
      <c r="AI788" s="220"/>
      <c r="AJ788" s="220"/>
      <c r="AK788" s="222"/>
      <c r="AL788" s="222"/>
      <c r="AM788" s="222"/>
      <c r="AN788" s="222"/>
      <c r="AO788" s="223"/>
      <c r="AP788" s="220"/>
      <c r="AQ788" s="224"/>
      <c r="AR788" s="224"/>
      <c r="AS788" s="224"/>
      <c r="AT788" s="224"/>
      <c r="AU788" s="224"/>
      <c r="AV788" s="224"/>
      <c r="AW788" s="224"/>
      <c r="AX788" s="224"/>
      <c r="AY788" s="224"/>
    </row>
    <row r="789">
      <c r="A789" s="219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5"/>
      <c r="AA789" s="220"/>
      <c r="AB789" s="225"/>
      <c r="AC789" s="225"/>
      <c r="AD789" s="225"/>
      <c r="AE789" s="225"/>
      <c r="AF789" s="225"/>
      <c r="AG789" s="220"/>
      <c r="AH789" s="220"/>
      <c r="AI789" s="220"/>
      <c r="AJ789" s="220"/>
      <c r="AK789" s="222"/>
      <c r="AL789" s="222"/>
      <c r="AM789" s="222"/>
      <c r="AN789" s="222"/>
      <c r="AO789" s="223"/>
      <c r="AP789" s="220"/>
      <c r="AQ789" s="224"/>
      <c r="AR789" s="224"/>
      <c r="AS789" s="224"/>
      <c r="AT789" s="224"/>
      <c r="AU789" s="224"/>
      <c r="AV789" s="224"/>
      <c r="AW789" s="224"/>
      <c r="AX789" s="224"/>
      <c r="AY789" s="224"/>
    </row>
    <row r="790">
      <c r="A790" s="219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5"/>
      <c r="AA790" s="220"/>
      <c r="AB790" s="225"/>
      <c r="AC790" s="225"/>
      <c r="AD790" s="225"/>
      <c r="AE790" s="225"/>
      <c r="AF790" s="225"/>
      <c r="AG790" s="220"/>
      <c r="AH790" s="220"/>
      <c r="AI790" s="220"/>
      <c r="AJ790" s="220"/>
      <c r="AK790" s="222"/>
      <c r="AL790" s="222"/>
      <c r="AM790" s="222"/>
      <c r="AN790" s="222"/>
      <c r="AO790" s="223"/>
      <c r="AP790" s="220"/>
      <c r="AQ790" s="224"/>
      <c r="AR790" s="224"/>
      <c r="AS790" s="224"/>
      <c r="AT790" s="224"/>
      <c r="AU790" s="224"/>
      <c r="AV790" s="224"/>
      <c r="AW790" s="224"/>
      <c r="AX790" s="224"/>
      <c r="AY790" s="224"/>
    </row>
    <row r="791">
      <c r="A791" s="219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5"/>
      <c r="AA791" s="220"/>
      <c r="AB791" s="225"/>
      <c r="AC791" s="225"/>
      <c r="AD791" s="225"/>
      <c r="AE791" s="225"/>
      <c r="AF791" s="225"/>
      <c r="AG791" s="220"/>
      <c r="AH791" s="220"/>
      <c r="AI791" s="220"/>
      <c r="AJ791" s="220"/>
      <c r="AK791" s="222"/>
      <c r="AL791" s="222"/>
      <c r="AM791" s="222"/>
      <c r="AN791" s="222"/>
      <c r="AO791" s="223"/>
      <c r="AP791" s="220"/>
      <c r="AQ791" s="224"/>
      <c r="AR791" s="224"/>
      <c r="AS791" s="224"/>
      <c r="AT791" s="224"/>
      <c r="AU791" s="224"/>
      <c r="AV791" s="224"/>
      <c r="AW791" s="224"/>
      <c r="AX791" s="224"/>
      <c r="AY791" s="224"/>
    </row>
    <row r="792">
      <c r="A792" s="219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5"/>
      <c r="AA792" s="220"/>
      <c r="AB792" s="225"/>
      <c r="AC792" s="225"/>
      <c r="AD792" s="225"/>
      <c r="AE792" s="225"/>
      <c r="AF792" s="225"/>
      <c r="AG792" s="220"/>
      <c r="AH792" s="220"/>
      <c r="AI792" s="220"/>
      <c r="AJ792" s="220"/>
      <c r="AK792" s="222"/>
      <c r="AL792" s="222"/>
      <c r="AM792" s="222"/>
      <c r="AN792" s="222"/>
      <c r="AO792" s="223"/>
      <c r="AP792" s="220"/>
      <c r="AQ792" s="224"/>
      <c r="AR792" s="224"/>
      <c r="AS792" s="224"/>
      <c r="AT792" s="224"/>
      <c r="AU792" s="224"/>
      <c r="AV792" s="224"/>
      <c r="AW792" s="224"/>
      <c r="AX792" s="224"/>
      <c r="AY792" s="224"/>
    </row>
    <row r="793">
      <c r="A793" s="219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5"/>
      <c r="AA793" s="220"/>
      <c r="AB793" s="225"/>
      <c r="AC793" s="225"/>
      <c r="AD793" s="225"/>
      <c r="AE793" s="225"/>
      <c r="AF793" s="225"/>
      <c r="AG793" s="220"/>
      <c r="AH793" s="220"/>
      <c r="AI793" s="220"/>
      <c r="AJ793" s="220"/>
      <c r="AK793" s="222"/>
      <c r="AL793" s="222"/>
      <c r="AM793" s="222"/>
      <c r="AN793" s="222"/>
      <c r="AO793" s="223"/>
      <c r="AP793" s="220"/>
      <c r="AQ793" s="224"/>
      <c r="AR793" s="224"/>
      <c r="AS793" s="224"/>
      <c r="AT793" s="224"/>
      <c r="AU793" s="224"/>
      <c r="AV793" s="224"/>
      <c r="AW793" s="224"/>
      <c r="AX793" s="224"/>
      <c r="AY793" s="224"/>
    </row>
    <row r="794">
      <c r="A794" s="219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5"/>
      <c r="AA794" s="220"/>
      <c r="AB794" s="225"/>
      <c r="AC794" s="225"/>
      <c r="AD794" s="225"/>
      <c r="AE794" s="225"/>
      <c r="AF794" s="225"/>
      <c r="AG794" s="220"/>
      <c r="AH794" s="220"/>
      <c r="AI794" s="220"/>
      <c r="AJ794" s="220"/>
      <c r="AK794" s="222"/>
      <c r="AL794" s="222"/>
      <c r="AM794" s="222"/>
      <c r="AN794" s="222"/>
      <c r="AO794" s="223"/>
      <c r="AP794" s="220"/>
      <c r="AQ794" s="224"/>
      <c r="AR794" s="224"/>
      <c r="AS794" s="224"/>
      <c r="AT794" s="224"/>
      <c r="AU794" s="224"/>
      <c r="AV794" s="224"/>
      <c r="AW794" s="224"/>
      <c r="AX794" s="224"/>
      <c r="AY794" s="224"/>
    </row>
    <row r="795">
      <c r="A795" s="219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5"/>
      <c r="AA795" s="220"/>
      <c r="AB795" s="225"/>
      <c r="AC795" s="225"/>
      <c r="AD795" s="225"/>
      <c r="AE795" s="225"/>
      <c r="AF795" s="225"/>
      <c r="AG795" s="220"/>
      <c r="AH795" s="220"/>
      <c r="AI795" s="220"/>
      <c r="AJ795" s="220"/>
      <c r="AK795" s="222"/>
      <c r="AL795" s="222"/>
      <c r="AM795" s="222"/>
      <c r="AN795" s="222"/>
      <c r="AO795" s="223"/>
      <c r="AP795" s="220"/>
      <c r="AQ795" s="224"/>
      <c r="AR795" s="224"/>
      <c r="AS795" s="224"/>
      <c r="AT795" s="224"/>
      <c r="AU795" s="224"/>
      <c r="AV795" s="224"/>
      <c r="AW795" s="224"/>
      <c r="AX795" s="224"/>
      <c r="AY795" s="224"/>
    </row>
    <row r="796">
      <c r="A796" s="219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5"/>
      <c r="AA796" s="220"/>
      <c r="AB796" s="225"/>
      <c r="AC796" s="225"/>
      <c r="AD796" s="225"/>
      <c r="AE796" s="225"/>
      <c r="AF796" s="225"/>
      <c r="AG796" s="220"/>
      <c r="AH796" s="220"/>
      <c r="AI796" s="220"/>
      <c r="AJ796" s="220"/>
      <c r="AK796" s="222"/>
      <c r="AL796" s="222"/>
      <c r="AM796" s="222"/>
      <c r="AN796" s="222"/>
      <c r="AO796" s="223"/>
      <c r="AP796" s="220"/>
      <c r="AQ796" s="224"/>
      <c r="AR796" s="224"/>
      <c r="AS796" s="224"/>
      <c r="AT796" s="224"/>
      <c r="AU796" s="224"/>
      <c r="AV796" s="224"/>
      <c r="AW796" s="224"/>
      <c r="AX796" s="224"/>
      <c r="AY796" s="224"/>
    </row>
    <row r="797">
      <c r="A797" s="219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5"/>
      <c r="AA797" s="220"/>
      <c r="AB797" s="225"/>
      <c r="AC797" s="225"/>
      <c r="AD797" s="225"/>
      <c r="AE797" s="225"/>
      <c r="AF797" s="225"/>
      <c r="AG797" s="220"/>
      <c r="AH797" s="220"/>
      <c r="AI797" s="220"/>
      <c r="AJ797" s="220"/>
      <c r="AK797" s="222"/>
      <c r="AL797" s="222"/>
      <c r="AM797" s="222"/>
      <c r="AN797" s="222"/>
      <c r="AO797" s="223"/>
      <c r="AP797" s="220"/>
      <c r="AQ797" s="224"/>
      <c r="AR797" s="224"/>
      <c r="AS797" s="224"/>
      <c r="AT797" s="224"/>
      <c r="AU797" s="224"/>
      <c r="AV797" s="224"/>
      <c r="AW797" s="224"/>
      <c r="AX797" s="224"/>
      <c r="AY797" s="224"/>
    </row>
    <row r="798">
      <c r="A798" s="219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5"/>
      <c r="AA798" s="220"/>
      <c r="AB798" s="225"/>
      <c r="AC798" s="225"/>
      <c r="AD798" s="225"/>
      <c r="AE798" s="225"/>
      <c r="AF798" s="225"/>
      <c r="AG798" s="220"/>
      <c r="AH798" s="220"/>
      <c r="AI798" s="220"/>
      <c r="AJ798" s="220"/>
      <c r="AK798" s="222"/>
      <c r="AL798" s="222"/>
      <c r="AM798" s="222"/>
      <c r="AN798" s="222"/>
      <c r="AO798" s="223"/>
      <c r="AP798" s="220"/>
      <c r="AQ798" s="224"/>
      <c r="AR798" s="224"/>
      <c r="AS798" s="224"/>
      <c r="AT798" s="224"/>
      <c r="AU798" s="224"/>
      <c r="AV798" s="224"/>
      <c r="AW798" s="224"/>
      <c r="AX798" s="224"/>
      <c r="AY798" s="224"/>
    </row>
    <row r="799">
      <c r="A799" s="219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5"/>
      <c r="AA799" s="220"/>
      <c r="AB799" s="225"/>
      <c r="AC799" s="225"/>
      <c r="AD799" s="225"/>
      <c r="AE799" s="225"/>
      <c r="AF799" s="225"/>
      <c r="AG799" s="220"/>
      <c r="AH799" s="220"/>
      <c r="AI799" s="220"/>
      <c r="AJ799" s="220"/>
      <c r="AK799" s="222"/>
      <c r="AL799" s="222"/>
      <c r="AM799" s="222"/>
      <c r="AN799" s="222"/>
      <c r="AO799" s="223"/>
      <c r="AP799" s="220"/>
      <c r="AQ799" s="224"/>
      <c r="AR799" s="224"/>
      <c r="AS799" s="224"/>
      <c r="AT799" s="224"/>
      <c r="AU799" s="224"/>
      <c r="AV799" s="224"/>
      <c r="AW799" s="224"/>
      <c r="AX799" s="224"/>
      <c r="AY799" s="224"/>
    </row>
    <row r="800">
      <c r="A800" s="219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5"/>
      <c r="AA800" s="220"/>
      <c r="AB800" s="225"/>
      <c r="AC800" s="225"/>
      <c r="AD800" s="225"/>
      <c r="AE800" s="225"/>
      <c r="AF800" s="225"/>
      <c r="AG800" s="220"/>
      <c r="AH800" s="220"/>
      <c r="AI800" s="220"/>
      <c r="AJ800" s="220"/>
      <c r="AK800" s="222"/>
      <c r="AL800" s="222"/>
      <c r="AM800" s="222"/>
      <c r="AN800" s="222"/>
      <c r="AO800" s="223"/>
      <c r="AP800" s="220"/>
      <c r="AQ800" s="224"/>
      <c r="AR800" s="224"/>
      <c r="AS800" s="224"/>
      <c r="AT800" s="224"/>
      <c r="AU800" s="224"/>
      <c r="AV800" s="224"/>
      <c r="AW800" s="224"/>
      <c r="AX800" s="224"/>
      <c r="AY800" s="224"/>
    </row>
    <row r="801">
      <c r="A801" s="219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5"/>
      <c r="AA801" s="220"/>
      <c r="AB801" s="225"/>
      <c r="AC801" s="225"/>
      <c r="AD801" s="225"/>
      <c r="AE801" s="225"/>
      <c r="AF801" s="225"/>
      <c r="AG801" s="220"/>
      <c r="AH801" s="220"/>
      <c r="AI801" s="220"/>
      <c r="AJ801" s="220"/>
      <c r="AK801" s="222"/>
      <c r="AL801" s="222"/>
      <c r="AM801" s="222"/>
      <c r="AN801" s="222"/>
      <c r="AO801" s="223"/>
      <c r="AP801" s="220"/>
      <c r="AQ801" s="224"/>
      <c r="AR801" s="224"/>
      <c r="AS801" s="224"/>
      <c r="AT801" s="224"/>
      <c r="AU801" s="224"/>
      <c r="AV801" s="224"/>
      <c r="AW801" s="224"/>
      <c r="AX801" s="224"/>
      <c r="AY801" s="224"/>
    </row>
    <row r="802">
      <c r="A802" s="219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5"/>
      <c r="AA802" s="220"/>
      <c r="AB802" s="225"/>
      <c r="AC802" s="225"/>
      <c r="AD802" s="225"/>
      <c r="AE802" s="225"/>
      <c r="AF802" s="225"/>
      <c r="AG802" s="220"/>
      <c r="AH802" s="220"/>
      <c r="AI802" s="220"/>
      <c r="AJ802" s="220"/>
      <c r="AK802" s="222"/>
      <c r="AL802" s="222"/>
      <c r="AM802" s="222"/>
      <c r="AN802" s="222"/>
      <c r="AO802" s="223"/>
      <c r="AP802" s="220"/>
      <c r="AQ802" s="224"/>
      <c r="AR802" s="224"/>
      <c r="AS802" s="224"/>
      <c r="AT802" s="224"/>
      <c r="AU802" s="224"/>
      <c r="AV802" s="224"/>
      <c r="AW802" s="224"/>
      <c r="AX802" s="224"/>
      <c r="AY802" s="224"/>
    </row>
    <row r="803">
      <c r="A803" s="219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5"/>
      <c r="AA803" s="220"/>
      <c r="AB803" s="225"/>
      <c r="AC803" s="225"/>
      <c r="AD803" s="225"/>
      <c r="AE803" s="225"/>
      <c r="AF803" s="225"/>
      <c r="AG803" s="220"/>
      <c r="AH803" s="220"/>
      <c r="AI803" s="220"/>
      <c r="AJ803" s="220"/>
      <c r="AK803" s="222"/>
      <c r="AL803" s="222"/>
      <c r="AM803" s="222"/>
      <c r="AN803" s="222"/>
      <c r="AO803" s="223"/>
      <c r="AP803" s="220"/>
      <c r="AQ803" s="224"/>
      <c r="AR803" s="224"/>
      <c r="AS803" s="224"/>
      <c r="AT803" s="224"/>
      <c r="AU803" s="224"/>
      <c r="AV803" s="224"/>
      <c r="AW803" s="224"/>
      <c r="AX803" s="224"/>
      <c r="AY803" s="224"/>
    </row>
    <row r="804">
      <c r="A804" s="219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5"/>
      <c r="AA804" s="220"/>
      <c r="AB804" s="225"/>
      <c r="AC804" s="225"/>
      <c r="AD804" s="225"/>
      <c r="AE804" s="225"/>
      <c r="AF804" s="225"/>
      <c r="AG804" s="220"/>
      <c r="AH804" s="220"/>
      <c r="AI804" s="220"/>
      <c r="AJ804" s="220"/>
      <c r="AK804" s="222"/>
      <c r="AL804" s="222"/>
      <c r="AM804" s="222"/>
      <c r="AN804" s="222"/>
      <c r="AO804" s="223"/>
      <c r="AP804" s="220"/>
      <c r="AQ804" s="224"/>
      <c r="AR804" s="224"/>
      <c r="AS804" s="224"/>
      <c r="AT804" s="224"/>
      <c r="AU804" s="224"/>
      <c r="AV804" s="224"/>
      <c r="AW804" s="224"/>
      <c r="AX804" s="224"/>
      <c r="AY804" s="224"/>
    </row>
    <row r="805">
      <c r="A805" s="219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5"/>
      <c r="AA805" s="220"/>
      <c r="AB805" s="225"/>
      <c r="AC805" s="225"/>
      <c r="AD805" s="225"/>
      <c r="AE805" s="225"/>
      <c r="AF805" s="225"/>
      <c r="AG805" s="220"/>
      <c r="AH805" s="220"/>
      <c r="AI805" s="220"/>
      <c r="AJ805" s="220"/>
      <c r="AK805" s="222"/>
      <c r="AL805" s="222"/>
      <c r="AM805" s="222"/>
      <c r="AN805" s="222"/>
      <c r="AO805" s="223"/>
      <c r="AP805" s="220"/>
      <c r="AQ805" s="224"/>
      <c r="AR805" s="224"/>
      <c r="AS805" s="224"/>
      <c r="AT805" s="224"/>
      <c r="AU805" s="224"/>
      <c r="AV805" s="224"/>
      <c r="AW805" s="224"/>
      <c r="AX805" s="224"/>
      <c r="AY805" s="224"/>
    </row>
    <row r="806">
      <c r="A806" s="219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5"/>
      <c r="AA806" s="220"/>
      <c r="AB806" s="225"/>
      <c r="AC806" s="225"/>
      <c r="AD806" s="225"/>
      <c r="AE806" s="225"/>
      <c r="AF806" s="225"/>
      <c r="AG806" s="220"/>
      <c r="AH806" s="220"/>
      <c r="AI806" s="220"/>
      <c r="AJ806" s="220"/>
      <c r="AK806" s="222"/>
      <c r="AL806" s="222"/>
      <c r="AM806" s="222"/>
      <c r="AN806" s="222"/>
      <c r="AO806" s="223"/>
      <c r="AP806" s="220"/>
      <c r="AQ806" s="224"/>
      <c r="AR806" s="224"/>
      <c r="AS806" s="224"/>
      <c r="AT806" s="224"/>
      <c r="AU806" s="224"/>
      <c r="AV806" s="224"/>
      <c r="AW806" s="224"/>
      <c r="AX806" s="224"/>
      <c r="AY806" s="224"/>
    </row>
    <row r="807">
      <c r="A807" s="219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5"/>
      <c r="AA807" s="220"/>
      <c r="AB807" s="225"/>
      <c r="AC807" s="225"/>
      <c r="AD807" s="225"/>
      <c r="AE807" s="225"/>
      <c r="AF807" s="225"/>
      <c r="AG807" s="220"/>
      <c r="AH807" s="220"/>
      <c r="AI807" s="220"/>
      <c r="AJ807" s="220"/>
      <c r="AK807" s="222"/>
      <c r="AL807" s="222"/>
      <c r="AM807" s="222"/>
      <c r="AN807" s="222"/>
      <c r="AO807" s="223"/>
      <c r="AP807" s="220"/>
      <c r="AQ807" s="224"/>
      <c r="AR807" s="224"/>
      <c r="AS807" s="224"/>
      <c r="AT807" s="224"/>
      <c r="AU807" s="224"/>
      <c r="AV807" s="224"/>
      <c r="AW807" s="224"/>
      <c r="AX807" s="224"/>
      <c r="AY807" s="224"/>
    </row>
    <row r="808">
      <c r="A808" s="219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5"/>
      <c r="AA808" s="220"/>
      <c r="AB808" s="225"/>
      <c r="AC808" s="225"/>
      <c r="AD808" s="225"/>
      <c r="AE808" s="225"/>
      <c r="AF808" s="225"/>
      <c r="AG808" s="220"/>
      <c r="AH808" s="220"/>
      <c r="AI808" s="220"/>
      <c r="AJ808" s="220"/>
      <c r="AK808" s="222"/>
      <c r="AL808" s="222"/>
      <c r="AM808" s="222"/>
      <c r="AN808" s="222"/>
      <c r="AO808" s="223"/>
      <c r="AP808" s="220"/>
      <c r="AQ808" s="224"/>
      <c r="AR808" s="224"/>
      <c r="AS808" s="224"/>
      <c r="AT808" s="224"/>
      <c r="AU808" s="224"/>
      <c r="AV808" s="224"/>
      <c r="AW808" s="224"/>
      <c r="AX808" s="224"/>
      <c r="AY808" s="224"/>
    </row>
    <row r="809">
      <c r="A809" s="219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5"/>
      <c r="AA809" s="220"/>
      <c r="AB809" s="225"/>
      <c r="AC809" s="225"/>
      <c r="AD809" s="225"/>
      <c r="AE809" s="225"/>
      <c r="AF809" s="225"/>
      <c r="AG809" s="220"/>
      <c r="AH809" s="220"/>
      <c r="AI809" s="220"/>
      <c r="AJ809" s="220"/>
      <c r="AK809" s="222"/>
      <c r="AL809" s="222"/>
      <c r="AM809" s="222"/>
      <c r="AN809" s="222"/>
      <c r="AO809" s="223"/>
      <c r="AP809" s="220"/>
      <c r="AQ809" s="224"/>
      <c r="AR809" s="224"/>
      <c r="AS809" s="224"/>
      <c r="AT809" s="224"/>
      <c r="AU809" s="224"/>
      <c r="AV809" s="224"/>
      <c r="AW809" s="224"/>
      <c r="AX809" s="224"/>
      <c r="AY809" s="224"/>
    </row>
    <row r="810">
      <c r="A810" s="219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5"/>
      <c r="AA810" s="220"/>
      <c r="AB810" s="225"/>
      <c r="AC810" s="225"/>
      <c r="AD810" s="225"/>
      <c r="AE810" s="225"/>
      <c r="AF810" s="225"/>
      <c r="AG810" s="220"/>
      <c r="AH810" s="220"/>
      <c r="AI810" s="220"/>
      <c r="AJ810" s="220"/>
      <c r="AK810" s="222"/>
      <c r="AL810" s="222"/>
      <c r="AM810" s="222"/>
      <c r="AN810" s="222"/>
      <c r="AO810" s="223"/>
      <c r="AP810" s="220"/>
      <c r="AQ810" s="224"/>
      <c r="AR810" s="224"/>
      <c r="AS810" s="224"/>
      <c r="AT810" s="224"/>
      <c r="AU810" s="224"/>
      <c r="AV810" s="224"/>
      <c r="AW810" s="224"/>
      <c r="AX810" s="224"/>
      <c r="AY810" s="224"/>
    </row>
    <row r="811">
      <c r="A811" s="219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5"/>
      <c r="AA811" s="220"/>
      <c r="AB811" s="225"/>
      <c r="AC811" s="225"/>
      <c r="AD811" s="225"/>
      <c r="AE811" s="225"/>
      <c r="AF811" s="225"/>
      <c r="AG811" s="220"/>
      <c r="AH811" s="220"/>
      <c r="AI811" s="220"/>
      <c r="AJ811" s="220"/>
      <c r="AK811" s="222"/>
      <c r="AL811" s="222"/>
      <c r="AM811" s="222"/>
      <c r="AN811" s="222"/>
      <c r="AO811" s="223"/>
      <c r="AP811" s="220"/>
      <c r="AQ811" s="224"/>
      <c r="AR811" s="224"/>
      <c r="AS811" s="224"/>
      <c r="AT811" s="224"/>
      <c r="AU811" s="224"/>
      <c r="AV811" s="224"/>
      <c r="AW811" s="224"/>
      <c r="AX811" s="224"/>
      <c r="AY811" s="224"/>
    </row>
    <row r="812">
      <c r="A812" s="219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5"/>
      <c r="AA812" s="220"/>
      <c r="AB812" s="225"/>
      <c r="AC812" s="225"/>
      <c r="AD812" s="225"/>
      <c r="AE812" s="225"/>
      <c r="AF812" s="225"/>
      <c r="AG812" s="220"/>
      <c r="AH812" s="220"/>
      <c r="AI812" s="220"/>
      <c r="AJ812" s="220"/>
      <c r="AK812" s="222"/>
      <c r="AL812" s="222"/>
      <c r="AM812" s="222"/>
      <c r="AN812" s="222"/>
      <c r="AO812" s="223"/>
      <c r="AP812" s="220"/>
      <c r="AQ812" s="224"/>
      <c r="AR812" s="224"/>
      <c r="AS812" s="224"/>
      <c r="AT812" s="224"/>
      <c r="AU812" s="224"/>
      <c r="AV812" s="224"/>
      <c r="AW812" s="224"/>
      <c r="AX812" s="224"/>
      <c r="AY812" s="224"/>
    </row>
    <row r="813">
      <c r="A813" s="219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5"/>
      <c r="AA813" s="220"/>
      <c r="AB813" s="225"/>
      <c r="AC813" s="225"/>
      <c r="AD813" s="225"/>
      <c r="AE813" s="225"/>
      <c r="AF813" s="225"/>
      <c r="AG813" s="220"/>
      <c r="AH813" s="220"/>
      <c r="AI813" s="220"/>
      <c r="AJ813" s="220"/>
      <c r="AK813" s="222"/>
      <c r="AL813" s="222"/>
      <c r="AM813" s="222"/>
      <c r="AN813" s="222"/>
      <c r="AO813" s="223"/>
      <c r="AP813" s="220"/>
      <c r="AQ813" s="224"/>
      <c r="AR813" s="224"/>
      <c r="AS813" s="224"/>
      <c r="AT813" s="224"/>
      <c r="AU813" s="224"/>
      <c r="AV813" s="224"/>
      <c r="AW813" s="224"/>
      <c r="AX813" s="224"/>
      <c r="AY813" s="224"/>
    </row>
    <row r="814">
      <c r="A814" s="219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5"/>
      <c r="AA814" s="220"/>
      <c r="AB814" s="225"/>
      <c r="AC814" s="225"/>
      <c r="AD814" s="225"/>
      <c r="AE814" s="225"/>
      <c r="AF814" s="225"/>
      <c r="AG814" s="220"/>
      <c r="AH814" s="220"/>
      <c r="AI814" s="220"/>
      <c r="AJ814" s="220"/>
      <c r="AK814" s="222"/>
      <c r="AL814" s="222"/>
      <c r="AM814" s="222"/>
      <c r="AN814" s="222"/>
      <c r="AO814" s="223"/>
      <c r="AP814" s="220"/>
      <c r="AQ814" s="224"/>
      <c r="AR814" s="224"/>
      <c r="AS814" s="224"/>
      <c r="AT814" s="224"/>
      <c r="AU814" s="224"/>
      <c r="AV814" s="224"/>
      <c r="AW814" s="224"/>
      <c r="AX814" s="224"/>
      <c r="AY814" s="224"/>
    </row>
    <row r="815">
      <c r="A815" s="219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5"/>
      <c r="AA815" s="220"/>
      <c r="AB815" s="225"/>
      <c r="AC815" s="225"/>
      <c r="AD815" s="225"/>
      <c r="AE815" s="225"/>
      <c r="AF815" s="225"/>
      <c r="AG815" s="220"/>
      <c r="AH815" s="220"/>
      <c r="AI815" s="220"/>
      <c r="AJ815" s="220"/>
      <c r="AK815" s="222"/>
      <c r="AL815" s="222"/>
      <c r="AM815" s="222"/>
      <c r="AN815" s="222"/>
      <c r="AO815" s="223"/>
      <c r="AP815" s="220"/>
      <c r="AQ815" s="224"/>
      <c r="AR815" s="224"/>
      <c r="AS815" s="224"/>
      <c r="AT815" s="224"/>
      <c r="AU815" s="224"/>
      <c r="AV815" s="224"/>
      <c r="AW815" s="224"/>
      <c r="AX815" s="224"/>
      <c r="AY815" s="224"/>
    </row>
    <row r="816">
      <c r="A816" s="219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5"/>
      <c r="AA816" s="220"/>
      <c r="AB816" s="225"/>
      <c r="AC816" s="225"/>
      <c r="AD816" s="225"/>
      <c r="AE816" s="225"/>
      <c r="AF816" s="225"/>
      <c r="AG816" s="220"/>
      <c r="AH816" s="220"/>
      <c r="AI816" s="220"/>
      <c r="AJ816" s="220"/>
      <c r="AK816" s="222"/>
      <c r="AL816" s="222"/>
      <c r="AM816" s="222"/>
      <c r="AN816" s="222"/>
      <c r="AO816" s="223"/>
      <c r="AP816" s="220"/>
      <c r="AQ816" s="224"/>
      <c r="AR816" s="224"/>
      <c r="AS816" s="224"/>
      <c r="AT816" s="224"/>
      <c r="AU816" s="224"/>
      <c r="AV816" s="224"/>
      <c r="AW816" s="224"/>
      <c r="AX816" s="224"/>
      <c r="AY816" s="224"/>
    </row>
    <row r="817">
      <c r="A817" s="219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5"/>
      <c r="AA817" s="220"/>
      <c r="AB817" s="225"/>
      <c r="AC817" s="225"/>
      <c r="AD817" s="225"/>
      <c r="AE817" s="225"/>
      <c r="AF817" s="225"/>
      <c r="AG817" s="220"/>
      <c r="AH817" s="220"/>
      <c r="AI817" s="220"/>
      <c r="AJ817" s="220"/>
      <c r="AK817" s="222"/>
      <c r="AL817" s="222"/>
      <c r="AM817" s="222"/>
      <c r="AN817" s="222"/>
      <c r="AO817" s="223"/>
      <c r="AP817" s="220"/>
      <c r="AQ817" s="224"/>
      <c r="AR817" s="224"/>
      <c r="AS817" s="224"/>
      <c r="AT817" s="224"/>
      <c r="AU817" s="224"/>
      <c r="AV817" s="224"/>
      <c r="AW817" s="224"/>
      <c r="AX817" s="224"/>
      <c r="AY817" s="224"/>
    </row>
    <row r="818">
      <c r="A818" s="219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5"/>
      <c r="AA818" s="220"/>
      <c r="AB818" s="225"/>
      <c r="AC818" s="225"/>
      <c r="AD818" s="225"/>
      <c r="AE818" s="225"/>
      <c r="AF818" s="225"/>
      <c r="AG818" s="220"/>
      <c r="AH818" s="220"/>
      <c r="AI818" s="220"/>
      <c r="AJ818" s="220"/>
      <c r="AK818" s="222"/>
      <c r="AL818" s="222"/>
      <c r="AM818" s="222"/>
      <c r="AN818" s="222"/>
      <c r="AO818" s="223"/>
      <c r="AP818" s="220"/>
      <c r="AQ818" s="224"/>
      <c r="AR818" s="224"/>
      <c r="AS818" s="224"/>
      <c r="AT818" s="224"/>
      <c r="AU818" s="224"/>
      <c r="AV818" s="224"/>
      <c r="AW818" s="224"/>
      <c r="AX818" s="224"/>
      <c r="AY818" s="224"/>
    </row>
    <row r="819">
      <c r="A819" s="219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5"/>
      <c r="AA819" s="220"/>
      <c r="AB819" s="225"/>
      <c r="AC819" s="225"/>
      <c r="AD819" s="225"/>
      <c r="AE819" s="225"/>
      <c r="AF819" s="225"/>
      <c r="AG819" s="220"/>
      <c r="AH819" s="220"/>
      <c r="AI819" s="220"/>
      <c r="AJ819" s="220"/>
      <c r="AK819" s="222"/>
      <c r="AL819" s="222"/>
      <c r="AM819" s="222"/>
      <c r="AN819" s="222"/>
      <c r="AO819" s="223"/>
      <c r="AP819" s="220"/>
      <c r="AQ819" s="224"/>
      <c r="AR819" s="224"/>
      <c r="AS819" s="224"/>
      <c r="AT819" s="224"/>
      <c r="AU819" s="224"/>
      <c r="AV819" s="224"/>
      <c r="AW819" s="224"/>
      <c r="AX819" s="224"/>
      <c r="AY819" s="224"/>
    </row>
    <row r="820">
      <c r="A820" s="219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5"/>
      <c r="AA820" s="220"/>
      <c r="AB820" s="225"/>
      <c r="AC820" s="225"/>
      <c r="AD820" s="225"/>
      <c r="AE820" s="225"/>
      <c r="AF820" s="225"/>
      <c r="AG820" s="220"/>
      <c r="AH820" s="220"/>
      <c r="AI820" s="220"/>
      <c r="AJ820" s="220"/>
      <c r="AK820" s="222"/>
      <c r="AL820" s="222"/>
      <c r="AM820" s="222"/>
      <c r="AN820" s="222"/>
      <c r="AO820" s="223"/>
      <c r="AP820" s="220"/>
      <c r="AQ820" s="224"/>
      <c r="AR820" s="224"/>
      <c r="AS820" s="224"/>
      <c r="AT820" s="224"/>
      <c r="AU820" s="224"/>
      <c r="AV820" s="224"/>
      <c r="AW820" s="224"/>
      <c r="AX820" s="224"/>
      <c r="AY820" s="224"/>
    </row>
    <row r="821">
      <c r="A821" s="219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5"/>
      <c r="AA821" s="220"/>
      <c r="AB821" s="225"/>
      <c r="AC821" s="225"/>
      <c r="AD821" s="225"/>
      <c r="AE821" s="225"/>
      <c r="AF821" s="225"/>
      <c r="AG821" s="220"/>
      <c r="AH821" s="220"/>
      <c r="AI821" s="220"/>
      <c r="AJ821" s="220"/>
      <c r="AK821" s="222"/>
      <c r="AL821" s="222"/>
      <c r="AM821" s="222"/>
      <c r="AN821" s="222"/>
      <c r="AO821" s="223"/>
      <c r="AP821" s="220"/>
      <c r="AQ821" s="224"/>
      <c r="AR821" s="224"/>
      <c r="AS821" s="224"/>
      <c r="AT821" s="224"/>
      <c r="AU821" s="224"/>
      <c r="AV821" s="224"/>
      <c r="AW821" s="224"/>
      <c r="AX821" s="224"/>
      <c r="AY821" s="224"/>
    </row>
    <row r="822">
      <c r="A822" s="219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5"/>
      <c r="AA822" s="220"/>
      <c r="AB822" s="225"/>
      <c r="AC822" s="225"/>
      <c r="AD822" s="225"/>
      <c r="AE822" s="225"/>
      <c r="AF822" s="225"/>
      <c r="AG822" s="220"/>
      <c r="AH822" s="220"/>
      <c r="AI822" s="220"/>
      <c r="AJ822" s="220"/>
      <c r="AK822" s="222"/>
      <c r="AL822" s="222"/>
      <c r="AM822" s="222"/>
      <c r="AN822" s="222"/>
      <c r="AO822" s="223"/>
      <c r="AP822" s="220"/>
      <c r="AQ822" s="224"/>
      <c r="AR822" s="224"/>
      <c r="AS822" s="224"/>
      <c r="AT822" s="224"/>
      <c r="AU822" s="224"/>
      <c r="AV822" s="224"/>
      <c r="AW822" s="224"/>
      <c r="AX822" s="224"/>
      <c r="AY822" s="224"/>
    </row>
    <row r="823">
      <c r="A823" s="219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5"/>
      <c r="AA823" s="220"/>
      <c r="AB823" s="225"/>
      <c r="AC823" s="225"/>
      <c r="AD823" s="225"/>
      <c r="AE823" s="225"/>
      <c r="AF823" s="225"/>
      <c r="AG823" s="220"/>
      <c r="AH823" s="220"/>
      <c r="AI823" s="220"/>
      <c r="AJ823" s="220"/>
      <c r="AK823" s="222"/>
      <c r="AL823" s="222"/>
      <c r="AM823" s="222"/>
      <c r="AN823" s="222"/>
      <c r="AO823" s="223"/>
      <c r="AP823" s="220"/>
      <c r="AQ823" s="224"/>
      <c r="AR823" s="224"/>
      <c r="AS823" s="224"/>
      <c r="AT823" s="224"/>
      <c r="AU823" s="224"/>
      <c r="AV823" s="224"/>
      <c r="AW823" s="224"/>
      <c r="AX823" s="224"/>
      <c r="AY823" s="224"/>
    </row>
    <row r="824">
      <c r="A824" s="219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5"/>
      <c r="AA824" s="220"/>
      <c r="AB824" s="225"/>
      <c r="AC824" s="225"/>
      <c r="AD824" s="225"/>
      <c r="AE824" s="225"/>
      <c r="AF824" s="225"/>
      <c r="AG824" s="220"/>
      <c r="AH824" s="220"/>
      <c r="AI824" s="220"/>
      <c r="AJ824" s="220"/>
      <c r="AK824" s="222"/>
      <c r="AL824" s="222"/>
      <c r="AM824" s="222"/>
      <c r="AN824" s="222"/>
      <c r="AO824" s="223"/>
      <c r="AP824" s="220"/>
      <c r="AQ824" s="224"/>
      <c r="AR824" s="224"/>
      <c r="AS824" s="224"/>
      <c r="AT824" s="224"/>
      <c r="AU824" s="224"/>
      <c r="AV824" s="224"/>
      <c r="AW824" s="224"/>
      <c r="AX824" s="224"/>
      <c r="AY824" s="224"/>
    </row>
    <row r="825">
      <c r="A825" s="219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5"/>
      <c r="AA825" s="220"/>
      <c r="AB825" s="225"/>
      <c r="AC825" s="225"/>
      <c r="AD825" s="225"/>
      <c r="AE825" s="225"/>
      <c r="AF825" s="225"/>
      <c r="AG825" s="220"/>
      <c r="AH825" s="220"/>
      <c r="AI825" s="220"/>
      <c r="AJ825" s="220"/>
      <c r="AK825" s="222"/>
      <c r="AL825" s="222"/>
      <c r="AM825" s="222"/>
      <c r="AN825" s="222"/>
      <c r="AO825" s="223"/>
      <c r="AP825" s="220"/>
      <c r="AQ825" s="224"/>
      <c r="AR825" s="224"/>
      <c r="AS825" s="224"/>
      <c r="AT825" s="224"/>
      <c r="AU825" s="224"/>
      <c r="AV825" s="224"/>
      <c r="AW825" s="224"/>
      <c r="AX825" s="224"/>
      <c r="AY825" s="224"/>
    </row>
    <row r="826">
      <c r="A826" s="219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5"/>
      <c r="AA826" s="220"/>
      <c r="AB826" s="225"/>
      <c r="AC826" s="225"/>
      <c r="AD826" s="225"/>
      <c r="AE826" s="225"/>
      <c r="AF826" s="225"/>
      <c r="AG826" s="220"/>
      <c r="AH826" s="220"/>
      <c r="AI826" s="220"/>
      <c r="AJ826" s="220"/>
      <c r="AK826" s="222"/>
      <c r="AL826" s="222"/>
      <c r="AM826" s="222"/>
      <c r="AN826" s="222"/>
      <c r="AO826" s="223"/>
      <c r="AP826" s="220"/>
      <c r="AQ826" s="224"/>
      <c r="AR826" s="224"/>
      <c r="AS826" s="224"/>
      <c r="AT826" s="224"/>
      <c r="AU826" s="224"/>
      <c r="AV826" s="224"/>
      <c r="AW826" s="224"/>
      <c r="AX826" s="224"/>
      <c r="AY826" s="224"/>
    </row>
    <row r="827">
      <c r="A827" s="219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5"/>
      <c r="AA827" s="220"/>
      <c r="AB827" s="225"/>
      <c r="AC827" s="225"/>
      <c r="AD827" s="225"/>
      <c r="AE827" s="225"/>
      <c r="AF827" s="225"/>
      <c r="AG827" s="220"/>
      <c r="AH827" s="220"/>
      <c r="AI827" s="220"/>
      <c r="AJ827" s="220"/>
      <c r="AK827" s="222"/>
      <c r="AL827" s="222"/>
      <c r="AM827" s="222"/>
      <c r="AN827" s="222"/>
      <c r="AO827" s="223"/>
      <c r="AP827" s="220"/>
      <c r="AQ827" s="224"/>
      <c r="AR827" s="224"/>
      <c r="AS827" s="224"/>
      <c r="AT827" s="224"/>
      <c r="AU827" s="224"/>
      <c r="AV827" s="224"/>
      <c r="AW827" s="224"/>
      <c r="AX827" s="224"/>
      <c r="AY827" s="224"/>
    </row>
    <row r="828">
      <c r="A828" s="219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5"/>
      <c r="AA828" s="220"/>
      <c r="AB828" s="225"/>
      <c r="AC828" s="225"/>
      <c r="AD828" s="225"/>
      <c r="AE828" s="225"/>
      <c r="AF828" s="225"/>
      <c r="AG828" s="220"/>
      <c r="AH828" s="220"/>
      <c r="AI828" s="220"/>
      <c r="AJ828" s="220"/>
      <c r="AK828" s="222"/>
      <c r="AL828" s="222"/>
      <c r="AM828" s="222"/>
      <c r="AN828" s="222"/>
      <c r="AO828" s="223"/>
      <c r="AP828" s="220"/>
      <c r="AQ828" s="224"/>
      <c r="AR828" s="224"/>
      <c r="AS828" s="224"/>
      <c r="AT828" s="224"/>
      <c r="AU828" s="224"/>
      <c r="AV828" s="224"/>
      <c r="AW828" s="224"/>
      <c r="AX828" s="224"/>
      <c r="AY828" s="224"/>
    </row>
    <row r="829">
      <c r="A829" s="219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5"/>
      <c r="AA829" s="220"/>
      <c r="AB829" s="225"/>
      <c r="AC829" s="225"/>
      <c r="AD829" s="225"/>
      <c r="AE829" s="225"/>
      <c r="AF829" s="225"/>
      <c r="AG829" s="220"/>
      <c r="AH829" s="220"/>
      <c r="AI829" s="220"/>
      <c r="AJ829" s="220"/>
      <c r="AK829" s="222"/>
      <c r="AL829" s="222"/>
      <c r="AM829" s="222"/>
      <c r="AN829" s="222"/>
      <c r="AO829" s="223"/>
      <c r="AP829" s="220"/>
      <c r="AQ829" s="224"/>
      <c r="AR829" s="224"/>
      <c r="AS829" s="224"/>
      <c r="AT829" s="224"/>
      <c r="AU829" s="224"/>
      <c r="AV829" s="224"/>
      <c r="AW829" s="224"/>
      <c r="AX829" s="224"/>
      <c r="AY829" s="224"/>
    </row>
    <row r="830">
      <c r="A830" s="219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5"/>
      <c r="AA830" s="220"/>
      <c r="AB830" s="225"/>
      <c r="AC830" s="225"/>
      <c r="AD830" s="225"/>
      <c r="AE830" s="225"/>
      <c r="AF830" s="225"/>
      <c r="AG830" s="220"/>
      <c r="AH830" s="220"/>
      <c r="AI830" s="220"/>
      <c r="AJ830" s="220"/>
      <c r="AK830" s="222"/>
      <c r="AL830" s="222"/>
      <c r="AM830" s="222"/>
      <c r="AN830" s="222"/>
      <c r="AO830" s="223"/>
      <c r="AP830" s="220"/>
      <c r="AQ830" s="224"/>
      <c r="AR830" s="224"/>
      <c r="AS830" s="224"/>
      <c r="AT830" s="224"/>
      <c r="AU830" s="224"/>
      <c r="AV830" s="224"/>
      <c r="AW830" s="224"/>
      <c r="AX830" s="224"/>
      <c r="AY830" s="224"/>
    </row>
    <row r="831">
      <c r="A831" s="219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5"/>
      <c r="AA831" s="220"/>
      <c r="AB831" s="225"/>
      <c r="AC831" s="225"/>
      <c r="AD831" s="225"/>
      <c r="AE831" s="225"/>
      <c r="AF831" s="225"/>
      <c r="AG831" s="220"/>
      <c r="AH831" s="220"/>
      <c r="AI831" s="220"/>
      <c r="AJ831" s="220"/>
      <c r="AK831" s="222"/>
      <c r="AL831" s="222"/>
      <c r="AM831" s="222"/>
      <c r="AN831" s="222"/>
      <c r="AO831" s="223"/>
      <c r="AP831" s="220"/>
      <c r="AQ831" s="224"/>
      <c r="AR831" s="224"/>
      <c r="AS831" s="224"/>
      <c r="AT831" s="224"/>
      <c r="AU831" s="224"/>
      <c r="AV831" s="224"/>
      <c r="AW831" s="224"/>
      <c r="AX831" s="224"/>
      <c r="AY831" s="224"/>
    </row>
    <row r="832">
      <c r="A832" s="219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5"/>
      <c r="AA832" s="220"/>
      <c r="AB832" s="225"/>
      <c r="AC832" s="225"/>
      <c r="AD832" s="225"/>
      <c r="AE832" s="225"/>
      <c r="AF832" s="225"/>
      <c r="AG832" s="220"/>
      <c r="AH832" s="220"/>
      <c r="AI832" s="220"/>
      <c r="AJ832" s="220"/>
      <c r="AK832" s="222"/>
      <c r="AL832" s="222"/>
      <c r="AM832" s="222"/>
      <c r="AN832" s="222"/>
      <c r="AO832" s="223"/>
      <c r="AP832" s="220"/>
      <c r="AQ832" s="224"/>
      <c r="AR832" s="224"/>
      <c r="AS832" s="224"/>
      <c r="AT832" s="224"/>
      <c r="AU832" s="224"/>
      <c r="AV832" s="224"/>
      <c r="AW832" s="224"/>
      <c r="AX832" s="224"/>
      <c r="AY832" s="224"/>
    </row>
    <row r="833">
      <c r="A833" s="219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5"/>
      <c r="AA833" s="220"/>
      <c r="AB833" s="225"/>
      <c r="AC833" s="225"/>
      <c r="AD833" s="225"/>
      <c r="AE833" s="225"/>
      <c r="AF833" s="225"/>
      <c r="AG833" s="220"/>
      <c r="AH833" s="220"/>
      <c r="AI833" s="220"/>
      <c r="AJ833" s="220"/>
      <c r="AK833" s="222"/>
      <c r="AL833" s="222"/>
      <c r="AM833" s="222"/>
      <c r="AN833" s="222"/>
      <c r="AO833" s="223"/>
      <c r="AP833" s="220"/>
      <c r="AQ833" s="224"/>
      <c r="AR833" s="224"/>
      <c r="AS833" s="224"/>
      <c r="AT833" s="224"/>
      <c r="AU833" s="224"/>
      <c r="AV833" s="224"/>
      <c r="AW833" s="224"/>
      <c r="AX833" s="224"/>
      <c r="AY833" s="224"/>
    </row>
    <row r="834">
      <c r="A834" s="219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5"/>
      <c r="AA834" s="220"/>
      <c r="AB834" s="225"/>
      <c r="AC834" s="225"/>
      <c r="AD834" s="225"/>
      <c r="AE834" s="225"/>
      <c r="AF834" s="225"/>
      <c r="AG834" s="220"/>
      <c r="AH834" s="220"/>
      <c r="AI834" s="220"/>
      <c r="AJ834" s="220"/>
      <c r="AK834" s="222"/>
      <c r="AL834" s="222"/>
      <c r="AM834" s="222"/>
      <c r="AN834" s="222"/>
      <c r="AO834" s="223"/>
      <c r="AP834" s="220"/>
      <c r="AQ834" s="224"/>
      <c r="AR834" s="224"/>
      <c r="AS834" s="224"/>
      <c r="AT834" s="224"/>
      <c r="AU834" s="224"/>
      <c r="AV834" s="224"/>
      <c r="AW834" s="224"/>
      <c r="AX834" s="224"/>
      <c r="AY834" s="224"/>
    </row>
    <row r="835">
      <c r="A835" s="219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5"/>
      <c r="AA835" s="220"/>
      <c r="AB835" s="225"/>
      <c r="AC835" s="225"/>
      <c r="AD835" s="225"/>
      <c r="AE835" s="225"/>
      <c r="AF835" s="225"/>
      <c r="AG835" s="220"/>
      <c r="AH835" s="220"/>
      <c r="AI835" s="220"/>
      <c r="AJ835" s="220"/>
      <c r="AK835" s="222"/>
      <c r="AL835" s="222"/>
      <c r="AM835" s="222"/>
      <c r="AN835" s="222"/>
      <c r="AO835" s="223"/>
      <c r="AP835" s="220"/>
      <c r="AQ835" s="224"/>
      <c r="AR835" s="224"/>
      <c r="AS835" s="224"/>
      <c r="AT835" s="224"/>
      <c r="AU835" s="224"/>
      <c r="AV835" s="224"/>
      <c r="AW835" s="224"/>
      <c r="AX835" s="224"/>
      <c r="AY835" s="224"/>
    </row>
    <row r="836">
      <c r="A836" s="219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5"/>
      <c r="AA836" s="220"/>
      <c r="AB836" s="225"/>
      <c r="AC836" s="225"/>
      <c r="AD836" s="225"/>
      <c r="AE836" s="225"/>
      <c r="AF836" s="225"/>
      <c r="AG836" s="220"/>
      <c r="AH836" s="220"/>
      <c r="AI836" s="220"/>
      <c r="AJ836" s="220"/>
      <c r="AK836" s="222"/>
      <c r="AL836" s="222"/>
      <c r="AM836" s="222"/>
      <c r="AN836" s="222"/>
      <c r="AO836" s="223"/>
      <c r="AP836" s="220"/>
      <c r="AQ836" s="224"/>
      <c r="AR836" s="224"/>
      <c r="AS836" s="224"/>
      <c r="AT836" s="224"/>
      <c r="AU836" s="224"/>
      <c r="AV836" s="224"/>
      <c r="AW836" s="224"/>
      <c r="AX836" s="224"/>
      <c r="AY836" s="224"/>
    </row>
    <row r="837">
      <c r="A837" s="219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5"/>
      <c r="AA837" s="220"/>
      <c r="AB837" s="225"/>
      <c r="AC837" s="225"/>
      <c r="AD837" s="225"/>
      <c r="AE837" s="225"/>
      <c r="AF837" s="225"/>
      <c r="AG837" s="220"/>
      <c r="AH837" s="220"/>
      <c r="AI837" s="220"/>
      <c r="AJ837" s="220"/>
      <c r="AK837" s="222"/>
      <c r="AL837" s="222"/>
      <c r="AM837" s="222"/>
      <c r="AN837" s="222"/>
      <c r="AO837" s="223"/>
      <c r="AP837" s="220"/>
      <c r="AQ837" s="224"/>
      <c r="AR837" s="224"/>
      <c r="AS837" s="224"/>
      <c r="AT837" s="224"/>
      <c r="AU837" s="224"/>
      <c r="AV837" s="224"/>
      <c r="AW837" s="224"/>
      <c r="AX837" s="224"/>
      <c r="AY837" s="224"/>
    </row>
    <row r="838">
      <c r="A838" s="219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5"/>
      <c r="AA838" s="220"/>
      <c r="AB838" s="225"/>
      <c r="AC838" s="225"/>
      <c r="AD838" s="225"/>
      <c r="AE838" s="225"/>
      <c r="AF838" s="225"/>
      <c r="AG838" s="220"/>
      <c r="AH838" s="220"/>
      <c r="AI838" s="220"/>
      <c r="AJ838" s="220"/>
      <c r="AK838" s="222"/>
      <c r="AL838" s="222"/>
      <c r="AM838" s="222"/>
      <c r="AN838" s="222"/>
      <c r="AO838" s="223"/>
      <c r="AP838" s="220"/>
      <c r="AQ838" s="224"/>
      <c r="AR838" s="224"/>
      <c r="AS838" s="224"/>
      <c r="AT838" s="224"/>
      <c r="AU838" s="224"/>
      <c r="AV838" s="224"/>
      <c r="AW838" s="224"/>
      <c r="AX838" s="224"/>
      <c r="AY838" s="224"/>
    </row>
    <row r="839">
      <c r="A839" s="219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5"/>
      <c r="AA839" s="220"/>
      <c r="AB839" s="225"/>
      <c r="AC839" s="225"/>
      <c r="AD839" s="225"/>
      <c r="AE839" s="225"/>
      <c r="AF839" s="225"/>
      <c r="AG839" s="220"/>
      <c r="AH839" s="220"/>
      <c r="AI839" s="220"/>
      <c r="AJ839" s="220"/>
      <c r="AK839" s="222"/>
      <c r="AL839" s="222"/>
      <c r="AM839" s="222"/>
      <c r="AN839" s="222"/>
      <c r="AO839" s="223"/>
      <c r="AP839" s="220"/>
      <c r="AQ839" s="224"/>
      <c r="AR839" s="224"/>
      <c r="AS839" s="224"/>
      <c r="AT839" s="224"/>
      <c r="AU839" s="224"/>
      <c r="AV839" s="224"/>
      <c r="AW839" s="224"/>
      <c r="AX839" s="224"/>
      <c r="AY839" s="224"/>
    </row>
    <row r="840">
      <c r="A840" s="219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5"/>
      <c r="AA840" s="220"/>
      <c r="AB840" s="225"/>
      <c r="AC840" s="225"/>
      <c r="AD840" s="225"/>
      <c r="AE840" s="225"/>
      <c r="AF840" s="225"/>
      <c r="AG840" s="220"/>
      <c r="AH840" s="220"/>
      <c r="AI840" s="220"/>
      <c r="AJ840" s="220"/>
      <c r="AK840" s="222"/>
      <c r="AL840" s="222"/>
      <c r="AM840" s="222"/>
      <c r="AN840" s="222"/>
      <c r="AO840" s="223"/>
      <c r="AP840" s="220"/>
      <c r="AQ840" s="224"/>
      <c r="AR840" s="224"/>
      <c r="AS840" s="224"/>
      <c r="AT840" s="224"/>
      <c r="AU840" s="224"/>
      <c r="AV840" s="224"/>
      <c r="AW840" s="224"/>
      <c r="AX840" s="224"/>
      <c r="AY840" s="224"/>
    </row>
    <row r="841">
      <c r="A841" s="219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5"/>
      <c r="AA841" s="220"/>
      <c r="AB841" s="225"/>
      <c r="AC841" s="225"/>
      <c r="AD841" s="225"/>
      <c r="AE841" s="225"/>
      <c r="AF841" s="225"/>
      <c r="AG841" s="220"/>
      <c r="AH841" s="220"/>
      <c r="AI841" s="220"/>
      <c r="AJ841" s="220"/>
      <c r="AK841" s="222"/>
      <c r="AL841" s="222"/>
      <c r="AM841" s="222"/>
      <c r="AN841" s="222"/>
      <c r="AO841" s="223"/>
      <c r="AP841" s="220"/>
      <c r="AQ841" s="224"/>
      <c r="AR841" s="224"/>
      <c r="AS841" s="224"/>
      <c r="AT841" s="224"/>
      <c r="AU841" s="224"/>
      <c r="AV841" s="224"/>
      <c r="AW841" s="224"/>
      <c r="AX841" s="224"/>
      <c r="AY841" s="224"/>
    </row>
    <row r="842">
      <c r="A842" s="219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5"/>
      <c r="AA842" s="220"/>
      <c r="AB842" s="225"/>
      <c r="AC842" s="225"/>
      <c r="AD842" s="225"/>
      <c r="AE842" s="225"/>
      <c r="AF842" s="225"/>
      <c r="AG842" s="220"/>
      <c r="AH842" s="220"/>
      <c r="AI842" s="220"/>
      <c r="AJ842" s="220"/>
      <c r="AK842" s="222"/>
      <c r="AL842" s="222"/>
      <c r="AM842" s="222"/>
      <c r="AN842" s="222"/>
      <c r="AO842" s="223"/>
      <c r="AP842" s="220"/>
      <c r="AQ842" s="224"/>
      <c r="AR842" s="224"/>
      <c r="AS842" s="224"/>
      <c r="AT842" s="224"/>
      <c r="AU842" s="224"/>
      <c r="AV842" s="224"/>
      <c r="AW842" s="224"/>
      <c r="AX842" s="224"/>
      <c r="AY842" s="224"/>
    </row>
    <row r="843">
      <c r="A843" s="219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5"/>
      <c r="AA843" s="220"/>
      <c r="AB843" s="225"/>
      <c r="AC843" s="225"/>
      <c r="AD843" s="225"/>
      <c r="AE843" s="225"/>
      <c r="AF843" s="225"/>
      <c r="AG843" s="220"/>
      <c r="AH843" s="220"/>
      <c r="AI843" s="220"/>
      <c r="AJ843" s="220"/>
      <c r="AK843" s="222"/>
      <c r="AL843" s="222"/>
      <c r="AM843" s="222"/>
      <c r="AN843" s="222"/>
      <c r="AO843" s="223"/>
      <c r="AP843" s="220"/>
      <c r="AQ843" s="224"/>
      <c r="AR843" s="224"/>
      <c r="AS843" s="224"/>
      <c r="AT843" s="224"/>
      <c r="AU843" s="224"/>
      <c r="AV843" s="224"/>
      <c r="AW843" s="224"/>
      <c r="AX843" s="224"/>
      <c r="AY843" s="224"/>
    </row>
    <row r="844">
      <c r="A844" s="219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5"/>
      <c r="AA844" s="220"/>
      <c r="AB844" s="225"/>
      <c r="AC844" s="225"/>
      <c r="AD844" s="225"/>
      <c r="AE844" s="225"/>
      <c r="AF844" s="225"/>
      <c r="AG844" s="220"/>
      <c r="AH844" s="220"/>
      <c r="AI844" s="220"/>
      <c r="AJ844" s="220"/>
      <c r="AK844" s="222"/>
      <c r="AL844" s="222"/>
      <c r="AM844" s="222"/>
      <c r="AN844" s="222"/>
      <c r="AO844" s="223"/>
      <c r="AP844" s="220"/>
      <c r="AQ844" s="224"/>
      <c r="AR844" s="224"/>
      <c r="AS844" s="224"/>
      <c r="AT844" s="224"/>
      <c r="AU844" s="224"/>
      <c r="AV844" s="224"/>
      <c r="AW844" s="224"/>
      <c r="AX844" s="224"/>
      <c r="AY844" s="224"/>
    </row>
    <row r="845">
      <c r="A845" s="219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5"/>
      <c r="AA845" s="220"/>
      <c r="AB845" s="225"/>
      <c r="AC845" s="225"/>
      <c r="AD845" s="225"/>
      <c r="AE845" s="225"/>
      <c r="AF845" s="225"/>
      <c r="AG845" s="220"/>
      <c r="AH845" s="220"/>
      <c r="AI845" s="220"/>
      <c r="AJ845" s="220"/>
      <c r="AK845" s="222"/>
      <c r="AL845" s="222"/>
      <c r="AM845" s="222"/>
      <c r="AN845" s="222"/>
      <c r="AO845" s="223"/>
      <c r="AP845" s="220"/>
      <c r="AQ845" s="224"/>
      <c r="AR845" s="224"/>
      <c r="AS845" s="224"/>
      <c r="AT845" s="224"/>
      <c r="AU845" s="224"/>
      <c r="AV845" s="224"/>
      <c r="AW845" s="224"/>
      <c r="AX845" s="224"/>
      <c r="AY845" s="224"/>
    </row>
    <row r="846">
      <c r="A846" s="219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5"/>
      <c r="AA846" s="220"/>
      <c r="AB846" s="225"/>
      <c r="AC846" s="225"/>
      <c r="AD846" s="225"/>
      <c r="AE846" s="225"/>
      <c r="AF846" s="225"/>
      <c r="AG846" s="220"/>
      <c r="AH846" s="220"/>
      <c r="AI846" s="220"/>
      <c r="AJ846" s="220"/>
      <c r="AK846" s="222"/>
      <c r="AL846" s="222"/>
      <c r="AM846" s="222"/>
      <c r="AN846" s="222"/>
      <c r="AO846" s="223"/>
      <c r="AP846" s="220"/>
      <c r="AQ846" s="224"/>
      <c r="AR846" s="224"/>
      <c r="AS846" s="224"/>
      <c r="AT846" s="224"/>
      <c r="AU846" s="224"/>
      <c r="AV846" s="224"/>
      <c r="AW846" s="224"/>
      <c r="AX846" s="224"/>
      <c r="AY846" s="224"/>
    </row>
    <row r="847">
      <c r="A847" s="219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5"/>
      <c r="AA847" s="220"/>
      <c r="AB847" s="225"/>
      <c r="AC847" s="225"/>
      <c r="AD847" s="225"/>
      <c r="AE847" s="225"/>
      <c r="AF847" s="225"/>
      <c r="AG847" s="220"/>
      <c r="AH847" s="220"/>
      <c r="AI847" s="220"/>
      <c r="AJ847" s="220"/>
      <c r="AK847" s="222"/>
      <c r="AL847" s="222"/>
      <c r="AM847" s="222"/>
      <c r="AN847" s="222"/>
      <c r="AO847" s="223"/>
      <c r="AP847" s="220"/>
      <c r="AQ847" s="224"/>
      <c r="AR847" s="224"/>
      <c r="AS847" s="224"/>
      <c r="AT847" s="224"/>
      <c r="AU847" s="224"/>
      <c r="AV847" s="224"/>
      <c r="AW847" s="224"/>
      <c r="AX847" s="224"/>
      <c r="AY847" s="224"/>
    </row>
    <row r="848">
      <c r="A848" s="219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5"/>
      <c r="AA848" s="220"/>
      <c r="AB848" s="225"/>
      <c r="AC848" s="225"/>
      <c r="AD848" s="225"/>
      <c r="AE848" s="225"/>
      <c r="AF848" s="225"/>
      <c r="AG848" s="220"/>
      <c r="AH848" s="220"/>
      <c r="AI848" s="220"/>
      <c r="AJ848" s="220"/>
      <c r="AK848" s="222"/>
      <c r="AL848" s="222"/>
      <c r="AM848" s="222"/>
      <c r="AN848" s="222"/>
      <c r="AO848" s="223"/>
      <c r="AP848" s="220"/>
      <c r="AQ848" s="224"/>
      <c r="AR848" s="224"/>
      <c r="AS848" s="224"/>
      <c r="AT848" s="224"/>
      <c r="AU848" s="224"/>
      <c r="AV848" s="224"/>
      <c r="AW848" s="224"/>
      <c r="AX848" s="224"/>
      <c r="AY848" s="224"/>
    </row>
    <row r="849">
      <c r="A849" s="219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5"/>
      <c r="AA849" s="220"/>
      <c r="AB849" s="225"/>
      <c r="AC849" s="225"/>
      <c r="AD849" s="225"/>
      <c r="AE849" s="225"/>
      <c r="AF849" s="225"/>
      <c r="AG849" s="220"/>
      <c r="AH849" s="220"/>
      <c r="AI849" s="220"/>
      <c r="AJ849" s="220"/>
      <c r="AK849" s="222"/>
      <c r="AL849" s="222"/>
      <c r="AM849" s="222"/>
      <c r="AN849" s="222"/>
      <c r="AO849" s="223"/>
      <c r="AP849" s="220"/>
      <c r="AQ849" s="224"/>
      <c r="AR849" s="224"/>
      <c r="AS849" s="224"/>
      <c r="AT849" s="224"/>
      <c r="AU849" s="224"/>
      <c r="AV849" s="224"/>
      <c r="AW849" s="224"/>
      <c r="AX849" s="224"/>
      <c r="AY849" s="224"/>
    </row>
    <row r="850">
      <c r="A850" s="219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5"/>
      <c r="AA850" s="220"/>
      <c r="AB850" s="225"/>
      <c r="AC850" s="225"/>
      <c r="AD850" s="225"/>
      <c r="AE850" s="225"/>
      <c r="AF850" s="225"/>
      <c r="AG850" s="220"/>
      <c r="AH850" s="220"/>
      <c r="AI850" s="220"/>
      <c r="AJ850" s="220"/>
      <c r="AK850" s="222"/>
      <c r="AL850" s="222"/>
      <c r="AM850" s="222"/>
      <c r="AN850" s="222"/>
      <c r="AO850" s="223"/>
      <c r="AP850" s="220"/>
      <c r="AQ850" s="224"/>
      <c r="AR850" s="224"/>
      <c r="AS850" s="224"/>
      <c r="AT850" s="224"/>
      <c r="AU850" s="224"/>
      <c r="AV850" s="224"/>
      <c r="AW850" s="224"/>
      <c r="AX850" s="224"/>
      <c r="AY850" s="224"/>
    </row>
    <row r="851">
      <c r="A851" s="219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5"/>
      <c r="AA851" s="220"/>
      <c r="AB851" s="225"/>
      <c r="AC851" s="225"/>
      <c r="AD851" s="225"/>
      <c r="AE851" s="225"/>
      <c r="AF851" s="225"/>
      <c r="AG851" s="220"/>
      <c r="AH851" s="220"/>
      <c r="AI851" s="220"/>
      <c r="AJ851" s="220"/>
      <c r="AK851" s="222"/>
      <c r="AL851" s="222"/>
      <c r="AM851" s="222"/>
      <c r="AN851" s="222"/>
      <c r="AO851" s="223"/>
      <c r="AP851" s="220"/>
      <c r="AQ851" s="224"/>
      <c r="AR851" s="224"/>
      <c r="AS851" s="224"/>
      <c r="AT851" s="224"/>
      <c r="AU851" s="224"/>
      <c r="AV851" s="224"/>
      <c r="AW851" s="224"/>
      <c r="AX851" s="224"/>
      <c r="AY851" s="224"/>
    </row>
    <row r="852">
      <c r="A852" s="219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5"/>
      <c r="AA852" s="220"/>
      <c r="AB852" s="225"/>
      <c r="AC852" s="225"/>
      <c r="AD852" s="225"/>
      <c r="AE852" s="225"/>
      <c r="AF852" s="225"/>
      <c r="AG852" s="220"/>
      <c r="AH852" s="220"/>
      <c r="AI852" s="220"/>
      <c r="AJ852" s="220"/>
      <c r="AK852" s="222"/>
      <c r="AL852" s="222"/>
      <c r="AM852" s="222"/>
      <c r="AN852" s="222"/>
      <c r="AO852" s="223"/>
      <c r="AP852" s="220"/>
      <c r="AQ852" s="224"/>
      <c r="AR852" s="224"/>
      <c r="AS852" s="224"/>
      <c r="AT852" s="224"/>
      <c r="AU852" s="224"/>
      <c r="AV852" s="224"/>
      <c r="AW852" s="224"/>
      <c r="AX852" s="224"/>
      <c r="AY852" s="224"/>
    </row>
    <row r="853">
      <c r="A853" s="219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5"/>
      <c r="AA853" s="220"/>
      <c r="AB853" s="225"/>
      <c r="AC853" s="225"/>
      <c r="AD853" s="225"/>
      <c r="AE853" s="225"/>
      <c r="AF853" s="225"/>
      <c r="AG853" s="220"/>
      <c r="AH853" s="220"/>
      <c r="AI853" s="220"/>
      <c r="AJ853" s="220"/>
      <c r="AK853" s="222"/>
      <c r="AL853" s="222"/>
      <c r="AM853" s="222"/>
      <c r="AN853" s="222"/>
      <c r="AO853" s="223"/>
      <c r="AP853" s="220"/>
      <c r="AQ853" s="224"/>
      <c r="AR853" s="224"/>
      <c r="AS853" s="224"/>
      <c r="AT853" s="224"/>
      <c r="AU853" s="224"/>
      <c r="AV853" s="224"/>
      <c r="AW853" s="224"/>
      <c r="AX853" s="224"/>
      <c r="AY853" s="224"/>
    </row>
    <row r="854">
      <c r="A854" s="219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5"/>
      <c r="AA854" s="220"/>
      <c r="AB854" s="225"/>
      <c r="AC854" s="225"/>
      <c r="AD854" s="225"/>
      <c r="AE854" s="225"/>
      <c r="AF854" s="225"/>
      <c r="AG854" s="220"/>
      <c r="AH854" s="220"/>
      <c r="AI854" s="220"/>
      <c r="AJ854" s="220"/>
      <c r="AK854" s="222"/>
      <c r="AL854" s="222"/>
      <c r="AM854" s="222"/>
      <c r="AN854" s="222"/>
      <c r="AO854" s="223"/>
      <c r="AP854" s="220"/>
      <c r="AQ854" s="224"/>
      <c r="AR854" s="224"/>
      <c r="AS854" s="224"/>
      <c r="AT854" s="224"/>
      <c r="AU854" s="224"/>
      <c r="AV854" s="224"/>
      <c r="AW854" s="224"/>
      <c r="AX854" s="224"/>
      <c r="AY854" s="224"/>
    </row>
    <row r="855">
      <c r="A855" s="219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5"/>
      <c r="AA855" s="220"/>
      <c r="AB855" s="225"/>
      <c r="AC855" s="225"/>
      <c r="AD855" s="225"/>
      <c r="AE855" s="225"/>
      <c r="AF855" s="225"/>
      <c r="AG855" s="220"/>
      <c r="AH855" s="220"/>
      <c r="AI855" s="220"/>
      <c r="AJ855" s="220"/>
      <c r="AK855" s="222"/>
      <c r="AL855" s="222"/>
      <c r="AM855" s="222"/>
      <c r="AN855" s="222"/>
      <c r="AO855" s="223"/>
      <c r="AP855" s="220"/>
      <c r="AQ855" s="224"/>
      <c r="AR855" s="224"/>
      <c r="AS855" s="224"/>
      <c r="AT855" s="224"/>
      <c r="AU855" s="224"/>
      <c r="AV855" s="224"/>
      <c r="AW855" s="224"/>
      <c r="AX855" s="224"/>
      <c r="AY855" s="224"/>
    </row>
    <row r="856">
      <c r="A856" s="219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5"/>
      <c r="AA856" s="220"/>
      <c r="AB856" s="225"/>
      <c r="AC856" s="225"/>
      <c r="AD856" s="225"/>
      <c r="AE856" s="225"/>
      <c r="AF856" s="225"/>
      <c r="AG856" s="220"/>
      <c r="AH856" s="220"/>
      <c r="AI856" s="220"/>
      <c r="AJ856" s="220"/>
      <c r="AK856" s="222"/>
      <c r="AL856" s="222"/>
      <c r="AM856" s="222"/>
      <c r="AN856" s="222"/>
      <c r="AO856" s="223"/>
      <c r="AP856" s="220"/>
      <c r="AQ856" s="224"/>
      <c r="AR856" s="224"/>
      <c r="AS856" s="224"/>
      <c r="AT856" s="224"/>
      <c r="AU856" s="224"/>
      <c r="AV856" s="224"/>
      <c r="AW856" s="224"/>
      <c r="AX856" s="224"/>
      <c r="AY856" s="224"/>
    </row>
    <row r="857">
      <c r="A857" s="219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5"/>
      <c r="AA857" s="220"/>
      <c r="AB857" s="225"/>
      <c r="AC857" s="225"/>
      <c r="AD857" s="225"/>
      <c r="AE857" s="225"/>
      <c r="AF857" s="225"/>
      <c r="AG857" s="220"/>
      <c r="AH857" s="220"/>
      <c r="AI857" s="220"/>
      <c r="AJ857" s="220"/>
      <c r="AK857" s="222"/>
      <c r="AL857" s="222"/>
      <c r="AM857" s="222"/>
      <c r="AN857" s="222"/>
      <c r="AO857" s="223"/>
      <c r="AP857" s="220"/>
      <c r="AQ857" s="224"/>
      <c r="AR857" s="224"/>
      <c r="AS857" s="224"/>
      <c r="AT857" s="224"/>
      <c r="AU857" s="224"/>
      <c r="AV857" s="224"/>
      <c r="AW857" s="224"/>
      <c r="AX857" s="224"/>
      <c r="AY857" s="224"/>
    </row>
    <row r="858">
      <c r="A858" s="219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5"/>
      <c r="AA858" s="220"/>
      <c r="AB858" s="225"/>
      <c r="AC858" s="225"/>
      <c r="AD858" s="225"/>
      <c r="AE858" s="225"/>
      <c r="AF858" s="225"/>
      <c r="AG858" s="220"/>
      <c r="AH858" s="220"/>
      <c r="AI858" s="220"/>
      <c r="AJ858" s="220"/>
      <c r="AK858" s="222"/>
      <c r="AL858" s="222"/>
      <c r="AM858" s="222"/>
      <c r="AN858" s="222"/>
      <c r="AO858" s="223"/>
      <c r="AP858" s="220"/>
      <c r="AQ858" s="224"/>
      <c r="AR858" s="224"/>
      <c r="AS858" s="224"/>
      <c r="AT858" s="224"/>
      <c r="AU858" s="224"/>
      <c r="AV858" s="224"/>
      <c r="AW858" s="224"/>
      <c r="AX858" s="224"/>
      <c r="AY858" s="224"/>
    </row>
    <row r="859">
      <c r="A859" s="219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5"/>
      <c r="AA859" s="220"/>
      <c r="AB859" s="225"/>
      <c r="AC859" s="225"/>
      <c r="AD859" s="225"/>
      <c r="AE859" s="225"/>
      <c r="AF859" s="225"/>
      <c r="AG859" s="220"/>
      <c r="AH859" s="220"/>
      <c r="AI859" s="220"/>
      <c r="AJ859" s="220"/>
      <c r="AK859" s="222"/>
      <c r="AL859" s="222"/>
      <c r="AM859" s="222"/>
      <c r="AN859" s="222"/>
      <c r="AO859" s="223"/>
      <c r="AP859" s="220"/>
      <c r="AQ859" s="224"/>
      <c r="AR859" s="224"/>
      <c r="AS859" s="224"/>
      <c r="AT859" s="224"/>
      <c r="AU859" s="224"/>
      <c r="AV859" s="224"/>
      <c r="AW859" s="224"/>
      <c r="AX859" s="224"/>
      <c r="AY859" s="224"/>
    </row>
    <row r="860">
      <c r="A860" s="219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5"/>
      <c r="AA860" s="220"/>
      <c r="AB860" s="225"/>
      <c r="AC860" s="225"/>
      <c r="AD860" s="225"/>
      <c r="AE860" s="225"/>
      <c r="AF860" s="225"/>
      <c r="AG860" s="220"/>
      <c r="AH860" s="220"/>
      <c r="AI860" s="220"/>
      <c r="AJ860" s="220"/>
      <c r="AK860" s="222"/>
      <c r="AL860" s="222"/>
      <c r="AM860" s="222"/>
      <c r="AN860" s="222"/>
      <c r="AO860" s="223"/>
      <c r="AP860" s="220"/>
      <c r="AQ860" s="224"/>
      <c r="AR860" s="224"/>
      <c r="AS860" s="224"/>
      <c r="AT860" s="224"/>
      <c r="AU860" s="224"/>
      <c r="AV860" s="224"/>
      <c r="AW860" s="224"/>
      <c r="AX860" s="224"/>
      <c r="AY860" s="224"/>
    </row>
    <row r="861">
      <c r="A861" s="219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5"/>
      <c r="AA861" s="220"/>
      <c r="AB861" s="225"/>
      <c r="AC861" s="225"/>
      <c r="AD861" s="225"/>
      <c r="AE861" s="225"/>
      <c r="AF861" s="225"/>
      <c r="AG861" s="220"/>
      <c r="AH861" s="220"/>
      <c r="AI861" s="220"/>
      <c r="AJ861" s="220"/>
      <c r="AK861" s="222"/>
      <c r="AL861" s="222"/>
      <c r="AM861" s="222"/>
      <c r="AN861" s="222"/>
      <c r="AO861" s="223"/>
      <c r="AP861" s="220"/>
      <c r="AQ861" s="224"/>
      <c r="AR861" s="224"/>
      <c r="AS861" s="224"/>
      <c r="AT861" s="224"/>
      <c r="AU861" s="224"/>
      <c r="AV861" s="224"/>
      <c r="AW861" s="224"/>
      <c r="AX861" s="224"/>
      <c r="AY861" s="224"/>
    </row>
    <row r="862">
      <c r="A862" s="219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5"/>
      <c r="AA862" s="220"/>
      <c r="AB862" s="225"/>
      <c r="AC862" s="225"/>
      <c r="AD862" s="225"/>
      <c r="AE862" s="225"/>
      <c r="AF862" s="225"/>
      <c r="AG862" s="220"/>
      <c r="AH862" s="220"/>
      <c r="AI862" s="220"/>
      <c r="AJ862" s="220"/>
      <c r="AK862" s="222"/>
      <c r="AL862" s="222"/>
      <c r="AM862" s="222"/>
      <c r="AN862" s="222"/>
      <c r="AO862" s="223"/>
      <c r="AP862" s="220"/>
      <c r="AQ862" s="224"/>
      <c r="AR862" s="224"/>
      <c r="AS862" s="224"/>
      <c r="AT862" s="224"/>
      <c r="AU862" s="224"/>
      <c r="AV862" s="224"/>
      <c r="AW862" s="224"/>
      <c r="AX862" s="224"/>
      <c r="AY862" s="224"/>
    </row>
    <row r="863">
      <c r="A863" s="219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5"/>
      <c r="AA863" s="220"/>
      <c r="AB863" s="225"/>
      <c r="AC863" s="225"/>
      <c r="AD863" s="225"/>
      <c r="AE863" s="225"/>
      <c r="AF863" s="225"/>
      <c r="AG863" s="220"/>
      <c r="AH863" s="220"/>
      <c r="AI863" s="220"/>
      <c r="AJ863" s="220"/>
      <c r="AK863" s="222"/>
      <c r="AL863" s="222"/>
      <c r="AM863" s="222"/>
      <c r="AN863" s="222"/>
      <c r="AO863" s="223"/>
      <c r="AP863" s="220"/>
      <c r="AQ863" s="224"/>
      <c r="AR863" s="224"/>
      <c r="AS863" s="224"/>
      <c r="AT863" s="224"/>
      <c r="AU863" s="224"/>
      <c r="AV863" s="224"/>
      <c r="AW863" s="224"/>
      <c r="AX863" s="224"/>
      <c r="AY863" s="224"/>
    </row>
    <row r="864">
      <c r="A864" s="219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5"/>
      <c r="AA864" s="220"/>
      <c r="AB864" s="225"/>
      <c r="AC864" s="225"/>
      <c r="AD864" s="225"/>
      <c r="AE864" s="225"/>
      <c r="AF864" s="225"/>
      <c r="AG864" s="220"/>
      <c r="AH864" s="220"/>
      <c r="AI864" s="220"/>
      <c r="AJ864" s="220"/>
      <c r="AK864" s="222"/>
      <c r="AL864" s="222"/>
      <c r="AM864" s="222"/>
      <c r="AN864" s="222"/>
      <c r="AO864" s="223"/>
      <c r="AP864" s="220"/>
      <c r="AQ864" s="224"/>
      <c r="AR864" s="224"/>
      <c r="AS864" s="224"/>
      <c r="AT864" s="224"/>
      <c r="AU864" s="224"/>
      <c r="AV864" s="224"/>
      <c r="AW864" s="224"/>
      <c r="AX864" s="224"/>
      <c r="AY864" s="224"/>
    </row>
    <row r="865">
      <c r="A865" s="219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5"/>
      <c r="AA865" s="220"/>
      <c r="AB865" s="225"/>
      <c r="AC865" s="225"/>
      <c r="AD865" s="225"/>
      <c r="AE865" s="225"/>
      <c r="AF865" s="225"/>
      <c r="AG865" s="220"/>
      <c r="AH865" s="220"/>
      <c r="AI865" s="220"/>
      <c r="AJ865" s="220"/>
      <c r="AK865" s="222"/>
      <c r="AL865" s="222"/>
      <c r="AM865" s="222"/>
      <c r="AN865" s="222"/>
      <c r="AO865" s="223"/>
      <c r="AP865" s="220"/>
      <c r="AQ865" s="224"/>
      <c r="AR865" s="224"/>
      <c r="AS865" s="224"/>
      <c r="AT865" s="224"/>
      <c r="AU865" s="224"/>
      <c r="AV865" s="224"/>
      <c r="AW865" s="224"/>
      <c r="AX865" s="224"/>
      <c r="AY865" s="224"/>
    </row>
    <row r="866">
      <c r="A866" s="219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5"/>
      <c r="AA866" s="220"/>
      <c r="AB866" s="225"/>
      <c r="AC866" s="225"/>
      <c r="AD866" s="225"/>
      <c r="AE866" s="225"/>
      <c r="AF866" s="225"/>
      <c r="AG866" s="220"/>
      <c r="AH866" s="220"/>
      <c r="AI866" s="220"/>
      <c r="AJ866" s="220"/>
      <c r="AK866" s="222"/>
      <c r="AL866" s="222"/>
      <c r="AM866" s="222"/>
      <c r="AN866" s="222"/>
      <c r="AO866" s="223"/>
      <c r="AP866" s="220"/>
      <c r="AQ866" s="224"/>
      <c r="AR866" s="224"/>
      <c r="AS866" s="224"/>
      <c r="AT866" s="224"/>
      <c r="AU866" s="224"/>
      <c r="AV866" s="224"/>
      <c r="AW866" s="224"/>
      <c r="AX866" s="224"/>
      <c r="AY866" s="224"/>
    </row>
    <row r="867">
      <c r="A867" s="219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5"/>
      <c r="AA867" s="220"/>
      <c r="AB867" s="225"/>
      <c r="AC867" s="225"/>
      <c r="AD867" s="225"/>
      <c r="AE867" s="225"/>
      <c r="AF867" s="225"/>
      <c r="AG867" s="220"/>
      <c r="AH867" s="220"/>
      <c r="AI867" s="220"/>
      <c r="AJ867" s="220"/>
      <c r="AK867" s="222"/>
      <c r="AL867" s="222"/>
      <c r="AM867" s="222"/>
      <c r="AN867" s="222"/>
      <c r="AO867" s="223"/>
      <c r="AP867" s="220"/>
      <c r="AQ867" s="224"/>
      <c r="AR867" s="224"/>
      <c r="AS867" s="224"/>
      <c r="AT867" s="224"/>
      <c r="AU867" s="224"/>
      <c r="AV867" s="224"/>
      <c r="AW867" s="224"/>
      <c r="AX867" s="224"/>
      <c r="AY867" s="224"/>
    </row>
    <row r="868">
      <c r="A868" s="219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5"/>
      <c r="AA868" s="220"/>
      <c r="AB868" s="225"/>
      <c r="AC868" s="225"/>
      <c r="AD868" s="225"/>
      <c r="AE868" s="225"/>
      <c r="AF868" s="225"/>
      <c r="AG868" s="220"/>
      <c r="AH868" s="220"/>
      <c r="AI868" s="220"/>
      <c r="AJ868" s="220"/>
      <c r="AK868" s="222"/>
      <c r="AL868" s="222"/>
      <c r="AM868" s="222"/>
      <c r="AN868" s="222"/>
      <c r="AO868" s="223"/>
      <c r="AP868" s="220"/>
      <c r="AQ868" s="224"/>
      <c r="AR868" s="224"/>
      <c r="AS868" s="224"/>
      <c r="AT868" s="224"/>
      <c r="AU868" s="224"/>
      <c r="AV868" s="224"/>
      <c r="AW868" s="224"/>
      <c r="AX868" s="224"/>
      <c r="AY868" s="224"/>
    </row>
    <row r="869">
      <c r="A869" s="219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5"/>
      <c r="AA869" s="220"/>
      <c r="AB869" s="225"/>
      <c r="AC869" s="225"/>
      <c r="AD869" s="225"/>
      <c r="AE869" s="225"/>
      <c r="AF869" s="225"/>
      <c r="AG869" s="220"/>
      <c r="AH869" s="220"/>
      <c r="AI869" s="220"/>
      <c r="AJ869" s="220"/>
      <c r="AK869" s="222"/>
      <c r="AL869" s="222"/>
      <c r="AM869" s="222"/>
      <c r="AN869" s="222"/>
      <c r="AO869" s="223"/>
      <c r="AP869" s="220"/>
      <c r="AQ869" s="224"/>
      <c r="AR869" s="224"/>
      <c r="AS869" s="224"/>
      <c r="AT869" s="224"/>
      <c r="AU869" s="224"/>
      <c r="AV869" s="224"/>
      <c r="AW869" s="224"/>
      <c r="AX869" s="224"/>
      <c r="AY869" s="224"/>
    </row>
    <row r="870">
      <c r="A870" s="219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5"/>
      <c r="AA870" s="220"/>
      <c r="AB870" s="225"/>
      <c r="AC870" s="225"/>
      <c r="AD870" s="225"/>
      <c r="AE870" s="225"/>
      <c r="AF870" s="225"/>
      <c r="AG870" s="220"/>
      <c r="AH870" s="220"/>
      <c r="AI870" s="220"/>
      <c r="AJ870" s="220"/>
      <c r="AK870" s="222"/>
      <c r="AL870" s="222"/>
      <c r="AM870" s="222"/>
      <c r="AN870" s="222"/>
      <c r="AO870" s="223"/>
      <c r="AP870" s="220"/>
      <c r="AQ870" s="224"/>
      <c r="AR870" s="224"/>
      <c r="AS870" s="224"/>
      <c r="AT870" s="224"/>
      <c r="AU870" s="224"/>
      <c r="AV870" s="224"/>
      <c r="AW870" s="224"/>
      <c r="AX870" s="224"/>
      <c r="AY870" s="224"/>
    </row>
    <row r="871">
      <c r="A871" s="219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5"/>
      <c r="AA871" s="220"/>
      <c r="AB871" s="225"/>
      <c r="AC871" s="225"/>
      <c r="AD871" s="225"/>
      <c r="AE871" s="225"/>
      <c r="AF871" s="225"/>
      <c r="AG871" s="220"/>
      <c r="AH871" s="220"/>
      <c r="AI871" s="220"/>
      <c r="AJ871" s="220"/>
      <c r="AK871" s="222"/>
      <c r="AL871" s="222"/>
      <c r="AM871" s="222"/>
      <c r="AN871" s="222"/>
      <c r="AO871" s="223"/>
      <c r="AP871" s="220"/>
      <c r="AQ871" s="224"/>
      <c r="AR871" s="224"/>
      <c r="AS871" s="224"/>
      <c r="AT871" s="224"/>
      <c r="AU871" s="224"/>
      <c r="AV871" s="224"/>
      <c r="AW871" s="224"/>
      <c r="AX871" s="224"/>
      <c r="AY871" s="224"/>
    </row>
    <row r="872">
      <c r="A872" s="219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5"/>
      <c r="AA872" s="220"/>
      <c r="AB872" s="225"/>
      <c r="AC872" s="225"/>
      <c r="AD872" s="225"/>
      <c r="AE872" s="225"/>
      <c r="AF872" s="225"/>
      <c r="AG872" s="220"/>
      <c r="AH872" s="220"/>
      <c r="AI872" s="220"/>
      <c r="AJ872" s="220"/>
      <c r="AK872" s="222"/>
      <c r="AL872" s="222"/>
      <c r="AM872" s="222"/>
      <c r="AN872" s="222"/>
      <c r="AO872" s="223"/>
      <c r="AP872" s="220"/>
      <c r="AQ872" s="224"/>
      <c r="AR872" s="224"/>
      <c r="AS872" s="224"/>
      <c r="AT872" s="224"/>
      <c r="AU872" s="224"/>
      <c r="AV872" s="224"/>
      <c r="AW872" s="224"/>
      <c r="AX872" s="224"/>
      <c r="AY872" s="224"/>
    </row>
    <row r="873">
      <c r="A873" s="219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5"/>
      <c r="AA873" s="220"/>
      <c r="AB873" s="225"/>
      <c r="AC873" s="225"/>
      <c r="AD873" s="225"/>
      <c r="AE873" s="225"/>
      <c r="AF873" s="225"/>
      <c r="AG873" s="220"/>
      <c r="AH873" s="220"/>
      <c r="AI873" s="220"/>
      <c r="AJ873" s="220"/>
      <c r="AK873" s="222"/>
      <c r="AL873" s="222"/>
      <c r="AM873" s="222"/>
      <c r="AN873" s="222"/>
      <c r="AO873" s="223"/>
      <c r="AP873" s="220"/>
      <c r="AQ873" s="224"/>
      <c r="AR873" s="224"/>
      <c r="AS873" s="224"/>
      <c r="AT873" s="224"/>
      <c r="AU873" s="224"/>
      <c r="AV873" s="224"/>
      <c r="AW873" s="224"/>
      <c r="AX873" s="224"/>
      <c r="AY873" s="224"/>
    </row>
    <row r="874">
      <c r="A874" s="219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5"/>
      <c r="AA874" s="220"/>
      <c r="AB874" s="225"/>
      <c r="AC874" s="225"/>
      <c r="AD874" s="225"/>
      <c r="AE874" s="225"/>
      <c r="AF874" s="225"/>
      <c r="AG874" s="220"/>
      <c r="AH874" s="220"/>
      <c r="AI874" s="220"/>
      <c r="AJ874" s="220"/>
      <c r="AK874" s="222"/>
      <c r="AL874" s="222"/>
      <c r="AM874" s="222"/>
      <c r="AN874" s="222"/>
      <c r="AO874" s="223"/>
      <c r="AP874" s="220"/>
      <c r="AQ874" s="224"/>
      <c r="AR874" s="224"/>
      <c r="AS874" s="224"/>
      <c r="AT874" s="224"/>
      <c r="AU874" s="224"/>
      <c r="AV874" s="224"/>
      <c r="AW874" s="224"/>
      <c r="AX874" s="224"/>
      <c r="AY874" s="224"/>
    </row>
    <row r="875">
      <c r="A875" s="219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5"/>
      <c r="AA875" s="220"/>
      <c r="AB875" s="225"/>
      <c r="AC875" s="225"/>
      <c r="AD875" s="225"/>
      <c r="AE875" s="225"/>
      <c r="AF875" s="225"/>
      <c r="AG875" s="220"/>
      <c r="AH875" s="220"/>
      <c r="AI875" s="220"/>
      <c r="AJ875" s="220"/>
      <c r="AK875" s="222"/>
      <c r="AL875" s="222"/>
      <c r="AM875" s="222"/>
      <c r="AN875" s="222"/>
      <c r="AO875" s="223"/>
      <c r="AP875" s="220"/>
      <c r="AQ875" s="224"/>
      <c r="AR875" s="224"/>
      <c r="AS875" s="224"/>
      <c r="AT875" s="224"/>
      <c r="AU875" s="224"/>
      <c r="AV875" s="224"/>
      <c r="AW875" s="224"/>
      <c r="AX875" s="224"/>
      <c r="AY875" s="224"/>
    </row>
    <row r="876">
      <c r="A876" s="219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5"/>
      <c r="AA876" s="220"/>
      <c r="AB876" s="225"/>
      <c r="AC876" s="225"/>
      <c r="AD876" s="225"/>
      <c r="AE876" s="225"/>
      <c r="AF876" s="225"/>
      <c r="AG876" s="220"/>
      <c r="AH876" s="220"/>
      <c r="AI876" s="220"/>
      <c r="AJ876" s="220"/>
      <c r="AK876" s="222"/>
      <c r="AL876" s="222"/>
      <c r="AM876" s="222"/>
      <c r="AN876" s="222"/>
      <c r="AO876" s="223"/>
      <c r="AP876" s="220"/>
      <c r="AQ876" s="224"/>
      <c r="AR876" s="224"/>
      <c r="AS876" s="224"/>
      <c r="AT876" s="224"/>
      <c r="AU876" s="224"/>
      <c r="AV876" s="224"/>
      <c r="AW876" s="224"/>
      <c r="AX876" s="224"/>
      <c r="AY876" s="224"/>
    </row>
    <row r="877">
      <c r="A877" s="219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5"/>
      <c r="AA877" s="220"/>
      <c r="AB877" s="225"/>
      <c r="AC877" s="225"/>
      <c r="AD877" s="225"/>
      <c r="AE877" s="225"/>
      <c r="AF877" s="225"/>
      <c r="AG877" s="220"/>
      <c r="AH877" s="220"/>
      <c r="AI877" s="220"/>
      <c r="AJ877" s="220"/>
      <c r="AK877" s="222"/>
      <c r="AL877" s="222"/>
      <c r="AM877" s="222"/>
      <c r="AN877" s="222"/>
      <c r="AO877" s="223"/>
      <c r="AP877" s="220"/>
      <c r="AQ877" s="224"/>
      <c r="AR877" s="224"/>
      <c r="AS877" s="224"/>
      <c r="AT877" s="224"/>
      <c r="AU877" s="224"/>
      <c r="AV877" s="224"/>
      <c r="AW877" s="224"/>
      <c r="AX877" s="224"/>
      <c r="AY877" s="224"/>
    </row>
    <row r="878">
      <c r="A878" s="219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5"/>
      <c r="AA878" s="220"/>
      <c r="AB878" s="225"/>
      <c r="AC878" s="225"/>
      <c r="AD878" s="225"/>
      <c r="AE878" s="225"/>
      <c r="AF878" s="225"/>
      <c r="AG878" s="220"/>
      <c r="AH878" s="220"/>
      <c r="AI878" s="220"/>
      <c r="AJ878" s="220"/>
      <c r="AK878" s="222"/>
      <c r="AL878" s="222"/>
      <c r="AM878" s="222"/>
      <c r="AN878" s="222"/>
      <c r="AO878" s="223"/>
      <c r="AP878" s="220"/>
      <c r="AQ878" s="224"/>
      <c r="AR878" s="224"/>
      <c r="AS878" s="224"/>
      <c r="AT878" s="224"/>
      <c r="AU878" s="224"/>
      <c r="AV878" s="224"/>
      <c r="AW878" s="224"/>
      <c r="AX878" s="224"/>
      <c r="AY878" s="224"/>
    </row>
    <row r="879">
      <c r="A879" s="219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5"/>
      <c r="AA879" s="220"/>
      <c r="AB879" s="225"/>
      <c r="AC879" s="225"/>
      <c r="AD879" s="225"/>
      <c r="AE879" s="225"/>
      <c r="AF879" s="225"/>
      <c r="AG879" s="220"/>
      <c r="AH879" s="220"/>
      <c r="AI879" s="220"/>
      <c r="AJ879" s="220"/>
      <c r="AK879" s="222"/>
      <c r="AL879" s="222"/>
      <c r="AM879" s="222"/>
      <c r="AN879" s="222"/>
      <c r="AO879" s="223"/>
      <c r="AP879" s="220"/>
      <c r="AQ879" s="224"/>
      <c r="AR879" s="224"/>
      <c r="AS879" s="224"/>
      <c r="AT879" s="224"/>
      <c r="AU879" s="224"/>
      <c r="AV879" s="224"/>
      <c r="AW879" s="224"/>
      <c r="AX879" s="224"/>
      <c r="AY879" s="224"/>
    </row>
    <row r="880">
      <c r="A880" s="219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5"/>
      <c r="AA880" s="220"/>
      <c r="AB880" s="225"/>
      <c r="AC880" s="225"/>
      <c r="AD880" s="225"/>
      <c r="AE880" s="225"/>
      <c r="AF880" s="225"/>
      <c r="AG880" s="220"/>
      <c r="AH880" s="220"/>
      <c r="AI880" s="220"/>
      <c r="AJ880" s="220"/>
      <c r="AK880" s="222"/>
      <c r="AL880" s="222"/>
      <c r="AM880" s="222"/>
      <c r="AN880" s="222"/>
      <c r="AO880" s="223"/>
      <c r="AP880" s="220"/>
      <c r="AQ880" s="224"/>
      <c r="AR880" s="224"/>
      <c r="AS880" s="224"/>
      <c r="AT880" s="224"/>
      <c r="AU880" s="224"/>
      <c r="AV880" s="224"/>
      <c r="AW880" s="224"/>
      <c r="AX880" s="224"/>
      <c r="AY880" s="224"/>
    </row>
    <row r="881">
      <c r="A881" s="219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5"/>
      <c r="AA881" s="220"/>
      <c r="AB881" s="225"/>
      <c r="AC881" s="225"/>
      <c r="AD881" s="225"/>
      <c r="AE881" s="225"/>
      <c r="AF881" s="225"/>
      <c r="AG881" s="220"/>
      <c r="AH881" s="220"/>
      <c r="AI881" s="220"/>
      <c r="AJ881" s="220"/>
      <c r="AK881" s="222"/>
      <c r="AL881" s="222"/>
      <c r="AM881" s="222"/>
      <c r="AN881" s="222"/>
      <c r="AO881" s="223"/>
      <c r="AP881" s="220"/>
      <c r="AQ881" s="224"/>
      <c r="AR881" s="224"/>
      <c r="AS881" s="224"/>
      <c r="AT881" s="224"/>
      <c r="AU881" s="224"/>
      <c r="AV881" s="224"/>
      <c r="AW881" s="224"/>
      <c r="AX881" s="224"/>
      <c r="AY881" s="224"/>
    </row>
    <row r="882">
      <c r="A882" s="219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5"/>
      <c r="AA882" s="220"/>
      <c r="AB882" s="225"/>
      <c r="AC882" s="225"/>
      <c r="AD882" s="225"/>
      <c r="AE882" s="225"/>
      <c r="AF882" s="225"/>
      <c r="AG882" s="220"/>
      <c r="AH882" s="220"/>
      <c r="AI882" s="220"/>
      <c r="AJ882" s="220"/>
      <c r="AK882" s="222"/>
      <c r="AL882" s="222"/>
      <c r="AM882" s="222"/>
      <c r="AN882" s="222"/>
      <c r="AO882" s="223"/>
      <c r="AP882" s="220"/>
      <c r="AQ882" s="224"/>
      <c r="AR882" s="224"/>
      <c r="AS882" s="224"/>
      <c r="AT882" s="224"/>
      <c r="AU882" s="224"/>
      <c r="AV882" s="224"/>
      <c r="AW882" s="224"/>
      <c r="AX882" s="224"/>
      <c r="AY882" s="224"/>
    </row>
    <row r="883">
      <c r="A883" s="219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5"/>
      <c r="AA883" s="220"/>
      <c r="AB883" s="225"/>
      <c r="AC883" s="225"/>
      <c r="AD883" s="225"/>
      <c r="AE883" s="225"/>
      <c r="AF883" s="225"/>
      <c r="AG883" s="220"/>
      <c r="AH883" s="220"/>
      <c r="AI883" s="220"/>
      <c r="AJ883" s="220"/>
      <c r="AK883" s="222"/>
      <c r="AL883" s="222"/>
      <c r="AM883" s="222"/>
      <c r="AN883" s="222"/>
      <c r="AO883" s="223"/>
      <c r="AP883" s="220"/>
      <c r="AQ883" s="224"/>
      <c r="AR883" s="224"/>
      <c r="AS883" s="224"/>
      <c r="AT883" s="224"/>
      <c r="AU883" s="224"/>
      <c r="AV883" s="224"/>
      <c r="AW883" s="224"/>
      <c r="AX883" s="224"/>
      <c r="AY883" s="224"/>
    </row>
    <row r="884">
      <c r="A884" s="219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5"/>
      <c r="AA884" s="220"/>
      <c r="AB884" s="225"/>
      <c r="AC884" s="225"/>
      <c r="AD884" s="225"/>
      <c r="AE884" s="225"/>
      <c r="AF884" s="225"/>
      <c r="AG884" s="220"/>
      <c r="AH884" s="220"/>
      <c r="AI884" s="220"/>
      <c r="AJ884" s="220"/>
      <c r="AK884" s="222"/>
      <c r="AL884" s="222"/>
      <c r="AM884" s="222"/>
      <c r="AN884" s="222"/>
      <c r="AO884" s="223"/>
      <c r="AP884" s="220"/>
      <c r="AQ884" s="224"/>
      <c r="AR884" s="224"/>
      <c r="AS884" s="224"/>
      <c r="AT884" s="224"/>
      <c r="AU884" s="224"/>
      <c r="AV884" s="224"/>
      <c r="AW884" s="224"/>
      <c r="AX884" s="224"/>
      <c r="AY884" s="224"/>
    </row>
    <row r="885">
      <c r="A885" s="219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5"/>
      <c r="AA885" s="220"/>
      <c r="AB885" s="225"/>
      <c r="AC885" s="225"/>
      <c r="AD885" s="225"/>
      <c r="AE885" s="225"/>
      <c r="AF885" s="225"/>
      <c r="AG885" s="220"/>
      <c r="AH885" s="220"/>
      <c r="AI885" s="220"/>
      <c r="AJ885" s="220"/>
      <c r="AK885" s="222"/>
      <c r="AL885" s="222"/>
      <c r="AM885" s="222"/>
      <c r="AN885" s="222"/>
      <c r="AO885" s="223"/>
      <c r="AP885" s="220"/>
      <c r="AQ885" s="224"/>
      <c r="AR885" s="224"/>
      <c r="AS885" s="224"/>
      <c r="AT885" s="224"/>
      <c r="AU885" s="224"/>
      <c r="AV885" s="224"/>
      <c r="AW885" s="224"/>
      <c r="AX885" s="224"/>
      <c r="AY885" s="224"/>
    </row>
    <row r="886">
      <c r="A886" s="219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5"/>
      <c r="AA886" s="220"/>
      <c r="AB886" s="225"/>
      <c r="AC886" s="225"/>
      <c r="AD886" s="225"/>
      <c r="AE886" s="225"/>
      <c r="AF886" s="225"/>
      <c r="AG886" s="220"/>
      <c r="AH886" s="220"/>
      <c r="AI886" s="220"/>
      <c r="AJ886" s="220"/>
      <c r="AK886" s="222"/>
      <c r="AL886" s="222"/>
      <c r="AM886" s="222"/>
      <c r="AN886" s="222"/>
      <c r="AO886" s="223"/>
      <c r="AP886" s="220"/>
      <c r="AQ886" s="224"/>
      <c r="AR886" s="224"/>
      <c r="AS886" s="224"/>
      <c r="AT886" s="224"/>
      <c r="AU886" s="224"/>
      <c r="AV886" s="224"/>
      <c r="AW886" s="224"/>
      <c r="AX886" s="224"/>
      <c r="AY886" s="224"/>
    </row>
    <row r="887">
      <c r="A887" s="219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5"/>
      <c r="AA887" s="220"/>
      <c r="AB887" s="225"/>
      <c r="AC887" s="225"/>
      <c r="AD887" s="225"/>
      <c r="AE887" s="225"/>
      <c r="AF887" s="225"/>
      <c r="AG887" s="220"/>
      <c r="AH887" s="220"/>
      <c r="AI887" s="220"/>
      <c r="AJ887" s="220"/>
      <c r="AK887" s="222"/>
      <c r="AL887" s="222"/>
      <c r="AM887" s="222"/>
      <c r="AN887" s="222"/>
      <c r="AO887" s="223"/>
      <c r="AP887" s="220"/>
      <c r="AQ887" s="224"/>
      <c r="AR887" s="224"/>
      <c r="AS887" s="224"/>
      <c r="AT887" s="224"/>
      <c r="AU887" s="224"/>
      <c r="AV887" s="224"/>
      <c r="AW887" s="224"/>
      <c r="AX887" s="224"/>
      <c r="AY887" s="224"/>
    </row>
    <row r="888">
      <c r="A888" s="219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5"/>
      <c r="AA888" s="220"/>
      <c r="AB888" s="225"/>
      <c r="AC888" s="225"/>
      <c r="AD888" s="225"/>
      <c r="AE888" s="225"/>
      <c r="AF888" s="225"/>
      <c r="AG888" s="220"/>
      <c r="AH888" s="220"/>
      <c r="AI888" s="220"/>
      <c r="AJ888" s="220"/>
      <c r="AK888" s="222"/>
      <c r="AL888" s="222"/>
      <c r="AM888" s="222"/>
      <c r="AN888" s="222"/>
      <c r="AO888" s="223"/>
      <c r="AP888" s="220"/>
      <c r="AQ888" s="224"/>
      <c r="AR888" s="224"/>
      <c r="AS888" s="224"/>
      <c r="AT888" s="224"/>
      <c r="AU888" s="224"/>
      <c r="AV888" s="224"/>
      <c r="AW888" s="224"/>
      <c r="AX888" s="224"/>
      <c r="AY888" s="224"/>
    </row>
    <row r="889">
      <c r="A889" s="219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5"/>
      <c r="AA889" s="220"/>
      <c r="AB889" s="225"/>
      <c r="AC889" s="225"/>
      <c r="AD889" s="225"/>
      <c r="AE889" s="225"/>
      <c r="AF889" s="225"/>
      <c r="AG889" s="220"/>
      <c r="AH889" s="220"/>
      <c r="AI889" s="220"/>
      <c r="AJ889" s="220"/>
      <c r="AK889" s="222"/>
      <c r="AL889" s="222"/>
      <c r="AM889" s="222"/>
      <c r="AN889" s="222"/>
      <c r="AO889" s="223"/>
      <c r="AP889" s="220"/>
      <c r="AQ889" s="224"/>
      <c r="AR889" s="224"/>
      <c r="AS889" s="224"/>
      <c r="AT889" s="224"/>
      <c r="AU889" s="224"/>
      <c r="AV889" s="224"/>
      <c r="AW889" s="224"/>
      <c r="AX889" s="224"/>
      <c r="AY889" s="224"/>
    </row>
    <row r="890">
      <c r="A890" s="219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5"/>
      <c r="AA890" s="220"/>
      <c r="AB890" s="225"/>
      <c r="AC890" s="225"/>
      <c r="AD890" s="225"/>
      <c r="AE890" s="225"/>
      <c r="AF890" s="225"/>
      <c r="AG890" s="220"/>
      <c r="AH890" s="220"/>
      <c r="AI890" s="220"/>
      <c r="AJ890" s="220"/>
      <c r="AK890" s="222"/>
      <c r="AL890" s="222"/>
      <c r="AM890" s="222"/>
      <c r="AN890" s="222"/>
      <c r="AO890" s="223"/>
      <c r="AP890" s="220"/>
      <c r="AQ890" s="224"/>
      <c r="AR890" s="224"/>
      <c r="AS890" s="224"/>
      <c r="AT890" s="224"/>
      <c r="AU890" s="224"/>
      <c r="AV890" s="224"/>
      <c r="AW890" s="224"/>
      <c r="AX890" s="224"/>
      <c r="AY890" s="224"/>
    </row>
    <row r="891">
      <c r="A891" s="219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5"/>
      <c r="AA891" s="220"/>
      <c r="AB891" s="225"/>
      <c r="AC891" s="225"/>
      <c r="AD891" s="225"/>
      <c r="AE891" s="225"/>
      <c r="AF891" s="225"/>
      <c r="AG891" s="220"/>
      <c r="AH891" s="220"/>
      <c r="AI891" s="220"/>
      <c r="AJ891" s="220"/>
      <c r="AK891" s="222"/>
      <c r="AL891" s="222"/>
      <c r="AM891" s="222"/>
      <c r="AN891" s="222"/>
      <c r="AO891" s="223"/>
      <c r="AP891" s="220"/>
      <c r="AQ891" s="224"/>
      <c r="AR891" s="224"/>
      <c r="AS891" s="224"/>
      <c r="AT891" s="224"/>
      <c r="AU891" s="224"/>
      <c r="AV891" s="224"/>
      <c r="AW891" s="224"/>
      <c r="AX891" s="224"/>
      <c r="AY891" s="224"/>
    </row>
    <row r="892">
      <c r="A892" s="219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5"/>
      <c r="AA892" s="220"/>
      <c r="AB892" s="225"/>
      <c r="AC892" s="225"/>
      <c r="AD892" s="225"/>
      <c r="AE892" s="225"/>
      <c r="AF892" s="225"/>
      <c r="AG892" s="220"/>
      <c r="AH892" s="220"/>
      <c r="AI892" s="220"/>
      <c r="AJ892" s="220"/>
      <c r="AK892" s="222"/>
      <c r="AL892" s="222"/>
      <c r="AM892" s="222"/>
      <c r="AN892" s="222"/>
      <c r="AO892" s="223"/>
      <c r="AP892" s="220"/>
      <c r="AQ892" s="224"/>
      <c r="AR892" s="224"/>
      <c r="AS892" s="224"/>
      <c r="AT892" s="224"/>
      <c r="AU892" s="224"/>
      <c r="AV892" s="224"/>
      <c r="AW892" s="224"/>
      <c r="AX892" s="224"/>
      <c r="AY892" s="224"/>
    </row>
    <row r="893">
      <c r="A893" s="219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5"/>
      <c r="AA893" s="220"/>
      <c r="AB893" s="225"/>
      <c r="AC893" s="225"/>
      <c r="AD893" s="225"/>
      <c r="AE893" s="225"/>
      <c r="AF893" s="225"/>
      <c r="AG893" s="220"/>
      <c r="AH893" s="220"/>
      <c r="AI893" s="220"/>
      <c r="AJ893" s="220"/>
      <c r="AK893" s="222"/>
      <c r="AL893" s="222"/>
      <c r="AM893" s="222"/>
      <c r="AN893" s="222"/>
      <c r="AO893" s="223"/>
      <c r="AP893" s="220"/>
      <c r="AQ893" s="224"/>
      <c r="AR893" s="224"/>
      <c r="AS893" s="224"/>
      <c r="AT893" s="224"/>
      <c r="AU893" s="224"/>
      <c r="AV893" s="224"/>
      <c r="AW893" s="224"/>
      <c r="AX893" s="224"/>
      <c r="AY893" s="224"/>
    </row>
    <row r="894">
      <c r="A894" s="219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5"/>
      <c r="AA894" s="220"/>
      <c r="AB894" s="225"/>
      <c r="AC894" s="225"/>
      <c r="AD894" s="225"/>
      <c r="AE894" s="225"/>
      <c r="AF894" s="225"/>
      <c r="AG894" s="220"/>
      <c r="AH894" s="220"/>
      <c r="AI894" s="220"/>
      <c r="AJ894" s="220"/>
      <c r="AK894" s="222"/>
      <c r="AL894" s="222"/>
      <c r="AM894" s="222"/>
      <c r="AN894" s="222"/>
      <c r="AO894" s="223"/>
      <c r="AP894" s="220"/>
      <c r="AQ894" s="224"/>
      <c r="AR894" s="224"/>
      <c r="AS894" s="224"/>
      <c r="AT894" s="224"/>
      <c r="AU894" s="224"/>
      <c r="AV894" s="224"/>
      <c r="AW894" s="224"/>
      <c r="AX894" s="224"/>
      <c r="AY894" s="224"/>
    </row>
    <row r="895">
      <c r="A895" s="219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5"/>
      <c r="AA895" s="220"/>
      <c r="AB895" s="225"/>
      <c r="AC895" s="225"/>
      <c r="AD895" s="225"/>
      <c r="AE895" s="225"/>
      <c r="AF895" s="225"/>
      <c r="AG895" s="220"/>
      <c r="AH895" s="220"/>
      <c r="AI895" s="220"/>
      <c r="AJ895" s="220"/>
      <c r="AK895" s="222"/>
      <c r="AL895" s="222"/>
      <c r="AM895" s="222"/>
      <c r="AN895" s="222"/>
      <c r="AO895" s="223"/>
      <c r="AP895" s="220"/>
      <c r="AQ895" s="224"/>
      <c r="AR895" s="224"/>
      <c r="AS895" s="224"/>
      <c r="AT895" s="224"/>
      <c r="AU895" s="224"/>
      <c r="AV895" s="224"/>
      <c r="AW895" s="224"/>
      <c r="AX895" s="224"/>
      <c r="AY895" s="224"/>
    </row>
    <row r="896">
      <c r="A896" s="219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5"/>
      <c r="AA896" s="220"/>
      <c r="AB896" s="225"/>
      <c r="AC896" s="225"/>
      <c r="AD896" s="225"/>
      <c r="AE896" s="225"/>
      <c r="AF896" s="225"/>
      <c r="AG896" s="220"/>
      <c r="AH896" s="220"/>
      <c r="AI896" s="220"/>
      <c r="AJ896" s="220"/>
      <c r="AK896" s="222"/>
      <c r="AL896" s="222"/>
      <c r="AM896" s="222"/>
      <c r="AN896" s="222"/>
      <c r="AO896" s="223"/>
      <c r="AP896" s="220"/>
      <c r="AQ896" s="224"/>
      <c r="AR896" s="224"/>
      <c r="AS896" s="224"/>
      <c r="AT896" s="224"/>
      <c r="AU896" s="224"/>
      <c r="AV896" s="224"/>
      <c r="AW896" s="224"/>
      <c r="AX896" s="224"/>
      <c r="AY896" s="224"/>
    </row>
    <row r="897">
      <c r="A897" s="219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5"/>
      <c r="AA897" s="220"/>
      <c r="AB897" s="225"/>
      <c r="AC897" s="225"/>
      <c r="AD897" s="225"/>
      <c r="AE897" s="225"/>
      <c r="AF897" s="225"/>
      <c r="AG897" s="220"/>
      <c r="AH897" s="220"/>
      <c r="AI897" s="220"/>
      <c r="AJ897" s="220"/>
      <c r="AK897" s="222"/>
      <c r="AL897" s="222"/>
      <c r="AM897" s="222"/>
      <c r="AN897" s="222"/>
      <c r="AO897" s="223"/>
      <c r="AP897" s="220"/>
      <c r="AQ897" s="224"/>
      <c r="AR897" s="224"/>
      <c r="AS897" s="224"/>
      <c r="AT897" s="224"/>
      <c r="AU897" s="224"/>
      <c r="AV897" s="224"/>
      <c r="AW897" s="224"/>
      <c r="AX897" s="224"/>
      <c r="AY897" s="224"/>
    </row>
    <row r="898">
      <c r="A898" s="219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5"/>
      <c r="AA898" s="220"/>
      <c r="AB898" s="225"/>
      <c r="AC898" s="225"/>
      <c r="AD898" s="225"/>
      <c r="AE898" s="225"/>
      <c r="AF898" s="225"/>
      <c r="AG898" s="220"/>
      <c r="AH898" s="220"/>
      <c r="AI898" s="220"/>
      <c r="AJ898" s="220"/>
      <c r="AK898" s="222"/>
      <c r="AL898" s="222"/>
      <c r="AM898" s="222"/>
      <c r="AN898" s="222"/>
      <c r="AO898" s="223"/>
      <c r="AP898" s="220"/>
      <c r="AQ898" s="224"/>
      <c r="AR898" s="224"/>
      <c r="AS898" s="224"/>
      <c r="AT898" s="224"/>
      <c r="AU898" s="224"/>
      <c r="AV898" s="224"/>
      <c r="AW898" s="224"/>
      <c r="AX898" s="224"/>
      <c r="AY898" s="224"/>
    </row>
    <row r="899">
      <c r="A899" s="219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5"/>
      <c r="AA899" s="220"/>
      <c r="AB899" s="225"/>
      <c r="AC899" s="225"/>
      <c r="AD899" s="225"/>
      <c r="AE899" s="225"/>
      <c r="AF899" s="225"/>
      <c r="AG899" s="220"/>
      <c r="AH899" s="220"/>
      <c r="AI899" s="220"/>
      <c r="AJ899" s="220"/>
      <c r="AK899" s="222"/>
      <c r="AL899" s="222"/>
      <c r="AM899" s="222"/>
      <c r="AN899" s="222"/>
      <c r="AO899" s="223"/>
      <c r="AP899" s="220"/>
      <c r="AQ899" s="224"/>
      <c r="AR899" s="224"/>
      <c r="AS899" s="224"/>
      <c r="AT899" s="224"/>
      <c r="AU899" s="224"/>
      <c r="AV899" s="224"/>
      <c r="AW899" s="224"/>
      <c r="AX899" s="224"/>
      <c r="AY899" s="224"/>
    </row>
    <row r="900">
      <c r="A900" s="219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5"/>
      <c r="AA900" s="220"/>
      <c r="AB900" s="225"/>
      <c r="AC900" s="225"/>
      <c r="AD900" s="225"/>
      <c r="AE900" s="225"/>
      <c r="AF900" s="225"/>
      <c r="AG900" s="220"/>
      <c r="AH900" s="220"/>
      <c r="AI900" s="220"/>
      <c r="AJ900" s="220"/>
      <c r="AK900" s="222"/>
      <c r="AL900" s="222"/>
      <c r="AM900" s="222"/>
      <c r="AN900" s="222"/>
      <c r="AO900" s="223"/>
      <c r="AP900" s="220"/>
      <c r="AQ900" s="224"/>
      <c r="AR900" s="224"/>
      <c r="AS900" s="224"/>
      <c r="AT900" s="224"/>
      <c r="AU900" s="224"/>
      <c r="AV900" s="224"/>
      <c r="AW900" s="224"/>
      <c r="AX900" s="224"/>
      <c r="AY900" s="224"/>
    </row>
    <row r="901">
      <c r="A901" s="219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5"/>
      <c r="AA901" s="220"/>
      <c r="AB901" s="225"/>
      <c r="AC901" s="225"/>
      <c r="AD901" s="225"/>
      <c r="AE901" s="225"/>
      <c r="AF901" s="225"/>
      <c r="AG901" s="220"/>
      <c r="AH901" s="220"/>
      <c r="AI901" s="220"/>
      <c r="AJ901" s="220"/>
      <c r="AK901" s="222"/>
      <c r="AL901" s="222"/>
      <c r="AM901" s="222"/>
      <c r="AN901" s="222"/>
      <c r="AO901" s="223"/>
      <c r="AP901" s="220"/>
      <c r="AQ901" s="224"/>
      <c r="AR901" s="224"/>
      <c r="AS901" s="224"/>
      <c r="AT901" s="224"/>
      <c r="AU901" s="224"/>
      <c r="AV901" s="224"/>
      <c r="AW901" s="224"/>
      <c r="AX901" s="224"/>
      <c r="AY901" s="224"/>
    </row>
    <row r="902">
      <c r="A902" s="219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5"/>
      <c r="AA902" s="220"/>
      <c r="AB902" s="225"/>
      <c r="AC902" s="225"/>
      <c r="AD902" s="225"/>
      <c r="AE902" s="225"/>
      <c r="AF902" s="225"/>
      <c r="AG902" s="220"/>
      <c r="AH902" s="220"/>
      <c r="AI902" s="220"/>
      <c r="AJ902" s="220"/>
      <c r="AK902" s="222"/>
      <c r="AL902" s="222"/>
      <c r="AM902" s="222"/>
      <c r="AN902" s="222"/>
      <c r="AO902" s="223"/>
      <c r="AP902" s="220"/>
      <c r="AQ902" s="224"/>
      <c r="AR902" s="224"/>
      <c r="AS902" s="224"/>
      <c r="AT902" s="224"/>
      <c r="AU902" s="224"/>
      <c r="AV902" s="224"/>
      <c r="AW902" s="224"/>
      <c r="AX902" s="224"/>
      <c r="AY902" s="224"/>
    </row>
    <row r="903">
      <c r="A903" s="219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5"/>
      <c r="AA903" s="220"/>
      <c r="AB903" s="225"/>
      <c r="AC903" s="225"/>
      <c r="AD903" s="225"/>
      <c r="AE903" s="225"/>
      <c r="AF903" s="225"/>
      <c r="AG903" s="220"/>
      <c r="AH903" s="220"/>
      <c r="AI903" s="220"/>
      <c r="AJ903" s="220"/>
      <c r="AK903" s="222"/>
      <c r="AL903" s="222"/>
      <c r="AM903" s="222"/>
      <c r="AN903" s="222"/>
      <c r="AO903" s="223"/>
      <c r="AP903" s="220"/>
      <c r="AQ903" s="224"/>
      <c r="AR903" s="224"/>
      <c r="AS903" s="224"/>
      <c r="AT903" s="224"/>
      <c r="AU903" s="224"/>
      <c r="AV903" s="224"/>
      <c r="AW903" s="224"/>
      <c r="AX903" s="224"/>
      <c r="AY903" s="224"/>
    </row>
    <row r="904">
      <c r="A904" s="219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5"/>
      <c r="AA904" s="220"/>
      <c r="AB904" s="225"/>
      <c r="AC904" s="225"/>
      <c r="AD904" s="225"/>
      <c r="AE904" s="225"/>
      <c r="AF904" s="225"/>
      <c r="AG904" s="220"/>
      <c r="AH904" s="220"/>
      <c r="AI904" s="220"/>
      <c r="AJ904" s="220"/>
      <c r="AK904" s="222"/>
      <c r="AL904" s="222"/>
      <c r="AM904" s="222"/>
      <c r="AN904" s="222"/>
      <c r="AO904" s="223"/>
      <c r="AP904" s="220"/>
      <c r="AQ904" s="224"/>
      <c r="AR904" s="224"/>
      <c r="AS904" s="224"/>
      <c r="AT904" s="224"/>
      <c r="AU904" s="224"/>
      <c r="AV904" s="224"/>
      <c r="AW904" s="224"/>
      <c r="AX904" s="224"/>
      <c r="AY904" s="224"/>
    </row>
    <row r="905">
      <c r="A905" s="219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5"/>
      <c r="AA905" s="220"/>
      <c r="AB905" s="225"/>
      <c r="AC905" s="225"/>
      <c r="AD905" s="225"/>
      <c r="AE905" s="225"/>
      <c r="AF905" s="225"/>
      <c r="AG905" s="220"/>
      <c r="AH905" s="220"/>
      <c r="AI905" s="220"/>
      <c r="AJ905" s="220"/>
      <c r="AK905" s="222"/>
      <c r="AL905" s="222"/>
      <c r="AM905" s="222"/>
      <c r="AN905" s="222"/>
      <c r="AO905" s="223"/>
      <c r="AP905" s="220"/>
      <c r="AQ905" s="224"/>
      <c r="AR905" s="224"/>
      <c r="AS905" s="224"/>
      <c r="AT905" s="224"/>
      <c r="AU905" s="224"/>
      <c r="AV905" s="224"/>
      <c r="AW905" s="224"/>
      <c r="AX905" s="224"/>
      <c r="AY905" s="224"/>
    </row>
    <row r="906">
      <c r="A906" s="219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5"/>
      <c r="AA906" s="220"/>
      <c r="AB906" s="225"/>
      <c r="AC906" s="225"/>
      <c r="AD906" s="225"/>
      <c r="AE906" s="225"/>
      <c r="AF906" s="225"/>
      <c r="AG906" s="220"/>
      <c r="AH906" s="220"/>
      <c r="AI906" s="220"/>
      <c r="AJ906" s="220"/>
      <c r="AK906" s="222"/>
      <c r="AL906" s="222"/>
      <c r="AM906" s="222"/>
      <c r="AN906" s="222"/>
      <c r="AO906" s="223"/>
      <c r="AP906" s="220"/>
      <c r="AQ906" s="224"/>
      <c r="AR906" s="224"/>
      <c r="AS906" s="224"/>
      <c r="AT906" s="224"/>
      <c r="AU906" s="224"/>
      <c r="AV906" s="224"/>
      <c r="AW906" s="224"/>
      <c r="AX906" s="224"/>
      <c r="AY906" s="224"/>
    </row>
    <row r="907">
      <c r="A907" s="219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5"/>
      <c r="AA907" s="220"/>
      <c r="AB907" s="225"/>
      <c r="AC907" s="225"/>
      <c r="AD907" s="225"/>
      <c r="AE907" s="225"/>
      <c r="AF907" s="225"/>
      <c r="AG907" s="220"/>
      <c r="AH907" s="220"/>
      <c r="AI907" s="220"/>
      <c r="AJ907" s="220"/>
      <c r="AK907" s="222"/>
      <c r="AL907" s="222"/>
      <c r="AM907" s="222"/>
      <c r="AN907" s="222"/>
      <c r="AO907" s="223"/>
      <c r="AP907" s="220"/>
      <c r="AQ907" s="224"/>
      <c r="AR907" s="224"/>
      <c r="AS907" s="224"/>
      <c r="AT907" s="224"/>
      <c r="AU907" s="224"/>
      <c r="AV907" s="224"/>
      <c r="AW907" s="224"/>
      <c r="AX907" s="224"/>
      <c r="AY907" s="224"/>
    </row>
    <row r="908">
      <c r="A908" s="219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5"/>
      <c r="AA908" s="220"/>
      <c r="AB908" s="225"/>
      <c r="AC908" s="225"/>
      <c r="AD908" s="225"/>
      <c r="AE908" s="225"/>
      <c r="AF908" s="225"/>
      <c r="AG908" s="220"/>
      <c r="AH908" s="220"/>
      <c r="AI908" s="220"/>
      <c r="AJ908" s="220"/>
      <c r="AK908" s="222"/>
      <c r="AL908" s="222"/>
      <c r="AM908" s="222"/>
      <c r="AN908" s="222"/>
      <c r="AO908" s="223"/>
      <c r="AP908" s="220"/>
      <c r="AQ908" s="224"/>
      <c r="AR908" s="224"/>
      <c r="AS908" s="224"/>
      <c r="AT908" s="224"/>
      <c r="AU908" s="224"/>
      <c r="AV908" s="224"/>
      <c r="AW908" s="224"/>
      <c r="AX908" s="224"/>
      <c r="AY908" s="224"/>
    </row>
    <row r="909">
      <c r="A909" s="219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5"/>
      <c r="AA909" s="220"/>
      <c r="AB909" s="225"/>
      <c r="AC909" s="225"/>
      <c r="AD909" s="225"/>
      <c r="AE909" s="225"/>
      <c r="AF909" s="225"/>
      <c r="AG909" s="220"/>
      <c r="AH909" s="220"/>
      <c r="AI909" s="220"/>
      <c r="AJ909" s="220"/>
      <c r="AK909" s="222"/>
      <c r="AL909" s="222"/>
      <c r="AM909" s="222"/>
      <c r="AN909" s="222"/>
      <c r="AO909" s="223"/>
      <c r="AP909" s="220"/>
      <c r="AQ909" s="224"/>
      <c r="AR909" s="224"/>
      <c r="AS909" s="224"/>
      <c r="AT909" s="224"/>
      <c r="AU909" s="224"/>
      <c r="AV909" s="224"/>
      <c r="AW909" s="224"/>
      <c r="AX909" s="224"/>
      <c r="AY909" s="224"/>
    </row>
    <row r="910">
      <c r="A910" s="219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5"/>
      <c r="AA910" s="220"/>
      <c r="AB910" s="225"/>
      <c r="AC910" s="225"/>
      <c r="AD910" s="225"/>
      <c r="AE910" s="225"/>
      <c r="AF910" s="225"/>
      <c r="AG910" s="220"/>
      <c r="AH910" s="220"/>
      <c r="AI910" s="220"/>
      <c r="AJ910" s="220"/>
      <c r="AK910" s="222"/>
      <c r="AL910" s="222"/>
      <c r="AM910" s="222"/>
      <c r="AN910" s="222"/>
      <c r="AO910" s="223"/>
      <c r="AP910" s="220"/>
      <c r="AQ910" s="224"/>
      <c r="AR910" s="224"/>
      <c r="AS910" s="224"/>
      <c r="AT910" s="224"/>
      <c r="AU910" s="224"/>
      <c r="AV910" s="224"/>
      <c r="AW910" s="224"/>
      <c r="AX910" s="224"/>
      <c r="AY910" s="224"/>
    </row>
    <row r="911">
      <c r="A911" s="219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5"/>
      <c r="AA911" s="220"/>
      <c r="AB911" s="225"/>
      <c r="AC911" s="225"/>
      <c r="AD911" s="225"/>
      <c r="AE911" s="225"/>
      <c r="AF911" s="225"/>
      <c r="AG911" s="220"/>
      <c r="AH911" s="220"/>
      <c r="AI911" s="220"/>
      <c r="AJ911" s="220"/>
      <c r="AK911" s="222"/>
      <c r="AL911" s="222"/>
      <c r="AM911" s="222"/>
      <c r="AN911" s="222"/>
      <c r="AO911" s="223"/>
      <c r="AP911" s="220"/>
      <c r="AQ911" s="224"/>
      <c r="AR911" s="224"/>
      <c r="AS911" s="224"/>
      <c r="AT911" s="224"/>
      <c r="AU911" s="224"/>
      <c r="AV911" s="224"/>
      <c r="AW911" s="224"/>
      <c r="AX911" s="224"/>
      <c r="AY911" s="224"/>
    </row>
    <row r="912">
      <c r="A912" s="219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5"/>
      <c r="AA912" s="220"/>
      <c r="AB912" s="225"/>
      <c r="AC912" s="225"/>
      <c r="AD912" s="225"/>
      <c r="AE912" s="225"/>
      <c r="AF912" s="225"/>
      <c r="AG912" s="220"/>
      <c r="AH912" s="220"/>
      <c r="AI912" s="220"/>
      <c r="AJ912" s="220"/>
      <c r="AK912" s="222"/>
      <c r="AL912" s="222"/>
      <c r="AM912" s="222"/>
      <c r="AN912" s="222"/>
      <c r="AO912" s="223"/>
      <c r="AP912" s="220"/>
      <c r="AQ912" s="224"/>
      <c r="AR912" s="224"/>
      <c r="AS912" s="224"/>
      <c r="AT912" s="224"/>
      <c r="AU912" s="224"/>
      <c r="AV912" s="224"/>
      <c r="AW912" s="224"/>
      <c r="AX912" s="224"/>
      <c r="AY912" s="224"/>
    </row>
    <row r="913">
      <c r="A913" s="219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5"/>
      <c r="AA913" s="220"/>
      <c r="AB913" s="225"/>
      <c r="AC913" s="225"/>
      <c r="AD913" s="225"/>
      <c r="AE913" s="225"/>
      <c r="AF913" s="225"/>
      <c r="AG913" s="220"/>
      <c r="AH913" s="220"/>
      <c r="AI913" s="220"/>
      <c r="AJ913" s="220"/>
      <c r="AK913" s="222"/>
      <c r="AL913" s="222"/>
      <c r="AM913" s="222"/>
      <c r="AN913" s="222"/>
      <c r="AO913" s="223"/>
      <c r="AP913" s="220"/>
      <c r="AQ913" s="224"/>
      <c r="AR913" s="224"/>
      <c r="AS913" s="224"/>
      <c r="AT913" s="224"/>
      <c r="AU913" s="224"/>
      <c r="AV913" s="224"/>
      <c r="AW913" s="224"/>
      <c r="AX913" s="224"/>
      <c r="AY913" s="224"/>
    </row>
    <row r="914">
      <c r="A914" s="219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5"/>
      <c r="AA914" s="220"/>
      <c r="AB914" s="225"/>
      <c r="AC914" s="225"/>
      <c r="AD914" s="225"/>
      <c r="AE914" s="225"/>
      <c r="AF914" s="225"/>
      <c r="AG914" s="220"/>
      <c r="AH914" s="220"/>
      <c r="AI914" s="220"/>
      <c r="AJ914" s="220"/>
      <c r="AK914" s="222"/>
      <c r="AL914" s="222"/>
      <c r="AM914" s="222"/>
      <c r="AN914" s="222"/>
      <c r="AO914" s="223"/>
      <c r="AP914" s="220"/>
      <c r="AQ914" s="224"/>
      <c r="AR914" s="224"/>
      <c r="AS914" s="224"/>
      <c r="AT914" s="224"/>
      <c r="AU914" s="224"/>
      <c r="AV914" s="224"/>
      <c r="AW914" s="224"/>
      <c r="AX914" s="224"/>
      <c r="AY914" s="224"/>
    </row>
    <row r="915">
      <c r="A915" s="219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5"/>
      <c r="AA915" s="220"/>
      <c r="AB915" s="225"/>
      <c r="AC915" s="225"/>
      <c r="AD915" s="225"/>
      <c r="AE915" s="225"/>
      <c r="AF915" s="225"/>
      <c r="AG915" s="220"/>
      <c r="AH915" s="220"/>
      <c r="AI915" s="220"/>
      <c r="AJ915" s="220"/>
      <c r="AK915" s="222"/>
      <c r="AL915" s="222"/>
      <c r="AM915" s="222"/>
      <c r="AN915" s="222"/>
      <c r="AO915" s="223"/>
      <c r="AP915" s="220"/>
      <c r="AQ915" s="224"/>
      <c r="AR915" s="224"/>
      <c r="AS915" s="224"/>
      <c r="AT915" s="224"/>
      <c r="AU915" s="224"/>
      <c r="AV915" s="224"/>
      <c r="AW915" s="224"/>
      <c r="AX915" s="224"/>
      <c r="AY915" s="224"/>
    </row>
    <row r="916">
      <c r="A916" s="219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5"/>
      <c r="AA916" s="220"/>
      <c r="AB916" s="225"/>
      <c r="AC916" s="225"/>
      <c r="AD916" s="225"/>
      <c r="AE916" s="225"/>
      <c r="AF916" s="225"/>
      <c r="AG916" s="220"/>
      <c r="AH916" s="220"/>
      <c r="AI916" s="220"/>
      <c r="AJ916" s="220"/>
      <c r="AK916" s="222"/>
      <c r="AL916" s="222"/>
      <c r="AM916" s="222"/>
      <c r="AN916" s="222"/>
      <c r="AO916" s="223"/>
      <c r="AP916" s="220"/>
      <c r="AQ916" s="224"/>
      <c r="AR916" s="224"/>
      <c r="AS916" s="224"/>
      <c r="AT916" s="224"/>
      <c r="AU916" s="224"/>
      <c r="AV916" s="224"/>
      <c r="AW916" s="224"/>
      <c r="AX916" s="224"/>
      <c r="AY916" s="224"/>
    </row>
    <row r="917">
      <c r="A917" s="219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5"/>
      <c r="AA917" s="220"/>
      <c r="AB917" s="225"/>
      <c r="AC917" s="225"/>
      <c r="AD917" s="225"/>
      <c r="AE917" s="225"/>
      <c r="AF917" s="225"/>
      <c r="AG917" s="220"/>
      <c r="AH917" s="220"/>
      <c r="AI917" s="220"/>
      <c r="AJ917" s="220"/>
      <c r="AK917" s="222"/>
      <c r="AL917" s="222"/>
      <c r="AM917" s="222"/>
      <c r="AN917" s="222"/>
      <c r="AO917" s="223"/>
      <c r="AP917" s="220"/>
      <c r="AQ917" s="224"/>
      <c r="AR917" s="224"/>
      <c r="AS917" s="224"/>
      <c r="AT917" s="224"/>
      <c r="AU917" s="224"/>
      <c r="AV917" s="224"/>
      <c r="AW917" s="224"/>
      <c r="AX917" s="224"/>
      <c r="AY917" s="224"/>
    </row>
    <row r="918">
      <c r="A918" s="219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5"/>
      <c r="AA918" s="220"/>
      <c r="AB918" s="225"/>
      <c r="AC918" s="225"/>
      <c r="AD918" s="225"/>
      <c r="AE918" s="225"/>
      <c r="AF918" s="225"/>
      <c r="AG918" s="220"/>
      <c r="AH918" s="220"/>
      <c r="AI918" s="220"/>
      <c r="AJ918" s="220"/>
      <c r="AK918" s="222"/>
      <c r="AL918" s="222"/>
      <c r="AM918" s="222"/>
      <c r="AN918" s="222"/>
      <c r="AO918" s="223"/>
      <c r="AP918" s="220"/>
      <c r="AQ918" s="224"/>
      <c r="AR918" s="224"/>
      <c r="AS918" s="224"/>
      <c r="AT918" s="224"/>
      <c r="AU918" s="224"/>
      <c r="AV918" s="224"/>
      <c r="AW918" s="224"/>
      <c r="AX918" s="224"/>
      <c r="AY918" s="224"/>
    </row>
    <row r="919">
      <c r="A919" s="219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5"/>
      <c r="AA919" s="220"/>
      <c r="AB919" s="225"/>
      <c r="AC919" s="225"/>
      <c r="AD919" s="225"/>
      <c r="AE919" s="225"/>
      <c r="AF919" s="225"/>
      <c r="AG919" s="220"/>
      <c r="AH919" s="220"/>
      <c r="AI919" s="220"/>
      <c r="AJ919" s="220"/>
      <c r="AK919" s="222"/>
      <c r="AL919" s="222"/>
      <c r="AM919" s="222"/>
      <c r="AN919" s="222"/>
      <c r="AO919" s="223"/>
      <c r="AP919" s="220"/>
      <c r="AQ919" s="224"/>
      <c r="AR919" s="224"/>
      <c r="AS919" s="224"/>
      <c r="AT919" s="224"/>
      <c r="AU919" s="224"/>
      <c r="AV919" s="224"/>
      <c r="AW919" s="224"/>
      <c r="AX919" s="224"/>
      <c r="AY919" s="224"/>
    </row>
    <row r="920">
      <c r="A920" s="219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5"/>
      <c r="AA920" s="220"/>
      <c r="AB920" s="225"/>
      <c r="AC920" s="225"/>
      <c r="AD920" s="225"/>
      <c r="AE920" s="225"/>
      <c r="AF920" s="225"/>
      <c r="AG920" s="220"/>
      <c r="AH920" s="220"/>
      <c r="AI920" s="220"/>
      <c r="AJ920" s="220"/>
      <c r="AK920" s="222"/>
      <c r="AL920" s="222"/>
      <c r="AM920" s="222"/>
      <c r="AN920" s="222"/>
      <c r="AO920" s="223"/>
      <c r="AP920" s="220"/>
      <c r="AQ920" s="224"/>
      <c r="AR920" s="224"/>
      <c r="AS920" s="224"/>
      <c r="AT920" s="224"/>
      <c r="AU920" s="224"/>
      <c r="AV920" s="224"/>
      <c r="AW920" s="224"/>
      <c r="AX920" s="224"/>
      <c r="AY920" s="224"/>
    </row>
    <row r="921">
      <c r="A921" s="219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5"/>
      <c r="AA921" s="220"/>
      <c r="AB921" s="225"/>
      <c r="AC921" s="225"/>
      <c r="AD921" s="225"/>
      <c r="AE921" s="225"/>
      <c r="AF921" s="225"/>
      <c r="AG921" s="220"/>
      <c r="AH921" s="220"/>
      <c r="AI921" s="220"/>
      <c r="AJ921" s="220"/>
      <c r="AK921" s="222"/>
      <c r="AL921" s="222"/>
      <c r="AM921" s="222"/>
      <c r="AN921" s="222"/>
      <c r="AO921" s="223"/>
      <c r="AP921" s="220"/>
      <c r="AQ921" s="224"/>
      <c r="AR921" s="224"/>
      <c r="AS921" s="224"/>
      <c r="AT921" s="224"/>
      <c r="AU921" s="224"/>
      <c r="AV921" s="224"/>
      <c r="AW921" s="224"/>
      <c r="AX921" s="224"/>
      <c r="AY921" s="224"/>
    </row>
    <row r="922">
      <c r="A922" s="219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5"/>
      <c r="AA922" s="220"/>
      <c r="AB922" s="225"/>
      <c r="AC922" s="225"/>
      <c r="AD922" s="225"/>
      <c r="AE922" s="225"/>
      <c r="AF922" s="225"/>
      <c r="AG922" s="220"/>
      <c r="AH922" s="220"/>
      <c r="AI922" s="220"/>
      <c r="AJ922" s="220"/>
      <c r="AK922" s="222"/>
      <c r="AL922" s="222"/>
      <c r="AM922" s="222"/>
      <c r="AN922" s="222"/>
      <c r="AO922" s="223"/>
      <c r="AP922" s="220"/>
      <c r="AQ922" s="224"/>
      <c r="AR922" s="224"/>
      <c r="AS922" s="224"/>
      <c r="AT922" s="224"/>
      <c r="AU922" s="224"/>
      <c r="AV922" s="224"/>
      <c r="AW922" s="224"/>
      <c r="AX922" s="224"/>
      <c r="AY922" s="224"/>
    </row>
    <row r="923">
      <c r="A923" s="219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5"/>
      <c r="AA923" s="220"/>
      <c r="AB923" s="225"/>
      <c r="AC923" s="225"/>
      <c r="AD923" s="225"/>
      <c r="AE923" s="225"/>
      <c r="AF923" s="225"/>
      <c r="AG923" s="220"/>
      <c r="AH923" s="220"/>
      <c r="AI923" s="220"/>
      <c r="AJ923" s="220"/>
      <c r="AK923" s="222"/>
      <c r="AL923" s="222"/>
      <c r="AM923" s="222"/>
      <c r="AN923" s="222"/>
      <c r="AO923" s="223"/>
      <c r="AP923" s="220"/>
      <c r="AQ923" s="224"/>
      <c r="AR923" s="224"/>
      <c r="AS923" s="224"/>
      <c r="AT923" s="224"/>
      <c r="AU923" s="224"/>
      <c r="AV923" s="224"/>
      <c r="AW923" s="224"/>
      <c r="AX923" s="224"/>
      <c r="AY923" s="224"/>
    </row>
    <row r="924">
      <c r="A924" s="219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5"/>
      <c r="AA924" s="220"/>
      <c r="AB924" s="225"/>
      <c r="AC924" s="225"/>
      <c r="AD924" s="225"/>
      <c r="AE924" s="225"/>
      <c r="AF924" s="225"/>
      <c r="AG924" s="220"/>
      <c r="AH924" s="220"/>
      <c r="AI924" s="220"/>
      <c r="AJ924" s="220"/>
      <c r="AK924" s="222"/>
      <c r="AL924" s="222"/>
      <c r="AM924" s="222"/>
      <c r="AN924" s="222"/>
      <c r="AO924" s="223"/>
      <c r="AP924" s="220"/>
      <c r="AQ924" s="224"/>
      <c r="AR924" s="224"/>
      <c r="AS924" s="224"/>
      <c r="AT924" s="224"/>
      <c r="AU924" s="224"/>
      <c r="AV924" s="224"/>
      <c r="AW924" s="224"/>
      <c r="AX924" s="224"/>
      <c r="AY924" s="224"/>
    </row>
    <row r="925">
      <c r="A925" s="219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5"/>
      <c r="AA925" s="220"/>
      <c r="AB925" s="225"/>
      <c r="AC925" s="225"/>
      <c r="AD925" s="225"/>
      <c r="AE925" s="225"/>
      <c r="AF925" s="225"/>
      <c r="AG925" s="220"/>
      <c r="AH925" s="220"/>
      <c r="AI925" s="220"/>
      <c r="AJ925" s="220"/>
      <c r="AK925" s="222"/>
      <c r="AL925" s="222"/>
      <c r="AM925" s="222"/>
      <c r="AN925" s="222"/>
      <c r="AO925" s="223"/>
      <c r="AP925" s="220"/>
      <c r="AQ925" s="224"/>
      <c r="AR925" s="224"/>
      <c r="AS925" s="224"/>
      <c r="AT925" s="224"/>
      <c r="AU925" s="224"/>
      <c r="AV925" s="224"/>
      <c r="AW925" s="224"/>
      <c r="AX925" s="224"/>
      <c r="AY925" s="224"/>
    </row>
    <row r="926">
      <c r="A926" s="219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5"/>
      <c r="AA926" s="220"/>
      <c r="AB926" s="225"/>
      <c r="AC926" s="225"/>
      <c r="AD926" s="225"/>
      <c r="AE926" s="225"/>
      <c r="AF926" s="225"/>
      <c r="AG926" s="220"/>
      <c r="AH926" s="220"/>
      <c r="AI926" s="220"/>
      <c r="AJ926" s="220"/>
      <c r="AK926" s="222"/>
      <c r="AL926" s="222"/>
      <c r="AM926" s="222"/>
      <c r="AN926" s="222"/>
      <c r="AO926" s="223"/>
      <c r="AP926" s="220"/>
      <c r="AQ926" s="224"/>
      <c r="AR926" s="224"/>
      <c r="AS926" s="224"/>
      <c r="AT926" s="224"/>
      <c r="AU926" s="224"/>
      <c r="AV926" s="224"/>
      <c r="AW926" s="224"/>
      <c r="AX926" s="224"/>
      <c r="AY926" s="224"/>
    </row>
    <row r="927">
      <c r="A927" s="219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5"/>
      <c r="AA927" s="220"/>
      <c r="AB927" s="225"/>
      <c r="AC927" s="225"/>
      <c r="AD927" s="225"/>
      <c r="AE927" s="225"/>
      <c r="AF927" s="225"/>
      <c r="AG927" s="220"/>
      <c r="AH927" s="220"/>
      <c r="AI927" s="220"/>
      <c r="AJ927" s="220"/>
      <c r="AK927" s="222"/>
      <c r="AL927" s="222"/>
      <c r="AM927" s="222"/>
      <c r="AN927" s="222"/>
      <c r="AO927" s="223"/>
      <c r="AP927" s="220"/>
      <c r="AQ927" s="224"/>
      <c r="AR927" s="224"/>
      <c r="AS927" s="224"/>
      <c r="AT927" s="224"/>
      <c r="AU927" s="224"/>
      <c r="AV927" s="224"/>
      <c r="AW927" s="224"/>
      <c r="AX927" s="224"/>
      <c r="AY927" s="224"/>
    </row>
    <row r="928">
      <c r="A928" s="219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5"/>
      <c r="AA928" s="220"/>
      <c r="AB928" s="225"/>
      <c r="AC928" s="225"/>
      <c r="AD928" s="225"/>
      <c r="AE928" s="225"/>
      <c r="AF928" s="225"/>
      <c r="AG928" s="220"/>
      <c r="AH928" s="220"/>
      <c r="AI928" s="220"/>
      <c r="AJ928" s="220"/>
      <c r="AK928" s="222"/>
      <c r="AL928" s="222"/>
      <c r="AM928" s="222"/>
      <c r="AN928" s="222"/>
      <c r="AO928" s="223"/>
      <c r="AP928" s="220"/>
      <c r="AQ928" s="224"/>
      <c r="AR928" s="224"/>
      <c r="AS928" s="224"/>
      <c r="AT928" s="224"/>
      <c r="AU928" s="224"/>
      <c r="AV928" s="224"/>
      <c r="AW928" s="224"/>
      <c r="AX928" s="224"/>
      <c r="AY928" s="224"/>
    </row>
    <row r="929">
      <c r="A929" s="219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5"/>
      <c r="AA929" s="220"/>
      <c r="AB929" s="225"/>
      <c r="AC929" s="225"/>
      <c r="AD929" s="225"/>
      <c r="AE929" s="225"/>
      <c r="AF929" s="225"/>
      <c r="AG929" s="220"/>
      <c r="AH929" s="220"/>
      <c r="AI929" s="220"/>
      <c r="AJ929" s="220"/>
      <c r="AK929" s="222"/>
      <c r="AL929" s="222"/>
      <c r="AM929" s="222"/>
      <c r="AN929" s="222"/>
      <c r="AO929" s="223"/>
      <c r="AP929" s="220"/>
      <c r="AQ929" s="224"/>
      <c r="AR929" s="224"/>
      <c r="AS929" s="224"/>
      <c r="AT929" s="224"/>
      <c r="AU929" s="224"/>
      <c r="AV929" s="224"/>
      <c r="AW929" s="224"/>
      <c r="AX929" s="224"/>
      <c r="AY929" s="224"/>
    </row>
    <row r="930">
      <c r="A930" s="219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5"/>
      <c r="AA930" s="220"/>
      <c r="AB930" s="225"/>
      <c r="AC930" s="225"/>
      <c r="AD930" s="225"/>
      <c r="AE930" s="225"/>
      <c r="AF930" s="225"/>
      <c r="AG930" s="220"/>
      <c r="AH930" s="220"/>
      <c r="AI930" s="220"/>
      <c r="AJ930" s="220"/>
      <c r="AK930" s="222"/>
      <c r="AL930" s="222"/>
      <c r="AM930" s="222"/>
      <c r="AN930" s="222"/>
      <c r="AO930" s="223"/>
      <c r="AP930" s="220"/>
      <c r="AQ930" s="224"/>
      <c r="AR930" s="224"/>
      <c r="AS930" s="224"/>
      <c r="AT930" s="224"/>
      <c r="AU930" s="224"/>
      <c r="AV930" s="224"/>
      <c r="AW930" s="224"/>
      <c r="AX930" s="224"/>
      <c r="AY930" s="224"/>
    </row>
    <row r="931">
      <c r="A931" s="219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5"/>
      <c r="AA931" s="220"/>
      <c r="AB931" s="225"/>
      <c r="AC931" s="225"/>
      <c r="AD931" s="225"/>
      <c r="AE931" s="225"/>
      <c r="AF931" s="225"/>
      <c r="AG931" s="220"/>
      <c r="AH931" s="220"/>
      <c r="AI931" s="220"/>
      <c r="AJ931" s="220"/>
      <c r="AK931" s="222"/>
      <c r="AL931" s="222"/>
      <c r="AM931" s="222"/>
      <c r="AN931" s="222"/>
      <c r="AO931" s="223"/>
      <c r="AP931" s="220"/>
      <c r="AQ931" s="224"/>
      <c r="AR931" s="224"/>
      <c r="AS931" s="224"/>
      <c r="AT931" s="224"/>
      <c r="AU931" s="224"/>
      <c r="AV931" s="224"/>
      <c r="AW931" s="224"/>
      <c r="AX931" s="224"/>
      <c r="AY931" s="224"/>
    </row>
    <row r="932">
      <c r="A932" s="219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5"/>
      <c r="AA932" s="220"/>
      <c r="AB932" s="225"/>
      <c r="AC932" s="225"/>
      <c r="AD932" s="225"/>
      <c r="AE932" s="225"/>
      <c r="AF932" s="225"/>
      <c r="AG932" s="220"/>
      <c r="AH932" s="220"/>
      <c r="AI932" s="220"/>
      <c r="AJ932" s="220"/>
      <c r="AK932" s="222"/>
      <c r="AL932" s="222"/>
      <c r="AM932" s="222"/>
      <c r="AN932" s="222"/>
      <c r="AO932" s="223"/>
      <c r="AP932" s="220"/>
      <c r="AQ932" s="224"/>
      <c r="AR932" s="224"/>
      <c r="AS932" s="224"/>
      <c r="AT932" s="224"/>
      <c r="AU932" s="224"/>
      <c r="AV932" s="224"/>
      <c r="AW932" s="224"/>
      <c r="AX932" s="224"/>
      <c r="AY932" s="224"/>
    </row>
    <row r="933">
      <c r="A933" s="219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5"/>
      <c r="AA933" s="220"/>
      <c r="AB933" s="225"/>
      <c r="AC933" s="225"/>
      <c r="AD933" s="225"/>
      <c r="AE933" s="225"/>
      <c r="AF933" s="225"/>
      <c r="AG933" s="220"/>
      <c r="AH933" s="220"/>
      <c r="AI933" s="220"/>
      <c r="AJ933" s="220"/>
      <c r="AK933" s="222"/>
      <c r="AL933" s="222"/>
      <c r="AM933" s="222"/>
      <c r="AN933" s="222"/>
      <c r="AO933" s="223"/>
      <c r="AP933" s="220"/>
      <c r="AQ933" s="224"/>
      <c r="AR933" s="224"/>
      <c r="AS933" s="224"/>
      <c r="AT933" s="224"/>
      <c r="AU933" s="224"/>
      <c r="AV933" s="224"/>
      <c r="AW933" s="224"/>
      <c r="AX933" s="224"/>
      <c r="AY933" s="224"/>
    </row>
    <row r="934">
      <c r="A934" s="219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5"/>
      <c r="AA934" s="220"/>
      <c r="AB934" s="225"/>
      <c r="AC934" s="225"/>
      <c r="AD934" s="225"/>
      <c r="AE934" s="225"/>
      <c r="AF934" s="225"/>
      <c r="AG934" s="220"/>
      <c r="AH934" s="220"/>
      <c r="AI934" s="220"/>
      <c r="AJ934" s="220"/>
      <c r="AK934" s="222"/>
      <c r="AL934" s="222"/>
      <c r="AM934" s="222"/>
      <c r="AN934" s="222"/>
      <c r="AO934" s="223"/>
      <c r="AP934" s="220"/>
      <c r="AQ934" s="224"/>
      <c r="AR934" s="224"/>
      <c r="AS934" s="224"/>
      <c r="AT934" s="224"/>
      <c r="AU934" s="224"/>
      <c r="AV934" s="224"/>
      <c r="AW934" s="224"/>
      <c r="AX934" s="224"/>
      <c r="AY934" s="224"/>
    </row>
    <row r="935">
      <c r="A935" s="219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5"/>
      <c r="AA935" s="220"/>
      <c r="AB935" s="225"/>
      <c r="AC935" s="225"/>
      <c r="AD935" s="225"/>
      <c r="AE935" s="225"/>
      <c r="AF935" s="225"/>
      <c r="AG935" s="220"/>
      <c r="AH935" s="220"/>
      <c r="AI935" s="220"/>
      <c r="AJ935" s="220"/>
      <c r="AK935" s="222"/>
      <c r="AL935" s="222"/>
      <c r="AM935" s="222"/>
      <c r="AN935" s="222"/>
      <c r="AO935" s="223"/>
      <c r="AP935" s="220"/>
      <c r="AQ935" s="224"/>
      <c r="AR935" s="224"/>
      <c r="AS935" s="224"/>
      <c r="AT935" s="224"/>
      <c r="AU935" s="224"/>
      <c r="AV935" s="224"/>
      <c r="AW935" s="224"/>
      <c r="AX935" s="224"/>
      <c r="AY935" s="224"/>
    </row>
    <row r="936">
      <c r="A936" s="219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5"/>
      <c r="AA936" s="220"/>
      <c r="AB936" s="225"/>
      <c r="AC936" s="225"/>
      <c r="AD936" s="225"/>
      <c r="AE936" s="225"/>
      <c r="AF936" s="225"/>
      <c r="AG936" s="220"/>
      <c r="AH936" s="220"/>
      <c r="AI936" s="220"/>
      <c r="AJ936" s="220"/>
      <c r="AK936" s="222"/>
      <c r="AL936" s="222"/>
      <c r="AM936" s="222"/>
      <c r="AN936" s="222"/>
      <c r="AO936" s="223"/>
      <c r="AP936" s="220"/>
      <c r="AQ936" s="224"/>
      <c r="AR936" s="224"/>
      <c r="AS936" s="224"/>
      <c r="AT936" s="224"/>
      <c r="AU936" s="224"/>
      <c r="AV936" s="224"/>
      <c r="AW936" s="224"/>
      <c r="AX936" s="224"/>
      <c r="AY936" s="224"/>
    </row>
    <row r="937">
      <c r="A937" s="219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5"/>
      <c r="AA937" s="220"/>
      <c r="AB937" s="225"/>
      <c r="AC937" s="225"/>
      <c r="AD937" s="225"/>
      <c r="AE937" s="225"/>
      <c r="AF937" s="225"/>
      <c r="AG937" s="220"/>
      <c r="AH937" s="220"/>
      <c r="AI937" s="220"/>
      <c r="AJ937" s="220"/>
      <c r="AK937" s="222"/>
      <c r="AL937" s="222"/>
      <c r="AM937" s="222"/>
      <c r="AN937" s="222"/>
      <c r="AO937" s="223"/>
      <c r="AP937" s="220"/>
      <c r="AQ937" s="224"/>
      <c r="AR937" s="224"/>
      <c r="AS937" s="224"/>
      <c r="AT937" s="224"/>
      <c r="AU937" s="224"/>
      <c r="AV937" s="224"/>
      <c r="AW937" s="224"/>
      <c r="AX937" s="224"/>
      <c r="AY937" s="224"/>
    </row>
    <row r="938">
      <c r="A938" s="219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5"/>
      <c r="AA938" s="220"/>
      <c r="AB938" s="225"/>
      <c r="AC938" s="225"/>
      <c r="AD938" s="225"/>
      <c r="AE938" s="225"/>
      <c r="AF938" s="225"/>
      <c r="AG938" s="220"/>
      <c r="AH938" s="220"/>
      <c r="AI938" s="220"/>
      <c r="AJ938" s="220"/>
      <c r="AK938" s="222"/>
      <c r="AL938" s="222"/>
      <c r="AM938" s="222"/>
      <c r="AN938" s="222"/>
      <c r="AO938" s="223"/>
      <c r="AP938" s="220"/>
      <c r="AQ938" s="224"/>
      <c r="AR938" s="224"/>
      <c r="AS938" s="224"/>
      <c r="AT938" s="224"/>
      <c r="AU938" s="224"/>
      <c r="AV938" s="224"/>
      <c r="AW938" s="224"/>
      <c r="AX938" s="224"/>
      <c r="AY938" s="224"/>
    </row>
    <row r="939">
      <c r="A939" s="219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5"/>
      <c r="AA939" s="220"/>
      <c r="AB939" s="225"/>
      <c r="AC939" s="225"/>
      <c r="AD939" s="225"/>
      <c r="AE939" s="225"/>
      <c r="AF939" s="225"/>
      <c r="AG939" s="220"/>
      <c r="AH939" s="220"/>
      <c r="AI939" s="220"/>
      <c r="AJ939" s="220"/>
      <c r="AK939" s="222"/>
      <c r="AL939" s="222"/>
      <c r="AM939" s="222"/>
      <c r="AN939" s="222"/>
      <c r="AO939" s="223"/>
      <c r="AP939" s="220"/>
      <c r="AQ939" s="224"/>
      <c r="AR939" s="224"/>
      <c r="AS939" s="224"/>
      <c r="AT939" s="224"/>
      <c r="AU939" s="224"/>
      <c r="AV939" s="224"/>
      <c r="AW939" s="224"/>
      <c r="AX939" s="224"/>
      <c r="AY939" s="224"/>
    </row>
    <row r="940">
      <c r="A940" s="219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5"/>
      <c r="AA940" s="220"/>
      <c r="AB940" s="225"/>
      <c r="AC940" s="225"/>
      <c r="AD940" s="225"/>
      <c r="AE940" s="225"/>
      <c r="AF940" s="225"/>
      <c r="AG940" s="220"/>
      <c r="AH940" s="220"/>
      <c r="AI940" s="220"/>
      <c r="AJ940" s="220"/>
      <c r="AK940" s="222"/>
      <c r="AL940" s="222"/>
      <c r="AM940" s="222"/>
      <c r="AN940" s="222"/>
      <c r="AO940" s="223"/>
      <c r="AP940" s="220"/>
      <c r="AQ940" s="224"/>
      <c r="AR940" s="224"/>
      <c r="AS940" s="224"/>
      <c r="AT940" s="224"/>
      <c r="AU940" s="224"/>
      <c r="AV940" s="224"/>
      <c r="AW940" s="224"/>
      <c r="AX940" s="224"/>
      <c r="AY940" s="224"/>
    </row>
    <row r="941">
      <c r="A941" s="219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5"/>
      <c r="AA941" s="220"/>
      <c r="AB941" s="225"/>
      <c r="AC941" s="225"/>
      <c r="AD941" s="225"/>
      <c r="AE941" s="225"/>
      <c r="AF941" s="225"/>
      <c r="AG941" s="220"/>
      <c r="AH941" s="220"/>
      <c r="AI941" s="220"/>
      <c r="AJ941" s="220"/>
      <c r="AK941" s="222"/>
      <c r="AL941" s="222"/>
      <c r="AM941" s="222"/>
      <c r="AN941" s="222"/>
      <c r="AO941" s="223"/>
      <c r="AP941" s="220"/>
      <c r="AQ941" s="224"/>
      <c r="AR941" s="224"/>
      <c r="AS941" s="224"/>
      <c r="AT941" s="224"/>
      <c r="AU941" s="224"/>
      <c r="AV941" s="224"/>
      <c r="AW941" s="224"/>
      <c r="AX941" s="224"/>
      <c r="AY941" s="224"/>
    </row>
    <row r="942">
      <c r="A942" s="219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5"/>
      <c r="AA942" s="220"/>
      <c r="AB942" s="225"/>
      <c r="AC942" s="225"/>
      <c r="AD942" s="225"/>
      <c r="AE942" s="225"/>
      <c r="AF942" s="225"/>
      <c r="AG942" s="220"/>
      <c r="AH942" s="220"/>
      <c r="AI942" s="220"/>
      <c r="AJ942" s="220"/>
      <c r="AK942" s="222"/>
      <c r="AL942" s="222"/>
      <c r="AM942" s="222"/>
      <c r="AN942" s="222"/>
      <c r="AO942" s="223"/>
      <c r="AP942" s="220"/>
      <c r="AQ942" s="224"/>
      <c r="AR942" s="224"/>
      <c r="AS942" s="224"/>
      <c r="AT942" s="224"/>
      <c r="AU942" s="224"/>
      <c r="AV942" s="224"/>
      <c r="AW942" s="224"/>
      <c r="AX942" s="224"/>
      <c r="AY942" s="224"/>
    </row>
    <row r="943">
      <c r="A943" s="219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5"/>
      <c r="AA943" s="220"/>
      <c r="AB943" s="225"/>
      <c r="AC943" s="225"/>
      <c r="AD943" s="225"/>
      <c r="AE943" s="225"/>
      <c r="AF943" s="225"/>
      <c r="AG943" s="220"/>
      <c r="AH943" s="220"/>
      <c r="AI943" s="220"/>
      <c r="AJ943" s="220"/>
      <c r="AK943" s="222"/>
      <c r="AL943" s="222"/>
      <c r="AM943" s="222"/>
      <c r="AN943" s="222"/>
      <c r="AO943" s="223"/>
      <c r="AP943" s="220"/>
      <c r="AQ943" s="224"/>
      <c r="AR943" s="224"/>
      <c r="AS943" s="224"/>
      <c r="AT943" s="224"/>
      <c r="AU943" s="224"/>
      <c r="AV943" s="224"/>
      <c r="AW943" s="224"/>
      <c r="AX943" s="224"/>
      <c r="AY943" s="224"/>
    </row>
    <row r="944">
      <c r="A944" s="219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5"/>
      <c r="AA944" s="220"/>
      <c r="AB944" s="225"/>
      <c r="AC944" s="225"/>
      <c r="AD944" s="225"/>
      <c r="AE944" s="225"/>
      <c r="AF944" s="225"/>
      <c r="AG944" s="220"/>
      <c r="AH944" s="220"/>
      <c r="AI944" s="220"/>
      <c r="AJ944" s="220"/>
      <c r="AK944" s="222"/>
      <c r="AL944" s="222"/>
      <c r="AM944" s="222"/>
      <c r="AN944" s="222"/>
      <c r="AO944" s="223"/>
      <c r="AP944" s="220"/>
      <c r="AQ944" s="224"/>
      <c r="AR944" s="224"/>
      <c r="AS944" s="224"/>
      <c r="AT944" s="224"/>
      <c r="AU944" s="224"/>
      <c r="AV944" s="224"/>
      <c r="AW944" s="224"/>
      <c r="AX944" s="224"/>
      <c r="AY944" s="224"/>
    </row>
    <row r="945">
      <c r="A945" s="219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5"/>
      <c r="AA945" s="220"/>
      <c r="AB945" s="225"/>
      <c r="AC945" s="225"/>
      <c r="AD945" s="225"/>
      <c r="AE945" s="225"/>
      <c r="AF945" s="225"/>
      <c r="AG945" s="220"/>
      <c r="AH945" s="220"/>
      <c r="AI945" s="220"/>
      <c r="AJ945" s="220"/>
      <c r="AK945" s="222"/>
      <c r="AL945" s="222"/>
      <c r="AM945" s="222"/>
      <c r="AN945" s="222"/>
      <c r="AO945" s="223"/>
      <c r="AP945" s="220"/>
      <c r="AQ945" s="224"/>
      <c r="AR945" s="224"/>
      <c r="AS945" s="224"/>
      <c r="AT945" s="224"/>
      <c r="AU945" s="224"/>
      <c r="AV945" s="224"/>
      <c r="AW945" s="224"/>
      <c r="AX945" s="224"/>
      <c r="AY945" s="224"/>
    </row>
    <row r="946">
      <c r="A946" s="219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5"/>
      <c r="AA946" s="220"/>
      <c r="AB946" s="225"/>
      <c r="AC946" s="225"/>
      <c r="AD946" s="225"/>
      <c r="AE946" s="225"/>
      <c r="AF946" s="225"/>
      <c r="AG946" s="220"/>
      <c r="AH946" s="220"/>
      <c r="AI946" s="220"/>
      <c r="AJ946" s="220"/>
      <c r="AK946" s="222"/>
      <c r="AL946" s="222"/>
      <c r="AM946" s="222"/>
      <c r="AN946" s="222"/>
      <c r="AO946" s="223"/>
      <c r="AP946" s="220"/>
      <c r="AQ946" s="224"/>
      <c r="AR946" s="224"/>
      <c r="AS946" s="224"/>
      <c r="AT946" s="224"/>
      <c r="AU946" s="224"/>
      <c r="AV946" s="224"/>
      <c r="AW946" s="224"/>
      <c r="AX946" s="224"/>
      <c r="AY946" s="224"/>
    </row>
    <row r="947">
      <c r="A947" s="219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5"/>
      <c r="AA947" s="220"/>
      <c r="AB947" s="225"/>
      <c r="AC947" s="225"/>
      <c r="AD947" s="225"/>
      <c r="AE947" s="225"/>
      <c r="AF947" s="225"/>
      <c r="AG947" s="220"/>
      <c r="AH947" s="220"/>
      <c r="AI947" s="220"/>
      <c r="AJ947" s="220"/>
      <c r="AK947" s="222"/>
      <c r="AL947" s="222"/>
      <c r="AM947" s="222"/>
      <c r="AN947" s="222"/>
      <c r="AO947" s="223"/>
      <c r="AP947" s="220"/>
      <c r="AQ947" s="224"/>
      <c r="AR947" s="224"/>
      <c r="AS947" s="224"/>
      <c r="AT947" s="224"/>
      <c r="AU947" s="224"/>
      <c r="AV947" s="224"/>
      <c r="AW947" s="224"/>
      <c r="AX947" s="224"/>
      <c r="AY947" s="224"/>
    </row>
    <row r="948">
      <c r="A948" s="219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5"/>
      <c r="AA948" s="220"/>
      <c r="AB948" s="225"/>
      <c r="AC948" s="225"/>
      <c r="AD948" s="225"/>
      <c r="AE948" s="225"/>
      <c r="AF948" s="225"/>
      <c r="AG948" s="220"/>
      <c r="AH948" s="220"/>
      <c r="AI948" s="220"/>
      <c r="AJ948" s="220"/>
      <c r="AK948" s="222"/>
      <c r="AL948" s="222"/>
      <c r="AM948" s="222"/>
      <c r="AN948" s="222"/>
      <c r="AO948" s="223"/>
      <c r="AP948" s="220"/>
      <c r="AQ948" s="224"/>
      <c r="AR948" s="224"/>
      <c r="AS948" s="224"/>
      <c r="AT948" s="224"/>
      <c r="AU948" s="224"/>
      <c r="AV948" s="224"/>
      <c r="AW948" s="224"/>
      <c r="AX948" s="224"/>
      <c r="AY948" s="224"/>
    </row>
    <row r="949">
      <c r="A949" s="219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5"/>
      <c r="AA949" s="220"/>
      <c r="AB949" s="225"/>
      <c r="AC949" s="225"/>
      <c r="AD949" s="225"/>
      <c r="AE949" s="225"/>
      <c r="AF949" s="225"/>
      <c r="AG949" s="220"/>
      <c r="AH949" s="220"/>
      <c r="AI949" s="220"/>
      <c r="AJ949" s="220"/>
      <c r="AK949" s="222"/>
      <c r="AL949" s="222"/>
      <c r="AM949" s="222"/>
      <c r="AN949" s="222"/>
      <c r="AO949" s="223"/>
      <c r="AP949" s="220"/>
      <c r="AQ949" s="224"/>
      <c r="AR949" s="224"/>
      <c r="AS949" s="224"/>
      <c r="AT949" s="224"/>
      <c r="AU949" s="224"/>
      <c r="AV949" s="224"/>
      <c r="AW949" s="224"/>
      <c r="AX949" s="224"/>
      <c r="AY949" s="224"/>
    </row>
    <row r="950">
      <c r="A950" s="219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5"/>
      <c r="AA950" s="220"/>
      <c r="AB950" s="225"/>
      <c r="AC950" s="225"/>
      <c r="AD950" s="225"/>
      <c r="AE950" s="225"/>
      <c r="AF950" s="225"/>
      <c r="AG950" s="220"/>
      <c r="AH950" s="220"/>
      <c r="AI950" s="220"/>
      <c r="AJ950" s="220"/>
      <c r="AK950" s="222"/>
      <c r="AL950" s="222"/>
      <c r="AM950" s="222"/>
      <c r="AN950" s="222"/>
      <c r="AO950" s="223"/>
      <c r="AP950" s="220"/>
      <c r="AQ950" s="224"/>
      <c r="AR950" s="224"/>
      <c r="AS950" s="224"/>
      <c r="AT950" s="224"/>
      <c r="AU950" s="224"/>
      <c r="AV950" s="224"/>
      <c r="AW950" s="224"/>
      <c r="AX950" s="224"/>
      <c r="AY950" s="224"/>
    </row>
    <row r="951">
      <c r="A951" s="219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5"/>
      <c r="AA951" s="220"/>
      <c r="AB951" s="225"/>
      <c r="AC951" s="225"/>
      <c r="AD951" s="225"/>
      <c r="AE951" s="225"/>
      <c r="AF951" s="225"/>
      <c r="AG951" s="220"/>
      <c r="AH951" s="220"/>
      <c r="AI951" s="220"/>
      <c r="AJ951" s="220"/>
      <c r="AK951" s="222"/>
      <c r="AL951" s="222"/>
      <c r="AM951" s="222"/>
      <c r="AN951" s="222"/>
      <c r="AO951" s="223"/>
      <c r="AP951" s="220"/>
      <c r="AQ951" s="224"/>
      <c r="AR951" s="224"/>
      <c r="AS951" s="224"/>
      <c r="AT951" s="224"/>
      <c r="AU951" s="224"/>
      <c r="AV951" s="224"/>
      <c r="AW951" s="224"/>
      <c r="AX951" s="224"/>
      <c r="AY951" s="224"/>
    </row>
    <row r="952">
      <c r="A952" s="219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5"/>
      <c r="AA952" s="220"/>
      <c r="AB952" s="225"/>
      <c r="AC952" s="225"/>
      <c r="AD952" s="225"/>
      <c r="AE952" s="225"/>
      <c r="AF952" s="225"/>
      <c r="AG952" s="220"/>
      <c r="AH952" s="220"/>
      <c r="AI952" s="220"/>
      <c r="AJ952" s="220"/>
      <c r="AK952" s="222"/>
      <c r="AL952" s="222"/>
      <c r="AM952" s="222"/>
      <c r="AN952" s="222"/>
      <c r="AO952" s="223"/>
      <c r="AP952" s="220"/>
      <c r="AQ952" s="224"/>
      <c r="AR952" s="224"/>
      <c r="AS952" s="224"/>
      <c r="AT952" s="224"/>
      <c r="AU952" s="224"/>
      <c r="AV952" s="224"/>
      <c r="AW952" s="224"/>
      <c r="AX952" s="224"/>
      <c r="AY952" s="224"/>
    </row>
    <row r="953">
      <c r="A953" s="219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5"/>
      <c r="AA953" s="220"/>
      <c r="AB953" s="225"/>
      <c r="AC953" s="225"/>
      <c r="AD953" s="225"/>
      <c r="AE953" s="225"/>
      <c r="AF953" s="225"/>
      <c r="AG953" s="220"/>
      <c r="AH953" s="220"/>
      <c r="AI953" s="220"/>
      <c r="AJ953" s="220"/>
      <c r="AK953" s="222"/>
      <c r="AL953" s="222"/>
      <c r="AM953" s="222"/>
      <c r="AN953" s="222"/>
      <c r="AO953" s="223"/>
      <c r="AP953" s="220"/>
      <c r="AQ953" s="224"/>
      <c r="AR953" s="224"/>
      <c r="AS953" s="224"/>
      <c r="AT953" s="224"/>
      <c r="AU953" s="224"/>
      <c r="AV953" s="224"/>
      <c r="AW953" s="224"/>
      <c r="AX953" s="224"/>
      <c r="AY953" s="224"/>
    </row>
    <row r="954">
      <c r="A954" s="219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5"/>
      <c r="AA954" s="220"/>
      <c r="AB954" s="225"/>
      <c r="AC954" s="225"/>
      <c r="AD954" s="225"/>
      <c r="AE954" s="225"/>
      <c r="AF954" s="225"/>
      <c r="AG954" s="220"/>
      <c r="AH954" s="220"/>
      <c r="AI954" s="220"/>
      <c r="AJ954" s="220"/>
      <c r="AK954" s="222"/>
      <c r="AL954" s="222"/>
      <c r="AM954" s="222"/>
      <c r="AN954" s="222"/>
      <c r="AO954" s="223"/>
      <c r="AP954" s="220"/>
      <c r="AQ954" s="224"/>
      <c r="AR954" s="224"/>
      <c r="AS954" s="224"/>
      <c r="AT954" s="224"/>
      <c r="AU954" s="224"/>
      <c r="AV954" s="224"/>
      <c r="AW954" s="224"/>
      <c r="AX954" s="224"/>
      <c r="AY954" s="224"/>
    </row>
    <row r="955">
      <c r="A955" s="219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5"/>
      <c r="AA955" s="220"/>
      <c r="AB955" s="225"/>
      <c r="AC955" s="225"/>
      <c r="AD955" s="225"/>
      <c r="AE955" s="225"/>
      <c r="AF955" s="225"/>
      <c r="AG955" s="220"/>
      <c r="AH955" s="220"/>
      <c r="AI955" s="220"/>
      <c r="AJ955" s="220"/>
      <c r="AK955" s="222"/>
      <c r="AL955" s="222"/>
      <c r="AM955" s="222"/>
      <c r="AN955" s="222"/>
      <c r="AO955" s="223"/>
      <c r="AP955" s="220"/>
      <c r="AQ955" s="224"/>
      <c r="AR955" s="224"/>
      <c r="AS955" s="224"/>
      <c r="AT955" s="224"/>
      <c r="AU955" s="224"/>
      <c r="AV955" s="224"/>
      <c r="AW955" s="224"/>
      <c r="AX955" s="224"/>
      <c r="AY955" s="224"/>
    </row>
    <row r="956">
      <c r="A956" s="219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5"/>
      <c r="AA956" s="220"/>
      <c r="AB956" s="225"/>
      <c r="AC956" s="225"/>
      <c r="AD956" s="225"/>
      <c r="AE956" s="225"/>
      <c r="AF956" s="225"/>
      <c r="AG956" s="220"/>
      <c r="AH956" s="220"/>
      <c r="AI956" s="220"/>
      <c r="AJ956" s="220"/>
      <c r="AK956" s="222"/>
      <c r="AL956" s="222"/>
      <c r="AM956" s="222"/>
      <c r="AN956" s="222"/>
      <c r="AO956" s="223"/>
      <c r="AP956" s="220"/>
      <c r="AQ956" s="224"/>
      <c r="AR956" s="224"/>
      <c r="AS956" s="224"/>
      <c r="AT956" s="224"/>
      <c r="AU956" s="224"/>
      <c r="AV956" s="224"/>
      <c r="AW956" s="224"/>
      <c r="AX956" s="224"/>
      <c r="AY956" s="224"/>
    </row>
    <row r="957">
      <c r="A957" s="219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5"/>
      <c r="AA957" s="220"/>
      <c r="AB957" s="225"/>
      <c r="AC957" s="225"/>
      <c r="AD957" s="225"/>
      <c r="AE957" s="225"/>
      <c r="AF957" s="225"/>
      <c r="AG957" s="220"/>
      <c r="AH957" s="220"/>
      <c r="AI957" s="220"/>
      <c r="AJ957" s="220"/>
      <c r="AK957" s="222"/>
      <c r="AL957" s="222"/>
      <c r="AM957" s="222"/>
      <c r="AN957" s="222"/>
      <c r="AO957" s="223"/>
      <c r="AP957" s="220"/>
      <c r="AQ957" s="224"/>
      <c r="AR957" s="224"/>
      <c r="AS957" s="224"/>
      <c r="AT957" s="224"/>
      <c r="AU957" s="224"/>
      <c r="AV957" s="224"/>
      <c r="AW957" s="224"/>
      <c r="AX957" s="224"/>
      <c r="AY957" s="224"/>
    </row>
    <row r="958">
      <c r="A958" s="219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5"/>
      <c r="AA958" s="220"/>
      <c r="AB958" s="225"/>
      <c r="AC958" s="225"/>
      <c r="AD958" s="225"/>
      <c r="AE958" s="225"/>
      <c r="AF958" s="225"/>
      <c r="AG958" s="220"/>
      <c r="AH958" s="220"/>
      <c r="AI958" s="220"/>
      <c r="AJ958" s="220"/>
      <c r="AK958" s="222"/>
      <c r="AL958" s="222"/>
      <c r="AM958" s="222"/>
      <c r="AN958" s="222"/>
      <c r="AO958" s="223"/>
      <c r="AP958" s="220"/>
      <c r="AQ958" s="224"/>
      <c r="AR958" s="224"/>
      <c r="AS958" s="224"/>
      <c r="AT958" s="224"/>
      <c r="AU958" s="224"/>
      <c r="AV958" s="224"/>
      <c r="AW958" s="224"/>
      <c r="AX958" s="224"/>
      <c r="AY958" s="224"/>
    </row>
    <row r="959">
      <c r="A959" s="219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5"/>
      <c r="AA959" s="220"/>
      <c r="AB959" s="225"/>
      <c r="AC959" s="225"/>
      <c r="AD959" s="225"/>
      <c r="AE959" s="225"/>
      <c r="AF959" s="225"/>
      <c r="AG959" s="220"/>
      <c r="AH959" s="220"/>
      <c r="AI959" s="220"/>
      <c r="AJ959" s="220"/>
      <c r="AK959" s="222"/>
      <c r="AL959" s="222"/>
      <c r="AM959" s="222"/>
      <c r="AN959" s="222"/>
      <c r="AO959" s="223"/>
      <c r="AP959" s="220"/>
      <c r="AQ959" s="224"/>
      <c r="AR959" s="224"/>
      <c r="AS959" s="224"/>
      <c r="AT959" s="224"/>
      <c r="AU959" s="224"/>
      <c r="AV959" s="224"/>
      <c r="AW959" s="224"/>
      <c r="AX959" s="224"/>
      <c r="AY959" s="224"/>
    </row>
    <row r="960">
      <c r="A960" s="219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5"/>
      <c r="AA960" s="220"/>
      <c r="AB960" s="225"/>
      <c r="AC960" s="225"/>
      <c r="AD960" s="225"/>
      <c r="AE960" s="225"/>
      <c r="AF960" s="225"/>
      <c r="AG960" s="220"/>
      <c r="AH960" s="220"/>
      <c r="AI960" s="220"/>
      <c r="AJ960" s="220"/>
      <c r="AK960" s="222"/>
      <c r="AL960" s="222"/>
      <c r="AM960" s="222"/>
      <c r="AN960" s="222"/>
      <c r="AO960" s="223"/>
      <c r="AP960" s="220"/>
      <c r="AQ960" s="224"/>
      <c r="AR960" s="224"/>
      <c r="AS960" s="224"/>
      <c r="AT960" s="224"/>
      <c r="AU960" s="224"/>
      <c r="AV960" s="224"/>
      <c r="AW960" s="224"/>
      <c r="AX960" s="224"/>
      <c r="AY960" s="224"/>
    </row>
    <row r="961">
      <c r="A961" s="219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5"/>
      <c r="AA961" s="220"/>
      <c r="AB961" s="225"/>
      <c r="AC961" s="225"/>
      <c r="AD961" s="225"/>
      <c r="AE961" s="225"/>
      <c r="AF961" s="225"/>
      <c r="AG961" s="220"/>
      <c r="AH961" s="220"/>
      <c r="AI961" s="220"/>
      <c r="AJ961" s="220"/>
      <c r="AK961" s="222"/>
      <c r="AL961" s="222"/>
      <c r="AM961" s="222"/>
      <c r="AN961" s="222"/>
      <c r="AO961" s="223"/>
      <c r="AP961" s="220"/>
      <c r="AQ961" s="224"/>
      <c r="AR961" s="224"/>
      <c r="AS961" s="224"/>
      <c r="AT961" s="224"/>
      <c r="AU961" s="224"/>
      <c r="AV961" s="224"/>
      <c r="AW961" s="224"/>
      <c r="AX961" s="224"/>
      <c r="AY961" s="224"/>
    </row>
    <row r="962">
      <c r="A962" s="219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5"/>
      <c r="AA962" s="220"/>
      <c r="AB962" s="225"/>
      <c r="AC962" s="225"/>
      <c r="AD962" s="225"/>
      <c r="AE962" s="225"/>
      <c r="AF962" s="225"/>
      <c r="AG962" s="220"/>
      <c r="AH962" s="220"/>
      <c r="AI962" s="220"/>
      <c r="AJ962" s="220"/>
      <c r="AK962" s="222"/>
      <c r="AL962" s="222"/>
      <c r="AM962" s="222"/>
      <c r="AN962" s="222"/>
      <c r="AO962" s="223"/>
      <c r="AP962" s="220"/>
      <c r="AQ962" s="224"/>
      <c r="AR962" s="224"/>
      <c r="AS962" s="224"/>
      <c r="AT962" s="224"/>
      <c r="AU962" s="224"/>
      <c r="AV962" s="224"/>
      <c r="AW962" s="224"/>
      <c r="AX962" s="224"/>
      <c r="AY962" s="224"/>
    </row>
    <row r="963">
      <c r="A963" s="219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5"/>
      <c r="AA963" s="220"/>
      <c r="AB963" s="225"/>
      <c r="AC963" s="225"/>
      <c r="AD963" s="225"/>
      <c r="AE963" s="225"/>
      <c r="AF963" s="225"/>
      <c r="AG963" s="220"/>
      <c r="AH963" s="220"/>
      <c r="AI963" s="220"/>
      <c r="AJ963" s="220"/>
      <c r="AK963" s="222"/>
      <c r="AL963" s="222"/>
      <c r="AM963" s="222"/>
      <c r="AN963" s="222"/>
      <c r="AO963" s="223"/>
      <c r="AP963" s="220"/>
      <c r="AQ963" s="224"/>
      <c r="AR963" s="224"/>
      <c r="AS963" s="224"/>
      <c r="AT963" s="224"/>
      <c r="AU963" s="224"/>
      <c r="AV963" s="224"/>
      <c r="AW963" s="224"/>
      <c r="AX963" s="224"/>
      <c r="AY963" s="224"/>
    </row>
    <row r="964">
      <c r="S964" s="183"/>
      <c r="U964" s="221"/>
      <c r="V964" s="221"/>
      <c r="W964" s="221"/>
      <c r="X964" s="221"/>
      <c r="Y964" s="221"/>
      <c r="AA964" s="221"/>
      <c r="AK964" s="179"/>
      <c r="AL964" s="179"/>
      <c r="AM964" s="179"/>
      <c r="AN964" s="179"/>
      <c r="AO964" s="239"/>
    </row>
    <row r="965">
      <c r="S965" s="183"/>
      <c r="U965" s="221"/>
      <c r="V965" s="221"/>
      <c r="W965" s="221"/>
      <c r="X965" s="221"/>
      <c r="Y965" s="221"/>
      <c r="AA965" s="221"/>
      <c r="AK965" s="179"/>
      <c r="AL965" s="179"/>
      <c r="AM965" s="179"/>
      <c r="AN965" s="179"/>
      <c r="AO965" s="239"/>
    </row>
    <row r="966">
      <c r="S966" s="183"/>
      <c r="U966" s="221"/>
      <c r="V966" s="221"/>
      <c r="W966" s="221"/>
      <c r="X966" s="221"/>
      <c r="Y966" s="221"/>
      <c r="AA966" s="221"/>
      <c r="AK966" s="179"/>
      <c r="AL966" s="179"/>
      <c r="AM966" s="179"/>
      <c r="AN966" s="179"/>
      <c r="AO966" s="239"/>
    </row>
    <row r="967">
      <c r="S967" s="183"/>
      <c r="U967" s="221"/>
      <c r="V967" s="221"/>
      <c r="W967" s="221"/>
      <c r="X967" s="221"/>
      <c r="Y967" s="221"/>
      <c r="AA967" s="221"/>
      <c r="AK967" s="179"/>
      <c r="AL967" s="179"/>
      <c r="AM967" s="179"/>
      <c r="AN967" s="179"/>
      <c r="AO967" s="239"/>
    </row>
    <row r="968">
      <c r="S968" s="183"/>
      <c r="U968" s="221"/>
      <c r="V968" s="221"/>
      <c r="W968" s="221"/>
      <c r="X968" s="221"/>
      <c r="Y968" s="221"/>
      <c r="AA968" s="221"/>
      <c r="AK968" s="179"/>
      <c r="AL968" s="179"/>
      <c r="AM968" s="179"/>
      <c r="AN968" s="179"/>
      <c r="AO968" s="239"/>
    </row>
    <row r="969">
      <c r="S969" s="183"/>
      <c r="U969" s="221"/>
      <c r="V969" s="221"/>
      <c r="W969" s="221"/>
      <c r="X969" s="221"/>
      <c r="Y969" s="221"/>
      <c r="AA969" s="221"/>
      <c r="AK969" s="179"/>
      <c r="AL969" s="179"/>
      <c r="AM969" s="179"/>
      <c r="AN969" s="179"/>
      <c r="AO969" s="239"/>
    </row>
    <row r="970">
      <c r="S970" s="183"/>
      <c r="U970" s="221"/>
      <c r="V970" s="221"/>
      <c r="W970" s="221"/>
      <c r="X970" s="221"/>
      <c r="Y970" s="221"/>
      <c r="AA970" s="221"/>
      <c r="AK970" s="179"/>
      <c r="AL970" s="179"/>
      <c r="AM970" s="179"/>
      <c r="AN970" s="179"/>
      <c r="AO970" s="239"/>
    </row>
    <row r="971">
      <c r="S971" s="183"/>
      <c r="U971" s="221"/>
      <c r="V971" s="221"/>
      <c r="W971" s="221"/>
      <c r="X971" s="221"/>
      <c r="Y971" s="221"/>
      <c r="AA971" s="221"/>
      <c r="AK971" s="179"/>
      <c r="AL971" s="179"/>
      <c r="AM971" s="179"/>
      <c r="AN971" s="179"/>
      <c r="AO971" s="239"/>
    </row>
    <row r="972">
      <c r="S972" s="183"/>
      <c r="U972" s="221"/>
      <c r="V972" s="221"/>
      <c r="W972" s="221"/>
      <c r="X972" s="221"/>
      <c r="Y972" s="221"/>
      <c r="AA972" s="221"/>
      <c r="AK972" s="179"/>
      <c r="AL972" s="179"/>
      <c r="AM972" s="179"/>
      <c r="AN972" s="179"/>
      <c r="AO972" s="239"/>
    </row>
    <row r="973">
      <c r="S973" s="183"/>
      <c r="U973" s="221"/>
      <c r="V973" s="221"/>
      <c r="W973" s="221"/>
      <c r="X973" s="221"/>
      <c r="Y973" s="221"/>
      <c r="AA973" s="221"/>
      <c r="AK973" s="179"/>
      <c r="AL973" s="179"/>
      <c r="AM973" s="179"/>
      <c r="AN973" s="179"/>
      <c r="AO973" s="239"/>
    </row>
    <row r="974">
      <c r="S974" s="183"/>
      <c r="U974" s="221"/>
      <c r="V974" s="221"/>
      <c r="W974" s="221"/>
      <c r="X974" s="221"/>
      <c r="Y974" s="221"/>
      <c r="AA974" s="221"/>
      <c r="AK974" s="179"/>
      <c r="AL974" s="179"/>
      <c r="AM974" s="179"/>
      <c r="AN974" s="179"/>
      <c r="AO974" s="239"/>
    </row>
    <row r="975">
      <c r="S975" s="183"/>
      <c r="U975" s="221"/>
      <c r="V975" s="221"/>
      <c r="W975" s="221"/>
      <c r="X975" s="221"/>
      <c r="Y975" s="221"/>
      <c r="AA975" s="221"/>
      <c r="AK975" s="179"/>
      <c r="AL975" s="179"/>
      <c r="AM975" s="179"/>
      <c r="AN975" s="179"/>
      <c r="AO975" s="239"/>
    </row>
    <row r="976">
      <c r="S976" s="183"/>
      <c r="U976" s="221"/>
      <c r="V976" s="221"/>
      <c r="W976" s="221"/>
      <c r="X976" s="221"/>
      <c r="Y976" s="221"/>
      <c r="AA976" s="221"/>
      <c r="AK976" s="179"/>
      <c r="AL976" s="179"/>
      <c r="AM976" s="179"/>
      <c r="AN976" s="179"/>
      <c r="AO976" s="239"/>
    </row>
    <row r="977">
      <c r="S977" s="183"/>
      <c r="U977" s="221"/>
      <c r="V977" s="221"/>
      <c r="W977" s="221"/>
      <c r="X977" s="221"/>
      <c r="Y977" s="221"/>
      <c r="AA977" s="221"/>
      <c r="AK977" s="179"/>
      <c r="AL977" s="179"/>
      <c r="AM977" s="179"/>
      <c r="AN977" s="179"/>
      <c r="AO977" s="239"/>
    </row>
    <row r="978">
      <c r="S978" s="183"/>
      <c r="U978" s="221"/>
      <c r="V978" s="221"/>
      <c r="W978" s="221"/>
      <c r="X978" s="221"/>
      <c r="Y978" s="221"/>
      <c r="AA978" s="221"/>
      <c r="AK978" s="179"/>
      <c r="AL978" s="179"/>
      <c r="AM978" s="179"/>
      <c r="AN978" s="179"/>
      <c r="AO978" s="239"/>
    </row>
    <row r="979">
      <c r="S979" s="183"/>
      <c r="U979" s="221"/>
      <c r="V979" s="221"/>
      <c r="W979" s="221"/>
      <c r="X979" s="221"/>
      <c r="Y979" s="221"/>
      <c r="AA979" s="221"/>
      <c r="AK979" s="179"/>
      <c r="AL979" s="179"/>
      <c r="AM979" s="179"/>
      <c r="AN979" s="179"/>
      <c r="AO979" s="239"/>
    </row>
    <row r="980">
      <c r="S980" s="183"/>
      <c r="U980" s="221"/>
      <c r="V980" s="221"/>
      <c r="W980" s="221"/>
      <c r="X980" s="221"/>
      <c r="Y980" s="221"/>
      <c r="AA980" s="221"/>
      <c r="AK980" s="179"/>
      <c r="AL980" s="179"/>
      <c r="AM980" s="179"/>
      <c r="AN980" s="179"/>
      <c r="AO980" s="239"/>
    </row>
    <row r="981">
      <c r="S981" s="183"/>
      <c r="U981" s="221"/>
      <c r="V981" s="221"/>
      <c r="W981" s="221"/>
      <c r="X981" s="221"/>
      <c r="Y981" s="221"/>
      <c r="AA981" s="221"/>
      <c r="AK981" s="179"/>
      <c r="AL981" s="179"/>
      <c r="AM981" s="179"/>
      <c r="AN981" s="179"/>
      <c r="AO981" s="239"/>
    </row>
    <row r="982">
      <c r="S982" s="183"/>
      <c r="U982" s="221"/>
      <c r="V982" s="221"/>
      <c r="W982" s="221"/>
      <c r="X982" s="221"/>
      <c r="Y982" s="221"/>
      <c r="AA982" s="221"/>
      <c r="AK982" s="179"/>
      <c r="AL982" s="179"/>
      <c r="AM982" s="179"/>
      <c r="AN982" s="179"/>
      <c r="AO982" s="239"/>
    </row>
    <row r="983">
      <c r="S983" s="183"/>
      <c r="U983" s="221"/>
      <c r="V983" s="221"/>
      <c r="W983" s="221"/>
      <c r="X983" s="221"/>
      <c r="Y983" s="221"/>
      <c r="AA983" s="221"/>
      <c r="AK983" s="179"/>
      <c r="AL983" s="179"/>
      <c r="AM983" s="179"/>
      <c r="AN983" s="179"/>
      <c r="AO983" s="239"/>
    </row>
    <row r="984">
      <c r="S984" s="183"/>
      <c r="U984" s="221"/>
      <c r="V984" s="221"/>
      <c r="W984" s="221"/>
      <c r="X984" s="221"/>
      <c r="Y984" s="221"/>
      <c r="AA984" s="221"/>
      <c r="AK984" s="179"/>
      <c r="AL984" s="179"/>
      <c r="AM984" s="179"/>
      <c r="AN984" s="179"/>
      <c r="AO984" s="239"/>
    </row>
    <row r="985">
      <c r="S985" s="183"/>
      <c r="U985" s="221"/>
      <c r="V985" s="221"/>
      <c r="W985" s="221"/>
      <c r="X985" s="221"/>
      <c r="Y985" s="221"/>
      <c r="AA985" s="221"/>
      <c r="AK985" s="179"/>
      <c r="AL985" s="179"/>
      <c r="AM985" s="179"/>
      <c r="AN985" s="179"/>
      <c r="AO985" s="239"/>
    </row>
    <row r="986">
      <c r="S986" s="183"/>
      <c r="U986" s="221"/>
      <c r="V986" s="221"/>
      <c r="W986" s="221"/>
      <c r="X986" s="221"/>
      <c r="Y986" s="221"/>
      <c r="AA986" s="221"/>
      <c r="AK986" s="179"/>
      <c r="AL986" s="179"/>
      <c r="AM986" s="179"/>
      <c r="AN986" s="179"/>
      <c r="AO986" s="239"/>
    </row>
    <row r="987">
      <c r="S987" s="183"/>
      <c r="U987" s="221"/>
      <c r="V987" s="221"/>
      <c r="W987" s="221"/>
      <c r="X987" s="221"/>
      <c r="Y987" s="221"/>
      <c r="AA987" s="221"/>
      <c r="AK987" s="179"/>
      <c r="AL987" s="179"/>
      <c r="AM987" s="179"/>
      <c r="AN987" s="179"/>
      <c r="AO987" s="239"/>
    </row>
    <row r="988">
      <c r="S988" s="183"/>
      <c r="U988" s="221"/>
      <c r="V988" s="221"/>
      <c r="W988" s="221"/>
      <c r="X988" s="221"/>
      <c r="Y988" s="221"/>
      <c r="AA988" s="221"/>
      <c r="AK988" s="179"/>
      <c r="AL988" s="179"/>
      <c r="AM988" s="179"/>
      <c r="AN988" s="179"/>
      <c r="AO988" s="239"/>
    </row>
    <row r="989">
      <c r="S989" s="183"/>
      <c r="U989" s="221"/>
      <c r="V989" s="221"/>
      <c r="W989" s="221"/>
      <c r="X989" s="221"/>
      <c r="Y989" s="221"/>
      <c r="AA989" s="221"/>
      <c r="AK989" s="179"/>
      <c r="AL989" s="179"/>
      <c r="AM989" s="179"/>
      <c r="AN989" s="179"/>
      <c r="AO989" s="239"/>
    </row>
    <row r="990">
      <c r="S990" s="183"/>
      <c r="U990" s="221"/>
      <c r="V990" s="221"/>
      <c r="W990" s="221"/>
      <c r="X990" s="221"/>
      <c r="Y990" s="221"/>
      <c r="AA990" s="221"/>
      <c r="AK990" s="179"/>
      <c r="AL990" s="179"/>
      <c r="AM990" s="179"/>
      <c r="AN990" s="179"/>
      <c r="AO990" s="239"/>
    </row>
    <row r="991">
      <c r="S991" s="183"/>
      <c r="U991" s="221"/>
      <c r="V991" s="221"/>
      <c r="W991" s="221"/>
      <c r="X991" s="221"/>
      <c r="Y991" s="221"/>
      <c r="AA991" s="221"/>
      <c r="AK991" s="179"/>
      <c r="AL991" s="179"/>
      <c r="AM991" s="179"/>
      <c r="AN991" s="179"/>
      <c r="AO991" s="239"/>
    </row>
    <row r="992">
      <c r="S992" s="183"/>
      <c r="U992" s="221"/>
      <c r="V992" s="221"/>
      <c r="W992" s="221"/>
      <c r="X992" s="221"/>
      <c r="Y992" s="221"/>
      <c r="AA992" s="221"/>
      <c r="AK992" s="179"/>
      <c r="AL992" s="179"/>
      <c r="AM992" s="179"/>
      <c r="AN992" s="179"/>
      <c r="AO992" s="239"/>
    </row>
    <row r="993">
      <c r="S993" s="183"/>
      <c r="U993" s="221"/>
      <c r="V993" s="221"/>
      <c r="W993" s="221"/>
      <c r="X993" s="221"/>
      <c r="Y993" s="221"/>
      <c r="AA993" s="221"/>
      <c r="AK993" s="179"/>
      <c r="AL993" s="179"/>
      <c r="AM993" s="179"/>
      <c r="AN993" s="179"/>
      <c r="AO993" s="239"/>
    </row>
    <row r="994">
      <c r="S994" s="183"/>
      <c r="U994" s="221"/>
      <c r="V994" s="221"/>
      <c r="W994" s="221"/>
      <c r="X994" s="221"/>
      <c r="Y994" s="221"/>
      <c r="AA994" s="221"/>
      <c r="AK994" s="179"/>
      <c r="AL994" s="179"/>
      <c r="AM994" s="179"/>
      <c r="AN994" s="179"/>
      <c r="AO994" s="239"/>
    </row>
    <row r="995">
      <c r="S995" s="183"/>
      <c r="U995" s="221"/>
      <c r="V995" s="221"/>
      <c r="W995" s="221"/>
      <c r="X995" s="221"/>
      <c r="Y995" s="221"/>
      <c r="AA995" s="221"/>
      <c r="AK995" s="179"/>
      <c r="AL995" s="179"/>
      <c r="AM995" s="179"/>
      <c r="AN995" s="179"/>
      <c r="AO995" s="239"/>
    </row>
    <row r="996">
      <c r="S996" s="183"/>
      <c r="U996" s="221"/>
      <c r="V996" s="221"/>
      <c r="W996" s="221"/>
      <c r="X996" s="221"/>
      <c r="Y996" s="221"/>
      <c r="AA996" s="221"/>
      <c r="AK996" s="179"/>
      <c r="AL996" s="179"/>
      <c r="AM996" s="179"/>
      <c r="AN996" s="179"/>
      <c r="AO996" s="239"/>
    </row>
    <row r="997">
      <c r="S997" s="183"/>
      <c r="U997" s="221"/>
      <c r="V997" s="221"/>
      <c r="W997" s="221"/>
      <c r="X997" s="221"/>
      <c r="Y997" s="221"/>
      <c r="AA997" s="221"/>
      <c r="AK997" s="179"/>
      <c r="AL997" s="179"/>
      <c r="AM997" s="179"/>
      <c r="AN997" s="179"/>
      <c r="AO997" s="239"/>
    </row>
    <row r="998">
      <c r="S998" s="183"/>
      <c r="U998" s="221"/>
      <c r="V998" s="221"/>
      <c r="W998" s="221"/>
      <c r="X998" s="221"/>
      <c r="Y998" s="221"/>
      <c r="AA998" s="221"/>
      <c r="AK998" s="179"/>
      <c r="AL998" s="179"/>
      <c r="AM998" s="179"/>
      <c r="AN998" s="179"/>
      <c r="AO998" s="239"/>
    </row>
    <row r="999">
      <c r="S999" s="183"/>
      <c r="U999" s="221"/>
      <c r="V999" s="221"/>
      <c r="W999" s="221"/>
      <c r="X999" s="221"/>
      <c r="Y999" s="221"/>
      <c r="AA999" s="221"/>
      <c r="AK999" s="179"/>
      <c r="AL999" s="179"/>
      <c r="AM999" s="179"/>
      <c r="AN999" s="179"/>
      <c r="AO999" s="239"/>
    </row>
    <row r="1000">
      <c r="S1000" s="183"/>
      <c r="U1000" s="221"/>
      <c r="V1000" s="221"/>
      <c r="W1000" s="221"/>
      <c r="X1000" s="221"/>
      <c r="Y1000" s="221"/>
      <c r="AA1000" s="221"/>
      <c r="AK1000" s="179"/>
      <c r="AL1000" s="179"/>
      <c r="AM1000" s="179"/>
      <c r="AN1000" s="179"/>
      <c r="AO1000" s="239"/>
    </row>
  </sheetData>
  <mergeCells count="10">
    <mergeCell ref="AK1:AO1"/>
    <mergeCell ref="AP1:AT1"/>
    <mergeCell ref="AU1:AY1"/>
    <mergeCell ref="B1:F1"/>
    <mergeCell ref="G1:K1"/>
    <mergeCell ref="L1:P1"/>
    <mergeCell ref="Q1:U1"/>
    <mergeCell ref="V1:Z1"/>
    <mergeCell ref="AA1:AE1"/>
    <mergeCell ref="AF1:AJ1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7" max="7" width="16.57"/>
    <col customWidth="1" min="8" max="8" width="15.57"/>
  </cols>
  <sheetData>
    <row r="1">
      <c r="A1" s="1"/>
      <c r="B1" s="2" t="s">
        <v>1</v>
      </c>
      <c r="C1" s="4">
        <v>31.0</v>
      </c>
      <c r="D1" s="5"/>
      <c r="E1" s="5"/>
      <c r="F1" s="5"/>
      <c r="G1" s="5" t="s">
        <v>3</v>
      </c>
      <c r="H1" s="5"/>
      <c r="I1" s="2"/>
      <c r="J1" s="5"/>
      <c r="K1" s="5"/>
      <c r="L1" s="5"/>
      <c r="M1" s="5"/>
      <c r="N1" s="10"/>
      <c r="O1" s="10"/>
    </row>
    <row r="2">
      <c r="A2" s="11"/>
      <c r="B2" s="12" t="s">
        <v>6</v>
      </c>
      <c r="C2" s="13">
        <v>31.0</v>
      </c>
      <c r="D2" s="5" t="s">
        <v>10</v>
      </c>
      <c r="E2" s="5"/>
      <c r="F2" s="5"/>
      <c r="G2" s="14">
        <v>46234.0</v>
      </c>
      <c r="H2" s="15"/>
      <c r="I2" s="23"/>
      <c r="J2" s="20"/>
      <c r="K2" s="5"/>
      <c r="L2" s="10"/>
      <c r="M2" s="10"/>
      <c r="N2" s="10"/>
      <c r="O2" s="10"/>
    </row>
    <row r="3">
      <c r="A3" s="11"/>
      <c r="B3" s="5"/>
      <c r="C3" s="5"/>
      <c r="D3" s="5"/>
      <c r="E3" s="5"/>
      <c r="F3" s="5"/>
      <c r="G3" s="24" t="s">
        <v>13</v>
      </c>
      <c r="H3" s="27">
        <f>M39</f>
        <v>389529000</v>
      </c>
      <c r="I3" s="31"/>
      <c r="J3" s="30" t="s">
        <v>19</v>
      </c>
      <c r="K3" s="5"/>
      <c r="L3" s="10"/>
      <c r="M3" s="10"/>
      <c r="N3" s="10"/>
      <c r="O3" s="10"/>
    </row>
    <row r="4">
      <c r="A4" s="11"/>
      <c r="B4" s="5"/>
      <c r="C4" s="5"/>
      <c r="D4" s="5"/>
      <c r="E4" s="5"/>
      <c r="F4" s="5"/>
      <c r="G4" s="24" t="s">
        <v>22</v>
      </c>
      <c r="H4" s="32">
        <f>+M40</f>
        <v>12640691820</v>
      </c>
      <c r="I4" s="36">
        <f>N40</f>
        <v>0.9165567066</v>
      </c>
      <c r="J4" s="35"/>
      <c r="K4" s="5"/>
      <c r="L4" s="10"/>
      <c r="M4" s="10"/>
      <c r="N4" s="10"/>
      <c r="O4" s="10"/>
    </row>
    <row r="5">
      <c r="A5" s="11"/>
      <c r="B5" s="5"/>
      <c r="C5" s="5"/>
      <c r="D5" s="5"/>
      <c r="E5" s="5"/>
      <c r="F5" s="5"/>
      <c r="G5" s="24" t="s">
        <v>23</v>
      </c>
      <c r="H5" s="8">
        <f>M41</f>
        <v>12640691820</v>
      </c>
      <c r="I5" s="36">
        <f>M42</f>
        <v>0.9165567066</v>
      </c>
      <c r="J5" s="35"/>
      <c r="K5" s="30" t="s">
        <v>19</v>
      </c>
      <c r="L5" s="10"/>
      <c r="M5" s="10"/>
      <c r="N5" s="10"/>
      <c r="O5" s="10"/>
    </row>
    <row r="6">
      <c r="A6" s="11"/>
      <c r="B6" s="5"/>
      <c r="C6" s="5"/>
      <c r="D6" s="5"/>
      <c r="E6" s="5"/>
      <c r="F6" s="5"/>
      <c r="G6" s="43" t="s">
        <v>24</v>
      </c>
      <c r="H6" s="232">
        <f>N40</f>
        <v>0.9165567066</v>
      </c>
      <c r="I6" s="47">
        <f>100%/$C$1*C2</f>
        <v>1</v>
      </c>
      <c r="J6" s="48"/>
      <c r="K6" s="5"/>
      <c r="L6" s="10"/>
      <c r="M6" s="10"/>
      <c r="N6" s="10"/>
      <c r="O6" s="10"/>
    </row>
    <row r="7">
      <c r="A7" s="11"/>
      <c r="B7" s="51" t="s">
        <v>25</v>
      </c>
      <c r="C7" s="5"/>
      <c r="D7" s="5"/>
      <c r="E7" s="5"/>
      <c r="F7" s="5"/>
      <c r="G7" s="5"/>
      <c r="H7" s="5"/>
      <c r="I7" s="2"/>
      <c r="J7" s="5"/>
      <c r="K7" s="5"/>
      <c r="L7" s="5"/>
      <c r="M7" s="5"/>
      <c r="N7" s="10"/>
      <c r="O7" s="10"/>
    </row>
    <row r="8">
      <c r="A8" s="52" t="s">
        <v>0</v>
      </c>
      <c r="B8" s="54" t="s">
        <v>2</v>
      </c>
      <c r="C8" s="54" t="s">
        <v>4</v>
      </c>
      <c r="D8" s="54" t="s">
        <v>5</v>
      </c>
      <c r="E8" s="54" t="s">
        <v>7</v>
      </c>
      <c r="F8" s="54" t="s">
        <v>8</v>
      </c>
      <c r="G8" s="54" t="s">
        <v>9</v>
      </c>
      <c r="H8" s="54" t="s">
        <v>11</v>
      </c>
      <c r="I8" s="54" t="s">
        <v>12</v>
      </c>
      <c r="J8" s="54" t="s">
        <v>14</v>
      </c>
      <c r="K8" s="54" t="s">
        <v>26</v>
      </c>
      <c r="L8" s="57"/>
      <c r="M8" s="200" t="s">
        <v>29</v>
      </c>
      <c r="N8" s="58" t="s">
        <v>30</v>
      </c>
      <c r="O8" s="10"/>
    </row>
    <row r="9">
      <c r="A9" s="59">
        <v>46204.0</v>
      </c>
      <c r="B9" s="63">
        <v>6.789E7</v>
      </c>
      <c r="C9" s="62">
        <v>0.0</v>
      </c>
      <c r="D9" s="65">
        <v>2.7025E7</v>
      </c>
      <c r="E9" s="67">
        <v>6.03415E7</v>
      </c>
      <c r="F9" s="67">
        <v>1.863E7</v>
      </c>
      <c r="G9" s="67">
        <v>8835000.0</v>
      </c>
      <c r="H9" s="67">
        <v>3.5248E7</v>
      </c>
      <c r="I9" s="69">
        <v>2.23E7</v>
      </c>
      <c r="J9" s="67">
        <v>5.026125E7</v>
      </c>
      <c r="K9" s="65">
        <v>7290000.0</v>
      </c>
      <c r="L9" s="71"/>
      <c r="M9" s="32">
        <f t="shared" ref="M9:M16" si="1">SUM(B9:L9)</f>
        <v>297820750</v>
      </c>
      <c r="N9" s="10"/>
      <c r="O9" s="10"/>
    </row>
    <row r="10">
      <c r="A10" s="59">
        <v>46205.0</v>
      </c>
      <c r="B10" s="63">
        <v>2.615E7</v>
      </c>
      <c r="C10" s="62">
        <v>0.0</v>
      </c>
      <c r="D10" s="65">
        <v>6.411E7</v>
      </c>
      <c r="E10" s="67">
        <v>6.2962E7</v>
      </c>
      <c r="F10" s="78">
        <v>2.65E7</v>
      </c>
      <c r="G10" s="67">
        <v>1.3985E7</v>
      </c>
      <c r="H10" s="67">
        <v>1.975E7</v>
      </c>
      <c r="I10" s="62">
        <v>3.0549E7</v>
      </c>
      <c r="J10" s="67">
        <v>8.39035E7</v>
      </c>
      <c r="K10" s="65">
        <v>1.265E7</v>
      </c>
      <c r="L10" s="71"/>
      <c r="M10" s="32">
        <f t="shared" si="1"/>
        <v>340559500</v>
      </c>
      <c r="N10" s="10"/>
      <c r="O10" s="10"/>
    </row>
    <row r="11">
      <c r="A11" s="59">
        <v>46206.0</v>
      </c>
      <c r="B11" s="96">
        <v>7.3707E7</v>
      </c>
      <c r="C11" s="62">
        <v>0.0</v>
      </c>
      <c r="D11" s="65">
        <v>9.106E7</v>
      </c>
      <c r="E11" s="61">
        <v>4.064725E7</v>
      </c>
      <c r="F11" s="67">
        <v>1.9425E7</v>
      </c>
      <c r="G11" s="65">
        <v>2.086E7</v>
      </c>
      <c r="H11" s="65">
        <v>6.169807E7</v>
      </c>
      <c r="I11" s="62">
        <v>7.865E7</v>
      </c>
      <c r="J11" s="67">
        <v>1.87E7</v>
      </c>
      <c r="K11" s="65">
        <v>8325000.0</v>
      </c>
      <c r="L11" s="71"/>
      <c r="M11" s="32">
        <f t="shared" si="1"/>
        <v>413072320</v>
      </c>
      <c r="N11" s="10"/>
      <c r="O11" s="10"/>
    </row>
    <row r="12">
      <c r="A12" s="59">
        <v>46207.0</v>
      </c>
      <c r="B12" s="95">
        <v>7.04095E7</v>
      </c>
      <c r="C12" s="62">
        <v>0.0</v>
      </c>
      <c r="D12" s="65">
        <v>4.3402E7</v>
      </c>
      <c r="E12" s="61">
        <v>1.027265E8</v>
      </c>
      <c r="F12" s="67">
        <v>1.135535E8</v>
      </c>
      <c r="G12" s="67">
        <v>3.1335E7</v>
      </c>
      <c r="H12" s="67">
        <v>4.379E7</v>
      </c>
      <c r="I12" s="62">
        <v>9.8636E7</v>
      </c>
      <c r="J12" s="67">
        <v>4.8186E7</v>
      </c>
      <c r="K12" s="65">
        <v>0.0</v>
      </c>
      <c r="L12" s="71"/>
      <c r="M12" s="32">
        <f t="shared" si="1"/>
        <v>552038500</v>
      </c>
      <c r="N12" s="10"/>
      <c r="O12" s="10"/>
    </row>
    <row r="13">
      <c r="A13" s="59">
        <v>46208.0</v>
      </c>
      <c r="B13" s="63">
        <v>1.242675E8</v>
      </c>
      <c r="C13" s="62">
        <v>0.0</v>
      </c>
      <c r="D13" s="65">
        <v>5.8525E7</v>
      </c>
      <c r="E13" s="61">
        <v>1.5673425E8</v>
      </c>
      <c r="F13" s="85">
        <v>2.3407E7</v>
      </c>
      <c r="G13" s="67">
        <v>4.685425E7</v>
      </c>
      <c r="H13" s="65">
        <v>6.93555E7</v>
      </c>
      <c r="I13" s="87">
        <v>4.2268E7</v>
      </c>
      <c r="J13" s="67">
        <v>5.347E7</v>
      </c>
      <c r="K13" s="65">
        <v>0.0</v>
      </c>
      <c r="L13" s="71"/>
      <c r="M13" s="32">
        <f t="shared" si="1"/>
        <v>574881500</v>
      </c>
      <c r="N13" s="35"/>
      <c r="O13" s="10"/>
    </row>
    <row r="14">
      <c r="A14" s="59">
        <v>46209.0</v>
      </c>
      <c r="B14" s="65">
        <v>4.48895E7</v>
      </c>
      <c r="C14" s="62">
        <v>0.0</v>
      </c>
      <c r="D14" s="65">
        <v>3.306E7</v>
      </c>
      <c r="E14" s="61">
        <v>7.5708E7</v>
      </c>
      <c r="F14" s="67">
        <v>1.454E7</v>
      </c>
      <c r="G14" s="67">
        <v>3.881525E7</v>
      </c>
      <c r="H14" s="65">
        <v>2.39715E7</v>
      </c>
      <c r="I14" s="87">
        <v>3.82375E7</v>
      </c>
      <c r="J14" s="67">
        <v>1.59E7</v>
      </c>
      <c r="K14" s="65">
        <v>4.1786E7</v>
      </c>
      <c r="L14" s="71"/>
      <c r="M14" s="32">
        <f t="shared" si="1"/>
        <v>326907750</v>
      </c>
      <c r="N14" s="35"/>
      <c r="O14" s="10"/>
    </row>
    <row r="15">
      <c r="A15" s="59">
        <v>46210.0</v>
      </c>
      <c r="B15" s="233">
        <v>1.738E7</v>
      </c>
      <c r="C15" s="62">
        <v>0.0</v>
      </c>
      <c r="D15" s="65">
        <v>5.315E7</v>
      </c>
      <c r="E15" s="91">
        <v>6.4779E7</v>
      </c>
      <c r="F15" s="67">
        <v>6.2538E7</v>
      </c>
      <c r="G15" s="67">
        <v>2.62855E7</v>
      </c>
      <c r="H15" s="65">
        <v>2.98915E7</v>
      </c>
      <c r="I15" s="62">
        <v>4.723E7</v>
      </c>
      <c r="J15" s="67">
        <v>1.13E7</v>
      </c>
      <c r="K15" s="65">
        <v>0.0</v>
      </c>
      <c r="L15" s="71"/>
      <c r="M15" s="32">
        <f t="shared" si="1"/>
        <v>312554000</v>
      </c>
      <c r="N15" s="35"/>
      <c r="O15" s="10"/>
    </row>
    <row r="16">
      <c r="A16" s="59">
        <v>46211.0</v>
      </c>
      <c r="B16" s="95">
        <v>3.194E7</v>
      </c>
      <c r="C16" s="62">
        <v>0.0</v>
      </c>
      <c r="D16" s="65">
        <v>2.133E7</v>
      </c>
      <c r="E16" s="61">
        <v>7.4343E7</v>
      </c>
      <c r="F16" s="67">
        <v>5.5012E7</v>
      </c>
      <c r="G16" s="96">
        <v>2.868225E7</v>
      </c>
      <c r="H16" s="67">
        <v>2700000.0</v>
      </c>
      <c r="I16" s="62">
        <v>4200000.0</v>
      </c>
      <c r="J16" s="67">
        <v>8600000.0</v>
      </c>
      <c r="K16" s="65">
        <v>1.7874E7</v>
      </c>
      <c r="L16" s="71"/>
      <c r="M16" s="32">
        <f t="shared" si="1"/>
        <v>244681250</v>
      </c>
      <c r="N16" s="35"/>
      <c r="O16" s="99"/>
    </row>
    <row r="17">
      <c r="A17" s="59">
        <v>46212.0</v>
      </c>
      <c r="B17" s="95">
        <v>1.275E7</v>
      </c>
      <c r="C17" s="62">
        <v>0.0</v>
      </c>
      <c r="D17" s="65">
        <v>7.8134E7</v>
      </c>
      <c r="E17" s="61">
        <v>6.1705E7</v>
      </c>
      <c r="F17" s="95">
        <v>7.26595E7</v>
      </c>
      <c r="G17" s="65">
        <v>4254250.0</v>
      </c>
      <c r="H17" s="67">
        <f>8040000+6580000</f>
        <v>14620000</v>
      </c>
      <c r="I17" s="234">
        <v>2.757E7</v>
      </c>
      <c r="J17" s="67">
        <v>1.5773E7</v>
      </c>
      <c r="K17" s="65">
        <v>1.3392E7</v>
      </c>
      <c r="L17" s="71"/>
      <c r="M17" s="32">
        <f t="shared" ref="M17:M39" si="2">SUM(B17:K17)</f>
        <v>300857750</v>
      </c>
      <c r="N17" s="10"/>
      <c r="O17" s="35"/>
    </row>
    <row r="18">
      <c r="A18" s="59">
        <v>46213.0</v>
      </c>
      <c r="B18" s="80">
        <v>6.91725E7</v>
      </c>
      <c r="C18" s="62">
        <v>0.0</v>
      </c>
      <c r="D18" s="65">
        <v>7.139E7</v>
      </c>
      <c r="E18" s="61">
        <v>1.0615E8</v>
      </c>
      <c r="F18" s="67">
        <f>60120000+6120000</f>
        <v>66240000</v>
      </c>
      <c r="G18" s="67">
        <v>7883750.0</v>
      </c>
      <c r="H18" s="67">
        <v>1.306E7</v>
      </c>
      <c r="I18" s="62">
        <v>3.2902E7</v>
      </c>
      <c r="J18" s="65">
        <v>2.44795E7</v>
      </c>
      <c r="K18" s="65">
        <v>9120000.0</v>
      </c>
      <c r="L18" s="71"/>
      <c r="M18" s="32">
        <f t="shared" si="2"/>
        <v>400397750</v>
      </c>
      <c r="N18" s="10"/>
      <c r="O18" s="10"/>
    </row>
    <row r="19">
      <c r="A19" s="59">
        <v>46214.0</v>
      </c>
      <c r="B19" s="77">
        <v>8.7857E7</v>
      </c>
      <c r="C19" s="62">
        <v>0.0</v>
      </c>
      <c r="D19" s="65">
        <v>4.2873E7</v>
      </c>
      <c r="E19" s="61">
        <v>6.24E7</v>
      </c>
      <c r="F19" s="67">
        <v>4.731375E7</v>
      </c>
      <c r="G19" s="67">
        <v>6.039875E7</v>
      </c>
      <c r="H19" s="67">
        <v>4.5052E7</v>
      </c>
      <c r="I19" s="62">
        <v>5.077925E7</v>
      </c>
      <c r="J19" s="65">
        <v>1.428E7</v>
      </c>
      <c r="K19" s="65">
        <v>0.0</v>
      </c>
      <c r="L19" s="71"/>
      <c r="M19" s="32">
        <f t="shared" si="2"/>
        <v>410953750</v>
      </c>
      <c r="N19" s="10"/>
      <c r="O19" s="10"/>
    </row>
    <row r="20">
      <c r="A20" s="59">
        <v>46215.0</v>
      </c>
      <c r="B20" s="77">
        <v>1.20656E8</v>
      </c>
      <c r="C20" s="62">
        <v>0.0</v>
      </c>
      <c r="D20" s="65">
        <v>1.229605E8</v>
      </c>
      <c r="E20" s="61">
        <v>2.14818E8</v>
      </c>
      <c r="F20" s="67">
        <v>3.5644E7</v>
      </c>
      <c r="G20" s="67">
        <v>4.330625E7</v>
      </c>
      <c r="H20" s="67">
        <v>3.8293E7</v>
      </c>
      <c r="I20" s="69">
        <v>4.421E7</v>
      </c>
      <c r="J20" s="65">
        <v>4.621575E7</v>
      </c>
      <c r="K20" s="65">
        <v>0.0</v>
      </c>
      <c r="L20" s="71"/>
      <c r="M20" s="32">
        <f t="shared" si="2"/>
        <v>666103500</v>
      </c>
      <c r="N20" s="10"/>
      <c r="O20" s="10"/>
    </row>
    <row r="21">
      <c r="A21" s="59">
        <v>46216.0</v>
      </c>
      <c r="B21" s="63">
        <v>1.57E7</v>
      </c>
      <c r="C21" s="62">
        <v>0.0</v>
      </c>
      <c r="D21" s="65">
        <v>3.037E7</v>
      </c>
      <c r="E21" s="61">
        <v>4.381725E7</v>
      </c>
      <c r="F21" s="78">
        <v>9500000.0</v>
      </c>
      <c r="G21" s="67">
        <v>1.075125E7</v>
      </c>
      <c r="H21" s="67">
        <v>5.4793E7</v>
      </c>
      <c r="I21" s="87" t="s">
        <v>27</v>
      </c>
      <c r="J21" s="65">
        <v>2.655E7</v>
      </c>
      <c r="K21" s="67">
        <v>6300000.0</v>
      </c>
      <c r="L21" s="71"/>
      <c r="M21" s="32">
        <f t="shared" si="2"/>
        <v>197781500</v>
      </c>
      <c r="N21" s="10"/>
      <c r="O21" s="10"/>
      <c r="P21" s="104" t="s">
        <v>19</v>
      </c>
    </row>
    <row r="22">
      <c r="A22" s="59">
        <v>46217.0</v>
      </c>
      <c r="B22" s="96">
        <v>9.599E7</v>
      </c>
      <c r="C22" s="62">
        <v>0.0</v>
      </c>
      <c r="D22" s="65">
        <v>8.4611E7</v>
      </c>
      <c r="E22" s="61">
        <v>3.0712E7</v>
      </c>
      <c r="F22" s="67">
        <v>1.304775E8</v>
      </c>
      <c r="G22" s="67">
        <v>2380000.0</v>
      </c>
      <c r="H22" s="67">
        <v>3.777E7</v>
      </c>
      <c r="I22" s="87">
        <v>1.6578E7</v>
      </c>
      <c r="J22" s="65">
        <v>0.0</v>
      </c>
      <c r="K22" s="65">
        <v>0.0</v>
      </c>
      <c r="L22" s="71"/>
      <c r="M22" s="32">
        <f t="shared" si="2"/>
        <v>398518500</v>
      </c>
      <c r="N22" s="10"/>
      <c r="O22" s="10"/>
    </row>
    <row r="23">
      <c r="A23" s="59">
        <v>46218.0</v>
      </c>
      <c r="B23" s="76">
        <v>3.8821E7</v>
      </c>
      <c r="C23" s="62">
        <v>0.0</v>
      </c>
      <c r="D23" s="65">
        <v>1.071015E8</v>
      </c>
      <c r="E23" s="61">
        <v>7.86785E7</v>
      </c>
      <c r="F23" s="96">
        <v>4.920225E7</v>
      </c>
      <c r="G23" s="65">
        <v>7866750.0</v>
      </c>
      <c r="H23" s="65">
        <v>2.439E7</v>
      </c>
      <c r="I23" s="69">
        <v>4.177E7</v>
      </c>
      <c r="J23" s="65">
        <v>1.327E7</v>
      </c>
      <c r="K23" s="65">
        <v>2.0133E7</v>
      </c>
      <c r="L23" s="105"/>
      <c r="M23" s="32">
        <f t="shared" si="2"/>
        <v>381233000</v>
      </c>
      <c r="N23" s="106"/>
      <c r="O23" s="106"/>
    </row>
    <row r="24">
      <c r="A24" s="59">
        <v>46219.0</v>
      </c>
      <c r="B24" s="76">
        <v>4.063E7</v>
      </c>
      <c r="C24" s="62">
        <v>0.0</v>
      </c>
      <c r="D24" s="65">
        <v>1.21846E8</v>
      </c>
      <c r="E24" s="61">
        <v>9.8053E7</v>
      </c>
      <c r="F24" s="65">
        <f>'July Detail'!Y18</f>
        <v>73720000</v>
      </c>
      <c r="G24" s="65">
        <v>6342500.0</v>
      </c>
      <c r="H24" s="65">
        <v>3.111E7</v>
      </c>
      <c r="I24" s="69">
        <v>3.8835E7</v>
      </c>
      <c r="J24" s="65">
        <v>3.135E7</v>
      </c>
      <c r="K24" s="65">
        <v>2.9772E7</v>
      </c>
      <c r="L24" s="105"/>
      <c r="M24" s="32">
        <f t="shared" si="2"/>
        <v>471658500</v>
      </c>
      <c r="N24" s="106"/>
      <c r="O24" s="106"/>
    </row>
    <row r="25">
      <c r="A25" s="59">
        <v>46220.0</v>
      </c>
      <c r="B25" s="65">
        <v>3.004E7</v>
      </c>
      <c r="C25" s="62">
        <v>0.0</v>
      </c>
      <c r="D25" s="65">
        <v>8.141E7</v>
      </c>
      <c r="E25" s="61">
        <v>6.732E7</v>
      </c>
      <c r="F25" s="65">
        <f>'July Detail'!Y19</f>
        <v>81070000</v>
      </c>
      <c r="G25" s="65">
        <v>1105000.0</v>
      </c>
      <c r="H25" s="65">
        <v>8.1185E7</v>
      </c>
      <c r="I25" s="87">
        <v>1.54E7</v>
      </c>
      <c r="J25" s="65">
        <v>3.0665E7</v>
      </c>
      <c r="K25" s="65">
        <v>1.874E7</v>
      </c>
      <c r="L25" s="105"/>
      <c r="M25" s="32">
        <f t="shared" si="2"/>
        <v>406935000</v>
      </c>
      <c r="N25" s="106"/>
      <c r="O25" s="106"/>
    </row>
    <row r="26">
      <c r="A26" s="59">
        <v>46221.0</v>
      </c>
      <c r="B26" s="95">
        <v>5.8656E7</v>
      </c>
      <c r="C26" s="62">
        <v>0.0</v>
      </c>
      <c r="D26" s="65">
        <v>8.0094E7</v>
      </c>
      <c r="E26" s="65">
        <v>1.19175E8</v>
      </c>
      <c r="F26" s="65">
        <v>8.3745E7</v>
      </c>
      <c r="G26" s="65">
        <v>2.108125E7</v>
      </c>
      <c r="H26" s="65">
        <v>3.691E7</v>
      </c>
      <c r="I26" s="62">
        <v>7.13E7</v>
      </c>
      <c r="J26" s="67">
        <v>2.212E7</v>
      </c>
      <c r="K26" s="65">
        <v>0.0</v>
      </c>
      <c r="L26" s="105"/>
      <c r="M26" s="32">
        <f t="shared" si="2"/>
        <v>493081250</v>
      </c>
      <c r="N26" s="106"/>
      <c r="O26" s="106"/>
    </row>
    <row r="27">
      <c r="A27" s="59">
        <v>46222.0</v>
      </c>
      <c r="B27" s="109">
        <v>8.7047E7</v>
      </c>
      <c r="C27" s="62">
        <v>0.0</v>
      </c>
      <c r="D27" s="65">
        <v>1.6963E8</v>
      </c>
      <c r="E27" s="109">
        <v>1.03338E8</v>
      </c>
      <c r="F27" s="65">
        <v>5.68165E7</v>
      </c>
      <c r="G27" s="65">
        <v>2.382525E7</v>
      </c>
      <c r="H27" s="65">
        <v>1.0386E8</v>
      </c>
      <c r="I27" s="87">
        <v>3.959E7</v>
      </c>
      <c r="J27" s="65">
        <v>9.9207E7</v>
      </c>
      <c r="K27" s="65">
        <v>0.0</v>
      </c>
      <c r="L27" s="105"/>
      <c r="M27" s="32">
        <f t="shared" si="2"/>
        <v>683313750</v>
      </c>
      <c r="N27" s="106"/>
      <c r="O27" s="106"/>
      <c r="Q27" s="75">
        <v>4.1327E7</v>
      </c>
    </row>
    <row r="28">
      <c r="A28" s="59">
        <v>46223.0</v>
      </c>
      <c r="B28" s="96">
        <v>3.436E7</v>
      </c>
      <c r="C28" s="62">
        <v>0.0</v>
      </c>
      <c r="D28" s="65">
        <v>5.322E7</v>
      </c>
      <c r="E28" s="65">
        <v>4.8545E7</v>
      </c>
      <c r="F28" s="65">
        <v>1.49E7</v>
      </c>
      <c r="G28" s="65">
        <v>0.0</v>
      </c>
      <c r="H28" s="65">
        <v>3.987E7</v>
      </c>
      <c r="I28" s="69">
        <v>1.16E7</v>
      </c>
      <c r="J28" s="65">
        <v>2.206E7</v>
      </c>
      <c r="K28" s="65">
        <v>2.0274E7</v>
      </c>
      <c r="L28" s="105"/>
      <c r="M28" s="32">
        <f t="shared" si="2"/>
        <v>244829000</v>
      </c>
      <c r="N28" s="106"/>
      <c r="O28" s="106"/>
    </row>
    <row r="29">
      <c r="A29" s="59">
        <v>46224.0</v>
      </c>
      <c r="B29" s="96">
        <v>6.69955E7</v>
      </c>
      <c r="C29" s="62">
        <v>0.0</v>
      </c>
      <c r="D29" s="65">
        <v>3.05E7</v>
      </c>
      <c r="E29" s="65">
        <v>4.6436E7</v>
      </c>
      <c r="F29" s="65">
        <v>2.082E7</v>
      </c>
      <c r="G29" s="65">
        <v>9010000.0</v>
      </c>
      <c r="H29" s="75">
        <v>2.18E7</v>
      </c>
      <c r="I29" s="87">
        <f>'July Detail'!AN23</f>
        <v>26860000</v>
      </c>
      <c r="J29" s="50">
        <v>6.995E7</v>
      </c>
      <c r="K29" s="65">
        <v>1.2141E7</v>
      </c>
      <c r="L29" s="105"/>
      <c r="M29" s="32">
        <f t="shared" si="2"/>
        <v>304512500</v>
      </c>
      <c r="N29" s="106"/>
      <c r="O29" s="10"/>
    </row>
    <row r="30">
      <c r="A30" s="59">
        <v>46225.0</v>
      </c>
      <c r="B30" s="235">
        <v>8.3115E7</v>
      </c>
      <c r="C30" s="62">
        <v>0.0</v>
      </c>
      <c r="D30" s="65">
        <v>5.28425E7</v>
      </c>
      <c r="E30" s="65">
        <v>1.44935E8</v>
      </c>
      <c r="F30" s="65">
        <v>1.675E7</v>
      </c>
      <c r="G30" s="50">
        <v>6237500.0</v>
      </c>
      <c r="H30" s="65">
        <v>3.585E7</v>
      </c>
      <c r="I30" s="69">
        <v>4.812E7</v>
      </c>
      <c r="J30" s="65">
        <v>6080000.0</v>
      </c>
      <c r="K30" s="65">
        <v>5200000.0</v>
      </c>
      <c r="L30" s="105"/>
      <c r="M30" s="32">
        <f t="shared" si="2"/>
        <v>399130000</v>
      </c>
      <c r="N30" s="106"/>
      <c r="O30" s="106"/>
    </row>
    <row r="31">
      <c r="A31" s="59">
        <v>46226.0</v>
      </c>
      <c r="B31" s="96">
        <v>3.8065E7</v>
      </c>
      <c r="C31" s="62">
        <v>0.0</v>
      </c>
      <c r="D31" s="65">
        <v>1.00196E8</v>
      </c>
      <c r="E31" s="65">
        <v>4.8305E7</v>
      </c>
      <c r="F31" s="65">
        <v>3.698E7</v>
      </c>
      <c r="G31" s="65">
        <v>1.4871E7</v>
      </c>
      <c r="H31" s="65">
        <v>3.639E7</v>
      </c>
      <c r="I31" s="69">
        <v>1.2E7</v>
      </c>
      <c r="J31" s="65">
        <v>4.469E7</v>
      </c>
      <c r="K31" s="65">
        <v>8325000.0</v>
      </c>
      <c r="L31" s="71"/>
      <c r="M31" s="32">
        <f t="shared" si="2"/>
        <v>339822000</v>
      </c>
      <c r="N31" s="10"/>
      <c r="O31" s="10"/>
    </row>
    <row r="32">
      <c r="A32" s="59">
        <v>46227.0</v>
      </c>
      <c r="B32" s="80">
        <v>5.4107E7</v>
      </c>
      <c r="C32" s="62">
        <v>0.0</v>
      </c>
      <c r="D32" s="65">
        <v>9.1025E7</v>
      </c>
      <c r="E32" s="65">
        <v>7.84E7</v>
      </c>
      <c r="F32" s="65">
        <v>4.803E7</v>
      </c>
      <c r="G32" s="67">
        <v>3825000.0</v>
      </c>
      <c r="H32" s="65">
        <v>7.8669E7</v>
      </c>
      <c r="I32" s="116">
        <v>2.708E7</v>
      </c>
      <c r="J32" s="65">
        <v>2.4E7</v>
      </c>
      <c r="K32" s="65">
        <v>5607000.0</v>
      </c>
      <c r="L32" s="71"/>
      <c r="M32" s="32">
        <f t="shared" si="2"/>
        <v>410743000</v>
      </c>
      <c r="N32" s="10"/>
      <c r="O32" s="10"/>
    </row>
    <row r="33">
      <c r="A33" s="59">
        <v>46228.0</v>
      </c>
      <c r="B33" s="80">
        <v>6.786E7</v>
      </c>
      <c r="C33" s="62">
        <v>0.0</v>
      </c>
      <c r="D33" s="65">
        <v>8.5345E7</v>
      </c>
      <c r="E33" s="65">
        <v>1.40022E8</v>
      </c>
      <c r="F33" s="65">
        <v>6.155E7</v>
      </c>
      <c r="G33" s="65">
        <v>3.662275E7</v>
      </c>
      <c r="H33" s="65">
        <v>9.09E7</v>
      </c>
      <c r="I33" s="87">
        <f>'July Detail'!AN27</f>
        <v>17630000</v>
      </c>
      <c r="J33" s="65">
        <v>1.39E7</v>
      </c>
      <c r="K33" s="65">
        <v>0.0</v>
      </c>
      <c r="L33" s="71"/>
      <c r="M33" s="32">
        <f t="shared" si="2"/>
        <v>513829750</v>
      </c>
      <c r="N33" s="10"/>
      <c r="O33" s="10"/>
    </row>
    <row r="34">
      <c r="A34" s="59">
        <v>46229.0</v>
      </c>
      <c r="B34" s="80">
        <v>5.753E7</v>
      </c>
      <c r="C34" s="62">
        <v>0.0</v>
      </c>
      <c r="D34" s="65">
        <v>1.1933E8</v>
      </c>
      <c r="E34" s="65">
        <v>1.0543E8</v>
      </c>
      <c r="F34" s="117">
        <v>3.7935E7</v>
      </c>
      <c r="G34" s="65">
        <v>1.15175E7</v>
      </c>
      <c r="H34" s="65">
        <v>3.776E7</v>
      </c>
      <c r="I34" s="87">
        <v>4.105E7</v>
      </c>
      <c r="J34" s="65">
        <v>2.169E7</v>
      </c>
      <c r="K34" s="65">
        <v>0.0</v>
      </c>
      <c r="L34" s="71"/>
      <c r="M34" s="32">
        <f t="shared" si="2"/>
        <v>432242500</v>
      </c>
      <c r="N34" s="5"/>
      <c r="O34" s="35"/>
      <c r="Q34" s="104">
        <v>2.322E7</v>
      </c>
    </row>
    <row r="35">
      <c r="A35" s="59">
        <v>46230.0</v>
      </c>
      <c r="B35" s="96">
        <v>4.3485E7</v>
      </c>
      <c r="C35" s="62">
        <v>0.0</v>
      </c>
      <c r="D35" s="65">
        <v>1.058E7</v>
      </c>
      <c r="E35" s="65">
        <v>3.86E7</v>
      </c>
      <c r="F35" s="65">
        <v>5.967E7</v>
      </c>
      <c r="G35" s="65">
        <v>1.25375E7</v>
      </c>
      <c r="H35" s="65">
        <v>3.196E7</v>
      </c>
      <c r="I35" s="87">
        <v>0.0</v>
      </c>
      <c r="J35" s="65">
        <v>7850000.0</v>
      </c>
      <c r="K35" s="65">
        <v>5460000.0</v>
      </c>
      <c r="L35" s="71"/>
      <c r="M35" s="32">
        <f t="shared" si="2"/>
        <v>210142500</v>
      </c>
      <c r="N35" s="10"/>
      <c r="O35" s="1">
        <v>2850000.0</v>
      </c>
      <c r="P35" s="104">
        <v>-2850000.0</v>
      </c>
      <c r="Q35" s="204">
        <f>P35-O35</f>
        <v>-5700000</v>
      </c>
    </row>
    <row r="36">
      <c r="A36" s="59">
        <v>46231.0</v>
      </c>
      <c r="B36" s="109">
        <v>1.1972E8</v>
      </c>
      <c r="C36" s="62">
        <v>0.0</v>
      </c>
      <c r="D36" s="65">
        <v>1.1372E8</v>
      </c>
      <c r="E36" s="65">
        <v>8.4775E7</v>
      </c>
      <c r="F36" s="65">
        <v>6.7565E7</v>
      </c>
      <c r="G36" s="67">
        <v>8627500.0</v>
      </c>
      <c r="H36" s="65">
        <v>4.353E7</v>
      </c>
      <c r="I36" s="69">
        <v>2.706E7</v>
      </c>
      <c r="J36" s="65">
        <v>1.03E7</v>
      </c>
      <c r="K36" s="65">
        <v>3.3489E7</v>
      </c>
      <c r="L36" s="71"/>
      <c r="M36" s="32">
        <f t="shared" si="2"/>
        <v>508786500</v>
      </c>
      <c r="N36" s="5"/>
      <c r="O36" s="10"/>
      <c r="Q36" s="204">
        <f>Q34+Q35</f>
        <v>17520000</v>
      </c>
    </row>
    <row r="37">
      <c r="A37" s="59">
        <v>46232.0</v>
      </c>
      <c r="B37" s="109">
        <v>8.2762E7</v>
      </c>
      <c r="C37" s="62">
        <v>0.0</v>
      </c>
      <c r="D37" s="65">
        <v>8.916E7</v>
      </c>
      <c r="E37" s="118">
        <v>3.051E7</v>
      </c>
      <c r="F37" s="96">
        <v>4.497E7</v>
      </c>
      <c r="G37" s="118">
        <v>0.0</v>
      </c>
      <c r="H37" s="118">
        <v>2.35E7</v>
      </c>
      <c r="I37" s="121">
        <v>1.0435E8</v>
      </c>
      <c r="J37" s="65">
        <v>8600000.0</v>
      </c>
      <c r="K37" s="118">
        <v>2.8704E7</v>
      </c>
      <c r="L37" s="71"/>
      <c r="M37" s="32">
        <f t="shared" si="2"/>
        <v>412556000</v>
      </c>
      <c r="O37" s="10"/>
    </row>
    <row r="38">
      <c r="A38" s="59">
        <v>46233.0</v>
      </c>
      <c r="B38" s="96">
        <v>9.68E7</v>
      </c>
      <c r="C38" s="62">
        <v>0.0</v>
      </c>
      <c r="D38" s="118">
        <v>7.965E7</v>
      </c>
      <c r="E38" s="118">
        <v>1.40561E8</v>
      </c>
      <c r="F38" s="65">
        <v>7.9466E7</v>
      </c>
      <c r="G38" s="118">
        <v>1.716925E7</v>
      </c>
      <c r="H38" s="118">
        <v>6.645E7</v>
      </c>
      <c r="I38" s="121">
        <v>1.0323E8</v>
      </c>
      <c r="J38" s="236">
        <v>0.0</v>
      </c>
      <c r="K38" s="118">
        <v>1.7893E7</v>
      </c>
      <c r="L38" s="71"/>
      <c r="M38" s="32">
        <f t="shared" si="2"/>
        <v>601219250</v>
      </c>
      <c r="O38" s="10"/>
    </row>
    <row r="39">
      <c r="A39" s="59">
        <v>46234.0</v>
      </c>
      <c r="B39" s="118">
        <v>5.0145E7</v>
      </c>
      <c r="C39" s="62">
        <v>0.0</v>
      </c>
      <c r="D39" s="207">
        <v>1.23615E8</v>
      </c>
      <c r="E39" s="118">
        <v>7.135E7</v>
      </c>
      <c r="F39" s="65">
        <v>5.212E7</v>
      </c>
      <c r="G39" s="118">
        <v>7010000.0</v>
      </c>
      <c r="H39" s="118">
        <v>2.829E7</v>
      </c>
      <c r="I39" s="121">
        <v>1.39E7</v>
      </c>
      <c r="J39" s="236">
        <v>0.0</v>
      </c>
      <c r="K39" s="118">
        <v>4.3099E7</v>
      </c>
      <c r="M39" s="32">
        <f t="shared" si="2"/>
        <v>389529000</v>
      </c>
    </row>
    <row r="40">
      <c r="A40" s="125" t="s">
        <v>31</v>
      </c>
      <c r="B40" s="126">
        <f t="shared" ref="B40:M40" si="3">SUM(B9:B39)</f>
        <v>1908897500</v>
      </c>
      <c r="C40" s="126">
        <f t="shared" si="3"/>
        <v>0</v>
      </c>
      <c r="D40" s="126">
        <f t="shared" si="3"/>
        <v>2331265500</v>
      </c>
      <c r="E40" s="126">
        <f t="shared" si="3"/>
        <v>2602277250</v>
      </c>
      <c r="F40" s="126">
        <f t="shared" si="3"/>
        <v>1580750000</v>
      </c>
      <c r="G40" s="126">
        <f t="shared" si="3"/>
        <v>532275250</v>
      </c>
      <c r="H40" s="126">
        <f t="shared" si="3"/>
        <v>1302416570</v>
      </c>
      <c r="I40" s="128">
        <f t="shared" si="3"/>
        <v>1173884750</v>
      </c>
      <c r="J40" s="126">
        <f t="shared" si="3"/>
        <v>843351000</v>
      </c>
      <c r="K40" s="126">
        <f t="shared" si="3"/>
        <v>365574000</v>
      </c>
      <c r="L40" s="126">
        <f t="shared" si="3"/>
        <v>0</v>
      </c>
      <c r="M40" s="126">
        <f t="shared" si="3"/>
        <v>12640691820</v>
      </c>
      <c r="N40" s="129">
        <f>M40/M43</f>
        <v>0.9165567066</v>
      </c>
      <c r="O40" s="130"/>
    </row>
    <row r="41">
      <c r="A41" s="131" t="s">
        <v>32</v>
      </c>
      <c r="B41" s="132">
        <f t="shared" ref="B41:F41" si="4">B40*$C$1/$C$2</f>
        <v>1908897500</v>
      </c>
      <c r="C41" s="132">
        <f t="shared" si="4"/>
        <v>0</v>
      </c>
      <c r="D41" s="132">
        <f t="shared" si="4"/>
        <v>2331265500</v>
      </c>
      <c r="E41" s="132">
        <f t="shared" si="4"/>
        <v>2602277250</v>
      </c>
      <c r="F41" s="132">
        <f t="shared" si="4"/>
        <v>1580750000</v>
      </c>
      <c r="G41" s="132">
        <f>G40/C2*C1</f>
        <v>532275250</v>
      </c>
      <c r="H41" s="132">
        <f t="shared" ref="H41:L41" si="5">H40*$C$1/$C$2</f>
        <v>1302416570</v>
      </c>
      <c r="I41" s="135">
        <f t="shared" si="5"/>
        <v>1173884750</v>
      </c>
      <c r="J41" s="132">
        <f t="shared" si="5"/>
        <v>843351000</v>
      </c>
      <c r="K41" s="132">
        <f t="shared" si="5"/>
        <v>365574000</v>
      </c>
      <c r="L41" s="132">
        <f t="shared" si="5"/>
        <v>0</v>
      </c>
      <c r="M41" s="132">
        <f>SUM(B41:L41)</f>
        <v>12640691820</v>
      </c>
      <c r="N41" s="10"/>
      <c r="O41" s="10"/>
    </row>
    <row r="42">
      <c r="A42" s="134" t="s">
        <v>33</v>
      </c>
      <c r="B42" s="138">
        <f t="shared" ref="B42:K42" si="6">B41/B43</f>
        <v>0.8483988889</v>
      </c>
      <c r="C42" s="134" t="str">
        <f t="shared" si="6"/>
        <v>#DIV/0!</v>
      </c>
      <c r="D42" s="138">
        <f t="shared" si="6"/>
        <v>0.8382831715</v>
      </c>
      <c r="E42" s="134">
        <f t="shared" si="6"/>
        <v>1.06215398</v>
      </c>
      <c r="F42" s="138">
        <f t="shared" si="6"/>
        <v>0.7138180176</v>
      </c>
      <c r="G42" s="134">
        <f t="shared" si="6"/>
        <v>1.033544175</v>
      </c>
      <c r="H42" s="138">
        <f t="shared" si="6"/>
        <v>0.8429880712</v>
      </c>
      <c r="I42" s="138">
        <f t="shared" si="6"/>
        <v>0.9497449426</v>
      </c>
      <c r="J42" s="134">
        <f t="shared" si="6"/>
        <v>1.05418875</v>
      </c>
      <c r="K42" s="134" t="str">
        <f t="shared" si="6"/>
        <v>#DIV/0!</v>
      </c>
      <c r="L42" s="134"/>
      <c r="M42" s="129">
        <f>M41/M43</f>
        <v>0.9165567066</v>
      </c>
      <c r="N42" s="48"/>
      <c r="O42" s="10"/>
    </row>
    <row r="43">
      <c r="A43" s="131" t="s">
        <v>34</v>
      </c>
      <c r="B43" s="142">
        <v>2.25E9</v>
      </c>
      <c r="C43" s="142">
        <v>0.0</v>
      </c>
      <c r="D43" s="142">
        <v>2.781E9</v>
      </c>
      <c r="E43" s="142">
        <v>2.45E9</v>
      </c>
      <c r="F43" s="142">
        <v>2.2145E9</v>
      </c>
      <c r="G43" s="142">
        <v>5.15E8</v>
      </c>
      <c r="H43" s="142">
        <v>1.545E9</v>
      </c>
      <c r="I43" s="214">
        <v>1.236000001E9</v>
      </c>
      <c r="J43" s="142">
        <v>8.0E8</v>
      </c>
      <c r="K43" s="142"/>
      <c r="L43" s="142"/>
      <c r="M43" s="132">
        <f>SUM(B43:L43)</f>
        <v>13791500001</v>
      </c>
      <c r="N43" s="10">
        <f>M43*7%</f>
        <v>965405000.1</v>
      </c>
      <c r="O43" s="10">
        <f>N43/13800</f>
        <v>69956.88406</v>
      </c>
    </row>
    <row r="44">
      <c r="A44" s="145" t="s">
        <v>30</v>
      </c>
      <c r="B44" s="147">
        <f t="shared" ref="B44:M44" si="7">B40/B43</f>
        <v>0.8483988889</v>
      </c>
      <c r="C44" s="147" t="str">
        <f t="shared" si="7"/>
        <v>#DIV/0!</v>
      </c>
      <c r="D44" s="147">
        <f t="shared" si="7"/>
        <v>0.8382831715</v>
      </c>
      <c r="E44" s="147">
        <f t="shared" si="7"/>
        <v>1.06215398</v>
      </c>
      <c r="F44" s="147">
        <f t="shared" si="7"/>
        <v>0.7138180176</v>
      </c>
      <c r="G44" s="147">
        <f t="shared" si="7"/>
        <v>1.033544175</v>
      </c>
      <c r="H44" s="147">
        <f t="shared" si="7"/>
        <v>0.8429880712</v>
      </c>
      <c r="I44" s="147">
        <f t="shared" si="7"/>
        <v>0.9497449426</v>
      </c>
      <c r="J44" s="147">
        <f t="shared" si="7"/>
        <v>1.05418875</v>
      </c>
      <c r="K44" s="147" t="str">
        <f t="shared" si="7"/>
        <v>#DIV/0!</v>
      </c>
      <c r="L44" s="147" t="str">
        <f t="shared" si="7"/>
        <v>#DIV/0!</v>
      </c>
      <c r="M44" s="147">
        <f t="shared" si="7"/>
        <v>0.9165567066</v>
      </c>
      <c r="N44" s="10">
        <f>7%*M43</f>
        <v>965405000.1</v>
      </c>
      <c r="O44" s="150">
        <f>N44/14300</f>
        <v>67510.83917</v>
      </c>
    </row>
    <row r="45">
      <c r="A45" s="131" t="s">
        <v>35</v>
      </c>
      <c r="B45" s="142">
        <v>1.9397275E9</v>
      </c>
      <c r="C45" s="142">
        <v>1.517147402E9</v>
      </c>
      <c r="D45" s="142">
        <v>2.6806385E9</v>
      </c>
      <c r="E45" s="142">
        <v>1.31287475E9</v>
      </c>
      <c r="F45" s="142">
        <v>2.139343075E9</v>
      </c>
      <c r="G45" s="142">
        <v>1.06869875E9</v>
      </c>
      <c r="H45" s="142">
        <v>1.451934597E9</v>
      </c>
      <c r="I45" s="214">
        <v>1.175483E9</v>
      </c>
      <c r="J45" s="153">
        <v>0.0</v>
      </c>
      <c r="K45" s="142">
        <v>2.48935E8</v>
      </c>
      <c r="L45" s="132"/>
      <c r="M45" s="132">
        <f>SUM(B45:K45)</f>
        <v>13534782574</v>
      </c>
      <c r="N45" s="10"/>
      <c r="O45" s="10"/>
    </row>
    <row r="46">
      <c r="A46" s="154" t="s">
        <v>36</v>
      </c>
      <c r="B46" s="156">
        <f t="shared" ref="B46:K46" si="8">B40/B45-1</f>
        <v>-0.01589398511</v>
      </c>
      <c r="C46" s="156">
        <f t="shared" si="8"/>
        <v>-1</v>
      </c>
      <c r="D46" s="156">
        <f t="shared" si="8"/>
        <v>-0.1303320086</v>
      </c>
      <c r="E46" s="156">
        <f t="shared" si="8"/>
        <v>0.9821214857</v>
      </c>
      <c r="F46" s="156">
        <f t="shared" si="8"/>
        <v>-0.2611049539</v>
      </c>
      <c r="G46" s="156">
        <f t="shared" si="8"/>
        <v>-0.5019407948</v>
      </c>
      <c r="H46" s="156">
        <f t="shared" si="8"/>
        <v>-0.1029784863</v>
      </c>
      <c r="I46" s="156">
        <f t="shared" si="8"/>
        <v>-0.001359653861</v>
      </c>
      <c r="J46" s="156" t="str">
        <f t="shared" si="8"/>
        <v>#DIV/0!</v>
      </c>
      <c r="K46" s="156">
        <f t="shared" si="8"/>
        <v>0.4685520317</v>
      </c>
      <c r="L46" s="156"/>
      <c r="M46" s="158">
        <f>M41/M45-1</f>
        <v>-0.06605874524</v>
      </c>
      <c r="N46" s="10"/>
      <c r="O46" s="10"/>
    </row>
    <row r="47">
      <c r="A47" s="11"/>
      <c r="B47" s="5"/>
      <c r="C47" s="160"/>
      <c r="D47" s="5"/>
      <c r="E47" s="5"/>
      <c r="F47" s="5"/>
      <c r="G47" s="30"/>
      <c r="H47" s="5"/>
      <c r="I47" s="2"/>
      <c r="J47" s="5"/>
      <c r="K47" s="162" t="s">
        <v>37</v>
      </c>
      <c r="L47" s="156"/>
      <c r="M47" s="158">
        <f>(SUM(B41,C41,D41,E41,F41,H41,K41)/(SUM(B45,C45,D45,E45,F45,H45,K45)))-1</f>
        <v>-0.1062317252</v>
      </c>
      <c r="N47" s="10"/>
      <c r="O47" s="10"/>
    </row>
    <row r="48">
      <c r="A48" s="11"/>
      <c r="B48" s="5"/>
      <c r="C48" s="5"/>
      <c r="D48" s="5"/>
      <c r="E48" s="5"/>
      <c r="F48" s="5"/>
      <c r="G48" s="5"/>
      <c r="H48" s="5"/>
      <c r="I48" s="2"/>
      <c r="J48" s="5"/>
      <c r="K48" s="167" t="s">
        <v>39</v>
      </c>
      <c r="L48" s="2"/>
      <c r="M48" s="168">
        <f>sum(B41,D41,E41,F41,H41)/sum(B45,D45,E45,F45,H45)-1</f>
        <v>0.02111271028</v>
      </c>
      <c r="N48" s="10"/>
      <c r="O48" s="10"/>
    </row>
    <row r="49">
      <c r="A49" s="11"/>
      <c r="B49" s="5"/>
      <c r="C49" s="35"/>
      <c r="D49" s="5"/>
      <c r="E49" s="5"/>
      <c r="F49" s="130"/>
      <c r="G49" s="5"/>
      <c r="H49" s="5"/>
      <c r="I49" s="2"/>
      <c r="J49" s="5"/>
      <c r="K49" s="5"/>
      <c r="L49" s="5"/>
      <c r="M49" s="5"/>
      <c r="N49" s="10"/>
      <c r="O49" s="10"/>
    </row>
    <row r="50">
      <c r="A50" s="169" t="s">
        <v>41</v>
      </c>
      <c r="B50" s="2" t="s">
        <v>0</v>
      </c>
      <c r="C50" s="35" t="s">
        <v>42</v>
      </c>
      <c r="D50" s="2" t="s">
        <v>31</v>
      </c>
      <c r="E50" s="2" t="s">
        <v>43</v>
      </c>
      <c r="F50" s="2" t="s">
        <v>34</v>
      </c>
      <c r="G50" s="5" t="s">
        <v>35</v>
      </c>
      <c r="H50" s="5" t="s">
        <v>44</v>
      </c>
      <c r="I50" s="2"/>
      <c r="J50" s="5"/>
      <c r="K50" s="5"/>
      <c r="L50" s="5"/>
      <c r="M50" s="5"/>
      <c r="N50" s="10"/>
      <c r="O50" s="10"/>
    </row>
    <row r="51">
      <c r="A51" s="170" t="s">
        <v>45</v>
      </c>
      <c r="B51" s="2" t="s">
        <v>2</v>
      </c>
      <c r="C51" s="8">
        <f>B39</f>
        <v>50145000</v>
      </c>
      <c r="D51" s="2">
        <f>B40</f>
        <v>1908897500</v>
      </c>
      <c r="E51" s="2">
        <f>B41</f>
        <v>1908897500</v>
      </c>
      <c r="F51" s="4">
        <f>B43</f>
        <v>2250000000</v>
      </c>
      <c r="G51" s="30">
        <v>1.74477025E9</v>
      </c>
      <c r="H51" s="30">
        <v>4500000.0</v>
      </c>
      <c r="I51" s="181">
        <f t="shared" ref="I51:I60" si="9">D51/H51-1</f>
        <v>423.1994444</v>
      </c>
      <c r="J51" s="5"/>
      <c r="K51" s="172"/>
      <c r="L51" s="91"/>
      <c r="M51" s="5"/>
      <c r="N51" s="10"/>
      <c r="O51" s="10"/>
    </row>
    <row r="52">
      <c r="A52" s="11"/>
      <c r="B52" s="2" t="s">
        <v>5</v>
      </c>
      <c r="C52" s="8">
        <f>D39</f>
        <v>123615000</v>
      </c>
      <c r="D52" s="2">
        <f>D40</f>
        <v>2331265500</v>
      </c>
      <c r="E52" s="2">
        <f>D41</f>
        <v>2331265500</v>
      </c>
      <c r="F52" s="4">
        <f>D43</f>
        <v>2781000000</v>
      </c>
      <c r="G52" s="30">
        <v>2.5650425E9</v>
      </c>
      <c r="H52" s="30"/>
      <c r="I52" s="181" t="str">
        <f t="shared" si="9"/>
        <v>#DIV/0!</v>
      </c>
      <c r="J52" s="5"/>
      <c r="K52" s="172"/>
      <c r="L52" s="150"/>
      <c r="M52" s="5"/>
      <c r="N52" s="10"/>
      <c r="O52" s="10"/>
    </row>
    <row r="53">
      <c r="A53" s="11"/>
      <c r="B53" s="2" t="s">
        <v>4</v>
      </c>
      <c r="C53" s="8">
        <f>C39</f>
        <v>0</v>
      </c>
      <c r="D53" s="2">
        <f>C40</f>
        <v>0</v>
      </c>
      <c r="E53" s="2">
        <f>C41</f>
        <v>0</v>
      </c>
      <c r="F53" s="4">
        <f>C43</f>
        <v>0</v>
      </c>
      <c r="G53" s="30">
        <v>1.188124E9</v>
      </c>
      <c r="H53" s="5"/>
      <c r="I53" s="181" t="str">
        <f t="shared" si="9"/>
        <v>#DIV/0!</v>
      </c>
      <c r="J53" s="5"/>
      <c r="K53" s="172"/>
      <c r="L53" s="150"/>
      <c r="M53" s="5"/>
      <c r="N53" s="10"/>
      <c r="O53" s="10"/>
    </row>
    <row r="54">
      <c r="A54" s="11"/>
      <c r="B54" s="2" t="s">
        <v>7</v>
      </c>
      <c r="C54" s="8">
        <f>E39</f>
        <v>71350000</v>
      </c>
      <c r="D54" s="2">
        <f>E40</f>
        <v>2602277250</v>
      </c>
      <c r="E54" s="2">
        <f>E41</f>
        <v>2602277250</v>
      </c>
      <c r="F54" s="4">
        <f>E43</f>
        <v>2450000000</v>
      </c>
      <c r="G54" s="30">
        <v>2.0665205E9</v>
      </c>
      <c r="H54" s="5"/>
      <c r="I54" s="181" t="str">
        <f t="shared" si="9"/>
        <v>#DIV/0!</v>
      </c>
      <c r="J54" s="5"/>
      <c r="K54" s="172"/>
      <c r="L54" s="173"/>
      <c r="M54" s="173"/>
      <c r="N54" s="173"/>
      <c r="O54" s="173"/>
      <c r="P54" s="173"/>
      <c r="Q54" s="173"/>
      <c r="R54" s="173"/>
      <c r="S54" s="173"/>
      <c r="T54" s="173"/>
      <c r="U54" s="173"/>
    </row>
    <row r="55">
      <c r="A55" s="11"/>
      <c r="B55" s="2" t="s">
        <v>8</v>
      </c>
      <c r="C55" s="8">
        <f>F39</f>
        <v>52120000</v>
      </c>
      <c r="D55" s="2">
        <f>F40</f>
        <v>1580750000</v>
      </c>
      <c r="E55" s="2">
        <f>F41</f>
        <v>1580750000</v>
      </c>
      <c r="F55" s="4">
        <f>F43</f>
        <v>2214500000</v>
      </c>
      <c r="G55" s="30">
        <v>2.428966552E9</v>
      </c>
      <c r="H55" s="5"/>
      <c r="I55" s="181" t="str">
        <f t="shared" si="9"/>
        <v>#DIV/0!</v>
      </c>
      <c r="J55" s="5"/>
      <c r="K55" s="172"/>
      <c r="L55" s="174"/>
      <c r="M55" s="174"/>
      <c r="N55" s="174"/>
      <c r="O55" s="174"/>
      <c r="P55" s="174"/>
      <c r="Q55" s="174"/>
      <c r="R55" s="174"/>
      <c r="S55" s="174"/>
      <c r="T55" s="174"/>
      <c r="U55" s="174"/>
    </row>
    <row r="56">
      <c r="A56" s="11"/>
      <c r="B56" s="2" t="s">
        <v>11</v>
      </c>
      <c r="C56" s="8">
        <f>H39</f>
        <v>28290000</v>
      </c>
      <c r="D56" s="2">
        <f>H40</f>
        <v>1302416570</v>
      </c>
      <c r="E56" s="2">
        <f>H41</f>
        <v>1302416570</v>
      </c>
      <c r="F56" s="4">
        <f>H43</f>
        <v>1545000000</v>
      </c>
      <c r="G56" s="30">
        <v>1.177789E9</v>
      </c>
      <c r="H56" s="5"/>
      <c r="I56" s="181" t="str">
        <f t="shared" si="9"/>
        <v>#DIV/0!</v>
      </c>
      <c r="J56" s="5"/>
      <c r="K56" s="172"/>
      <c r="L56" s="105"/>
      <c r="M56" s="105"/>
      <c r="N56" s="105"/>
      <c r="O56" s="105"/>
      <c r="P56" s="105"/>
      <c r="Q56" s="105"/>
      <c r="R56" s="105"/>
      <c r="S56" s="105"/>
      <c r="T56" s="105"/>
      <c r="U56" s="105"/>
    </row>
    <row r="57">
      <c r="A57" s="11"/>
      <c r="B57" s="2" t="s">
        <v>12</v>
      </c>
      <c r="C57" s="8">
        <f>I39</f>
        <v>13900000</v>
      </c>
      <c r="D57" s="2">
        <f>I40</f>
        <v>1173884750</v>
      </c>
      <c r="E57" s="2">
        <f>I41</f>
        <v>1173884750</v>
      </c>
      <c r="F57" s="4">
        <v>1.133E9</v>
      </c>
      <c r="G57" s="30">
        <v>1.48969825E9</v>
      </c>
      <c r="H57" s="5"/>
      <c r="I57" s="181" t="str">
        <f t="shared" si="9"/>
        <v>#DIV/0!</v>
      </c>
      <c r="J57" s="5"/>
      <c r="K57" s="172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r="58">
      <c r="A58" s="11"/>
      <c r="B58" s="2" t="s">
        <v>26</v>
      </c>
      <c r="C58" s="176">
        <f>K39</f>
        <v>43099000</v>
      </c>
      <c r="D58" s="2">
        <f>K40</f>
        <v>365574000</v>
      </c>
      <c r="E58" s="2">
        <f>K41</f>
        <v>365574000</v>
      </c>
      <c r="F58" s="4" t="str">
        <f>K43</f>
        <v/>
      </c>
      <c r="G58" s="30">
        <v>1.72805E8</v>
      </c>
      <c r="H58" s="5"/>
      <c r="I58" s="181" t="str">
        <f t="shared" si="9"/>
        <v>#DIV/0!</v>
      </c>
      <c r="J58" s="5"/>
      <c r="K58" s="172"/>
      <c r="L58" s="173"/>
      <c r="M58" s="173"/>
      <c r="N58" s="173"/>
      <c r="O58" s="173"/>
      <c r="P58" s="173"/>
      <c r="Q58" s="173"/>
      <c r="R58" s="173"/>
      <c r="S58" s="173"/>
      <c r="T58" s="173"/>
      <c r="U58" s="173"/>
    </row>
    <row r="59">
      <c r="A59" s="11"/>
      <c r="B59" s="2" t="s">
        <v>9</v>
      </c>
      <c r="C59" s="8">
        <f>G39</f>
        <v>7010000</v>
      </c>
      <c r="D59" s="2">
        <f>G40+L40</f>
        <v>532275250</v>
      </c>
      <c r="E59" s="2">
        <f>G41+L41</f>
        <v>532275250</v>
      </c>
      <c r="F59" s="4">
        <f>G43</f>
        <v>515000000</v>
      </c>
      <c r="G59" s="30">
        <v>4.0956125E8</v>
      </c>
      <c r="H59" s="5"/>
      <c r="I59" s="181" t="str">
        <f t="shared" si="9"/>
        <v>#DIV/0!</v>
      </c>
      <c r="J59" s="5"/>
      <c r="K59" s="172"/>
      <c r="L59" s="75"/>
      <c r="M59" s="75"/>
      <c r="N59" s="75"/>
      <c r="O59" s="75"/>
      <c r="P59" s="75"/>
      <c r="Q59" s="75"/>
      <c r="R59" s="75"/>
      <c r="S59" s="75"/>
      <c r="T59" s="75"/>
      <c r="U59" s="75"/>
    </row>
    <row r="60">
      <c r="A60" s="11"/>
      <c r="B60" s="2" t="s">
        <v>46</v>
      </c>
      <c r="C60" s="2">
        <f>J39</f>
        <v>0</v>
      </c>
      <c r="D60" s="2">
        <f>J40</f>
        <v>843351000</v>
      </c>
      <c r="E60" s="2">
        <f>J41</f>
        <v>843351000</v>
      </c>
      <c r="F60" s="4">
        <f>J43</f>
        <v>800000000</v>
      </c>
      <c r="G60" s="30"/>
      <c r="H60" s="5"/>
      <c r="I60" s="181" t="str">
        <f t="shared" si="9"/>
        <v>#DIV/0!</v>
      </c>
      <c r="J60" s="5"/>
      <c r="K60" s="172"/>
      <c r="L60" s="75"/>
      <c r="M60" s="75"/>
      <c r="N60" s="75"/>
      <c r="O60" s="75"/>
      <c r="P60" s="75"/>
      <c r="Q60" s="75"/>
      <c r="R60" s="75"/>
      <c r="S60" s="75"/>
      <c r="T60" s="75"/>
      <c r="U60" s="75"/>
    </row>
    <row r="61">
      <c r="A61" s="11"/>
      <c r="B61" s="4" t="s">
        <v>47</v>
      </c>
      <c r="C61" s="4">
        <v>0.0</v>
      </c>
      <c r="D61" s="2">
        <f>L40</f>
        <v>0</v>
      </c>
      <c r="E61" s="2"/>
      <c r="F61" s="2"/>
      <c r="G61" s="2"/>
      <c r="H61" s="5"/>
      <c r="I61" s="181"/>
      <c r="J61" s="5"/>
      <c r="K61" s="5"/>
      <c r="L61" s="177"/>
      <c r="M61" s="177"/>
      <c r="N61" s="177"/>
      <c r="O61" s="177"/>
      <c r="P61" s="177"/>
      <c r="Q61" s="177"/>
      <c r="R61" s="177"/>
      <c r="S61" s="177"/>
      <c r="T61" s="177"/>
      <c r="U61" s="177"/>
    </row>
    <row r="62">
      <c r="A62" s="11"/>
      <c r="B62" s="2" t="s">
        <v>48</v>
      </c>
      <c r="C62" s="2">
        <f t="shared" ref="C62:D62" si="10">sum(C51:C60)</f>
        <v>389529000</v>
      </c>
      <c r="D62" s="2">
        <f t="shared" si="10"/>
        <v>12640691820</v>
      </c>
      <c r="E62" s="2">
        <f>M41</f>
        <v>12640691820</v>
      </c>
      <c r="F62" s="2">
        <f t="shared" ref="F62:G62" si="11">SUM(F51:F60)</f>
        <v>13688500000</v>
      </c>
      <c r="G62" s="2">
        <f t="shared" si="11"/>
        <v>13243277302</v>
      </c>
      <c r="H62" s="5"/>
      <c r="I62" s="181" t="str">
        <f>D62/H62-1</f>
        <v>#DIV/0!</v>
      </c>
      <c r="J62" s="5"/>
      <c r="K62" s="5"/>
      <c r="L62" s="105"/>
      <c r="M62" s="105"/>
      <c r="N62" s="105"/>
      <c r="O62" s="105"/>
      <c r="P62" s="105"/>
      <c r="Q62" s="105"/>
      <c r="R62" s="105"/>
      <c r="S62" s="105"/>
      <c r="T62" s="105"/>
      <c r="U62" s="105"/>
    </row>
    <row r="63">
      <c r="C63" s="178"/>
      <c r="D63" s="178"/>
      <c r="E63" s="178"/>
      <c r="F63" s="178"/>
      <c r="G63" s="178"/>
      <c r="I63" s="183"/>
      <c r="L63" s="75"/>
      <c r="M63" s="75"/>
      <c r="N63" s="75"/>
      <c r="O63" s="75"/>
      <c r="P63" s="75"/>
      <c r="Q63" s="75"/>
      <c r="R63" s="75"/>
      <c r="S63" s="75"/>
      <c r="T63" s="75"/>
      <c r="U63" s="75"/>
    </row>
    <row r="64">
      <c r="C64" s="178"/>
      <c r="D64" s="178"/>
      <c r="E64" s="178"/>
      <c r="F64" s="178"/>
      <c r="G64" s="178"/>
      <c r="I64" s="183"/>
    </row>
    <row r="65">
      <c r="C65" s="178"/>
      <c r="D65" s="178"/>
      <c r="E65" s="178"/>
      <c r="F65" s="178"/>
      <c r="G65" s="178"/>
      <c r="I65" s="183"/>
    </row>
    <row r="66">
      <c r="A66" s="11"/>
      <c r="B66" s="5"/>
      <c r="C66" s="5"/>
      <c r="D66" s="5"/>
      <c r="E66" s="5"/>
      <c r="F66" s="5"/>
      <c r="G66" s="5"/>
      <c r="H66" s="5"/>
      <c r="I66" s="2"/>
      <c r="J66" s="5"/>
      <c r="K66" s="5"/>
      <c r="L66" s="5"/>
      <c r="M66" s="5"/>
      <c r="N66" s="10"/>
      <c r="O66" s="10"/>
    </row>
    <row r="67">
      <c r="I67" s="183"/>
    </row>
    <row r="68">
      <c r="I68" s="183"/>
    </row>
    <row r="69">
      <c r="I69" s="183"/>
    </row>
    <row r="70">
      <c r="I70" s="183"/>
    </row>
    <row r="71">
      <c r="I71" s="183"/>
    </row>
    <row r="72">
      <c r="I72" s="183"/>
    </row>
    <row r="73">
      <c r="I73" s="183"/>
    </row>
    <row r="74">
      <c r="I74" s="183"/>
    </row>
    <row r="75">
      <c r="I75" s="183"/>
    </row>
    <row r="76">
      <c r="I76" s="183"/>
    </row>
    <row r="77">
      <c r="I77" s="183"/>
    </row>
    <row r="78">
      <c r="I78" s="183"/>
    </row>
    <row r="79">
      <c r="I79" s="183"/>
    </row>
    <row r="80">
      <c r="I80" s="183"/>
    </row>
    <row r="81">
      <c r="I81" s="183"/>
    </row>
    <row r="82">
      <c r="I82" s="183"/>
    </row>
    <row r="83">
      <c r="I83" s="183"/>
    </row>
    <row r="84">
      <c r="I84" s="183"/>
    </row>
    <row r="85">
      <c r="I85" s="183"/>
    </row>
    <row r="86">
      <c r="I86" s="183"/>
    </row>
    <row r="87">
      <c r="I87" s="183"/>
    </row>
    <row r="88">
      <c r="I88" s="183"/>
    </row>
    <row r="89">
      <c r="I89" s="183"/>
    </row>
    <row r="90">
      <c r="I90" s="183"/>
    </row>
    <row r="91">
      <c r="I91" s="183"/>
    </row>
    <row r="92">
      <c r="I92" s="183"/>
    </row>
    <row r="93">
      <c r="I93" s="183"/>
    </row>
    <row r="94">
      <c r="I94" s="183"/>
    </row>
    <row r="95">
      <c r="I95" s="183"/>
    </row>
    <row r="96">
      <c r="I96" s="183"/>
    </row>
    <row r="97">
      <c r="I97" s="183"/>
    </row>
    <row r="98">
      <c r="I98" s="183"/>
    </row>
    <row r="99">
      <c r="I99" s="183"/>
    </row>
    <row r="100">
      <c r="I100" s="183"/>
    </row>
    <row r="101">
      <c r="I101" s="183"/>
    </row>
    <row r="102">
      <c r="I102" s="183"/>
    </row>
    <row r="103">
      <c r="I103" s="183"/>
    </row>
    <row r="104">
      <c r="I104" s="183"/>
    </row>
    <row r="105">
      <c r="I105" s="183"/>
    </row>
    <row r="106">
      <c r="I106" s="183"/>
    </row>
    <row r="107">
      <c r="I107" s="183"/>
    </row>
    <row r="108">
      <c r="I108" s="183"/>
    </row>
    <row r="109">
      <c r="I109" s="183"/>
    </row>
    <row r="110">
      <c r="I110" s="183"/>
    </row>
    <row r="111">
      <c r="I111" s="183"/>
    </row>
    <row r="112">
      <c r="I112" s="183"/>
    </row>
    <row r="113">
      <c r="I113" s="183"/>
    </row>
    <row r="114">
      <c r="I114" s="183"/>
    </row>
    <row r="115">
      <c r="I115" s="183"/>
    </row>
    <row r="116">
      <c r="I116" s="183"/>
    </row>
    <row r="117">
      <c r="I117" s="183"/>
    </row>
    <row r="118">
      <c r="I118" s="183"/>
    </row>
    <row r="119">
      <c r="I119" s="183"/>
    </row>
    <row r="120">
      <c r="I120" s="183"/>
    </row>
    <row r="121">
      <c r="I121" s="183"/>
    </row>
    <row r="122">
      <c r="I122" s="183"/>
    </row>
    <row r="123">
      <c r="I123" s="183"/>
    </row>
    <row r="124">
      <c r="I124" s="183"/>
    </row>
    <row r="125">
      <c r="I125" s="183"/>
    </row>
    <row r="126">
      <c r="I126" s="183"/>
    </row>
    <row r="127">
      <c r="I127" s="183"/>
    </row>
    <row r="128">
      <c r="I128" s="183"/>
    </row>
    <row r="129">
      <c r="I129" s="183"/>
    </row>
    <row r="130">
      <c r="I130" s="183"/>
    </row>
    <row r="131">
      <c r="I131" s="183"/>
    </row>
    <row r="132">
      <c r="I132" s="183"/>
    </row>
    <row r="133">
      <c r="I133" s="183"/>
    </row>
    <row r="134">
      <c r="I134" s="183"/>
    </row>
    <row r="135">
      <c r="I135" s="183"/>
    </row>
    <row r="136">
      <c r="I136" s="183"/>
    </row>
    <row r="137">
      <c r="I137" s="183"/>
    </row>
    <row r="138">
      <c r="I138" s="183"/>
    </row>
    <row r="139">
      <c r="I139" s="183"/>
    </row>
    <row r="140">
      <c r="I140" s="183"/>
    </row>
    <row r="141">
      <c r="I141" s="183"/>
    </row>
    <row r="142">
      <c r="I142" s="183"/>
    </row>
    <row r="143">
      <c r="I143" s="183"/>
    </row>
    <row r="144">
      <c r="I144" s="183"/>
    </row>
    <row r="145">
      <c r="I145" s="183"/>
    </row>
    <row r="146">
      <c r="I146" s="183"/>
    </row>
    <row r="147">
      <c r="I147" s="183"/>
    </row>
    <row r="148">
      <c r="I148" s="183"/>
    </row>
    <row r="149">
      <c r="I149" s="183"/>
    </row>
    <row r="150">
      <c r="I150" s="183"/>
    </row>
    <row r="151">
      <c r="I151" s="183"/>
    </row>
    <row r="152">
      <c r="I152" s="183"/>
    </row>
    <row r="153">
      <c r="I153" s="183"/>
    </row>
    <row r="154">
      <c r="I154" s="183"/>
    </row>
    <row r="155">
      <c r="I155" s="183"/>
    </row>
    <row r="156">
      <c r="I156" s="183"/>
    </row>
    <row r="157">
      <c r="I157" s="183"/>
    </row>
    <row r="158">
      <c r="I158" s="183"/>
    </row>
    <row r="159">
      <c r="I159" s="183"/>
    </row>
    <row r="160">
      <c r="I160" s="183"/>
    </row>
    <row r="161">
      <c r="I161" s="183"/>
    </row>
    <row r="162">
      <c r="I162" s="183"/>
    </row>
    <row r="163">
      <c r="I163" s="183"/>
    </row>
    <row r="164">
      <c r="I164" s="183"/>
    </row>
    <row r="165">
      <c r="I165" s="183"/>
    </row>
    <row r="166">
      <c r="I166" s="183"/>
    </row>
    <row r="167">
      <c r="I167" s="183"/>
    </row>
    <row r="168">
      <c r="I168" s="183"/>
    </row>
    <row r="169">
      <c r="I169" s="183"/>
    </row>
    <row r="170">
      <c r="I170" s="183"/>
    </row>
    <row r="171">
      <c r="I171" s="183"/>
    </row>
    <row r="172">
      <c r="I172" s="183"/>
    </row>
    <row r="173">
      <c r="I173" s="183"/>
    </row>
    <row r="174">
      <c r="I174" s="183"/>
    </row>
    <row r="175">
      <c r="I175" s="183"/>
    </row>
    <row r="176">
      <c r="I176" s="183"/>
    </row>
    <row r="177">
      <c r="I177" s="183"/>
    </row>
    <row r="178">
      <c r="I178" s="183"/>
    </row>
    <row r="179">
      <c r="I179" s="183"/>
    </row>
    <row r="180">
      <c r="I180" s="183"/>
    </row>
    <row r="181">
      <c r="I181" s="183"/>
    </row>
    <row r="182">
      <c r="I182" s="183"/>
    </row>
    <row r="183">
      <c r="I183" s="183"/>
    </row>
    <row r="184">
      <c r="I184" s="183"/>
    </row>
    <row r="185">
      <c r="I185" s="183"/>
    </row>
    <row r="186">
      <c r="I186" s="183"/>
    </row>
    <row r="187">
      <c r="I187" s="183"/>
    </row>
    <row r="188">
      <c r="I188" s="183"/>
    </row>
    <row r="189">
      <c r="I189" s="183"/>
    </row>
    <row r="190">
      <c r="I190" s="183"/>
    </row>
    <row r="191">
      <c r="I191" s="183"/>
    </row>
    <row r="192">
      <c r="I192" s="183"/>
    </row>
    <row r="193">
      <c r="I193" s="183"/>
    </row>
    <row r="194">
      <c r="I194" s="183"/>
    </row>
    <row r="195">
      <c r="I195" s="183"/>
    </row>
    <row r="196">
      <c r="I196" s="183"/>
    </row>
    <row r="197">
      <c r="I197" s="183"/>
    </row>
    <row r="198">
      <c r="I198" s="183"/>
    </row>
    <row r="199">
      <c r="I199" s="183"/>
    </row>
    <row r="200">
      <c r="I200" s="183"/>
    </row>
    <row r="201">
      <c r="I201" s="183"/>
    </row>
    <row r="202">
      <c r="I202" s="183"/>
    </row>
    <row r="203">
      <c r="I203" s="183"/>
    </row>
    <row r="204">
      <c r="I204" s="183"/>
    </row>
    <row r="205">
      <c r="I205" s="183"/>
    </row>
    <row r="206">
      <c r="I206" s="183"/>
    </row>
    <row r="207">
      <c r="I207" s="183"/>
    </row>
    <row r="208">
      <c r="I208" s="183"/>
    </row>
    <row r="209">
      <c r="I209" s="183"/>
    </row>
    <row r="210">
      <c r="I210" s="183"/>
    </row>
    <row r="211">
      <c r="I211" s="183"/>
    </row>
    <row r="212">
      <c r="I212" s="183"/>
    </row>
    <row r="213">
      <c r="I213" s="183"/>
    </row>
    <row r="214">
      <c r="I214" s="183"/>
    </row>
    <row r="215">
      <c r="I215" s="183"/>
    </row>
    <row r="216">
      <c r="I216" s="183"/>
    </row>
    <row r="217">
      <c r="I217" s="183"/>
    </row>
    <row r="218">
      <c r="I218" s="183"/>
    </row>
    <row r="219">
      <c r="I219" s="183"/>
    </row>
    <row r="220">
      <c r="I220" s="183"/>
    </row>
    <row r="221">
      <c r="I221" s="183"/>
    </row>
    <row r="222">
      <c r="I222" s="183"/>
    </row>
    <row r="223">
      <c r="I223" s="183"/>
    </row>
    <row r="224">
      <c r="I224" s="183"/>
    </row>
    <row r="225">
      <c r="I225" s="183"/>
    </row>
    <row r="226">
      <c r="I226" s="183"/>
    </row>
    <row r="227">
      <c r="I227" s="183"/>
    </row>
    <row r="228">
      <c r="I228" s="183"/>
    </row>
    <row r="229">
      <c r="I229" s="183"/>
    </row>
    <row r="230">
      <c r="I230" s="183"/>
    </row>
    <row r="231">
      <c r="I231" s="183"/>
    </row>
    <row r="232">
      <c r="I232" s="183"/>
    </row>
    <row r="233">
      <c r="I233" s="183"/>
    </row>
    <row r="234">
      <c r="I234" s="183"/>
    </row>
    <row r="235">
      <c r="I235" s="183"/>
    </row>
    <row r="236">
      <c r="I236" s="183"/>
    </row>
    <row r="237">
      <c r="I237" s="183"/>
    </row>
    <row r="238">
      <c r="I238" s="183"/>
    </row>
    <row r="239">
      <c r="I239" s="183"/>
    </row>
    <row r="240">
      <c r="I240" s="183"/>
    </row>
    <row r="241">
      <c r="I241" s="183"/>
    </row>
    <row r="242">
      <c r="I242" s="183"/>
    </row>
    <row r="243">
      <c r="I243" s="183"/>
    </row>
    <row r="244">
      <c r="I244" s="183"/>
    </row>
    <row r="245">
      <c r="I245" s="183"/>
    </row>
    <row r="246">
      <c r="I246" s="183"/>
    </row>
    <row r="247">
      <c r="I247" s="183"/>
    </row>
    <row r="248">
      <c r="I248" s="183"/>
    </row>
    <row r="249">
      <c r="I249" s="183"/>
    </row>
    <row r="250">
      <c r="I250" s="183"/>
    </row>
    <row r="251">
      <c r="I251" s="183"/>
    </row>
    <row r="252">
      <c r="I252" s="183"/>
    </row>
    <row r="253">
      <c r="I253" s="183"/>
    </row>
    <row r="254">
      <c r="I254" s="183"/>
    </row>
    <row r="255">
      <c r="I255" s="183"/>
    </row>
    <row r="256">
      <c r="I256" s="183"/>
    </row>
    <row r="257">
      <c r="I257" s="183"/>
    </row>
    <row r="258">
      <c r="I258" s="183"/>
    </row>
    <row r="259">
      <c r="I259" s="183"/>
    </row>
    <row r="260">
      <c r="I260" s="183"/>
    </row>
    <row r="261">
      <c r="I261" s="183"/>
    </row>
    <row r="262">
      <c r="I262" s="183"/>
    </row>
    <row r="263">
      <c r="I263" s="183"/>
    </row>
    <row r="264">
      <c r="I264" s="183"/>
    </row>
    <row r="265">
      <c r="I265" s="183"/>
    </row>
    <row r="266">
      <c r="I266" s="183"/>
    </row>
    <row r="267">
      <c r="I267" s="183"/>
    </row>
    <row r="268">
      <c r="I268" s="183"/>
    </row>
    <row r="269">
      <c r="I269" s="183"/>
    </row>
    <row r="270">
      <c r="I270" s="183"/>
    </row>
    <row r="271">
      <c r="I271" s="183"/>
    </row>
    <row r="272">
      <c r="I272" s="183"/>
    </row>
    <row r="273">
      <c r="I273" s="183"/>
    </row>
    <row r="274">
      <c r="I274" s="183"/>
    </row>
    <row r="275">
      <c r="I275" s="183"/>
    </row>
    <row r="276">
      <c r="I276" s="183"/>
    </row>
    <row r="277">
      <c r="I277" s="183"/>
    </row>
    <row r="278">
      <c r="I278" s="183"/>
    </row>
    <row r="279">
      <c r="I279" s="183"/>
    </row>
    <row r="280">
      <c r="I280" s="183"/>
    </row>
    <row r="281">
      <c r="I281" s="183"/>
    </row>
    <row r="282">
      <c r="I282" s="183"/>
    </row>
    <row r="283">
      <c r="I283" s="183"/>
    </row>
    <row r="284">
      <c r="I284" s="183"/>
    </row>
    <row r="285">
      <c r="I285" s="183"/>
    </row>
    <row r="286">
      <c r="I286" s="183"/>
    </row>
    <row r="287">
      <c r="I287" s="183"/>
    </row>
    <row r="288">
      <c r="I288" s="183"/>
    </row>
    <row r="289">
      <c r="I289" s="183"/>
    </row>
    <row r="290">
      <c r="I290" s="183"/>
    </row>
    <row r="291">
      <c r="I291" s="183"/>
    </row>
    <row r="292">
      <c r="I292" s="183"/>
    </row>
    <row r="293">
      <c r="I293" s="183"/>
    </row>
    <row r="294">
      <c r="I294" s="183"/>
    </row>
    <row r="295">
      <c r="I295" s="183"/>
    </row>
    <row r="296">
      <c r="I296" s="183"/>
    </row>
    <row r="297">
      <c r="I297" s="183"/>
    </row>
    <row r="298">
      <c r="I298" s="183"/>
    </row>
    <row r="299">
      <c r="I299" s="183"/>
    </row>
    <row r="300">
      <c r="I300" s="183"/>
    </row>
    <row r="301">
      <c r="I301" s="183"/>
    </row>
    <row r="302">
      <c r="I302" s="183"/>
    </row>
    <row r="303">
      <c r="I303" s="183"/>
    </row>
    <row r="304">
      <c r="I304" s="183"/>
    </row>
    <row r="305">
      <c r="I305" s="183"/>
    </row>
    <row r="306">
      <c r="I306" s="183"/>
    </row>
    <row r="307">
      <c r="I307" s="183"/>
    </row>
    <row r="308">
      <c r="I308" s="183"/>
    </row>
    <row r="309">
      <c r="I309" s="183"/>
    </row>
    <row r="310">
      <c r="I310" s="183"/>
    </row>
    <row r="311">
      <c r="I311" s="183"/>
    </row>
    <row r="312">
      <c r="I312" s="183"/>
    </row>
    <row r="313">
      <c r="I313" s="183"/>
    </row>
    <row r="314">
      <c r="I314" s="183"/>
    </row>
    <row r="315">
      <c r="I315" s="183"/>
    </row>
    <row r="316">
      <c r="I316" s="183"/>
    </row>
    <row r="317">
      <c r="I317" s="183"/>
    </row>
    <row r="318">
      <c r="I318" s="183"/>
    </row>
    <row r="319">
      <c r="I319" s="183"/>
    </row>
    <row r="320">
      <c r="I320" s="183"/>
    </row>
    <row r="321">
      <c r="I321" s="183"/>
    </row>
    <row r="322">
      <c r="I322" s="183"/>
    </row>
    <row r="323">
      <c r="I323" s="183"/>
    </row>
    <row r="324">
      <c r="I324" s="183"/>
    </row>
    <row r="325">
      <c r="I325" s="183"/>
    </row>
    <row r="326">
      <c r="I326" s="183"/>
    </row>
    <row r="327">
      <c r="I327" s="183"/>
    </row>
    <row r="328">
      <c r="I328" s="183"/>
    </row>
    <row r="329">
      <c r="I329" s="183"/>
    </row>
    <row r="330">
      <c r="I330" s="183"/>
    </row>
    <row r="331">
      <c r="I331" s="183"/>
    </row>
    <row r="332">
      <c r="I332" s="183"/>
    </row>
    <row r="333">
      <c r="I333" s="183"/>
    </row>
    <row r="334">
      <c r="I334" s="183"/>
    </row>
    <row r="335">
      <c r="I335" s="183"/>
    </row>
    <row r="336">
      <c r="I336" s="183"/>
    </row>
    <row r="337">
      <c r="I337" s="183"/>
    </row>
    <row r="338">
      <c r="I338" s="183"/>
    </row>
    <row r="339">
      <c r="I339" s="183"/>
    </row>
    <row r="340">
      <c r="I340" s="183"/>
    </row>
    <row r="341">
      <c r="I341" s="183"/>
    </row>
    <row r="342">
      <c r="I342" s="183"/>
    </row>
    <row r="343">
      <c r="I343" s="183"/>
    </row>
    <row r="344">
      <c r="I344" s="183"/>
    </row>
    <row r="345">
      <c r="I345" s="183"/>
    </row>
    <row r="346">
      <c r="I346" s="183"/>
    </row>
    <row r="347">
      <c r="I347" s="183"/>
    </row>
    <row r="348">
      <c r="I348" s="183"/>
    </row>
    <row r="349">
      <c r="I349" s="183"/>
    </row>
    <row r="350">
      <c r="I350" s="183"/>
    </row>
    <row r="351">
      <c r="I351" s="183"/>
    </row>
    <row r="352">
      <c r="I352" s="183"/>
    </row>
    <row r="353">
      <c r="I353" s="183"/>
    </row>
    <row r="354">
      <c r="I354" s="183"/>
    </row>
    <row r="355">
      <c r="I355" s="183"/>
    </row>
    <row r="356">
      <c r="I356" s="183"/>
    </row>
    <row r="357">
      <c r="I357" s="183"/>
    </row>
    <row r="358">
      <c r="I358" s="183"/>
    </row>
    <row r="359">
      <c r="I359" s="183"/>
    </row>
    <row r="360">
      <c r="I360" s="183"/>
    </row>
    <row r="361">
      <c r="I361" s="183"/>
    </row>
    <row r="362">
      <c r="I362" s="183"/>
    </row>
    <row r="363">
      <c r="I363" s="183"/>
    </row>
    <row r="364">
      <c r="I364" s="183"/>
    </row>
    <row r="365">
      <c r="I365" s="183"/>
    </row>
    <row r="366">
      <c r="I366" s="183"/>
    </row>
    <row r="367">
      <c r="I367" s="183"/>
    </row>
    <row r="368">
      <c r="I368" s="183"/>
    </row>
    <row r="369">
      <c r="I369" s="183"/>
    </row>
    <row r="370">
      <c r="I370" s="183"/>
    </row>
    <row r="371">
      <c r="I371" s="183"/>
    </row>
    <row r="372">
      <c r="I372" s="183"/>
    </row>
    <row r="373">
      <c r="I373" s="183"/>
    </row>
    <row r="374">
      <c r="I374" s="183"/>
    </row>
    <row r="375">
      <c r="I375" s="183"/>
    </row>
    <row r="376">
      <c r="I376" s="183"/>
    </row>
    <row r="377">
      <c r="I377" s="183"/>
    </row>
    <row r="378">
      <c r="I378" s="183"/>
    </row>
    <row r="379">
      <c r="I379" s="183"/>
    </row>
    <row r="380">
      <c r="I380" s="183"/>
    </row>
    <row r="381">
      <c r="I381" s="183"/>
    </row>
    <row r="382">
      <c r="I382" s="183"/>
    </row>
    <row r="383">
      <c r="I383" s="183"/>
    </row>
    <row r="384">
      <c r="I384" s="183"/>
    </row>
    <row r="385">
      <c r="I385" s="183"/>
    </row>
    <row r="386">
      <c r="I386" s="183"/>
    </row>
    <row r="387">
      <c r="I387" s="183"/>
    </row>
    <row r="388">
      <c r="I388" s="183"/>
    </row>
    <row r="389">
      <c r="I389" s="183"/>
    </row>
    <row r="390">
      <c r="I390" s="183"/>
    </row>
    <row r="391">
      <c r="I391" s="183"/>
    </row>
    <row r="392">
      <c r="I392" s="183"/>
    </row>
    <row r="393">
      <c r="I393" s="183"/>
    </row>
    <row r="394">
      <c r="I394" s="183"/>
    </row>
    <row r="395">
      <c r="I395" s="183"/>
    </row>
    <row r="396">
      <c r="I396" s="183"/>
    </row>
    <row r="397">
      <c r="I397" s="183"/>
    </row>
    <row r="398">
      <c r="I398" s="183"/>
    </row>
    <row r="399">
      <c r="I399" s="183"/>
    </row>
    <row r="400">
      <c r="I400" s="183"/>
    </row>
    <row r="401">
      <c r="I401" s="183"/>
    </row>
    <row r="402">
      <c r="I402" s="183"/>
    </row>
    <row r="403">
      <c r="I403" s="183"/>
    </row>
    <row r="404">
      <c r="I404" s="183"/>
    </row>
    <row r="405">
      <c r="I405" s="183"/>
    </row>
    <row r="406">
      <c r="I406" s="183"/>
    </row>
    <row r="407">
      <c r="I407" s="183"/>
    </row>
    <row r="408">
      <c r="I408" s="183"/>
    </row>
    <row r="409">
      <c r="I409" s="183"/>
    </row>
    <row r="410">
      <c r="I410" s="183"/>
    </row>
    <row r="411">
      <c r="I411" s="183"/>
    </row>
    <row r="412">
      <c r="I412" s="183"/>
    </row>
    <row r="413">
      <c r="I413" s="183"/>
    </row>
    <row r="414">
      <c r="I414" s="183"/>
    </row>
    <row r="415">
      <c r="I415" s="183"/>
    </row>
    <row r="416">
      <c r="I416" s="183"/>
    </row>
    <row r="417">
      <c r="I417" s="183"/>
    </row>
    <row r="418">
      <c r="I418" s="183"/>
    </row>
    <row r="419">
      <c r="I419" s="183"/>
    </row>
    <row r="420">
      <c r="I420" s="183"/>
    </row>
    <row r="421">
      <c r="I421" s="183"/>
    </row>
    <row r="422">
      <c r="I422" s="183"/>
    </row>
    <row r="423">
      <c r="I423" s="183"/>
    </row>
    <row r="424">
      <c r="I424" s="183"/>
    </row>
    <row r="425">
      <c r="I425" s="183"/>
    </row>
    <row r="426">
      <c r="I426" s="183"/>
    </row>
    <row r="427">
      <c r="I427" s="183"/>
    </row>
    <row r="428">
      <c r="I428" s="183"/>
    </row>
    <row r="429">
      <c r="I429" s="183"/>
    </row>
    <row r="430">
      <c r="I430" s="183"/>
    </row>
    <row r="431">
      <c r="I431" s="183"/>
    </row>
    <row r="432">
      <c r="I432" s="183"/>
    </row>
    <row r="433">
      <c r="I433" s="183"/>
    </row>
    <row r="434">
      <c r="I434" s="183"/>
    </row>
    <row r="435">
      <c r="I435" s="183"/>
    </row>
    <row r="436">
      <c r="I436" s="183"/>
    </row>
    <row r="437">
      <c r="I437" s="183"/>
    </row>
    <row r="438">
      <c r="I438" s="183"/>
    </row>
    <row r="439">
      <c r="I439" s="183"/>
    </row>
    <row r="440">
      <c r="I440" s="183"/>
    </row>
    <row r="441">
      <c r="I441" s="183"/>
    </row>
    <row r="442">
      <c r="I442" s="183"/>
    </row>
    <row r="443">
      <c r="I443" s="183"/>
    </row>
    <row r="444">
      <c r="I444" s="183"/>
    </row>
    <row r="445">
      <c r="I445" s="183"/>
    </row>
    <row r="446">
      <c r="I446" s="183"/>
    </row>
    <row r="447">
      <c r="I447" s="183"/>
    </row>
    <row r="448">
      <c r="I448" s="183"/>
    </row>
    <row r="449">
      <c r="I449" s="183"/>
    </row>
    <row r="450">
      <c r="I450" s="183"/>
    </row>
    <row r="451">
      <c r="I451" s="183"/>
    </row>
    <row r="452">
      <c r="I452" s="183"/>
    </row>
    <row r="453">
      <c r="I453" s="183"/>
    </row>
    <row r="454">
      <c r="I454" s="183"/>
    </row>
    <row r="455">
      <c r="I455" s="183"/>
    </row>
    <row r="456">
      <c r="I456" s="183"/>
    </row>
    <row r="457">
      <c r="I457" s="183"/>
    </row>
    <row r="458">
      <c r="I458" s="183"/>
    </row>
    <row r="459">
      <c r="I459" s="183"/>
    </row>
    <row r="460">
      <c r="I460" s="183"/>
    </row>
    <row r="461">
      <c r="I461" s="183"/>
    </row>
    <row r="462">
      <c r="I462" s="183"/>
    </row>
    <row r="463">
      <c r="I463" s="183"/>
    </row>
    <row r="464">
      <c r="I464" s="183"/>
    </row>
    <row r="465">
      <c r="I465" s="183"/>
    </row>
    <row r="466">
      <c r="I466" s="183"/>
    </row>
    <row r="467">
      <c r="I467" s="183"/>
    </row>
    <row r="468">
      <c r="I468" s="183"/>
    </row>
    <row r="469">
      <c r="I469" s="183"/>
    </row>
    <row r="470">
      <c r="I470" s="183"/>
    </row>
    <row r="471">
      <c r="I471" s="183"/>
    </row>
    <row r="472">
      <c r="I472" s="183"/>
    </row>
    <row r="473">
      <c r="I473" s="183"/>
    </row>
    <row r="474">
      <c r="I474" s="183"/>
    </row>
    <row r="475">
      <c r="I475" s="183"/>
    </row>
    <row r="476">
      <c r="I476" s="183"/>
    </row>
    <row r="477">
      <c r="I477" s="183"/>
    </row>
    <row r="478">
      <c r="I478" s="183"/>
    </row>
    <row r="479">
      <c r="I479" s="183"/>
    </row>
    <row r="480">
      <c r="I480" s="183"/>
    </row>
    <row r="481">
      <c r="I481" s="183"/>
    </row>
    <row r="482">
      <c r="I482" s="183"/>
    </row>
    <row r="483">
      <c r="I483" s="183"/>
    </row>
    <row r="484">
      <c r="I484" s="183"/>
    </row>
    <row r="485">
      <c r="I485" s="183"/>
    </row>
    <row r="486">
      <c r="I486" s="183"/>
    </row>
    <row r="487">
      <c r="I487" s="183"/>
    </row>
    <row r="488">
      <c r="I488" s="183"/>
    </row>
    <row r="489">
      <c r="I489" s="183"/>
    </row>
    <row r="490">
      <c r="I490" s="183"/>
    </row>
    <row r="491">
      <c r="I491" s="183"/>
    </row>
    <row r="492">
      <c r="I492" s="183"/>
    </row>
    <row r="493">
      <c r="I493" s="183"/>
    </row>
    <row r="494">
      <c r="I494" s="183"/>
    </row>
    <row r="495">
      <c r="I495" s="183"/>
    </row>
    <row r="496">
      <c r="I496" s="183"/>
    </row>
    <row r="497">
      <c r="I497" s="183"/>
    </row>
    <row r="498">
      <c r="I498" s="183"/>
    </row>
    <row r="499">
      <c r="I499" s="183"/>
    </row>
    <row r="500">
      <c r="I500" s="183"/>
    </row>
    <row r="501">
      <c r="I501" s="183"/>
    </row>
    <row r="502">
      <c r="I502" s="183"/>
    </row>
    <row r="503">
      <c r="I503" s="183"/>
    </row>
    <row r="504">
      <c r="I504" s="183"/>
    </row>
    <row r="505">
      <c r="I505" s="183"/>
    </row>
    <row r="506">
      <c r="I506" s="183"/>
    </row>
    <row r="507">
      <c r="I507" s="183"/>
    </row>
    <row r="508">
      <c r="I508" s="183"/>
    </row>
    <row r="509">
      <c r="I509" s="183"/>
    </row>
    <row r="510">
      <c r="I510" s="183"/>
    </row>
    <row r="511">
      <c r="I511" s="183"/>
    </row>
    <row r="512">
      <c r="I512" s="183"/>
    </row>
    <row r="513">
      <c r="I513" s="183"/>
    </row>
    <row r="514">
      <c r="I514" s="183"/>
    </row>
    <row r="515">
      <c r="I515" s="183"/>
    </row>
    <row r="516">
      <c r="I516" s="183"/>
    </row>
    <row r="517">
      <c r="I517" s="183"/>
    </row>
    <row r="518">
      <c r="I518" s="183"/>
    </row>
    <row r="519">
      <c r="I519" s="183"/>
    </row>
    <row r="520">
      <c r="I520" s="183"/>
    </row>
    <row r="521">
      <c r="I521" s="183"/>
    </row>
    <row r="522">
      <c r="I522" s="183"/>
    </row>
    <row r="523">
      <c r="I523" s="183"/>
    </row>
    <row r="524">
      <c r="I524" s="183"/>
    </row>
    <row r="525">
      <c r="I525" s="183"/>
    </row>
    <row r="526">
      <c r="I526" s="183"/>
    </row>
    <row r="527">
      <c r="I527" s="183"/>
    </row>
    <row r="528">
      <c r="I528" s="183"/>
    </row>
    <row r="529">
      <c r="I529" s="183"/>
    </row>
    <row r="530">
      <c r="I530" s="183"/>
    </row>
    <row r="531">
      <c r="I531" s="183"/>
    </row>
    <row r="532">
      <c r="I532" s="183"/>
    </row>
    <row r="533">
      <c r="I533" s="183"/>
    </row>
    <row r="534">
      <c r="I534" s="183"/>
    </row>
    <row r="535">
      <c r="I535" s="183"/>
    </row>
    <row r="536">
      <c r="I536" s="183"/>
    </row>
    <row r="537">
      <c r="I537" s="183"/>
    </row>
    <row r="538">
      <c r="I538" s="183"/>
    </row>
    <row r="539">
      <c r="I539" s="183"/>
    </row>
    <row r="540">
      <c r="I540" s="183"/>
    </row>
    <row r="541">
      <c r="I541" s="183"/>
    </row>
    <row r="542">
      <c r="I542" s="183"/>
    </row>
    <row r="543">
      <c r="I543" s="183"/>
    </row>
    <row r="544">
      <c r="I544" s="183"/>
    </row>
    <row r="545">
      <c r="I545" s="183"/>
    </row>
    <row r="546">
      <c r="I546" s="183"/>
    </row>
    <row r="547">
      <c r="I547" s="183"/>
    </row>
    <row r="548">
      <c r="I548" s="183"/>
    </row>
    <row r="549">
      <c r="I549" s="183"/>
    </row>
    <row r="550">
      <c r="I550" s="183"/>
    </row>
    <row r="551">
      <c r="I551" s="183"/>
    </row>
    <row r="552">
      <c r="I552" s="183"/>
    </row>
    <row r="553">
      <c r="I553" s="183"/>
    </row>
    <row r="554">
      <c r="I554" s="183"/>
    </row>
    <row r="555">
      <c r="I555" s="183"/>
    </row>
    <row r="556">
      <c r="I556" s="183"/>
    </row>
    <row r="557">
      <c r="I557" s="183"/>
    </row>
    <row r="558">
      <c r="I558" s="183"/>
    </row>
    <row r="559">
      <c r="I559" s="183"/>
    </row>
    <row r="560">
      <c r="I560" s="183"/>
    </row>
    <row r="561">
      <c r="I561" s="183"/>
    </row>
    <row r="562">
      <c r="I562" s="183"/>
    </row>
    <row r="563">
      <c r="I563" s="183"/>
    </row>
    <row r="564">
      <c r="I564" s="183"/>
    </row>
    <row r="565">
      <c r="I565" s="183"/>
    </row>
    <row r="566">
      <c r="I566" s="183"/>
    </row>
    <row r="567">
      <c r="I567" s="183"/>
    </row>
    <row r="568">
      <c r="I568" s="183"/>
    </row>
    <row r="569">
      <c r="I569" s="183"/>
    </row>
    <row r="570">
      <c r="I570" s="183"/>
    </row>
    <row r="571">
      <c r="I571" s="183"/>
    </row>
    <row r="572">
      <c r="I572" s="183"/>
    </row>
    <row r="573">
      <c r="I573" s="183"/>
    </row>
    <row r="574">
      <c r="I574" s="183"/>
    </row>
    <row r="575">
      <c r="I575" s="183"/>
    </row>
    <row r="576">
      <c r="I576" s="183"/>
    </row>
    <row r="577">
      <c r="I577" s="183"/>
    </row>
    <row r="578">
      <c r="I578" s="183"/>
    </row>
    <row r="579">
      <c r="I579" s="183"/>
    </row>
    <row r="580">
      <c r="I580" s="183"/>
    </row>
    <row r="581">
      <c r="I581" s="183"/>
    </row>
    <row r="582">
      <c r="I582" s="183"/>
    </row>
    <row r="583">
      <c r="I583" s="183"/>
    </row>
    <row r="584">
      <c r="I584" s="183"/>
    </row>
    <row r="585">
      <c r="I585" s="183"/>
    </row>
    <row r="586">
      <c r="I586" s="183"/>
    </row>
    <row r="587">
      <c r="I587" s="183"/>
    </row>
    <row r="588">
      <c r="I588" s="183"/>
    </row>
    <row r="589">
      <c r="I589" s="183"/>
    </row>
    <row r="590">
      <c r="I590" s="183"/>
    </row>
    <row r="591">
      <c r="I591" s="183"/>
    </row>
    <row r="592">
      <c r="I592" s="183"/>
    </row>
    <row r="593">
      <c r="I593" s="183"/>
    </row>
    <row r="594">
      <c r="I594" s="183"/>
    </row>
    <row r="595">
      <c r="I595" s="183"/>
    </row>
    <row r="596">
      <c r="I596" s="183"/>
    </row>
    <row r="597">
      <c r="I597" s="183"/>
    </row>
    <row r="598">
      <c r="I598" s="183"/>
    </row>
    <row r="599">
      <c r="I599" s="183"/>
    </row>
    <row r="600">
      <c r="I600" s="183"/>
    </row>
    <row r="601">
      <c r="I601" s="183"/>
    </row>
    <row r="602">
      <c r="I602" s="183"/>
    </row>
    <row r="603">
      <c r="I603" s="183"/>
    </row>
    <row r="604">
      <c r="I604" s="183"/>
    </row>
    <row r="605">
      <c r="I605" s="183"/>
    </row>
    <row r="606">
      <c r="I606" s="183"/>
    </row>
    <row r="607">
      <c r="I607" s="183"/>
    </row>
    <row r="608">
      <c r="I608" s="183"/>
    </row>
    <row r="609">
      <c r="I609" s="183"/>
    </row>
    <row r="610">
      <c r="I610" s="183"/>
    </row>
    <row r="611">
      <c r="I611" s="183"/>
    </row>
    <row r="612">
      <c r="I612" s="183"/>
    </row>
    <row r="613">
      <c r="I613" s="183"/>
    </row>
    <row r="614">
      <c r="I614" s="183"/>
    </row>
    <row r="615">
      <c r="I615" s="183"/>
    </row>
    <row r="616">
      <c r="I616" s="183"/>
    </row>
    <row r="617">
      <c r="I617" s="183"/>
    </row>
    <row r="618">
      <c r="I618" s="183"/>
    </row>
    <row r="619">
      <c r="I619" s="183"/>
    </row>
    <row r="620">
      <c r="I620" s="183"/>
    </row>
    <row r="621">
      <c r="I621" s="183"/>
    </row>
    <row r="622">
      <c r="I622" s="183"/>
    </row>
    <row r="623">
      <c r="I623" s="183"/>
    </row>
    <row r="624">
      <c r="I624" s="183"/>
    </row>
    <row r="625">
      <c r="I625" s="183"/>
    </row>
    <row r="626">
      <c r="I626" s="183"/>
    </row>
    <row r="627">
      <c r="I627" s="183"/>
    </row>
    <row r="628">
      <c r="I628" s="183"/>
    </row>
    <row r="629">
      <c r="I629" s="183"/>
    </row>
    <row r="630">
      <c r="I630" s="183"/>
    </row>
    <row r="631">
      <c r="I631" s="183"/>
    </row>
    <row r="632">
      <c r="I632" s="183"/>
    </row>
    <row r="633">
      <c r="I633" s="183"/>
    </row>
    <row r="634">
      <c r="I634" s="183"/>
    </row>
    <row r="635">
      <c r="I635" s="183"/>
    </row>
    <row r="636">
      <c r="I636" s="183"/>
    </row>
    <row r="637">
      <c r="I637" s="183"/>
    </row>
    <row r="638">
      <c r="I638" s="183"/>
    </row>
    <row r="639">
      <c r="I639" s="183"/>
    </row>
    <row r="640">
      <c r="I640" s="183"/>
    </row>
    <row r="641">
      <c r="I641" s="183"/>
    </row>
    <row r="642">
      <c r="I642" s="183"/>
    </row>
    <row r="643">
      <c r="I643" s="183"/>
    </row>
    <row r="644">
      <c r="I644" s="183"/>
    </row>
    <row r="645">
      <c r="I645" s="183"/>
    </row>
    <row r="646">
      <c r="I646" s="183"/>
    </row>
    <row r="647">
      <c r="I647" s="183"/>
    </row>
    <row r="648">
      <c r="I648" s="183"/>
    </row>
    <row r="649">
      <c r="I649" s="183"/>
    </row>
    <row r="650">
      <c r="I650" s="183"/>
    </row>
    <row r="651">
      <c r="I651" s="183"/>
    </row>
    <row r="652">
      <c r="I652" s="183"/>
    </row>
    <row r="653">
      <c r="I653" s="183"/>
    </row>
    <row r="654">
      <c r="I654" s="183"/>
    </row>
    <row r="655">
      <c r="I655" s="183"/>
    </row>
    <row r="656">
      <c r="I656" s="183"/>
    </row>
    <row r="657">
      <c r="I657" s="183"/>
    </row>
    <row r="658">
      <c r="I658" s="183"/>
    </row>
    <row r="659">
      <c r="I659" s="183"/>
    </row>
    <row r="660">
      <c r="I660" s="183"/>
    </row>
    <row r="661">
      <c r="I661" s="183"/>
    </row>
    <row r="662">
      <c r="I662" s="183"/>
    </row>
    <row r="663">
      <c r="I663" s="183"/>
    </row>
    <row r="664">
      <c r="I664" s="183"/>
    </row>
    <row r="665">
      <c r="I665" s="183"/>
    </row>
    <row r="666">
      <c r="I666" s="183"/>
    </row>
    <row r="667">
      <c r="I667" s="183"/>
    </row>
    <row r="668">
      <c r="I668" s="183"/>
    </row>
    <row r="669">
      <c r="I669" s="183"/>
    </row>
    <row r="670">
      <c r="I670" s="183"/>
    </row>
    <row r="671">
      <c r="I671" s="183"/>
    </row>
    <row r="672">
      <c r="I672" s="183"/>
    </row>
    <row r="673">
      <c r="I673" s="183"/>
    </row>
    <row r="674">
      <c r="I674" s="183"/>
    </row>
    <row r="675">
      <c r="I675" s="183"/>
    </row>
    <row r="676">
      <c r="I676" s="183"/>
    </row>
    <row r="677">
      <c r="I677" s="183"/>
    </row>
    <row r="678">
      <c r="I678" s="183"/>
    </row>
    <row r="679">
      <c r="I679" s="183"/>
    </row>
    <row r="680">
      <c r="I680" s="183"/>
    </row>
    <row r="681">
      <c r="I681" s="183"/>
    </row>
    <row r="682">
      <c r="I682" s="183"/>
    </row>
    <row r="683">
      <c r="I683" s="183"/>
    </row>
    <row r="684">
      <c r="I684" s="183"/>
    </row>
    <row r="685">
      <c r="I685" s="183"/>
    </row>
    <row r="686">
      <c r="I686" s="183"/>
    </row>
    <row r="687">
      <c r="I687" s="183"/>
    </row>
    <row r="688">
      <c r="I688" s="183"/>
    </row>
    <row r="689">
      <c r="I689" s="183"/>
    </row>
    <row r="690">
      <c r="I690" s="183"/>
    </row>
    <row r="691">
      <c r="I691" s="183"/>
    </row>
    <row r="692">
      <c r="I692" s="183"/>
    </row>
    <row r="693">
      <c r="I693" s="183"/>
    </row>
    <row r="694">
      <c r="I694" s="183"/>
    </row>
    <row r="695">
      <c r="I695" s="183"/>
    </row>
    <row r="696">
      <c r="I696" s="183"/>
    </row>
    <row r="697">
      <c r="I697" s="183"/>
    </row>
    <row r="698">
      <c r="I698" s="183"/>
    </row>
    <row r="699">
      <c r="I699" s="183"/>
    </row>
    <row r="700">
      <c r="I700" s="183"/>
    </row>
    <row r="701">
      <c r="I701" s="183"/>
    </row>
    <row r="702">
      <c r="I702" s="183"/>
    </row>
    <row r="703">
      <c r="I703" s="183"/>
    </row>
    <row r="704">
      <c r="I704" s="183"/>
    </row>
    <row r="705">
      <c r="I705" s="183"/>
    </row>
    <row r="706">
      <c r="I706" s="183"/>
    </row>
    <row r="707">
      <c r="I707" s="183"/>
    </row>
    <row r="708">
      <c r="I708" s="183"/>
    </row>
    <row r="709">
      <c r="I709" s="183"/>
    </row>
    <row r="710">
      <c r="I710" s="183"/>
    </row>
    <row r="711">
      <c r="I711" s="183"/>
    </row>
    <row r="712">
      <c r="I712" s="183"/>
    </row>
    <row r="713">
      <c r="I713" s="183"/>
    </row>
    <row r="714">
      <c r="I714" s="183"/>
    </row>
    <row r="715">
      <c r="I715" s="183"/>
    </row>
    <row r="716">
      <c r="I716" s="183"/>
    </row>
    <row r="717">
      <c r="I717" s="183"/>
    </row>
    <row r="718">
      <c r="I718" s="183"/>
    </row>
    <row r="719">
      <c r="I719" s="183"/>
    </row>
    <row r="720">
      <c r="I720" s="183"/>
    </row>
    <row r="721">
      <c r="I721" s="183"/>
    </row>
    <row r="722">
      <c r="I722" s="183"/>
    </row>
    <row r="723">
      <c r="I723" s="183"/>
    </row>
    <row r="724">
      <c r="I724" s="183"/>
    </row>
    <row r="725">
      <c r="I725" s="183"/>
    </row>
    <row r="726">
      <c r="I726" s="183"/>
    </row>
    <row r="727">
      <c r="I727" s="183"/>
    </row>
    <row r="728">
      <c r="I728" s="183"/>
    </row>
    <row r="729">
      <c r="I729" s="183"/>
    </row>
    <row r="730">
      <c r="I730" s="183"/>
    </row>
    <row r="731">
      <c r="I731" s="183"/>
    </row>
    <row r="732">
      <c r="I732" s="183"/>
    </row>
    <row r="733">
      <c r="I733" s="183"/>
    </row>
    <row r="734">
      <c r="I734" s="183"/>
    </row>
    <row r="735">
      <c r="I735" s="183"/>
    </row>
    <row r="736">
      <c r="I736" s="183"/>
    </row>
    <row r="737">
      <c r="I737" s="183"/>
    </row>
    <row r="738">
      <c r="I738" s="183"/>
    </row>
    <row r="739">
      <c r="I739" s="183"/>
    </row>
    <row r="740">
      <c r="I740" s="183"/>
    </row>
    <row r="741">
      <c r="I741" s="183"/>
    </row>
    <row r="742">
      <c r="I742" s="183"/>
    </row>
    <row r="743">
      <c r="I743" s="183"/>
    </row>
    <row r="744">
      <c r="I744" s="183"/>
    </row>
    <row r="745">
      <c r="I745" s="183"/>
    </row>
    <row r="746">
      <c r="I746" s="183"/>
    </row>
    <row r="747">
      <c r="I747" s="183"/>
    </row>
    <row r="748">
      <c r="I748" s="183"/>
    </row>
    <row r="749">
      <c r="I749" s="183"/>
    </row>
    <row r="750">
      <c r="I750" s="183"/>
    </row>
    <row r="751">
      <c r="I751" s="183"/>
    </row>
    <row r="752">
      <c r="I752" s="183"/>
    </row>
    <row r="753">
      <c r="I753" s="183"/>
    </row>
    <row r="754">
      <c r="I754" s="183"/>
    </row>
    <row r="755">
      <c r="I755" s="183"/>
    </row>
    <row r="756">
      <c r="I756" s="183"/>
    </row>
    <row r="757">
      <c r="I757" s="183"/>
    </row>
    <row r="758">
      <c r="I758" s="183"/>
    </row>
    <row r="759">
      <c r="I759" s="183"/>
    </row>
    <row r="760">
      <c r="I760" s="183"/>
    </row>
    <row r="761">
      <c r="I761" s="183"/>
    </row>
    <row r="762">
      <c r="I762" s="183"/>
    </row>
    <row r="763">
      <c r="I763" s="183"/>
    </row>
    <row r="764">
      <c r="I764" s="183"/>
    </row>
    <row r="765">
      <c r="I765" s="183"/>
    </row>
    <row r="766">
      <c r="I766" s="183"/>
    </row>
    <row r="767">
      <c r="I767" s="183"/>
    </row>
    <row r="768">
      <c r="I768" s="183"/>
    </row>
    <row r="769">
      <c r="I769" s="183"/>
    </row>
    <row r="770">
      <c r="I770" s="183"/>
    </row>
    <row r="771">
      <c r="I771" s="183"/>
    </row>
    <row r="772">
      <c r="I772" s="183"/>
    </row>
    <row r="773">
      <c r="I773" s="183"/>
    </row>
    <row r="774">
      <c r="I774" s="183"/>
    </row>
    <row r="775">
      <c r="I775" s="183"/>
    </row>
    <row r="776">
      <c r="I776" s="183"/>
    </row>
    <row r="777">
      <c r="I777" s="183"/>
    </row>
    <row r="778">
      <c r="I778" s="183"/>
    </row>
    <row r="779">
      <c r="I779" s="183"/>
    </row>
    <row r="780">
      <c r="I780" s="183"/>
    </row>
    <row r="781">
      <c r="I781" s="183"/>
    </row>
    <row r="782">
      <c r="I782" s="183"/>
    </row>
    <row r="783">
      <c r="I783" s="183"/>
    </row>
    <row r="784">
      <c r="I784" s="183"/>
    </row>
    <row r="785">
      <c r="I785" s="183"/>
    </row>
    <row r="786">
      <c r="I786" s="183"/>
    </row>
    <row r="787">
      <c r="I787" s="183"/>
    </row>
    <row r="788">
      <c r="I788" s="183"/>
    </row>
    <row r="789">
      <c r="I789" s="183"/>
    </row>
    <row r="790">
      <c r="I790" s="183"/>
    </row>
    <row r="791">
      <c r="I791" s="183"/>
    </row>
    <row r="792">
      <c r="I792" s="183"/>
    </row>
    <row r="793">
      <c r="I793" s="183"/>
    </row>
    <row r="794">
      <c r="I794" s="183"/>
    </row>
    <row r="795">
      <c r="I795" s="183"/>
    </row>
    <row r="796">
      <c r="I796" s="183"/>
    </row>
    <row r="797">
      <c r="I797" s="183"/>
    </row>
    <row r="798">
      <c r="I798" s="183"/>
    </row>
    <row r="799">
      <c r="I799" s="183"/>
    </row>
    <row r="800">
      <c r="I800" s="183"/>
    </row>
    <row r="801">
      <c r="I801" s="183"/>
    </row>
    <row r="802">
      <c r="I802" s="183"/>
    </row>
    <row r="803">
      <c r="I803" s="183"/>
    </row>
    <row r="804">
      <c r="I804" s="183"/>
    </row>
    <row r="805">
      <c r="I805" s="183"/>
    </row>
    <row r="806">
      <c r="I806" s="183"/>
    </row>
    <row r="807">
      <c r="I807" s="183"/>
    </row>
    <row r="808">
      <c r="I808" s="183"/>
    </row>
    <row r="809">
      <c r="I809" s="183"/>
    </row>
    <row r="810">
      <c r="I810" s="183"/>
    </row>
    <row r="811">
      <c r="I811" s="183"/>
    </row>
    <row r="812">
      <c r="I812" s="183"/>
    </row>
    <row r="813">
      <c r="I813" s="183"/>
    </row>
    <row r="814">
      <c r="I814" s="183"/>
    </row>
    <row r="815">
      <c r="I815" s="183"/>
    </row>
    <row r="816">
      <c r="I816" s="183"/>
    </row>
    <row r="817">
      <c r="I817" s="183"/>
    </row>
    <row r="818">
      <c r="I818" s="183"/>
    </row>
    <row r="819">
      <c r="I819" s="183"/>
    </row>
    <row r="820">
      <c r="I820" s="183"/>
    </row>
    <row r="821">
      <c r="I821" s="183"/>
    </row>
    <row r="822">
      <c r="I822" s="183"/>
    </row>
    <row r="823">
      <c r="I823" s="183"/>
    </row>
    <row r="824">
      <c r="I824" s="183"/>
    </row>
    <row r="825">
      <c r="I825" s="183"/>
    </row>
    <row r="826">
      <c r="I826" s="183"/>
    </row>
    <row r="827">
      <c r="I827" s="183"/>
    </row>
    <row r="828">
      <c r="I828" s="183"/>
    </row>
    <row r="829">
      <c r="I829" s="183"/>
    </row>
    <row r="830">
      <c r="I830" s="183"/>
    </row>
    <row r="831">
      <c r="I831" s="183"/>
    </row>
    <row r="832">
      <c r="I832" s="183"/>
    </row>
    <row r="833">
      <c r="I833" s="183"/>
    </row>
    <row r="834">
      <c r="I834" s="183"/>
    </row>
    <row r="835">
      <c r="I835" s="183"/>
    </row>
    <row r="836">
      <c r="I836" s="183"/>
    </row>
    <row r="837">
      <c r="I837" s="183"/>
    </row>
    <row r="838">
      <c r="I838" s="183"/>
    </row>
    <row r="839">
      <c r="I839" s="183"/>
    </row>
    <row r="840">
      <c r="I840" s="183"/>
    </row>
    <row r="841">
      <c r="I841" s="183"/>
    </row>
    <row r="842">
      <c r="I842" s="183"/>
    </row>
    <row r="843">
      <c r="I843" s="183"/>
    </row>
    <row r="844">
      <c r="I844" s="183"/>
    </row>
    <row r="845">
      <c r="I845" s="183"/>
    </row>
    <row r="846">
      <c r="I846" s="183"/>
    </row>
    <row r="847">
      <c r="I847" s="183"/>
    </row>
    <row r="848">
      <c r="I848" s="183"/>
    </row>
    <row r="849">
      <c r="I849" s="183"/>
    </row>
    <row r="850">
      <c r="I850" s="183"/>
    </row>
    <row r="851">
      <c r="I851" s="183"/>
    </row>
    <row r="852">
      <c r="I852" s="183"/>
    </row>
    <row r="853">
      <c r="I853" s="183"/>
    </row>
    <row r="854">
      <c r="I854" s="183"/>
    </row>
    <row r="855">
      <c r="I855" s="183"/>
    </row>
    <row r="856">
      <c r="I856" s="183"/>
    </row>
    <row r="857">
      <c r="I857" s="183"/>
    </row>
    <row r="858">
      <c r="I858" s="183"/>
    </row>
    <row r="859">
      <c r="I859" s="183"/>
    </row>
    <row r="860">
      <c r="I860" s="183"/>
    </row>
    <row r="861">
      <c r="I861" s="183"/>
    </row>
    <row r="862">
      <c r="I862" s="183"/>
    </row>
    <row r="863">
      <c r="I863" s="183"/>
    </row>
    <row r="864">
      <c r="I864" s="183"/>
    </row>
    <row r="865">
      <c r="I865" s="183"/>
    </row>
    <row r="866">
      <c r="I866" s="183"/>
    </row>
    <row r="867">
      <c r="I867" s="183"/>
    </row>
    <row r="868">
      <c r="I868" s="183"/>
    </row>
    <row r="869">
      <c r="I869" s="183"/>
    </row>
    <row r="870">
      <c r="I870" s="183"/>
    </row>
    <row r="871">
      <c r="I871" s="183"/>
    </row>
    <row r="872">
      <c r="I872" s="183"/>
    </row>
    <row r="873">
      <c r="I873" s="183"/>
    </row>
    <row r="874">
      <c r="I874" s="183"/>
    </row>
    <row r="875">
      <c r="I875" s="183"/>
    </row>
    <row r="876">
      <c r="I876" s="183"/>
    </row>
    <row r="877">
      <c r="I877" s="183"/>
    </row>
    <row r="878">
      <c r="I878" s="183"/>
    </row>
    <row r="879">
      <c r="I879" s="183"/>
    </row>
    <row r="880">
      <c r="I880" s="183"/>
    </row>
    <row r="881">
      <c r="I881" s="183"/>
    </row>
    <row r="882">
      <c r="I882" s="183"/>
    </row>
    <row r="883">
      <c r="I883" s="183"/>
    </row>
    <row r="884">
      <c r="I884" s="183"/>
    </row>
    <row r="885">
      <c r="I885" s="183"/>
    </row>
    <row r="886">
      <c r="I886" s="183"/>
    </row>
    <row r="887">
      <c r="I887" s="183"/>
    </row>
    <row r="888">
      <c r="I888" s="183"/>
    </row>
    <row r="889">
      <c r="I889" s="183"/>
    </row>
    <row r="890">
      <c r="I890" s="183"/>
    </row>
    <row r="891">
      <c r="I891" s="183"/>
    </row>
    <row r="892">
      <c r="I892" s="183"/>
    </row>
    <row r="893">
      <c r="I893" s="183"/>
    </row>
    <row r="894">
      <c r="I894" s="183"/>
    </row>
    <row r="895">
      <c r="I895" s="183"/>
    </row>
    <row r="896">
      <c r="I896" s="183"/>
    </row>
    <row r="897">
      <c r="I897" s="183"/>
    </row>
    <row r="898">
      <c r="I898" s="183"/>
    </row>
    <row r="899">
      <c r="I899" s="183"/>
    </row>
    <row r="900">
      <c r="I900" s="183"/>
    </row>
    <row r="901">
      <c r="I901" s="183"/>
    </row>
    <row r="902">
      <c r="I902" s="183"/>
    </row>
    <row r="903">
      <c r="I903" s="183"/>
    </row>
    <row r="904">
      <c r="I904" s="183"/>
    </row>
    <row r="905">
      <c r="I905" s="183"/>
    </row>
    <row r="906">
      <c r="I906" s="183"/>
    </row>
    <row r="907">
      <c r="I907" s="183"/>
    </row>
    <row r="908">
      <c r="I908" s="183"/>
    </row>
    <row r="909">
      <c r="I909" s="183"/>
    </row>
    <row r="910">
      <c r="I910" s="183"/>
    </row>
    <row r="911">
      <c r="I911" s="183"/>
    </row>
    <row r="912">
      <c r="I912" s="183"/>
    </row>
    <row r="913">
      <c r="I913" s="183"/>
    </row>
    <row r="914">
      <c r="I914" s="183"/>
    </row>
    <row r="915">
      <c r="I915" s="183"/>
    </row>
    <row r="916">
      <c r="I916" s="183"/>
    </row>
    <row r="917">
      <c r="I917" s="183"/>
    </row>
    <row r="918">
      <c r="I918" s="183"/>
    </row>
    <row r="919">
      <c r="I919" s="183"/>
    </row>
    <row r="920">
      <c r="I920" s="183"/>
    </row>
    <row r="921">
      <c r="I921" s="183"/>
    </row>
    <row r="922">
      <c r="I922" s="183"/>
    </row>
    <row r="923">
      <c r="I923" s="183"/>
    </row>
    <row r="924">
      <c r="I924" s="183"/>
    </row>
    <row r="925">
      <c r="I925" s="183"/>
    </row>
    <row r="926">
      <c r="I926" s="183"/>
    </row>
    <row r="927">
      <c r="I927" s="183"/>
    </row>
    <row r="928">
      <c r="I928" s="183"/>
    </row>
    <row r="929">
      <c r="I929" s="183"/>
    </row>
    <row r="930">
      <c r="I930" s="183"/>
    </row>
    <row r="931">
      <c r="I931" s="183"/>
    </row>
    <row r="932">
      <c r="I932" s="183"/>
    </row>
    <row r="933">
      <c r="I933" s="183"/>
    </row>
    <row r="934">
      <c r="I934" s="183"/>
    </row>
    <row r="935">
      <c r="I935" s="183"/>
    </row>
    <row r="936">
      <c r="I936" s="183"/>
    </row>
    <row r="937">
      <c r="I937" s="183"/>
    </row>
    <row r="938">
      <c r="I938" s="183"/>
    </row>
    <row r="939">
      <c r="I939" s="183"/>
    </row>
    <row r="940">
      <c r="I940" s="183"/>
    </row>
    <row r="941">
      <c r="I941" s="183"/>
    </row>
    <row r="942">
      <c r="I942" s="183"/>
    </row>
    <row r="943">
      <c r="I943" s="183"/>
    </row>
    <row r="944">
      <c r="I944" s="183"/>
    </row>
    <row r="945">
      <c r="I945" s="183"/>
    </row>
    <row r="946">
      <c r="I946" s="183"/>
    </row>
    <row r="947">
      <c r="I947" s="183"/>
    </row>
    <row r="948">
      <c r="I948" s="183"/>
    </row>
    <row r="949">
      <c r="I949" s="183"/>
    </row>
    <row r="950">
      <c r="I950" s="183"/>
    </row>
    <row r="951">
      <c r="I951" s="183"/>
    </row>
    <row r="952">
      <c r="I952" s="183"/>
    </row>
    <row r="953">
      <c r="I953" s="183"/>
    </row>
    <row r="954">
      <c r="I954" s="183"/>
    </row>
    <row r="955">
      <c r="I955" s="183"/>
    </row>
    <row r="956">
      <c r="I956" s="183"/>
    </row>
    <row r="957">
      <c r="I957" s="183"/>
    </row>
    <row r="958">
      <c r="I958" s="183"/>
    </row>
    <row r="959">
      <c r="I959" s="183"/>
    </row>
    <row r="960">
      <c r="I960" s="183"/>
    </row>
    <row r="961">
      <c r="I961" s="183"/>
    </row>
    <row r="962">
      <c r="I962" s="183"/>
    </row>
    <row r="963">
      <c r="I963" s="183"/>
    </row>
    <row r="964">
      <c r="I964" s="183"/>
    </row>
    <row r="965">
      <c r="I965" s="183"/>
    </row>
    <row r="966">
      <c r="I966" s="183"/>
    </row>
    <row r="967">
      <c r="I967" s="183"/>
    </row>
    <row r="968">
      <c r="I968" s="183"/>
    </row>
    <row r="969">
      <c r="I969" s="183"/>
    </row>
    <row r="970">
      <c r="I970" s="183"/>
    </row>
    <row r="971">
      <c r="I971" s="183"/>
    </row>
    <row r="972">
      <c r="I972" s="183"/>
    </row>
    <row r="973">
      <c r="I973" s="183"/>
    </row>
    <row r="974">
      <c r="I974" s="183"/>
    </row>
    <row r="975">
      <c r="I975" s="183"/>
    </row>
    <row r="976">
      <c r="I976" s="183"/>
    </row>
    <row r="977">
      <c r="I977" s="183"/>
    </row>
    <row r="978">
      <c r="I978" s="183"/>
    </row>
    <row r="979">
      <c r="I979" s="183"/>
    </row>
    <row r="980">
      <c r="I980" s="183"/>
    </row>
    <row r="981">
      <c r="I981" s="183"/>
    </row>
    <row r="982">
      <c r="I982" s="183"/>
    </row>
    <row r="983">
      <c r="I983" s="183"/>
    </row>
    <row r="984">
      <c r="I984" s="183"/>
    </row>
    <row r="985">
      <c r="I985" s="183"/>
    </row>
    <row r="986">
      <c r="I986" s="183"/>
    </row>
    <row r="987">
      <c r="I987" s="183"/>
    </row>
    <row r="988">
      <c r="I988" s="183"/>
    </row>
    <row r="989">
      <c r="I989" s="183"/>
    </row>
    <row r="990">
      <c r="I990" s="183"/>
    </row>
    <row r="991">
      <c r="I991" s="183"/>
    </row>
    <row r="992">
      <c r="I992" s="183"/>
    </row>
    <row r="993">
      <c r="I993" s="183"/>
    </row>
    <row r="994">
      <c r="I994" s="183"/>
    </row>
    <row r="995">
      <c r="I995" s="183"/>
    </row>
    <row r="996">
      <c r="I996" s="183"/>
    </row>
    <row r="997">
      <c r="I997" s="183"/>
    </row>
    <row r="998">
      <c r="I998" s="183"/>
    </row>
    <row r="999">
      <c r="I999" s="183"/>
    </row>
    <row r="1000">
      <c r="I1000" s="183"/>
    </row>
    <row r="1001">
      <c r="I1001" s="183"/>
    </row>
    <row r="1002">
      <c r="I1002" s="18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sheetData>
    <row r="1">
      <c r="A1" s="3" t="s">
        <v>0</v>
      </c>
      <c r="B1" s="6" t="s">
        <v>2</v>
      </c>
      <c r="C1" s="7"/>
      <c r="D1" s="7"/>
      <c r="E1" s="7"/>
      <c r="F1" s="9"/>
      <c r="G1" s="6" t="s">
        <v>4</v>
      </c>
      <c r="H1" s="7"/>
      <c r="I1" s="7"/>
      <c r="J1" s="7"/>
      <c r="K1" s="9"/>
      <c r="L1" s="6" t="s">
        <v>5</v>
      </c>
      <c r="M1" s="7"/>
      <c r="N1" s="7"/>
      <c r="O1" s="7"/>
      <c r="P1" s="9"/>
      <c r="Q1" s="6" t="s">
        <v>7</v>
      </c>
      <c r="R1" s="7"/>
      <c r="S1" s="7"/>
      <c r="T1" s="7"/>
      <c r="U1" s="9"/>
      <c r="V1" s="6" t="s">
        <v>8</v>
      </c>
      <c r="W1" s="7"/>
      <c r="X1" s="7"/>
      <c r="Y1" s="7"/>
      <c r="Z1" s="9"/>
      <c r="AA1" s="6" t="s">
        <v>9</v>
      </c>
      <c r="AB1" s="7"/>
      <c r="AC1" s="7"/>
      <c r="AD1" s="7"/>
      <c r="AE1" s="9"/>
      <c r="AF1" s="16" t="s">
        <v>11</v>
      </c>
      <c r="AG1" s="17"/>
      <c r="AH1" s="17"/>
      <c r="AI1" s="17"/>
      <c r="AJ1" s="19"/>
      <c r="AK1" s="21" t="s">
        <v>12</v>
      </c>
      <c r="AL1" s="7"/>
      <c r="AM1" s="7"/>
      <c r="AN1" s="7"/>
      <c r="AO1" s="9"/>
      <c r="AP1" s="25" t="s">
        <v>14</v>
      </c>
      <c r="AQ1" s="7"/>
      <c r="AR1" s="7"/>
      <c r="AS1" s="7"/>
      <c r="AT1" s="9"/>
      <c r="AU1" s="26" t="s">
        <v>15</v>
      </c>
      <c r="AV1" s="7"/>
      <c r="AW1" s="7"/>
      <c r="AX1" s="7"/>
      <c r="AY1" s="9"/>
    </row>
    <row r="2">
      <c r="A2" s="3"/>
      <c r="B2" s="28" t="s">
        <v>16</v>
      </c>
      <c r="C2" s="28" t="s">
        <v>17</v>
      </c>
      <c r="D2" s="28" t="s">
        <v>18</v>
      </c>
      <c r="E2" s="28" t="s">
        <v>20</v>
      </c>
      <c r="F2" s="28" t="s">
        <v>21</v>
      </c>
      <c r="G2" s="28" t="s">
        <v>16</v>
      </c>
      <c r="H2" s="28" t="s">
        <v>17</v>
      </c>
      <c r="I2" s="28" t="s">
        <v>18</v>
      </c>
      <c r="J2" s="28" t="s">
        <v>20</v>
      </c>
      <c r="K2" s="28" t="s">
        <v>21</v>
      </c>
      <c r="L2" s="28" t="s">
        <v>16</v>
      </c>
      <c r="M2" s="28" t="s">
        <v>17</v>
      </c>
      <c r="N2" s="28" t="s">
        <v>18</v>
      </c>
      <c r="O2" s="28" t="s">
        <v>20</v>
      </c>
      <c r="P2" s="28" t="s">
        <v>21</v>
      </c>
      <c r="Q2" s="28" t="s">
        <v>16</v>
      </c>
      <c r="R2" s="28" t="s">
        <v>17</v>
      </c>
      <c r="S2" s="28" t="s">
        <v>18</v>
      </c>
      <c r="T2" s="28" t="s">
        <v>20</v>
      </c>
      <c r="U2" s="28" t="s">
        <v>21</v>
      </c>
      <c r="V2" s="28" t="s">
        <v>16</v>
      </c>
      <c r="W2" s="28" t="s">
        <v>17</v>
      </c>
      <c r="X2" s="28" t="s">
        <v>18</v>
      </c>
      <c r="Y2" s="28" t="s">
        <v>20</v>
      </c>
      <c r="Z2" s="28" t="s">
        <v>21</v>
      </c>
      <c r="AA2" s="28" t="s">
        <v>16</v>
      </c>
      <c r="AB2" s="28" t="s">
        <v>17</v>
      </c>
      <c r="AC2" s="28" t="s">
        <v>18</v>
      </c>
      <c r="AD2" s="28" t="s">
        <v>20</v>
      </c>
      <c r="AE2" s="34" t="s">
        <v>21</v>
      </c>
      <c r="AF2" s="37" t="s">
        <v>16</v>
      </c>
      <c r="AG2" s="38" t="s">
        <v>17</v>
      </c>
      <c r="AH2" s="38" t="s">
        <v>18</v>
      </c>
      <c r="AI2" s="38" t="s">
        <v>20</v>
      </c>
      <c r="AJ2" s="39" t="s">
        <v>21</v>
      </c>
      <c r="AK2" s="40" t="s">
        <v>16</v>
      </c>
      <c r="AL2" s="41" t="s">
        <v>17</v>
      </c>
      <c r="AM2" s="41" t="s">
        <v>18</v>
      </c>
      <c r="AN2" s="41" t="s">
        <v>20</v>
      </c>
      <c r="AO2" s="41" t="s">
        <v>21</v>
      </c>
      <c r="AP2" s="28" t="s">
        <v>16</v>
      </c>
      <c r="AQ2" s="28" t="s">
        <v>17</v>
      </c>
      <c r="AR2" s="28" t="s">
        <v>18</v>
      </c>
      <c r="AS2" s="28" t="s">
        <v>20</v>
      </c>
      <c r="AT2" s="28" t="s">
        <v>21</v>
      </c>
      <c r="AU2" s="42" t="s">
        <v>16</v>
      </c>
      <c r="AV2" s="42" t="s">
        <v>17</v>
      </c>
      <c r="AW2" s="42" t="s">
        <v>18</v>
      </c>
      <c r="AX2" s="42" t="s">
        <v>20</v>
      </c>
      <c r="AY2" s="42" t="s">
        <v>21</v>
      </c>
    </row>
    <row r="3">
      <c r="A3" s="44">
        <v>46204.0</v>
      </c>
      <c r="B3" s="49">
        <f>JULY!B9-C3-D3</f>
        <v>20780000</v>
      </c>
      <c r="C3" s="50"/>
      <c r="D3" s="50">
        <v>4.711E7</v>
      </c>
      <c r="E3" s="50">
        <f t="shared" ref="E3:E33" si="2">sum(B3:D3)</f>
        <v>67890000</v>
      </c>
      <c r="F3" s="50"/>
      <c r="G3" s="53"/>
      <c r="H3" s="53"/>
      <c r="I3" s="53"/>
      <c r="J3" s="53">
        <f t="shared" ref="J3:J33" si="3">sum(G3:I3)</f>
        <v>0</v>
      </c>
      <c r="K3" s="53"/>
      <c r="L3" s="56">
        <v>1.2825E7</v>
      </c>
      <c r="M3" s="56">
        <v>1.42E7</v>
      </c>
      <c r="N3" s="56"/>
      <c r="O3" s="56">
        <f t="shared" ref="O3:O32" si="4">sum(L3:N3)</f>
        <v>27025000</v>
      </c>
      <c r="P3" s="56">
        <v>0.0</v>
      </c>
      <c r="Q3" s="50">
        <f>JULY!E9-R3-S3</f>
        <v>50755500</v>
      </c>
      <c r="R3" s="50"/>
      <c r="S3" s="50">
        <v>9586000.0</v>
      </c>
      <c r="T3" s="50">
        <f t="shared" ref="T3:T33" si="5">sum(Q3:S3)</f>
        <v>60341500</v>
      </c>
      <c r="U3" s="64"/>
      <c r="V3" s="66">
        <v>1.863E7</v>
      </c>
      <c r="W3" s="68"/>
      <c r="X3" s="68"/>
      <c r="Y3" s="68">
        <f t="shared" ref="Y3:Y33" si="6">sum(V3:X3)</f>
        <v>18630000</v>
      </c>
      <c r="Z3" s="73"/>
      <c r="AA3" s="73">
        <v>3375000.0</v>
      </c>
      <c r="AB3" s="73">
        <v>5460000.0</v>
      </c>
      <c r="AC3" s="73"/>
      <c r="AD3" s="50">
        <f t="shared" ref="AD3:AD33" si="7">sum(AA3:AC3)</f>
        <v>8835000</v>
      </c>
      <c r="AF3" s="73">
        <f>JULY!H9-(AG3+AH3)</f>
        <v>12100000</v>
      </c>
      <c r="AG3" s="50">
        <v>0.0</v>
      </c>
      <c r="AH3" s="50">
        <v>2.3148E7</v>
      </c>
      <c r="AI3" s="50">
        <f t="shared" ref="AI3:AI33" si="8">AF3+AG3+AH3+AJ3</f>
        <v>35248000</v>
      </c>
      <c r="AJ3" s="73">
        <v>0.0</v>
      </c>
      <c r="AK3" s="79">
        <v>1.42E7</v>
      </c>
      <c r="AL3" s="81">
        <v>8100000.0</v>
      </c>
      <c r="AM3" s="81">
        <v>0.0</v>
      </c>
      <c r="AN3" s="79">
        <f t="shared" ref="AN3:AN8" si="9">sum(AK3:AM3)</f>
        <v>22300000</v>
      </c>
      <c r="AO3" s="81">
        <v>0.0</v>
      </c>
      <c r="AP3" s="82">
        <v>3.576125E7</v>
      </c>
      <c r="AQ3" s="83">
        <v>0.0</v>
      </c>
      <c r="AR3" s="83">
        <v>1.45E7</v>
      </c>
      <c r="AS3" s="50">
        <f t="shared" ref="AS3:AS31" si="10">sum(AP3:AR3)</f>
        <v>50261250</v>
      </c>
      <c r="AT3" s="84"/>
      <c r="AU3" s="86">
        <f t="shared" ref="AU3:AW3" si="1">SUM(B3,G3,L3,Q3,V3,AA3,AF3,AK3,AP3)</f>
        <v>168426750</v>
      </c>
      <c r="AV3" s="86">
        <f t="shared" si="1"/>
        <v>27760000</v>
      </c>
      <c r="AW3" s="86">
        <f t="shared" si="1"/>
        <v>94344000</v>
      </c>
      <c r="AX3" s="86">
        <f t="shared" ref="AX3:AX25" si="12">E3+J3+O3+T3+Y3+AD3+AI3+AN3+AS3</f>
        <v>290530750</v>
      </c>
      <c r="AY3" s="86"/>
    </row>
    <row r="4">
      <c r="A4" s="44">
        <v>46205.0</v>
      </c>
      <c r="B4" s="49">
        <f>JULY!B10-C4-D4</f>
        <v>12940000</v>
      </c>
      <c r="C4" s="50"/>
      <c r="D4" s="50">
        <v>1.321E7</v>
      </c>
      <c r="E4" s="50">
        <f t="shared" si="2"/>
        <v>26150000</v>
      </c>
      <c r="F4" s="50"/>
      <c r="G4" s="53"/>
      <c r="H4" s="53"/>
      <c r="I4" s="53"/>
      <c r="J4" s="53">
        <f t="shared" si="3"/>
        <v>0</v>
      </c>
      <c r="K4" s="53"/>
      <c r="L4" s="56">
        <v>1.743E7</v>
      </c>
      <c r="M4" s="56">
        <v>0.0</v>
      </c>
      <c r="N4" s="94">
        <v>4.668E7</v>
      </c>
      <c r="O4" s="56">
        <f t="shared" si="4"/>
        <v>64110000</v>
      </c>
      <c r="P4" s="56"/>
      <c r="Q4" s="50">
        <f>JULY!E10-R4-S4</f>
        <v>29490000</v>
      </c>
      <c r="R4" s="50"/>
      <c r="S4" s="50">
        <v>3.3472E7</v>
      </c>
      <c r="T4" s="50">
        <f t="shared" si="5"/>
        <v>62962000</v>
      </c>
      <c r="U4" s="97"/>
      <c r="V4" s="68">
        <v>2.195E7</v>
      </c>
      <c r="W4" s="68"/>
      <c r="X4" s="68">
        <v>4550000.0</v>
      </c>
      <c r="Y4" s="68">
        <f t="shared" si="6"/>
        <v>26500000</v>
      </c>
      <c r="Z4" s="98"/>
      <c r="AA4" s="73">
        <v>1.3985E7</v>
      </c>
      <c r="AB4" s="73"/>
      <c r="AC4" s="73"/>
      <c r="AD4" s="50">
        <f t="shared" si="7"/>
        <v>13985000</v>
      </c>
      <c r="AE4" s="73"/>
      <c r="AF4" s="73">
        <f>JULY!H10-(AG4+AH4)</f>
        <v>19750000</v>
      </c>
      <c r="AG4" s="101">
        <v>0.0</v>
      </c>
      <c r="AH4" s="50">
        <v>0.0</v>
      </c>
      <c r="AI4" s="50">
        <f t="shared" si="8"/>
        <v>19750000</v>
      </c>
      <c r="AJ4" s="101">
        <v>0.0</v>
      </c>
      <c r="AK4" s="127">
        <v>3.0549E7</v>
      </c>
      <c r="AL4" s="102" t="s">
        <v>27</v>
      </c>
      <c r="AM4" s="102" t="s">
        <v>27</v>
      </c>
      <c r="AN4" s="79">
        <f t="shared" si="9"/>
        <v>30549000</v>
      </c>
      <c r="AO4" s="102" t="s">
        <v>27</v>
      </c>
      <c r="AP4" s="103">
        <v>8.39035E7</v>
      </c>
      <c r="AQ4" s="83"/>
      <c r="AR4" s="83"/>
      <c r="AS4" s="50">
        <f t="shared" si="10"/>
        <v>83903500</v>
      </c>
      <c r="AT4" s="84"/>
      <c r="AU4" s="86">
        <f t="shared" ref="AU4:AW4" si="11">SUM(B4,G4,L4,Q4,V4,AA4,AF4,AK4,AP4)</f>
        <v>229997500</v>
      </c>
      <c r="AV4" s="86">
        <f t="shared" si="11"/>
        <v>0</v>
      </c>
      <c r="AW4" s="86">
        <f t="shared" si="11"/>
        <v>97912000</v>
      </c>
      <c r="AX4" s="86">
        <f t="shared" si="12"/>
        <v>327909500</v>
      </c>
      <c r="AY4" s="86"/>
    </row>
    <row r="5">
      <c r="A5" s="44">
        <v>46206.0</v>
      </c>
      <c r="B5" s="49">
        <f>JULY!B11-C5-D5</f>
        <v>44372000</v>
      </c>
      <c r="C5" s="50"/>
      <c r="D5" s="50">
        <v>2.9335E7</v>
      </c>
      <c r="E5" s="50">
        <f t="shared" si="2"/>
        <v>73707000</v>
      </c>
      <c r="F5" s="50">
        <f>6400000+24372000</f>
        <v>30772000</v>
      </c>
      <c r="G5" s="53"/>
      <c r="H5" s="53"/>
      <c r="I5" s="53"/>
      <c r="J5" s="53">
        <f t="shared" si="3"/>
        <v>0</v>
      </c>
      <c r="K5" s="53"/>
      <c r="L5" s="56">
        <v>2.8635E7</v>
      </c>
      <c r="M5" s="56">
        <v>3.2445E7</v>
      </c>
      <c r="N5" s="56">
        <v>2.998E7</v>
      </c>
      <c r="O5" s="56">
        <f t="shared" si="4"/>
        <v>91060000</v>
      </c>
      <c r="P5" s="56"/>
      <c r="Q5" s="50">
        <f>JULY!E11-R5-S5</f>
        <v>20977250</v>
      </c>
      <c r="R5" s="50">
        <v>7350000.0</v>
      </c>
      <c r="S5" s="50">
        <v>1.232E7</v>
      </c>
      <c r="T5" s="50">
        <f t="shared" si="5"/>
        <v>40647250</v>
      </c>
      <c r="U5" s="64"/>
      <c r="V5" s="66">
        <v>1.9425E7</v>
      </c>
      <c r="W5" s="68"/>
      <c r="X5" s="68"/>
      <c r="Y5" s="68">
        <f t="shared" si="6"/>
        <v>19425000</v>
      </c>
      <c r="Z5" s="73"/>
      <c r="AA5" s="65">
        <v>1.425E7</v>
      </c>
      <c r="AB5" s="73">
        <v>6610000.0</v>
      </c>
      <c r="AC5" s="73"/>
      <c r="AD5" s="50">
        <f t="shared" si="7"/>
        <v>20860000</v>
      </c>
      <c r="AE5" s="73"/>
      <c r="AF5" s="73">
        <f>JULY!H11-(AG5+AH5)</f>
        <v>11720000</v>
      </c>
      <c r="AG5" s="101">
        <v>0.0</v>
      </c>
      <c r="AH5" s="50">
        <v>4.997807E7</v>
      </c>
      <c r="AI5" s="50">
        <f t="shared" si="8"/>
        <v>61698070</v>
      </c>
      <c r="AJ5" s="73">
        <v>0.0</v>
      </c>
      <c r="AK5" s="79">
        <v>5.975E7</v>
      </c>
      <c r="AL5" s="81" t="s">
        <v>27</v>
      </c>
      <c r="AM5" s="81">
        <v>1.89E7</v>
      </c>
      <c r="AN5" s="79">
        <f t="shared" si="9"/>
        <v>78650000</v>
      </c>
      <c r="AO5" s="107" t="s">
        <v>27</v>
      </c>
      <c r="AP5" s="108">
        <v>5400000.0</v>
      </c>
      <c r="AQ5" s="108">
        <v>1.33E7</v>
      </c>
      <c r="AR5" s="108">
        <v>0.0</v>
      </c>
      <c r="AS5" s="50">
        <f t="shared" si="10"/>
        <v>18700000</v>
      </c>
      <c r="AT5" s="84"/>
      <c r="AU5" s="86">
        <f t="shared" ref="AU5:AW5" si="13">SUM(B5,G5,L5,Q5,V5,AA5,AF5,AK5,AP5)</f>
        <v>204529250</v>
      </c>
      <c r="AV5" s="86">
        <f t="shared" si="13"/>
        <v>59705000</v>
      </c>
      <c r="AW5" s="86">
        <f t="shared" si="13"/>
        <v>140513070</v>
      </c>
      <c r="AX5" s="86">
        <f t="shared" si="12"/>
        <v>404747320</v>
      </c>
      <c r="AY5" s="86"/>
    </row>
    <row r="6">
      <c r="A6" s="44">
        <v>46207.0</v>
      </c>
      <c r="B6" s="49">
        <f>JULY!B12-C6-D6</f>
        <v>30008000</v>
      </c>
      <c r="C6" s="50"/>
      <c r="D6" s="50">
        <v>4.04015E7</v>
      </c>
      <c r="E6" s="50">
        <f t="shared" si="2"/>
        <v>70409500</v>
      </c>
      <c r="F6" s="50"/>
      <c r="G6" s="53"/>
      <c r="H6" s="53"/>
      <c r="I6" s="53"/>
      <c r="J6" s="53">
        <f t="shared" si="3"/>
        <v>0</v>
      </c>
      <c r="K6" s="53"/>
      <c r="L6" s="56">
        <v>2.9092E7</v>
      </c>
      <c r="M6" s="56"/>
      <c r="N6" s="56">
        <v>1.431E7</v>
      </c>
      <c r="O6" s="56">
        <f t="shared" si="4"/>
        <v>43402000</v>
      </c>
      <c r="P6" s="56"/>
      <c r="Q6" s="50">
        <f>JULY!E12-R6-S6</f>
        <v>54011500</v>
      </c>
      <c r="R6" s="50"/>
      <c r="S6" s="50">
        <v>4.8715E7</v>
      </c>
      <c r="T6" s="50">
        <f t="shared" si="5"/>
        <v>102726500</v>
      </c>
      <c r="U6" s="64"/>
      <c r="V6" s="66">
        <v>3.885E7</v>
      </c>
      <c r="W6" s="68"/>
      <c r="X6" s="68">
        <v>7.47035E7</v>
      </c>
      <c r="Y6" s="68">
        <f t="shared" si="6"/>
        <v>113553500</v>
      </c>
      <c r="Z6" s="73"/>
      <c r="AA6" s="73">
        <v>2.6735E7</v>
      </c>
      <c r="AB6" s="73">
        <v>4600000.0</v>
      </c>
      <c r="AC6" s="73"/>
      <c r="AD6" s="50">
        <f t="shared" si="7"/>
        <v>31335000</v>
      </c>
      <c r="AE6" s="73"/>
      <c r="AF6" s="73">
        <f>JULY!H12-(AG6+AH6)</f>
        <v>5320000</v>
      </c>
      <c r="AG6" s="101">
        <v>0.0</v>
      </c>
      <c r="AH6" s="50">
        <v>3.847E7</v>
      </c>
      <c r="AI6" s="50">
        <f t="shared" si="8"/>
        <v>43790000</v>
      </c>
      <c r="AJ6" s="73">
        <v>0.0</v>
      </c>
      <c r="AK6" s="79">
        <v>9.1796E7</v>
      </c>
      <c r="AL6" s="81" t="s">
        <v>27</v>
      </c>
      <c r="AM6" s="81">
        <v>6840000.0</v>
      </c>
      <c r="AN6" s="79">
        <f t="shared" si="9"/>
        <v>98636000</v>
      </c>
      <c r="AO6" s="81" t="s">
        <v>27</v>
      </c>
      <c r="AP6" s="82">
        <v>2.1018E7</v>
      </c>
      <c r="AQ6" s="83"/>
      <c r="AR6" s="83">
        <v>2.7168E7</v>
      </c>
      <c r="AS6" s="50">
        <f t="shared" si="10"/>
        <v>48186000</v>
      </c>
      <c r="AT6" s="84"/>
      <c r="AU6" s="86">
        <f t="shared" ref="AU6:AW6" si="14">SUM(B6,G6,L6,Q6,V6,AA6,AF6,AK6,AP6)</f>
        <v>296830500</v>
      </c>
      <c r="AV6" s="86">
        <f t="shared" si="14"/>
        <v>4600000</v>
      </c>
      <c r="AW6" s="86">
        <f t="shared" si="14"/>
        <v>250608000</v>
      </c>
      <c r="AX6" s="86">
        <f t="shared" si="12"/>
        <v>552038500</v>
      </c>
      <c r="AY6" s="86"/>
    </row>
    <row r="7">
      <c r="A7" s="44">
        <v>46208.0</v>
      </c>
      <c r="B7" s="49">
        <f>JULY!B13-C7-D7</f>
        <v>115367500</v>
      </c>
      <c r="C7" s="50"/>
      <c r="D7" s="50">
        <v>8900000.0</v>
      </c>
      <c r="E7" s="50">
        <f t="shared" si="2"/>
        <v>124267500</v>
      </c>
      <c r="F7" s="50"/>
      <c r="G7" s="53"/>
      <c r="H7" s="53"/>
      <c r="I7" s="53"/>
      <c r="J7" s="53">
        <f t="shared" si="3"/>
        <v>0</v>
      </c>
      <c r="K7" s="53"/>
      <c r="L7" s="56">
        <v>3.9135E7</v>
      </c>
      <c r="M7" s="94">
        <v>6640000.0</v>
      </c>
      <c r="N7" s="56">
        <v>1.275E7</v>
      </c>
      <c r="O7" s="56">
        <f t="shared" si="4"/>
        <v>58525000</v>
      </c>
      <c r="P7" s="94"/>
      <c r="Q7" s="50">
        <f>JULY!E13-R7-S7</f>
        <v>68641000</v>
      </c>
      <c r="R7" s="122"/>
      <c r="S7" s="195">
        <v>8.809325E7</v>
      </c>
      <c r="T7" s="50">
        <f t="shared" si="5"/>
        <v>156734250</v>
      </c>
      <c r="U7" s="123"/>
      <c r="V7" s="124">
        <v>2.3407E7</v>
      </c>
      <c r="W7" s="68"/>
      <c r="X7" s="68"/>
      <c r="Y7" s="68">
        <f t="shared" si="6"/>
        <v>23407000</v>
      </c>
      <c r="Z7" s="98"/>
      <c r="AA7" s="73">
        <v>4.506925E7</v>
      </c>
      <c r="AB7" s="73">
        <v>1785000.0</v>
      </c>
      <c r="AC7" s="73"/>
      <c r="AD7" s="50">
        <f t="shared" si="7"/>
        <v>46854250</v>
      </c>
      <c r="AE7" s="73"/>
      <c r="AF7" s="73">
        <f>JULY!H13-(AG7+AH7)</f>
        <v>42604000</v>
      </c>
      <c r="AG7" s="101">
        <v>0.0</v>
      </c>
      <c r="AH7" s="50">
        <f>11600000+11101500+4050000</f>
        <v>26751500</v>
      </c>
      <c r="AI7" s="50">
        <f t="shared" si="8"/>
        <v>69355500</v>
      </c>
      <c r="AJ7" s="50">
        <v>0.0</v>
      </c>
      <c r="AK7" s="79">
        <v>4.2268E7</v>
      </c>
      <c r="AL7" s="81" t="s">
        <v>27</v>
      </c>
      <c r="AM7" s="127" t="s">
        <v>27</v>
      </c>
      <c r="AN7" s="79">
        <f t="shared" si="9"/>
        <v>42268000</v>
      </c>
      <c r="AO7" s="81" t="s">
        <v>27</v>
      </c>
      <c r="AP7" s="82">
        <v>5.347E7</v>
      </c>
      <c r="AQ7" s="83"/>
      <c r="AR7" s="83"/>
      <c r="AS7" s="50">
        <f t="shared" si="10"/>
        <v>53470000</v>
      </c>
      <c r="AT7" s="83">
        <v>0.0</v>
      </c>
      <c r="AU7" s="86">
        <f t="shared" ref="AU7:AW7" si="15">SUM(B7,G7,L7,Q7,V7,AA7,AF7,AK7,AP7)</f>
        <v>429961750</v>
      </c>
      <c r="AV7" s="86">
        <f t="shared" si="15"/>
        <v>8425000</v>
      </c>
      <c r="AW7" s="86">
        <f t="shared" si="15"/>
        <v>136494750</v>
      </c>
      <c r="AX7" s="86">
        <f t="shared" si="12"/>
        <v>574881500</v>
      </c>
      <c r="AY7" s="86"/>
    </row>
    <row r="8">
      <c r="A8" s="44">
        <v>46209.0</v>
      </c>
      <c r="B8" s="49">
        <f>JULY!B14-C8-D8</f>
        <v>15492000</v>
      </c>
      <c r="C8" s="50"/>
      <c r="D8" s="50">
        <v>2.93975E7</v>
      </c>
      <c r="E8" s="50">
        <f t="shared" si="2"/>
        <v>44889500</v>
      </c>
      <c r="F8" s="50"/>
      <c r="G8" s="53"/>
      <c r="H8" s="53"/>
      <c r="I8" s="53"/>
      <c r="J8" s="53">
        <f t="shared" si="3"/>
        <v>0</v>
      </c>
      <c r="K8" s="53"/>
      <c r="L8" s="56">
        <v>3200000.0</v>
      </c>
      <c r="M8" s="56">
        <v>9940000.0</v>
      </c>
      <c r="N8" s="56">
        <v>1.992E7</v>
      </c>
      <c r="O8" s="56">
        <f t="shared" si="4"/>
        <v>33060000</v>
      </c>
      <c r="P8" s="56"/>
      <c r="Q8" s="50">
        <f>JULY!E14-R8-S8</f>
        <v>37623000</v>
      </c>
      <c r="R8" s="50"/>
      <c r="S8" s="50">
        <v>3.8085E7</v>
      </c>
      <c r="T8" s="50">
        <f t="shared" si="5"/>
        <v>75708000</v>
      </c>
      <c r="U8" s="64"/>
      <c r="V8" s="66">
        <v>1.454E7</v>
      </c>
      <c r="W8" s="68"/>
      <c r="X8" s="68"/>
      <c r="Y8" s="68">
        <f t="shared" si="6"/>
        <v>14540000</v>
      </c>
      <c r="Z8" s="73"/>
      <c r="AA8" s="73">
        <v>7404000.0</v>
      </c>
      <c r="AB8" s="73">
        <v>3.141125E7</v>
      </c>
      <c r="AC8" s="73"/>
      <c r="AD8" s="50">
        <f t="shared" si="7"/>
        <v>38815250</v>
      </c>
      <c r="AE8" s="73"/>
      <c r="AF8" s="73">
        <f>JULY!H14-(AG8+AH8)</f>
        <v>12271500</v>
      </c>
      <c r="AG8" s="101">
        <v>0.0</v>
      </c>
      <c r="AH8" s="50">
        <v>1.17E7</v>
      </c>
      <c r="AI8" s="50">
        <f t="shared" si="8"/>
        <v>23971500</v>
      </c>
      <c r="AJ8" s="101">
        <v>0.0</v>
      </c>
      <c r="AK8" s="127">
        <v>3.82375E7</v>
      </c>
      <c r="AL8" s="81" t="s">
        <v>27</v>
      </c>
      <c r="AM8" s="102" t="s">
        <v>27</v>
      </c>
      <c r="AN8" s="79">
        <f t="shared" si="9"/>
        <v>38237500</v>
      </c>
      <c r="AO8" s="102" t="s">
        <v>27</v>
      </c>
      <c r="AP8" s="136">
        <v>1.59E7</v>
      </c>
      <c r="AQ8" s="83"/>
      <c r="AR8" s="83"/>
      <c r="AS8" s="50">
        <f t="shared" si="10"/>
        <v>15900000</v>
      </c>
      <c r="AT8" s="84"/>
      <c r="AU8" s="86">
        <f t="shared" ref="AU8:AW8" si="16">SUM(B8,G8,L8,Q8,V8,AA8,AF8,AK8,AP8)</f>
        <v>144668000</v>
      </c>
      <c r="AV8" s="86">
        <f t="shared" si="16"/>
        <v>41351250</v>
      </c>
      <c r="AW8" s="86">
        <f t="shared" si="16"/>
        <v>99102500</v>
      </c>
      <c r="AX8" s="86">
        <f t="shared" si="12"/>
        <v>285121750</v>
      </c>
      <c r="AY8" s="86"/>
    </row>
    <row r="9">
      <c r="A9" s="44">
        <v>46210.0</v>
      </c>
      <c r="B9" s="49">
        <f>JULY!B15-C9-D9</f>
        <v>3593000</v>
      </c>
      <c r="C9" s="50"/>
      <c r="D9" s="50">
        <v>1.3787E7</v>
      </c>
      <c r="E9" s="50">
        <f t="shared" si="2"/>
        <v>17380000</v>
      </c>
      <c r="F9" s="50"/>
      <c r="G9" s="53"/>
      <c r="H9" s="53"/>
      <c r="I9" s="53"/>
      <c r="J9" s="53">
        <f t="shared" si="3"/>
        <v>0</v>
      </c>
      <c r="K9" s="53"/>
      <c r="L9" s="56">
        <v>1.134E7</v>
      </c>
      <c r="M9" s="56">
        <v>2.03E7</v>
      </c>
      <c r="N9" s="56">
        <v>2.151E7</v>
      </c>
      <c r="O9" s="56">
        <f t="shared" si="4"/>
        <v>53150000</v>
      </c>
      <c r="P9" s="56">
        <v>5800000.0</v>
      </c>
      <c r="Q9" s="50">
        <f>JULY!E15-R9-S9</f>
        <v>47427000</v>
      </c>
      <c r="R9" s="50"/>
      <c r="S9" s="237">
        <v>1.7352E7</v>
      </c>
      <c r="T9" s="50">
        <f t="shared" si="5"/>
        <v>64779000</v>
      </c>
      <c r="U9" s="64"/>
      <c r="V9" s="68">
        <v>5.1238E7</v>
      </c>
      <c r="W9" s="68"/>
      <c r="X9" s="68">
        <v>1.13E7</v>
      </c>
      <c r="Y9" s="68">
        <f t="shared" si="6"/>
        <v>62538000</v>
      </c>
      <c r="Z9" s="50"/>
      <c r="AA9" s="164">
        <v>1.2473E7</v>
      </c>
      <c r="AB9" s="73">
        <v>1.38125E7</v>
      </c>
      <c r="AC9" s="73"/>
      <c r="AD9" s="50">
        <f t="shared" si="7"/>
        <v>26285500</v>
      </c>
      <c r="AE9" s="73"/>
      <c r="AF9" s="73">
        <f>JULY!H15-(AG9+AH9)</f>
        <v>5800000</v>
      </c>
      <c r="AG9" s="101">
        <v>0.0</v>
      </c>
      <c r="AH9" s="50">
        <v>2.40915E7</v>
      </c>
      <c r="AI9" s="50">
        <f t="shared" si="8"/>
        <v>29891500</v>
      </c>
      <c r="AJ9" s="50">
        <v>0.0</v>
      </c>
      <c r="AK9" s="79">
        <v>9250000.0</v>
      </c>
      <c r="AL9" s="81">
        <v>0.0</v>
      </c>
      <c r="AM9" s="81">
        <v>2.218E7</v>
      </c>
      <c r="AN9" s="79">
        <f>sum(AK9:AM9)+AO9</f>
        <v>47230000</v>
      </c>
      <c r="AO9" s="81">
        <v>1.58E7</v>
      </c>
      <c r="AP9" s="82">
        <v>1.13E7</v>
      </c>
      <c r="AQ9" s="83"/>
      <c r="AR9" s="83"/>
      <c r="AS9" s="50">
        <f t="shared" si="10"/>
        <v>11300000</v>
      </c>
      <c r="AT9" s="83">
        <v>0.0</v>
      </c>
      <c r="AU9" s="86">
        <f t="shared" ref="AU9:AW9" si="17">SUM(B9,G9,L9,Q9,V9,AA9,AF9,AK9,AP9)</f>
        <v>152421000</v>
      </c>
      <c r="AV9" s="86">
        <f t="shared" si="17"/>
        <v>34112500</v>
      </c>
      <c r="AW9" s="86">
        <f t="shared" si="17"/>
        <v>110220500</v>
      </c>
      <c r="AX9" s="86">
        <f t="shared" si="12"/>
        <v>312554000</v>
      </c>
      <c r="AY9" s="86"/>
    </row>
    <row r="10">
      <c r="A10" s="44">
        <v>46211.0</v>
      </c>
      <c r="B10" s="49">
        <f>JULY!B16-C10-D10</f>
        <v>4900000</v>
      </c>
      <c r="C10" s="50"/>
      <c r="D10" s="50">
        <v>2.704E7</v>
      </c>
      <c r="E10" s="50">
        <f t="shared" si="2"/>
        <v>31940000</v>
      </c>
      <c r="F10" s="50"/>
      <c r="G10" s="53"/>
      <c r="H10" s="53"/>
      <c r="I10" s="53"/>
      <c r="J10" s="53">
        <f t="shared" si="3"/>
        <v>0</v>
      </c>
      <c r="K10" s="53"/>
      <c r="L10" s="56">
        <v>9270000.0</v>
      </c>
      <c r="M10" s="56"/>
      <c r="N10" s="56">
        <v>1.206E7</v>
      </c>
      <c r="O10" s="56">
        <f t="shared" si="4"/>
        <v>21330000</v>
      </c>
      <c r="P10" s="56"/>
      <c r="Q10" s="50">
        <f>JULY!E16-R10-S10</f>
        <v>41370000</v>
      </c>
      <c r="R10" s="50"/>
      <c r="S10" s="50">
        <v>3.2973E7</v>
      </c>
      <c r="T10" s="50">
        <f t="shared" si="5"/>
        <v>74343000</v>
      </c>
      <c r="U10" s="64"/>
      <c r="V10" s="159">
        <f>JULY!F16-X10</f>
        <v>21550000</v>
      </c>
      <c r="W10" s="161"/>
      <c r="X10" s="163">
        <v>3.3462E7</v>
      </c>
      <c r="Y10" s="68">
        <f t="shared" si="6"/>
        <v>55012000</v>
      </c>
      <c r="Z10" s="164"/>
      <c r="AA10" s="164">
        <v>1.1168E7</v>
      </c>
      <c r="AB10" s="73">
        <v>1.751425E7</v>
      </c>
      <c r="AC10" s="73"/>
      <c r="AD10" s="50">
        <f t="shared" si="7"/>
        <v>28682250</v>
      </c>
      <c r="AE10" s="73"/>
      <c r="AF10" s="73">
        <f>JULY!H16-(AG10+AH10)</f>
        <v>2700000</v>
      </c>
      <c r="AG10" s="101">
        <v>0.0</v>
      </c>
      <c r="AH10" s="50">
        <v>0.0</v>
      </c>
      <c r="AI10" s="50">
        <f t="shared" si="8"/>
        <v>2700000</v>
      </c>
      <c r="AJ10" s="50">
        <v>0.0</v>
      </c>
      <c r="AK10" s="79">
        <v>0.0</v>
      </c>
      <c r="AL10" s="81">
        <v>0.0</v>
      </c>
      <c r="AM10" s="81">
        <v>4200000.0</v>
      </c>
      <c r="AN10" s="79">
        <f t="shared" ref="AN10:AN33" si="19">sum(AK10:AM10)</f>
        <v>4200000</v>
      </c>
      <c r="AO10" s="81">
        <v>0.0</v>
      </c>
      <c r="AP10" s="82">
        <v>8600000.0</v>
      </c>
      <c r="AQ10" s="83"/>
      <c r="AR10" s="83"/>
      <c r="AS10" s="50">
        <f t="shared" si="10"/>
        <v>8600000</v>
      </c>
      <c r="AT10" s="84"/>
      <c r="AU10" s="86">
        <f t="shared" ref="AU10:AW10" si="18">SUM(B10,G10,L10,Q10,V10,AA10,AF10,AK10,AP10)</f>
        <v>99558000</v>
      </c>
      <c r="AV10" s="86">
        <f t="shared" si="18"/>
        <v>17514250</v>
      </c>
      <c r="AW10" s="86">
        <f t="shared" si="18"/>
        <v>109735000</v>
      </c>
      <c r="AX10" s="86">
        <f t="shared" si="12"/>
        <v>226807250</v>
      </c>
      <c r="AY10" s="86"/>
    </row>
    <row r="11">
      <c r="A11" s="44">
        <v>46212.0</v>
      </c>
      <c r="B11" s="49">
        <f>JULY!B17-C11-D11</f>
        <v>2200000</v>
      </c>
      <c r="C11" s="60"/>
      <c r="D11" s="60">
        <v>1.055E7</v>
      </c>
      <c r="E11" s="50">
        <f t="shared" si="2"/>
        <v>12750000</v>
      </c>
      <c r="F11" s="60"/>
      <c r="G11" s="53"/>
      <c r="H11" s="53"/>
      <c r="I11" s="53"/>
      <c r="J11" s="53">
        <f t="shared" si="3"/>
        <v>0</v>
      </c>
      <c r="K11" s="53"/>
      <c r="L11" s="56">
        <v>7750000.0</v>
      </c>
      <c r="M11" s="94">
        <v>4.9955E7</v>
      </c>
      <c r="N11" s="56">
        <v>2.0429E7</v>
      </c>
      <c r="O11" s="56">
        <f t="shared" si="4"/>
        <v>78134000</v>
      </c>
      <c r="P11" s="56">
        <v>6000000.0</v>
      </c>
      <c r="Q11" s="50">
        <f>JULY!E17-R11-S11</f>
        <v>26760000</v>
      </c>
      <c r="R11" s="50"/>
      <c r="S11" s="237">
        <v>3.4945E7</v>
      </c>
      <c r="T11" s="50">
        <f t="shared" si="5"/>
        <v>61705000</v>
      </c>
      <c r="U11" s="64"/>
      <c r="V11" s="66">
        <v>1.556E7</v>
      </c>
      <c r="W11" s="175"/>
      <c r="X11" s="175">
        <v>5.70995E7</v>
      </c>
      <c r="Y11" s="68">
        <f t="shared" si="6"/>
        <v>72659500</v>
      </c>
      <c r="Z11" s="164"/>
      <c r="AA11" s="164">
        <v>2443750.0</v>
      </c>
      <c r="AB11" s="73">
        <v>1810500.0</v>
      </c>
      <c r="AC11" s="73"/>
      <c r="AD11" s="50">
        <f t="shared" si="7"/>
        <v>4254250</v>
      </c>
      <c r="AE11" s="73"/>
      <c r="AF11" s="73">
        <f>JULY!H17-(AG11+AH11)</f>
        <v>8040000</v>
      </c>
      <c r="AG11" s="101">
        <v>0.0</v>
      </c>
      <c r="AH11" s="50">
        <v>6580000.0</v>
      </c>
      <c r="AI11" s="50">
        <f t="shared" si="8"/>
        <v>14620000</v>
      </c>
      <c r="AJ11" s="50">
        <v>0.0</v>
      </c>
      <c r="AK11" s="81">
        <v>2.017E7</v>
      </c>
      <c r="AL11" s="81">
        <v>0.0</v>
      </c>
      <c r="AM11" s="81">
        <v>7400000.0</v>
      </c>
      <c r="AN11" s="79">
        <f t="shared" si="19"/>
        <v>27570000</v>
      </c>
      <c r="AO11" s="81">
        <v>0.0</v>
      </c>
      <c r="AP11" s="73">
        <v>1.5773E7</v>
      </c>
      <c r="AQ11" s="83"/>
      <c r="AR11" s="83"/>
      <c r="AS11" s="50">
        <f t="shared" si="10"/>
        <v>15773000</v>
      </c>
      <c r="AT11" s="84"/>
      <c r="AU11" s="86">
        <f t="shared" ref="AU11:AW11" si="20">SUM(B11,G11,L11,Q11,V11,AA11,AF11,AK11,AP11)</f>
        <v>98696750</v>
      </c>
      <c r="AV11" s="86">
        <f t="shared" si="20"/>
        <v>51765500</v>
      </c>
      <c r="AW11" s="86">
        <f t="shared" si="20"/>
        <v>137003500</v>
      </c>
      <c r="AX11" s="86">
        <f t="shared" si="12"/>
        <v>287465750</v>
      </c>
      <c r="AY11" s="86"/>
    </row>
    <row r="12">
      <c r="A12" s="44">
        <v>46213.0</v>
      </c>
      <c r="B12" s="49">
        <f>JULY!B18-C12-D12</f>
        <v>42920000</v>
      </c>
      <c r="C12" s="50"/>
      <c r="D12" s="50">
        <v>2.62525E7</v>
      </c>
      <c r="E12" s="50">
        <f t="shared" si="2"/>
        <v>69172500</v>
      </c>
      <c r="F12" s="50"/>
      <c r="G12" s="53"/>
      <c r="H12" s="53"/>
      <c r="I12" s="53"/>
      <c r="J12" s="53">
        <f t="shared" si="3"/>
        <v>0</v>
      </c>
      <c r="K12" s="53"/>
      <c r="L12" s="56">
        <v>1.666E7</v>
      </c>
      <c r="M12" s="94"/>
      <c r="N12" s="56">
        <v>5.473E7</v>
      </c>
      <c r="O12" s="56">
        <f t="shared" si="4"/>
        <v>71390000</v>
      </c>
      <c r="P12" s="56"/>
      <c r="Q12" s="50">
        <f>JULY!E18-R12-S12</f>
        <v>55270000</v>
      </c>
      <c r="R12" s="50">
        <v>5700000.0</v>
      </c>
      <c r="S12" s="50">
        <v>4.518E7</v>
      </c>
      <c r="T12" s="50">
        <f t="shared" si="5"/>
        <v>106150000</v>
      </c>
      <c r="U12" s="64"/>
      <c r="V12" s="66">
        <f>JULY!F18-X12</f>
        <v>22230000</v>
      </c>
      <c r="W12" s="68"/>
      <c r="X12" s="68">
        <v>4.401E7</v>
      </c>
      <c r="Y12" s="68">
        <f t="shared" si="6"/>
        <v>66240000</v>
      </c>
      <c r="Z12" s="73"/>
      <c r="AA12" s="164">
        <v>2635000.0</v>
      </c>
      <c r="AB12" s="73">
        <v>5248750.0</v>
      </c>
      <c r="AC12" s="73"/>
      <c r="AD12" s="50">
        <f t="shared" si="7"/>
        <v>7883750</v>
      </c>
      <c r="AE12" s="73"/>
      <c r="AF12" s="73">
        <f>JULY!H18-(AG12+AH12)</f>
        <v>13060000</v>
      </c>
      <c r="AG12" s="101">
        <v>0.0</v>
      </c>
      <c r="AH12" s="50">
        <v>0.0</v>
      </c>
      <c r="AI12" s="50">
        <f t="shared" si="8"/>
        <v>13060000</v>
      </c>
      <c r="AJ12" s="50">
        <v>0.0</v>
      </c>
      <c r="AK12" s="81">
        <v>0.0</v>
      </c>
      <c r="AL12" s="81">
        <v>0.0</v>
      </c>
      <c r="AM12" s="81">
        <v>3.2902E7</v>
      </c>
      <c r="AN12" s="79">
        <f t="shared" si="19"/>
        <v>32902000</v>
      </c>
      <c r="AO12" s="81">
        <v>0.0</v>
      </c>
      <c r="AP12" s="182">
        <v>1.84E7</v>
      </c>
      <c r="AQ12" s="83">
        <v>6079500.0</v>
      </c>
      <c r="AR12" s="83"/>
      <c r="AS12" s="50">
        <f t="shared" si="10"/>
        <v>24479500</v>
      </c>
      <c r="AT12" s="84"/>
      <c r="AU12" s="86">
        <f t="shared" ref="AU12:AW12" si="21">SUM(B12,G12,L12,Q12,V12,AA12,AF12,AK12,AP12)</f>
        <v>171175000</v>
      </c>
      <c r="AV12" s="86">
        <f t="shared" si="21"/>
        <v>17028250</v>
      </c>
      <c r="AW12" s="86">
        <f t="shared" si="21"/>
        <v>203074500</v>
      </c>
      <c r="AX12" s="86">
        <f t="shared" si="12"/>
        <v>391277750</v>
      </c>
      <c r="AY12" s="86"/>
    </row>
    <row r="13">
      <c r="A13" s="44">
        <v>46214.0</v>
      </c>
      <c r="B13" s="49">
        <f>JULY!B19-C13-D13</f>
        <v>44268500</v>
      </c>
      <c r="C13" s="50"/>
      <c r="D13" s="50">
        <v>4.35885E7</v>
      </c>
      <c r="E13" s="50">
        <f t="shared" si="2"/>
        <v>87857000</v>
      </c>
      <c r="F13" s="50">
        <v>6080000.0</v>
      </c>
      <c r="G13" s="53"/>
      <c r="H13" s="53"/>
      <c r="I13" s="53"/>
      <c r="J13" s="53">
        <f t="shared" si="3"/>
        <v>0</v>
      </c>
      <c r="K13" s="53"/>
      <c r="L13" s="56">
        <v>1.257E7</v>
      </c>
      <c r="M13" s="56">
        <v>2.1503E7</v>
      </c>
      <c r="N13" s="56">
        <v>8800000.0</v>
      </c>
      <c r="O13" s="56">
        <f t="shared" si="4"/>
        <v>42873000</v>
      </c>
      <c r="P13" s="56"/>
      <c r="Q13" s="50">
        <f>JULY!E19-R13-S13</f>
        <v>41000000</v>
      </c>
      <c r="R13" s="50"/>
      <c r="S13" s="50">
        <v>2.14E7</v>
      </c>
      <c r="T13" s="50">
        <f t="shared" si="5"/>
        <v>62400000</v>
      </c>
      <c r="U13" s="64"/>
      <c r="V13" s="66">
        <v>4.731375E7</v>
      </c>
      <c r="W13" s="68"/>
      <c r="X13" s="68"/>
      <c r="Y13" s="68">
        <f t="shared" si="6"/>
        <v>47313750</v>
      </c>
      <c r="Z13" s="73"/>
      <c r="AA13" s="73">
        <v>4.675E7</v>
      </c>
      <c r="AB13" s="73"/>
      <c r="AC13" s="73">
        <v>1.364875E7</v>
      </c>
      <c r="AD13" s="50">
        <f t="shared" si="7"/>
        <v>60398750</v>
      </c>
      <c r="AE13" s="73"/>
      <c r="AF13" s="73">
        <f>JULY!H19-(AG13+AH13)</f>
        <v>9100000</v>
      </c>
      <c r="AG13" s="101">
        <v>0.0</v>
      </c>
      <c r="AH13" s="50">
        <v>3.5952E7</v>
      </c>
      <c r="AI13" s="50">
        <f t="shared" si="8"/>
        <v>45052000</v>
      </c>
      <c r="AJ13" s="50">
        <v>0.0</v>
      </c>
      <c r="AK13" s="79">
        <v>4.025925E7</v>
      </c>
      <c r="AL13" s="81" t="s">
        <v>27</v>
      </c>
      <c r="AM13" s="79">
        <f>4720000+5800000</f>
        <v>10520000</v>
      </c>
      <c r="AN13" s="79">
        <f t="shared" si="19"/>
        <v>50779250</v>
      </c>
      <c r="AO13" s="81" t="s">
        <v>27</v>
      </c>
      <c r="AP13" s="182">
        <v>7800000.0</v>
      </c>
      <c r="AQ13" s="83">
        <v>0.0</v>
      </c>
      <c r="AR13" s="83">
        <v>6480000.0</v>
      </c>
      <c r="AS13" s="50">
        <f t="shared" si="10"/>
        <v>14280000</v>
      </c>
      <c r="AT13" s="84"/>
      <c r="AU13" s="86">
        <f t="shared" ref="AU13:AW13" si="22">SUM(B13,G13,L13,Q13,V13,AA13,AF13,AK13,AP13)</f>
        <v>249061500</v>
      </c>
      <c r="AV13" s="86">
        <f t="shared" si="22"/>
        <v>21503000</v>
      </c>
      <c r="AW13" s="86">
        <f t="shared" si="22"/>
        <v>140389250</v>
      </c>
      <c r="AX13" s="86">
        <f t="shared" si="12"/>
        <v>410953750</v>
      </c>
      <c r="AY13" s="86"/>
    </row>
    <row r="14">
      <c r="A14" s="44">
        <v>46215.0</v>
      </c>
      <c r="B14" s="49">
        <f>JULY!B20-C14-D14</f>
        <v>91706000</v>
      </c>
      <c r="C14" s="50"/>
      <c r="D14" s="50">
        <v>2.895E7</v>
      </c>
      <c r="E14" s="50">
        <f t="shared" si="2"/>
        <v>120656000</v>
      </c>
      <c r="F14" s="50"/>
      <c r="G14" s="53"/>
      <c r="H14" s="53"/>
      <c r="I14" s="53"/>
      <c r="J14" s="53">
        <f t="shared" si="3"/>
        <v>0</v>
      </c>
      <c r="K14" s="53"/>
      <c r="L14" s="56">
        <v>4.894E7</v>
      </c>
      <c r="M14" s="56"/>
      <c r="N14" s="94">
        <v>7.40205E7</v>
      </c>
      <c r="O14" s="56">
        <f t="shared" si="4"/>
        <v>122960500</v>
      </c>
      <c r="P14" s="94">
        <v>1680000.0</v>
      </c>
      <c r="Q14" s="50">
        <f>JULY!E20-R14-S14</f>
        <v>83043000</v>
      </c>
      <c r="R14" s="50">
        <v>4.0875E7</v>
      </c>
      <c r="S14" s="50">
        <v>9.09E7</v>
      </c>
      <c r="T14" s="50">
        <f t="shared" si="5"/>
        <v>214818000</v>
      </c>
      <c r="U14" s="64"/>
      <c r="V14" s="66">
        <f>JULY!F20-X14</f>
        <v>22744000</v>
      </c>
      <c r="W14" s="68"/>
      <c r="X14" s="68">
        <v>1.29E7</v>
      </c>
      <c r="Y14" s="68">
        <f t="shared" si="6"/>
        <v>35644000</v>
      </c>
      <c r="Z14" s="73"/>
      <c r="AA14" s="73">
        <v>2.235E7</v>
      </c>
      <c r="AB14" s="73"/>
      <c r="AC14" s="73">
        <v>2.095625E7</v>
      </c>
      <c r="AD14" s="50">
        <f t="shared" si="7"/>
        <v>43306250</v>
      </c>
      <c r="AE14" s="73"/>
      <c r="AF14" s="73">
        <f>JULY!H20-(AG14+AH14)</f>
        <v>16353000</v>
      </c>
      <c r="AG14" s="101">
        <v>0.0</v>
      </c>
      <c r="AH14" s="50">
        <v>2.194E7</v>
      </c>
      <c r="AI14" s="50">
        <f t="shared" si="8"/>
        <v>38293000</v>
      </c>
      <c r="AJ14" s="146">
        <v>0.0</v>
      </c>
      <c r="AK14" s="127">
        <v>4.421E7</v>
      </c>
      <c r="AL14" s="81" t="s">
        <v>27</v>
      </c>
      <c r="AM14" s="79" t="s">
        <v>27</v>
      </c>
      <c r="AN14" s="79">
        <f t="shared" si="19"/>
        <v>44210000</v>
      </c>
      <c r="AO14" s="81" t="s">
        <v>27</v>
      </c>
      <c r="AP14" s="182">
        <v>4.621575E7</v>
      </c>
      <c r="AQ14" s="83"/>
      <c r="AR14" s="83"/>
      <c r="AS14" s="50">
        <f t="shared" si="10"/>
        <v>46215750</v>
      </c>
      <c r="AT14" s="84"/>
      <c r="AU14" s="86">
        <f t="shared" ref="AU14:AW14" si="23">SUM(B14,G14,L14,Q14,V14,AA14,AF14,AK14,AP14)</f>
        <v>375561750</v>
      </c>
      <c r="AV14" s="86">
        <f t="shared" si="23"/>
        <v>40875000</v>
      </c>
      <c r="AW14" s="86">
        <f t="shared" si="23"/>
        <v>249666750</v>
      </c>
      <c r="AX14" s="86">
        <f t="shared" si="12"/>
        <v>666103500</v>
      </c>
      <c r="AY14" s="86"/>
    </row>
    <row r="15">
      <c r="A15" s="44">
        <v>46216.0</v>
      </c>
      <c r="B15" s="49">
        <f>JULY!B21-C15-D15</f>
        <v>7900000</v>
      </c>
      <c r="C15" s="50"/>
      <c r="D15" s="50">
        <v>7800000.0</v>
      </c>
      <c r="E15" s="50">
        <f t="shared" si="2"/>
        <v>15700000</v>
      </c>
      <c r="F15" s="50">
        <v>7900000.0</v>
      </c>
      <c r="G15" s="53"/>
      <c r="H15" s="53"/>
      <c r="I15" s="53"/>
      <c r="J15" s="53">
        <f t="shared" si="3"/>
        <v>0</v>
      </c>
      <c r="K15" s="53"/>
      <c r="L15" s="56">
        <v>4050000.0</v>
      </c>
      <c r="M15" s="56">
        <v>1.622E7</v>
      </c>
      <c r="N15" s="56">
        <v>1.01E7</v>
      </c>
      <c r="O15" s="56">
        <f t="shared" si="4"/>
        <v>30370000</v>
      </c>
      <c r="P15" s="56"/>
      <c r="Q15" s="50">
        <f>JULY!E21-R15-S15</f>
        <v>25207250</v>
      </c>
      <c r="R15" s="122"/>
      <c r="S15" s="195">
        <v>1.861E7</v>
      </c>
      <c r="T15" s="50">
        <f t="shared" si="5"/>
        <v>43817250</v>
      </c>
      <c r="U15" s="123"/>
      <c r="V15" s="184">
        <v>6000000.0</v>
      </c>
      <c r="W15" s="68"/>
      <c r="X15" s="68">
        <v>3500000.0</v>
      </c>
      <c r="Y15" s="68">
        <f t="shared" si="6"/>
        <v>9500000</v>
      </c>
      <c r="Z15" s="98"/>
      <c r="AA15" s="73">
        <v>6947500.0</v>
      </c>
      <c r="AB15" s="73">
        <v>3803750.0</v>
      </c>
      <c r="AC15" s="73"/>
      <c r="AD15" s="50">
        <f t="shared" si="7"/>
        <v>10751250</v>
      </c>
      <c r="AE15" s="73"/>
      <c r="AF15" s="73">
        <f>JULY!H21-(AG15+AH15)</f>
        <v>11600000</v>
      </c>
      <c r="AG15" s="101">
        <v>0.0</v>
      </c>
      <c r="AH15" s="50">
        <v>4.3193E7</v>
      </c>
      <c r="AI15" s="50">
        <f t="shared" si="8"/>
        <v>54793000</v>
      </c>
      <c r="AJ15" s="50">
        <v>0.0</v>
      </c>
      <c r="AK15" s="79" t="s">
        <v>27</v>
      </c>
      <c r="AL15" s="81" t="s">
        <v>27</v>
      </c>
      <c r="AM15" s="127" t="s">
        <v>27</v>
      </c>
      <c r="AN15" s="79">
        <f t="shared" si="19"/>
        <v>0</v>
      </c>
      <c r="AO15" s="81" t="s">
        <v>27</v>
      </c>
      <c r="AP15" s="185">
        <v>2.655E7</v>
      </c>
      <c r="AQ15" s="83"/>
      <c r="AR15" s="83"/>
      <c r="AS15" s="50">
        <f t="shared" si="10"/>
        <v>26550000</v>
      </c>
      <c r="AT15" s="84"/>
      <c r="AU15" s="86">
        <f t="shared" ref="AU15:AW15" si="24">SUM(B15,G15,L15,Q15,V15,AA15,AF15,AK15,AP15)</f>
        <v>88254750</v>
      </c>
      <c r="AV15" s="86">
        <f t="shared" si="24"/>
        <v>20023750</v>
      </c>
      <c r="AW15" s="86">
        <f t="shared" si="24"/>
        <v>83203000</v>
      </c>
      <c r="AX15" s="86">
        <f t="shared" si="12"/>
        <v>191481500</v>
      </c>
      <c r="AY15" s="86"/>
    </row>
    <row r="16">
      <c r="A16" s="44">
        <v>46217.0</v>
      </c>
      <c r="B16" s="49">
        <f>JULY!B22-C16-D16</f>
        <v>58190000</v>
      </c>
      <c r="C16" s="50"/>
      <c r="D16" s="50">
        <v>3.78E7</v>
      </c>
      <c r="E16" s="50">
        <f t="shared" si="2"/>
        <v>95990000</v>
      </c>
      <c r="F16" s="50">
        <v>2640000.0</v>
      </c>
      <c r="G16" s="53"/>
      <c r="H16" s="53"/>
      <c r="I16" s="53"/>
      <c r="J16" s="53">
        <f t="shared" si="3"/>
        <v>0</v>
      </c>
      <c r="K16" s="53"/>
      <c r="L16" s="56">
        <v>5.3337E7</v>
      </c>
      <c r="M16" s="56"/>
      <c r="N16" s="56">
        <v>3.1274E7</v>
      </c>
      <c r="O16" s="56">
        <f t="shared" si="4"/>
        <v>84611000</v>
      </c>
      <c r="P16" s="56"/>
      <c r="Q16" s="50">
        <f>JULY!E22-R16-S16</f>
        <v>12280000</v>
      </c>
      <c r="R16" s="50"/>
      <c r="S16" s="50">
        <v>1.8432E7</v>
      </c>
      <c r="T16" s="50">
        <f t="shared" si="5"/>
        <v>30712000</v>
      </c>
      <c r="U16" s="64"/>
      <c r="V16" s="66">
        <v>6.68125E7</v>
      </c>
      <c r="W16" s="186"/>
      <c r="X16" s="66">
        <v>6.3665E7</v>
      </c>
      <c r="Y16" s="68">
        <f t="shared" si="6"/>
        <v>130477500</v>
      </c>
      <c r="Z16" s="114"/>
      <c r="AA16" s="114"/>
      <c r="AB16" s="73">
        <v>2380000.0</v>
      </c>
      <c r="AC16" s="73"/>
      <c r="AD16" s="50">
        <f t="shared" si="7"/>
        <v>2380000</v>
      </c>
      <c r="AE16" s="73"/>
      <c r="AF16" s="73">
        <f>JULY!H22-(AG16+AH16)</f>
        <v>35110000</v>
      </c>
      <c r="AG16" s="101">
        <v>0.0</v>
      </c>
      <c r="AH16" s="50">
        <v>2660000.0</v>
      </c>
      <c r="AI16" s="50">
        <f t="shared" si="8"/>
        <v>37770000</v>
      </c>
      <c r="AJ16" s="146">
        <v>0.0</v>
      </c>
      <c r="AK16" s="127">
        <v>1.6578E7</v>
      </c>
      <c r="AL16" s="81" t="s">
        <v>27</v>
      </c>
      <c r="AM16" s="127" t="s">
        <v>27</v>
      </c>
      <c r="AN16" s="79">
        <f t="shared" si="19"/>
        <v>16578000</v>
      </c>
      <c r="AO16" s="81" t="s">
        <v>27</v>
      </c>
      <c r="AP16" s="182">
        <v>0.0</v>
      </c>
      <c r="AQ16" s="83">
        <v>0.0</v>
      </c>
      <c r="AR16" s="83">
        <v>0.0</v>
      </c>
      <c r="AS16" s="50">
        <f t="shared" si="10"/>
        <v>0</v>
      </c>
      <c r="AT16" s="84"/>
      <c r="AU16" s="86">
        <f t="shared" ref="AU16:AW16" si="25">SUM(B16,G16,L16,Q16,V16,AA16,AF16,AK16,AP16)</f>
        <v>242307500</v>
      </c>
      <c r="AV16" s="86">
        <f t="shared" si="25"/>
        <v>2380000</v>
      </c>
      <c r="AW16" s="86">
        <f t="shared" si="25"/>
        <v>153831000</v>
      </c>
      <c r="AX16" s="86">
        <f t="shared" si="12"/>
        <v>398518500</v>
      </c>
      <c r="AY16" s="86"/>
    </row>
    <row r="17">
      <c r="A17" s="44">
        <v>46218.0</v>
      </c>
      <c r="B17" s="49">
        <f>JULY!B23-C17-D17</f>
        <v>20641000</v>
      </c>
      <c r="C17" s="50"/>
      <c r="D17" s="50">
        <v>1.818E7</v>
      </c>
      <c r="E17" s="50">
        <f t="shared" si="2"/>
        <v>38821000</v>
      </c>
      <c r="F17" s="50"/>
      <c r="G17" s="53"/>
      <c r="H17" s="53"/>
      <c r="I17" s="53"/>
      <c r="J17" s="53">
        <f t="shared" si="3"/>
        <v>0</v>
      </c>
      <c r="K17" s="53"/>
      <c r="L17" s="56">
        <v>2.628E7</v>
      </c>
      <c r="M17" s="94">
        <v>1.31E7</v>
      </c>
      <c r="N17" s="94">
        <v>6.77215E7</v>
      </c>
      <c r="O17" s="56">
        <f t="shared" si="4"/>
        <v>107101500</v>
      </c>
      <c r="P17" s="94"/>
      <c r="Q17" s="50">
        <f>JULY!E23-R17-S17</f>
        <v>49338500</v>
      </c>
      <c r="R17" s="50">
        <v>1.89E7</v>
      </c>
      <c r="S17" s="50">
        <v>1.044E7</v>
      </c>
      <c r="T17" s="50">
        <f t="shared" si="5"/>
        <v>78678500</v>
      </c>
      <c r="U17" s="64"/>
      <c r="V17" s="66">
        <v>4.610225E7</v>
      </c>
      <c r="W17" s="68"/>
      <c r="X17" s="68">
        <v>3100000.0</v>
      </c>
      <c r="Y17" s="68">
        <f t="shared" si="6"/>
        <v>49202250</v>
      </c>
      <c r="Z17" s="73"/>
      <c r="AA17" s="73"/>
      <c r="AB17" s="73"/>
      <c r="AC17" s="73">
        <v>7866750.0</v>
      </c>
      <c r="AD17" s="50">
        <f t="shared" si="7"/>
        <v>7866750</v>
      </c>
      <c r="AE17" s="73"/>
      <c r="AF17" s="73">
        <f>JULY!H23-(AG17+AH17)</f>
        <v>24390000</v>
      </c>
      <c r="AG17" s="101">
        <v>0.0</v>
      </c>
      <c r="AH17" s="50">
        <v>0.0</v>
      </c>
      <c r="AI17" s="50">
        <f t="shared" si="8"/>
        <v>24390000</v>
      </c>
      <c r="AJ17" s="146">
        <v>0.0</v>
      </c>
      <c r="AK17" s="231">
        <v>0.0</v>
      </c>
      <c r="AL17" s="81">
        <v>0.0</v>
      </c>
      <c r="AM17" s="79">
        <f>25420000+16350000</f>
        <v>41770000</v>
      </c>
      <c r="AN17" s="79">
        <f t="shared" si="19"/>
        <v>41770000</v>
      </c>
      <c r="AO17" s="79" t="s">
        <v>27</v>
      </c>
      <c r="AP17" s="50">
        <v>1.327E7</v>
      </c>
      <c r="AQ17" s="83"/>
      <c r="AR17" s="83"/>
      <c r="AS17" s="50">
        <f t="shared" si="10"/>
        <v>13270000</v>
      </c>
      <c r="AT17" s="84"/>
      <c r="AU17" s="86">
        <f t="shared" ref="AU17:AW17" si="26">SUM(B17,G17,L17,Q17,V17,AA17,AF17,AK17,AP17)</f>
        <v>180021750</v>
      </c>
      <c r="AV17" s="86">
        <f t="shared" si="26"/>
        <v>32000000</v>
      </c>
      <c r="AW17" s="86">
        <f t="shared" si="26"/>
        <v>149078250</v>
      </c>
      <c r="AX17" s="86">
        <f t="shared" si="12"/>
        <v>361100000</v>
      </c>
      <c r="AY17" s="86"/>
    </row>
    <row r="18">
      <c r="A18" s="44">
        <v>46219.0</v>
      </c>
      <c r="B18" s="49">
        <f>JULY!B24-C18-D18</f>
        <v>10330000</v>
      </c>
      <c r="C18" s="50"/>
      <c r="D18" s="50">
        <v>3.03E7</v>
      </c>
      <c r="E18" s="50">
        <f t="shared" si="2"/>
        <v>40630000</v>
      </c>
      <c r="F18" s="50"/>
      <c r="G18" s="53"/>
      <c r="H18" s="187"/>
      <c r="I18" s="188"/>
      <c r="J18" s="53">
        <f t="shared" si="3"/>
        <v>0</v>
      </c>
      <c r="K18" s="53"/>
      <c r="L18" s="56">
        <v>4.8046E7</v>
      </c>
      <c r="M18" s="94">
        <v>7300000.0</v>
      </c>
      <c r="N18" s="94">
        <v>6.65E7</v>
      </c>
      <c r="O18" s="56">
        <f t="shared" si="4"/>
        <v>121846000</v>
      </c>
      <c r="P18" s="94">
        <v>9700000.0</v>
      </c>
      <c r="Q18" s="50">
        <f>JULY!E24-R18-S18</f>
        <v>58023000</v>
      </c>
      <c r="R18" s="50">
        <v>4.003E7</v>
      </c>
      <c r="S18" s="50"/>
      <c r="T18" s="50">
        <f t="shared" si="5"/>
        <v>98053000</v>
      </c>
      <c r="U18" s="64"/>
      <c r="V18" s="66">
        <v>2.44E7</v>
      </c>
      <c r="W18" s="68"/>
      <c r="X18" s="68">
        <v>4.932E7</v>
      </c>
      <c r="Y18" s="68">
        <f t="shared" si="6"/>
        <v>73720000</v>
      </c>
      <c r="Z18" s="73"/>
      <c r="AA18" s="73">
        <v>6342500.0</v>
      </c>
      <c r="AB18" s="73"/>
      <c r="AC18" s="73"/>
      <c r="AD18" s="50">
        <f t="shared" si="7"/>
        <v>6342500</v>
      </c>
      <c r="AE18" s="73"/>
      <c r="AF18" s="73">
        <f>JULY!H24-(AG18+AH18)</f>
        <v>12880000</v>
      </c>
      <c r="AG18" s="101">
        <v>0.0</v>
      </c>
      <c r="AH18" s="50">
        <f>8960000+9270000</f>
        <v>18230000</v>
      </c>
      <c r="AI18" s="50">
        <f t="shared" si="8"/>
        <v>31110000</v>
      </c>
      <c r="AJ18" s="189">
        <v>0.0</v>
      </c>
      <c r="AK18" s="127">
        <v>3.8835E7</v>
      </c>
      <c r="AL18" s="81" t="s">
        <v>27</v>
      </c>
      <c r="AM18" s="79" t="s">
        <v>27</v>
      </c>
      <c r="AN18" s="79">
        <f t="shared" si="19"/>
        <v>38835000</v>
      </c>
      <c r="AO18" s="79" t="s">
        <v>27</v>
      </c>
      <c r="AP18" s="103">
        <v>3.135E7</v>
      </c>
      <c r="AQ18" s="190"/>
      <c r="AR18" s="190"/>
      <c r="AS18" s="50">
        <f t="shared" si="10"/>
        <v>31350000</v>
      </c>
      <c r="AT18" s="191"/>
      <c r="AU18" s="86">
        <f t="shared" ref="AU18:AW18" si="27">SUM(B18,G18,L18,Q18,V18,AA18,AF18,AK18,AP18)</f>
        <v>230206500</v>
      </c>
      <c r="AV18" s="86">
        <f t="shared" si="27"/>
        <v>47330000</v>
      </c>
      <c r="AW18" s="86">
        <f t="shared" si="27"/>
        <v>164350000</v>
      </c>
      <c r="AX18" s="86">
        <f t="shared" si="12"/>
        <v>441886500</v>
      </c>
      <c r="AY18" s="86"/>
    </row>
    <row r="19">
      <c r="A19" s="44">
        <v>46220.0</v>
      </c>
      <c r="B19" s="49">
        <f>JULY!B25-C19-D19</f>
        <v>0</v>
      </c>
      <c r="C19" s="50"/>
      <c r="D19" s="50">
        <v>3.004E7</v>
      </c>
      <c r="E19" s="50">
        <f t="shared" si="2"/>
        <v>30040000</v>
      </c>
      <c r="F19" s="50">
        <v>9940000.0</v>
      </c>
      <c r="G19" s="53"/>
      <c r="H19" s="53"/>
      <c r="I19" s="53"/>
      <c r="J19" s="53">
        <f t="shared" si="3"/>
        <v>0</v>
      </c>
      <c r="K19" s="188"/>
      <c r="L19" s="56">
        <v>3.504E7</v>
      </c>
      <c r="M19" s="94">
        <v>3.047E7</v>
      </c>
      <c r="N19" s="94">
        <v>1.59E7</v>
      </c>
      <c r="O19" s="56">
        <f t="shared" si="4"/>
        <v>81410000</v>
      </c>
      <c r="P19" s="192"/>
      <c r="Q19" s="50">
        <f>JULY!E25-R19-S19</f>
        <v>31420000</v>
      </c>
      <c r="R19" s="50">
        <v>1.51E7</v>
      </c>
      <c r="S19" s="50">
        <v>2.08E7</v>
      </c>
      <c r="T19" s="50">
        <f t="shared" si="5"/>
        <v>67320000</v>
      </c>
      <c r="U19" s="64"/>
      <c r="V19" s="66">
        <v>2.763E7</v>
      </c>
      <c r="W19" s="68"/>
      <c r="X19" s="68">
        <v>5.344E7</v>
      </c>
      <c r="Y19" s="68">
        <f t="shared" si="6"/>
        <v>81070000</v>
      </c>
      <c r="Z19" s="73"/>
      <c r="AA19" s="73"/>
      <c r="AB19" s="73"/>
      <c r="AC19" s="73">
        <v>1105000.0</v>
      </c>
      <c r="AD19" s="50">
        <f t="shared" si="7"/>
        <v>1105000</v>
      </c>
      <c r="AE19" s="73"/>
      <c r="AF19" s="73">
        <f>JULY!H25-(AG19+AH19)</f>
        <v>44370000</v>
      </c>
      <c r="AG19" s="101">
        <v>0.0</v>
      </c>
      <c r="AH19" s="50">
        <v>3.6815E7</v>
      </c>
      <c r="AI19" s="50">
        <f t="shared" si="8"/>
        <v>81185000</v>
      </c>
      <c r="AJ19" s="50">
        <v>0.0</v>
      </c>
      <c r="AK19" s="127">
        <v>1.54E7</v>
      </c>
      <c r="AL19" s="79" t="s">
        <v>27</v>
      </c>
      <c r="AM19" s="79" t="s">
        <v>27</v>
      </c>
      <c r="AN19" s="79">
        <f t="shared" si="19"/>
        <v>15400000</v>
      </c>
      <c r="AO19" s="79" t="s">
        <v>27</v>
      </c>
      <c r="AP19" s="190">
        <v>1.3205E7</v>
      </c>
      <c r="AQ19" s="190"/>
      <c r="AR19" s="190">
        <v>1.746E7</v>
      </c>
      <c r="AS19" s="50">
        <f t="shared" si="10"/>
        <v>30665000</v>
      </c>
      <c r="AT19" s="191"/>
      <c r="AU19" s="86">
        <f t="shared" ref="AU19:AW19" si="28">SUM(B19,G19,L19,Q19,V19,AA19,AF19,AK19,AP19)</f>
        <v>167065000</v>
      </c>
      <c r="AV19" s="86">
        <f t="shared" si="28"/>
        <v>45570000</v>
      </c>
      <c r="AW19" s="86">
        <f t="shared" si="28"/>
        <v>175560000</v>
      </c>
      <c r="AX19" s="86">
        <f t="shared" si="12"/>
        <v>388195000</v>
      </c>
      <c r="AY19" s="86"/>
    </row>
    <row r="20">
      <c r="A20" s="44">
        <v>46221.0</v>
      </c>
      <c r="B20" s="49">
        <f>JULY!B26-C20-D20</f>
        <v>40350000</v>
      </c>
      <c r="C20" s="50"/>
      <c r="D20" s="50">
        <v>1.8306E7</v>
      </c>
      <c r="E20" s="50">
        <f t="shared" si="2"/>
        <v>58656000</v>
      </c>
      <c r="F20" s="50"/>
      <c r="G20" s="53"/>
      <c r="H20" s="53"/>
      <c r="I20" s="53"/>
      <c r="J20" s="53">
        <f t="shared" si="3"/>
        <v>0</v>
      </c>
      <c r="K20" s="53"/>
      <c r="L20" s="56">
        <v>2.6114E7</v>
      </c>
      <c r="M20" s="94">
        <v>4.428E7</v>
      </c>
      <c r="N20" s="94">
        <v>9700000.0</v>
      </c>
      <c r="O20" s="56">
        <f t="shared" si="4"/>
        <v>80094000</v>
      </c>
      <c r="P20" s="94"/>
      <c r="Q20" s="50">
        <f>JULY!E26-R20-S20</f>
        <v>81180000</v>
      </c>
      <c r="R20" s="50"/>
      <c r="S20" s="50">
        <v>3.7995E7</v>
      </c>
      <c r="T20" s="50">
        <f t="shared" si="5"/>
        <v>119175000</v>
      </c>
      <c r="U20" s="64"/>
      <c r="V20" s="66">
        <f>JULY!F26-X20</f>
        <v>40885000</v>
      </c>
      <c r="W20" s="68"/>
      <c r="X20" s="68">
        <v>4.286E7</v>
      </c>
      <c r="Y20" s="68">
        <f t="shared" si="6"/>
        <v>83745000</v>
      </c>
      <c r="Z20" s="50"/>
      <c r="AA20" s="50">
        <v>2.108125E7</v>
      </c>
      <c r="AB20" s="73"/>
      <c r="AC20" s="73"/>
      <c r="AD20" s="50">
        <f t="shared" si="7"/>
        <v>21081250</v>
      </c>
      <c r="AE20" s="73"/>
      <c r="AF20" s="73">
        <f>JULY!H26-(AG20+AH20)</f>
        <v>11760000</v>
      </c>
      <c r="AG20" s="101">
        <v>0.0</v>
      </c>
      <c r="AH20" s="50">
        <v>2.515E7</v>
      </c>
      <c r="AI20" s="50">
        <f t="shared" si="8"/>
        <v>36910000</v>
      </c>
      <c r="AJ20" s="101">
        <v>0.0</v>
      </c>
      <c r="AK20" s="127">
        <f>71300000-AM20</f>
        <v>43100000</v>
      </c>
      <c r="AL20" s="81" t="s">
        <v>27</v>
      </c>
      <c r="AM20" s="81">
        <f>22200000+6000000</f>
        <v>28200000</v>
      </c>
      <c r="AN20" s="79">
        <f t="shared" si="19"/>
        <v>71300000</v>
      </c>
      <c r="AO20" s="79" t="s">
        <v>27</v>
      </c>
      <c r="AP20" s="82">
        <v>1.452E7</v>
      </c>
      <c r="AQ20" s="190"/>
      <c r="AR20" s="190">
        <v>7600000.0</v>
      </c>
      <c r="AS20" s="50">
        <f t="shared" si="10"/>
        <v>22120000</v>
      </c>
      <c r="AT20" s="191"/>
      <c r="AU20" s="86">
        <f t="shared" ref="AU20:AW20" si="29">SUM(B20,G20,L20,Q20,V20,AA20,AF20,AK20,AP20)</f>
        <v>278990250</v>
      </c>
      <c r="AV20" s="86">
        <f t="shared" si="29"/>
        <v>44280000</v>
      </c>
      <c r="AW20" s="86">
        <f t="shared" si="29"/>
        <v>169811000</v>
      </c>
      <c r="AX20" s="86">
        <f t="shared" si="12"/>
        <v>493081250</v>
      </c>
      <c r="AY20" s="86"/>
    </row>
    <row r="21">
      <c r="A21" s="44">
        <v>46222.0</v>
      </c>
      <c r="B21" s="49">
        <f>JULY!B27-C21-D21</f>
        <v>53667000</v>
      </c>
      <c r="C21" s="50"/>
      <c r="D21" s="50">
        <v>3.338E7</v>
      </c>
      <c r="E21" s="50">
        <f t="shared" si="2"/>
        <v>87047000</v>
      </c>
      <c r="F21" s="50"/>
      <c r="G21" s="53"/>
      <c r="H21" s="53"/>
      <c r="I21" s="53"/>
      <c r="J21" s="53">
        <f t="shared" si="3"/>
        <v>0</v>
      </c>
      <c r="K21" s="53"/>
      <c r="L21" s="56">
        <v>1.0183E8</v>
      </c>
      <c r="M21" s="94">
        <v>0.0</v>
      </c>
      <c r="N21" s="56">
        <v>6.78E7</v>
      </c>
      <c r="O21" s="56">
        <f t="shared" si="4"/>
        <v>169630000</v>
      </c>
      <c r="P21" s="94">
        <v>2.03E7</v>
      </c>
      <c r="Q21" s="50">
        <f>JULY!E27-R21-S21</f>
        <v>60248000</v>
      </c>
      <c r="R21" s="50">
        <v>4380000.0</v>
      </c>
      <c r="S21" s="50">
        <v>3.871E7</v>
      </c>
      <c r="T21" s="50">
        <f t="shared" si="5"/>
        <v>103338000</v>
      </c>
      <c r="U21" s="64"/>
      <c r="V21" s="66">
        <v>3.14E7</v>
      </c>
      <c r="W21" s="68"/>
      <c r="X21" s="68">
        <v>2.54165E7</v>
      </c>
      <c r="Y21" s="68">
        <f t="shared" si="6"/>
        <v>56816500</v>
      </c>
      <c r="Z21" s="73"/>
      <c r="AA21" s="73">
        <v>2.382525E7</v>
      </c>
      <c r="AB21" s="73"/>
      <c r="AC21" s="73"/>
      <c r="AD21" s="50">
        <f t="shared" si="7"/>
        <v>23825250</v>
      </c>
      <c r="AE21" s="73"/>
      <c r="AF21" s="73">
        <f>JULY!H27-(AG21+AH21)</f>
        <v>65620000</v>
      </c>
      <c r="AG21" s="101">
        <v>0.0</v>
      </c>
      <c r="AH21" s="50">
        <v>3.824E7</v>
      </c>
      <c r="AI21" s="50">
        <f t="shared" si="8"/>
        <v>103860000</v>
      </c>
      <c r="AJ21" s="146">
        <v>0.0</v>
      </c>
      <c r="AK21" s="231">
        <f>39590000-AM21</f>
        <v>19060000</v>
      </c>
      <c r="AL21" s="81"/>
      <c r="AM21" s="127">
        <f>14450000+6080000</f>
        <v>20530000</v>
      </c>
      <c r="AN21" s="79">
        <f t="shared" si="19"/>
        <v>39590000</v>
      </c>
      <c r="AO21" s="81" t="s">
        <v>27</v>
      </c>
      <c r="AP21" s="82">
        <v>8.8362E7</v>
      </c>
      <c r="AQ21" s="190"/>
      <c r="AR21" s="190">
        <v>1.0845E7</v>
      </c>
      <c r="AS21" s="50">
        <f t="shared" si="10"/>
        <v>99207000</v>
      </c>
      <c r="AT21" s="191"/>
      <c r="AU21" s="86">
        <f t="shared" ref="AU21:AW21" si="30">SUM(B21,G21,L21,Q21,V21,AA21,AF21,AK21,AP21)</f>
        <v>444012250</v>
      </c>
      <c r="AV21" s="86">
        <f t="shared" si="30"/>
        <v>4380000</v>
      </c>
      <c r="AW21" s="86">
        <f t="shared" si="30"/>
        <v>234921500</v>
      </c>
      <c r="AX21" s="86">
        <f t="shared" si="12"/>
        <v>683313750</v>
      </c>
      <c r="AY21" s="86"/>
    </row>
    <row r="22">
      <c r="A22" s="44">
        <v>46223.0</v>
      </c>
      <c r="B22" s="49">
        <f>JULY!B28-C22-D22</f>
        <v>0</v>
      </c>
      <c r="C22" s="50"/>
      <c r="D22" s="50">
        <v>3.436E7</v>
      </c>
      <c r="E22" s="50">
        <f t="shared" si="2"/>
        <v>34360000</v>
      </c>
      <c r="F22" s="50"/>
      <c r="G22" s="53"/>
      <c r="H22" s="193"/>
      <c r="I22" s="53"/>
      <c r="J22" s="53">
        <f t="shared" si="3"/>
        <v>0</v>
      </c>
      <c r="K22" s="53"/>
      <c r="L22" s="56">
        <v>1.47E7</v>
      </c>
      <c r="M22" s="94">
        <v>2.432E7</v>
      </c>
      <c r="N22" s="94">
        <v>1.42E7</v>
      </c>
      <c r="O22" s="56">
        <f t="shared" si="4"/>
        <v>53220000</v>
      </c>
      <c r="P22" s="94"/>
      <c r="Q22" s="50">
        <f>JULY!E28-R22-S22</f>
        <v>15160000</v>
      </c>
      <c r="R22" s="50"/>
      <c r="S22" s="50">
        <v>3.3385E7</v>
      </c>
      <c r="T22" s="50">
        <f t="shared" si="5"/>
        <v>48545000</v>
      </c>
      <c r="U22" s="64"/>
      <c r="V22" s="66"/>
      <c r="W22" s="194"/>
      <c r="X22" s="194">
        <v>1.49E7</v>
      </c>
      <c r="Y22" s="68">
        <f t="shared" si="6"/>
        <v>14900000</v>
      </c>
      <c r="Z22" s="195"/>
      <c r="AA22" s="195">
        <v>0.0</v>
      </c>
      <c r="AB22" s="73">
        <v>0.0</v>
      </c>
      <c r="AC22" s="73">
        <v>0.0</v>
      </c>
      <c r="AD22" s="50">
        <f t="shared" si="7"/>
        <v>0</v>
      </c>
      <c r="AE22" s="73"/>
      <c r="AF22" s="73">
        <f>JULY!H28-(AG22+AH22)</f>
        <v>32570000</v>
      </c>
      <c r="AG22" s="101">
        <v>0.0</v>
      </c>
      <c r="AH22" s="50">
        <v>7300000.0</v>
      </c>
      <c r="AI22" s="50">
        <f t="shared" si="8"/>
        <v>39870000</v>
      </c>
      <c r="AJ22" s="50">
        <v>0.0</v>
      </c>
      <c r="AK22" s="79">
        <v>1.16E7</v>
      </c>
      <c r="AL22" s="102">
        <v>0.0</v>
      </c>
      <c r="AM22" s="102">
        <v>0.0</v>
      </c>
      <c r="AN22" s="79">
        <f t="shared" si="19"/>
        <v>11600000</v>
      </c>
      <c r="AO22" s="102" t="s">
        <v>27</v>
      </c>
      <c r="AP22" s="103">
        <v>2.206E7</v>
      </c>
      <c r="AQ22" s="190">
        <v>0.0</v>
      </c>
      <c r="AR22" s="190">
        <v>0.0</v>
      </c>
      <c r="AS22" s="50">
        <f t="shared" si="10"/>
        <v>22060000</v>
      </c>
      <c r="AT22" s="191"/>
      <c r="AU22" s="86">
        <f t="shared" ref="AU22:AW22" si="31">SUM(B22,G22,L22,Q22,V22,AA22,AF22,AK22,AP22)</f>
        <v>96090000</v>
      </c>
      <c r="AV22" s="86">
        <f t="shared" si="31"/>
        <v>24320000</v>
      </c>
      <c r="AW22" s="86">
        <f t="shared" si="31"/>
        <v>104145000</v>
      </c>
      <c r="AX22" s="86">
        <f t="shared" si="12"/>
        <v>224555000</v>
      </c>
      <c r="AY22" s="86"/>
    </row>
    <row r="23">
      <c r="A23" s="44">
        <v>46224.0</v>
      </c>
      <c r="B23" s="49">
        <f>JULY!B29-C23-D23</f>
        <v>42800000</v>
      </c>
      <c r="C23" s="50"/>
      <c r="D23" s="50">
        <v>2.41955E7</v>
      </c>
      <c r="E23" s="50">
        <f t="shared" si="2"/>
        <v>66995500</v>
      </c>
      <c r="F23" s="50"/>
      <c r="G23" s="53"/>
      <c r="H23" s="53"/>
      <c r="I23" s="53"/>
      <c r="J23" s="53">
        <f t="shared" si="3"/>
        <v>0</v>
      </c>
      <c r="K23" s="53"/>
      <c r="L23" s="56">
        <v>1.18E7</v>
      </c>
      <c r="M23" s="56">
        <v>1.144E7</v>
      </c>
      <c r="N23" s="56">
        <v>7260000.0</v>
      </c>
      <c r="O23" s="56">
        <f t="shared" si="4"/>
        <v>30500000</v>
      </c>
      <c r="P23" s="56">
        <v>7260000.0</v>
      </c>
      <c r="Q23" s="50">
        <f>JULY!E29-R23-S23</f>
        <v>14350000</v>
      </c>
      <c r="R23" s="50"/>
      <c r="S23" s="50">
        <v>3.2086E7</v>
      </c>
      <c r="T23" s="50">
        <f t="shared" si="5"/>
        <v>46436000</v>
      </c>
      <c r="U23" s="64"/>
      <c r="V23" s="66"/>
      <c r="W23" s="68"/>
      <c r="X23" s="68">
        <v>2.082E7</v>
      </c>
      <c r="Y23" s="68">
        <f t="shared" si="6"/>
        <v>20820000</v>
      </c>
      <c r="Z23" s="50"/>
      <c r="AA23" s="50">
        <v>6098750.0</v>
      </c>
      <c r="AB23" s="73"/>
      <c r="AC23" s="73">
        <v>2911250.0</v>
      </c>
      <c r="AD23" s="50">
        <f t="shared" si="7"/>
        <v>9010000</v>
      </c>
      <c r="AE23" s="73"/>
      <c r="AF23" s="73">
        <f>JULY!H29-(AG23+AH23)</f>
        <v>7600000</v>
      </c>
      <c r="AG23" s="101">
        <v>0.0</v>
      </c>
      <c r="AH23" s="50">
        <v>1.42E7</v>
      </c>
      <c r="AI23" s="50">
        <f t="shared" si="8"/>
        <v>21800000</v>
      </c>
      <c r="AJ23" s="101">
        <v>0.0</v>
      </c>
      <c r="AK23" s="79">
        <f>5460000</f>
        <v>5460000</v>
      </c>
      <c r="AL23" s="102">
        <v>0.0</v>
      </c>
      <c r="AM23" s="102">
        <f>11300000+10100000</f>
        <v>21400000</v>
      </c>
      <c r="AN23" s="79">
        <f t="shared" si="19"/>
        <v>26860000</v>
      </c>
      <c r="AO23" s="102" t="s">
        <v>27</v>
      </c>
      <c r="AP23" s="103">
        <v>5.965E7</v>
      </c>
      <c r="AQ23" s="190">
        <v>0.0</v>
      </c>
      <c r="AR23" s="190">
        <v>1.03E7</v>
      </c>
      <c r="AS23" s="50">
        <f t="shared" si="10"/>
        <v>69950000</v>
      </c>
      <c r="AT23" s="191"/>
      <c r="AU23" s="86">
        <f t="shared" ref="AU23:AW23" si="32">SUM(B23,G23,L23,Q23,V23,AA23,AF23,AK23,AP23)</f>
        <v>147758750</v>
      </c>
      <c r="AV23" s="86">
        <f t="shared" si="32"/>
        <v>11440000</v>
      </c>
      <c r="AW23" s="86">
        <f t="shared" si="32"/>
        <v>133172750</v>
      </c>
      <c r="AX23" s="86">
        <f t="shared" si="12"/>
        <v>292371500</v>
      </c>
      <c r="AY23" s="86"/>
    </row>
    <row r="24">
      <c r="A24" s="44">
        <v>46225.0</v>
      </c>
      <c r="B24" s="49">
        <f>JULY!B30-C24-D24</f>
        <v>64215000</v>
      </c>
      <c r="C24" s="50"/>
      <c r="D24" s="50">
        <v>1.89E7</v>
      </c>
      <c r="E24" s="50">
        <f t="shared" si="2"/>
        <v>83115000</v>
      </c>
      <c r="F24" s="50"/>
      <c r="G24" s="53"/>
      <c r="H24" s="53"/>
      <c r="I24" s="53"/>
      <c r="J24" s="53">
        <f t="shared" si="3"/>
        <v>0</v>
      </c>
      <c r="K24" s="53"/>
      <c r="L24" s="56">
        <v>1.44E7</v>
      </c>
      <c r="M24" s="56">
        <v>1.03505E7</v>
      </c>
      <c r="N24" s="56">
        <v>2.8092E7</v>
      </c>
      <c r="O24" s="56">
        <f t="shared" si="4"/>
        <v>52842500</v>
      </c>
      <c r="P24" s="56"/>
      <c r="Q24" s="50">
        <f>JULY!E30-R24-S24</f>
        <v>50040000</v>
      </c>
      <c r="R24" s="50">
        <v>3.2625E7</v>
      </c>
      <c r="S24" s="50">
        <v>6.227E7</v>
      </c>
      <c r="T24" s="50">
        <f t="shared" si="5"/>
        <v>144935000</v>
      </c>
      <c r="U24" s="64"/>
      <c r="V24" s="66"/>
      <c r="W24" s="68"/>
      <c r="X24" s="68">
        <v>1.675E7</v>
      </c>
      <c r="Y24" s="68">
        <f t="shared" si="6"/>
        <v>16750000</v>
      </c>
      <c r="Z24" s="73"/>
      <c r="AA24" s="50">
        <v>6237500.0</v>
      </c>
      <c r="AB24" s="50"/>
      <c r="AC24" s="73"/>
      <c r="AD24" s="50">
        <f t="shared" si="7"/>
        <v>6237500</v>
      </c>
      <c r="AE24" s="73"/>
      <c r="AF24" s="73">
        <f>JULY!H30-(AG24+AH24)</f>
        <v>19500000</v>
      </c>
      <c r="AG24" s="101">
        <v>0.0</v>
      </c>
      <c r="AH24" s="50">
        <v>1.635E7</v>
      </c>
      <c r="AI24" s="50">
        <f t="shared" si="8"/>
        <v>35850000</v>
      </c>
      <c r="AJ24" s="50">
        <v>0.0</v>
      </c>
      <c r="AK24" s="79">
        <f>48120000-AM24</f>
        <v>37680000</v>
      </c>
      <c r="AL24" s="81" t="s">
        <v>27</v>
      </c>
      <c r="AM24" s="81">
        <v>1.044E7</v>
      </c>
      <c r="AN24" s="79">
        <f t="shared" si="19"/>
        <v>48120000</v>
      </c>
      <c r="AO24" s="107" t="s">
        <v>27</v>
      </c>
      <c r="AP24" s="196"/>
      <c r="AQ24" s="196"/>
      <c r="AR24" s="196">
        <v>6080000.0</v>
      </c>
      <c r="AS24" s="50">
        <f t="shared" si="10"/>
        <v>6080000</v>
      </c>
      <c r="AT24" s="191"/>
      <c r="AU24" s="86">
        <f t="shared" ref="AU24:AW24" si="33">SUM(B24,G24,L24,Q24,V24,AA24,AF24,AK24,AP24)</f>
        <v>192072500</v>
      </c>
      <c r="AV24" s="86">
        <f t="shared" si="33"/>
        <v>42975500</v>
      </c>
      <c r="AW24" s="86">
        <f t="shared" si="33"/>
        <v>158882000</v>
      </c>
      <c r="AX24" s="86">
        <f t="shared" si="12"/>
        <v>393930000</v>
      </c>
      <c r="AY24" s="86"/>
    </row>
    <row r="25">
      <c r="A25" s="44">
        <v>46226.0</v>
      </c>
      <c r="B25" s="49">
        <f>JULY!B31-C25-D25</f>
        <v>23265000</v>
      </c>
      <c r="C25" s="50"/>
      <c r="D25" s="50">
        <v>1.48E7</v>
      </c>
      <c r="E25" s="50">
        <f t="shared" si="2"/>
        <v>38065000</v>
      </c>
      <c r="F25" s="50">
        <v>9700000.0</v>
      </c>
      <c r="G25" s="53"/>
      <c r="H25" s="53"/>
      <c r="I25" s="53"/>
      <c r="J25" s="53">
        <f t="shared" si="3"/>
        <v>0</v>
      </c>
      <c r="K25" s="53"/>
      <c r="L25" s="56">
        <v>7.2386E7</v>
      </c>
      <c r="M25" s="94">
        <v>0.0</v>
      </c>
      <c r="N25" s="56">
        <v>2.781E7</v>
      </c>
      <c r="O25" s="56">
        <f t="shared" si="4"/>
        <v>100196000</v>
      </c>
      <c r="P25" s="56">
        <v>1.03E7</v>
      </c>
      <c r="Q25" s="50">
        <f>JULY!E31-R25-S25</f>
        <v>26955000</v>
      </c>
      <c r="R25" s="50">
        <v>5450000.0</v>
      </c>
      <c r="S25" s="50">
        <v>1.59E7</v>
      </c>
      <c r="T25" s="50">
        <f t="shared" si="5"/>
        <v>48305000</v>
      </c>
      <c r="U25" s="64"/>
      <c r="V25" s="175">
        <v>2.24E7</v>
      </c>
      <c r="W25" s="175"/>
      <c r="X25" s="175">
        <v>1.458E7</v>
      </c>
      <c r="Y25" s="68">
        <f t="shared" si="6"/>
        <v>36980000</v>
      </c>
      <c r="Z25" s="164"/>
      <c r="AA25" s="238">
        <v>1.1505E7</v>
      </c>
      <c r="AB25" s="50">
        <v>3366000.0</v>
      </c>
      <c r="AC25" s="50"/>
      <c r="AD25" s="50">
        <f t="shared" si="7"/>
        <v>14871000</v>
      </c>
      <c r="AE25" s="73"/>
      <c r="AF25" s="73">
        <f>JULY!H31-(AG25+AH25)</f>
        <v>31170000</v>
      </c>
      <c r="AG25" s="101">
        <v>0.0</v>
      </c>
      <c r="AH25" s="50">
        <v>5220000.0</v>
      </c>
      <c r="AI25" s="50">
        <f t="shared" si="8"/>
        <v>36390000</v>
      </c>
      <c r="AJ25" s="101">
        <v>0.0</v>
      </c>
      <c r="AK25" s="79">
        <v>1.2E7</v>
      </c>
      <c r="AL25" s="81" t="s">
        <v>27</v>
      </c>
      <c r="AM25" s="81" t="s">
        <v>27</v>
      </c>
      <c r="AN25" s="79">
        <f t="shared" si="19"/>
        <v>12000000</v>
      </c>
      <c r="AO25" s="107" t="s">
        <v>27</v>
      </c>
      <c r="AP25" s="196">
        <v>4.469E7</v>
      </c>
      <c r="AQ25" s="196"/>
      <c r="AR25" s="196"/>
      <c r="AS25" s="50">
        <f t="shared" si="10"/>
        <v>44690000</v>
      </c>
      <c r="AT25" s="191"/>
      <c r="AU25" s="86">
        <f t="shared" ref="AU25:AW25" si="34">SUM(B25,G25,L25,Q25,V25,AA25,AF25,AK25,AP25)</f>
        <v>244371000</v>
      </c>
      <c r="AV25" s="86">
        <f t="shared" si="34"/>
        <v>8816000</v>
      </c>
      <c r="AW25" s="86">
        <f t="shared" si="34"/>
        <v>78310000</v>
      </c>
      <c r="AX25" s="86">
        <f t="shared" si="12"/>
        <v>331497000</v>
      </c>
      <c r="AY25" s="86"/>
    </row>
    <row r="26">
      <c r="A26" s="44">
        <v>46227.0</v>
      </c>
      <c r="B26" s="49">
        <f>JULY!B32-C26-D26</f>
        <v>28750000</v>
      </c>
      <c r="C26" s="50"/>
      <c r="D26" s="50">
        <v>2.5357E7</v>
      </c>
      <c r="E26" s="50">
        <f t="shared" si="2"/>
        <v>54107000</v>
      </c>
      <c r="F26" s="50"/>
      <c r="G26" s="53"/>
      <c r="H26" s="53"/>
      <c r="I26" s="53"/>
      <c r="J26" s="53">
        <f t="shared" si="3"/>
        <v>0</v>
      </c>
      <c r="K26" s="53"/>
      <c r="L26" s="56">
        <v>4.9095E7</v>
      </c>
      <c r="M26" s="94">
        <v>0.0</v>
      </c>
      <c r="N26" s="94">
        <v>4.193E7</v>
      </c>
      <c r="O26" s="56">
        <f t="shared" si="4"/>
        <v>91025000</v>
      </c>
      <c r="P26" s="94"/>
      <c r="Q26" s="50">
        <f>JULY!E32-R26-S26</f>
        <v>32350000</v>
      </c>
      <c r="R26" s="50">
        <v>4550000.0</v>
      </c>
      <c r="S26" s="50">
        <v>4.15E7</v>
      </c>
      <c r="T26" s="50">
        <f t="shared" si="5"/>
        <v>78400000</v>
      </c>
      <c r="U26" s="64"/>
      <c r="V26" s="66">
        <v>1.59E7</v>
      </c>
      <c r="W26" s="175"/>
      <c r="X26" s="175">
        <v>3.213E7</v>
      </c>
      <c r="Y26" s="68">
        <f t="shared" si="6"/>
        <v>48030000</v>
      </c>
      <c r="Z26" s="198"/>
      <c r="AA26" s="198">
        <v>3825000.0</v>
      </c>
      <c r="AB26" s="50"/>
      <c r="AC26" s="50"/>
      <c r="AD26" s="50">
        <f t="shared" si="7"/>
        <v>3825000</v>
      </c>
      <c r="AE26" s="73"/>
      <c r="AF26" s="73">
        <f>JULY!H32-(AG26+AH26)</f>
        <v>63869000</v>
      </c>
      <c r="AG26" s="101">
        <v>0.0</v>
      </c>
      <c r="AH26" s="50">
        <v>1.48E7</v>
      </c>
      <c r="AI26" s="50">
        <f t="shared" si="8"/>
        <v>78669000</v>
      </c>
      <c r="AJ26" s="101">
        <v>0.0</v>
      </c>
      <c r="AK26" s="79">
        <v>5800000.0</v>
      </c>
      <c r="AL26" s="81">
        <v>0.0</v>
      </c>
      <c r="AM26" s="81">
        <v>2.128E7</v>
      </c>
      <c r="AN26" s="79">
        <f t="shared" si="19"/>
        <v>27080000</v>
      </c>
      <c r="AO26" s="81" t="s">
        <v>27</v>
      </c>
      <c r="AP26" s="82">
        <v>1.42E7</v>
      </c>
      <c r="AQ26" s="190">
        <v>9800000.0</v>
      </c>
      <c r="AR26" s="190"/>
      <c r="AS26" s="50">
        <f t="shared" si="10"/>
        <v>24000000</v>
      </c>
      <c r="AT26" s="191"/>
      <c r="AU26" s="86">
        <f t="shared" ref="AU26:AW26" si="35">SUM(B26,G26,L27,Q26,V26,AA26,AF26,AK26,AP26)</f>
        <v>222619000</v>
      </c>
      <c r="AV26" s="86">
        <f t="shared" si="35"/>
        <v>14350000</v>
      </c>
      <c r="AW26" s="86">
        <f t="shared" si="35"/>
        <v>162487000</v>
      </c>
      <c r="AX26" s="86">
        <f t="shared" ref="AX26:AX28" si="37">E26+J26+O27+T26+Y26+AD26+AI26+AN26+AS26</f>
        <v>399456000</v>
      </c>
      <c r="AY26" s="86"/>
    </row>
    <row r="27">
      <c r="A27" s="44">
        <v>46228.0</v>
      </c>
      <c r="B27" s="49">
        <f>JULY!B33-C27-D27</f>
        <v>15800000</v>
      </c>
      <c r="C27" s="50"/>
      <c r="D27" s="50">
        <v>5.206E7</v>
      </c>
      <c r="E27" s="50">
        <f t="shared" si="2"/>
        <v>67860000</v>
      </c>
      <c r="F27" s="50"/>
      <c r="G27" s="53"/>
      <c r="H27" s="53"/>
      <c r="I27" s="53"/>
      <c r="J27" s="53">
        <f t="shared" si="3"/>
        <v>0</v>
      </c>
      <c r="K27" s="53"/>
      <c r="L27" s="56">
        <v>5.7925E7</v>
      </c>
      <c r="M27" s="94">
        <v>0.0</v>
      </c>
      <c r="N27" s="94">
        <v>2.742E7</v>
      </c>
      <c r="O27" s="56">
        <f t="shared" si="4"/>
        <v>85345000</v>
      </c>
      <c r="P27" s="94"/>
      <c r="Q27" s="50">
        <f>JULY!E33-R27-S27</f>
        <v>79631000</v>
      </c>
      <c r="R27" s="50">
        <v>8400000.0</v>
      </c>
      <c r="S27" s="50">
        <v>5.1991E7</v>
      </c>
      <c r="T27" s="50">
        <f t="shared" si="5"/>
        <v>140022000</v>
      </c>
      <c r="U27" s="64"/>
      <c r="V27" s="66"/>
      <c r="W27" s="68"/>
      <c r="X27" s="68">
        <v>6.155E7</v>
      </c>
      <c r="Y27" s="68">
        <f t="shared" si="6"/>
        <v>61550000</v>
      </c>
      <c r="Z27" s="73"/>
      <c r="AA27" s="73">
        <v>2.632775E7</v>
      </c>
      <c r="AB27" s="73">
        <v>2975000.0</v>
      </c>
      <c r="AC27" s="50">
        <v>7320000.0</v>
      </c>
      <c r="AD27" s="50">
        <f t="shared" si="7"/>
        <v>36622750</v>
      </c>
      <c r="AE27" s="73"/>
      <c r="AF27" s="73">
        <f>JULY!H33-(AG27+AH27)</f>
        <v>64900000</v>
      </c>
      <c r="AG27" s="101">
        <v>0.0</v>
      </c>
      <c r="AH27" s="50">
        <v>2.6E7</v>
      </c>
      <c r="AI27" s="50">
        <f t="shared" si="8"/>
        <v>90900000</v>
      </c>
      <c r="AJ27" s="101">
        <v>0.0</v>
      </c>
      <c r="AK27" s="127">
        <v>9590000.0</v>
      </c>
      <c r="AL27" s="81">
        <v>0.0</v>
      </c>
      <c r="AM27" s="81">
        <v>8040000.0</v>
      </c>
      <c r="AN27" s="79">
        <f t="shared" si="19"/>
        <v>17630000</v>
      </c>
      <c r="AO27" s="81" t="s">
        <v>27</v>
      </c>
      <c r="AP27" s="82">
        <v>1.39E7</v>
      </c>
      <c r="AQ27" s="190"/>
      <c r="AR27" s="190"/>
      <c r="AS27" s="50">
        <f t="shared" si="10"/>
        <v>13900000</v>
      </c>
      <c r="AT27" s="191"/>
      <c r="AU27" s="86">
        <f t="shared" ref="AU27:AW27" si="36">SUM(B27,G27,L28,Q27,V27,AA27,AF27,AK27,AP27)</f>
        <v>268528750</v>
      </c>
      <c r="AV27" s="86">
        <f t="shared" si="36"/>
        <v>11375000</v>
      </c>
      <c r="AW27" s="86">
        <f t="shared" si="36"/>
        <v>267911000</v>
      </c>
      <c r="AX27" s="86">
        <f t="shared" si="37"/>
        <v>547814750</v>
      </c>
      <c r="AY27" s="86"/>
    </row>
    <row r="28">
      <c r="A28" s="44">
        <v>46229.0</v>
      </c>
      <c r="B28" s="49">
        <f>JULY!B34-C28-D28</f>
        <v>24650000</v>
      </c>
      <c r="C28" s="50"/>
      <c r="D28" s="50">
        <v>3.288E7</v>
      </c>
      <c r="E28" s="50">
        <f t="shared" si="2"/>
        <v>57530000</v>
      </c>
      <c r="F28" s="50"/>
      <c r="G28" s="53"/>
      <c r="H28" s="53"/>
      <c r="I28" s="53"/>
      <c r="J28" s="53">
        <f t="shared" si="3"/>
        <v>0</v>
      </c>
      <c r="K28" s="53"/>
      <c r="L28" s="56">
        <v>5.838E7</v>
      </c>
      <c r="M28" s="94">
        <v>0.0</v>
      </c>
      <c r="N28" s="56">
        <v>6.095E7</v>
      </c>
      <c r="O28" s="56">
        <f t="shared" si="4"/>
        <v>119330000</v>
      </c>
      <c r="P28" s="94">
        <v>1.45E7</v>
      </c>
      <c r="Q28" s="50">
        <f>JULY!E34-R28-S28</f>
        <v>72910000</v>
      </c>
      <c r="R28" s="199"/>
      <c r="S28" s="201">
        <v>3.252E7</v>
      </c>
      <c r="T28" s="50">
        <f t="shared" si="5"/>
        <v>105430000</v>
      </c>
      <c r="U28" s="97"/>
      <c r="V28" s="184">
        <v>2.295E7</v>
      </c>
      <c r="W28" s="68"/>
      <c r="X28" s="68">
        <v>1.4985E7</v>
      </c>
      <c r="Y28" s="68">
        <f t="shared" si="6"/>
        <v>37935000</v>
      </c>
      <c r="Z28" s="73"/>
      <c r="AA28" s="73">
        <v>1.15175E7</v>
      </c>
      <c r="AB28" s="50"/>
      <c r="AC28" s="50"/>
      <c r="AD28" s="50">
        <f t="shared" si="7"/>
        <v>11517500</v>
      </c>
      <c r="AE28" s="73"/>
      <c r="AF28" s="73">
        <f>JULY!H34-(AG28+AH28)</f>
        <v>37760000</v>
      </c>
      <c r="AG28" s="101">
        <v>0.0</v>
      </c>
      <c r="AH28" s="50">
        <v>0.0</v>
      </c>
      <c r="AI28" s="50">
        <f t="shared" si="8"/>
        <v>37760000</v>
      </c>
      <c r="AJ28" s="50">
        <v>0.0</v>
      </c>
      <c r="AK28" s="79">
        <v>2.685E7</v>
      </c>
      <c r="AL28" s="81">
        <v>0.0</v>
      </c>
      <c r="AM28" s="81">
        <v>1.42E7</v>
      </c>
      <c r="AN28" s="79">
        <f t="shared" si="19"/>
        <v>41050000</v>
      </c>
      <c r="AO28" s="81" t="s">
        <v>27</v>
      </c>
      <c r="AP28" s="82">
        <v>2.08E7</v>
      </c>
      <c r="AQ28" s="190">
        <v>0.0</v>
      </c>
      <c r="AR28" s="190">
        <v>890000.0</v>
      </c>
      <c r="AS28" s="50">
        <f t="shared" si="10"/>
        <v>21690000</v>
      </c>
      <c r="AT28" s="191"/>
      <c r="AU28" s="86">
        <f t="shared" ref="AU28:AW28" si="38">SUM(B28,G28,L29,Q28,V28,AA28,AF28,AK28,AP28)</f>
        <v>217437500</v>
      </c>
      <c r="AV28" s="86">
        <f t="shared" si="38"/>
        <v>6200000</v>
      </c>
      <c r="AW28" s="86">
        <f t="shared" si="38"/>
        <v>99855000</v>
      </c>
      <c r="AX28" s="86">
        <f t="shared" si="37"/>
        <v>323492500</v>
      </c>
      <c r="AY28" s="86"/>
    </row>
    <row r="29">
      <c r="A29" s="44">
        <v>46230.0</v>
      </c>
      <c r="B29" s="49">
        <f>JULY!B35-C29-D29</f>
        <v>34875000</v>
      </c>
      <c r="C29" s="50"/>
      <c r="D29" s="50">
        <v>8610000.0</v>
      </c>
      <c r="E29" s="50">
        <f t="shared" si="2"/>
        <v>43485000</v>
      </c>
      <c r="F29" s="50">
        <f>6750000+8610000</f>
        <v>15360000</v>
      </c>
      <c r="G29" s="53"/>
      <c r="H29" s="53"/>
      <c r="I29" s="53"/>
      <c r="J29" s="53">
        <f t="shared" si="3"/>
        <v>0</v>
      </c>
      <c r="K29" s="53"/>
      <c r="L29" s="56">
        <v>0.0</v>
      </c>
      <c r="M29" s="56">
        <v>6200000.0</v>
      </c>
      <c r="N29" s="56">
        <v>4380000.0</v>
      </c>
      <c r="O29" s="56">
        <f t="shared" si="4"/>
        <v>10580000</v>
      </c>
      <c r="P29" s="94"/>
      <c r="Q29" s="50">
        <f>JULY!E35-R29-S29</f>
        <v>22800000</v>
      </c>
      <c r="R29" s="114"/>
      <c r="S29" s="114">
        <v>1.58E7</v>
      </c>
      <c r="T29" s="50">
        <f t="shared" si="5"/>
        <v>38600000</v>
      </c>
      <c r="U29" s="202"/>
      <c r="V29" s="66">
        <v>1.34E7</v>
      </c>
      <c r="W29" s="68"/>
      <c r="X29" s="68">
        <v>4.627E7</v>
      </c>
      <c r="Y29" s="68">
        <f t="shared" si="6"/>
        <v>59670000</v>
      </c>
      <c r="Z29" s="73"/>
      <c r="AA29" s="73">
        <v>1.013625E7</v>
      </c>
      <c r="AB29" s="50">
        <v>2401250.0</v>
      </c>
      <c r="AC29" s="50"/>
      <c r="AD29" s="50">
        <f t="shared" si="7"/>
        <v>12537500</v>
      </c>
      <c r="AE29" s="73"/>
      <c r="AF29" s="73">
        <f>JULY!H35-(AG29+AH29)</f>
        <v>24060000</v>
      </c>
      <c r="AG29" s="101">
        <v>0.0</v>
      </c>
      <c r="AH29" s="50">
        <v>7900000.0</v>
      </c>
      <c r="AI29" s="50">
        <f t="shared" si="8"/>
        <v>31960000</v>
      </c>
      <c r="AJ29" s="50">
        <v>0.0</v>
      </c>
      <c r="AK29" s="127" t="s">
        <v>27</v>
      </c>
      <c r="AL29" s="102" t="s">
        <v>27</v>
      </c>
      <c r="AM29" s="102" t="s">
        <v>27</v>
      </c>
      <c r="AN29" s="79">
        <f t="shared" si="19"/>
        <v>0</v>
      </c>
      <c r="AO29" s="102" t="s">
        <v>27</v>
      </c>
      <c r="AP29" s="103">
        <v>7850000.0</v>
      </c>
      <c r="AQ29" s="190"/>
      <c r="AR29" s="190"/>
      <c r="AS29" s="50">
        <f t="shared" si="10"/>
        <v>7850000</v>
      </c>
      <c r="AT29" s="191"/>
      <c r="AU29" s="86">
        <f t="shared" ref="AU29:AW29" si="39">SUM(B29,G29,L29,Q29,V29,AA29,AF29,AK29,AP29)</f>
        <v>113121250</v>
      </c>
      <c r="AV29" s="86">
        <f t="shared" si="39"/>
        <v>8601250</v>
      </c>
      <c r="AW29" s="86">
        <f t="shared" si="39"/>
        <v>82960000</v>
      </c>
      <c r="AX29" s="86">
        <f t="shared" ref="AX29:AX32" si="41">E29+J29+O29+T29+Y29+AD29+AI29+AN29+AS29</f>
        <v>204682500</v>
      </c>
      <c r="AY29" s="86"/>
    </row>
    <row r="30">
      <c r="A30" s="44">
        <v>46231.0</v>
      </c>
      <c r="B30" s="49">
        <f>JULY!B36-C30-D30</f>
        <v>71840000</v>
      </c>
      <c r="C30" s="50"/>
      <c r="D30" s="50">
        <v>4.788E7</v>
      </c>
      <c r="E30" s="50">
        <f t="shared" si="2"/>
        <v>119720000</v>
      </c>
      <c r="F30" s="50"/>
      <c r="G30" s="53"/>
      <c r="H30" s="53"/>
      <c r="I30" s="53"/>
      <c r="J30" s="53">
        <f t="shared" si="3"/>
        <v>0</v>
      </c>
      <c r="K30" s="53"/>
      <c r="L30" s="56">
        <v>1.197E7</v>
      </c>
      <c r="M30" s="94">
        <v>7.9E7</v>
      </c>
      <c r="N30" s="94">
        <v>2.275E7</v>
      </c>
      <c r="O30" s="56">
        <f t="shared" si="4"/>
        <v>113720000</v>
      </c>
      <c r="P30" s="94">
        <v>1.65E7</v>
      </c>
      <c r="Q30" s="50">
        <f>JULY!E36-R30-S30</f>
        <v>12025000</v>
      </c>
      <c r="R30" s="50">
        <v>1.65E7</v>
      </c>
      <c r="S30" s="50">
        <v>5.625E7</v>
      </c>
      <c r="T30" s="50">
        <f t="shared" si="5"/>
        <v>84775000</v>
      </c>
      <c r="U30" s="64"/>
      <c r="V30" s="66">
        <f>JULY!F36-X30</f>
        <v>22950000</v>
      </c>
      <c r="W30" s="68"/>
      <c r="X30" s="68">
        <v>4.4615E7</v>
      </c>
      <c r="Y30" s="68">
        <f t="shared" si="6"/>
        <v>67565000</v>
      </c>
      <c r="Z30" s="73"/>
      <c r="AA30" s="73">
        <v>5567500.0</v>
      </c>
      <c r="AB30" s="50">
        <v>3060000.0</v>
      </c>
      <c r="AC30" s="50"/>
      <c r="AD30" s="50">
        <f t="shared" si="7"/>
        <v>8627500</v>
      </c>
      <c r="AE30" s="73"/>
      <c r="AF30" s="73">
        <f>JULY!H36-(AG30+AH30)</f>
        <v>27030000</v>
      </c>
      <c r="AG30" s="101">
        <v>0.0</v>
      </c>
      <c r="AH30" s="50">
        <v>1.65E7</v>
      </c>
      <c r="AI30" s="50">
        <f t="shared" si="8"/>
        <v>43530000</v>
      </c>
      <c r="AJ30" s="101">
        <v>0.0</v>
      </c>
      <c r="AK30" s="79">
        <v>1.056E7</v>
      </c>
      <c r="AL30" s="102">
        <v>1.65E7</v>
      </c>
      <c r="AM30" s="102" t="s">
        <v>27</v>
      </c>
      <c r="AN30" s="79">
        <f t="shared" si="19"/>
        <v>27060000</v>
      </c>
      <c r="AO30" s="102" t="s">
        <v>27</v>
      </c>
      <c r="AP30" s="103">
        <v>1.03E7</v>
      </c>
      <c r="AQ30" s="190"/>
      <c r="AR30" s="190"/>
      <c r="AS30" s="50">
        <f t="shared" si="10"/>
        <v>10300000</v>
      </c>
      <c r="AT30" s="191"/>
      <c r="AU30" s="86">
        <f t="shared" ref="AU30:AW30" si="40">SUM(B30,G30,L30,Q30,V30,AA30,AF30,AK30,AP30)</f>
        <v>172242500</v>
      </c>
      <c r="AV30" s="86">
        <f t="shared" si="40"/>
        <v>115060000</v>
      </c>
      <c r="AW30" s="86">
        <f t="shared" si="40"/>
        <v>187995000</v>
      </c>
      <c r="AX30" s="86">
        <f t="shared" si="41"/>
        <v>475297500</v>
      </c>
      <c r="AY30" s="86"/>
    </row>
    <row r="31">
      <c r="A31" s="44">
        <v>46232.0</v>
      </c>
      <c r="B31" s="49">
        <f>JULY!B37-C31-D31</f>
        <v>52362000</v>
      </c>
      <c r="C31" s="50"/>
      <c r="D31" s="50">
        <v>3.04E7</v>
      </c>
      <c r="E31" s="50">
        <f t="shared" si="2"/>
        <v>82762000</v>
      </c>
      <c r="F31" s="50">
        <v>1.65E7</v>
      </c>
      <c r="G31" s="53"/>
      <c r="H31" s="53"/>
      <c r="I31" s="53"/>
      <c r="J31" s="53">
        <f t="shared" si="3"/>
        <v>0</v>
      </c>
      <c r="K31" s="53"/>
      <c r="L31" s="56">
        <v>1.952E7</v>
      </c>
      <c r="M31" s="94">
        <v>2.644E7</v>
      </c>
      <c r="N31" s="94">
        <v>4.32E7</v>
      </c>
      <c r="O31" s="56">
        <f t="shared" si="4"/>
        <v>89160000</v>
      </c>
      <c r="P31" s="94"/>
      <c r="Q31" s="50">
        <f>JULY!E37-R31-S31</f>
        <v>30510000</v>
      </c>
      <c r="R31" s="50"/>
      <c r="S31" s="50"/>
      <c r="T31" s="50">
        <f t="shared" si="5"/>
        <v>30510000</v>
      </c>
      <c r="U31" s="64"/>
      <c r="V31" s="66">
        <v>1.197E7</v>
      </c>
      <c r="W31" s="68"/>
      <c r="X31" s="175">
        <v>3.3E7</v>
      </c>
      <c r="Y31" s="68">
        <f t="shared" si="6"/>
        <v>44970000</v>
      </c>
      <c r="Z31" s="164"/>
      <c r="AA31" s="238" t="s">
        <v>27</v>
      </c>
      <c r="AB31" s="73" t="s">
        <v>27</v>
      </c>
      <c r="AC31" s="73" t="s">
        <v>27</v>
      </c>
      <c r="AD31" s="50">
        <f t="shared" si="7"/>
        <v>0</v>
      </c>
      <c r="AE31" s="73"/>
      <c r="AF31" s="73">
        <f>JULY!H37-(AG31+AH31)</f>
        <v>7000000</v>
      </c>
      <c r="AG31" s="101">
        <v>0.0</v>
      </c>
      <c r="AH31" s="50">
        <v>1.65E7</v>
      </c>
      <c r="AI31" s="50">
        <f t="shared" si="8"/>
        <v>23500000</v>
      </c>
      <c r="AJ31" s="50">
        <v>0.0</v>
      </c>
      <c r="AK31" s="79">
        <f>104350000-AL31</f>
        <v>78600000</v>
      </c>
      <c r="AL31" s="102">
        <f>16500000+9250000</f>
        <v>25750000</v>
      </c>
      <c r="AM31" s="102" t="s">
        <v>27</v>
      </c>
      <c r="AN31" s="79">
        <f t="shared" si="19"/>
        <v>104350000</v>
      </c>
      <c r="AO31" s="102" t="s">
        <v>27</v>
      </c>
      <c r="AP31" s="103">
        <v>8600000.0</v>
      </c>
      <c r="AQ31" s="190"/>
      <c r="AR31" s="190"/>
      <c r="AS31" s="50">
        <f t="shared" si="10"/>
        <v>8600000</v>
      </c>
      <c r="AT31" s="191"/>
      <c r="AU31" s="86">
        <f t="shared" ref="AU31:AW31" si="42">SUM(B31,G31,L31,Q31,V31,AA31,AF31,AK31,AP31)</f>
        <v>208562000</v>
      </c>
      <c r="AV31" s="86">
        <f t="shared" si="42"/>
        <v>52190000</v>
      </c>
      <c r="AW31" s="86">
        <f t="shared" si="42"/>
        <v>123100000</v>
      </c>
      <c r="AX31" s="86">
        <f t="shared" si="41"/>
        <v>383852000</v>
      </c>
      <c r="AY31" s="86"/>
    </row>
    <row r="32">
      <c r="A32" s="44">
        <v>46233.0</v>
      </c>
      <c r="B32" s="49">
        <f>JULY!B38-C32-D32</f>
        <v>44660000</v>
      </c>
      <c r="C32" s="50"/>
      <c r="D32" s="50">
        <v>5.214E7</v>
      </c>
      <c r="E32" s="50">
        <f t="shared" si="2"/>
        <v>96800000</v>
      </c>
      <c r="F32" s="50"/>
      <c r="G32" s="53"/>
      <c r="H32" s="53"/>
      <c r="I32" s="53"/>
      <c r="J32" s="53">
        <f t="shared" si="3"/>
        <v>0</v>
      </c>
      <c r="K32" s="53"/>
      <c r="L32" s="56">
        <v>2.21E7</v>
      </c>
      <c r="M32" s="56"/>
      <c r="N32" s="56">
        <v>5.755E7</v>
      </c>
      <c r="O32" s="56">
        <f t="shared" si="4"/>
        <v>79650000</v>
      </c>
      <c r="P32" s="94"/>
      <c r="Q32" s="50">
        <f>JULY!E38-R32-S32</f>
        <v>62675000</v>
      </c>
      <c r="R32" s="50"/>
      <c r="S32" s="50">
        <v>7.7886E7</v>
      </c>
      <c r="T32" s="50">
        <f t="shared" si="5"/>
        <v>140561000</v>
      </c>
      <c r="U32" s="64"/>
      <c r="V32" s="66">
        <f>JULY!F38-X32</f>
        <v>38221000</v>
      </c>
      <c r="W32" s="68"/>
      <c r="X32" s="68">
        <v>4.1245E7</v>
      </c>
      <c r="Y32" s="68">
        <f t="shared" si="6"/>
        <v>79466000</v>
      </c>
      <c r="Z32" s="73"/>
      <c r="AA32" s="73">
        <v>1.399875E7</v>
      </c>
      <c r="AB32" s="73">
        <v>3170500.0</v>
      </c>
      <c r="AC32" s="73"/>
      <c r="AD32" s="50">
        <f t="shared" si="7"/>
        <v>17169250</v>
      </c>
      <c r="AE32" s="73"/>
      <c r="AF32" s="73">
        <f>JULY!H38-(AG32+AH32)</f>
        <v>13900000</v>
      </c>
      <c r="AG32" s="101">
        <v>0.0</v>
      </c>
      <c r="AH32" s="50">
        <v>5.255E7</v>
      </c>
      <c r="AI32" s="50">
        <f t="shared" si="8"/>
        <v>66450000</v>
      </c>
      <c r="AJ32" s="50">
        <v>0.0</v>
      </c>
      <c r="AK32" s="79">
        <f>103230000-AM32</f>
        <v>94690000</v>
      </c>
      <c r="AL32" s="81" t="s">
        <v>27</v>
      </c>
      <c r="AM32" s="81">
        <v>8540000.0</v>
      </c>
      <c r="AN32" s="79">
        <f t="shared" si="19"/>
        <v>103230000</v>
      </c>
      <c r="AO32" s="81" t="s">
        <v>27</v>
      </c>
      <c r="AP32" s="82">
        <v>0.0</v>
      </c>
      <c r="AQ32" s="190">
        <v>0.0</v>
      </c>
      <c r="AR32" s="190">
        <v>0.0</v>
      </c>
      <c r="AS32" s="50">
        <v>0.0</v>
      </c>
      <c r="AT32" s="191"/>
      <c r="AU32" s="86">
        <f t="shared" ref="AU32:AW32" si="43">SUM(B32,G32,L32,Q32,V32,AA32,AF32,AK32,AP32)</f>
        <v>290244750</v>
      </c>
      <c r="AV32" s="86">
        <f t="shared" si="43"/>
        <v>3170500</v>
      </c>
      <c r="AW32" s="86">
        <f t="shared" si="43"/>
        <v>289911000</v>
      </c>
      <c r="AX32" s="86">
        <f t="shared" si="41"/>
        <v>583326250</v>
      </c>
      <c r="AY32" s="86"/>
    </row>
    <row r="33">
      <c r="A33" s="44">
        <v>46234.0</v>
      </c>
      <c r="B33" s="49">
        <f>JULY!B39-C33-D33</f>
        <v>50145000</v>
      </c>
      <c r="C33" s="50"/>
      <c r="D33" s="50"/>
      <c r="E33" s="50">
        <f t="shared" si="2"/>
        <v>50145000</v>
      </c>
      <c r="F33" s="50"/>
      <c r="G33" s="53"/>
      <c r="H33" s="53"/>
      <c r="I33" s="53"/>
      <c r="J33" s="53">
        <f t="shared" si="3"/>
        <v>0</v>
      </c>
      <c r="K33" s="53"/>
      <c r="L33" s="56">
        <v>6.5825E7</v>
      </c>
      <c r="M33" s="56"/>
      <c r="N33" s="56">
        <v>5.779E7</v>
      </c>
      <c r="O33" s="56">
        <f>SUM(L33:N33)</f>
        <v>123615000</v>
      </c>
      <c r="P33" s="94">
        <v>1.45E7</v>
      </c>
      <c r="Q33" s="50">
        <f>JULY!E39-R33-S33</f>
        <v>47250000</v>
      </c>
      <c r="R33" s="50"/>
      <c r="S33" s="50">
        <v>2.41E7</v>
      </c>
      <c r="T33" s="50">
        <f t="shared" si="5"/>
        <v>71350000</v>
      </c>
      <c r="U33" s="64"/>
      <c r="V33" s="66"/>
      <c r="W33" s="68"/>
      <c r="X33" s="68">
        <v>5.212E7</v>
      </c>
      <c r="Y33" s="68">
        <f t="shared" si="6"/>
        <v>52120000</v>
      </c>
      <c r="Z33" s="73"/>
      <c r="AA33" s="73">
        <v>7010000.0</v>
      </c>
      <c r="AB33" s="73"/>
      <c r="AC33" s="73"/>
      <c r="AD33" s="50">
        <f t="shared" si="7"/>
        <v>7010000</v>
      </c>
      <c r="AE33" s="73"/>
      <c r="AF33" s="73">
        <f>JULY!H39-(AG33+AH33)</f>
        <v>28290000</v>
      </c>
      <c r="AG33" s="101">
        <v>0.0</v>
      </c>
      <c r="AH33" s="50">
        <v>0.0</v>
      </c>
      <c r="AI33" s="50">
        <f t="shared" si="8"/>
        <v>28290000</v>
      </c>
      <c r="AJ33" s="50">
        <v>0.0</v>
      </c>
      <c r="AK33" s="79">
        <v>1.39E7</v>
      </c>
      <c r="AL33" s="81" t="s">
        <v>27</v>
      </c>
      <c r="AM33" s="81" t="s">
        <v>27</v>
      </c>
      <c r="AN33" s="79">
        <f t="shared" si="19"/>
        <v>13900000</v>
      </c>
      <c r="AO33" s="81" t="s">
        <v>27</v>
      </c>
      <c r="AP33" s="82">
        <v>0.0</v>
      </c>
      <c r="AQ33" s="190">
        <v>0.0</v>
      </c>
      <c r="AR33" s="190">
        <v>0.0</v>
      </c>
      <c r="AS33" s="50">
        <f>sum(AP33:AR33)</f>
        <v>0</v>
      </c>
      <c r="AT33" s="191"/>
      <c r="AU33" s="86"/>
      <c r="AV33" s="86"/>
      <c r="AW33" s="86"/>
      <c r="AX33" s="86"/>
      <c r="AY33" s="86"/>
    </row>
    <row r="34">
      <c r="A34" s="205" t="s">
        <v>31</v>
      </c>
      <c r="B34" s="206">
        <f>SUM(B3:B33)</f>
        <v>1072987000</v>
      </c>
      <c r="C34" s="206">
        <f t="shared" ref="C34:K34" si="44">SUM(C3:C32)</f>
        <v>0</v>
      </c>
      <c r="D34" s="206">
        <f t="shared" si="44"/>
        <v>835910500</v>
      </c>
      <c r="E34" s="206">
        <f t="shared" si="44"/>
        <v>1858752500</v>
      </c>
      <c r="F34" s="206">
        <f t="shared" si="44"/>
        <v>98892000</v>
      </c>
      <c r="G34" s="206">
        <f t="shared" si="44"/>
        <v>0</v>
      </c>
      <c r="H34" s="206">
        <f t="shared" si="44"/>
        <v>0</v>
      </c>
      <c r="I34" s="206">
        <f t="shared" si="44"/>
        <v>0</v>
      </c>
      <c r="J34" s="206">
        <f t="shared" si="44"/>
        <v>0</v>
      </c>
      <c r="K34" s="206">
        <f t="shared" si="44"/>
        <v>0</v>
      </c>
      <c r="L34" s="206">
        <f t="shared" ref="L34:P34" si="45">SUM(L3:L33)</f>
        <v>929645000</v>
      </c>
      <c r="M34" s="206">
        <f t="shared" si="45"/>
        <v>424103500</v>
      </c>
      <c r="N34" s="206">
        <f t="shared" si="45"/>
        <v>977517000</v>
      </c>
      <c r="O34" s="206">
        <f t="shared" si="45"/>
        <v>2331265500</v>
      </c>
      <c r="P34" s="206">
        <f t="shared" si="45"/>
        <v>106540000</v>
      </c>
      <c r="Q34" s="206">
        <f t="shared" ref="Q34:R34" si="46">SUM(Q3:Q32)</f>
        <v>1293471000</v>
      </c>
      <c r="R34" s="206">
        <f t="shared" si="46"/>
        <v>199860000</v>
      </c>
      <c r="S34" s="206">
        <f t="shared" ref="S34:T34" si="47">SUM(S3:S33)</f>
        <v>1061696250</v>
      </c>
      <c r="T34" s="206">
        <f t="shared" si="47"/>
        <v>2602277250</v>
      </c>
      <c r="U34" s="206">
        <f>SUM(U3:U32)</f>
        <v>0</v>
      </c>
      <c r="V34" s="206">
        <f t="shared" ref="V34:X34" si="48">SUM(V3:V33)</f>
        <v>708458500</v>
      </c>
      <c r="W34" s="206">
        <f t="shared" si="48"/>
        <v>0</v>
      </c>
      <c r="X34" s="206">
        <f t="shared" si="48"/>
        <v>872291500</v>
      </c>
      <c r="Y34" s="206">
        <f t="shared" ref="Y34:Z34" si="49">SUM(Y3:Y32)</f>
        <v>1528630000</v>
      </c>
      <c r="Z34" s="206">
        <f t="shared" si="49"/>
        <v>0</v>
      </c>
      <c r="AA34" s="206">
        <f t="shared" ref="AA34:AB34" si="50">SUM(AA3:AA33)</f>
        <v>369058500</v>
      </c>
      <c r="AB34" s="206">
        <f t="shared" si="50"/>
        <v>109408750</v>
      </c>
      <c r="AC34" s="206">
        <f>SUM(AC3:AC32)</f>
        <v>53808000</v>
      </c>
      <c r="AD34" s="206">
        <f>SUM(AD3:AD33)</f>
        <v>532275250</v>
      </c>
      <c r="AE34" s="206">
        <f t="shared" ref="AE34:AF34" si="51">SUM(AE3:AE32)</f>
        <v>0</v>
      </c>
      <c r="AF34" s="206">
        <f t="shared" si="51"/>
        <v>693907500</v>
      </c>
      <c r="AG34" s="206">
        <f t="shared" ref="AG34:AH34" si="52">SUM(AG3:AG33)</f>
        <v>0</v>
      </c>
      <c r="AH34" s="206">
        <f t="shared" si="52"/>
        <v>580219070</v>
      </c>
      <c r="AI34" s="206">
        <f>SUM(AI3:AI32)</f>
        <v>1274126570</v>
      </c>
      <c r="AJ34" s="206">
        <f t="shared" ref="AJ34:AR34" si="53">SUM(AJ3:AJ33)</f>
        <v>0</v>
      </c>
      <c r="AK34" s="208">
        <f t="shared" si="53"/>
        <v>830392750</v>
      </c>
      <c r="AL34" s="208">
        <f t="shared" si="53"/>
        <v>50350000</v>
      </c>
      <c r="AM34" s="208">
        <f t="shared" si="53"/>
        <v>277342000</v>
      </c>
      <c r="AN34" s="208">
        <f t="shared" si="53"/>
        <v>1173884750</v>
      </c>
      <c r="AO34" s="209">
        <f t="shared" si="53"/>
        <v>15800000</v>
      </c>
      <c r="AP34" s="206">
        <f t="shared" si="53"/>
        <v>712848500</v>
      </c>
      <c r="AQ34" s="206">
        <f t="shared" si="53"/>
        <v>29179500</v>
      </c>
      <c r="AR34" s="206">
        <f t="shared" si="53"/>
        <v>101323000</v>
      </c>
      <c r="AS34" s="206">
        <f t="shared" ref="AS34:AY34" si="54">SUM(AS3:AS32)</f>
        <v>843351000</v>
      </c>
      <c r="AT34" s="206">
        <f t="shared" si="54"/>
        <v>0</v>
      </c>
      <c r="AU34" s="210">
        <f t="shared" si="54"/>
        <v>6424793750</v>
      </c>
      <c r="AV34" s="210">
        <f t="shared" si="54"/>
        <v>819101750</v>
      </c>
      <c r="AW34" s="210">
        <f t="shared" si="54"/>
        <v>4588547320</v>
      </c>
      <c r="AX34" s="210">
        <f t="shared" si="54"/>
        <v>11848242820</v>
      </c>
      <c r="AY34" s="210">
        <f t="shared" si="54"/>
        <v>0</v>
      </c>
    </row>
    <row r="35">
      <c r="A35" s="211" t="s">
        <v>40</v>
      </c>
      <c r="B35" s="212">
        <f>B34/E34</f>
        <v>0.5772619001</v>
      </c>
      <c r="C35" s="212">
        <f>C34/E34</f>
        <v>0</v>
      </c>
      <c r="D35" s="212">
        <f>D34/E34</f>
        <v>0.4497158713</v>
      </c>
      <c r="E35" s="212"/>
      <c r="F35" s="212">
        <f>F34/E34</f>
        <v>0.05320342542</v>
      </c>
      <c r="G35" s="212" t="str">
        <f>G34/J34</f>
        <v>#DIV/0!</v>
      </c>
      <c r="H35" s="212" t="str">
        <f>H34/J34</f>
        <v>#DIV/0!</v>
      </c>
      <c r="I35" s="212" t="str">
        <f>I34/J34</f>
        <v>#DIV/0!</v>
      </c>
      <c r="J35" s="212"/>
      <c r="K35" s="212" t="str">
        <f>K34/J34</f>
        <v>#DIV/0!</v>
      </c>
      <c r="L35" s="212">
        <f>L34/O34</f>
        <v>0.3987726838</v>
      </c>
      <c r="M35" s="212">
        <f>M34/O34</f>
        <v>0.1819198628</v>
      </c>
      <c r="N35" s="212">
        <f>N34/O34</f>
        <v>0.4193074534</v>
      </c>
      <c r="O35" s="212"/>
      <c r="P35" s="212">
        <f>P34/O34</f>
        <v>0.04570050044</v>
      </c>
      <c r="Q35" s="212">
        <f>Q34/T34</f>
        <v>0.4970534942</v>
      </c>
      <c r="R35" s="212">
        <f>R34/T34</f>
        <v>0.07680196259</v>
      </c>
      <c r="S35" s="212">
        <f>S34/T34</f>
        <v>0.4079873695</v>
      </c>
      <c r="T35" s="212"/>
      <c r="U35" s="212">
        <f>U34/T34</f>
        <v>0</v>
      </c>
      <c r="V35" s="212">
        <f>V34/Y34</f>
        <v>0.4634597646</v>
      </c>
      <c r="W35" s="212">
        <f>W34/Y34</f>
        <v>0</v>
      </c>
      <c r="X35" s="212">
        <f>X34/Y34</f>
        <v>0.5706361252</v>
      </c>
      <c r="Y35" s="212"/>
      <c r="Z35" s="212">
        <f>Z34/Y34</f>
        <v>0</v>
      </c>
      <c r="AA35" s="212">
        <f>AA34/AD34</f>
        <v>0.6933602492</v>
      </c>
      <c r="AB35" s="212">
        <f>AB34/AD34</f>
        <v>0.2055491966</v>
      </c>
      <c r="AC35" s="212">
        <f>AC34/AD34</f>
        <v>0.1010905542</v>
      </c>
      <c r="AD35" s="212"/>
      <c r="AE35" s="212">
        <f>AE34/AD34</f>
        <v>0</v>
      </c>
      <c r="AF35" s="212">
        <f>AF34/AI34</f>
        <v>0.5446142607</v>
      </c>
      <c r="AG35" s="212">
        <f>AG34/AI34</f>
        <v>0</v>
      </c>
      <c r="AH35" s="212">
        <f>AH34/AI34</f>
        <v>0.4553857393</v>
      </c>
      <c r="AI35" s="212"/>
      <c r="AJ35" s="212">
        <f>AJ34/AI34</f>
        <v>0</v>
      </c>
      <c r="AK35" s="215">
        <f>AK34/AN34</f>
        <v>0.7073886512</v>
      </c>
      <c r="AL35" s="215">
        <f>AL34/AN34</f>
        <v>0.04289177451</v>
      </c>
      <c r="AM35" s="215">
        <f>AM34/AN34</f>
        <v>0.2362599906</v>
      </c>
      <c r="AN35" s="215"/>
      <c r="AO35" s="216">
        <f>AO34/AN34</f>
        <v>0.01345958366</v>
      </c>
      <c r="AP35" s="212">
        <f>AP34/AS34</f>
        <v>0.8452571942</v>
      </c>
      <c r="AQ35" s="212">
        <f>AQ34/AS34</f>
        <v>0.03459947282</v>
      </c>
      <c r="AR35" s="212">
        <f>AR34/AS34</f>
        <v>0.120143333</v>
      </c>
      <c r="AS35" s="212"/>
      <c r="AT35" s="212">
        <f>AT34/AS34</f>
        <v>0</v>
      </c>
      <c r="AU35" s="218">
        <f>AU34/AX34</f>
        <v>0.5422570965</v>
      </c>
      <c r="AV35" s="218">
        <f>AV34/AX34</f>
        <v>0.06913276192</v>
      </c>
      <c r="AW35" s="218">
        <f>AW34/AX34</f>
        <v>0.3872766105</v>
      </c>
      <c r="AX35" s="218"/>
      <c r="AY35" s="218">
        <f>AY34/AX34</f>
        <v>0</v>
      </c>
    </row>
    <row r="36">
      <c r="A36" s="219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1"/>
      <c r="X36" s="221"/>
      <c r="Y36" s="221"/>
      <c r="AB36" s="220"/>
      <c r="AC36" s="220"/>
      <c r="AD36" s="220"/>
      <c r="AE36" s="220"/>
      <c r="AF36" s="220"/>
      <c r="AG36" s="220"/>
      <c r="AH36" s="220"/>
      <c r="AI36" s="220"/>
      <c r="AJ36" s="220"/>
      <c r="AK36" s="222"/>
      <c r="AL36" s="222"/>
      <c r="AM36" s="222"/>
      <c r="AN36" s="222"/>
      <c r="AO36" s="223"/>
      <c r="AP36" s="220"/>
      <c r="AQ36" s="224"/>
      <c r="AR36" s="224"/>
      <c r="AS36" s="224"/>
      <c r="AT36" s="224"/>
      <c r="AU36" s="224">
        <f t="shared" ref="AU36:AX36" si="55">sum(AU20:AU26)</f>
        <v>1625913750</v>
      </c>
      <c r="AV36" s="224">
        <f t="shared" si="55"/>
        <v>150561500</v>
      </c>
      <c r="AW36" s="224">
        <f t="shared" si="55"/>
        <v>1041729250</v>
      </c>
      <c r="AX36" s="224">
        <f t="shared" si="55"/>
        <v>2818204500</v>
      </c>
      <c r="AY36" s="224"/>
    </row>
    <row r="37">
      <c r="A37" s="219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5"/>
      <c r="AA37" s="225"/>
      <c r="AB37" s="225"/>
      <c r="AC37" s="225"/>
      <c r="AD37" s="225"/>
      <c r="AE37" s="225"/>
      <c r="AF37" s="225"/>
      <c r="AG37" s="220"/>
      <c r="AH37" s="220"/>
      <c r="AI37" s="220"/>
      <c r="AJ37" s="220"/>
      <c r="AK37" s="222"/>
      <c r="AL37" s="222"/>
      <c r="AM37" s="222"/>
      <c r="AN37" s="222"/>
      <c r="AO37" s="223"/>
      <c r="AP37" s="220"/>
      <c r="AQ37" s="224"/>
      <c r="AR37" s="224"/>
      <c r="AS37" s="224"/>
      <c r="AT37" s="224"/>
      <c r="AU37" s="226"/>
      <c r="AV37" s="226"/>
      <c r="AW37" s="226"/>
      <c r="AX37" s="226"/>
      <c r="AY37" s="224"/>
    </row>
    <row r="38">
      <c r="A38" s="219"/>
      <c r="B38" s="220">
        <f t="shared" ref="B38:D38" si="56">sum(B3:B8)</f>
        <v>238959500</v>
      </c>
      <c r="C38" s="220">
        <f t="shared" si="56"/>
        <v>0</v>
      </c>
      <c r="D38" s="220">
        <f t="shared" si="56"/>
        <v>168354000</v>
      </c>
      <c r="E38" s="220">
        <f>sum(E3:E33)</f>
        <v>1908897500</v>
      </c>
      <c r="F38" s="220"/>
      <c r="G38" s="220">
        <f t="shared" ref="G38:J38" si="57">sum(G3:G8)</f>
        <v>0</v>
      </c>
      <c r="H38" s="220">
        <f t="shared" si="57"/>
        <v>0</v>
      </c>
      <c r="I38" s="220">
        <f t="shared" si="57"/>
        <v>0</v>
      </c>
      <c r="J38" s="220">
        <f t="shared" si="57"/>
        <v>0</v>
      </c>
      <c r="K38" s="220"/>
      <c r="L38" s="220">
        <f t="shared" ref="L38:O38" si="58">sum(L3:L8)</f>
        <v>130317000</v>
      </c>
      <c r="M38" s="220">
        <f t="shared" si="58"/>
        <v>63225000</v>
      </c>
      <c r="N38" s="220">
        <f t="shared" si="58"/>
        <v>123640000</v>
      </c>
      <c r="O38" s="220">
        <f t="shared" si="58"/>
        <v>317182000</v>
      </c>
      <c r="P38" s="220"/>
      <c r="Q38" s="220">
        <f t="shared" ref="Q38:T38" si="59">sum(Q3:Q8)</f>
        <v>261498250</v>
      </c>
      <c r="R38" s="220">
        <f t="shared" si="59"/>
        <v>7350000</v>
      </c>
      <c r="S38" s="220">
        <f t="shared" si="59"/>
        <v>230271250</v>
      </c>
      <c r="T38" s="220">
        <f t="shared" si="59"/>
        <v>499119500</v>
      </c>
      <c r="U38" s="220"/>
      <c r="V38" s="220">
        <f t="shared" ref="V38:Y38" si="60">sum(V3:V8)</f>
        <v>136802000</v>
      </c>
      <c r="W38" s="220">
        <f t="shared" si="60"/>
        <v>0</v>
      </c>
      <c r="X38" s="220">
        <f t="shared" si="60"/>
        <v>79253500</v>
      </c>
      <c r="Y38" s="220">
        <f t="shared" si="60"/>
        <v>216055500</v>
      </c>
      <c r="Z38" s="225"/>
      <c r="AA38" s="220">
        <f t="shared" ref="AA38:AD38" si="61">sum(AA3:AA8)</f>
        <v>110818250</v>
      </c>
      <c r="AB38" s="220">
        <f t="shared" si="61"/>
        <v>49866250</v>
      </c>
      <c r="AC38" s="220">
        <f t="shared" si="61"/>
        <v>0</v>
      </c>
      <c r="AD38" s="220">
        <f t="shared" si="61"/>
        <v>160684500</v>
      </c>
      <c r="AE38" s="225"/>
      <c r="AF38" s="220">
        <f t="shared" ref="AF38:AI38" si="62">sum(AF3:AF8)</f>
        <v>103765500</v>
      </c>
      <c r="AG38" s="220">
        <f t="shared" si="62"/>
        <v>0</v>
      </c>
      <c r="AH38" s="220">
        <f t="shared" si="62"/>
        <v>150047570</v>
      </c>
      <c r="AI38" s="220">
        <f t="shared" si="62"/>
        <v>253813070</v>
      </c>
      <c r="AJ38" s="220"/>
      <c r="AK38" s="222">
        <f t="shared" ref="AK38:AN38" si="63">sum(AK3:AK8)</f>
        <v>276800500</v>
      </c>
      <c r="AL38" s="222">
        <f t="shared" si="63"/>
        <v>8100000</v>
      </c>
      <c r="AM38" s="222">
        <f t="shared" si="63"/>
        <v>25740000</v>
      </c>
      <c r="AN38" s="222">
        <f t="shared" si="63"/>
        <v>310640500</v>
      </c>
      <c r="AO38" s="223"/>
      <c r="AP38" s="220">
        <f t="shared" ref="AP38:AS38" si="64">sum(AP3:AP8)</f>
        <v>215452750</v>
      </c>
      <c r="AQ38" s="220">
        <f t="shared" si="64"/>
        <v>13300000</v>
      </c>
      <c r="AR38" s="220">
        <f t="shared" si="64"/>
        <v>41668000</v>
      </c>
      <c r="AS38" s="220">
        <f t="shared" si="64"/>
        <v>270420750</v>
      </c>
      <c r="AT38" s="224"/>
      <c r="AU38" s="220">
        <f t="shared" ref="AU38:AX38" si="65">sum(AU21:AU27)</f>
        <v>1615452250</v>
      </c>
      <c r="AV38" s="220">
        <f t="shared" si="65"/>
        <v>117656500</v>
      </c>
      <c r="AW38" s="220">
        <f t="shared" si="65"/>
        <v>1139829250</v>
      </c>
      <c r="AX38" s="220">
        <f t="shared" si="65"/>
        <v>2872938000</v>
      </c>
      <c r="AY38" s="224"/>
    </row>
    <row r="39">
      <c r="A39" s="219"/>
      <c r="B39" s="227">
        <f>B38/E38</f>
        <v>0.125181944</v>
      </c>
      <c r="C39" s="227">
        <f>C38/E38</f>
        <v>0</v>
      </c>
      <c r="D39" s="227">
        <f>D38/E38</f>
        <v>0.0881943635</v>
      </c>
      <c r="E39" s="220"/>
      <c r="F39" s="220"/>
      <c r="G39" s="227" t="str">
        <f>G38/J38</f>
        <v>#DIV/0!</v>
      </c>
      <c r="H39" s="227" t="str">
        <f>H38/J38</f>
        <v>#DIV/0!</v>
      </c>
      <c r="I39" s="227" t="str">
        <f>I38/J38</f>
        <v>#DIV/0!</v>
      </c>
      <c r="J39" s="220"/>
      <c r="K39" s="220"/>
      <c r="L39" s="227">
        <f>L38/O38</f>
        <v>0.4108587499</v>
      </c>
      <c r="M39" s="227">
        <f>M38/O38</f>
        <v>0.1993335057</v>
      </c>
      <c r="N39" s="227">
        <f>N38/O38</f>
        <v>0.3898077444</v>
      </c>
      <c r="O39" s="220"/>
      <c r="P39" s="220"/>
      <c r="Q39" s="227">
        <f>Q38/T38</f>
        <v>0.5239191216</v>
      </c>
      <c r="R39" s="227">
        <f>R38/T38</f>
        <v>0.01472593237</v>
      </c>
      <c r="S39" s="227">
        <f>S38/T38</f>
        <v>0.4613549461</v>
      </c>
      <c r="T39" s="220"/>
      <c r="U39" s="220"/>
      <c r="V39" s="227">
        <f>V38/Y38</f>
        <v>0.6331799005</v>
      </c>
      <c r="W39" s="227">
        <f>W38/Y38</f>
        <v>0</v>
      </c>
      <c r="X39" s="227">
        <f>X38/Y38</f>
        <v>0.3668200995</v>
      </c>
      <c r="Y39" s="220"/>
      <c r="Z39" s="225"/>
      <c r="AA39" s="227">
        <f>AA38/AD38</f>
        <v>0.6896635954</v>
      </c>
      <c r="AB39" s="227">
        <f>AB38/AD38</f>
        <v>0.3103364046</v>
      </c>
      <c r="AC39" s="227">
        <f>AC38/AD38</f>
        <v>0</v>
      </c>
      <c r="AD39" s="220"/>
      <c r="AE39" s="225"/>
      <c r="AF39" s="227">
        <f>AF38/AI38</f>
        <v>0.4088264643</v>
      </c>
      <c r="AG39" s="227">
        <f>AG38/AI38</f>
        <v>0</v>
      </c>
      <c r="AH39" s="227">
        <f>AH38/AI38</f>
        <v>0.5911735357</v>
      </c>
      <c r="AI39" s="220"/>
      <c r="AJ39" s="220"/>
      <c r="AK39" s="228">
        <f>AK38/AN38</f>
        <v>0.891063786</v>
      </c>
      <c r="AL39" s="228">
        <f>AL38/AN38</f>
        <v>0.02607515762</v>
      </c>
      <c r="AM39" s="228">
        <f>AM38/AN38</f>
        <v>0.08286105643</v>
      </c>
      <c r="AN39" s="222"/>
      <c r="AO39" s="223"/>
      <c r="AP39" s="227">
        <f>AP38/AS38</f>
        <v>0.7967315748</v>
      </c>
      <c r="AQ39" s="227">
        <f>AQ38/AS38</f>
        <v>0.04918261635</v>
      </c>
      <c r="AR39" s="227">
        <f>AR38/AS38</f>
        <v>0.1540858089</v>
      </c>
      <c r="AS39" s="220"/>
      <c r="AT39" s="224"/>
      <c r="AU39" s="226">
        <f t="shared" ref="AU39:AU40" si="67">AU38/AX38</f>
        <v>0.5622997259</v>
      </c>
      <c r="AV39" s="226">
        <f t="shared" ref="AV39:AV40" si="68">AV38/AX38</f>
        <v>0.04095337247</v>
      </c>
      <c r="AW39" s="226">
        <f t="shared" ref="AW39:AW40" si="69">AW38/AX38</f>
        <v>0.3967469016</v>
      </c>
      <c r="AX39" s="224">
        <f t="shared" ref="AX39:AY39" si="66">sum(AX10:AX16)</f>
        <v>2572608000</v>
      </c>
      <c r="AY39" s="224">
        <f t="shared" si="66"/>
        <v>0</v>
      </c>
    </row>
    <row r="40">
      <c r="A40" s="219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7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5"/>
      <c r="AA40" s="225"/>
      <c r="AB40" s="225"/>
      <c r="AC40" s="225"/>
      <c r="AD40" s="225"/>
      <c r="AE40" s="225"/>
      <c r="AF40" s="225"/>
      <c r="AG40" s="220"/>
      <c r="AH40" s="220"/>
      <c r="AI40" s="220"/>
      <c r="AJ40" s="220"/>
      <c r="AK40" s="222"/>
      <c r="AL40" s="222"/>
      <c r="AM40" s="222"/>
      <c r="AN40" s="222"/>
      <c r="AO40" s="223"/>
      <c r="AP40" s="220"/>
      <c r="AQ40" s="224"/>
      <c r="AR40" s="224"/>
      <c r="AS40" s="224"/>
      <c r="AT40" s="224"/>
      <c r="AU40" s="226">
        <f t="shared" si="67"/>
        <v>0.000000000218571864</v>
      </c>
      <c r="AV40" s="226">
        <f t="shared" si="68"/>
        <v>0</v>
      </c>
      <c r="AW40" s="226">
        <f t="shared" si="69"/>
        <v>0.0000000001542197263</v>
      </c>
      <c r="AX40" s="224"/>
      <c r="AY40" s="224"/>
    </row>
    <row r="41">
      <c r="A41" s="219"/>
      <c r="B41" s="220"/>
      <c r="C41" s="220"/>
      <c r="D41" s="220"/>
      <c r="E41" s="220"/>
      <c r="F41" s="229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9"/>
      <c r="Y41" s="220"/>
      <c r="Z41" s="225"/>
      <c r="AA41" s="225"/>
      <c r="AB41" s="225"/>
      <c r="AC41" s="225"/>
      <c r="AD41" s="225"/>
      <c r="AE41" s="225"/>
      <c r="AF41" s="225"/>
      <c r="AG41" s="220"/>
      <c r="AH41" s="220"/>
      <c r="AI41" s="220"/>
      <c r="AJ41" s="220"/>
      <c r="AK41" s="222"/>
      <c r="AL41" s="222"/>
      <c r="AM41" s="222"/>
      <c r="AN41" s="222"/>
      <c r="AO41" s="223"/>
      <c r="AP41" s="220"/>
      <c r="AQ41" s="224"/>
      <c r="AR41" s="224"/>
      <c r="AS41" s="224"/>
      <c r="AT41" s="224"/>
      <c r="AU41" s="224"/>
      <c r="AV41" s="224"/>
      <c r="AW41" s="224"/>
      <c r="AX41" s="224"/>
      <c r="AY41" s="224"/>
    </row>
    <row r="42">
      <c r="A42" s="219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5"/>
      <c r="AA42" s="225"/>
      <c r="AB42" s="225"/>
      <c r="AC42" s="225"/>
      <c r="AD42" s="225"/>
      <c r="AE42" s="225"/>
      <c r="AF42" s="225"/>
      <c r="AG42" s="220"/>
      <c r="AH42" s="220"/>
      <c r="AI42" s="220"/>
      <c r="AJ42" s="220"/>
      <c r="AK42" s="222"/>
      <c r="AL42" s="222"/>
      <c r="AM42" s="222"/>
      <c r="AN42" s="222"/>
      <c r="AO42" s="223"/>
      <c r="AP42" s="220"/>
      <c r="AQ42" s="224"/>
      <c r="AR42" s="224"/>
      <c r="AS42" s="224"/>
      <c r="AT42" s="224"/>
      <c r="AU42" s="224"/>
      <c r="AV42" s="224"/>
      <c r="AW42" s="224"/>
      <c r="AX42" s="224"/>
      <c r="AY42" s="224"/>
    </row>
    <row r="43">
      <c r="A43" s="219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5"/>
      <c r="AA43" s="225"/>
      <c r="AB43" s="225"/>
      <c r="AC43" s="225"/>
      <c r="AD43" s="225"/>
      <c r="AE43" s="225"/>
      <c r="AF43" s="225"/>
      <c r="AG43" s="220"/>
      <c r="AH43" s="220"/>
      <c r="AI43" s="220"/>
      <c r="AJ43" s="220"/>
      <c r="AK43" s="222"/>
      <c r="AL43" s="222"/>
      <c r="AM43" s="222"/>
      <c r="AN43" s="222"/>
      <c r="AO43" s="223"/>
      <c r="AP43" s="220"/>
      <c r="AQ43" s="224"/>
      <c r="AR43" s="224"/>
      <c r="AS43" s="224"/>
      <c r="AT43" s="224"/>
      <c r="AU43" s="224"/>
      <c r="AV43" s="224"/>
      <c r="AW43" s="224"/>
      <c r="AX43" s="224"/>
      <c r="AY43" s="224"/>
    </row>
    <row r="44">
      <c r="A44" s="219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5"/>
      <c r="AA44" s="225"/>
      <c r="AB44" s="225"/>
      <c r="AC44" s="225"/>
      <c r="AD44" s="225"/>
      <c r="AE44" s="225"/>
      <c r="AF44" s="225"/>
      <c r="AG44" s="220"/>
      <c r="AH44" s="220"/>
      <c r="AI44" s="220"/>
      <c r="AJ44" s="220"/>
      <c r="AK44" s="222"/>
      <c r="AL44" s="222"/>
      <c r="AM44" s="222"/>
      <c r="AN44" s="222"/>
      <c r="AO44" s="223"/>
      <c r="AP44" s="220"/>
      <c r="AQ44" s="224"/>
      <c r="AR44" s="224"/>
      <c r="AS44" s="224"/>
      <c r="AT44" s="224"/>
      <c r="AU44" s="230"/>
      <c r="AV44" s="224"/>
      <c r="AW44" s="224"/>
      <c r="AX44" s="224"/>
      <c r="AY44" s="224"/>
    </row>
    <row r="45">
      <c r="A45" s="219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5"/>
      <c r="AA45" s="225"/>
      <c r="AB45" s="225"/>
      <c r="AC45" s="225"/>
      <c r="AD45" s="225"/>
      <c r="AE45" s="225"/>
      <c r="AF45" s="225"/>
      <c r="AG45" s="220"/>
      <c r="AH45" s="220"/>
      <c r="AI45" s="220"/>
      <c r="AJ45" s="220"/>
      <c r="AK45" s="222"/>
      <c r="AL45" s="222"/>
      <c r="AM45" s="222"/>
      <c r="AN45" s="222"/>
      <c r="AO45" s="223"/>
      <c r="AP45" s="220"/>
      <c r="AQ45" s="224"/>
      <c r="AR45" s="224"/>
      <c r="AS45" s="224"/>
      <c r="AT45" s="224"/>
      <c r="AU45" s="224"/>
      <c r="AV45" s="224"/>
      <c r="AW45" s="224"/>
      <c r="AX45" s="224"/>
      <c r="AY45" s="224"/>
    </row>
    <row r="46">
      <c r="A46" s="219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5"/>
      <c r="AA46" s="225"/>
      <c r="AB46" s="225"/>
      <c r="AC46" s="225"/>
      <c r="AD46" s="225"/>
      <c r="AE46" s="225"/>
      <c r="AF46" s="225"/>
      <c r="AG46" s="220"/>
      <c r="AH46" s="220"/>
      <c r="AI46" s="220"/>
      <c r="AJ46" s="220"/>
      <c r="AK46" s="222"/>
      <c r="AL46" s="222"/>
      <c r="AM46" s="222"/>
      <c r="AN46" s="222"/>
      <c r="AO46" s="223"/>
      <c r="AP46" s="220"/>
      <c r="AQ46" s="224"/>
      <c r="AR46" s="224"/>
      <c r="AS46" s="224"/>
      <c r="AT46" s="224"/>
      <c r="AU46" s="224"/>
      <c r="AV46" s="224"/>
      <c r="AW46" s="224"/>
      <c r="AX46" s="224"/>
      <c r="AY46" s="224"/>
    </row>
    <row r="47">
      <c r="A47" s="219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5"/>
      <c r="AA47" s="225"/>
      <c r="AB47" s="225"/>
      <c r="AC47" s="225"/>
      <c r="AD47" s="225"/>
      <c r="AE47" s="225"/>
      <c r="AF47" s="225"/>
      <c r="AG47" s="220"/>
      <c r="AH47" s="220"/>
      <c r="AI47" s="220"/>
      <c r="AJ47" s="220"/>
      <c r="AK47" s="222"/>
      <c r="AL47" s="222"/>
      <c r="AM47" s="222"/>
      <c r="AN47" s="222"/>
      <c r="AO47" s="223"/>
      <c r="AP47" s="220"/>
      <c r="AQ47" s="224"/>
      <c r="AR47" s="224"/>
      <c r="AS47" s="224"/>
      <c r="AT47" s="224"/>
      <c r="AU47" s="224"/>
      <c r="AV47" s="224"/>
      <c r="AW47" s="224"/>
      <c r="AX47" s="224"/>
      <c r="AY47" s="224"/>
    </row>
    <row r="48">
      <c r="A48" s="219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5"/>
      <c r="AA48" s="225"/>
      <c r="AB48" s="225"/>
      <c r="AC48" s="225"/>
      <c r="AD48" s="225"/>
      <c r="AE48" s="225"/>
      <c r="AF48" s="225"/>
      <c r="AG48" s="220"/>
      <c r="AH48" s="220"/>
      <c r="AI48" s="220"/>
      <c r="AJ48" s="220"/>
      <c r="AK48" s="222"/>
      <c r="AL48" s="222"/>
      <c r="AM48" s="222"/>
      <c r="AN48" s="222"/>
      <c r="AO48" s="223"/>
      <c r="AP48" s="220"/>
      <c r="AQ48" s="224"/>
      <c r="AR48" s="224"/>
      <c r="AS48" s="224"/>
      <c r="AT48" s="224"/>
      <c r="AU48" s="224"/>
      <c r="AV48" s="224"/>
      <c r="AW48" s="224"/>
      <c r="AX48" s="224"/>
      <c r="AY48" s="224"/>
    </row>
    <row r="49">
      <c r="A49" s="219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5"/>
      <c r="AA49" s="225"/>
      <c r="AB49" s="225"/>
      <c r="AC49" s="225"/>
      <c r="AD49" s="225"/>
      <c r="AE49" s="225"/>
      <c r="AF49" s="225"/>
      <c r="AG49" s="220"/>
      <c r="AH49" s="220"/>
      <c r="AI49" s="220"/>
      <c r="AJ49" s="220"/>
      <c r="AK49" s="222"/>
      <c r="AL49" s="222"/>
      <c r="AM49" s="222"/>
      <c r="AN49" s="222"/>
      <c r="AO49" s="223"/>
      <c r="AP49" s="220"/>
      <c r="AQ49" s="224"/>
      <c r="AR49" s="224"/>
      <c r="AS49" s="224"/>
      <c r="AT49" s="224"/>
      <c r="AU49" s="224"/>
      <c r="AV49" s="224"/>
      <c r="AW49" s="224"/>
      <c r="AX49" s="224"/>
      <c r="AY49" s="224"/>
    </row>
    <row r="50">
      <c r="A50" s="21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5"/>
      <c r="AA50" s="225"/>
      <c r="AB50" s="225"/>
      <c r="AC50" s="225"/>
      <c r="AD50" s="225"/>
      <c r="AE50" s="225"/>
      <c r="AF50" s="225"/>
      <c r="AG50" s="220"/>
      <c r="AH50" s="220"/>
      <c r="AI50" s="220"/>
      <c r="AJ50" s="220"/>
      <c r="AK50" s="222"/>
      <c r="AL50" s="222"/>
      <c r="AM50" s="222"/>
      <c r="AN50" s="222"/>
      <c r="AO50" s="223"/>
      <c r="AP50" s="220"/>
      <c r="AQ50" s="224"/>
      <c r="AR50" s="224"/>
      <c r="AS50" s="224"/>
      <c r="AT50" s="224"/>
      <c r="AU50" s="224"/>
      <c r="AV50" s="224"/>
      <c r="AW50" s="224"/>
      <c r="AX50" s="224"/>
      <c r="AY50" s="224"/>
    </row>
    <row r="51">
      <c r="A51" s="219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5"/>
      <c r="AA51" s="225"/>
      <c r="AB51" s="225"/>
      <c r="AC51" s="225"/>
      <c r="AD51" s="225"/>
      <c r="AE51" s="225"/>
      <c r="AF51" s="225"/>
      <c r="AG51" s="220"/>
      <c r="AH51" s="220"/>
      <c r="AI51" s="220"/>
      <c r="AJ51" s="220"/>
      <c r="AK51" s="222"/>
      <c r="AL51" s="222"/>
      <c r="AM51" s="222"/>
      <c r="AN51" s="222"/>
      <c r="AO51" s="223"/>
      <c r="AP51" s="220"/>
      <c r="AQ51" s="224"/>
      <c r="AR51" s="224"/>
      <c r="AS51" s="224"/>
      <c r="AT51" s="224"/>
      <c r="AU51" s="224"/>
      <c r="AV51" s="224"/>
      <c r="AW51" s="224"/>
      <c r="AX51" s="224"/>
      <c r="AY51" s="224"/>
    </row>
    <row r="52">
      <c r="A52" s="219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5"/>
      <c r="AA52" s="225"/>
      <c r="AB52" s="225"/>
      <c r="AC52" s="225"/>
      <c r="AD52" s="225"/>
      <c r="AE52" s="225"/>
      <c r="AF52" s="225"/>
      <c r="AG52" s="220"/>
      <c r="AH52" s="220"/>
      <c r="AI52" s="220"/>
      <c r="AJ52" s="220"/>
      <c r="AK52" s="222"/>
      <c r="AL52" s="222"/>
      <c r="AM52" s="222"/>
      <c r="AN52" s="222"/>
      <c r="AO52" s="223"/>
      <c r="AP52" s="220"/>
      <c r="AQ52" s="224"/>
      <c r="AR52" s="224"/>
      <c r="AS52" s="224"/>
      <c r="AT52" s="224"/>
      <c r="AU52" s="224"/>
      <c r="AV52" s="224"/>
      <c r="AW52" s="224"/>
      <c r="AX52" s="224"/>
      <c r="AY52" s="224"/>
    </row>
    <row r="53">
      <c r="A53" s="219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5"/>
      <c r="AA53" s="225"/>
      <c r="AB53" s="225"/>
      <c r="AC53" s="225"/>
      <c r="AD53" s="225"/>
      <c r="AE53" s="225"/>
      <c r="AF53" s="225"/>
      <c r="AG53" s="220"/>
      <c r="AH53" s="220"/>
      <c r="AI53" s="220"/>
      <c r="AJ53" s="220"/>
      <c r="AK53" s="222"/>
      <c r="AL53" s="222"/>
      <c r="AM53" s="222"/>
      <c r="AN53" s="222"/>
      <c r="AO53" s="223"/>
      <c r="AP53" s="220"/>
      <c r="AQ53" s="224"/>
      <c r="AR53" s="224"/>
      <c r="AS53" s="224"/>
      <c r="AT53" s="224"/>
      <c r="AU53" s="224"/>
      <c r="AV53" s="224"/>
      <c r="AW53" s="224"/>
      <c r="AX53" s="224"/>
      <c r="AY53" s="224"/>
    </row>
    <row r="54">
      <c r="A54" s="219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5"/>
      <c r="AA54" s="225"/>
      <c r="AB54" s="225"/>
      <c r="AC54" s="225"/>
      <c r="AD54" s="225"/>
      <c r="AE54" s="225"/>
      <c r="AF54" s="225"/>
      <c r="AG54" s="220"/>
      <c r="AH54" s="220"/>
      <c r="AI54" s="220"/>
      <c r="AJ54" s="220"/>
      <c r="AK54" s="222"/>
      <c r="AL54" s="222"/>
      <c r="AM54" s="222"/>
      <c r="AN54" s="222"/>
      <c r="AO54" s="223"/>
      <c r="AP54" s="220"/>
      <c r="AQ54" s="224"/>
      <c r="AR54" s="224"/>
      <c r="AS54" s="224"/>
      <c r="AT54" s="224"/>
      <c r="AU54" s="224"/>
      <c r="AV54" s="224"/>
      <c r="AW54" s="224"/>
      <c r="AX54" s="224"/>
      <c r="AY54" s="224"/>
    </row>
    <row r="55">
      <c r="A55" s="21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5"/>
      <c r="AA55" s="225"/>
      <c r="AB55" s="225"/>
      <c r="AC55" s="225"/>
      <c r="AD55" s="225"/>
      <c r="AE55" s="225"/>
      <c r="AF55" s="225"/>
      <c r="AG55" s="220"/>
      <c r="AH55" s="220"/>
      <c r="AI55" s="220"/>
      <c r="AJ55" s="220"/>
      <c r="AK55" s="222"/>
      <c r="AL55" s="222"/>
      <c r="AM55" s="222"/>
      <c r="AN55" s="222"/>
      <c r="AO55" s="223"/>
      <c r="AP55" s="220"/>
      <c r="AQ55" s="224"/>
      <c r="AR55" s="224"/>
      <c r="AS55" s="224"/>
      <c r="AT55" s="224"/>
      <c r="AU55" s="224"/>
      <c r="AV55" s="224"/>
      <c r="AW55" s="224"/>
      <c r="AX55" s="224"/>
      <c r="AY55" s="224"/>
    </row>
    <row r="56">
      <c r="A56" s="219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5"/>
      <c r="AA56" s="225"/>
      <c r="AB56" s="225"/>
      <c r="AC56" s="225"/>
      <c r="AD56" s="225"/>
      <c r="AE56" s="225"/>
      <c r="AF56" s="225"/>
      <c r="AG56" s="220"/>
      <c r="AH56" s="220"/>
      <c r="AI56" s="220"/>
      <c r="AJ56" s="220"/>
      <c r="AK56" s="222"/>
      <c r="AL56" s="222"/>
      <c r="AM56" s="222"/>
      <c r="AN56" s="222"/>
      <c r="AO56" s="223"/>
      <c r="AP56" s="220"/>
      <c r="AQ56" s="224"/>
      <c r="AR56" s="224"/>
      <c r="AS56" s="224"/>
      <c r="AT56" s="224"/>
      <c r="AU56" s="224"/>
      <c r="AV56" s="224"/>
      <c r="AW56" s="224"/>
      <c r="AX56" s="224"/>
      <c r="AY56" s="224"/>
    </row>
    <row r="57">
      <c r="A57" s="219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5"/>
      <c r="AA57" s="225"/>
      <c r="AB57" s="225"/>
      <c r="AC57" s="225"/>
      <c r="AD57" s="225"/>
      <c r="AE57" s="225"/>
      <c r="AF57" s="225"/>
      <c r="AG57" s="220"/>
      <c r="AH57" s="220"/>
      <c r="AI57" s="220"/>
      <c r="AJ57" s="220"/>
      <c r="AK57" s="222"/>
      <c r="AL57" s="222"/>
      <c r="AM57" s="222"/>
      <c r="AN57" s="222"/>
      <c r="AO57" s="223"/>
      <c r="AP57" s="220"/>
      <c r="AQ57" s="224"/>
      <c r="AR57" s="224"/>
      <c r="AS57" s="224"/>
      <c r="AT57" s="224"/>
      <c r="AU57" s="224"/>
      <c r="AV57" s="224"/>
      <c r="AW57" s="224"/>
      <c r="AX57" s="224"/>
      <c r="AY57" s="224"/>
    </row>
    <row r="58">
      <c r="A58" s="219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5"/>
      <c r="AA58" s="225"/>
      <c r="AB58" s="225"/>
      <c r="AC58" s="225"/>
      <c r="AD58" s="225"/>
      <c r="AE58" s="225"/>
      <c r="AF58" s="225"/>
      <c r="AG58" s="220"/>
      <c r="AH58" s="220"/>
      <c r="AI58" s="220"/>
      <c r="AJ58" s="220"/>
      <c r="AK58" s="222"/>
      <c r="AL58" s="222"/>
      <c r="AM58" s="222"/>
      <c r="AN58" s="222"/>
      <c r="AO58" s="223"/>
      <c r="AP58" s="220"/>
      <c r="AQ58" s="224"/>
      <c r="AR58" s="224"/>
      <c r="AS58" s="224"/>
      <c r="AT58" s="224"/>
      <c r="AU58" s="224"/>
      <c r="AV58" s="224"/>
      <c r="AW58" s="224"/>
      <c r="AX58" s="224"/>
      <c r="AY58" s="224"/>
    </row>
    <row r="59">
      <c r="A59" s="219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5"/>
      <c r="AA59" s="225"/>
      <c r="AB59" s="225"/>
      <c r="AC59" s="225"/>
      <c r="AD59" s="225"/>
      <c r="AE59" s="225"/>
      <c r="AF59" s="225"/>
      <c r="AG59" s="220"/>
      <c r="AH59" s="220"/>
      <c r="AI59" s="220"/>
      <c r="AJ59" s="220"/>
      <c r="AK59" s="222"/>
      <c r="AL59" s="222"/>
      <c r="AM59" s="222"/>
      <c r="AN59" s="222"/>
      <c r="AO59" s="223"/>
      <c r="AP59" s="220"/>
      <c r="AQ59" s="224"/>
      <c r="AR59" s="224"/>
      <c r="AS59" s="224"/>
      <c r="AT59" s="224"/>
      <c r="AU59" s="224"/>
      <c r="AV59" s="224"/>
      <c r="AW59" s="224"/>
      <c r="AX59" s="224"/>
      <c r="AY59" s="224"/>
    </row>
    <row r="60">
      <c r="A60" s="219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5"/>
      <c r="AA60" s="225"/>
      <c r="AB60" s="225"/>
      <c r="AC60" s="225"/>
      <c r="AD60" s="225"/>
      <c r="AE60" s="225"/>
      <c r="AF60" s="225"/>
      <c r="AG60" s="220"/>
      <c r="AH60" s="220"/>
      <c r="AI60" s="220"/>
      <c r="AJ60" s="220"/>
      <c r="AK60" s="222"/>
      <c r="AL60" s="222"/>
      <c r="AM60" s="222"/>
      <c r="AN60" s="222"/>
      <c r="AO60" s="223"/>
      <c r="AP60" s="220"/>
      <c r="AQ60" s="224"/>
      <c r="AR60" s="224"/>
      <c r="AS60" s="224"/>
      <c r="AT60" s="224"/>
      <c r="AU60" s="224"/>
      <c r="AV60" s="224"/>
      <c r="AW60" s="224"/>
      <c r="AX60" s="224"/>
      <c r="AY60" s="224"/>
    </row>
    <row r="61">
      <c r="A61" s="219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5"/>
      <c r="AA61" s="225"/>
      <c r="AB61" s="225"/>
      <c r="AC61" s="225"/>
      <c r="AD61" s="225"/>
      <c r="AE61" s="225"/>
      <c r="AF61" s="225"/>
      <c r="AG61" s="220"/>
      <c r="AH61" s="220"/>
      <c r="AI61" s="220"/>
      <c r="AJ61" s="220"/>
      <c r="AK61" s="222"/>
      <c r="AL61" s="222"/>
      <c r="AM61" s="222"/>
      <c r="AN61" s="222"/>
      <c r="AO61" s="223"/>
      <c r="AP61" s="220"/>
      <c r="AQ61" s="224"/>
      <c r="AR61" s="224"/>
      <c r="AS61" s="224"/>
      <c r="AT61" s="224"/>
      <c r="AU61" s="224"/>
      <c r="AV61" s="224"/>
      <c r="AW61" s="224"/>
      <c r="AX61" s="224"/>
      <c r="AY61" s="224"/>
    </row>
    <row r="62">
      <c r="A62" s="219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5"/>
      <c r="AA62" s="225"/>
      <c r="AB62" s="225"/>
      <c r="AC62" s="225"/>
      <c r="AD62" s="225"/>
      <c r="AE62" s="225"/>
      <c r="AF62" s="225"/>
      <c r="AG62" s="220"/>
      <c r="AH62" s="220"/>
      <c r="AI62" s="220"/>
      <c r="AJ62" s="220"/>
      <c r="AK62" s="222"/>
      <c r="AL62" s="222"/>
      <c r="AM62" s="222"/>
      <c r="AN62" s="222"/>
      <c r="AO62" s="223"/>
      <c r="AP62" s="220"/>
      <c r="AQ62" s="224"/>
      <c r="AR62" s="224"/>
      <c r="AS62" s="224"/>
      <c r="AT62" s="224"/>
      <c r="AU62" s="224"/>
      <c r="AV62" s="224"/>
      <c r="AW62" s="224"/>
      <c r="AX62" s="224"/>
      <c r="AY62" s="224"/>
    </row>
    <row r="63">
      <c r="A63" s="219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5"/>
      <c r="AA63" s="225"/>
      <c r="AB63" s="225"/>
      <c r="AC63" s="225"/>
      <c r="AD63" s="225"/>
      <c r="AE63" s="225"/>
      <c r="AF63" s="225"/>
      <c r="AG63" s="220"/>
      <c r="AH63" s="220"/>
      <c r="AI63" s="220"/>
      <c r="AJ63" s="220"/>
      <c r="AK63" s="222"/>
      <c r="AL63" s="222"/>
      <c r="AM63" s="222"/>
      <c r="AN63" s="222"/>
      <c r="AO63" s="223"/>
      <c r="AP63" s="220"/>
      <c r="AQ63" s="224"/>
      <c r="AR63" s="224"/>
      <c r="AS63" s="224"/>
      <c r="AT63" s="224"/>
      <c r="AU63" s="224"/>
      <c r="AV63" s="224"/>
      <c r="AW63" s="224"/>
      <c r="AX63" s="224"/>
      <c r="AY63" s="224"/>
    </row>
    <row r="64">
      <c r="A64" s="219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5"/>
      <c r="AA64" s="225"/>
      <c r="AB64" s="225"/>
      <c r="AC64" s="225"/>
      <c r="AD64" s="225"/>
      <c r="AE64" s="225"/>
      <c r="AF64" s="225"/>
      <c r="AG64" s="220"/>
      <c r="AH64" s="220"/>
      <c r="AI64" s="220"/>
      <c r="AJ64" s="220"/>
      <c r="AK64" s="222"/>
      <c r="AL64" s="222"/>
      <c r="AM64" s="222"/>
      <c r="AN64" s="222"/>
      <c r="AO64" s="223"/>
      <c r="AP64" s="220"/>
      <c r="AQ64" s="224"/>
      <c r="AR64" s="224"/>
      <c r="AS64" s="224"/>
      <c r="AT64" s="224"/>
      <c r="AU64" s="224"/>
      <c r="AV64" s="224"/>
      <c r="AW64" s="224"/>
      <c r="AX64" s="224"/>
      <c r="AY64" s="224"/>
    </row>
    <row r="65">
      <c r="A65" s="219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5"/>
      <c r="AA65" s="225"/>
      <c r="AB65" s="225"/>
      <c r="AC65" s="225"/>
      <c r="AD65" s="225"/>
      <c r="AE65" s="225"/>
      <c r="AF65" s="225"/>
      <c r="AG65" s="220"/>
      <c r="AH65" s="220"/>
      <c r="AI65" s="220"/>
      <c r="AJ65" s="220"/>
      <c r="AK65" s="222"/>
      <c r="AL65" s="222"/>
      <c r="AM65" s="222"/>
      <c r="AN65" s="222"/>
      <c r="AO65" s="223"/>
      <c r="AP65" s="220"/>
      <c r="AQ65" s="224"/>
      <c r="AR65" s="224"/>
      <c r="AS65" s="224"/>
      <c r="AT65" s="224"/>
      <c r="AU65" s="224"/>
      <c r="AV65" s="224"/>
      <c r="AW65" s="224"/>
      <c r="AX65" s="224"/>
      <c r="AY65" s="224"/>
    </row>
    <row r="66">
      <c r="A66" s="219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5"/>
      <c r="AA66" s="225"/>
      <c r="AB66" s="225"/>
      <c r="AC66" s="225"/>
      <c r="AD66" s="225"/>
      <c r="AE66" s="225"/>
      <c r="AF66" s="225"/>
      <c r="AG66" s="220"/>
      <c r="AH66" s="220"/>
      <c r="AI66" s="220"/>
      <c r="AJ66" s="220"/>
      <c r="AK66" s="222"/>
      <c r="AL66" s="222"/>
      <c r="AM66" s="222"/>
      <c r="AN66" s="222"/>
      <c r="AO66" s="223"/>
      <c r="AP66" s="220"/>
      <c r="AQ66" s="224"/>
      <c r="AR66" s="224"/>
      <c r="AS66" s="224"/>
      <c r="AT66" s="224"/>
      <c r="AU66" s="224"/>
      <c r="AV66" s="224"/>
      <c r="AW66" s="224"/>
      <c r="AX66" s="224"/>
      <c r="AY66" s="224"/>
    </row>
    <row r="67">
      <c r="A67" s="219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5"/>
      <c r="AA67" s="225"/>
      <c r="AB67" s="225"/>
      <c r="AC67" s="225"/>
      <c r="AD67" s="225"/>
      <c r="AE67" s="225"/>
      <c r="AF67" s="225"/>
      <c r="AG67" s="220"/>
      <c r="AH67" s="220"/>
      <c r="AI67" s="220"/>
      <c r="AJ67" s="220"/>
      <c r="AK67" s="222"/>
      <c r="AL67" s="222"/>
      <c r="AM67" s="222"/>
      <c r="AN67" s="222"/>
      <c r="AO67" s="223"/>
      <c r="AP67" s="220"/>
      <c r="AQ67" s="224"/>
      <c r="AR67" s="224"/>
      <c r="AS67" s="224"/>
      <c r="AT67" s="224"/>
      <c r="AU67" s="224"/>
      <c r="AV67" s="224"/>
      <c r="AW67" s="224"/>
      <c r="AX67" s="224"/>
      <c r="AY67" s="224"/>
    </row>
    <row r="68">
      <c r="A68" s="219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5"/>
      <c r="AA68" s="225"/>
      <c r="AB68" s="225"/>
      <c r="AC68" s="225"/>
      <c r="AD68" s="225"/>
      <c r="AE68" s="225"/>
      <c r="AF68" s="225"/>
      <c r="AG68" s="220"/>
      <c r="AH68" s="220"/>
      <c r="AI68" s="220"/>
      <c r="AJ68" s="220"/>
      <c r="AK68" s="222"/>
      <c r="AL68" s="222"/>
      <c r="AM68" s="222"/>
      <c r="AN68" s="222"/>
      <c r="AO68" s="223"/>
      <c r="AP68" s="220"/>
      <c r="AQ68" s="224"/>
      <c r="AR68" s="224"/>
      <c r="AS68" s="224"/>
      <c r="AT68" s="224"/>
      <c r="AU68" s="224"/>
      <c r="AV68" s="224"/>
      <c r="AW68" s="224"/>
      <c r="AX68" s="224"/>
      <c r="AY68" s="224"/>
    </row>
    <row r="69">
      <c r="A69" s="219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5"/>
      <c r="AA69" s="225"/>
      <c r="AB69" s="225"/>
      <c r="AC69" s="225"/>
      <c r="AD69" s="225"/>
      <c r="AE69" s="225"/>
      <c r="AF69" s="225"/>
      <c r="AG69" s="220"/>
      <c r="AH69" s="220"/>
      <c r="AI69" s="220"/>
      <c r="AJ69" s="220"/>
      <c r="AK69" s="222"/>
      <c r="AL69" s="222"/>
      <c r="AM69" s="222"/>
      <c r="AN69" s="222"/>
      <c r="AO69" s="223"/>
      <c r="AP69" s="220"/>
      <c r="AQ69" s="224"/>
      <c r="AR69" s="224"/>
      <c r="AS69" s="224"/>
      <c r="AT69" s="224"/>
      <c r="AU69" s="224"/>
      <c r="AV69" s="224"/>
      <c r="AW69" s="224"/>
      <c r="AX69" s="224"/>
      <c r="AY69" s="224"/>
    </row>
    <row r="70">
      <c r="A70" s="219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5"/>
      <c r="AA70" s="225"/>
      <c r="AB70" s="225"/>
      <c r="AC70" s="225"/>
      <c r="AD70" s="225"/>
      <c r="AE70" s="225"/>
      <c r="AF70" s="225"/>
      <c r="AG70" s="220"/>
      <c r="AH70" s="220"/>
      <c r="AI70" s="220"/>
      <c r="AJ70" s="220"/>
      <c r="AK70" s="222"/>
      <c r="AL70" s="222"/>
      <c r="AM70" s="222"/>
      <c r="AN70" s="222"/>
      <c r="AO70" s="223"/>
      <c r="AP70" s="220"/>
      <c r="AQ70" s="224"/>
      <c r="AR70" s="224"/>
      <c r="AS70" s="224"/>
      <c r="AT70" s="224"/>
      <c r="AU70" s="224"/>
      <c r="AV70" s="224"/>
      <c r="AW70" s="224"/>
      <c r="AX70" s="224"/>
      <c r="AY70" s="224"/>
    </row>
    <row r="71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5"/>
      <c r="AA71" s="225"/>
      <c r="AB71" s="225"/>
      <c r="AC71" s="225"/>
      <c r="AD71" s="225"/>
      <c r="AE71" s="225"/>
      <c r="AF71" s="225"/>
      <c r="AG71" s="220"/>
      <c r="AH71" s="220"/>
      <c r="AI71" s="220"/>
      <c r="AJ71" s="220"/>
      <c r="AK71" s="222"/>
      <c r="AL71" s="222"/>
      <c r="AM71" s="222"/>
      <c r="AN71" s="222"/>
      <c r="AO71" s="223"/>
      <c r="AP71" s="220"/>
      <c r="AQ71" s="224"/>
      <c r="AR71" s="224"/>
      <c r="AS71" s="224"/>
      <c r="AT71" s="224"/>
      <c r="AU71" s="224"/>
      <c r="AV71" s="224"/>
      <c r="AW71" s="224"/>
      <c r="AX71" s="224"/>
      <c r="AY71" s="224"/>
    </row>
    <row r="72">
      <c r="A72" s="219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5"/>
      <c r="AA72" s="225"/>
      <c r="AB72" s="225"/>
      <c r="AC72" s="225"/>
      <c r="AD72" s="225"/>
      <c r="AE72" s="225"/>
      <c r="AF72" s="225"/>
      <c r="AG72" s="220"/>
      <c r="AH72" s="220"/>
      <c r="AI72" s="220"/>
      <c r="AJ72" s="220"/>
      <c r="AK72" s="222"/>
      <c r="AL72" s="222"/>
      <c r="AM72" s="222"/>
      <c r="AN72" s="222"/>
      <c r="AO72" s="223"/>
      <c r="AP72" s="220"/>
      <c r="AQ72" s="224"/>
      <c r="AR72" s="224"/>
      <c r="AS72" s="224"/>
      <c r="AT72" s="224"/>
      <c r="AU72" s="224"/>
      <c r="AV72" s="224"/>
      <c r="AW72" s="224"/>
      <c r="AX72" s="224"/>
      <c r="AY72" s="224"/>
    </row>
    <row r="73">
      <c r="A73" s="219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5"/>
      <c r="AA73" s="225"/>
      <c r="AB73" s="225"/>
      <c r="AC73" s="225"/>
      <c r="AD73" s="225"/>
      <c r="AE73" s="225"/>
      <c r="AF73" s="225"/>
      <c r="AG73" s="220"/>
      <c r="AH73" s="220"/>
      <c r="AI73" s="220"/>
      <c r="AJ73" s="220"/>
      <c r="AK73" s="222"/>
      <c r="AL73" s="222"/>
      <c r="AM73" s="222"/>
      <c r="AN73" s="222"/>
      <c r="AO73" s="223"/>
      <c r="AP73" s="220"/>
      <c r="AQ73" s="224"/>
      <c r="AR73" s="224"/>
      <c r="AS73" s="224"/>
      <c r="AT73" s="224"/>
      <c r="AU73" s="224"/>
      <c r="AV73" s="224"/>
      <c r="AW73" s="224"/>
      <c r="AX73" s="224"/>
      <c r="AY73" s="224"/>
    </row>
    <row r="74">
      <c r="A74" s="219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5"/>
      <c r="AA74" s="225"/>
      <c r="AB74" s="225"/>
      <c r="AC74" s="225"/>
      <c r="AD74" s="225"/>
      <c r="AE74" s="225"/>
      <c r="AF74" s="225"/>
      <c r="AG74" s="220"/>
      <c r="AH74" s="220"/>
      <c r="AI74" s="220"/>
      <c r="AJ74" s="220"/>
      <c r="AK74" s="222"/>
      <c r="AL74" s="222"/>
      <c r="AM74" s="222"/>
      <c r="AN74" s="222"/>
      <c r="AO74" s="223"/>
      <c r="AP74" s="220"/>
      <c r="AQ74" s="224"/>
      <c r="AR74" s="224"/>
      <c r="AS74" s="224"/>
      <c r="AT74" s="224"/>
      <c r="AU74" s="224"/>
      <c r="AV74" s="224"/>
      <c r="AW74" s="224"/>
      <c r="AX74" s="224"/>
      <c r="AY74" s="224"/>
    </row>
    <row r="75">
      <c r="A75" s="219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5"/>
      <c r="AA75" s="225"/>
      <c r="AB75" s="225"/>
      <c r="AC75" s="225"/>
      <c r="AD75" s="225"/>
      <c r="AE75" s="225"/>
      <c r="AF75" s="225"/>
      <c r="AG75" s="220"/>
      <c r="AH75" s="220"/>
      <c r="AI75" s="220"/>
      <c r="AJ75" s="220"/>
      <c r="AK75" s="222"/>
      <c r="AL75" s="222"/>
      <c r="AM75" s="222"/>
      <c r="AN75" s="222"/>
      <c r="AO75" s="223"/>
      <c r="AP75" s="220"/>
      <c r="AQ75" s="224"/>
      <c r="AR75" s="224"/>
      <c r="AS75" s="224"/>
      <c r="AT75" s="224"/>
      <c r="AU75" s="224"/>
      <c r="AV75" s="224"/>
      <c r="AW75" s="224"/>
      <c r="AX75" s="224"/>
      <c r="AY75" s="224"/>
    </row>
    <row r="76">
      <c r="A76" s="219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5"/>
      <c r="AA76" s="225"/>
      <c r="AB76" s="225"/>
      <c r="AC76" s="225"/>
      <c r="AD76" s="225"/>
      <c r="AE76" s="225"/>
      <c r="AF76" s="225"/>
      <c r="AG76" s="220"/>
      <c r="AH76" s="220"/>
      <c r="AI76" s="220"/>
      <c r="AJ76" s="220"/>
      <c r="AK76" s="222"/>
      <c r="AL76" s="222"/>
      <c r="AM76" s="222"/>
      <c r="AN76" s="222"/>
      <c r="AO76" s="223"/>
      <c r="AP76" s="220"/>
      <c r="AQ76" s="224"/>
      <c r="AR76" s="224"/>
      <c r="AS76" s="224"/>
      <c r="AT76" s="224"/>
      <c r="AU76" s="224"/>
      <c r="AV76" s="224"/>
      <c r="AW76" s="224"/>
      <c r="AX76" s="224"/>
      <c r="AY76" s="224"/>
    </row>
    <row r="77">
      <c r="A77" s="219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5"/>
      <c r="AA77" s="225"/>
      <c r="AB77" s="225"/>
      <c r="AC77" s="225"/>
      <c r="AD77" s="225"/>
      <c r="AE77" s="225"/>
      <c r="AF77" s="225"/>
      <c r="AG77" s="220"/>
      <c r="AH77" s="220"/>
      <c r="AI77" s="220"/>
      <c r="AJ77" s="220"/>
      <c r="AK77" s="222"/>
      <c r="AL77" s="222"/>
      <c r="AM77" s="222"/>
      <c r="AN77" s="222"/>
      <c r="AO77" s="223"/>
      <c r="AP77" s="220"/>
      <c r="AQ77" s="224"/>
      <c r="AR77" s="224"/>
      <c r="AS77" s="224"/>
      <c r="AT77" s="224"/>
      <c r="AU77" s="224"/>
      <c r="AV77" s="224"/>
      <c r="AW77" s="224"/>
      <c r="AX77" s="224"/>
      <c r="AY77" s="224"/>
    </row>
    <row r="78">
      <c r="A78" s="219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5"/>
      <c r="AA78" s="225"/>
      <c r="AB78" s="225"/>
      <c r="AC78" s="225"/>
      <c r="AD78" s="225"/>
      <c r="AE78" s="225"/>
      <c r="AF78" s="225"/>
      <c r="AG78" s="220"/>
      <c r="AH78" s="220"/>
      <c r="AI78" s="220"/>
      <c r="AJ78" s="220"/>
      <c r="AK78" s="222"/>
      <c r="AL78" s="222"/>
      <c r="AM78" s="222"/>
      <c r="AN78" s="222"/>
      <c r="AO78" s="223"/>
      <c r="AP78" s="220"/>
      <c r="AQ78" s="224"/>
      <c r="AR78" s="224"/>
      <c r="AS78" s="224"/>
      <c r="AT78" s="224"/>
      <c r="AU78" s="224"/>
      <c r="AV78" s="224"/>
      <c r="AW78" s="224"/>
      <c r="AX78" s="224"/>
      <c r="AY78" s="224"/>
    </row>
    <row r="79">
      <c r="A79" s="219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5"/>
      <c r="AA79" s="225"/>
      <c r="AB79" s="225"/>
      <c r="AC79" s="225"/>
      <c r="AD79" s="225"/>
      <c r="AE79" s="225"/>
      <c r="AF79" s="225"/>
      <c r="AG79" s="220"/>
      <c r="AH79" s="220"/>
      <c r="AI79" s="220"/>
      <c r="AJ79" s="220"/>
      <c r="AK79" s="222"/>
      <c r="AL79" s="222"/>
      <c r="AM79" s="222"/>
      <c r="AN79" s="222"/>
      <c r="AO79" s="223"/>
      <c r="AP79" s="220"/>
      <c r="AQ79" s="224"/>
      <c r="AR79" s="224"/>
      <c r="AS79" s="224"/>
      <c r="AT79" s="224"/>
      <c r="AU79" s="224"/>
      <c r="AV79" s="224"/>
      <c r="AW79" s="224"/>
      <c r="AX79" s="224"/>
      <c r="AY79" s="224"/>
    </row>
    <row r="80">
      <c r="A80" s="219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5"/>
      <c r="AA80" s="225"/>
      <c r="AB80" s="225"/>
      <c r="AC80" s="225"/>
      <c r="AD80" s="225"/>
      <c r="AE80" s="225"/>
      <c r="AF80" s="225"/>
      <c r="AG80" s="220"/>
      <c r="AH80" s="220"/>
      <c r="AI80" s="220"/>
      <c r="AJ80" s="220"/>
      <c r="AK80" s="222"/>
      <c r="AL80" s="222"/>
      <c r="AM80" s="222"/>
      <c r="AN80" s="222"/>
      <c r="AO80" s="223"/>
      <c r="AP80" s="220"/>
      <c r="AQ80" s="224"/>
      <c r="AR80" s="224"/>
      <c r="AS80" s="224"/>
      <c r="AT80" s="224"/>
      <c r="AU80" s="224"/>
      <c r="AV80" s="224"/>
      <c r="AW80" s="224"/>
      <c r="AX80" s="224"/>
      <c r="AY80" s="224"/>
    </row>
    <row r="81">
      <c r="A81" s="21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5"/>
      <c r="AA81" s="225"/>
      <c r="AB81" s="225"/>
      <c r="AC81" s="225"/>
      <c r="AD81" s="225"/>
      <c r="AE81" s="225"/>
      <c r="AF81" s="225"/>
      <c r="AG81" s="220"/>
      <c r="AH81" s="220"/>
      <c r="AI81" s="220"/>
      <c r="AJ81" s="220"/>
      <c r="AK81" s="222"/>
      <c r="AL81" s="222"/>
      <c r="AM81" s="222"/>
      <c r="AN81" s="222"/>
      <c r="AO81" s="223"/>
      <c r="AP81" s="220"/>
      <c r="AQ81" s="224"/>
      <c r="AR81" s="224"/>
      <c r="AS81" s="224"/>
      <c r="AT81" s="224"/>
      <c r="AU81" s="224"/>
      <c r="AV81" s="224"/>
      <c r="AW81" s="224"/>
      <c r="AX81" s="224"/>
      <c r="AY81" s="224"/>
    </row>
    <row r="82">
      <c r="A82" s="219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5"/>
      <c r="AA82" s="225"/>
      <c r="AB82" s="225"/>
      <c r="AC82" s="225"/>
      <c r="AD82" s="225"/>
      <c r="AE82" s="225"/>
      <c r="AF82" s="225"/>
      <c r="AG82" s="220"/>
      <c r="AH82" s="220"/>
      <c r="AI82" s="220"/>
      <c r="AJ82" s="220"/>
      <c r="AK82" s="222"/>
      <c r="AL82" s="222"/>
      <c r="AM82" s="222"/>
      <c r="AN82" s="222"/>
      <c r="AO82" s="223"/>
      <c r="AP82" s="220"/>
      <c r="AQ82" s="224"/>
      <c r="AR82" s="224"/>
      <c r="AS82" s="224"/>
      <c r="AT82" s="224"/>
      <c r="AU82" s="224"/>
      <c r="AV82" s="224"/>
      <c r="AW82" s="224"/>
      <c r="AX82" s="224"/>
      <c r="AY82" s="224"/>
    </row>
    <row r="83">
      <c r="A83" s="219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5"/>
      <c r="AA83" s="225"/>
      <c r="AB83" s="225"/>
      <c r="AC83" s="225"/>
      <c r="AD83" s="225"/>
      <c r="AE83" s="225"/>
      <c r="AF83" s="225"/>
      <c r="AG83" s="220"/>
      <c r="AH83" s="220"/>
      <c r="AI83" s="220"/>
      <c r="AJ83" s="220"/>
      <c r="AK83" s="222"/>
      <c r="AL83" s="222"/>
      <c r="AM83" s="222"/>
      <c r="AN83" s="222"/>
      <c r="AO83" s="223"/>
      <c r="AP83" s="220"/>
      <c r="AQ83" s="224"/>
      <c r="AR83" s="224"/>
      <c r="AS83" s="224"/>
      <c r="AT83" s="224"/>
      <c r="AU83" s="224"/>
      <c r="AV83" s="224"/>
      <c r="AW83" s="224"/>
      <c r="AX83" s="224"/>
      <c r="AY83" s="224"/>
    </row>
    <row r="84">
      <c r="A84" s="219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5"/>
      <c r="AA84" s="225"/>
      <c r="AB84" s="225"/>
      <c r="AC84" s="225"/>
      <c r="AD84" s="225"/>
      <c r="AE84" s="225"/>
      <c r="AF84" s="225"/>
      <c r="AG84" s="220"/>
      <c r="AH84" s="220"/>
      <c r="AI84" s="220"/>
      <c r="AJ84" s="220"/>
      <c r="AK84" s="222"/>
      <c r="AL84" s="222"/>
      <c r="AM84" s="222"/>
      <c r="AN84" s="222"/>
      <c r="AO84" s="223"/>
      <c r="AP84" s="220"/>
      <c r="AQ84" s="224"/>
      <c r="AR84" s="224"/>
      <c r="AS84" s="224"/>
      <c r="AT84" s="224"/>
      <c r="AU84" s="224"/>
      <c r="AV84" s="224"/>
      <c r="AW84" s="224"/>
      <c r="AX84" s="224"/>
      <c r="AY84" s="224"/>
    </row>
    <row r="85">
      <c r="A85" s="219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5"/>
      <c r="AA85" s="225"/>
      <c r="AB85" s="225"/>
      <c r="AC85" s="225"/>
      <c r="AD85" s="225"/>
      <c r="AE85" s="225"/>
      <c r="AF85" s="225"/>
      <c r="AG85" s="220"/>
      <c r="AH85" s="220"/>
      <c r="AI85" s="220"/>
      <c r="AJ85" s="220"/>
      <c r="AK85" s="222"/>
      <c r="AL85" s="222"/>
      <c r="AM85" s="222"/>
      <c r="AN85" s="222"/>
      <c r="AO85" s="223"/>
      <c r="AP85" s="220"/>
      <c r="AQ85" s="224"/>
      <c r="AR85" s="224"/>
      <c r="AS85" s="224"/>
      <c r="AT85" s="224"/>
      <c r="AU85" s="224"/>
      <c r="AV85" s="224"/>
      <c r="AW85" s="224"/>
      <c r="AX85" s="224"/>
      <c r="AY85" s="224"/>
    </row>
    <row r="86">
      <c r="A86" s="219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5"/>
      <c r="AA86" s="225"/>
      <c r="AB86" s="225"/>
      <c r="AC86" s="225"/>
      <c r="AD86" s="225"/>
      <c r="AE86" s="225"/>
      <c r="AF86" s="225"/>
      <c r="AG86" s="220"/>
      <c r="AH86" s="220"/>
      <c r="AI86" s="220"/>
      <c r="AJ86" s="220"/>
      <c r="AK86" s="222"/>
      <c r="AL86" s="222"/>
      <c r="AM86" s="222"/>
      <c r="AN86" s="222"/>
      <c r="AO86" s="223"/>
      <c r="AP86" s="220"/>
      <c r="AQ86" s="224"/>
      <c r="AR86" s="224"/>
      <c r="AS86" s="224"/>
      <c r="AT86" s="224"/>
      <c r="AU86" s="224"/>
      <c r="AV86" s="224"/>
      <c r="AW86" s="224"/>
      <c r="AX86" s="224"/>
      <c r="AY86" s="224"/>
    </row>
    <row r="87">
      <c r="A87" s="219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5"/>
      <c r="AA87" s="225"/>
      <c r="AB87" s="225"/>
      <c r="AC87" s="225"/>
      <c r="AD87" s="225"/>
      <c r="AE87" s="225"/>
      <c r="AF87" s="225"/>
      <c r="AG87" s="220"/>
      <c r="AH87" s="220"/>
      <c r="AI87" s="220"/>
      <c r="AJ87" s="220"/>
      <c r="AK87" s="222"/>
      <c r="AL87" s="222"/>
      <c r="AM87" s="222"/>
      <c r="AN87" s="222"/>
      <c r="AO87" s="223"/>
      <c r="AP87" s="220"/>
      <c r="AQ87" s="224"/>
      <c r="AR87" s="224"/>
      <c r="AS87" s="224"/>
      <c r="AT87" s="224"/>
      <c r="AU87" s="224"/>
      <c r="AV87" s="224"/>
      <c r="AW87" s="224"/>
      <c r="AX87" s="224"/>
      <c r="AY87" s="224"/>
    </row>
    <row r="88">
      <c r="A88" s="219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5"/>
      <c r="AA88" s="225"/>
      <c r="AB88" s="225"/>
      <c r="AC88" s="225"/>
      <c r="AD88" s="225"/>
      <c r="AE88" s="225"/>
      <c r="AF88" s="225"/>
      <c r="AG88" s="220"/>
      <c r="AH88" s="220"/>
      <c r="AI88" s="220"/>
      <c r="AJ88" s="220"/>
      <c r="AK88" s="222"/>
      <c r="AL88" s="222"/>
      <c r="AM88" s="222"/>
      <c r="AN88" s="222"/>
      <c r="AO88" s="223"/>
      <c r="AP88" s="220"/>
      <c r="AQ88" s="224"/>
      <c r="AR88" s="224"/>
      <c r="AS88" s="224"/>
      <c r="AT88" s="224"/>
      <c r="AU88" s="224"/>
      <c r="AV88" s="224"/>
      <c r="AW88" s="224"/>
      <c r="AX88" s="224"/>
      <c r="AY88" s="224"/>
    </row>
    <row r="89">
      <c r="A89" s="219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5"/>
      <c r="AA89" s="225"/>
      <c r="AB89" s="225"/>
      <c r="AC89" s="225"/>
      <c r="AD89" s="225"/>
      <c r="AE89" s="225"/>
      <c r="AF89" s="225"/>
      <c r="AG89" s="220"/>
      <c r="AH89" s="220"/>
      <c r="AI89" s="220"/>
      <c r="AJ89" s="220"/>
      <c r="AK89" s="222"/>
      <c r="AL89" s="222"/>
      <c r="AM89" s="222"/>
      <c r="AN89" s="222"/>
      <c r="AO89" s="223"/>
      <c r="AP89" s="220"/>
      <c r="AQ89" s="224"/>
      <c r="AR89" s="224"/>
      <c r="AS89" s="224"/>
      <c r="AT89" s="224"/>
      <c r="AU89" s="224"/>
      <c r="AV89" s="224"/>
      <c r="AW89" s="224"/>
      <c r="AX89" s="224"/>
      <c r="AY89" s="224"/>
    </row>
    <row r="90">
      <c r="A90" s="219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5"/>
      <c r="AA90" s="225"/>
      <c r="AB90" s="225"/>
      <c r="AC90" s="225"/>
      <c r="AD90" s="225"/>
      <c r="AE90" s="225"/>
      <c r="AF90" s="225"/>
      <c r="AG90" s="220"/>
      <c r="AH90" s="220"/>
      <c r="AI90" s="220"/>
      <c r="AJ90" s="220"/>
      <c r="AK90" s="222"/>
      <c r="AL90" s="222"/>
      <c r="AM90" s="222"/>
      <c r="AN90" s="222"/>
      <c r="AO90" s="223"/>
      <c r="AP90" s="220"/>
      <c r="AQ90" s="224"/>
      <c r="AR90" s="224"/>
      <c r="AS90" s="224"/>
      <c r="AT90" s="224"/>
      <c r="AU90" s="224"/>
      <c r="AV90" s="224"/>
      <c r="AW90" s="224"/>
      <c r="AX90" s="224"/>
      <c r="AY90" s="224"/>
    </row>
    <row r="91">
      <c r="A91" s="219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5"/>
      <c r="AA91" s="225"/>
      <c r="AB91" s="225"/>
      <c r="AC91" s="225"/>
      <c r="AD91" s="225"/>
      <c r="AE91" s="225"/>
      <c r="AF91" s="225"/>
      <c r="AG91" s="220"/>
      <c r="AH91" s="220"/>
      <c r="AI91" s="220"/>
      <c r="AJ91" s="220"/>
      <c r="AK91" s="222"/>
      <c r="AL91" s="222"/>
      <c r="AM91" s="222"/>
      <c r="AN91" s="222"/>
      <c r="AO91" s="223"/>
      <c r="AP91" s="220"/>
      <c r="AQ91" s="224"/>
      <c r="AR91" s="224"/>
      <c r="AS91" s="224"/>
      <c r="AT91" s="224"/>
      <c r="AU91" s="224"/>
      <c r="AV91" s="224"/>
      <c r="AW91" s="224"/>
      <c r="AX91" s="224"/>
      <c r="AY91" s="224"/>
    </row>
    <row r="92">
      <c r="A92" s="219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5"/>
      <c r="AA92" s="225"/>
      <c r="AB92" s="225"/>
      <c r="AC92" s="225"/>
      <c r="AD92" s="225"/>
      <c r="AE92" s="225"/>
      <c r="AF92" s="225"/>
      <c r="AG92" s="220"/>
      <c r="AH92" s="220"/>
      <c r="AI92" s="220"/>
      <c r="AJ92" s="220"/>
      <c r="AK92" s="222"/>
      <c r="AL92" s="222"/>
      <c r="AM92" s="222"/>
      <c r="AN92" s="222"/>
      <c r="AO92" s="223"/>
      <c r="AP92" s="220"/>
      <c r="AQ92" s="224"/>
      <c r="AR92" s="224"/>
      <c r="AS92" s="224"/>
      <c r="AT92" s="224"/>
      <c r="AU92" s="224"/>
      <c r="AV92" s="224"/>
      <c r="AW92" s="224"/>
      <c r="AX92" s="224"/>
      <c r="AY92" s="224"/>
    </row>
    <row r="93">
      <c r="A93" s="219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5"/>
      <c r="AA93" s="225"/>
      <c r="AB93" s="225"/>
      <c r="AC93" s="225"/>
      <c r="AD93" s="225"/>
      <c r="AE93" s="225"/>
      <c r="AF93" s="225"/>
      <c r="AG93" s="220"/>
      <c r="AH93" s="220"/>
      <c r="AI93" s="220"/>
      <c r="AJ93" s="220"/>
      <c r="AK93" s="222"/>
      <c r="AL93" s="222"/>
      <c r="AM93" s="222"/>
      <c r="AN93" s="222"/>
      <c r="AO93" s="223"/>
      <c r="AP93" s="220"/>
      <c r="AQ93" s="224"/>
      <c r="AR93" s="224"/>
      <c r="AS93" s="224"/>
      <c r="AT93" s="224"/>
      <c r="AU93" s="224"/>
      <c r="AV93" s="224"/>
      <c r="AW93" s="224"/>
      <c r="AX93" s="224"/>
      <c r="AY93" s="224"/>
    </row>
    <row r="94">
      <c r="A94" s="219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5"/>
      <c r="AA94" s="225"/>
      <c r="AB94" s="225"/>
      <c r="AC94" s="225"/>
      <c r="AD94" s="225"/>
      <c r="AE94" s="225"/>
      <c r="AF94" s="225"/>
      <c r="AG94" s="220"/>
      <c r="AH94" s="220"/>
      <c r="AI94" s="220"/>
      <c r="AJ94" s="220"/>
      <c r="AK94" s="222"/>
      <c r="AL94" s="222"/>
      <c r="AM94" s="222"/>
      <c r="AN94" s="222"/>
      <c r="AO94" s="223"/>
      <c r="AP94" s="220"/>
      <c r="AQ94" s="224"/>
      <c r="AR94" s="224"/>
      <c r="AS94" s="224"/>
      <c r="AT94" s="224"/>
      <c r="AU94" s="224"/>
      <c r="AV94" s="224"/>
      <c r="AW94" s="224"/>
      <c r="AX94" s="224"/>
      <c r="AY94" s="224"/>
    </row>
    <row r="95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5"/>
      <c r="AA95" s="225"/>
      <c r="AB95" s="225"/>
      <c r="AC95" s="225"/>
      <c r="AD95" s="225"/>
      <c r="AE95" s="225"/>
      <c r="AF95" s="225"/>
      <c r="AG95" s="220"/>
      <c r="AH95" s="220"/>
      <c r="AI95" s="220"/>
      <c r="AJ95" s="220"/>
      <c r="AK95" s="222"/>
      <c r="AL95" s="222"/>
      <c r="AM95" s="222"/>
      <c r="AN95" s="222"/>
      <c r="AO95" s="223"/>
      <c r="AP95" s="220"/>
      <c r="AQ95" s="224"/>
      <c r="AR95" s="224"/>
      <c r="AS95" s="224"/>
      <c r="AT95" s="224"/>
      <c r="AU95" s="224"/>
      <c r="AV95" s="224"/>
      <c r="AW95" s="224"/>
      <c r="AX95" s="224"/>
      <c r="AY95" s="224"/>
    </row>
    <row r="96">
      <c r="A96" s="219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5"/>
      <c r="AA96" s="225"/>
      <c r="AB96" s="225"/>
      <c r="AC96" s="225"/>
      <c r="AD96" s="225"/>
      <c r="AE96" s="225"/>
      <c r="AF96" s="225"/>
      <c r="AG96" s="220"/>
      <c r="AH96" s="220"/>
      <c r="AI96" s="220"/>
      <c r="AJ96" s="220"/>
      <c r="AK96" s="222"/>
      <c r="AL96" s="222"/>
      <c r="AM96" s="222"/>
      <c r="AN96" s="222"/>
      <c r="AO96" s="223"/>
      <c r="AP96" s="220"/>
      <c r="AQ96" s="224"/>
      <c r="AR96" s="224"/>
      <c r="AS96" s="224"/>
      <c r="AT96" s="224"/>
      <c r="AU96" s="224"/>
      <c r="AV96" s="224"/>
      <c r="AW96" s="224"/>
      <c r="AX96" s="224"/>
      <c r="AY96" s="224"/>
    </row>
    <row r="97">
      <c r="A97" s="219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5"/>
      <c r="AA97" s="225"/>
      <c r="AB97" s="225"/>
      <c r="AC97" s="225"/>
      <c r="AD97" s="225"/>
      <c r="AE97" s="225"/>
      <c r="AF97" s="225"/>
      <c r="AG97" s="220"/>
      <c r="AH97" s="220"/>
      <c r="AI97" s="220"/>
      <c r="AJ97" s="220"/>
      <c r="AK97" s="222"/>
      <c r="AL97" s="222"/>
      <c r="AM97" s="222"/>
      <c r="AN97" s="222"/>
      <c r="AO97" s="223"/>
      <c r="AP97" s="220"/>
      <c r="AQ97" s="224"/>
      <c r="AR97" s="224"/>
      <c r="AS97" s="224"/>
      <c r="AT97" s="224"/>
      <c r="AU97" s="224"/>
      <c r="AV97" s="224"/>
      <c r="AW97" s="224"/>
      <c r="AX97" s="224"/>
      <c r="AY97" s="224"/>
    </row>
    <row r="98">
      <c r="A98" s="219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5"/>
      <c r="AA98" s="225"/>
      <c r="AB98" s="225"/>
      <c r="AC98" s="225"/>
      <c r="AD98" s="225"/>
      <c r="AE98" s="225"/>
      <c r="AF98" s="225"/>
      <c r="AG98" s="220"/>
      <c r="AH98" s="220"/>
      <c r="AI98" s="220"/>
      <c r="AJ98" s="220"/>
      <c r="AK98" s="222"/>
      <c r="AL98" s="222"/>
      <c r="AM98" s="222"/>
      <c r="AN98" s="222"/>
      <c r="AO98" s="223"/>
      <c r="AP98" s="220"/>
      <c r="AQ98" s="224"/>
      <c r="AR98" s="224"/>
      <c r="AS98" s="224"/>
      <c r="AT98" s="224"/>
      <c r="AU98" s="224"/>
      <c r="AV98" s="224"/>
      <c r="AW98" s="224"/>
      <c r="AX98" s="224"/>
      <c r="AY98" s="224"/>
    </row>
    <row r="99">
      <c r="A99" s="219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5"/>
      <c r="AA99" s="225"/>
      <c r="AB99" s="225"/>
      <c r="AC99" s="225"/>
      <c r="AD99" s="225"/>
      <c r="AE99" s="225"/>
      <c r="AF99" s="225"/>
      <c r="AG99" s="220"/>
      <c r="AH99" s="220"/>
      <c r="AI99" s="220"/>
      <c r="AJ99" s="220"/>
      <c r="AK99" s="222"/>
      <c r="AL99" s="222"/>
      <c r="AM99" s="222"/>
      <c r="AN99" s="222"/>
      <c r="AO99" s="223"/>
      <c r="AP99" s="220"/>
      <c r="AQ99" s="224"/>
      <c r="AR99" s="224"/>
      <c r="AS99" s="224"/>
      <c r="AT99" s="224"/>
      <c r="AU99" s="224"/>
      <c r="AV99" s="224"/>
      <c r="AW99" s="224"/>
      <c r="AX99" s="224"/>
      <c r="AY99" s="224"/>
    </row>
    <row r="100">
      <c r="A100" s="219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5"/>
      <c r="AA100" s="225"/>
      <c r="AB100" s="225"/>
      <c r="AC100" s="225"/>
      <c r="AD100" s="225"/>
      <c r="AE100" s="225"/>
      <c r="AF100" s="225"/>
      <c r="AG100" s="220"/>
      <c r="AH100" s="220"/>
      <c r="AI100" s="220"/>
      <c r="AJ100" s="220"/>
      <c r="AK100" s="222"/>
      <c r="AL100" s="222"/>
      <c r="AM100" s="222"/>
      <c r="AN100" s="222"/>
      <c r="AO100" s="223"/>
      <c r="AP100" s="220"/>
      <c r="AQ100" s="224"/>
      <c r="AR100" s="224"/>
      <c r="AS100" s="224"/>
      <c r="AT100" s="224"/>
      <c r="AU100" s="224"/>
      <c r="AV100" s="224"/>
      <c r="AW100" s="224"/>
      <c r="AX100" s="224"/>
      <c r="AY100" s="224"/>
    </row>
    <row r="101">
      <c r="A101" s="219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5"/>
      <c r="AA101" s="225"/>
      <c r="AB101" s="225"/>
      <c r="AC101" s="225"/>
      <c r="AD101" s="225"/>
      <c r="AE101" s="225"/>
      <c r="AF101" s="225"/>
      <c r="AG101" s="220"/>
      <c r="AH101" s="220"/>
      <c r="AI101" s="220"/>
      <c r="AJ101" s="220"/>
      <c r="AK101" s="222"/>
      <c r="AL101" s="222"/>
      <c r="AM101" s="222"/>
      <c r="AN101" s="222"/>
      <c r="AO101" s="223"/>
      <c r="AP101" s="220"/>
      <c r="AQ101" s="224"/>
      <c r="AR101" s="224"/>
      <c r="AS101" s="224"/>
      <c r="AT101" s="224"/>
      <c r="AU101" s="224"/>
      <c r="AV101" s="224"/>
      <c r="AW101" s="224"/>
      <c r="AX101" s="224"/>
      <c r="AY101" s="224"/>
    </row>
    <row r="102">
      <c r="A102" s="219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5"/>
      <c r="AA102" s="225"/>
      <c r="AB102" s="225"/>
      <c r="AC102" s="225"/>
      <c r="AD102" s="225"/>
      <c r="AE102" s="225"/>
      <c r="AF102" s="225"/>
      <c r="AG102" s="220"/>
      <c r="AH102" s="220"/>
      <c r="AI102" s="220"/>
      <c r="AJ102" s="220"/>
      <c r="AK102" s="222"/>
      <c r="AL102" s="222"/>
      <c r="AM102" s="222"/>
      <c r="AN102" s="222"/>
      <c r="AO102" s="223"/>
      <c r="AP102" s="220"/>
      <c r="AQ102" s="224"/>
      <c r="AR102" s="224"/>
      <c r="AS102" s="224"/>
      <c r="AT102" s="224"/>
      <c r="AU102" s="224"/>
      <c r="AV102" s="224"/>
      <c r="AW102" s="224"/>
      <c r="AX102" s="224"/>
      <c r="AY102" s="224"/>
    </row>
    <row r="103">
      <c r="A103" s="219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5"/>
      <c r="AA103" s="225"/>
      <c r="AB103" s="225"/>
      <c r="AC103" s="225"/>
      <c r="AD103" s="225"/>
      <c r="AE103" s="225"/>
      <c r="AF103" s="225"/>
      <c r="AG103" s="220"/>
      <c r="AH103" s="220"/>
      <c r="AI103" s="220"/>
      <c r="AJ103" s="220"/>
      <c r="AK103" s="222"/>
      <c r="AL103" s="222"/>
      <c r="AM103" s="222"/>
      <c r="AN103" s="222"/>
      <c r="AO103" s="223"/>
      <c r="AP103" s="220"/>
      <c r="AQ103" s="224"/>
      <c r="AR103" s="224"/>
      <c r="AS103" s="224"/>
      <c r="AT103" s="224"/>
      <c r="AU103" s="224"/>
      <c r="AV103" s="224"/>
      <c r="AW103" s="224"/>
      <c r="AX103" s="224"/>
      <c r="AY103" s="224"/>
    </row>
    <row r="104">
      <c r="A104" s="219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5"/>
      <c r="AA104" s="225"/>
      <c r="AB104" s="225"/>
      <c r="AC104" s="225"/>
      <c r="AD104" s="225"/>
      <c r="AE104" s="225"/>
      <c r="AF104" s="225"/>
      <c r="AG104" s="220"/>
      <c r="AH104" s="220"/>
      <c r="AI104" s="220"/>
      <c r="AJ104" s="220"/>
      <c r="AK104" s="222"/>
      <c r="AL104" s="222"/>
      <c r="AM104" s="222"/>
      <c r="AN104" s="222"/>
      <c r="AO104" s="223"/>
      <c r="AP104" s="220"/>
      <c r="AQ104" s="224"/>
      <c r="AR104" s="224"/>
      <c r="AS104" s="224"/>
      <c r="AT104" s="224"/>
      <c r="AU104" s="224"/>
      <c r="AV104" s="224"/>
      <c r="AW104" s="224"/>
      <c r="AX104" s="224"/>
      <c r="AY104" s="224"/>
    </row>
    <row r="105">
      <c r="A105" s="219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5"/>
      <c r="AA105" s="225"/>
      <c r="AB105" s="225"/>
      <c r="AC105" s="225"/>
      <c r="AD105" s="225"/>
      <c r="AE105" s="225"/>
      <c r="AF105" s="225"/>
      <c r="AG105" s="220"/>
      <c r="AH105" s="220"/>
      <c r="AI105" s="220"/>
      <c r="AJ105" s="220"/>
      <c r="AK105" s="222"/>
      <c r="AL105" s="222"/>
      <c r="AM105" s="222"/>
      <c r="AN105" s="222"/>
      <c r="AO105" s="223"/>
      <c r="AP105" s="220"/>
      <c r="AQ105" s="224"/>
      <c r="AR105" s="224"/>
      <c r="AS105" s="224"/>
      <c r="AT105" s="224"/>
      <c r="AU105" s="224"/>
      <c r="AV105" s="224"/>
      <c r="AW105" s="224"/>
      <c r="AX105" s="224"/>
      <c r="AY105" s="224"/>
    </row>
    <row r="106">
      <c r="A106" s="219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5"/>
      <c r="AA106" s="225"/>
      <c r="AB106" s="225"/>
      <c r="AC106" s="225"/>
      <c r="AD106" s="225"/>
      <c r="AE106" s="225"/>
      <c r="AF106" s="225"/>
      <c r="AG106" s="220"/>
      <c r="AH106" s="220"/>
      <c r="AI106" s="220"/>
      <c r="AJ106" s="220"/>
      <c r="AK106" s="222"/>
      <c r="AL106" s="222"/>
      <c r="AM106" s="222"/>
      <c r="AN106" s="222"/>
      <c r="AO106" s="223"/>
      <c r="AP106" s="220"/>
      <c r="AQ106" s="224"/>
      <c r="AR106" s="224"/>
      <c r="AS106" s="224"/>
      <c r="AT106" s="224"/>
      <c r="AU106" s="224"/>
      <c r="AV106" s="224"/>
      <c r="AW106" s="224"/>
      <c r="AX106" s="224"/>
      <c r="AY106" s="224"/>
    </row>
    <row r="107">
      <c r="A107" s="219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5"/>
      <c r="AA107" s="225"/>
      <c r="AB107" s="225"/>
      <c r="AC107" s="225"/>
      <c r="AD107" s="225"/>
      <c r="AE107" s="225"/>
      <c r="AF107" s="225"/>
      <c r="AG107" s="220"/>
      <c r="AH107" s="220"/>
      <c r="AI107" s="220"/>
      <c r="AJ107" s="220"/>
      <c r="AK107" s="222"/>
      <c r="AL107" s="222"/>
      <c r="AM107" s="222"/>
      <c r="AN107" s="222"/>
      <c r="AO107" s="223"/>
      <c r="AP107" s="220"/>
      <c r="AQ107" s="224"/>
      <c r="AR107" s="224"/>
      <c r="AS107" s="224"/>
      <c r="AT107" s="224"/>
      <c r="AU107" s="224"/>
      <c r="AV107" s="224"/>
      <c r="AW107" s="224"/>
      <c r="AX107" s="224"/>
      <c r="AY107" s="224"/>
    </row>
    <row r="108">
      <c r="A108" s="219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5"/>
      <c r="AA108" s="225"/>
      <c r="AB108" s="225"/>
      <c r="AC108" s="225"/>
      <c r="AD108" s="225"/>
      <c r="AE108" s="225"/>
      <c r="AF108" s="225"/>
      <c r="AG108" s="220"/>
      <c r="AH108" s="220"/>
      <c r="AI108" s="220"/>
      <c r="AJ108" s="220"/>
      <c r="AK108" s="222"/>
      <c r="AL108" s="222"/>
      <c r="AM108" s="222"/>
      <c r="AN108" s="222"/>
      <c r="AO108" s="223"/>
      <c r="AP108" s="220"/>
      <c r="AQ108" s="224"/>
      <c r="AR108" s="224"/>
      <c r="AS108" s="224"/>
      <c r="AT108" s="224"/>
      <c r="AU108" s="224"/>
      <c r="AV108" s="224"/>
      <c r="AW108" s="224"/>
      <c r="AX108" s="224"/>
      <c r="AY108" s="224"/>
    </row>
    <row r="109">
      <c r="A109" s="219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5"/>
      <c r="AA109" s="225"/>
      <c r="AB109" s="225"/>
      <c r="AC109" s="225"/>
      <c r="AD109" s="225"/>
      <c r="AE109" s="225"/>
      <c r="AF109" s="225"/>
      <c r="AG109" s="220"/>
      <c r="AH109" s="220"/>
      <c r="AI109" s="220"/>
      <c r="AJ109" s="220"/>
      <c r="AK109" s="222"/>
      <c r="AL109" s="222"/>
      <c r="AM109" s="222"/>
      <c r="AN109" s="222"/>
      <c r="AO109" s="223"/>
      <c r="AP109" s="220"/>
      <c r="AQ109" s="224"/>
      <c r="AR109" s="224"/>
      <c r="AS109" s="224"/>
      <c r="AT109" s="224"/>
      <c r="AU109" s="224"/>
      <c r="AV109" s="224"/>
      <c r="AW109" s="224"/>
      <c r="AX109" s="224"/>
      <c r="AY109" s="224"/>
    </row>
    <row r="110">
      <c r="A110" s="219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5"/>
      <c r="AA110" s="225"/>
      <c r="AB110" s="225"/>
      <c r="AC110" s="225"/>
      <c r="AD110" s="225"/>
      <c r="AE110" s="225"/>
      <c r="AF110" s="225"/>
      <c r="AG110" s="220"/>
      <c r="AH110" s="220"/>
      <c r="AI110" s="220"/>
      <c r="AJ110" s="220"/>
      <c r="AK110" s="222"/>
      <c r="AL110" s="222"/>
      <c r="AM110" s="222"/>
      <c r="AN110" s="222"/>
      <c r="AO110" s="223"/>
      <c r="AP110" s="220"/>
      <c r="AQ110" s="224"/>
      <c r="AR110" s="224"/>
      <c r="AS110" s="224"/>
      <c r="AT110" s="224"/>
      <c r="AU110" s="224"/>
      <c r="AV110" s="224"/>
      <c r="AW110" s="224"/>
      <c r="AX110" s="224"/>
      <c r="AY110" s="224"/>
    </row>
    <row r="111">
      <c r="A111" s="219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5"/>
      <c r="AA111" s="225"/>
      <c r="AB111" s="225"/>
      <c r="AC111" s="225"/>
      <c r="AD111" s="225"/>
      <c r="AE111" s="225"/>
      <c r="AF111" s="225"/>
      <c r="AG111" s="220"/>
      <c r="AH111" s="220"/>
      <c r="AI111" s="220"/>
      <c r="AJ111" s="220"/>
      <c r="AK111" s="222"/>
      <c r="AL111" s="222"/>
      <c r="AM111" s="222"/>
      <c r="AN111" s="222"/>
      <c r="AO111" s="223"/>
      <c r="AP111" s="220"/>
      <c r="AQ111" s="224"/>
      <c r="AR111" s="224"/>
      <c r="AS111" s="224"/>
      <c r="AT111" s="224"/>
      <c r="AU111" s="224"/>
      <c r="AV111" s="224"/>
      <c r="AW111" s="224"/>
      <c r="AX111" s="224"/>
      <c r="AY111" s="224"/>
    </row>
    <row r="112">
      <c r="A112" s="219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5"/>
      <c r="AA112" s="225"/>
      <c r="AB112" s="225"/>
      <c r="AC112" s="225"/>
      <c r="AD112" s="225"/>
      <c r="AE112" s="225"/>
      <c r="AF112" s="225"/>
      <c r="AG112" s="220"/>
      <c r="AH112" s="220"/>
      <c r="AI112" s="220"/>
      <c r="AJ112" s="220"/>
      <c r="AK112" s="222"/>
      <c r="AL112" s="222"/>
      <c r="AM112" s="222"/>
      <c r="AN112" s="222"/>
      <c r="AO112" s="223"/>
      <c r="AP112" s="220"/>
      <c r="AQ112" s="224"/>
      <c r="AR112" s="224"/>
      <c r="AS112" s="224"/>
      <c r="AT112" s="224"/>
      <c r="AU112" s="224"/>
      <c r="AV112" s="224"/>
      <c r="AW112" s="224"/>
      <c r="AX112" s="224"/>
      <c r="AY112" s="224"/>
    </row>
    <row r="113">
      <c r="A113" s="219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5"/>
      <c r="AA113" s="225"/>
      <c r="AB113" s="225"/>
      <c r="AC113" s="225"/>
      <c r="AD113" s="225"/>
      <c r="AE113" s="225"/>
      <c r="AF113" s="225"/>
      <c r="AG113" s="220"/>
      <c r="AH113" s="220"/>
      <c r="AI113" s="220"/>
      <c r="AJ113" s="220"/>
      <c r="AK113" s="222"/>
      <c r="AL113" s="222"/>
      <c r="AM113" s="222"/>
      <c r="AN113" s="222"/>
      <c r="AO113" s="223"/>
      <c r="AP113" s="220"/>
      <c r="AQ113" s="224"/>
      <c r="AR113" s="224"/>
      <c r="AS113" s="224"/>
      <c r="AT113" s="224"/>
      <c r="AU113" s="224"/>
      <c r="AV113" s="224"/>
      <c r="AW113" s="224"/>
      <c r="AX113" s="224"/>
      <c r="AY113" s="224"/>
    </row>
    <row r="114">
      <c r="A114" s="219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5"/>
      <c r="AA114" s="225"/>
      <c r="AB114" s="225"/>
      <c r="AC114" s="225"/>
      <c r="AD114" s="225"/>
      <c r="AE114" s="225"/>
      <c r="AF114" s="225"/>
      <c r="AG114" s="220"/>
      <c r="AH114" s="220"/>
      <c r="AI114" s="220"/>
      <c r="AJ114" s="220"/>
      <c r="AK114" s="222"/>
      <c r="AL114" s="222"/>
      <c r="AM114" s="222"/>
      <c r="AN114" s="222"/>
      <c r="AO114" s="223"/>
      <c r="AP114" s="220"/>
      <c r="AQ114" s="224"/>
      <c r="AR114" s="224"/>
      <c r="AS114" s="224"/>
      <c r="AT114" s="224"/>
      <c r="AU114" s="224"/>
      <c r="AV114" s="224"/>
      <c r="AW114" s="224"/>
      <c r="AX114" s="224"/>
      <c r="AY114" s="224"/>
    </row>
    <row r="115">
      <c r="A115" s="219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5"/>
      <c r="AA115" s="225"/>
      <c r="AB115" s="225"/>
      <c r="AC115" s="225"/>
      <c r="AD115" s="225"/>
      <c r="AE115" s="225"/>
      <c r="AF115" s="225"/>
      <c r="AG115" s="220"/>
      <c r="AH115" s="220"/>
      <c r="AI115" s="220"/>
      <c r="AJ115" s="220"/>
      <c r="AK115" s="222"/>
      <c r="AL115" s="222"/>
      <c r="AM115" s="222"/>
      <c r="AN115" s="222"/>
      <c r="AO115" s="223"/>
      <c r="AP115" s="220"/>
      <c r="AQ115" s="224"/>
      <c r="AR115" s="224"/>
      <c r="AS115" s="224"/>
      <c r="AT115" s="224"/>
      <c r="AU115" s="224"/>
      <c r="AV115" s="224"/>
      <c r="AW115" s="224"/>
      <c r="AX115" s="224"/>
      <c r="AY115" s="224"/>
    </row>
    <row r="116">
      <c r="A116" s="219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5"/>
      <c r="AA116" s="225"/>
      <c r="AB116" s="225"/>
      <c r="AC116" s="225"/>
      <c r="AD116" s="225"/>
      <c r="AE116" s="225"/>
      <c r="AF116" s="225"/>
      <c r="AG116" s="220"/>
      <c r="AH116" s="220"/>
      <c r="AI116" s="220"/>
      <c r="AJ116" s="220"/>
      <c r="AK116" s="222"/>
      <c r="AL116" s="222"/>
      <c r="AM116" s="222"/>
      <c r="AN116" s="222"/>
      <c r="AO116" s="223"/>
      <c r="AP116" s="220"/>
      <c r="AQ116" s="224"/>
      <c r="AR116" s="224"/>
      <c r="AS116" s="224"/>
      <c r="AT116" s="224"/>
      <c r="AU116" s="224"/>
      <c r="AV116" s="224"/>
      <c r="AW116" s="224"/>
      <c r="AX116" s="224"/>
      <c r="AY116" s="224"/>
    </row>
    <row r="117">
      <c r="A117" s="219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5"/>
      <c r="AA117" s="225"/>
      <c r="AB117" s="225"/>
      <c r="AC117" s="225"/>
      <c r="AD117" s="225"/>
      <c r="AE117" s="225"/>
      <c r="AF117" s="225"/>
      <c r="AG117" s="220"/>
      <c r="AH117" s="220"/>
      <c r="AI117" s="220"/>
      <c r="AJ117" s="220"/>
      <c r="AK117" s="222"/>
      <c r="AL117" s="222"/>
      <c r="AM117" s="222"/>
      <c r="AN117" s="222"/>
      <c r="AO117" s="223"/>
      <c r="AP117" s="220"/>
      <c r="AQ117" s="224"/>
      <c r="AR117" s="224"/>
      <c r="AS117" s="224"/>
      <c r="AT117" s="224"/>
      <c r="AU117" s="224"/>
      <c r="AV117" s="224"/>
      <c r="AW117" s="224"/>
      <c r="AX117" s="224"/>
      <c r="AY117" s="224"/>
    </row>
    <row r="118">
      <c r="A118" s="219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5"/>
      <c r="AA118" s="225"/>
      <c r="AB118" s="225"/>
      <c r="AC118" s="225"/>
      <c r="AD118" s="225"/>
      <c r="AE118" s="225"/>
      <c r="AF118" s="225"/>
      <c r="AG118" s="220"/>
      <c r="AH118" s="220"/>
      <c r="AI118" s="220"/>
      <c r="AJ118" s="220"/>
      <c r="AK118" s="222"/>
      <c r="AL118" s="222"/>
      <c r="AM118" s="222"/>
      <c r="AN118" s="222"/>
      <c r="AO118" s="223"/>
      <c r="AP118" s="220"/>
      <c r="AQ118" s="224"/>
      <c r="AR118" s="224"/>
      <c r="AS118" s="224"/>
      <c r="AT118" s="224"/>
      <c r="AU118" s="224"/>
      <c r="AV118" s="224"/>
      <c r="AW118" s="224"/>
      <c r="AX118" s="224"/>
      <c r="AY118" s="224"/>
    </row>
    <row r="119">
      <c r="A119" s="219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5"/>
      <c r="AA119" s="225"/>
      <c r="AB119" s="225"/>
      <c r="AC119" s="225"/>
      <c r="AD119" s="225"/>
      <c r="AE119" s="225"/>
      <c r="AF119" s="225"/>
      <c r="AG119" s="220"/>
      <c r="AH119" s="220"/>
      <c r="AI119" s="220"/>
      <c r="AJ119" s="220"/>
      <c r="AK119" s="222"/>
      <c r="AL119" s="222"/>
      <c r="AM119" s="222"/>
      <c r="AN119" s="222"/>
      <c r="AO119" s="223"/>
      <c r="AP119" s="220"/>
      <c r="AQ119" s="224"/>
      <c r="AR119" s="224"/>
      <c r="AS119" s="224"/>
      <c r="AT119" s="224"/>
      <c r="AU119" s="224"/>
      <c r="AV119" s="224"/>
      <c r="AW119" s="224"/>
      <c r="AX119" s="224"/>
      <c r="AY119" s="224"/>
    </row>
    <row r="120">
      <c r="A120" s="219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5"/>
      <c r="AA120" s="225"/>
      <c r="AB120" s="225"/>
      <c r="AC120" s="225"/>
      <c r="AD120" s="225"/>
      <c r="AE120" s="225"/>
      <c r="AF120" s="225"/>
      <c r="AG120" s="220"/>
      <c r="AH120" s="220"/>
      <c r="AI120" s="220"/>
      <c r="AJ120" s="220"/>
      <c r="AK120" s="222"/>
      <c r="AL120" s="222"/>
      <c r="AM120" s="222"/>
      <c r="AN120" s="222"/>
      <c r="AO120" s="223"/>
      <c r="AP120" s="220"/>
      <c r="AQ120" s="224"/>
      <c r="AR120" s="224"/>
      <c r="AS120" s="224"/>
      <c r="AT120" s="224"/>
      <c r="AU120" s="224"/>
      <c r="AV120" s="224"/>
      <c r="AW120" s="224"/>
      <c r="AX120" s="224"/>
      <c r="AY120" s="224"/>
    </row>
    <row r="121">
      <c r="A121" s="219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5"/>
      <c r="AA121" s="225"/>
      <c r="AB121" s="225"/>
      <c r="AC121" s="225"/>
      <c r="AD121" s="225"/>
      <c r="AE121" s="225"/>
      <c r="AF121" s="225"/>
      <c r="AG121" s="220"/>
      <c r="AH121" s="220"/>
      <c r="AI121" s="220"/>
      <c r="AJ121" s="220"/>
      <c r="AK121" s="222"/>
      <c r="AL121" s="222"/>
      <c r="AM121" s="222"/>
      <c r="AN121" s="222"/>
      <c r="AO121" s="223"/>
      <c r="AP121" s="220"/>
      <c r="AQ121" s="224"/>
      <c r="AR121" s="224"/>
      <c r="AS121" s="224"/>
      <c r="AT121" s="224"/>
      <c r="AU121" s="224"/>
      <c r="AV121" s="224"/>
      <c r="AW121" s="224"/>
      <c r="AX121" s="224"/>
      <c r="AY121" s="224"/>
    </row>
    <row r="122">
      <c r="A122" s="219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5"/>
      <c r="AA122" s="225"/>
      <c r="AB122" s="225"/>
      <c r="AC122" s="225"/>
      <c r="AD122" s="225"/>
      <c r="AE122" s="225"/>
      <c r="AF122" s="225"/>
      <c r="AG122" s="220"/>
      <c r="AH122" s="220"/>
      <c r="AI122" s="220"/>
      <c r="AJ122" s="220"/>
      <c r="AK122" s="222"/>
      <c r="AL122" s="222"/>
      <c r="AM122" s="222"/>
      <c r="AN122" s="222"/>
      <c r="AO122" s="223"/>
      <c r="AP122" s="220"/>
      <c r="AQ122" s="224"/>
      <c r="AR122" s="224"/>
      <c r="AS122" s="224"/>
      <c r="AT122" s="224"/>
      <c r="AU122" s="224"/>
      <c r="AV122" s="224"/>
      <c r="AW122" s="224"/>
      <c r="AX122" s="224"/>
      <c r="AY122" s="224"/>
    </row>
    <row r="123">
      <c r="A123" s="219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5"/>
      <c r="AA123" s="225"/>
      <c r="AB123" s="225"/>
      <c r="AC123" s="225"/>
      <c r="AD123" s="225"/>
      <c r="AE123" s="225"/>
      <c r="AF123" s="225"/>
      <c r="AG123" s="220"/>
      <c r="AH123" s="220"/>
      <c r="AI123" s="220"/>
      <c r="AJ123" s="220"/>
      <c r="AK123" s="222"/>
      <c r="AL123" s="222"/>
      <c r="AM123" s="222"/>
      <c r="AN123" s="222"/>
      <c r="AO123" s="223"/>
      <c r="AP123" s="220"/>
      <c r="AQ123" s="224"/>
      <c r="AR123" s="224"/>
      <c r="AS123" s="224"/>
      <c r="AT123" s="224"/>
      <c r="AU123" s="224"/>
      <c r="AV123" s="224"/>
      <c r="AW123" s="224"/>
      <c r="AX123" s="224"/>
      <c r="AY123" s="224"/>
    </row>
    <row r="124">
      <c r="A124" s="219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5"/>
      <c r="AA124" s="225"/>
      <c r="AB124" s="225"/>
      <c r="AC124" s="225"/>
      <c r="AD124" s="225"/>
      <c r="AE124" s="225"/>
      <c r="AF124" s="225"/>
      <c r="AG124" s="220"/>
      <c r="AH124" s="220"/>
      <c r="AI124" s="220"/>
      <c r="AJ124" s="220"/>
      <c r="AK124" s="222"/>
      <c r="AL124" s="222"/>
      <c r="AM124" s="222"/>
      <c r="AN124" s="222"/>
      <c r="AO124" s="223"/>
      <c r="AP124" s="220"/>
      <c r="AQ124" s="224"/>
      <c r="AR124" s="224"/>
      <c r="AS124" s="224"/>
      <c r="AT124" s="224"/>
      <c r="AU124" s="224"/>
      <c r="AV124" s="224"/>
      <c r="AW124" s="224"/>
      <c r="AX124" s="224"/>
      <c r="AY124" s="224"/>
    </row>
    <row r="125">
      <c r="A125" s="219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5"/>
      <c r="AA125" s="225"/>
      <c r="AB125" s="225"/>
      <c r="AC125" s="225"/>
      <c r="AD125" s="225"/>
      <c r="AE125" s="225"/>
      <c r="AF125" s="225"/>
      <c r="AG125" s="220"/>
      <c r="AH125" s="220"/>
      <c r="AI125" s="220"/>
      <c r="AJ125" s="220"/>
      <c r="AK125" s="222"/>
      <c r="AL125" s="222"/>
      <c r="AM125" s="222"/>
      <c r="AN125" s="222"/>
      <c r="AO125" s="223"/>
      <c r="AP125" s="220"/>
      <c r="AQ125" s="224"/>
      <c r="AR125" s="224"/>
      <c r="AS125" s="224"/>
      <c r="AT125" s="224"/>
      <c r="AU125" s="224"/>
      <c r="AV125" s="224"/>
      <c r="AW125" s="224"/>
      <c r="AX125" s="224"/>
      <c r="AY125" s="224"/>
    </row>
    <row r="126">
      <c r="A126" s="219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5"/>
      <c r="AA126" s="225"/>
      <c r="AB126" s="225"/>
      <c r="AC126" s="225"/>
      <c r="AD126" s="225"/>
      <c r="AE126" s="225"/>
      <c r="AF126" s="225"/>
      <c r="AG126" s="220"/>
      <c r="AH126" s="220"/>
      <c r="AI126" s="220"/>
      <c r="AJ126" s="220"/>
      <c r="AK126" s="222"/>
      <c r="AL126" s="222"/>
      <c r="AM126" s="222"/>
      <c r="AN126" s="222"/>
      <c r="AO126" s="223"/>
      <c r="AP126" s="220"/>
      <c r="AQ126" s="224"/>
      <c r="AR126" s="224"/>
      <c r="AS126" s="224"/>
      <c r="AT126" s="224"/>
      <c r="AU126" s="224"/>
      <c r="AV126" s="224"/>
      <c r="AW126" s="224"/>
      <c r="AX126" s="224"/>
      <c r="AY126" s="224"/>
    </row>
    <row r="127">
      <c r="A127" s="219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5"/>
      <c r="AA127" s="225"/>
      <c r="AB127" s="225"/>
      <c r="AC127" s="225"/>
      <c r="AD127" s="225"/>
      <c r="AE127" s="225"/>
      <c r="AF127" s="225"/>
      <c r="AG127" s="220"/>
      <c r="AH127" s="220"/>
      <c r="AI127" s="220"/>
      <c r="AJ127" s="220"/>
      <c r="AK127" s="222"/>
      <c r="AL127" s="222"/>
      <c r="AM127" s="222"/>
      <c r="AN127" s="222"/>
      <c r="AO127" s="223"/>
      <c r="AP127" s="220"/>
      <c r="AQ127" s="224"/>
      <c r="AR127" s="224"/>
      <c r="AS127" s="224"/>
      <c r="AT127" s="224"/>
      <c r="AU127" s="224"/>
      <c r="AV127" s="224"/>
      <c r="AW127" s="224"/>
      <c r="AX127" s="224"/>
      <c r="AY127" s="224"/>
    </row>
    <row r="128">
      <c r="A128" s="219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5"/>
      <c r="AA128" s="225"/>
      <c r="AB128" s="225"/>
      <c r="AC128" s="225"/>
      <c r="AD128" s="225"/>
      <c r="AE128" s="225"/>
      <c r="AF128" s="225"/>
      <c r="AG128" s="220"/>
      <c r="AH128" s="220"/>
      <c r="AI128" s="220"/>
      <c r="AJ128" s="220"/>
      <c r="AK128" s="222"/>
      <c r="AL128" s="222"/>
      <c r="AM128" s="222"/>
      <c r="AN128" s="222"/>
      <c r="AO128" s="223"/>
      <c r="AP128" s="220"/>
      <c r="AQ128" s="224"/>
      <c r="AR128" s="224"/>
      <c r="AS128" s="224"/>
      <c r="AT128" s="224"/>
      <c r="AU128" s="224"/>
      <c r="AV128" s="224"/>
      <c r="AW128" s="224"/>
      <c r="AX128" s="224"/>
      <c r="AY128" s="224"/>
    </row>
    <row r="129">
      <c r="A129" s="219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5"/>
      <c r="AA129" s="225"/>
      <c r="AB129" s="225"/>
      <c r="AC129" s="225"/>
      <c r="AD129" s="225"/>
      <c r="AE129" s="225"/>
      <c r="AF129" s="225"/>
      <c r="AG129" s="220"/>
      <c r="AH129" s="220"/>
      <c r="AI129" s="220"/>
      <c r="AJ129" s="220"/>
      <c r="AK129" s="222"/>
      <c r="AL129" s="222"/>
      <c r="AM129" s="222"/>
      <c r="AN129" s="222"/>
      <c r="AO129" s="223"/>
      <c r="AP129" s="220"/>
      <c r="AQ129" s="224"/>
      <c r="AR129" s="224"/>
      <c r="AS129" s="224"/>
      <c r="AT129" s="224"/>
      <c r="AU129" s="224"/>
      <c r="AV129" s="224"/>
      <c r="AW129" s="224"/>
      <c r="AX129" s="224"/>
      <c r="AY129" s="224"/>
    </row>
    <row r="130">
      <c r="A130" s="219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5"/>
      <c r="AA130" s="225"/>
      <c r="AB130" s="225"/>
      <c r="AC130" s="225"/>
      <c r="AD130" s="225"/>
      <c r="AE130" s="225"/>
      <c r="AF130" s="225"/>
      <c r="AG130" s="220"/>
      <c r="AH130" s="220"/>
      <c r="AI130" s="220"/>
      <c r="AJ130" s="220"/>
      <c r="AK130" s="222"/>
      <c r="AL130" s="222"/>
      <c r="AM130" s="222"/>
      <c r="AN130" s="222"/>
      <c r="AO130" s="223"/>
      <c r="AP130" s="220"/>
      <c r="AQ130" s="224"/>
      <c r="AR130" s="224"/>
      <c r="AS130" s="224"/>
      <c r="AT130" s="224"/>
      <c r="AU130" s="224"/>
      <c r="AV130" s="224"/>
      <c r="AW130" s="224"/>
      <c r="AX130" s="224"/>
      <c r="AY130" s="224"/>
    </row>
    <row r="131">
      <c r="A131" s="219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5"/>
      <c r="AA131" s="225"/>
      <c r="AB131" s="225"/>
      <c r="AC131" s="225"/>
      <c r="AD131" s="225"/>
      <c r="AE131" s="225"/>
      <c r="AF131" s="225"/>
      <c r="AG131" s="220"/>
      <c r="AH131" s="220"/>
      <c r="AI131" s="220"/>
      <c r="AJ131" s="220"/>
      <c r="AK131" s="222"/>
      <c r="AL131" s="222"/>
      <c r="AM131" s="222"/>
      <c r="AN131" s="222"/>
      <c r="AO131" s="223"/>
      <c r="AP131" s="220"/>
      <c r="AQ131" s="224"/>
      <c r="AR131" s="224"/>
      <c r="AS131" s="224"/>
      <c r="AT131" s="224"/>
      <c r="AU131" s="224"/>
      <c r="AV131" s="224"/>
      <c r="AW131" s="224"/>
      <c r="AX131" s="224"/>
      <c r="AY131" s="224"/>
    </row>
    <row r="132">
      <c r="A132" s="219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5"/>
      <c r="AA132" s="225"/>
      <c r="AB132" s="225"/>
      <c r="AC132" s="225"/>
      <c r="AD132" s="225"/>
      <c r="AE132" s="225"/>
      <c r="AF132" s="225"/>
      <c r="AG132" s="220"/>
      <c r="AH132" s="220"/>
      <c r="AI132" s="220"/>
      <c r="AJ132" s="220"/>
      <c r="AK132" s="222"/>
      <c r="AL132" s="222"/>
      <c r="AM132" s="222"/>
      <c r="AN132" s="222"/>
      <c r="AO132" s="223"/>
      <c r="AP132" s="220"/>
      <c r="AQ132" s="224"/>
      <c r="AR132" s="224"/>
      <c r="AS132" s="224"/>
      <c r="AT132" s="224"/>
      <c r="AU132" s="224"/>
      <c r="AV132" s="224"/>
      <c r="AW132" s="224"/>
      <c r="AX132" s="224"/>
      <c r="AY132" s="224"/>
    </row>
    <row r="133">
      <c r="A133" s="219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5"/>
      <c r="AA133" s="225"/>
      <c r="AB133" s="225"/>
      <c r="AC133" s="225"/>
      <c r="AD133" s="225"/>
      <c r="AE133" s="225"/>
      <c r="AF133" s="225"/>
      <c r="AG133" s="220"/>
      <c r="AH133" s="220"/>
      <c r="AI133" s="220"/>
      <c r="AJ133" s="220"/>
      <c r="AK133" s="222"/>
      <c r="AL133" s="222"/>
      <c r="AM133" s="222"/>
      <c r="AN133" s="222"/>
      <c r="AO133" s="223"/>
      <c r="AP133" s="220"/>
      <c r="AQ133" s="224"/>
      <c r="AR133" s="224"/>
      <c r="AS133" s="224"/>
      <c r="AT133" s="224"/>
      <c r="AU133" s="224"/>
      <c r="AV133" s="224"/>
      <c r="AW133" s="224"/>
      <c r="AX133" s="224"/>
      <c r="AY133" s="224"/>
    </row>
    <row r="134">
      <c r="A134" s="219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5"/>
      <c r="AA134" s="225"/>
      <c r="AB134" s="225"/>
      <c r="AC134" s="225"/>
      <c r="AD134" s="225"/>
      <c r="AE134" s="225"/>
      <c r="AF134" s="225"/>
      <c r="AG134" s="220"/>
      <c r="AH134" s="220"/>
      <c r="AI134" s="220"/>
      <c r="AJ134" s="220"/>
      <c r="AK134" s="222"/>
      <c r="AL134" s="222"/>
      <c r="AM134" s="222"/>
      <c r="AN134" s="222"/>
      <c r="AO134" s="223"/>
      <c r="AP134" s="220"/>
      <c r="AQ134" s="224"/>
      <c r="AR134" s="224"/>
      <c r="AS134" s="224"/>
      <c r="AT134" s="224"/>
      <c r="AU134" s="224"/>
      <c r="AV134" s="224"/>
      <c r="AW134" s="224"/>
      <c r="AX134" s="224"/>
      <c r="AY134" s="224"/>
    </row>
    <row r="135">
      <c r="A135" s="219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5"/>
      <c r="AA135" s="225"/>
      <c r="AB135" s="225"/>
      <c r="AC135" s="225"/>
      <c r="AD135" s="225"/>
      <c r="AE135" s="225"/>
      <c r="AF135" s="225"/>
      <c r="AG135" s="220"/>
      <c r="AH135" s="220"/>
      <c r="AI135" s="220"/>
      <c r="AJ135" s="220"/>
      <c r="AK135" s="222"/>
      <c r="AL135" s="222"/>
      <c r="AM135" s="222"/>
      <c r="AN135" s="222"/>
      <c r="AO135" s="223"/>
      <c r="AP135" s="220"/>
      <c r="AQ135" s="224"/>
      <c r="AR135" s="224"/>
      <c r="AS135" s="224"/>
      <c r="AT135" s="224"/>
      <c r="AU135" s="224"/>
      <c r="AV135" s="224"/>
      <c r="AW135" s="224"/>
      <c r="AX135" s="224"/>
      <c r="AY135" s="224"/>
    </row>
    <row r="136">
      <c r="A136" s="219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5"/>
      <c r="AA136" s="225"/>
      <c r="AB136" s="225"/>
      <c r="AC136" s="225"/>
      <c r="AD136" s="225"/>
      <c r="AE136" s="225"/>
      <c r="AF136" s="225"/>
      <c r="AG136" s="220"/>
      <c r="AH136" s="220"/>
      <c r="AI136" s="220"/>
      <c r="AJ136" s="220"/>
      <c r="AK136" s="222"/>
      <c r="AL136" s="222"/>
      <c r="AM136" s="222"/>
      <c r="AN136" s="222"/>
      <c r="AO136" s="223"/>
      <c r="AP136" s="220"/>
      <c r="AQ136" s="224"/>
      <c r="AR136" s="224"/>
      <c r="AS136" s="224"/>
      <c r="AT136" s="224"/>
      <c r="AU136" s="224"/>
      <c r="AV136" s="224"/>
      <c r="AW136" s="224"/>
      <c r="AX136" s="224"/>
      <c r="AY136" s="224"/>
    </row>
    <row r="137">
      <c r="A137" s="219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5"/>
      <c r="AA137" s="225"/>
      <c r="AB137" s="225"/>
      <c r="AC137" s="225"/>
      <c r="AD137" s="225"/>
      <c r="AE137" s="225"/>
      <c r="AF137" s="225"/>
      <c r="AG137" s="220"/>
      <c r="AH137" s="220"/>
      <c r="AI137" s="220"/>
      <c r="AJ137" s="220"/>
      <c r="AK137" s="222"/>
      <c r="AL137" s="222"/>
      <c r="AM137" s="222"/>
      <c r="AN137" s="222"/>
      <c r="AO137" s="223"/>
      <c r="AP137" s="220"/>
      <c r="AQ137" s="224"/>
      <c r="AR137" s="224"/>
      <c r="AS137" s="224"/>
      <c r="AT137" s="224"/>
      <c r="AU137" s="224"/>
      <c r="AV137" s="224"/>
      <c r="AW137" s="224"/>
      <c r="AX137" s="224"/>
      <c r="AY137" s="224"/>
    </row>
    <row r="138">
      <c r="A138" s="219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5"/>
      <c r="AA138" s="225"/>
      <c r="AB138" s="225"/>
      <c r="AC138" s="225"/>
      <c r="AD138" s="225"/>
      <c r="AE138" s="225"/>
      <c r="AF138" s="225"/>
      <c r="AG138" s="220"/>
      <c r="AH138" s="220"/>
      <c r="AI138" s="220"/>
      <c r="AJ138" s="220"/>
      <c r="AK138" s="222"/>
      <c r="AL138" s="222"/>
      <c r="AM138" s="222"/>
      <c r="AN138" s="222"/>
      <c r="AO138" s="223"/>
      <c r="AP138" s="220"/>
      <c r="AQ138" s="224"/>
      <c r="AR138" s="224"/>
      <c r="AS138" s="224"/>
      <c r="AT138" s="224"/>
      <c r="AU138" s="224"/>
      <c r="AV138" s="224"/>
      <c r="AW138" s="224"/>
      <c r="AX138" s="224"/>
      <c r="AY138" s="224"/>
    </row>
    <row r="139">
      <c r="A139" s="219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5"/>
      <c r="AA139" s="225"/>
      <c r="AB139" s="225"/>
      <c r="AC139" s="225"/>
      <c r="AD139" s="225"/>
      <c r="AE139" s="225"/>
      <c r="AF139" s="225"/>
      <c r="AG139" s="220"/>
      <c r="AH139" s="220"/>
      <c r="AI139" s="220"/>
      <c r="AJ139" s="220"/>
      <c r="AK139" s="222"/>
      <c r="AL139" s="222"/>
      <c r="AM139" s="222"/>
      <c r="AN139" s="222"/>
      <c r="AO139" s="223"/>
      <c r="AP139" s="220"/>
      <c r="AQ139" s="224"/>
      <c r="AR139" s="224"/>
      <c r="AS139" s="224"/>
      <c r="AT139" s="224"/>
      <c r="AU139" s="224"/>
      <c r="AV139" s="224"/>
      <c r="AW139" s="224"/>
      <c r="AX139" s="224"/>
      <c r="AY139" s="224"/>
    </row>
    <row r="140">
      <c r="A140" s="219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5"/>
      <c r="AA140" s="225"/>
      <c r="AB140" s="225"/>
      <c r="AC140" s="225"/>
      <c r="AD140" s="225"/>
      <c r="AE140" s="225"/>
      <c r="AF140" s="225"/>
      <c r="AG140" s="220"/>
      <c r="AH140" s="220"/>
      <c r="AI140" s="220"/>
      <c r="AJ140" s="220"/>
      <c r="AK140" s="222"/>
      <c r="AL140" s="222"/>
      <c r="AM140" s="222"/>
      <c r="AN140" s="222"/>
      <c r="AO140" s="223"/>
      <c r="AP140" s="220"/>
      <c r="AQ140" s="224"/>
      <c r="AR140" s="224"/>
      <c r="AS140" s="224"/>
      <c r="AT140" s="224"/>
      <c r="AU140" s="224"/>
      <c r="AV140" s="224"/>
      <c r="AW140" s="224"/>
      <c r="AX140" s="224"/>
      <c r="AY140" s="224"/>
    </row>
    <row r="141">
      <c r="A141" s="219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5"/>
      <c r="AA141" s="225"/>
      <c r="AB141" s="225"/>
      <c r="AC141" s="225"/>
      <c r="AD141" s="225"/>
      <c r="AE141" s="225"/>
      <c r="AF141" s="225"/>
      <c r="AG141" s="220"/>
      <c r="AH141" s="220"/>
      <c r="AI141" s="220"/>
      <c r="AJ141" s="220"/>
      <c r="AK141" s="222"/>
      <c r="AL141" s="222"/>
      <c r="AM141" s="222"/>
      <c r="AN141" s="222"/>
      <c r="AO141" s="223"/>
      <c r="AP141" s="220"/>
      <c r="AQ141" s="224"/>
      <c r="AR141" s="224"/>
      <c r="AS141" s="224"/>
      <c r="AT141" s="224"/>
      <c r="AU141" s="224"/>
      <c r="AV141" s="224"/>
      <c r="AW141" s="224"/>
      <c r="AX141" s="224"/>
      <c r="AY141" s="224"/>
    </row>
    <row r="142">
      <c r="A142" s="219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5"/>
      <c r="AA142" s="225"/>
      <c r="AB142" s="225"/>
      <c r="AC142" s="225"/>
      <c r="AD142" s="225"/>
      <c r="AE142" s="225"/>
      <c r="AF142" s="225"/>
      <c r="AG142" s="220"/>
      <c r="AH142" s="220"/>
      <c r="AI142" s="220"/>
      <c r="AJ142" s="220"/>
      <c r="AK142" s="222"/>
      <c r="AL142" s="222"/>
      <c r="AM142" s="222"/>
      <c r="AN142" s="222"/>
      <c r="AO142" s="223"/>
      <c r="AP142" s="220"/>
      <c r="AQ142" s="224"/>
      <c r="AR142" s="224"/>
      <c r="AS142" s="224"/>
      <c r="AT142" s="224"/>
      <c r="AU142" s="224"/>
      <c r="AV142" s="224"/>
      <c r="AW142" s="224"/>
      <c r="AX142" s="224"/>
      <c r="AY142" s="224"/>
    </row>
    <row r="143">
      <c r="A143" s="219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5"/>
      <c r="AA143" s="225"/>
      <c r="AB143" s="225"/>
      <c r="AC143" s="225"/>
      <c r="AD143" s="225"/>
      <c r="AE143" s="225"/>
      <c r="AF143" s="225"/>
      <c r="AG143" s="220"/>
      <c r="AH143" s="220"/>
      <c r="AI143" s="220"/>
      <c r="AJ143" s="220"/>
      <c r="AK143" s="222"/>
      <c r="AL143" s="222"/>
      <c r="AM143" s="222"/>
      <c r="AN143" s="222"/>
      <c r="AO143" s="223"/>
      <c r="AP143" s="220"/>
      <c r="AQ143" s="224"/>
      <c r="AR143" s="224"/>
      <c r="AS143" s="224"/>
      <c r="AT143" s="224"/>
      <c r="AU143" s="224"/>
      <c r="AV143" s="224"/>
      <c r="AW143" s="224"/>
      <c r="AX143" s="224"/>
      <c r="AY143" s="224"/>
    </row>
    <row r="144">
      <c r="A144" s="219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5"/>
      <c r="AA144" s="225"/>
      <c r="AB144" s="225"/>
      <c r="AC144" s="225"/>
      <c r="AD144" s="225"/>
      <c r="AE144" s="225"/>
      <c r="AF144" s="225"/>
      <c r="AG144" s="220"/>
      <c r="AH144" s="220"/>
      <c r="AI144" s="220"/>
      <c r="AJ144" s="220"/>
      <c r="AK144" s="222"/>
      <c r="AL144" s="222"/>
      <c r="AM144" s="222"/>
      <c r="AN144" s="222"/>
      <c r="AO144" s="223"/>
      <c r="AP144" s="220"/>
      <c r="AQ144" s="224"/>
      <c r="AR144" s="224"/>
      <c r="AS144" s="224"/>
      <c r="AT144" s="224"/>
      <c r="AU144" s="224"/>
      <c r="AV144" s="224"/>
      <c r="AW144" s="224"/>
      <c r="AX144" s="224"/>
      <c r="AY144" s="224"/>
    </row>
    <row r="145">
      <c r="A145" s="219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5"/>
      <c r="AA145" s="225"/>
      <c r="AB145" s="225"/>
      <c r="AC145" s="225"/>
      <c r="AD145" s="225"/>
      <c r="AE145" s="225"/>
      <c r="AF145" s="225"/>
      <c r="AG145" s="220"/>
      <c r="AH145" s="220"/>
      <c r="AI145" s="220"/>
      <c r="AJ145" s="220"/>
      <c r="AK145" s="222"/>
      <c r="AL145" s="222"/>
      <c r="AM145" s="222"/>
      <c r="AN145" s="222"/>
      <c r="AO145" s="223"/>
      <c r="AP145" s="220"/>
      <c r="AQ145" s="224"/>
      <c r="AR145" s="224"/>
      <c r="AS145" s="224"/>
      <c r="AT145" s="224"/>
      <c r="AU145" s="224"/>
      <c r="AV145" s="224"/>
      <c r="AW145" s="224"/>
      <c r="AX145" s="224"/>
      <c r="AY145" s="224"/>
    </row>
    <row r="146">
      <c r="A146" s="219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5"/>
      <c r="AA146" s="225"/>
      <c r="AB146" s="225"/>
      <c r="AC146" s="225"/>
      <c r="AD146" s="225"/>
      <c r="AE146" s="225"/>
      <c r="AF146" s="225"/>
      <c r="AG146" s="220"/>
      <c r="AH146" s="220"/>
      <c r="AI146" s="220"/>
      <c r="AJ146" s="220"/>
      <c r="AK146" s="222"/>
      <c r="AL146" s="222"/>
      <c r="AM146" s="222"/>
      <c r="AN146" s="222"/>
      <c r="AO146" s="223"/>
      <c r="AP146" s="220"/>
      <c r="AQ146" s="224"/>
      <c r="AR146" s="224"/>
      <c r="AS146" s="224"/>
      <c r="AT146" s="224"/>
      <c r="AU146" s="224"/>
      <c r="AV146" s="224"/>
      <c r="AW146" s="224"/>
      <c r="AX146" s="224"/>
      <c r="AY146" s="224"/>
    </row>
    <row r="147">
      <c r="A147" s="219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5"/>
      <c r="AA147" s="225"/>
      <c r="AB147" s="225"/>
      <c r="AC147" s="225"/>
      <c r="AD147" s="225"/>
      <c r="AE147" s="225"/>
      <c r="AF147" s="225"/>
      <c r="AG147" s="220"/>
      <c r="AH147" s="220"/>
      <c r="AI147" s="220"/>
      <c r="AJ147" s="220"/>
      <c r="AK147" s="222"/>
      <c r="AL147" s="222"/>
      <c r="AM147" s="222"/>
      <c r="AN147" s="222"/>
      <c r="AO147" s="223"/>
      <c r="AP147" s="220"/>
      <c r="AQ147" s="224"/>
      <c r="AR147" s="224"/>
      <c r="AS147" s="224"/>
      <c r="AT147" s="224"/>
      <c r="AU147" s="224"/>
      <c r="AV147" s="224"/>
      <c r="AW147" s="224"/>
      <c r="AX147" s="224"/>
      <c r="AY147" s="224"/>
    </row>
    <row r="148">
      <c r="A148" s="219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5"/>
      <c r="AA148" s="225"/>
      <c r="AB148" s="225"/>
      <c r="AC148" s="225"/>
      <c r="AD148" s="225"/>
      <c r="AE148" s="225"/>
      <c r="AF148" s="225"/>
      <c r="AG148" s="220"/>
      <c r="AH148" s="220"/>
      <c r="AI148" s="220"/>
      <c r="AJ148" s="220"/>
      <c r="AK148" s="222"/>
      <c r="AL148" s="222"/>
      <c r="AM148" s="222"/>
      <c r="AN148" s="222"/>
      <c r="AO148" s="223"/>
      <c r="AP148" s="220"/>
      <c r="AQ148" s="224"/>
      <c r="AR148" s="224"/>
      <c r="AS148" s="224"/>
      <c r="AT148" s="224"/>
      <c r="AU148" s="224"/>
      <c r="AV148" s="224"/>
      <c r="AW148" s="224"/>
      <c r="AX148" s="224"/>
      <c r="AY148" s="224"/>
    </row>
    <row r="149">
      <c r="A149" s="219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5"/>
      <c r="AA149" s="225"/>
      <c r="AB149" s="225"/>
      <c r="AC149" s="225"/>
      <c r="AD149" s="225"/>
      <c r="AE149" s="225"/>
      <c r="AF149" s="225"/>
      <c r="AG149" s="220"/>
      <c r="AH149" s="220"/>
      <c r="AI149" s="220"/>
      <c r="AJ149" s="220"/>
      <c r="AK149" s="222"/>
      <c r="AL149" s="222"/>
      <c r="AM149" s="222"/>
      <c r="AN149" s="222"/>
      <c r="AO149" s="223"/>
      <c r="AP149" s="220"/>
      <c r="AQ149" s="224"/>
      <c r="AR149" s="224"/>
      <c r="AS149" s="224"/>
      <c r="AT149" s="224"/>
      <c r="AU149" s="224"/>
      <c r="AV149" s="224"/>
      <c r="AW149" s="224"/>
      <c r="AX149" s="224"/>
      <c r="AY149" s="224"/>
    </row>
    <row r="150">
      <c r="A150" s="219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5"/>
      <c r="AA150" s="225"/>
      <c r="AB150" s="225"/>
      <c r="AC150" s="225"/>
      <c r="AD150" s="225"/>
      <c r="AE150" s="225"/>
      <c r="AF150" s="225"/>
      <c r="AG150" s="220"/>
      <c r="AH150" s="220"/>
      <c r="AI150" s="220"/>
      <c r="AJ150" s="220"/>
      <c r="AK150" s="222"/>
      <c r="AL150" s="222"/>
      <c r="AM150" s="222"/>
      <c r="AN150" s="222"/>
      <c r="AO150" s="223"/>
      <c r="AP150" s="220"/>
      <c r="AQ150" s="224"/>
      <c r="AR150" s="224"/>
      <c r="AS150" s="224"/>
      <c r="AT150" s="224"/>
      <c r="AU150" s="224"/>
      <c r="AV150" s="224"/>
      <c r="AW150" s="224"/>
      <c r="AX150" s="224"/>
      <c r="AY150" s="224"/>
    </row>
    <row r="151">
      <c r="A151" s="219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5"/>
      <c r="AA151" s="225"/>
      <c r="AB151" s="225"/>
      <c r="AC151" s="225"/>
      <c r="AD151" s="225"/>
      <c r="AE151" s="225"/>
      <c r="AF151" s="225"/>
      <c r="AG151" s="220"/>
      <c r="AH151" s="220"/>
      <c r="AI151" s="220"/>
      <c r="AJ151" s="220"/>
      <c r="AK151" s="222"/>
      <c r="AL151" s="222"/>
      <c r="AM151" s="222"/>
      <c r="AN151" s="222"/>
      <c r="AO151" s="223"/>
      <c r="AP151" s="220"/>
      <c r="AQ151" s="224"/>
      <c r="AR151" s="224"/>
      <c r="AS151" s="224"/>
      <c r="AT151" s="224"/>
      <c r="AU151" s="224"/>
      <c r="AV151" s="224"/>
      <c r="AW151" s="224"/>
      <c r="AX151" s="224"/>
      <c r="AY151" s="224"/>
    </row>
    <row r="152">
      <c r="A152" s="219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5"/>
      <c r="AA152" s="225"/>
      <c r="AB152" s="225"/>
      <c r="AC152" s="225"/>
      <c r="AD152" s="225"/>
      <c r="AE152" s="225"/>
      <c r="AF152" s="225"/>
      <c r="AG152" s="220"/>
      <c r="AH152" s="220"/>
      <c r="AI152" s="220"/>
      <c r="AJ152" s="220"/>
      <c r="AK152" s="222"/>
      <c r="AL152" s="222"/>
      <c r="AM152" s="222"/>
      <c r="AN152" s="222"/>
      <c r="AO152" s="223"/>
      <c r="AP152" s="220"/>
      <c r="AQ152" s="224"/>
      <c r="AR152" s="224"/>
      <c r="AS152" s="224"/>
      <c r="AT152" s="224"/>
      <c r="AU152" s="224"/>
      <c r="AV152" s="224"/>
      <c r="AW152" s="224"/>
      <c r="AX152" s="224"/>
      <c r="AY152" s="224"/>
    </row>
    <row r="153">
      <c r="A153" s="219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5"/>
      <c r="AA153" s="225"/>
      <c r="AB153" s="225"/>
      <c r="AC153" s="225"/>
      <c r="AD153" s="225"/>
      <c r="AE153" s="225"/>
      <c r="AF153" s="225"/>
      <c r="AG153" s="220"/>
      <c r="AH153" s="220"/>
      <c r="AI153" s="220"/>
      <c r="AJ153" s="220"/>
      <c r="AK153" s="222"/>
      <c r="AL153" s="222"/>
      <c r="AM153" s="222"/>
      <c r="AN153" s="222"/>
      <c r="AO153" s="223"/>
      <c r="AP153" s="220"/>
      <c r="AQ153" s="224"/>
      <c r="AR153" s="224"/>
      <c r="AS153" s="224"/>
      <c r="AT153" s="224"/>
      <c r="AU153" s="224"/>
      <c r="AV153" s="224"/>
      <c r="AW153" s="224"/>
      <c r="AX153" s="224"/>
      <c r="AY153" s="224"/>
    </row>
    <row r="154">
      <c r="A154" s="219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5"/>
      <c r="AA154" s="225"/>
      <c r="AB154" s="225"/>
      <c r="AC154" s="225"/>
      <c r="AD154" s="225"/>
      <c r="AE154" s="225"/>
      <c r="AF154" s="225"/>
      <c r="AG154" s="220"/>
      <c r="AH154" s="220"/>
      <c r="AI154" s="220"/>
      <c r="AJ154" s="220"/>
      <c r="AK154" s="222"/>
      <c r="AL154" s="222"/>
      <c r="AM154" s="222"/>
      <c r="AN154" s="222"/>
      <c r="AO154" s="223"/>
      <c r="AP154" s="220"/>
      <c r="AQ154" s="224"/>
      <c r="AR154" s="224"/>
      <c r="AS154" s="224"/>
      <c r="AT154" s="224"/>
      <c r="AU154" s="224"/>
      <c r="AV154" s="224"/>
      <c r="AW154" s="224"/>
      <c r="AX154" s="224"/>
      <c r="AY154" s="224"/>
    </row>
    <row r="155">
      <c r="A155" s="219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5"/>
      <c r="AA155" s="225"/>
      <c r="AB155" s="225"/>
      <c r="AC155" s="225"/>
      <c r="AD155" s="225"/>
      <c r="AE155" s="225"/>
      <c r="AF155" s="225"/>
      <c r="AG155" s="220"/>
      <c r="AH155" s="220"/>
      <c r="AI155" s="220"/>
      <c r="AJ155" s="220"/>
      <c r="AK155" s="222"/>
      <c r="AL155" s="222"/>
      <c r="AM155" s="222"/>
      <c r="AN155" s="222"/>
      <c r="AO155" s="223"/>
      <c r="AP155" s="220"/>
      <c r="AQ155" s="224"/>
      <c r="AR155" s="224"/>
      <c r="AS155" s="224"/>
      <c r="AT155" s="224"/>
      <c r="AU155" s="224"/>
      <c r="AV155" s="224"/>
      <c r="AW155" s="224"/>
      <c r="AX155" s="224"/>
      <c r="AY155" s="224"/>
    </row>
    <row r="156">
      <c r="A156" s="219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5"/>
      <c r="AA156" s="225"/>
      <c r="AB156" s="225"/>
      <c r="AC156" s="225"/>
      <c r="AD156" s="225"/>
      <c r="AE156" s="225"/>
      <c r="AF156" s="225"/>
      <c r="AG156" s="220"/>
      <c r="AH156" s="220"/>
      <c r="AI156" s="220"/>
      <c r="AJ156" s="220"/>
      <c r="AK156" s="222"/>
      <c r="AL156" s="222"/>
      <c r="AM156" s="222"/>
      <c r="AN156" s="222"/>
      <c r="AO156" s="223"/>
      <c r="AP156" s="220"/>
      <c r="AQ156" s="224"/>
      <c r="AR156" s="224"/>
      <c r="AS156" s="224"/>
      <c r="AT156" s="224"/>
      <c r="AU156" s="224"/>
      <c r="AV156" s="224"/>
      <c r="AW156" s="224"/>
      <c r="AX156" s="224"/>
      <c r="AY156" s="224"/>
    </row>
    <row r="157">
      <c r="A157" s="219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5"/>
      <c r="AA157" s="225"/>
      <c r="AB157" s="225"/>
      <c r="AC157" s="225"/>
      <c r="AD157" s="225"/>
      <c r="AE157" s="225"/>
      <c r="AF157" s="225"/>
      <c r="AG157" s="220"/>
      <c r="AH157" s="220"/>
      <c r="AI157" s="220"/>
      <c r="AJ157" s="220"/>
      <c r="AK157" s="222"/>
      <c r="AL157" s="222"/>
      <c r="AM157" s="222"/>
      <c r="AN157" s="222"/>
      <c r="AO157" s="223"/>
      <c r="AP157" s="220"/>
      <c r="AQ157" s="224"/>
      <c r="AR157" s="224"/>
      <c r="AS157" s="224"/>
      <c r="AT157" s="224"/>
      <c r="AU157" s="224"/>
      <c r="AV157" s="224"/>
      <c r="AW157" s="224"/>
      <c r="AX157" s="224"/>
      <c r="AY157" s="224"/>
    </row>
    <row r="158">
      <c r="A158" s="219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5"/>
      <c r="AA158" s="225"/>
      <c r="AB158" s="225"/>
      <c r="AC158" s="225"/>
      <c r="AD158" s="225"/>
      <c r="AE158" s="225"/>
      <c r="AF158" s="225"/>
      <c r="AG158" s="220"/>
      <c r="AH158" s="220"/>
      <c r="AI158" s="220"/>
      <c r="AJ158" s="220"/>
      <c r="AK158" s="222"/>
      <c r="AL158" s="222"/>
      <c r="AM158" s="222"/>
      <c r="AN158" s="222"/>
      <c r="AO158" s="223"/>
      <c r="AP158" s="220"/>
      <c r="AQ158" s="224"/>
      <c r="AR158" s="224"/>
      <c r="AS158" s="224"/>
      <c r="AT158" s="224"/>
      <c r="AU158" s="224"/>
      <c r="AV158" s="224"/>
      <c r="AW158" s="224"/>
      <c r="AX158" s="224"/>
      <c r="AY158" s="224"/>
    </row>
    <row r="159">
      <c r="A159" s="219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5"/>
      <c r="AA159" s="225"/>
      <c r="AB159" s="225"/>
      <c r="AC159" s="225"/>
      <c r="AD159" s="225"/>
      <c r="AE159" s="225"/>
      <c r="AF159" s="225"/>
      <c r="AG159" s="220"/>
      <c r="AH159" s="220"/>
      <c r="AI159" s="220"/>
      <c r="AJ159" s="220"/>
      <c r="AK159" s="222"/>
      <c r="AL159" s="222"/>
      <c r="AM159" s="222"/>
      <c r="AN159" s="222"/>
      <c r="AO159" s="223"/>
      <c r="AP159" s="220"/>
      <c r="AQ159" s="224"/>
      <c r="AR159" s="224"/>
      <c r="AS159" s="224"/>
      <c r="AT159" s="224"/>
      <c r="AU159" s="224"/>
      <c r="AV159" s="224"/>
      <c r="AW159" s="224"/>
      <c r="AX159" s="224"/>
      <c r="AY159" s="224"/>
    </row>
    <row r="160">
      <c r="A160" s="219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5"/>
      <c r="AA160" s="225"/>
      <c r="AB160" s="225"/>
      <c r="AC160" s="225"/>
      <c r="AD160" s="225"/>
      <c r="AE160" s="225"/>
      <c r="AF160" s="225"/>
      <c r="AG160" s="220"/>
      <c r="AH160" s="220"/>
      <c r="AI160" s="220"/>
      <c r="AJ160" s="220"/>
      <c r="AK160" s="222"/>
      <c r="AL160" s="222"/>
      <c r="AM160" s="222"/>
      <c r="AN160" s="222"/>
      <c r="AO160" s="223"/>
      <c r="AP160" s="220"/>
      <c r="AQ160" s="224"/>
      <c r="AR160" s="224"/>
      <c r="AS160" s="224"/>
      <c r="AT160" s="224"/>
      <c r="AU160" s="224"/>
      <c r="AV160" s="224"/>
      <c r="AW160" s="224"/>
      <c r="AX160" s="224"/>
      <c r="AY160" s="224"/>
    </row>
    <row r="161">
      <c r="A161" s="219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5"/>
      <c r="AA161" s="225"/>
      <c r="AB161" s="225"/>
      <c r="AC161" s="225"/>
      <c r="AD161" s="225"/>
      <c r="AE161" s="225"/>
      <c r="AF161" s="225"/>
      <c r="AG161" s="220"/>
      <c r="AH161" s="220"/>
      <c r="AI161" s="220"/>
      <c r="AJ161" s="220"/>
      <c r="AK161" s="222"/>
      <c r="AL161" s="222"/>
      <c r="AM161" s="222"/>
      <c r="AN161" s="222"/>
      <c r="AO161" s="223"/>
      <c r="AP161" s="220"/>
      <c r="AQ161" s="224"/>
      <c r="AR161" s="224"/>
      <c r="AS161" s="224"/>
      <c r="AT161" s="224"/>
      <c r="AU161" s="224"/>
      <c r="AV161" s="224"/>
      <c r="AW161" s="224"/>
      <c r="AX161" s="224"/>
      <c r="AY161" s="224"/>
    </row>
    <row r="162">
      <c r="A162" s="219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5"/>
      <c r="AA162" s="225"/>
      <c r="AB162" s="225"/>
      <c r="AC162" s="225"/>
      <c r="AD162" s="225"/>
      <c r="AE162" s="225"/>
      <c r="AF162" s="225"/>
      <c r="AG162" s="220"/>
      <c r="AH162" s="220"/>
      <c r="AI162" s="220"/>
      <c r="AJ162" s="220"/>
      <c r="AK162" s="222"/>
      <c r="AL162" s="222"/>
      <c r="AM162" s="222"/>
      <c r="AN162" s="222"/>
      <c r="AO162" s="223"/>
      <c r="AP162" s="220"/>
      <c r="AQ162" s="224"/>
      <c r="AR162" s="224"/>
      <c r="AS162" s="224"/>
      <c r="AT162" s="224"/>
      <c r="AU162" s="224"/>
      <c r="AV162" s="224"/>
      <c r="AW162" s="224"/>
      <c r="AX162" s="224"/>
      <c r="AY162" s="224"/>
    </row>
    <row r="163">
      <c r="A163" s="219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5"/>
      <c r="AA163" s="225"/>
      <c r="AB163" s="225"/>
      <c r="AC163" s="225"/>
      <c r="AD163" s="225"/>
      <c r="AE163" s="225"/>
      <c r="AF163" s="225"/>
      <c r="AG163" s="220"/>
      <c r="AH163" s="220"/>
      <c r="AI163" s="220"/>
      <c r="AJ163" s="220"/>
      <c r="AK163" s="222"/>
      <c r="AL163" s="222"/>
      <c r="AM163" s="222"/>
      <c r="AN163" s="222"/>
      <c r="AO163" s="223"/>
      <c r="AP163" s="220"/>
      <c r="AQ163" s="224"/>
      <c r="AR163" s="224"/>
      <c r="AS163" s="224"/>
      <c r="AT163" s="224"/>
      <c r="AU163" s="224"/>
      <c r="AV163" s="224"/>
      <c r="AW163" s="224"/>
      <c r="AX163" s="224"/>
      <c r="AY163" s="224"/>
    </row>
    <row r="164">
      <c r="A164" s="219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5"/>
      <c r="AA164" s="225"/>
      <c r="AB164" s="225"/>
      <c r="AC164" s="225"/>
      <c r="AD164" s="225"/>
      <c r="AE164" s="225"/>
      <c r="AF164" s="225"/>
      <c r="AG164" s="220"/>
      <c r="AH164" s="220"/>
      <c r="AI164" s="220"/>
      <c r="AJ164" s="220"/>
      <c r="AK164" s="222"/>
      <c r="AL164" s="222"/>
      <c r="AM164" s="222"/>
      <c r="AN164" s="222"/>
      <c r="AO164" s="223"/>
      <c r="AP164" s="220"/>
      <c r="AQ164" s="224"/>
      <c r="AR164" s="224"/>
      <c r="AS164" s="224"/>
      <c r="AT164" s="224"/>
      <c r="AU164" s="224"/>
      <c r="AV164" s="224"/>
      <c r="AW164" s="224"/>
      <c r="AX164" s="224"/>
      <c r="AY164" s="224"/>
    </row>
    <row r="165">
      <c r="A165" s="219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5"/>
      <c r="AA165" s="225"/>
      <c r="AB165" s="225"/>
      <c r="AC165" s="225"/>
      <c r="AD165" s="225"/>
      <c r="AE165" s="225"/>
      <c r="AF165" s="225"/>
      <c r="AG165" s="220"/>
      <c r="AH165" s="220"/>
      <c r="AI165" s="220"/>
      <c r="AJ165" s="220"/>
      <c r="AK165" s="222"/>
      <c r="AL165" s="222"/>
      <c r="AM165" s="222"/>
      <c r="AN165" s="222"/>
      <c r="AO165" s="223"/>
      <c r="AP165" s="220"/>
      <c r="AQ165" s="224"/>
      <c r="AR165" s="224"/>
      <c r="AS165" s="224"/>
      <c r="AT165" s="224"/>
      <c r="AU165" s="224"/>
      <c r="AV165" s="224"/>
      <c r="AW165" s="224"/>
      <c r="AX165" s="224"/>
      <c r="AY165" s="224"/>
    </row>
    <row r="166">
      <c r="A166" s="219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5"/>
      <c r="AA166" s="225"/>
      <c r="AB166" s="225"/>
      <c r="AC166" s="225"/>
      <c r="AD166" s="225"/>
      <c r="AE166" s="225"/>
      <c r="AF166" s="225"/>
      <c r="AG166" s="220"/>
      <c r="AH166" s="220"/>
      <c r="AI166" s="220"/>
      <c r="AJ166" s="220"/>
      <c r="AK166" s="222"/>
      <c r="AL166" s="222"/>
      <c r="AM166" s="222"/>
      <c r="AN166" s="222"/>
      <c r="AO166" s="223"/>
      <c r="AP166" s="220"/>
      <c r="AQ166" s="224"/>
      <c r="AR166" s="224"/>
      <c r="AS166" s="224"/>
      <c r="AT166" s="224"/>
      <c r="AU166" s="224"/>
      <c r="AV166" s="224"/>
      <c r="AW166" s="224"/>
      <c r="AX166" s="224"/>
      <c r="AY166" s="224"/>
    </row>
    <row r="167">
      <c r="A167" s="219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5"/>
      <c r="AA167" s="225"/>
      <c r="AB167" s="225"/>
      <c r="AC167" s="225"/>
      <c r="AD167" s="225"/>
      <c r="AE167" s="225"/>
      <c r="AF167" s="225"/>
      <c r="AG167" s="220"/>
      <c r="AH167" s="220"/>
      <c r="AI167" s="220"/>
      <c r="AJ167" s="220"/>
      <c r="AK167" s="222"/>
      <c r="AL167" s="222"/>
      <c r="AM167" s="222"/>
      <c r="AN167" s="222"/>
      <c r="AO167" s="223"/>
      <c r="AP167" s="220"/>
      <c r="AQ167" s="224"/>
      <c r="AR167" s="224"/>
      <c r="AS167" s="224"/>
      <c r="AT167" s="224"/>
      <c r="AU167" s="224"/>
      <c r="AV167" s="224"/>
      <c r="AW167" s="224"/>
      <c r="AX167" s="224"/>
      <c r="AY167" s="224"/>
    </row>
    <row r="168">
      <c r="A168" s="219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5"/>
      <c r="AA168" s="225"/>
      <c r="AB168" s="225"/>
      <c r="AC168" s="225"/>
      <c r="AD168" s="225"/>
      <c r="AE168" s="225"/>
      <c r="AF168" s="225"/>
      <c r="AG168" s="220"/>
      <c r="AH168" s="220"/>
      <c r="AI168" s="220"/>
      <c r="AJ168" s="220"/>
      <c r="AK168" s="222"/>
      <c r="AL168" s="222"/>
      <c r="AM168" s="222"/>
      <c r="AN168" s="222"/>
      <c r="AO168" s="223"/>
      <c r="AP168" s="220"/>
      <c r="AQ168" s="224"/>
      <c r="AR168" s="224"/>
      <c r="AS168" s="224"/>
      <c r="AT168" s="224"/>
      <c r="AU168" s="224"/>
      <c r="AV168" s="224"/>
      <c r="AW168" s="224"/>
      <c r="AX168" s="224"/>
      <c r="AY168" s="224"/>
    </row>
    <row r="169">
      <c r="A169" s="219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5"/>
      <c r="AA169" s="225"/>
      <c r="AB169" s="225"/>
      <c r="AC169" s="225"/>
      <c r="AD169" s="225"/>
      <c r="AE169" s="225"/>
      <c r="AF169" s="225"/>
      <c r="AG169" s="220"/>
      <c r="AH169" s="220"/>
      <c r="AI169" s="220"/>
      <c r="AJ169" s="220"/>
      <c r="AK169" s="222"/>
      <c r="AL169" s="222"/>
      <c r="AM169" s="222"/>
      <c r="AN169" s="222"/>
      <c r="AO169" s="223"/>
      <c r="AP169" s="220"/>
      <c r="AQ169" s="224"/>
      <c r="AR169" s="224"/>
      <c r="AS169" s="224"/>
      <c r="AT169" s="224"/>
      <c r="AU169" s="224"/>
      <c r="AV169" s="224"/>
      <c r="AW169" s="224"/>
      <c r="AX169" s="224"/>
      <c r="AY169" s="224"/>
    </row>
    <row r="170">
      <c r="A170" s="219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5"/>
      <c r="AA170" s="225"/>
      <c r="AB170" s="225"/>
      <c r="AC170" s="225"/>
      <c r="AD170" s="225"/>
      <c r="AE170" s="225"/>
      <c r="AF170" s="225"/>
      <c r="AG170" s="220"/>
      <c r="AH170" s="220"/>
      <c r="AI170" s="220"/>
      <c r="AJ170" s="220"/>
      <c r="AK170" s="222"/>
      <c r="AL170" s="222"/>
      <c r="AM170" s="222"/>
      <c r="AN170" s="222"/>
      <c r="AO170" s="223"/>
      <c r="AP170" s="220"/>
      <c r="AQ170" s="224"/>
      <c r="AR170" s="224"/>
      <c r="AS170" s="224"/>
      <c r="AT170" s="224"/>
      <c r="AU170" s="224"/>
      <c r="AV170" s="224"/>
      <c r="AW170" s="224"/>
      <c r="AX170" s="224"/>
      <c r="AY170" s="224"/>
    </row>
    <row r="171">
      <c r="A171" s="219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5"/>
      <c r="AA171" s="225"/>
      <c r="AB171" s="225"/>
      <c r="AC171" s="225"/>
      <c r="AD171" s="225"/>
      <c r="AE171" s="225"/>
      <c r="AF171" s="225"/>
      <c r="AG171" s="220"/>
      <c r="AH171" s="220"/>
      <c r="AI171" s="220"/>
      <c r="AJ171" s="220"/>
      <c r="AK171" s="222"/>
      <c r="AL171" s="222"/>
      <c r="AM171" s="222"/>
      <c r="AN171" s="222"/>
      <c r="AO171" s="223"/>
      <c r="AP171" s="220"/>
      <c r="AQ171" s="224"/>
      <c r="AR171" s="224"/>
      <c r="AS171" s="224"/>
      <c r="AT171" s="224"/>
      <c r="AU171" s="224"/>
      <c r="AV171" s="224"/>
      <c r="AW171" s="224"/>
      <c r="AX171" s="224"/>
      <c r="AY171" s="224"/>
    </row>
    <row r="172">
      <c r="A172" s="219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5"/>
      <c r="AA172" s="225"/>
      <c r="AB172" s="225"/>
      <c r="AC172" s="225"/>
      <c r="AD172" s="225"/>
      <c r="AE172" s="225"/>
      <c r="AF172" s="225"/>
      <c r="AG172" s="220"/>
      <c r="AH172" s="220"/>
      <c r="AI172" s="220"/>
      <c r="AJ172" s="220"/>
      <c r="AK172" s="222"/>
      <c r="AL172" s="222"/>
      <c r="AM172" s="222"/>
      <c r="AN172" s="222"/>
      <c r="AO172" s="223"/>
      <c r="AP172" s="220"/>
      <c r="AQ172" s="224"/>
      <c r="AR172" s="224"/>
      <c r="AS172" s="224"/>
      <c r="AT172" s="224"/>
      <c r="AU172" s="224"/>
      <c r="AV172" s="224"/>
      <c r="AW172" s="224"/>
      <c r="AX172" s="224"/>
      <c r="AY172" s="224"/>
    </row>
    <row r="173">
      <c r="A173" s="219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5"/>
      <c r="AA173" s="225"/>
      <c r="AB173" s="225"/>
      <c r="AC173" s="225"/>
      <c r="AD173" s="225"/>
      <c r="AE173" s="225"/>
      <c r="AF173" s="225"/>
      <c r="AG173" s="220"/>
      <c r="AH173" s="220"/>
      <c r="AI173" s="220"/>
      <c r="AJ173" s="220"/>
      <c r="AK173" s="222"/>
      <c r="AL173" s="222"/>
      <c r="AM173" s="222"/>
      <c r="AN173" s="222"/>
      <c r="AO173" s="223"/>
      <c r="AP173" s="220"/>
      <c r="AQ173" s="224"/>
      <c r="AR173" s="224"/>
      <c r="AS173" s="224"/>
      <c r="AT173" s="224"/>
      <c r="AU173" s="224"/>
      <c r="AV173" s="224"/>
      <c r="AW173" s="224"/>
      <c r="AX173" s="224"/>
      <c r="AY173" s="224"/>
    </row>
    <row r="174">
      <c r="A174" s="219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5"/>
      <c r="AA174" s="225"/>
      <c r="AB174" s="225"/>
      <c r="AC174" s="225"/>
      <c r="AD174" s="225"/>
      <c r="AE174" s="225"/>
      <c r="AF174" s="225"/>
      <c r="AG174" s="220"/>
      <c r="AH174" s="220"/>
      <c r="AI174" s="220"/>
      <c r="AJ174" s="220"/>
      <c r="AK174" s="222"/>
      <c r="AL174" s="222"/>
      <c r="AM174" s="222"/>
      <c r="AN174" s="222"/>
      <c r="AO174" s="223"/>
      <c r="AP174" s="220"/>
      <c r="AQ174" s="224"/>
      <c r="AR174" s="224"/>
      <c r="AS174" s="224"/>
      <c r="AT174" s="224"/>
      <c r="AU174" s="224"/>
      <c r="AV174" s="224"/>
      <c r="AW174" s="224"/>
      <c r="AX174" s="224"/>
      <c r="AY174" s="224"/>
    </row>
    <row r="175">
      <c r="A175" s="219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5"/>
      <c r="AA175" s="225"/>
      <c r="AB175" s="225"/>
      <c r="AC175" s="225"/>
      <c r="AD175" s="225"/>
      <c r="AE175" s="225"/>
      <c r="AF175" s="225"/>
      <c r="AG175" s="220"/>
      <c r="AH175" s="220"/>
      <c r="AI175" s="220"/>
      <c r="AJ175" s="220"/>
      <c r="AK175" s="222"/>
      <c r="AL175" s="222"/>
      <c r="AM175" s="222"/>
      <c r="AN175" s="222"/>
      <c r="AO175" s="223"/>
      <c r="AP175" s="220"/>
      <c r="AQ175" s="224"/>
      <c r="AR175" s="224"/>
      <c r="AS175" s="224"/>
      <c r="AT175" s="224"/>
      <c r="AU175" s="224"/>
      <c r="AV175" s="224"/>
      <c r="AW175" s="224"/>
      <c r="AX175" s="224"/>
      <c r="AY175" s="224"/>
    </row>
    <row r="176">
      <c r="A176" s="219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5"/>
      <c r="AA176" s="225"/>
      <c r="AB176" s="225"/>
      <c r="AC176" s="225"/>
      <c r="AD176" s="225"/>
      <c r="AE176" s="225"/>
      <c r="AF176" s="225"/>
      <c r="AG176" s="220"/>
      <c r="AH176" s="220"/>
      <c r="AI176" s="220"/>
      <c r="AJ176" s="220"/>
      <c r="AK176" s="222"/>
      <c r="AL176" s="222"/>
      <c r="AM176" s="222"/>
      <c r="AN176" s="222"/>
      <c r="AO176" s="223"/>
      <c r="AP176" s="220"/>
      <c r="AQ176" s="224"/>
      <c r="AR176" s="224"/>
      <c r="AS176" s="224"/>
      <c r="AT176" s="224"/>
      <c r="AU176" s="224"/>
      <c r="AV176" s="224"/>
      <c r="AW176" s="224"/>
      <c r="AX176" s="224"/>
      <c r="AY176" s="224"/>
    </row>
    <row r="177">
      <c r="A177" s="219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5"/>
      <c r="AA177" s="225"/>
      <c r="AB177" s="225"/>
      <c r="AC177" s="225"/>
      <c r="AD177" s="225"/>
      <c r="AE177" s="225"/>
      <c r="AF177" s="225"/>
      <c r="AG177" s="220"/>
      <c r="AH177" s="220"/>
      <c r="AI177" s="220"/>
      <c r="AJ177" s="220"/>
      <c r="AK177" s="222"/>
      <c r="AL177" s="222"/>
      <c r="AM177" s="222"/>
      <c r="AN177" s="222"/>
      <c r="AO177" s="223"/>
      <c r="AP177" s="220"/>
      <c r="AQ177" s="224"/>
      <c r="AR177" s="224"/>
      <c r="AS177" s="224"/>
      <c r="AT177" s="224"/>
      <c r="AU177" s="224"/>
      <c r="AV177" s="224"/>
      <c r="AW177" s="224"/>
      <c r="AX177" s="224"/>
      <c r="AY177" s="224"/>
    </row>
    <row r="178">
      <c r="A178" s="219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5"/>
      <c r="AA178" s="225"/>
      <c r="AB178" s="225"/>
      <c r="AC178" s="225"/>
      <c r="AD178" s="225"/>
      <c r="AE178" s="225"/>
      <c r="AF178" s="225"/>
      <c r="AG178" s="220"/>
      <c r="AH178" s="220"/>
      <c r="AI178" s="220"/>
      <c r="AJ178" s="220"/>
      <c r="AK178" s="222"/>
      <c r="AL178" s="222"/>
      <c r="AM178" s="222"/>
      <c r="AN178" s="222"/>
      <c r="AO178" s="223"/>
      <c r="AP178" s="220"/>
      <c r="AQ178" s="224"/>
      <c r="AR178" s="224"/>
      <c r="AS178" s="224"/>
      <c r="AT178" s="224"/>
      <c r="AU178" s="224"/>
      <c r="AV178" s="224"/>
      <c r="AW178" s="224"/>
      <c r="AX178" s="224"/>
      <c r="AY178" s="224"/>
    </row>
    <row r="179">
      <c r="A179" s="219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5"/>
      <c r="AA179" s="225"/>
      <c r="AB179" s="225"/>
      <c r="AC179" s="225"/>
      <c r="AD179" s="225"/>
      <c r="AE179" s="225"/>
      <c r="AF179" s="225"/>
      <c r="AG179" s="220"/>
      <c r="AH179" s="220"/>
      <c r="AI179" s="220"/>
      <c r="AJ179" s="220"/>
      <c r="AK179" s="222"/>
      <c r="AL179" s="222"/>
      <c r="AM179" s="222"/>
      <c r="AN179" s="222"/>
      <c r="AO179" s="223"/>
      <c r="AP179" s="220"/>
      <c r="AQ179" s="224"/>
      <c r="AR179" s="224"/>
      <c r="AS179" s="224"/>
      <c r="AT179" s="224"/>
      <c r="AU179" s="224"/>
      <c r="AV179" s="224"/>
      <c r="AW179" s="224"/>
      <c r="AX179" s="224"/>
      <c r="AY179" s="224"/>
    </row>
    <row r="180">
      <c r="A180" s="219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5"/>
      <c r="AA180" s="225"/>
      <c r="AB180" s="225"/>
      <c r="AC180" s="225"/>
      <c r="AD180" s="225"/>
      <c r="AE180" s="225"/>
      <c r="AF180" s="225"/>
      <c r="AG180" s="220"/>
      <c r="AH180" s="220"/>
      <c r="AI180" s="220"/>
      <c r="AJ180" s="220"/>
      <c r="AK180" s="222"/>
      <c r="AL180" s="222"/>
      <c r="AM180" s="222"/>
      <c r="AN180" s="222"/>
      <c r="AO180" s="223"/>
      <c r="AP180" s="220"/>
      <c r="AQ180" s="224"/>
      <c r="AR180" s="224"/>
      <c r="AS180" s="224"/>
      <c r="AT180" s="224"/>
      <c r="AU180" s="224"/>
      <c r="AV180" s="224"/>
      <c r="AW180" s="224"/>
      <c r="AX180" s="224"/>
      <c r="AY180" s="224"/>
    </row>
    <row r="181">
      <c r="A181" s="219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5"/>
      <c r="AA181" s="225"/>
      <c r="AB181" s="225"/>
      <c r="AC181" s="225"/>
      <c r="AD181" s="225"/>
      <c r="AE181" s="225"/>
      <c r="AF181" s="225"/>
      <c r="AG181" s="220"/>
      <c r="AH181" s="220"/>
      <c r="AI181" s="220"/>
      <c r="AJ181" s="220"/>
      <c r="AK181" s="222"/>
      <c r="AL181" s="222"/>
      <c r="AM181" s="222"/>
      <c r="AN181" s="222"/>
      <c r="AO181" s="223"/>
      <c r="AP181" s="220"/>
      <c r="AQ181" s="224"/>
      <c r="AR181" s="224"/>
      <c r="AS181" s="224"/>
      <c r="AT181" s="224"/>
      <c r="AU181" s="224"/>
      <c r="AV181" s="224"/>
      <c r="AW181" s="224"/>
      <c r="AX181" s="224"/>
      <c r="AY181" s="224"/>
    </row>
    <row r="182">
      <c r="A182" s="219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5"/>
      <c r="AA182" s="225"/>
      <c r="AB182" s="225"/>
      <c r="AC182" s="225"/>
      <c r="AD182" s="225"/>
      <c r="AE182" s="225"/>
      <c r="AF182" s="225"/>
      <c r="AG182" s="220"/>
      <c r="AH182" s="220"/>
      <c r="AI182" s="220"/>
      <c r="AJ182" s="220"/>
      <c r="AK182" s="222"/>
      <c r="AL182" s="222"/>
      <c r="AM182" s="222"/>
      <c r="AN182" s="222"/>
      <c r="AO182" s="223"/>
      <c r="AP182" s="220"/>
      <c r="AQ182" s="224"/>
      <c r="AR182" s="224"/>
      <c r="AS182" s="224"/>
      <c r="AT182" s="224"/>
      <c r="AU182" s="224"/>
      <c r="AV182" s="224"/>
      <c r="AW182" s="224"/>
      <c r="AX182" s="224"/>
      <c r="AY182" s="224"/>
    </row>
    <row r="183">
      <c r="A183" s="219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5"/>
      <c r="AA183" s="225"/>
      <c r="AB183" s="225"/>
      <c r="AC183" s="225"/>
      <c r="AD183" s="225"/>
      <c r="AE183" s="225"/>
      <c r="AF183" s="225"/>
      <c r="AG183" s="220"/>
      <c r="AH183" s="220"/>
      <c r="AI183" s="220"/>
      <c r="AJ183" s="220"/>
      <c r="AK183" s="222"/>
      <c r="AL183" s="222"/>
      <c r="AM183" s="222"/>
      <c r="AN183" s="222"/>
      <c r="AO183" s="223"/>
      <c r="AP183" s="220"/>
      <c r="AQ183" s="224"/>
      <c r="AR183" s="224"/>
      <c r="AS183" s="224"/>
      <c r="AT183" s="224"/>
      <c r="AU183" s="224"/>
      <c r="AV183" s="224"/>
      <c r="AW183" s="224"/>
      <c r="AX183" s="224"/>
      <c r="AY183" s="224"/>
    </row>
    <row r="184">
      <c r="A184" s="219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5"/>
      <c r="AA184" s="225"/>
      <c r="AB184" s="225"/>
      <c r="AC184" s="225"/>
      <c r="AD184" s="225"/>
      <c r="AE184" s="225"/>
      <c r="AF184" s="225"/>
      <c r="AG184" s="220"/>
      <c r="AH184" s="220"/>
      <c r="AI184" s="220"/>
      <c r="AJ184" s="220"/>
      <c r="AK184" s="222"/>
      <c r="AL184" s="222"/>
      <c r="AM184" s="222"/>
      <c r="AN184" s="222"/>
      <c r="AO184" s="223"/>
      <c r="AP184" s="220"/>
      <c r="AQ184" s="224"/>
      <c r="AR184" s="224"/>
      <c r="AS184" s="224"/>
      <c r="AT184" s="224"/>
      <c r="AU184" s="224"/>
      <c r="AV184" s="224"/>
      <c r="AW184" s="224"/>
      <c r="AX184" s="224"/>
      <c r="AY184" s="224"/>
    </row>
    <row r="185">
      <c r="A185" s="219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5"/>
      <c r="AA185" s="225"/>
      <c r="AB185" s="225"/>
      <c r="AC185" s="225"/>
      <c r="AD185" s="225"/>
      <c r="AE185" s="225"/>
      <c r="AF185" s="225"/>
      <c r="AG185" s="220"/>
      <c r="AH185" s="220"/>
      <c r="AI185" s="220"/>
      <c r="AJ185" s="220"/>
      <c r="AK185" s="222"/>
      <c r="AL185" s="222"/>
      <c r="AM185" s="222"/>
      <c r="AN185" s="222"/>
      <c r="AO185" s="223"/>
      <c r="AP185" s="220"/>
      <c r="AQ185" s="224"/>
      <c r="AR185" s="224"/>
      <c r="AS185" s="224"/>
      <c r="AT185" s="224"/>
      <c r="AU185" s="224"/>
      <c r="AV185" s="224"/>
      <c r="AW185" s="224"/>
      <c r="AX185" s="224"/>
      <c r="AY185" s="224"/>
    </row>
    <row r="186">
      <c r="A186" s="219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5"/>
      <c r="AA186" s="225"/>
      <c r="AB186" s="225"/>
      <c r="AC186" s="225"/>
      <c r="AD186" s="225"/>
      <c r="AE186" s="225"/>
      <c r="AF186" s="225"/>
      <c r="AG186" s="220"/>
      <c r="AH186" s="220"/>
      <c r="AI186" s="220"/>
      <c r="AJ186" s="220"/>
      <c r="AK186" s="222"/>
      <c r="AL186" s="222"/>
      <c r="AM186" s="222"/>
      <c r="AN186" s="222"/>
      <c r="AO186" s="223"/>
      <c r="AP186" s="220"/>
      <c r="AQ186" s="224"/>
      <c r="AR186" s="224"/>
      <c r="AS186" s="224"/>
      <c r="AT186" s="224"/>
      <c r="AU186" s="224"/>
      <c r="AV186" s="224"/>
      <c r="AW186" s="224"/>
      <c r="AX186" s="224"/>
      <c r="AY186" s="224"/>
    </row>
    <row r="187">
      <c r="A187" s="219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5"/>
      <c r="AA187" s="225"/>
      <c r="AB187" s="225"/>
      <c r="AC187" s="225"/>
      <c r="AD187" s="225"/>
      <c r="AE187" s="225"/>
      <c r="AF187" s="225"/>
      <c r="AG187" s="220"/>
      <c r="AH187" s="220"/>
      <c r="AI187" s="220"/>
      <c r="AJ187" s="220"/>
      <c r="AK187" s="222"/>
      <c r="AL187" s="222"/>
      <c r="AM187" s="222"/>
      <c r="AN187" s="222"/>
      <c r="AO187" s="223"/>
      <c r="AP187" s="220"/>
      <c r="AQ187" s="224"/>
      <c r="AR187" s="224"/>
      <c r="AS187" s="224"/>
      <c r="AT187" s="224"/>
      <c r="AU187" s="224"/>
      <c r="AV187" s="224"/>
      <c r="AW187" s="224"/>
      <c r="AX187" s="224"/>
      <c r="AY187" s="224"/>
    </row>
    <row r="188">
      <c r="A188" s="219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5"/>
      <c r="AA188" s="225"/>
      <c r="AB188" s="225"/>
      <c r="AC188" s="225"/>
      <c r="AD188" s="225"/>
      <c r="AE188" s="225"/>
      <c r="AF188" s="225"/>
      <c r="AG188" s="220"/>
      <c r="AH188" s="220"/>
      <c r="AI188" s="220"/>
      <c r="AJ188" s="220"/>
      <c r="AK188" s="222"/>
      <c r="AL188" s="222"/>
      <c r="AM188" s="222"/>
      <c r="AN188" s="222"/>
      <c r="AO188" s="223"/>
      <c r="AP188" s="220"/>
      <c r="AQ188" s="224"/>
      <c r="AR188" s="224"/>
      <c r="AS188" s="224"/>
      <c r="AT188" s="224"/>
      <c r="AU188" s="224"/>
      <c r="AV188" s="224"/>
      <c r="AW188" s="224"/>
      <c r="AX188" s="224"/>
      <c r="AY188" s="224"/>
    </row>
    <row r="189">
      <c r="A189" s="219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5"/>
      <c r="AA189" s="225"/>
      <c r="AB189" s="225"/>
      <c r="AC189" s="225"/>
      <c r="AD189" s="225"/>
      <c r="AE189" s="225"/>
      <c r="AF189" s="225"/>
      <c r="AG189" s="220"/>
      <c r="AH189" s="220"/>
      <c r="AI189" s="220"/>
      <c r="AJ189" s="220"/>
      <c r="AK189" s="222"/>
      <c r="AL189" s="222"/>
      <c r="AM189" s="222"/>
      <c r="AN189" s="222"/>
      <c r="AO189" s="223"/>
      <c r="AP189" s="220"/>
      <c r="AQ189" s="224"/>
      <c r="AR189" s="224"/>
      <c r="AS189" s="224"/>
      <c r="AT189" s="224"/>
      <c r="AU189" s="224"/>
      <c r="AV189" s="224"/>
      <c r="AW189" s="224"/>
      <c r="AX189" s="224"/>
      <c r="AY189" s="224"/>
    </row>
    <row r="190">
      <c r="A190" s="219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5"/>
      <c r="AA190" s="225"/>
      <c r="AB190" s="225"/>
      <c r="AC190" s="225"/>
      <c r="AD190" s="225"/>
      <c r="AE190" s="225"/>
      <c r="AF190" s="225"/>
      <c r="AG190" s="220"/>
      <c r="AH190" s="220"/>
      <c r="AI190" s="220"/>
      <c r="AJ190" s="220"/>
      <c r="AK190" s="222"/>
      <c r="AL190" s="222"/>
      <c r="AM190" s="222"/>
      <c r="AN190" s="222"/>
      <c r="AO190" s="223"/>
      <c r="AP190" s="220"/>
      <c r="AQ190" s="224"/>
      <c r="AR190" s="224"/>
      <c r="AS190" s="224"/>
      <c r="AT190" s="224"/>
      <c r="AU190" s="224"/>
      <c r="AV190" s="224"/>
      <c r="AW190" s="224"/>
      <c r="AX190" s="224"/>
      <c r="AY190" s="224"/>
    </row>
    <row r="191">
      <c r="A191" s="219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5"/>
      <c r="AA191" s="225"/>
      <c r="AB191" s="225"/>
      <c r="AC191" s="225"/>
      <c r="AD191" s="225"/>
      <c r="AE191" s="225"/>
      <c r="AF191" s="225"/>
      <c r="AG191" s="220"/>
      <c r="AH191" s="220"/>
      <c r="AI191" s="220"/>
      <c r="AJ191" s="220"/>
      <c r="AK191" s="222"/>
      <c r="AL191" s="222"/>
      <c r="AM191" s="222"/>
      <c r="AN191" s="222"/>
      <c r="AO191" s="223"/>
      <c r="AP191" s="220"/>
      <c r="AQ191" s="224"/>
      <c r="AR191" s="224"/>
      <c r="AS191" s="224"/>
      <c r="AT191" s="224"/>
      <c r="AU191" s="224"/>
      <c r="AV191" s="224"/>
      <c r="AW191" s="224"/>
      <c r="AX191" s="224"/>
      <c r="AY191" s="224"/>
    </row>
    <row r="192">
      <c r="A192" s="219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5"/>
      <c r="AA192" s="225"/>
      <c r="AB192" s="225"/>
      <c r="AC192" s="225"/>
      <c r="AD192" s="225"/>
      <c r="AE192" s="225"/>
      <c r="AF192" s="225"/>
      <c r="AG192" s="220"/>
      <c r="AH192" s="220"/>
      <c r="AI192" s="220"/>
      <c r="AJ192" s="220"/>
      <c r="AK192" s="222"/>
      <c r="AL192" s="222"/>
      <c r="AM192" s="222"/>
      <c r="AN192" s="222"/>
      <c r="AO192" s="223"/>
      <c r="AP192" s="220"/>
      <c r="AQ192" s="224"/>
      <c r="AR192" s="224"/>
      <c r="AS192" s="224"/>
      <c r="AT192" s="224"/>
      <c r="AU192" s="224"/>
      <c r="AV192" s="224"/>
      <c r="AW192" s="224"/>
      <c r="AX192" s="224"/>
      <c r="AY192" s="224"/>
    </row>
    <row r="193">
      <c r="A193" s="219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5"/>
      <c r="AA193" s="225"/>
      <c r="AB193" s="225"/>
      <c r="AC193" s="225"/>
      <c r="AD193" s="225"/>
      <c r="AE193" s="225"/>
      <c r="AF193" s="225"/>
      <c r="AG193" s="220"/>
      <c r="AH193" s="220"/>
      <c r="AI193" s="220"/>
      <c r="AJ193" s="220"/>
      <c r="AK193" s="222"/>
      <c r="AL193" s="222"/>
      <c r="AM193" s="222"/>
      <c r="AN193" s="222"/>
      <c r="AO193" s="223"/>
      <c r="AP193" s="220"/>
      <c r="AQ193" s="224"/>
      <c r="AR193" s="224"/>
      <c r="AS193" s="224"/>
      <c r="AT193" s="224"/>
      <c r="AU193" s="224"/>
      <c r="AV193" s="224"/>
      <c r="AW193" s="224"/>
      <c r="AX193" s="224"/>
      <c r="AY193" s="224"/>
    </row>
    <row r="194">
      <c r="A194" s="219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5"/>
      <c r="AA194" s="225"/>
      <c r="AB194" s="225"/>
      <c r="AC194" s="225"/>
      <c r="AD194" s="225"/>
      <c r="AE194" s="225"/>
      <c r="AF194" s="225"/>
      <c r="AG194" s="220"/>
      <c r="AH194" s="220"/>
      <c r="AI194" s="220"/>
      <c r="AJ194" s="220"/>
      <c r="AK194" s="222"/>
      <c r="AL194" s="222"/>
      <c r="AM194" s="222"/>
      <c r="AN194" s="222"/>
      <c r="AO194" s="223"/>
      <c r="AP194" s="220"/>
      <c r="AQ194" s="224"/>
      <c r="AR194" s="224"/>
      <c r="AS194" s="224"/>
      <c r="AT194" s="224"/>
      <c r="AU194" s="224"/>
      <c r="AV194" s="224"/>
      <c r="AW194" s="224"/>
      <c r="AX194" s="224"/>
      <c r="AY194" s="224"/>
    </row>
    <row r="195">
      <c r="A195" s="219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5"/>
      <c r="AA195" s="225"/>
      <c r="AB195" s="225"/>
      <c r="AC195" s="225"/>
      <c r="AD195" s="225"/>
      <c r="AE195" s="225"/>
      <c r="AF195" s="225"/>
      <c r="AG195" s="220"/>
      <c r="AH195" s="220"/>
      <c r="AI195" s="220"/>
      <c r="AJ195" s="220"/>
      <c r="AK195" s="222"/>
      <c r="AL195" s="222"/>
      <c r="AM195" s="222"/>
      <c r="AN195" s="222"/>
      <c r="AO195" s="223"/>
      <c r="AP195" s="220"/>
      <c r="AQ195" s="224"/>
      <c r="AR195" s="224"/>
      <c r="AS195" s="224"/>
      <c r="AT195" s="224"/>
      <c r="AU195" s="224"/>
      <c r="AV195" s="224"/>
      <c r="AW195" s="224"/>
      <c r="AX195" s="224"/>
      <c r="AY195" s="224"/>
    </row>
    <row r="196">
      <c r="A196" s="219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5"/>
      <c r="AA196" s="225"/>
      <c r="AB196" s="225"/>
      <c r="AC196" s="225"/>
      <c r="AD196" s="225"/>
      <c r="AE196" s="225"/>
      <c r="AF196" s="225"/>
      <c r="AG196" s="220"/>
      <c r="AH196" s="220"/>
      <c r="AI196" s="220"/>
      <c r="AJ196" s="220"/>
      <c r="AK196" s="222"/>
      <c r="AL196" s="222"/>
      <c r="AM196" s="222"/>
      <c r="AN196" s="222"/>
      <c r="AO196" s="223"/>
      <c r="AP196" s="220"/>
      <c r="AQ196" s="224"/>
      <c r="AR196" s="224"/>
      <c r="AS196" s="224"/>
      <c r="AT196" s="224"/>
      <c r="AU196" s="224"/>
      <c r="AV196" s="224"/>
      <c r="AW196" s="224"/>
      <c r="AX196" s="224"/>
      <c r="AY196" s="224"/>
    </row>
    <row r="197">
      <c r="A197" s="219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5"/>
      <c r="AA197" s="225"/>
      <c r="AB197" s="225"/>
      <c r="AC197" s="225"/>
      <c r="AD197" s="225"/>
      <c r="AE197" s="225"/>
      <c r="AF197" s="225"/>
      <c r="AG197" s="220"/>
      <c r="AH197" s="220"/>
      <c r="AI197" s="220"/>
      <c r="AJ197" s="220"/>
      <c r="AK197" s="222"/>
      <c r="AL197" s="222"/>
      <c r="AM197" s="222"/>
      <c r="AN197" s="222"/>
      <c r="AO197" s="223"/>
      <c r="AP197" s="220"/>
      <c r="AQ197" s="224"/>
      <c r="AR197" s="224"/>
      <c r="AS197" s="224"/>
      <c r="AT197" s="224"/>
      <c r="AU197" s="224"/>
      <c r="AV197" s="224"/>
      <c r="AW197" s="224"/>
      <c r="AX197" s="224"/>
      <c r="AY197" s="224"/>
    </row>
    <row r="198">
      <c r="A198" s="219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5"/>
      <c r="AA198" s="225"/>
      <c r="AB198" s="225"/>
      <c r="AC198" s="225"/>
      <c r="AD198" s="225"/>
      <c r="AE198" s="225"/>
      <c r="AF198" s="225"/>
      <c r="AG198" s="220"/>
      <c r="AH198" s="220"/>
      <c r="AI198" s="220"/>
      <c r="AJ198" s="220"/>
      <c r="AK198" s="222"/>
      <c r="AL198" s="222"/>
      <c r="AM198" s="222"/>
      <c r="AN198" s="222"/>
      <c r="AO198" s="223"/>
      <c r="AP198" s="220"/>
      <c r="AQ198" s="224"/>
      <c r="AR198" s="224"/>
      <c r="AS198" s="224"/>
      <c r="AT198" s="224"/>
      <c r="AU198" s="224"/>
      <c r="AV198" s="224"/>
      <c r="AW198" s="224"/>
      <c r="AX198" s="224"/>
      <c r="AY198" s="224"/>
    </row>
    <row r="199">
      <c r="A199" s="219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5"/>
      <c r="AA199" s="225"/>
      <c r="AB199" s="225"/>
      <c r="AC199" s="225"/>
      <c r="AD199" s="225"/>
      <c r="AE199" s="225"/>
      <c r="AF199" s="225"/>
      <c r="AG199" s="220"/>
      <c r="AH199" s="220"/>
      <c r="AI199" s="220"/>
      <c r="AJ199" s="220"/>
      <c r="AK199" s="222"/>
      <c r="AL199" s="222"/>
      <c r="AM199" s="222"/>
      <c r="AN199" s="222"/>
      <c r="AO199" s="223"/>
      <c r="AP199" s="220"/>
      <c r="AQ199" s="224"/>
      <c r="AR199" s="224"/>
      <c r="AS199" s="224"/>
      <c r="AT199" s="224"/>
      <c r="AU199" s="224"/>
      <c r="AV199" s="224"/>
      <c r="AW199" s="224"/>
      <c r="AX199" s="224"/>
      <c r="AY199" s="224"/>
    </row>
    <row r="200">
      <c r="A200" s="21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5"/>
      <c r="AA200" s="225"/>
      <c r="AB200" s="225"/>
      <c r="AC200" s="225"/>
      <c r="AD200" s="225"/>
      <c r="AE200" s="225"/>
      <c r="AF200" s="225"/>
      <c r="AG200" s="220"/>
      <c r="AH200" s="220"/>
      <c r="AI200" s="220"/>
      <c r="AJ200" s="220"/>
      <c r="AK200" s="222"/>
      <c r="AL200" s="222"/>
      <c r="AM200" s="222"/>
      <c r="AN200" s="222"/>
      <c r="AO200" s="223"/>
      <c r="AP200" s="220"/>
      <c r="AQ200" s="224"/>
      <c r="AR200" s="224"/>
      <c r="AS200" s="224"/>
      <c r="AT200" s="224"/>
      <c r="AU200" s="224"/>
      <c r="AV200" s="224"/>
      <c r="AW200" s="224"/>
      <c r="AX200" s="224"/>
      <c r="AY200" s="224"/>
    </row>
    <row r="201">
      <c r="A201" s="219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5"/>
      <c r="AA201" s="225"/>
      <c r="AB201" s="225"/>
      <c r="AC201" s="225"/>
      <c r="AD201" s="225"/>
      <c r="AE201" s="225"/>
      <c r="AF201" s="225"/>
      <c r="AG201" s="220"/>
      <c r="AH201" s="220"/>
      <c r="AI201" s="220"/>
      <c r="AJ201" s="220"/>
      <c r="AK201" s="222"/>
      <c r="AL201" s="222"/>
      <c r="AM201" s="222"/>
      <c r="AN201" s="222"/>
      <c r="AO201" s="223"/>
      <c r="AP201" s="220"/>
      <c r="AQ201" s="224"/>
      <c r="AR201" s="224"/>
      <c r="AS201" s="224"/>
      <c r="AT201" s="224"/>
      <c r="AU201" s="224"/>
      <c r="AV201" s="224"/>
      <c r="AW201" s="224"/>
      <c r="AX201" s="224"/>
      <c r="AY201" s="224"/>
    </row>
    <row r="202">
      <c r="A202" s="219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5"/>
      <c r="AA202" s="225"/>
      <c r="AB202" s="225"/>
      <c r="AC202" s="225"/>
      <c r="AD202" s="225"/>
      <c r="AE202" s="225"/>
      <c r="AF202" s="225"/>
      <c r="AG202" s="220"/>
      <c r="AH202" s="220"/>
      <c r="AI202" s="220"/>
      <c r="AJ202" s="220"/>
      <c r="AK202" s="222"/>
      <c r="AL202" s="222"/>
      <c r="AM202" s="222"/>
      <c r="AN202" s="222"/>
      <c r="AO202" s="223"/>
      <c r="AP202" s="220"/>
      <c r="AQ202" s="224"/>
      <c r="AR202" s="224"/>
      <c r="AS202" s="224"/>
      <c r="AT202" s="224"/>
      <c r="AU202" s="224"/>
      <c r="AV202" s="224"/>
      <c r="AW202" s="224"/>
      <c r="AX202" s="224"/>
      <c r="AY202" s="224"/>
    </row>
    <row r="203">
      <c r="A203" s="219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5"/>
      <c r="AA203" s="225"/>
      <c r="AB203" s="225"/>
      <c r="AC203" s="225"/>
      <c r="AD203" s="225"/>
      <c r="AE203" s="225"/>
      <c r="AF203" s="225"/>
      <c r="AG203" s="220"/>
      <c r="AH203" s="220"/>
      <c r="AI203" s="220"/>
      <c r="AJ203" s="220"/>
      <c r="AK203" s="222"/>
      <c r="AL203" s="222"/>
      <c r="AM203" s="222"/>
      <c r="AN203" s="222"/>
      <c r="AO203" s="223"/>
      <c r="AP203" s="220"/>
      <c r="AQ203" s="224"/>
      <c r="AR203" s="224"/>
      <c r="AS203" s="224"/>
      <c r="AT203" s="224"/>
      <c r="AU203" s="224"/>
      <c r="AV203" s="224"/>
      <c r="AW203" s="224"/>
      <c r="AX203" s="224"/>
      <c r="AY203" s="224"/>
    </row>
    <row r="204">
      <c r="A204" s="219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5"/>
      <c r="AA204" s="225"/>
      <c r="AB204" s="225"/>
      <c r="AC204" s="225"/>
      <c r="AD204" s="225"/>
      <c r="AE204" s="225"/>
      <c r="AF204" s="225"/>
      <c r="AG204" s="220"/>
      <c r="AH204" s="220"/>
      <c r="AI204" s="220"/>
      <c r="AJ204" s="220"/>
      <c r="AK204" s="222"/>
      <c r="AL204" s="222"/>
      <c r="AM204" s="222"/>
      <c r="AN204" s="222"/>
      <c r="AO204" s="223"/>
      <c r="AP204" s="220"/>
      <c r="AQ204" s="224"/>
      <c r="AR204" s="224"/>
      <c r="AS204" s="224"/>
      <c r="AT204" s="224"/>
      <c r="AU204" s="224"/>
      <c r="AV204" s="224"/>
      <c r="AW204" s="224"/>
      <c r="AX204" s="224"/>
      <c r="AY204" s="224"/>
    </row>
    <row r="205">
      <c r="A205" s="219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5"/>
      <c r="AA205" s="225"/>
      <c r="AB205" s="225"/>
      <c r="AC205" s="225"/>
      <c r="AD205" s="225"/>
      <c r="AE205" s="225"/>
      <c r="AF205" s="225"/>
      <c r="AG205" s="220"/>
      <c r="AH205" s="220"/>
      <c r="AI205" s="220"/>
      <c r="AJ205" s="220"/>
      <c r="AK205" s="222"/>
      <c r="AL205" s="222"/>
      <c r="AM205" s="222"/>
      <c r="AN205" s="222"/>
      <c r="AO205" s="223"/>
      <c r="AP205" s="220"/>
      <c r="AQ205" s="224"/>
      <c r="AR205" s="224"/>
      <c r="AS205" s="224"/>
      <c r="AT205" s="224"/>
      <c r="AU205" s="224"/>
      <c r="AV205" s="224"/>
      <c r="AW205" s="224"/>
      <c r="AX205" s="224"/>
      <c r="AY205" s="224"/>
    </row>
    <row r="206">
      <c r="A206" s="219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5"/>
      <c r="AA206" s="225"/>
      <c r="AB206" s="225"/>
      <c r="AC206" s="225"/>
      <c r="AD206" s="225"/>
      <c r="AE206" s="225"/>
      <c r="AF206" s="225"/>
      <c r="AG206" s="220"/>
      <c r="AH206" s="220"/>
      <c r="AI206" s="220"/>
      <c r="AJ206" s="220"/>
      <c r="AK206" s="222"/>
      <c r="AL206" s="222"/>
      <c r="AM206" s="222"/>
      <c r="AN206" s="222"/>
      <c r="AO206" s="223"/>
      <c r="AP206" s="220"/>
      <c r="AQ206" s="224"/>
      <c r="AR206" s="224"/>
      <c r="AS206" s="224"/>
      <c r="AT206" s="224"/>
      <c r="AU206" s="224"/>
      <c r="AV206" s="224"/>
      <c r="AW206" s="224"/>
      <c r="AX206" s="224"/>
      <c r="AY206" s="224"/>
    </row>
    <row r="207">
      <c r="A207" s="219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5"/>
      <c r="AA207" s="225"/>
      <c r="AB207" s="225"/>
      <c r="AC207" s="225"/>
      <c r="AD207" s="225"/>
      <c r="AE207" s="225"/>
      <c r="AF207" s="225"/>
      <c r="AG207" s="220"/>
      <c r="AH207" s="220"/>
      <c r="AI207" s="220"/>
      <c r="AJ207" s="220"/>
      <c r="AK207" s="222"/>
      <c r="AL207" s="222"/>
      <c r="AM207" s="222"/>
      <c r="AN207" s="222"/>
      <c r="AO207" s="223"/>
      <c r="AP207" s="220"/>
      <c r="AQ207" s="224"/>
      <c r="AR207" s="224"/>
      <c r="AS207" s="224"/>
      <c r="AT207" s="224"/>
      <c r="AU207" s="224"/>
      <c r="AV207" s="224"/>
      <c r="AW207" s="224"/>
      <c r="AX207" s="224"/>
      <c r="AY207" s="224"/>
    </row>
    <row r="208">
      <c r="A208" s="219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5"/>
      <c r="AA208" s="225"/>
      <c r="AB208" s="225"/>
      <c r="AC208" s="225"/>
      <c r="AD208" s="225"/>
      <c r="AE208" s="225"/>
      <c r="AF208" s="225"/>
      <c r="AG208" s="220"/>
      <c r="AH208" s="220"/>
      <c r="AI208" s="220"/>
      <c r="AJ208" s="220"/>
      <c r="AK208" s="222"/>
      <c r="AL208" s="222"/>
      <c r="AM208" s="222"/>
      <c r="AN208" s="222"/>
      <c r="AO208" s="223"/>
      <c r="AP208" s="220"/>
      <c r="AQ208" s="224"/>
      <c r="AR208" s="224"/>
      <c r="AS208" s="224"/>
      <c r="AT208" s="224"/>
      <c r="AU208" s="224"/>
      <c r="AV208" s="224"/>
      <c r="AW208" s="224"/>
      <c r="AX208" s="224"/>
      <c r="AY208" s="224"/>
    </row>
    <row r="209">
      <c r="A209" s="219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5"/>
      <c r="AA209" s="225"/>
      <c r="AB209" s="225"/>
      <c r="AC209" s="225"/>
      <c r="AD209" s="225"/>
      <c r="AE209" s="225"/>
      <c r="AF209" s="225"/>
      <c r="AG209" s="220"/>
      <c r="AH209" s="220"/>
      <c r="AI209" s="220"/>
      <c r="AJ209" s="220"/>
      <c r="AK209" s="222"/>
      <c r="AL209" s="222"/>
      <c r="AM209" s="222"/>
      <c r="AN209" s="222"/>
      <c r="AO209" s="223"/>
      <c r="AP209" s="220"/>
      <c r="AQ209" s="224"/>
      <c r="AR209" s="224"/>
      <c r="AS209" s="224"/>
      <c r="AT209" s="224"/>
      <c r="AU209" s="224"/>
      <c r="AV209" s="224"/>
      <c r="AW209" s="224"/>
      <c r="AX209" s="224"/>
      <c r="AY209" s="224"/>
    </row>
    <row r="210">
      <c r="A210" s="219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5"/>
      <c r="AA210" s="225"/>
      <c r="AB210" s="225"/>
      <c r="AC210" s="225"/>
      <c r="AD210" s="225"/>
      <c r="AE210" s="225"/>
      <c r="AF210" s="225"/>
      <c r="AG210" s="220"/>
      <c r="AH210" s="220"/>
      <c r="AI210" s="220"/>
      <c r="AJ210" s="220"/>
      <c r="AK210" s="222"/>
      <c r="AL210" s="222"/>
      <c r="AM210" s="222"/>
      <c r="AN210" s="222"/>
      <c r="AO210" s="223"/>
      <c r="AP210" s="220"/>
      <c r="AQ210" s="224"/>
      <c r="AR210" s="224"/>
      <c r="AS210" s="224"/>
      <c r="AT210" s="224"/>
      <c r="AU210" s="224"/>
      <c r="AV210" s="224"/>
      <c r="AW210" s="224"/>
      <c r="AX210" s="224"/>
      <c r="AY210" s="224"/>
    </row>
    <row r="211">
      <c r="A211" s="219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5"/>
      <c r="AA211" s="225"/>
      <c r="AB211" s="225"/>
      <c r="AC211" s="225"/>
      <c r="AD211" s="225"/>
      <c r="AE211" s="225"/>
      <c r="AF211" s="225"/>
      <c r="AG211" s="220"/>
      <c r="AH211" s="220"/>
      <c r="AI211" s="220"/>
      <c r="AJ211" s="220"/>
      <c r="AK211" s="222"/>
      <c r="AL211" s="222"/>
      <c r="AM211" s="222"/>
      <c r="AN211" s="222"/>
      <c r="AO211" s="223"/>
      <c r="AP211" s="220"/>
      <c r="AQ211" s="224"/>
      <c r="AR211" s="224"/>
      <c r="AS211" s="224"/>
      <c r="AT211" s="224"/>
      <c r="AU211" s="224"/>
      <c r="AV211" s="224"/>
      <c r="AW211" s="224"/>
      <c r="AX211" s="224"/>
      <c r="AY211" s="224"/>
    </row>
    <row r="212">
      <c r="A212" s="219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5"/>
      <c r="AA212" s="225"/>
      <c r="AB212" s="225"/>
      <c r="AC212" s="225"/>
      <c r="AD212" s="225"/>
      <c r="AE212" s="225"/>
      <c r="AF212" s="225"/>
      <c r="AG212" s="220"/>
      <c r="AH212" s="220"/>
      <c r="AI212" s="220"/>
      <c r="AJ212" s="220"/>
      <c r="AK212" s="222"/>
      <c r="AL212" s="222"/>
      <c r="AM212" s="222"/>
      <c r="AN212" s="222"/>
      <c r="AO212" s="223"/>
      <c r="AP212" s="220"/>
      <c r="AQ212" s="224"/>
      <c r="AR212" s="224"/>
      <c r="AS212" s="224"/>
      <c r="AT212" s="224"/>
      <c r="AU212" s="224"/>
      <c r="AV212" s="224"/>
      <c r="AW212" s="224"/>
      <c r="AX212" s="224"/>
      <c r="AY212" s="224"/>
    </row>
    <row r="213">
      <c r="A213" s="219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5"/>
      <c r="AA213" s="225"/>
      <c r="AB213" s="225"/>
      <c r="AC213" s="225"/>
      <c r="AD213" s="225"/>
      <c r="AE213" s="225"/>
      <c r="AF213" s="225"/>
      <c r="AG213" s="220"/>
      <c r="AH213" s="220"/>
      <c r="AI213" s="220"/>
      <c r="AJ213" s="220"/>
      <c r="AK213" s="222"/>
      <c r="AL213" s="222"/>
      <c r="AM213" s="222"/>
      <c r="AN213" s="222"/>
      <c r="AO213" s="223"/>
      <c r="AP213" s="220"/>
      <c r="AQ213" s="224"/>
      <c r="AR213" s="224"/>
      <c r="AS213" s="224"/>
      <c r="AT213" s="224"/>
      <c r="AU213" s="224"/>
      <c r="AV213" s="224"/>
      <c r="AW213" s="224"/>
      <c r="AX213" s="224"/>
      <c r="AY213" s="224"/>
    </row>
    <row r="214">
      <c r="A214" s="219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5"/>
      <c r="AA214" s="225"/>
      <c r="AB214" s="225"/>
      <c r="AC214" s="225"/>
      <c r="AD214" s="225"/>
      <c r="AE214" s="225"/>
      <c r="AF214" s="225"/>
      <c r="AG214" s="220"/>
      <c r="AH214" s="220"/>
      <c r="AI214" s="220"/>
      <c r="AJ214" s="220"/>
      <c r="AK214" s="222"/>
      <c r="AL214" s="222"/>
      <c r="AM214" s="222"/>
      <c r="AN214" s="222"/>
      <c r="AO214" s="223"/>
      <c r="AP214" s="220"/>
      <c r="AQ214" s="224"/>
      <c r="AR214" s="224"/>
      <c r="AS214" s="224"/>
      <c r="AT214" s="224"/>
      <c r="AU214" s="224"/>
      <c r="AV214" s="224"/>
      <c r="AW214" s="224"/>
      <c r="AX214" s="224"/>
      <c r="AY214" s="224"/>
    </row>
    <row r="215">
      <c r="A215" s="219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5"/>
      <c r="AA215" s="225"/>
      <c r="AB215" s="225"/>
      <c r="AC215" s="225"/>
      <c r="AD215" s="225"/>
      <c r="AE215" s="225"/>
      <c r="AF215" s="225"/>
      <c r="AG215" s="220"/>
      <c r="AH215" s="220"/>
      <c r="AI215" s="220"/>
      <c r="AJ215" s="220"/>
      <c r="AK215" s="222"/>
      <c r="AL215" s="222"/>
      <c r="AM215" s="222"/>
      <c r="AN215" s="222"/>
      <c r="AO215" s="223"/>
      <c r="AP215" s="220"/>
      <c r="AQ215" s="224"/>
      <c r="AR215" s="224"/>
      <c r="AS215" s="224"/>
      <c r="AT215" s="224"/>
      <c r="AU215" s="224"/>
      <c r="AV215" s="224"/>
      <c r="AW215" s="224"/>
      <c r="AX215" s="224"/>
      <c r="AY215" s="224"/>
    </row>
    <row r="216">
      <c r="A216" s="219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5"/>
      <c r="AA216" s="225"/>
      <c r="AB216" s="225"/>
      <c r="AC216" s="225"/>
      <c r="AD216" s="225"/>
      <c r="AE216" s="225"/>
      <c r="AF216" s="225"/>
      <c r="AG216" s="220"/>
      <c r="AH216" s="220"/>
      <c r="AI216" s="220"/>
      <c r="AJ216" s="220"/>
      <c r="AK216" s="222"/>
      <c r="AL216" s="222"/>
      <c r="AM216" s="222"/>
      <c r="AN216" s="222"/>
      <c r="AO216" s="223"/>
      <c r="AP216" s="220"/>
      <c r="AQ216" s="224"/>
      <c r="AR216" s="224"/>
      <c r="AS216" s="224"/>
      <c r="AT216" s="224"/>
      <c r="AU216" s="224"/>
      <c r="AV216" s="224"/>
      <c r="AW216" s="224"/>
      <c r="AX216" s="224"/>
      <c r="AY216" s="224"/>
    </row>
    <row r="217">
      <c r="A217" s="219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5"/>
      <c r="AA217" s="225"/>
      <c r="AB217" s="225"/>
      <c r="AC217" s="225"/>
      <c r="AD217" s="225"/>
      <c r="AE217" s="225"/>
      <c r="AF217" s="225"/>
      <c r="AG217" s="220"/>
      <c r="AH217" s="220"/>
      <c r="AI217" s="220"/>
      <c r="AJ217" s="220"/>
      <c r="AK217" s="222"/>
      <c r="AL217" s="222"/>
      <c r="AM217" s="222"/>
      <c r="AN217" s="222"/>
      <c r="AO217" s="223"/>
      <c r="AP217" s="220"/>
      <c r="AQ217" s="224"/>
      <c r="AR217" s="224"/>
      <c r="AS217" s="224"/>
      <c r="AT217" s="224"/>
      <c r="AU217" s="224"/>
      <c r="AV217" s="224"/>
      <c r="AW217" s="224"/>
      <c r="AX217" s="224"/>
      <c r="AY217" s="224"/>
    </row>
    <row r="218">
      <c r="A218" s="219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5"/>
      <c r="AA218" s="225"/>
      <c r="AB218" s="225"/>
      <c r="AC218" s="225"/>
      <c r="AD218" s="225"/>
      <c r="AE218" s="225"/>
      <c r="AF218" s="225"/>
      <c r="AG218" s="220"/>
      <c r="AH218" s="220"/>
      <c r="AI218" s="220"/>
      <c r="AJ218" s="220"/>
      <c r="AK218" s="222"/>
      <c r="AL218" s="222"/>
      <c r="AM218" s="222"/>
      <c r="AN218" s="222"/>
      <c r="AO218" s="223"/>
      <c r="AP218" s="220"/>
      <c r="AQ218" s="224"/>
      <c r="AR218" s="224"/>
      <c r="AS218" s="224"/>
      <c r="AT218" s="224"/>
      <c r="AU218" s="224"/>
      <c r="AV218" s="224"/>
      <c r="AW218" s="224"/>
      <c r="AX218" s="224"/>
      <c r="AY218" s="224"/>
    </row>
    <row r="219">
      <c r="A219" s="219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5"/>
      <c r="AA219" s="225"/>
      <c r="AB219" s="225"/>
      <c r="AC219" s="225"/>
      <c r="AD219" s="225"/>
      <c r="AE219" s="225"/>
      <c r="AF219" s="225"/>
      <c r="AG219" s="220"/>
      <c r="AH219" s="220"/>
      <c r="AI219" s="220"/>
      <c r="AJ219" s="220"/>
      <c r="AK219" s="222"/>
      <c r="AL219" s="222"/>
      <c r="AM219" s="222"/>
      <c r="AN219" s="222"/>
      <c r="AO219" s="223"/>
      <c r="AP219" s="220"/>
      <c r="AQ219" s="224"/>
      <c r="AR219" s="224"/>
      <c r="AS219" s="224"/>
      <c r="AT219" s="224"/>
      <c r="AU219" s="224"/>
      <c r="AV219" s="224"/>
      <c r="AW219" s="224"/>
      <c r="AX219" s="224"/>
      <c r="AY219" s="224"/>
    </row>
    <row r="220">
      <c r="A220" s="219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5"/>
      <c r="AA220" s="225"/>
      <c r="AB220" s="225"/>
      <c r="AC220" s="225"/>
      <c r="AD220" s="225"/>
      <c r="AE220" s="225"/>
      <c r="AF220" s="225"/>
      <c r="AG220" s="220"/>
      <c r="AH220" s="220"/>
      <c r="AI220" s="220"/>
      <c r="AJ220" s="220"/>
      <c r="AK220" s="222"/>
      <c r="AL220" s="222"/>
      <c r="AM220" s="222"/>
      <c r="AN220" s="222"/>
      <c r="AO220" s="223"/>
      <c r="AP220" s="220"/>
      <c r="AQ220" s="224"/>
      <c r="AR220" s="224"/>
      <c r="AS220" s="224"/>
      <c r="AT220" s="224"/>
      <c r="AU220" s="224"/>
      <c r="AV220" s="224"/>
      <c r="AW220" s="224"/>
      <c r="AX220" s="224"/>
      <c r="AY220" s="224"/>
    </row>
    <row r="221">
      <c r="A221" s="219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5"/>
      <c r="AA221" s="225"/>
      <c r="AB221" s="225"/>
      <c r="AC221" s="225"/>
      <c r="AD221" s="225"/>
      <c r="AE221" s="225"/>
      <c r="AF221" s="225"/>
      <c r="AG221" s="220"/>
      <c r="AH221" s="220"/>
      <c r="AI221" s="220"/>
      <c r="AJ221" s="220"/>
      <c r="AK221" s="222"/>
      <c r="AL221" s="222"/>
      <c r="AM221" s="222"/>
      <c r="AN221" s="222"/>
      <c r="AO221" s="223"/>
      <c r="AP221" s="220"/>
      <c r="AQ221" s="224"/>
      <c r="AR221" s="224"/>
      <c r="AS221" s="224"/>
      <c r="AT221" s="224"/>
      <c r="AU221" s="224"/>
      <c r="AV221" s="224"/>
      <c r="AW221" s="224"/>
      <c r="AX221" s="224"/>
      <c r="AY221" s="224"/>
    </row>
    <row r="222">
      <c r="A222" s="219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5"/>
      <c r="AA222" s="225"/>
      <c r="AB222" s="225"/>
      <c r="AC222" s="225"/>
      <c r="AD222" s="225"/>
      <c r="AE222" s="225"/>
      <c r="AF222" s="225"/>
      <c r="AG222" s="220"/>
      <c r="AH222" s="220"/>
      <c r="AI222" s="220"/>
      <c r="AJ222" s="220"/>
      <c r="AK222" s="222"/>
      <c r="AL222" s="222"/>
      <c r="AM222" s="222"/>
      <c r="AN222" s="222"/>
      <c r="AO222" s="223"/>
      <c r="AP222" s="220"/>
      <c r="AQ222" s="224"/>
      <c r="AR222" s="224"/>
      <c r="AS222" s="224"/>
      <c r="AT222" s="224"/>
      <c r="AU222" s="224"/>
      <c r="AV222" s="224"/>
      <c r="AW222" s="224"/>
      <c r="AX222" s="224"/>
      <c r="AY222" s="224"/>
    </row>
    <row r="223">
      <c r="A223" s="219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5"/>
      <c r="AA223" s="225"/>
      <c r="AB223" s="225"/>
      <c r="AC223" s="225"/>
      <c r="AD223" s="225"/>
      <c r="AE223" s="225"/>
      <c r="AF223" s="225"/>
      <c r="AG223" s="220"/>
      <c r="AH223" s="220"/>
      <c r="AI223" s="220"/>
      <c r="AJ223" s="220"/>
      <c r="AK223" s="222"/>
      <c r="AL223" s="222"/>
      <c r="AM223" s="222"/>
      <c r="AN223" s="222"/>
      <c r="AO223" s="223"/>
      <c r="AP223" s="220"/>
      <c r="AQ223" s="224"/>
      <c r="AR223" s="224"/>
      <c r="AS223" s="224"/>
      <c r="AT223" s="224"/>
      <c r="AU223" s="224"/>
      <c r="AV223" s="224"/>
      <c r="AW223" s="224"/>
      <c r="AX223" s="224"/>
      <c r="AY223" s="224"/>
    </row>
    <row r="224">
      <c r="A224" s="219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5"/>
      <c r="AA224" s="225"/>
      <c r="AB224" s="225"/>
      <c r="AC224" s="225"/>
      <c r="AD224" s="225"/>
      <c r="AE224" s="225"/>
      <c r="AF224" s="225"/>
      <c r="AG224" s="220"/>
      <c r="AH224" s="220"/>
      <c r="AI224" s="220"/>
      <c r="AJ224" s="220"/>
      <c r="AK224" s="222"/>
      <c r="AL224" s="222"/>
      <c r="AM224" s="222"/>
      <c r="AN224" s="222"/>
      <c r="AO224" s="223"/>
      <c r="AP224" s="220"/>
      <c r="AQ224" s="224"/>
      <c r="AR224" s="224"/>
      <c r="AS224" s="224"/>
      <c r="AT224" s="224"/>
      <c r="AU224" s="224"/>
      <c r="AV224" s="224"/>
      <c r="AW224" s="224"/>
      <c r="AX224" s="224"/>
      <c r="AY224" s="224"/>
    </row>
    <row r="225">
      <c r="A225" s="219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5"/>
      <c r="AA225" s="225"/>
      <c r="AB225" s="225"/>
      <c r="AC225" s="225"/>
      <c r="AD225" s="225"/>
      <c r="AE225" s="225"/>
      <c r="AF225" s="225"/>
      <c r="AG225" s="220"/>
      <c r="AH225" s="220"/>
      <c r="AI225" s="220"/>
      <c r="AJ225" s="220"/>
      <c r="AK225" s="222"/>
      <c r="AL225" s="222"/>
      <c r="AM225" s="222"/>
      <c r="AN225" s="222"/>
      <c r="AO225" s="223"/>
      <c r="AP225" s="220"/>
      <c r="AQ225" s="224"/>
      <c r="AR225" s="224"/>
      <c r="AS225" s="224"/>
      <c r="AT225" s="224"/>
      <c r="AU225" s="224"/>
      <c r="AV225" s="224"/>
      <c r="AW225" s="224"/>
      <c r="AX225" s="224"/>
      <c r="AY225" s="224"/>
    </row>
    <row r="226">
      <c r="A226" s="219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5"/>
      <c r="AA226" s="225"/>
      <c r="AB226" s="225"/>
      <c r="AC226" s="225"/>
      <c r="AD226" s="225"/>
      <c r="AE226" s="225"/>
      <c r="AF226" s="225"/>
      <c r="AG226" s="220"/>
      <c r="AH226" s="220"/>
      <c r="AI226" s="220"/>
      <c r="AJ226" s="220"/>
      <c r="AK226" s="222"/>
      <c r="AL226" s="222"/>
      <c r="AM226" s="222"/>
      <c r="AN226" s="222"/>
      <c r="AO226" s="223"/>
      <c r="AP226" s="220"/>
      <c r="AQ226" s="224"/>
      <c r="AR226" s="224"/>
      <c r="AS226" s="224"/>
      <c r="AT226" s="224"/>
      <c r="AU226" s="224"/>
      <c r="AV226" s="224"/>
      <c r="AW226" s="224"/>
      <c r="AX226" s="224"/>
      <c r="AY226" s="224"/>
    </row>
    <row r="227">
      <c r="A227" s="219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5"/>
      <c r="AA227" s="225"/>
      <c r="AB227" s="225"/>
      <c r="AC227" s="225"/>
      <c r="AD227" s="225"/>
      <c r="AE227" s="225"/>
      <c r="AF227" s="225"/>
      <c r="AG227" s="220"/>
      <c r="AH227" s="220"/>
      <c r="AI227" s="220"/>
      <c r="AJ227" s="220"/>
      <c r="AK227" s="222"/>
      <c r="AL227" s="222"/>
      <c r="AM227" s="222"/>
      <c r="AN227" s="222"/>
      <c r="AO227" s="223"/>
      <c r="AP227" s="220"/>
      <c r="AQ227" s="224"/>
      <c r="AR227" s="224"/>
      <c r="AS227" s="224"/>
      <c r="AT227" s="224"/>
      <c r="AU227" s="224"/>
      <c r="AV227" s="224"/>
      <c r="AW227" s="224"/>
      <c r="AX227" s="224"/>
      <c r="AY227" s="224"/>
    </row>
    <row r="228">
      <c r="A228" s="219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5"/>
      <c r="AA228" s="225"/>
      <c r="AB228" s="225"/>
      <c r="AC228" s="225"/>
      <c r="AD228" s="225"/>
      <c r="AE228" s="225"/>
      <c r="AF228" s="225"/>
      <c r="AG228" s="220"/>
      <c r="AH228" s="220"/>
      <c r="AI228" s="220"/>
      <c r="AJ228" s="220"/>
      <c r="AK228" s="222"/>
      <c r="AL228" s="222"/>
      <c r="AM228" s="222"/>
      <c r="AN228" s="222"/>
      <c r="AO228" s="223"/>
      <c r="AP228" s="220"/>
      <c r="AQ228" s="224"/>
      <c r="AR228" s="224"/>
      <c r="AS228" s="224"/>
      <c r="AT228" s="224"/>
      <c r="AU228" s="224"/>
      <c r="AV228" s="224"/>
      <c r="AW228" s="224"/>
      <c r="AX228" s="224"/>
      <c r="AY228" s="224"/>
    </row>
    <row r="229">
      <c r="A229" s="219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5"/>
      <c r="AA229" s="225"/>
      <c r="AB229" s="225"/>
      <c r="AC229" s="225"/>
      <c r="AD229" s="225"/>
      <c r="AE229" s="225"/>
      <c r="AF229" s="225"/>
      <c r="AG229" s="220"/>
      <c r="AH229" s="220"/>
      <c r="AI229" s="220"/>
      <c r="AJ229" s="220"/>
      <c r="AK229" s="222"/>
      <c r="AL229" s="222"/>
      <c r="AM229" s="222"/>
      <c r="AN229" s="222"/>
      <c r="AO229" s="223"/>
      <c r="AP229" s="220"/>
      <c r="AQ229" s="224"/>
      <c r="AR229" s="224"/>
      <c r="AS229" s="224"/>
      <c r="AT229" s="224"/>
      <c r="AU229" s="224"/>
      <c r="AV229" s="224"/>
      <c r="AW229" s="224"/>
      <c r="AX229" s="224"/>
      <c r="AY229" s="224"/>
    </row>
    <row r="230">
      <c r="A230" s="219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5"/>
      <c r="AA230" s="225"/>
      <c r="AB230" s="225"/>
      <c r="AC230" s="225"/>
      <c r="AD230" s="225"/>
      <c r="AE230" s="225"/>
      <c r="AF230" s="225"/>
      <c r="AG230" s="220"/>
      <c r="AH230" s="220"/>
      <c r="AI230" s="220"/>
      <c r="AJ230" s="220"/>
      <c r="AK230" s="222"/>
      <c r="AL230" s="222"/>
      <c r="AM230" s="222"/>
      <c r="AN230" s="222"/>
      <c r="AO230" s="223"/>
      <c r="AP230" s="220"/>
      <c r="AQ230" s="224"/>
      <c r="AR230" s="224"/>
      <c r="AS230" s="224"/>
      <c r="AT230" s="224"/>
      <c r="AU230" s="224"/>
      <c r="AV230" s="224"/>
      <c r="AW230" s="224"/>
      <c r="AX230" s="224"/>
      <c r="AY230" s="224"/>
    </row>
    <row r="231">
      <c r="A231" s="219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5"/>
      <c r="AA231" s="225"/>
      <c r="AB231" s="225"/>
      <c r="AC231" s="225"/>
      <c r="AD231" s="225"/>
      <c r="AE231" s="225"/>
      <c r="AF231" s="225"/>
      <c r="AG231" s="220"/>
      <c r="AH231" s="220"/>
      <c r="AI231" s="220"/>
      <c r="AJ231" s="220"/>
      <c r="AK231" s="222"/>
      <c r="AL231" s="222"/>
      <c r="AM231" s="222"/>
      <c r="AN231" s="222"/>
      <c r="AO231" s="223"/>
      <c r="AP231" s="220"/>
      <c r="AQ231" s="224"/>
      <c r="AR231" s="224"/>
      <c r="AS231" s="224"/>
      <c r="AT231" s="224"/>
      <c r="AU231" s="224"/>
      <c r="AV231" s="224"/>
      <c r="AW231" s="224"/>
      <c r="AX231" s="224"/>
      <c r="AY231" s="224"/>
    </row>
    <row r="232">
      <c r="A232" s="219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5"/>
      <c r="AA232" s="225"/>
      <c r="AB232" s="225"/>
      <c r="AC232" s="225"/>
      <c r="AD232" s="225"/>
      <c r="AE232" s="225"/>
      <c r="AF232" s="225"/>
      <c r="AG232" s="220"/>
      <c r="AH232" s="220"/>
      <c r="AI232" s="220"/>
      <c r="AJ232" s="220"/>
      <c r="AK232" s="222"/>
      <c r="AL232" s="222"/>
      <c r="AM232" s="222"/>
      <c r="AN232" s="222"/>
      <c r="AO232" s="223"/>
      <c r="AP232" s="220"/>
      <c r="AQ232" s="224"/>
      <c r="AR232" s="224"/>
      <c r="AS232" s="224"/>
      <c r="AT232" s="224"/>
      <c r="AU232" s="224"/>
      <c r="AV232" s="224"/>
      <c r="AW232" s="224"/>
      <c r="AX232" s="224"/>
      <c r="AY232" s="224"/>
    </row>
    <row r="233">
      <c r="A233" s="219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5"/>
      <c r="AA233" s="225"/>
      <c r="AB233" s="225"/>
      <c r="AC233" s="225"/>
      <c r="AD233" s="225"/>
      <c r="AE233" s="225"/>
      <c r="AF233" s="225"/>
      <c r="AG233" s="220"/>
      <c r="AH233" s="220"/>
      <c r="AI233" s="220"/>
      <c r="AJ233" s="220"/>
      <c r="AK233" s="222"/>
      <c r="AL233" s="222"/>
      <c r="AM233" s="222"/>
      <c r="AN233" s="222"/>
      <c r="AO233" s="223"/>
      <c r="AP233" s="220"/>
      <c r="AQ233" s="224"/>
      <c r="AR233" s="224"/>
      <c r="AS233" s="224"/>
      <c r="AT233" s="224"/>
      <c r="AU233" s="224"/>
      <c r="AV233" s="224"/>
      <c r="AW233" s="224"/>
      <c r="AX233" s="224"/>
      <c r="AY233" s="224"/>
    </row>
    <row r="234">
      <c r="A234" s="219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5"/>
      <c r="AA234" s="225"/>
      <c r="AB234" s="225"/>
      <c r="AC234" s="225"/>
      <c r="AD234" s="225"/>
      <c r="AE234" s="225"/>
      <c r="AF234" s="225"/>
      <c r="AG234" s="220"/>
      <c r="AH234" s="220"/>
      <c r="AI234" s="220"/>
      <c r="AJ234" s="220"/>
      <c r="AK234" s="222"/>
      <c r="AL234" s="222"/>
      <c r="AM234" s="222"/>
      <c r="AN234" s="222"/>
      <c r="AO234" s="223"/>
      <c r="AP234" s="220"/>
      <c r="AQ234" s="224"/>
      <c r="AR234" s="224"/>
      <c r="AS234" s="224"/>
      <c r="AT234" s="224"/>
      <c r="AU234" s="224"/>
      <c r="AV234" s="224"/>
      <c r="AW234" s="224"/>
      <c r="AX234" s="224"/>
      <c r="AY234" s="224"/>
    </row>
    <row r="235">
      <c r="A235" s="219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5"/>
      <c r="AA235" s="225"/>
      <c r="AB235" s="225"/>
      <c r="AC235" s="225"/>
      <c r="AD235" s="225"/>
      <c r="AE235" s="225"/>
      <c r="AF235" s="225"/>
      <c r="AG235" s="220"/>
      <c r="AH235" s="220"/>
      <c r="AI235" s="220"/>
      <c r="AJ235" s="220"/>
      <c r="AK235" s="222"/>
      <c r="AL235" s="222"/>
      <c r="AM235" s="222"/>
      <c r="AN235" s="222"/>
      <c r="AO235" s="223"/>
      <c r="AP235" s="220"/>
      <c r="AQ235" s="224"/>
      <c r="AR235" s="224"/>
      <c r="AS235" s="224"/>
      <c r="AT235" s="224"/>
      <c r="AU235" s="224"/>
      <c r="AV235" s="224"/>
      <c r="AW235" s="224"/>
      <c r="AX235" s="224"/>
      <c r="AY235" s="224"/>
    </row>
    <row r="236">
      <c r="A236" s="219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5"/>
      <c r="AA236" s="225"/>
      <c r="AB236" s="225"/>
      <c r="AC236" s="225"/>
      <c r="AD236" s="225"/>
      <c r="AE236" s="225"/>
      <c r="AF236" s="225"/>
      <c r="AG236" s="220"/>
      <c r="AH236" s="220"/>
      <c r="AI236" s="220"/>
      <c r="AJ236" s="220"/>
      <c r="AK236" s="222"/>
      <c r="AL236" s="222"/>
      <c r="AM236" s="222"/>
      <c r="AN236" s="222"/>
      <c r="AO236" s="223"/>
      <c r="AP236" s="220"/>
      <c r="AQ236" s="224"/>
      <c r="AR236" s="224"/>
      <c r="AS236" s="224"/>
      <c r="AT236" s="224"/>
      <c r="AU236" s="224"/>
      <c r="AV236" s="224"/>
      <c r="AW236" s="224"/>
      <c r="AX236" s="224"/>
      <c r="AY236" s="224"/>
    </row>
    <row r="237">
      <c r="A237" s="219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5"/>
      <c r="AA237" s="225"/>
      <c r="AB237" s="225"/>
      <c r="AC237" s="225"/>
      <c r="AD237" s="225"/>
      <c r="AE237" s="225"/>
      <c r="AF237" s="225"/>
      <c r="AG237" s="220"/>
      <c r="AH237" s="220"/>
      <c r="AI237" s="220"/>
      <c r="AJ237" s="220"/>
      <c r="AK237" s="222"/>
      <c r="AL237" s="222"/>
      <c r="AM237" s="222"/>
      <c r="AN237" s="222"/>
      <c r="AO237" s="223"/>
      <c r="AP237" s="220"/>
      <c r="AQ237" s="224"/>
      <c r="AR237" s="224"/>
      <c r="AS237" s="224"/>
      <c r="AT237" s="224"/>
      <c r="AU237" s="224"/>
      <c r="AV237" s="224"/>
      <c r="AW237" s="224"/>
      <c r="AX237" s="224"/>
      <c r="AY237" s="224"/>
    </row>
    <row r="238">
      <c r="A238" s="219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5"/>
      <c r="AA238" s="225"/>
      <c r="AB238" s="225"/>
      <c r="AC238" s="225"/>
      <c r="AD238" s="225"/>
      <c r="AE238" s="225"/>
      <c r="AF238" s="225"/>
      <c r="AG238" s="220"/>
      <c r="AH238" s="220"/>
      <c r="AI238" s="220"/>
      <c r="AJ238" s="220"/>
      <c r="AK238" s="222"/>
      <c r="AL238" s="222"/>
      <c r="AM238" s="222"/>
      <c r="AN238" s="222"/>
      <c r="AO238" s="223"/>
      <c r="AP238" s="220"/>
      <c r="AQ238" s="224"/>
      <c r="AR238" s="224"/>
      <c r="AS238" s="224"/>
      <c r="AT238" s="224"/>
      <c r="AU238" s="224"/>
      <c r="AV238" s="224"/>
      <c r="AW238" s="224"/>
      <c r="AX238" s="224"/>
      <c r="AY238" s="224"/>
    </row>
    <row r="239">
      <c r="A239" s="219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5"/>
      <c r="AA239" s="225"/>
      <c r="AB239" s="225"/>
      <c r="AC239" s="225"/>
      <c r="AD239" s="225"/>
      <c r="AE239" s="225"/>
      <c r="AF239" s="225"/>
      <c r="AG239" s="220"/>
      <c r="AH239" s="220"/>
      <c r="AI239" s="220"/>
      <c r="AJ239" s="220"/>
      <c r="AK239" s="222"/>
      <c r="AL239" s="222"/>
      <c r="AM239" s="222"/>
      <c r="AN239" s="222"/>
      <c r="AO239" s="223"/>
      <c r="AP239" s="220"/>
      <c r="AQ239" s="224"/>
      <c r="AR239" s="224"/>
      <c r="AS239" s="224"/>
      <c r="AT239" s="224"/>
      <c r="AU239" s="224"/>
      <c r="AV239" s="224"/>
      <c r="AW239" s="224"/>
      <c r="AX239" s="224"/>
      <c r="AY239" s="224"/>
    </row>
    <row r="240">
      <c r="A240" s="219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5"/>
      <c r="AA240" s="225"/>
      <c r="AB240" s="225"/>
      <c r="AC240" s="225"/>
      <c r="AD240" s="225"/>
      <c r="AE240" s="225"/>
      <c r="AF240" s="225"/>
      <c r="AG240" s="220"/>
      <c r="AH240" s="220"/>
      <c r="AI240" s="220"/>
      <c r="AJ240" s="220"/>
      <c r="AK240" s="222"/>
      <c r="AL240" s="222"/>
      <c r="AM240" s="222"/>
      <c r="AN240" s="222"/>
      <c r="AO240" s="223"/>
      <c r="AP240" s="220"/>
      <c r="AQ240" s="224"/>
      <c r="AR240" s="224"/>
      <c r="AS240" s="224"/>
      <c r="AT240" s="224"/>
      <c r="AU240" s="224"/>
      <c r="AV240" s="224"/>
      <c r="AW240" s="224"/>
      <c r="AX240" s="224"/>
      <c r="AY240" s="224"/>
    </row>
    <row r="241">
      <c r="A241" s="219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5"/>
      <c r="AA241" s="225"/>
      <c r="AB241" s="225"/>
      <c r="AC241" s="225"/>
      <c r="AD241" s="225"/>
      <c r="AE241" s="225"/>
      <c r="AF241" s="225"/>
      <c r="AG241" s="220"/>
      <c r="AH241" s="220"/>
      <c r="AI241" s="220"/>
      <c r="AJ241" s="220"/>
      <c r="AK241" s="222"/>
      <c r="AL241" s="222"/>
      <c r="AM241" s="222"/>
      <c r="AN241" s="222"/>
      <c r="AO241" s="223"/>
      <c r="AP241" s="220"/>
      <c r="AQ241" s="224"/>
      <c r="AR241" s="224"/>
      <c r="AS241" s="224"/>
      <c r="AT241" s="224"/>
      <c r="AU241" s="224"/>
      <c r="AV241" s="224"/>
      <c r="AW241" s="224"/>
      <c r="AX241" s="224"/>
      <c r="AY241" s="224"/>
    </row>
    <row r="242">
      <c r="A242" s="219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5"/>
      <c r="AA242" s="225"/>
      <c r="AB242" s="225"/>
      <c r="AC242" s="225"/>
      <c r="AD242" s="225"/>
      <c r="AE242" s="225"/>
      <c r="AF242" s="225"/>
      <c r="AG242" s="220"/>
      <c r="AH242" s="220"/>
      <c r="AI242" s="220"/>
      <c r="AJ242" s="220"/>
      <c r="AK242" s="222"/>
      <c r="AL242" s="222"/>
      <c r="AM242" s="222"/>
      <c r="AN242" s="222"/>
      <c r="AO242" s="223"/>
      <c r="AP242" s="220"/>
      <c r="AQ242" s="224"/>
      <c r="AR242" s="224"/>
      <c r="AS242" s="224"/>
      <c r="AT242" s="224"/>
      <c r="AU242" s="224"/>
      <c r="AV242" s="224"/>
      <c r="AW242" s="224"/>
      <c r="AX242" s="224"/>
      <c r="AY242" s="224"/>
    </row>
    <row r="243">
      <c r="A243" s="219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5"/>
      <c r="AA243" s="225"/>
      <c r="AB243" s="225"/>
      <c r="AC243" s="225"/>
      <c r="AD243" s="225"/>
      <c r="AE243" s="225"/>
      <c r="AF243" s="225"/>
      <c r="AG243" s="220"/>
      <c r="AH243" s="220"/>
      <c r="AI243" s="220"/>
      <c r="AJ243" s="220"/>
      <c r="AK243" s="222"/>
      <c r="AL243" s="222"/>
      <c r="AM243" s="222"/>
      <c r="AN243" s="222"/>
      <c r="AO243" s="223"/>
      <c r="AP243" s="220"/>
      <c r="AQ243" s="224"/>
      <c r="AR243" s="224"/>
      <c r="AS243" s="224"/>
      <c r="AT243" s="224"/>
      <c r="AU243" s="224"/>
      <c r="AV243" s="224"/>
      <c r="AW243" s="224"/>
      <c r="AX243" s="224"/>
      <c r="AY243" s="224"/>
    </row>
    <row r="244">
      <c r="A244" s="219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5"/>
      <c r="AA244" s="225"/>
      <c r="AB244" s="225"/>
      <c r="AC244" s="225"/>
      <c r="AD244" s="225"/>
      <c r="AE244" s="225"/>
      <c r="AF244" s="225"/>
      <c r="AG244" s="220"/>
      <c r="AH244" s="220"/>
      <c r="AI244" s="220"/>
      <c r="AJ244" s="220"/>
      <c r="AK244" s="222"/>
      <c r="AL244" s="222"/>
      <c r="AM244" s="222"/>
      <c r="AN244" s="222"/>
      <c r="AO244" s="223"/>
      <c r="AP244" s="220"/>
      <c r="AQ244" s="224"/>
      <c r="AR244" s="224"/>
      <c r="AS244" s="224"/>
      <c r="AT244" s="224"/>
      <c r="AU244" s="224"/>
      <c r="AV244" s="224"/>
      <c r="AW244" s="224"/>
      <c r="AX244" s="224"/>
      <c r="AY244" s="224"/>
    </row>
    <row r="245">
      <c r="A245" s="219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5"/>
      <c r="AA245" s="225"/>
      <c r="AB245" s="225"/>
      <c r="AC245" s="225"/>
      <c r="AD245" s="225"/>
      <c r="AE245" s="225"/>
      <c r="AF245" s="225"/>
      <c r="AG245" s="220"/>
      <c r="AH245" s="220"/>
      <c r="AI245" s="220"/>
      <c r="AJ245" s="220"/>
      <c r="AK245" s="222"/>
      <c r="AL245" s="222"/>
      <c r="AM245" s="222"/>
      <c r="AN245" s="222"/>
      <c r="AO245" s="223"/>
      <c r="AP245" s="220"/>
      <c r="AQ245" s="224"/>
      <c r="AR245" s="224"/>
      <c r="AS245" s="224"/>
      <c r="AT245" s="224"/>
      <c r="AU245" s="224"/>
      <c r="AV245" s="224"/>
      <c r="AW245" s="224"/>
      <c r="AX245" s="224"/>
      <c r="AY245" s="224"/>
    </row>
    <row r="246">
      <c r="A246" s="219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5"/>
      <c r="AA246" s="225"/>
      <c r="AB246" s="225"/>
      <c r="AC246" s="225"/>
      <c r="AD246" s="225"/>
      <c r="AE246" s="225"/>
      <c r="AF246" s="225"/>
      <c r="AG246" s="220"/>
      <c r="AH246" s="220"/>
      <c r="AI246" s="220"/>
      <c r="AJ246" s="220"/>
      <c r="AK246" s="222"/>
      <c r="AL246" s="222"/>
      <c r="AM246" s="222"/>
      <c r="AN246" s="222"/>
      <c r="AO246" s="223"/>
      <c r="AP246" s="220"/>
      <c r="AQ246" s="224"/>
      <c r="AR246" s="224"/>
      <c r="AS246" s="224"/>
      <c r="AT246" s="224"/>
      <c r="AU246" s="224"/>
      <c r="AV246" s="224"/>
      <c r="AW246" s="224"/>
      <c r="AX246" s="224"/>
      <c r="AY246" s="224"/>
    </row>
    <row r="247">
      <c r="A247" s="219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5"/>
      <c r="AA247" s="225"/>
      <c r="AB247" s="225"/>
      <c r="AC247" s="225"/>
      <c r="AD247" s="225"/>
      <c r="AE247" s="225"/>
      <c r="AF247" s="225"/>
      <c r="AG247" s="220"/>
      <c r="AH247" s="220"/>
      <c r="AI247" s="220"/>
      <c r="AJ247" s="220"/>
      <c r="AK247" s="222"/>
      <c r="AL247" s="222"/>
      <c r="AM247" s="222"/>
      <c r="AN247" s="222"/>
      <c r="AO247" s="223"/>
      <c r="AP247" s="220"/>
      <c r="AQ247" s="224"/>
      <c r="AR247" s="224"/>
      <c r="AS247" s="224"/>
      <c r="AT247" s="224"/>
      <c r="AU247" s="224"/>
      <c r="AV247" s="224"/>
      <c r="AW247" s="224"/>
      <c r="AX247" s="224"/>
      <c r="AY247" s="224"/>
    </row>
    <row r="248">
      <c r="A248" s="219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5"/>
      <c r="AA248" s="225"/>
      <c r="AB248" s="225"/>
      <c r="AC248" s="225"/>
      <c r="AD248" s="225"/>
      <c r="AE248" s="225"/>
      <c r="AF248" s="225"/>
      <c r="AG248" s="220"/>
      <c r="AH248" s="220"/>
      <c r="AI248" s="220"/>
      <c r="AJ248" s="220"/>
      <c r="AK248" s="222"/>
      <c r="AL248" s="222"/>
      <c r="AM248" s="222"/>
      <c r="AN248" s="222"/>
      <c r="AO248" s="223"/>
      <c r="AP248" s="220"/>
      <c r="AQ248" s="224"/>
      <c r="AR248" s="224"/>
      <c r="AS248" s="224"/>
      <c r="AT248" s="224"/>
      <c r="AU248" s="224"/>
      <c r="AV248" s="224"/>
      <c r="AW248" s="224"/>
      <c r="AX248" s="224"/>
      <c r="AY248" s="224"/>
    </row>
    <row r="249">
      <c r="A249" s="219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5"/>
      <c r="AA249" s="225"/>
      <c r="AB249" s="225"/>
      <c r="AC249" s="225"/>
      <c r="AD249" s="225"/>
      <c r="AE249" s="225"/>
      <c r="AF249" s="225"/>
      <c r="AG249" s="220"/>
      <c r="AH249" s="220"/>
      <c r="AI249" s="220"/>
      <c r="AJ249" s="220"/>
      <c r="AK249" s="222"/>
      <c r="AL249" s="222"/>
      <c r="AM249" s="222"/>
      <c r="AN249" s="222"/>
      <c r="AO249" s="223"/>
      <c r="AP249" s="220"/>
      <c r="AQ249" s="224"/>
      <c r="AR249" s="224"/>
      <c r="AS249" s="224"/>
      <c r="AT249" s="224"/>
      <c r="AU249" s="224"/>
      <c r="AV249" s="224"/>
      <c r="AW249" s="224"/>
      <c r="AX249" s="224"/>
      <c r="AY249" s="224"/>
    </row>
    <row r="250">
      <c r="A250" s="219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5"/>
      <c r="AA250" s="225"/>
      <c r="AB250" s="225"/>
      <c r="AC250" s="225"/>
      <c r="AD250" s="225"/>
      <c r="AE250" s="225"/>
      <c r="AF250" s="225"/>
      <c r="AG250" s="220"/>
      <c r="AH250" s="220"/>
      <c r="AI250" s="220"/>
      <c r="AJ250" s="220"/>
      <c r="AK250" s="222"/>
      <c r="AL250" s="222"/>
      <c r="AM250" s="222"/>
      <c r="AN250" s="222"/>
      <c r="AO250" s="223"/>
      <c r="AP250" s="220"/>
      <c r="AQ250" s="224"/>
      <c r="AR250" s="224"/>
      <c r="AS250" s="224"/>
      <c r="AT250" s="224"/>
      <c r="AU250" s="224"/>
      <c r="AV250" s="224"/>
      <c r="AW250" s="224"/>
      <c r="AX250" s="224"/>
      <c r="AY250" s="224"/>
    </row>
    <row r="251">
      <c r="A251" s="219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5"/>
      <c r="AA251" s="225"/>
      <c r="AB251" s="225"/>
      <c r="AC251" s="225"/>
      <c r="AD251" s="225"/>
      <c r="AE251" s="225"/>
      <c r="AF251" s="225"/>
      <c r="AG251" s="220"/>
      <c r="AH251" s="220"/>
      <c r="AI251" s="220"/>
      <c r="AJ251" s="220"/>
      <c r="AK251" s="222"/>
      <c r="AL251" s="222"/>
      <c r="AM251" s="222"/>
      <c r="AN251" s="222"/>
      <c r="AO251" s="223"/>
      <c r="AP251" s="220"/>
      <c r="AQ251" s="224"/>
      <c r="AR251" s="224"/>
      <c r="AS251" s="224"/>
      <c r="AT251" s="224"/>
      <c r="AU251" s="224"/>
      <c r="AV251" s="224"/>
      <c r="AW251" s="224"/>
      <c r="AX251" s="224"/>
      <c r="AY251" s="224"/>
    </row>
    <row r="252">
      <c r="A252" s="219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5"/>
      <c r="AA252" s="225"/>
      <c r="AB252" s="225"/>
      <c r="AC252" s="225"/>
      <c r="AD252" s="225"/>
      <c r="AE252" s="225"/>
      <c r="AF252" s="225"/>
      <c r="AG252" s="220"/>
      <c r="AH252" s="220"/>
      <c r="AI252" s="220"/>
      <c r="AJ252" s="220"/>
      <c r="AK252" s="222"/>
      <c r="AL252" s="222"/>
      <c r="AM252" s="222"/>
      <c r="AN252" s="222"/>
      <c r="AO252" s="223"/>
      <c r="AP252" s="220"/>
      <c r="AQ252" s="224"/>
      <c r="AR252" s="224"/>
      <c r="AS252" s="224"/>
      <c r="AT252" s="224"/>
      <c r="AU252" s="224"/>
      <c r="AV252" s="224"/>
      <c r="AW252" s="224"/>
      <c r="AX252" s="224"/>
      <c r="AY252" s="224"/>
    </row>
    <row r="253">
      <c r="A253" s="219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5"/>
      <c r="AA253" s="225"/>
      <c r="AB253" s="225"/>
      <c r="AC253" s="225"/>
      <c r="AD253" s="225"/>
      <c r="AE253" s="225"/>
      <c r="AF253" s="225"/>
      <c r="AG253" s="220"/>
      <c r="AH253" s="220"/>
      <c r="AI253" s="220"/>
      <c r="AJ253" s="220"/>
      <c r="AK253" s="222"/>
      <c r="AL253" s="222"/>
      <c r="AM253" s="222"/>
      <c r="AN253" s="222"/>
      <c r="AO253" s="223"/>
      <c r="AP253" s="220"/>
      <c r="AQ253" s="224"/>
      <c r="AR253" s="224"/>
      <c r="AS253" s="224"/>
      <c r="AT253" s="224"/>
      <c r="AU253" s="224"/>
      <c r="AV253" s="224"/>
      <c r="AW253" s="224"/>
      <c r="AX253" s="224"/>
      <c r="AY253" s="224"/>
    </row>
    <row r="254">
      <c r="A254" s="219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5"/>
      <c r="AA254" s="225"/>
      <c r="AB254" s="225"/>
      <c r="AC254" s="225"/>
      <c r="AD254" s="225"/>
      <c r="AE254" s="225"/>
      <c r="AF254" s="225"/>
      <c r="AG254" s="220"/>
      <c r="AH254" s="220"/>
      <c r="AI254" s="220"/>
      <c r="AJ254" s="220"/>
      <c r="AK254" s="222"/>
      <c r="AL254" s="222"/>
      <c r="AM254" s="222"/>
      <c r="AN254" s="222"/>
      <c r="AO254" s="223"/>
      <c r="AP254" s="220"/>
      <c r="AQ254" s="224"/>
      <c r="AR254" s="224"/>
      <c r="AS254" s="224"/>
      <c r="AT254" s="224"/>
      <c r="AU254" s="224"/>
      <c r="AV254" s="224"/>
      <c r="AW254" s="224"/>
      <c r="AX254" s="224"/>
      <c r="AY254" s="224"/>
    </row>
    <row r="255">
      <c r="A255" s="219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5"/>
      <c r="AA255" s="225"/>
      <c r="AB255" s="225"/>
      <c r="AC255" s="225"/>
      <c r="AD255" s="225"/>
      <c r="AE255" s="225"/>
      <c r="AF255" s="225"/>
      <c r="AG255" s="220"/>
      <c r="AH255" s="220"/>
      <c r="AI255" s="220"/>
      <c r="AJ255" s="220"/>
      <c r="AK255" s="222"/>
      <c r="AL255" s="222"/>
      <c r="AM255" s="222"/>
      <c r="AN255" s="222"/>
      <c r="AO255" s="223"/>
      <c r="AP255" s="220"/>
      <c r="AQ255" s="224"/>
      <c r="AR255" s="224"/>
      <c r="AS255" s="224"/>
      <c r="AT255" s="224"/>
      <c r="AU255" s="224"/>
      <c r="AV255" s="224"/>
      <c r="AW255" s="224"/>
      <c r="AX255" s="224"/>
      <c r="AY255" s="224"/>
    </row>
    <row r="256">
      <c r="A256" s="219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5"/>
      <c r="AA256" s="225"/>
      <c r="AB256" s="225"/>
      <c r="AC256" s="225"/>
      <c r="AD256" s="225"/>
      <c r="AE256" s="225"/>
      <c r="AF256" s="225"/>
      <c r="AG256" s="220"/>
      <c r="AH256" s="220"/>
      <c r="AI256" s="220"/>
      <c r="AJ256" s="220"/>
      <c r="AK256" s="222"/>
      <c r="AL256" s="222"/>
      <c r="AM256" s="222"/>
      <c r="AN256" s="222"/>
      <c r="AO256" s="223"/>
      <c r="AP256" s="220"/>
      <c r="AQ256" s="224"/>
      <c r="AR256" s="224"/>
      <c r="AS256" s="224"/>
      <c r="AT256" s="224"/>
      <c r="AU256" s="224"/>
      <c r="AV256" s="224"/>
      <c r="AW256" s="224"/>
      <c r="AX256" s="224"/>
      <c r="AY256" s="224"/>
    </row>
    <row r="257">
      <c r="A257" s="219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5"/>
      <c r="AA257" s="225"/>
      <c r="AB257" s="225"/>
      <c r="AC257" s="225"/>
      <c r="AD257" s="225"/>
      <c r="AE257" s="225"/>
      <c r="AF257" s="225"/>
      <c r="AG257" s="220"/>
      <c r="AH257" s="220"/>
      <c r="AI257" s="220"/>
      <c r="AJ257" s="220"/>
      <c r="AK257" s="222"/>
      <c r="AL257" s="222"/>
      <c r="AM257" s="222"/>
      <c r="AN257" s="222"/>
      <c r="AO257" s="223"/>
      <c r="AP257" s="220"/>
      <c r="AQ257" s="224"/>
      <c r="AR257" s="224"/>
      <c r="AS257" s="224"/>
      <c r="AT257" s="224"/>
      <c r="AU257" s="224"/>
      <c r="AV257" s="224"/>
      <c r="AW257" s="224"/>
      <c r="AX257" s="224"/>
      <c r="AY257" s="224"/>
    </row>
    <row r="258">
      <c r="A258" s="219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5"/>
      <c r="AA258" s="225"/>
      <c r="AB258" s="225"/>
      <c r="AC258" s="225"/>
      <c r="AD258" s="225"/>
      <c r="AE258" s="225"/>
      <c r="AF258" s="225"/>
      <c r="AG258" s="220"/>
      <c r="AH258" s="220"/>
      <c r="AI258" s="220"/>
      <c r="AJ258" s="220"/>
      <c r="AK258" s="222"/>
      <c r="AL258" s="222"/>
      <c r="AM258" s="222"/>
      <c r="AN258" s="222"/>
      <c r="AO258" s="223"/>
      <c r="AP258" s="220"/>
      <c r="AQ258" s="224"/>
      <c r="AR258" s="224"/>
      <c r="AS258" s="224"/>
      <c r="AT258" s="224"/>
      <c r="AU258" s="224"/>
      <c r="AV258" s="224"/>
      <c r="AW258" s="224"/>
      <c r="AX258" s="224"/>
      <c r="AY258" s="224"/>
    </row>
    <row r="259">
      <c r="A259" s="219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5"/>
      <c r="AA259" s="225"/>
      <c r="AB259" s="225"/>
      <c r="AC259" s="225"/>
      <c r="AD259" s="225"/>
      <c r="AE259" s="225"/>
      <c r="AF259" s="225"/>
      <c r="AG259" s="220"/>
      <c r="AH259" s="220"/>
      <c r="AI259" s="220"/>
      <c r="AJ259" s="220"/>
      <c r="AK259" s="222"/>
      <c r="AL259" s="222"/>
      <c r="AM259" s="222"/>
      <c r="AN259" s="222"/>
      <c r="AO259" s="223"/>
      <c r="AP259" s="220"/>
      <c r="AQ259" s="224"/>
      <c r="AR259" s="224"/>
      <c r="AS259" s="224"/>
      <c r="AT259" s="224"/>
      <c r="AU259" s="224"/>
      <c r="AV259" s="224"/>
      <c r="AW259" s="224"/>
      <c r="AX259" s="224"/>
      <c r="AY259" s="224"/>
    </row>
    <row r="260">
      <c r="A260" s="219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5"/>
      <c r="AA260" s="225"/>
      <c r="AB260" s="225"/>
      <c r="AC260" s="225"/>
      <c r="AD260" s="225"/>
      <c r="AE260" s="225"/>
      <c r="AF260" s="225"/>
      <c r="AG260" s="220"/>
      <c r="AH260" s="220"/>
      <c r="AI260" s="220"/>
      <c r="AJ260" s="220"/>
      <c r="AK260" s="222"/>
      <c r="AL260" s="222"/>
      <c r="AM260" s="222"/>
      <c r="AN260" s="222"/>
      <c r="AO260" s="223"/>
      <c r="AP260" s="220"/>
      <c r="AQ260" s="224"/>
      <c r="AR260" s="224"/>
      <c r="AS260" s="224"/>
      <c r="AT260" s="224"/>
      <c r="AU260" s="224"/>
      <c r="AV260" s="224"/>
      <c r="AW260" s="224"/>
      <c r="AX260" s="224"/>
      <c r="AY260" s="224"/>
    </row>
    <row r="261">
      <c r="A261" s="219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5"/>
      <c r="AA261" s="225"/>
      <c r="AB261" s="225"/>
      <c r="AC261" s="225"/>
      <c r="AD261" s="225"/>
      <c r="AE261" s="225"/>
      <c r="AF261" s="225"/>
      <c r="AG261" s="220"/>
      <c r="AH261" s="220"/>
      <c r="AI261" s="220"/>
      <c r="AJ261" s="220"/>
      <c r="AK261" s="222"/>
      <c r="AL261" s="222"/>
      <c r="AM261" s="222"/>
      <c r="AN261" s="222"/>
      <c r="AO261" s="223"/>
      <c r="AP261" s="220"/>
      <c r="AQ261" s="224"/>
      <c r="AR261" s="224"/>
      <c r="AS261" s="224"/>
      <c r="AT261" s="224"/>
      <c r="AU261" s="224"/>
      <c r="AV261" s="224"/>
      <c r="AW261" s="224"/>
      <c r="AX261" s="224"/>
      <c r="AY261" s="224"/>
    </row>
    <row r="262">
      <c r="A262" s="219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5"/>
      <c r="AA262" s="225"/>
      <c r="AB262" s="225"/>
      <c r="AC262" s="225"/>
      <c r="AD262" s="225"/>
      <c r="AE262" s="225"/>
      <c r="AF262" s="225"/>
      <c r="AG262" s="220"/>
      <c r="AH262" s="220"/>
      <c r="AI262" s="220"/>
      <c r="AJ262" s="220"/>
      <c r="AK262" s="222"/>
      <c r="AL262" s="222"/>
      <c r="AM262" s="222"/>
      <c r="AN262" s="222"/>
      <c r="AO262" s="223"/>
      <c r="AP262" s="220"/>
      <c r="AQ262" s="224"/>
      <c r="AR262" s="224"/>
      <c r="AS262" s="224"/>
      <c r="AT262" s="224"/>
      <c r="AU262" s="224"/>
      <c r="AV262" s="224"/>
      <c r="AW262" s="224"/>
      <c r="AX262" s="224"/>
      <c r="AY262" s="224"/>
    </row>
    <row r="263">
      <c r="A263" s="219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5"/>
      <c r="AA263" s="225"/>
      <c r="AB263" s="225"/>
      <c r="AC263" s="225"/>
      <c r="AD263" s="225"/>
      <c r="AE263" s="225"/>
      <c r="AF263" s="225"/>
      <c r="AG263" s="220"/>
      <c r="AH263" s="220"/>
      <c r="AI263" s="220"/>
      <c r="AJ263" s="220"/>
      <c r="AK263" s="222"/>
      <c r="AL263" s="222"/>
      <c r="AM263" s="222"/>
      <c r="AN263" s="222"/>
      <c r="AO263" s="223"/>
      <c r="AP263" s="220"/>
      <c r="AQ263" s="224"/>
      <c r="AR263" s="224"/>
      <c r="AS263" s="224"/>
      <c r="AT263" s="224"/>
      <c r="AU263" s="224"/>
      <c r="AV263" s="224"/>
      <c r="AW263" s="224"/>
      <c r="AX263" s="224"/>
      <c r="AY263" s="224"/>
    </row>
    <row r="264">
      <c r="A264" s="219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5"/>
      <c r="AA264" s="225"/>
      <c r="AB264" s="225"/>
      <c r="AC264" s="225"/>
      <c r="AD264" s="225"/>
      <c r="AE264" s="225"/>
      <c r="AF264" s="225"/>
      <c r="AG264" s="220"/>
      <c r="AH264" s="220"/>
      <c r="AI264" s="220"/>
      <c r="AJ264" s="220"/>
      <c r="AK264" s="222"/>
      <c r="AL264" s="222"/>
      <c r="AM264" s="222"/>
      <c r="AN264" s="222"/>
      <c r="AO264" s="223"/>
      <c r="AP264" s="220"/>
      <c r="AQ264" s="224"/>
      <c r="AR264" s="224"/>
      <c r="AS264" s="224"/>
      <c r="AT264" s="224"/>
      <c r="AU264" s="224"/>
      <c r="AV264" s="224"/>
      <c r="AW264" s="224"/>
      <c r="AX264" s="224"/>
      <c r="AY264" s="224"/>
    </row>
    <row r="265">
      <c r="A265" s="219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5"/>
      <c r="AA265" s="225"/>
      <c r="AB265" s="225"/>
      <c r="AC265" s="225"/>
      <c r="AD265" s="225"/>
      <c r="AE265" s="225"/>
      <c r="AF265" s="225"/>
      <c r="AG265" s="220"/>
      <c r="AH265" s="220"/>
      <c r="AI265" s="220"/>
      <c r="AJ265" s="220"/>
      <c r="AK265" s="222"/>
      <c r="AL265" s="222"/>
      <c r="AM265" s="222"/>
      <c r="AN265" s="222"/>
      <c r="AO265" s="223"/>
      <c r="AP265" s="220"/>
      <c r="AQ265" s="224"/>
      <c r="AR265" s="224"/>
      <c r="AS265" s="224"/>
      <c r="AT265" s="224"/>
      <c r="AU265" s="224"/>
      <c r="AV265" s="224"/>
      <c r="AW265" s="224"/>
      <c r="AX265" s="224"/>
      <c r="AY265" s="224"/>
    </row>
    <row r="266">
      <c r="A266" s="219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5"/>
      <c r="AA266" s="225"/>
      <c r="AB266" s="225"/>
      <c r="AC266" s="225"/>
      <c r="AD266" s="225"/>
      <c r="AE266" s="225"/>
      <c r="AF266" s="225"/>
      <c r="AG266" s="220"/>
      <c r="AH266" s="220"/>
      <c r="AI266" s="220"/>
      <c r="AJ266" s="220"/>
      <c r="AK266" s="222"/>
      <c r="AL266" s="222"/>
      <c r="AM266" s="222"/>
      <c r="AN266" s="222"/>
      <c r="AO266" s="223"/>
      <c r="AP266" s="220"/>
      <c r="AQ266" s="224"/>
      <c r="AR266" s="224"/>
      <c r="AS266" s="224"/>
      <c r="AT266" s="224"/>
      <c r="AU266" s="224"/>
      <c r="AV266" s="224"/>
      <c r="AW266" s="224"/>
      <c r="AX266" s="224"/>
      <c r="AY266" s="224"/>
    </row>
    <row r="267">
      <c r="A267" s="219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5"/>
      <c r="AA267" s="225"/>
      <c r="AB267" s="225"/>
      <c r="AC267" s="225"/>
      <c r="AD267" s="225"/>
      <c r="AE267" s="225"/>
      <c r="AF267" s="225"/>
      <c r="AG267" s="220"/>
      <c r="AH267" s="220"/>
      <c r="AI267" s="220"/>
      <c r="AJ267" s="220"/>
      <c r="AK267" s="222"/>
      <c r="AL267" s="222"/>
      <c r="AM267" s="222"/>
      <c r="AN267" s="222"/>
      <c r="AO267" s="223"/>
      <c r="AP267" s="220"/>
      <c r="AQ267" s="224"/>
      <c r="AR267" s="224"/>
      <c r="AS267" s="224"/>
      <c r="AT267" s="224"/>
      <c r="AU267" s="224"/>
      <c r="AV267" s="224"/>
      <c r="AW267" s="224"/>
      <c r="AX267" s="224"/>
      <c r="AY267" s="224"/>
    </row>
    <row r="268">
      <c r="A268" s="219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5"/>
      <c r="AA268" s="225"/>
      <c r="AB268" s="225"/>
      <c r="AC268" s="225"/>
      <c r="AD268" s="225"/>
      <c r="AE268" s="225"/>
      <c r="AF268" s="225"/>
      <c r="AG268" s="220"/>
      <c r="AH268" s="220"/>
      <c r="AI268" s="220"/>
      <c r="AJ268" s="220"/>
      <c r="AK268" s="222"/>
      <c r="AL268" s="222"/>
      <c r="AM268" s="222"/>
      <c r="AN268" s="222"/>
      <c r="AO268" s="223"/>
      <c r="AP268" s="220"/>
      <c r="AQ268" s="224"/>
      <c r="AR268" s="224"/>
      <c r="AS268" s="224"/>
      <c r="AT268" s="224"/>
      <c r="AU268" s="224"/>
      <c r="AV268" s="224"/>
      <c r="AW268" s="224"/>
      <c r="AX268" s="224"/>
      <c r="AY268" s="224"/>
    </row>
    <row r="269">
      <c r="A269" s="219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5"/>
      <c r="AA269" s="225"/>
      <c r="AB269" s="225"/>
      <c r="AC269" s="225"/>
      <c r="AD269" s="225"/>
      <c r="AE269" s="225"/>
      <c r="AF269" s="225"/>
      <c r="AG269" s="220"/>
      <c r="AH269" s="220"/>
      <c r="AI269" s="220"/>
      <c r="AJ269" s="220"/>
      <c r="AK269" s="222"/>
      <c r="AL269" s="222"/>
      <c r="AM269" s="222"/>
      <c r="AN269" s="222"/>
      <c r="AO269" s="223"/>
      <c r="AP269" s="220"/>
      <c r="AQ269" s="224"/>
      <c r="AR269" s="224"/>
      <c r="AS269" s="224"/>
      <c r="AT269" s="224"/>
      <c r="AU269" s="224"/>
      <c r="AV269" s="224"/>
      <c r="AW269" s="224"/>
      <c r="AX269" s="224"/>
      <c r="AY269" s="224"/>
    </row>
    <row r="270">
      <c r="A270" s="219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5"/>
      <c r="AA270" s="225"/>
      <c r="AB270" s="225"/>
      <c r="AC270" s="225"/>
      <c r="AD270" s="225"/>
      <c r="AE270" s="225"/>
      <c r="AF270" s="225"/>
      <c r="AG270" s="220"/>
      <c r="AH270" s="220"/>
      <c r="AI270" s="220"/>
      <c r="AJ270" s="220"/>
      <c r="AK270" s="222"/>
      <c r="AL270" s="222"/>
      <c r="AM270" s="222"/>
      <c r="AN270" s="222"/>
      <c r="AO270" s="223"/>
      <c r="AP270" s="220"/>
      <c r="AQ270" s="224"/>
      <c r="AR270" s="224"/>
      <c r="AS270" s="224"/>
      <c r="AT270" s="224"/>
      <c r="AU270" s="224"/>
      <c r="AV270" s="224"/>
      <c r="AW270" s="224"/>
      <c r="AX270" s="224"/>
      <c r="AY270" s="224"/>
    </row>
    <row r="271">
      <c r="A271" s="219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5"/>
      <c r="AA271" s="225"/>
      <c r="AB271" s="225"/>
      <c r="AC271" s="225"/>
      <c r="AD271" s="225"/>
      <c r="AE271" s="225"/>
      <c r="AF271" s="225"/>
      <c r="AG271" s="220"/>
      <c r="AH271" s="220"/>
      <c r="AI271" s="220"/>
      <c r="AJ271" s="220"/>
      <c r="AK271" s="222"/>
      <c r="AL271" s="222"/>
      <c r="AM271" s="222"/>
      <c r="AN271" s="222"/>
      <c r="AO271" s="223"/>
      <c r="AP271" s="220"/>
      <c r="AQ271" s="224"/>
      <c r="AR271" s="224"/>
      <c r="AS271" s="224"/>
      <c r="AT271" s="224"/>
      <c r="AU271" s="224"/>
      <c r="AV271" s="224"/>
      <c r="AW271" s="224"/>
      <c r="AX271" s="224"/>
      <c r="AY271" s="224"/>
    </row>
    <row r="272">
      <c r="A272" s="219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5"/>
      <c r="AA272" s="225"/>
      <c r="AB272" s="225"/>
      <c r="AC272" s="225"/>
      <c r="AD272" s="225"/>
      <c r="AE272" s="225"/>
      <c r="AF272" s="225"/>
      <c r="AG272" s="220"/>
      <c r="AH272" s="220"/>
      <c r="AI272" s="220"/>
      <c r="AJ272" s="220"/>
      <c r="AK272" s="222"/>
      <c r="AL272" s="222"/>
      <c r="AM272" s="222"/>
      <c r="AN272" s="222"/>
      <c r="AO272" s="223"/>
      <c r="AP272" s="220"/>
      <c r="AQ272" s="224"/>
      <c r="AR272" s="224"/>
      <c r="AS272" s="224"/>
      <c r="AT272" s="224"/>
      <c r="AU272" s="224"/>
      <c r="AV272" s="224"/>
      <c r="AW272" s="224"/>
      <c r="AX272" s="224"/>
      <c r="AY272" s="224"/>
    </row>
    <row r="273">
      <c r="A273" s="219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5"/>
      <c r="AA273" s="225"/>
      <c r="AB273" s="225"/>
      <c r="AC273" s="225"/>
      <c r="AD273" s="225"/>
      <c r="AE273" s="225"/>
      <c r="AF273" s="225"/>
      <c r="AG273" s="220"/>
      <c r="AH273" s="220"/>
      <c r="AI273" s="220"/>
      <c r="AJ273" s="220"/>
      <c r="AK273" s="222"/>
      <c r="AL273" s="222"/>
      <c r="AM273" s="222"/>
      <c r="AN273" s="222"/>
      <c r="AO273" s="223"/>
      <c r="AP273" s="220"/>
      <c r="AQ273" s="224"/>
      <c r="AR273" s="224"/>
      <c r="AS273" s="224"/>
      <c r="AT273" s="224"/>
      <c r="AU273" s="224"/>
      <c r="AV273" s="224"/>
      <c r="AW273" s="224"/>
      <c r="AX273" s="224"/>
      <c r="AY273" s="224"/>
    </row>
    <row r="274">
      <c r="A274" s="219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5"/>
      <c r="AA274" s="225"/>
      <c r="AB274" s="225"/>
      <c r="AC274" s="225"/>
      <c r="AD274" s="225"/>
      <c r="AE274" s="225"/>
      <c r="AF274" s="225"/>
      <c r="AG274" s="220"/>
      <c r="AH274" s="220"/>
      <c r="AI274" s="220"/>
      <c r="AJ274" s="220"/>
      <c r="AK274" s="222"/>
      <c r="AL274" s="222"/>
      <c r="AM274" s="222"/>
      <c r="AN274" s="222"/>
      <c r="AO274" s="223"/>
      <c r="AP274" s="220"/>
      <c r="AQ274" s="224"/>
      <c r="AR274" s="224"/>
      <c r="AS274" s="224"/>
      <c r="AT274" s="224"/>
      <c r="AU274" s="224"/>
      <c r="AV274" s="224"/>
      <c r="AW274" s="224"/>
      <c r="AX274" s="224"/>
      <c r="AY274" s="224"/>
    </row>
    <row r="275">
      <c r="A275" s="219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5"/>
      <c r="AA275" s="225"/>
      <c r="AB275" s="225"/>
      <c r="AC275" s="225"/>
      <c r="AD275" s="225"/>
      <c r="AE275" s="225"/>
      <c r="AF275" s="225"/>
      <c r="AG275" s="220"/>
      <c r="AH275" s="220"/>
      <c r="AI275" s="220"/>
      <c r="AJ275" s="220"/>
      <c r="AK275" s="222"/>
      <c r="AL275" s="222"/>
      <c r="AM275" s="222"/>
      <c r="AN275" s="222"/>
      <c r="AO275" s="223"/>
      <c r="AP275" s="220"/>
      <c r="AQ275" s="224"/>
      <c r="AR275" s="224"/>
      <c r="AS275" s="224"/>
      <c r="AT275" s="224"/>
      <c r="AU275" s="224"/>
      <c r="AV275" s="224"/>
      <c r="AW275" s="224"/>
      <c r="AX275" s="224"/>
      <c r="AY275" s="224"/>
    </row>
    <row r="276">
      <c r="A276" s="219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5"/>
      <c r="AA276" s="225"/>
      <c r="AB276" s="225"/>
      <c r="AC276" s="225"/>
      <c r="AD276" s="225"/>
      <c r="AE276" s="225"/>
      <c r="AF276" s="225"/>
      <c r="AG276" s="220"/>
      <c r="AH276" s="220"/>
      <c r="AI276" s="220"/>
      <c r="AJ276" s="220"/>
      <c r="AK276" s="222"/>
      <c r="AL276" s="222"/>
      <c r="AM276" s="222"/>
      <c r="AN276" s="222"/>
      <c r="AO276" s="223"/>
      <c r="AP276" s="220"/>
      <c r="AQ276" s="224"/>
      <c r="AR276" s="224"/>
      <c r="AS276" s="224"/>
      <c r="AT276" s="224"/>
      <c r="AU276" s="224"/>
      <c r="AV276" s="224"/>
      <c r="AW276" s="224"/>
      <c r="AX276" s="224"/>
      <c r="AY276" s="224"/>
    </row>
    <row r="277">
      <c r="A277" s="219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5"/>
      <c r="AA277" s="225"/>
      <c r="AB277" s="225"/>
      <c r="AC277" s="225"/>
      <c r="AD277" s="225"/>
      <c r="AE277" s="225"/>
      <c r="AF277" s="225"/>
      <c r="AG277" s="220"/>
      <c r="AH277" s="220"/>
      <c r="AI277" s="220"/>
      <c r="AJ277" s="220"/>
      <c r="AK277" s="222"/>
      <c r="AL277" s="222"/>
      <c r="AM277" s="222"/>
      <c r="AN277" s="222"/>
      <c r="AO277" s="223"/>
      <c r="AP277" s="220"/>
      <c r="AQ277" s="224"/>
      <c r="AR277" s="224"/>
      <c r="AS277" s="224"/>
      <c r="AT277" s="224"/>
      <c r="AU277" s="224"/>
      <c r="AV277" s="224"/>
      <c r="AW277" s="224"/>
      <c r="AX277" s="224"/>
      <c r="AY277" s="224"/>
    </row>
    <row r="278">
      <c r="A278" s="219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5"/>
      <c r="AA278" s="225"/>
      <c r="AB278" s="225"/>
      <c r="AC278" s="225"/>
      <c r="AD278" s="225"/>
      <c r="AE278" s="225"/>
      <c r="AF278" s="225"/>
      <c r="AG278" s="220"/>
      <c r="AH278" s="220"/>
      <c r="AI278" s="220"/>
      <c r="AJ278" s="220"/>
      <c r="AK278" s="222"/>
      <c r="AL278" s="222"/>
      <c r="AM278" s="222"/>
      <c r="AN278" s="222"/>
      <c r="AO278" s="223"/>
      <c r="AP278" s="220"/>
      <c r="AQ278" s="224"/>
      <c r="AR278" s="224"/>
      <c r="AS278" s="224"/>
      <c r="AT278" s="224"/>
      <c r="AU278" s="224"/>
      <c r="AV278" s="224"/>
      <c r="AW278" s="224"/>
      <c r="AX278" s="224"/>
      <c r="AY278" s="224"/>
    </row>
    <row r="279">
      <c r="A279" s="219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5"/>
      <c r="AA279" s="225"/>
      <c r="AB279" s="225"/>
      <c r="AC279" s="225"/>
      <c r="AD279" s="225"/>
      <c r="AE279" s="225"/>
      <c r="AF279" s="225"/>
      <c r="AG279" s="220"/>
      <c r="AH279" s="220"/>
      <c r="AI279" s="220"/>
      <c r="AJ279" s="220"/>
      <c r="AK279" s="222"/>
      <c r="AL279" s="222"/>
      <c r="AM279" s="222"/>
      <c r="AN279" s="222"/>
      <c r="AO279" s="223"/>
      <c r="AP279" s="220"/>
      <c r="AQ279" s="224"/>
      <c r="AR279" s="224"/>
      <c r="AS279" s="224"/>
      <c r="AT279" s="224"/>
      <c r="AU279" s="224"/>
      <c r="AV279" s="224"/>
      <c r="AW279" s="224"/>
      <c r="AX279" s="224"/>
      <c r="AY279" s="224"/>
    </row>
    <row r="280">
      <c r="A280" s="219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5"/>
      <c r="AA280" s="225"/>
      <c r="AB280" s="225"/>
      <c r="AC280" s="225"/>
      <c r="AD280" s="225"/>
      <c r="AE280" s="225"/>
      <c r="AF280" s="225"/>
      <c r="AG280" s="220"/>
      <c r="AH280" s="220"/>
      <c r="AI280" s="220"/>
      <c r="AJ280" s="220"/>
      <c r="AK280" s="222"/>
      <c r="AL280" s="222"/>
      <c r="AM280" s="222"/>
      <c r="AN280" s="222"/>
      <c r="AO280" s="223"/>
      <c r="AP280" s="220"/>
      <c r="AQ280" s="224"/>
      <c r="AR280" s="224"/>
      <c r="AS280" s="224"/>
      <c r="AT280" s="224"/>
      <c r="AU280" s="224"/>
      <c r="AV280" s="224"/>
      <c r="AW280" s="224"/>
      <c r="AX280" s="224"/>
      <c r="AY280" s="224"/>
    </row>
    <row r="281">
      <c r="A281" s="219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5"/>
      <c r="AA281" s="225"/>
      <c r="AB281" s="225"/>
      <c r="AC281" s="225"/>
      <c r="AD281" s="225"/>
      <c r="AE281" s="225"/>
      <c r="AF281" s="225"/>
      <c r="AG281" s="220"/>
      <c r="AH281" s="220"/>
      <c r="AI281" s="220"/>
      <c r="AJ281" s="220"/>
      <c r="AK281" s="222"/>
      <c r="AL281" s="222"/>
      <c r="AM281" s="222"/>
      <c r="AN281" s="222"/>
      <c r="AO281" s="223"/>
      <c r="AP281" s="220"/>
      <c r="AQ281" s="224"/>
      <c r="AR281" s="224"/>
      <c r="AS281" s="224"/>
      <c r="AT281" s="224"/>
      <c r="AU281" s="224"/>
      <c r="AV281" s="224"/>
      <c r="AW281" s="224"/>
      <c r="AX281" s="224"/>
      <c r="AY281" s="224"/>
    </row>
    <row r="282">
      <c r="A282" s="219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5"/>
      <c r="AA282" s="225"/>
      <c r="AB282" s="225"/>
      <c r="AC282" s="225"/>
      <c r="AD282" s="225"/>
      <c r="AE282" s="225"/>
      <c r="AF282" s="225"/>
      <c r="AG282" s="220"/>
      <c r="AH282" s="220"/>
      <c r="AI282" s="220"/>
      <c r="AJ282" s="220"/>
      <c r="AK282" s="222"/>
      <c r="AL282" s="222"/>
      <c r="AM282" s="222"/>
      <c r="AN282" s="222"/>
      <c r="AO282" s="223"/>
      <c r="AP282" s="220"/>
      <c r="AQ282" s="224"/>
      <c r="AR282" s="224"/>
      <c r="AS282" s="224"/>
      <c r="AT282" s="224"/>
      <c r="AU282" s="224"/>
      <c r="AV282" s="224"/>
      <c r="AW282" s="224"/>
      <c r="AX282" s="224"/>
      <c r="AY282" s="224"/>
    </row>
    <row r="283">
      <c r="A283" s="219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5"/>
      <c r="AA283" s="225"/>
      <c r="AB283" s="225"/>
      <c r="AC283" s="225"/>
      <c r="AD283" s="225"/>
      <c r="AE283" s="225"/>
      <c r="AF283" s="225"/>
      <c r="AG283" s="220"/>
      <c r="AH283" s="220"/>
      <c r="AI283" s="220"/>
      <c r="AJ283" s="220"/>
      <c r="AK283" s="222"/>
      <c r="AL283" s="222"/>
      <c r="AM283" s="222"/>
      <c r="AN283" s="222"/>
      <c r="AO283" s="223"/>
      <c r="AP283" s="220"/>
      <c r="AQ283" s="224"/>
      <c r="AR283" s="224"/>
      <c r="AS283" s="224"/>
      <c r="AT283" s="224"/>
      <c r="AU283" s="224"/>
      <c r="AV283" s="224"/>
      <c r="AW283" s="224"/>
      <c r="AX283" s="224"/>
      <c r="AY283" s="224"/>
    </row>
    <row r="284">
      <c r="A284" s="219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5"/>
      <c r="AA284" s="225"/>
      <c r="AB284" s="225"/>
      <c r="AC284" s="225"/>
      <c r="AD284" s="225"/>
      <c r="AE284" s="225"/>
      <c r="AF284" s="225"/>
      <c r="AG284" s="220"/>
      <c r="AH284" s="220"/>
      <c r="AI284" s="220"/>
      <c r="AJ284" s="220"/>
      <c r="AK284" s="222"/>
      <c r="AL284" s="222"/>
      <c r="AM284" s="222"/>
      <c r="AN284" s="222"/>
      <c r="AO284" s="223"/>
      <c r="AP284" s="220"/>
      <c r="AQ284" s="224"/>
      <c r="AR284" s="224"/>
      <c r="AS284" s="224"/>
      <c r="AT284" s="224"/>
      <c r="AU284" s="224"/>
      <c r="AV284" s="224"/>
      <c r="AW284" s="224"/>
      <c r="AX284" s="224"/>
      <c r="AY284" s="224"/>
    </row>
    <row r="285">
      <c r="A285" s="219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5"/>
      <c r="AA285" s="225"/>
      <c r="AB285" s="225"/>
      <c r="AC285" s="225"/>
      <c r="AD285" s="225"/>
      <c r="AE285" s="225"/>
      <c r="AF285" s="225"/>
      <c r="AG285" s="220"/>
      <c r="AH285" s="220"/>
      <c r="AI285" s="220"/>
      <c r="AJ285" s="220"/>
      <c r="AK285" s="222"/>
      <c r="AL285" s="222"/>
      <c r="AM285" s="222"/>
      <c r="AN285" s="222"/>
      <c r="AO285" s="223"/>
      <c r="AP285" s="220"/>
      <c r="AQ285" s="224"/>
      <c r="AR285" s="224"/>
      <c r="AS285" s="224"/>
      <c r="AT285" s="224"/>
      <c r="AU285" s="224"/>
      <c r="AV285" s="224"/>
      <c r="AW285" s="224"/>
      <c r="AX285" s="224"/>
      <c r="AY285" s="224"/>
    </row>
    <row r="286">
      <c r="A286" s="219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5"/>
      <c r="AA286" s="225"/>
      <c r="AB286" s="225"/>
      <c r="AC286" s="225"/>
      <c r="AD286" s="225"/>
      <c r="AE286" s="225"/>
      <c r="AF286" s="225"/>
      <c r="AG286" s="220"/>
      <c r="AH286" s="220"/>
      <c r="AI286" s="220"/>
      <c r="AJ286" s="220"/>
      <c r="AK286" s="222"/>
      <c r="AL286" s="222"/>
      <c r="AM286" s="222"/>
      <c r="AN286" s="222"/>
      <c r="AO286" s="223"/>
      <c r="AP286" s="220"/>
      <c r="AQ286" s="224"/>
      <c r="AR286" s="224"/>
      <c r="AS286" s="224"/>
      <c r="AT286" s="224"/>
      <c r="AU286" s="224"/>
      <c r="AV286" s="224"/>
      <c r="AW286" s="224"/>
      <c r="AX286" s="224"/>
      <c r="AY286" s="224"/>
    </row>
    <row r="287">
      <c r="A287" s="219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5"/>
      <c r="AA287" s="225"/>
      <c r="AB287" s="225"/>
      <c r="AC287" s="225"/>
      <c r="AD287" s="225"/>
      <c r="AE287" s="225"/>
      <c r="AF287" s="225"/>
      <c r="AG287" s="220"/>
      <c r="AH287" s="220"/>
      <c r="AI287" s="220"/>
      <c r="AJ287" s="220"/>
      <c r="AK287" s="222"/>
      <c r="AL287" s="222"/>
      <c r="AM287" s="222"/>
      <c r="AN287" s="222"/>
      <c r="AO287" s="223"/>
      <c r="AP287" s="220"/>
      <c r="AQ287" s="224"/>
      <c r="AR287" s="224"/>
      <c r="AS287" s="224"/>
      <c r="AT287" s="224"/>
      <c r="AU287" s="224"/>
      <c r="AV287" s="224"/>
      <c r="AW287" s="224"/>
      <c r="AX287" s="224"/>
      <c r="AY287" s="224"/>
    </row>
    <row r="288">
      <c r="A288" s="219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5"/>
      <c r="AA288" s="225"/>
      <c r="AB288" s="225"/>
      <c r="AC288" s="225"/>
      <c r="AD288" s="225"/>
      <c r="AE288" s="225"/>
      <c r="AF288" s="225"/>
      <c r="AG288" s="220"/>
      <c r="AH288" s="220"/>
      <c r="AI288" s="220"/>
      <c r="AJ288" s="220"/>
      <c r="AK288" s="222"/>
      <c r="AL288" s="222"/>
      <c r="AM288" s="222"/>
      <c r="AN288" s="222"/>
      <c r="AO288" s="223"/>
      <c r="AP288" s="220"/>
      <c r="AQ288" s="224"/>
      <c r="AR288" s="224"/>
      <c r="AS288" s="224"/>
      <c r="AT288" s="224"/>
      <c r="AU288" s="224"/>
      <c r="AV288" s="224"/>
      <c r="AW288" s="224"/>
      <c r="AX288" s="224"/>
      <c r="AY288" s="224"/>
    </row>
    <row r="289">
      <c r="A289" s="219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5"/>
      <c r="AA289" s="225"/>
      <c r="AB289" s="225"/>
      <c r="AC289" s="225"/>
      <c r="AD289" s="225"/>
      <c r="AE289" s="225"/>
      <c r="AF289" s="225"/>
      <c r="AG289" s="220"/>
      <c r="AH289" s="220"/>
      <c r="AI289" s="220"/>
      <c r="AJ289" s="220"/>
      <c r="AK289" s="222"/>
      <c r="AL289" s="222"/>
      <c r="AM289" s="222"/>
      <c r="AN289" s="222"/>
      <c r="AO289" s="223"/>
      <c r="AP289" s="220"/>
      <c r="AQ289" s="224"/>
      <c r="AR289" s="224"/>
      <c r="AS289" s="224"/>
      <c r="AT289" s="224"/>
      <c r="AU289" s="224"/>
      <c r="AV289" s="224"/>
      <c r="AW289" s="224"/>
      <c r="AX289" s="224"/>
      <c r="AY289" s="224"/>
    </row>
    <row r="290">
      <c r="A290" s="219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5"/>
      <c r="AA290" s="225"/>
      <c r="AB290" s="225"/>
      <c r="AC290" s="225"/>
      <c r="AD290" s="225"/>
      <c r="AE290" s="225"/>
      <c r="AF290" s="225"/>
      <c r="AG290" s="220"/>
      <c r="AH290" s="220"/>
      <c r="AI290" s="220"/>
      <c r="AJ290" s="220"/>
      <c r="AK290" s="222"/>
      <c r="AL290" s="222"/>
      <c r="AM290" s="222"/>
      <c r="AN290" s="222"/>
      <c r="AO290" s="223"/>
      <c r="AP290" s="220"/>
      <c r="AQ290" s="224"/>
      <c r="AR290" s="224"/>
      <c r="AS290" s="224"/>
      <c r="AT290" s="224"/>
      <c r="AU290" s="224"/>
      <c r="AV290" s="224"/>
      <c r="AW290" s="224"/>
      <c r="AX290" s="224"/>
      <c r="AY290" s="224"/>
    </row>
    <row r="291">
      <c r="A291" s="219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5"/>
      <c r="AA291" s="225"/>
      <c r="AB291" s="225"/>
      <c r="AC291" s="225"/>
      <c r="AD291" s="225"/>
      <c r="AE291" s="225"/>
      <c r="AF291" s="225"/>
      <c r="AG291" s="220"/>
      <c r="AH291" s="220"/>
      <c r="AI291" s="220"/>
      <c r="AJ291" s="220"/>
      <c r="AK291" s="222"/>
      <c r="AL291" s="222"/>
      <c r="AM291" s="222"/>
      <c r="AN291" s="222"/>
      <c r="AO291" s="223"/>
      <c r="AP291" s="220"/>
      <c r="AQ291" s="224"/>
      <c r="AR291" s="224"/>
      <c r="AS291" s="224"/>
      <c r="AT291" s="224"/>
      <c r="AU291" s="224"/>
      <c r="AV291" s="224"/>
      <c r="AW291" s="224"/>
      <c r="AX291" s="224"/>
      <c r="AY291" s="224"/>
    </row>
    <row r="292">
      <c r="A292" s="219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5"/>
      <c r="AA292" s="225"/>
      <c r="AB292" s="225"/>
      <c r="AC292" s="225"/>
      <c r="AD292" s="225"/>
      <c r="AE292" s="225"/>
      <c r="AF292" s="225"/>
      <c r="AG292" s="220"/>
      <c r="AH292" s="220"/>
      <c r="AI292" s="220"/>
      <c r="AJ292" s="220"/>
      <c r="AK292" s="222"/>
      <c r="AL292" s="222"/>
      <c r="AM292" s="222"/>
      <c r="AN292" s="222"/>
      <c r="AO292" s="223"/>
      <c r="AP292" s="220"/>
      <c r="AQ292" s="224"/>
      <c r="AR292" s="224"/>
      <c r="AS292" s="224"/>
      <c r="AT292" s="224"/>
      <c r="AU292" s="224"/>
      <c r="AV292" s="224"/>
      <c r="AW292" s="224"/>
      <c r="AX292" s="224"/>
      <c r="AY292" s="224"/>
    </row>
    <row r="293">
      <c r="A293" s="219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5"/>
      <c r="AA293" s="225"/>
      <c r="AB293" s="225"/>
      <c r="AC293" s="225"/>
      <c r="AD293" s="225"/>
      <c r="AE293" s="225"/>
      <c r="AF293" s="225"/>
      <c r="AG293" s="220"/>
      <c r="AH293" s="220"/>
      <c r="AI293" s="220"/>
      <c r="AJ293" s="220"/>
      <c r="AK293" s="222"/>
      <c r="AL293" s="222"/>
      <c r="AM293" s="222"/>
      <c r="AN293" s="222"/>
      <c r="AO293" s="223"/>
      <c r="AP293" s="220"/>
      <c r="AQ293" s="224"/>
      <c r="AR293" s="224"/>
      <c r="AS293" s="224"/>
      <c r="AT293" s="224"/>
      <c r="AU293" s="224"/>
      <c r="AV293" s="224"/>
      <c r="AW293" s="224"/>
      <c r="AX293" s="224"/>
      <c r="AY293" s="224"/>
    </row>
    <row r="294">
      <c r="A294" s="219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5"/>
      <c r="AA294" s="225"/>
      <c r="AB294" s="225"/>
      <c r="AC294" s="225"/>
      <c r="AD294" s="225"/>
      <c r="AE294" s="225"/>
      <c r="AF294" s="225"/>
      <c r="AG294" s="220"/>
      <c r="AH294" s="220"/>
      <c r="AI294" s="220"/>
      <c r="AJ294" s="220"/>
      <c r="AK294" s="222"/>
      <c r="AL294" s="222"/>
      <c r="AM294" s="222"/>
      <c r="AN294" s="222"/>
      <c r="AO294" s="223"/>
      <c r="AP294" s="220"/>
      <c r="AQ294" s="224"/>
      <c r="AR294" s="224"/>
      <c r="AS294" s="224"/>
      <c r="AT294" s="224"/>
      <c r="AU294" s="224"/>
      <c r="AV294" s="224"/>
      <c r="AW294" s="224"/>
      <c r="AX294" s="224"/>
      <c r="AY294" s="224"/>
    </row>
    <row r="295">
      <c r="A295" s="219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5"/>
      <c r="AA295" s="225"/>
      <c r="AB295" s="225"/>
      <c r="AC295" s="225"/>
      <c r="AD295" s="225"/>
      <c r="AE295" s="225"/>
      <c r="AF295" s="225"/>
      <c r="AG295" s="220"/>
      <c r="AH295" s="220"/>
      <c r="AI295" s="220"/>
      <c r="AJ295" s="220"/>
      <c r="AK295" s="222"/>
      <c r="AL295" s="222"/>
      <c r="AM295" s="222"/>
      <c r="AN295" s="222"/>
      <c r="AO295" s="223"/>
      <c r="AP295" s="220"/>
      <c r="AQ295" s="224"/>
      <c r="AR295" s="224"/>
      <c r="AS295" s="224"/>
      <c r="AT295" s="224"/>
      <c r="AU295" s="224"/>
      <c r="AV295" s="224"/>
      <c r="AW295" s="224"/>
      <c r="AX295" s="224"/>
      <c r="AY295" s="224"/>
    </row>
    <row r="296">
      <c r="A296" s="219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5"/>
      <c r="AA296" s="225"/>
      <c r="AB296" s="225"/>
      <c r="AC296" s="225"/>
      <c r="AD296" s="225"/>
      <c r="AE296" s="225"/>
      <c r="AF296" s="225"/>
      <c r="AG296" s="220"/>
      <c r="AH296" s="220"/>
      <c r="AI296" s="220"/>
      <c r="AJ296" s="220"/>
      <c r="AK296" s="222"/>
      <c r="AL296" s="222"/>
      <c r="AM296" s="222"/>
      <c r="AN296" s="222"/>
      <c r="AO296" s="223"/>
      <c r="AP296" s="220"/>
      <c r="AQ296" s="224"/>
      <c r="AR296" s="224"/>
      <c r="AS296" s="224"/>
      <c r="AT296" s="224"/>
      <c r="AU296" s="224"/>
      <c r="AV296" s="224"/>
      <c r="AW296" s="224"/>
      <c r="AX296" s="224"/>
      <c r="AY296" s="224"/>
    </row>
    <row r="297">
      <c r="A297" s="219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5"/>
      <c r="AA297" s="225"/>
      <c r="AB297" s="225"/>
      <c r="AC297" s="225"/>
      <c r="AD297" s="225"/>
      <c r="AE297" s="225"/>
      <c r="AF297" s="225"/>
      <c r="AG297" s="220"/>
      <c r="AH297" s="220"/>
      <c r="AI297" s="220"/>
      <c r="AJ297" s="220"/>
      <c r="AK297" s="222"/>
      <c r="AL297" s="222"/>
      <c r="AM297" s="222"/>
      <c r="AN297" s="222"/>
      <c r="AO297" s="223"/>
      <c r="AP297" s="220"/>
      <c r="AQ297" s="224"/>
      <c r="AR297" s="224"/>
      <c r="AS297" s="224"/>
      <c r="AT297" s="224"/>
      <c r="AU297" s="224"/>
      <c r="AV297" s="224"/>
      <c r="AW297" s="224"/>
      <c r="AX297" s="224"/>
      <c r="AY297" s="224"/>
    </row>
    <row r="298">
      <c r="A298" s="219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5"/>
      <c r="AA298" s="225"/>
      <c r="AB298" s="225"/>
      <c r="AC298" s="225"/>
      <c r="AD298" s="225"/>
      <c r="AE298" s="225"/>
      <c r="AF298" s="225"/>
      <c r="AG298" s="220"/>
      <c r="AH298" s="220"/>
      <c r="AI298" s="220"/>
      <c r="AJ298" s="220"/>
      <c r="AK298" s="222"/>
      <c r="AL298" s="222"/>
      <c r="AM298" s="222"/>
      <c r="AN298" s="222"/>
      <c r="AO298" s="223"/>
      <c r="AP298" s="220"/>
      <c r="AQ298" s="224"/>
      <c r="AR298" s="224"/>
      <c r="AS298" s="224"/>
      <c r="AT298" s="224"/>
      <c r="AU298" s="224"/>
      <c r="AV298" s="224"/>
      <c r="AW298" s="224"/>
      <c r="AX298" s="224"/>
      <c r="AY298" s="224"/>
    </row>
    <row r="299">
      <c r="A299" s="219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5"/>
      <c r="AA299" s="225"/>
      <c r="AB299" s="225"/>
      <c r="AC299" s="225"/>
      <c r="AD299" s="225"/>
      <c r="AE299" s="225"/>
      <c r="AF299" s="225"/>
      <c r="AG299" s="220"/>
      <c r="AH299" s="220"/>
      <c r="AI299" s="220"/>
      <c r="AJ299" s="220"/>
      <c r="AK299" s="222"/>
      <c r="AL299" s="222"/>
      <c r="AM299" s="222"/>
      <c r="AN299" s="222"/>
      <c r="AO299" s="223"/>
      <c r="AP299" s="220"/>
      <c r="AQ299" s="224"/>
      <c r="AR299" s="224"/>
      <c r="AS299" s="224"/>
      <c r="AT299" s="224"/>
      <c r="AU299" s="224"/>
      <c r="AV299" s="224"/>
      <c r="AW299" s="224"/>
      <c r="AX299" s="224"/>
      <c r="AY299" s="224"/>
    </row>
    <row r="300">
      <c r="A300" s="219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5"/>
      <c r="AA300" s="225"/>
      <c r="AB300" s="225"/>
      <c r="AC300" s="225"/>
      <c r="AD300" s="225"/>
      <c r="AE300" s="225"/>
      <c r="AF300" s="225"/>
      <c r="AG300" s="220"/>
      <c r="AH300" s="220"/>
      <c r="AI300" s="220"/>
      <c r="AJ300" s="220"/>
      <c r="AK300" s="222"/>
      <c r="AL300" s="222"/>
      <c r="AM300" s="222"/>
      <c r="AN300" s="222"/>
      <c r="AO300" s="223"/>
      <c r="AP300" s="220"/>
      <c r="AQ300" s="224"/>
      <c r="AR300" s="224"/>
      <c r="AS300" s="224"/>
      <c r="AT300" s="224"/>
      <c r="AU300" s="224"/>
      <c r="AV300" s="224"/>
      <c r="AW300" s="224"/>
      <c r="AX300" s="224"/>
      <c r="AY300" s="224"/>
    </row>
    <row r="301">
      <c r="A301" s="219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5"/>
      <c r="AA301" s="225"/>
      <c r="AB301" s="225"/>
      <c r="AC301" s="225"/>
      <c r="AD301" s="225"/>
      <c r="AE301" s="225"/>
      <c r="AF301" s="225"/>
      <c r="AG301" s="220"/>
      <c r="AH301" s="220"/>
      <c r="AI301" s="220"/>
      <c r="AJ301" s="220"/>
      <c r="AK301" s="222"/>
      <c r="AL301" s="222"/>
      <c r="AM301" s="222"/>
      <c r="AN301" s="222"/>
      <c r="AO301" s="223"/>
      <c r="AP301" s="220"/>
      <c r="AQ301" s="224"/>
      <c r="AR301" s="224"/>
      <c r="AS301" s="224"/>
      <c r="AT301" s="224"/>
      <c r="AU301" s="224"/>
      <c r="AV301" s="224"/>
      <c r="AW301" s="224"/>
      <c r="AX301" s="224"/>
      <c r="AY301" s="224"/>
    </row>
    <row r="302">
      <c r="A302" s="219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5"/>
      <c r="AA302" s="225"/>
      <c r="AB302" s="225"/>
      <c r="AC302" s="225"/>
      <c r="AD302" s="225"/>
      <c r="AE302" s="225"/>
      <c r="AF302" s="225"/>
      <c r="AG302" s="220"/>
      <c r="AH302" s="220"/>
      <c r="AI302" s="220"/>
      <c r="AJ302" s="220"/>
      <c r="AK302" s="222"/>
      <c r="AL302" s="222"/>
      <c r="AM302" s="222"/>
      <c r="AN302" s="222"/>
      <c r="AO302" s="223"/>
      <c r="AP302" s="220"/>
      <c r="AQ302" s="224"/>
      <c r="AR302" s="224"/>
      <c r="AS302" s="224"/>
      <c r="AT302" s="224"/>
      <c r="AU302" s="224"/>
      <c r="AV302" s="224"/>
      <c r="AW302" s="224"/>
      <c r="AX302" s="224"/>
      <c r="AY302" s="224"/>
    </row>
    <row r="303">
      <c r="A303" s="219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5"/>
      <c r="AA303" s="225"/>
      <c r="AB303" s="225"/>
      <c r="AC303" s="225"/>
      <c r="AD303" s="225"/>
      <c r="AE303" s="225"/>
      <c r="AF303" s="225"/>
      <c r="AG303" s="220"/>
      <c r="AH303" s="220"/>
      <c r="AI303" s="220"/>
      <c r="AJ303" s="220"/>
      <c r="AK303" s="222"/>
      <c r="AL303" s="222"/>
      <c r="AM303" s="222"/>
      <c r="AN303" s="222"/>
      <c r="AO303" s="223"/>
      <c r="AP303" s="220"/>
      <c r="AQ303" s="224"/>
      <c r="AR303" s="224"/>
      <c r="AS303" s="224"/>
      <c r="AT303" s="224"/>
      <c r="AU303" s="224"/>
      <c r="AV303" s="224"/>
      <c r="AW303" s="224"/>
      <c r="AX303" s="224"/>
      <c r="AY303" s="224"/>
    </row>
    <row r="304">
      <c r="A304" s="219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5"/>
      <c r="AA304" s="225"/>
      <c r="AB304" s="225"/>
      <c r="AC304" s="225"/>
      <c r="AD304" s="225"/>
      <c r="AE304" s="225"/>
      <c r="AF304" s="225"/>
      <c r="AG304" s="220"/>
      <c r="AH304" s="220"/>
      <c r="AI304" s="220"/>
      <c r="AJ304" s="220"/>
      <c r="AK304" s="222"/>
      <c r="AL304" s="222"/>
      <c r="AM304" s="222"/>
      <c r="AN304" s="222"/>
      <c r="AO304" s="223"/>
      <c r="AP304" s="220"/>
      <c r="AQ304" s="224"/>
      <c r="AR304" s="224"/>
      <c r="AS304" s="224"/>
      <c r="AT304" s="224"/>
      <c r="AU304" s="224"/>
      <c r="AV304" s="224"/>
      <c r="AW304" s="224"/>
      <c r="AX304" s="224"/>
      <c r="AY304" s="224"/>
    </row>
    <row r="305">
      <c r="A305" s="219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5"/>
      <c r="AA305" s="225"/>
      <c r="AB305" s="225"/>
      <c r="AC305" s="225"/>
      <c r="AD305" s="225"/>
      <c r="AE305" s="225"/>
      <c r="AF305" s="225"/>
      <c r="AG305" s="220"/>
      <c r="AH305" s="220"/>
      <c r="AI305" s="220"/>
      <c r="AJ305" s="220"/>
      <c r="AK305" s="222"/>
      <c r="AL305" s="222"/>
      <c r="AM305" s="222"/>
      <c r="AN305" s="222"/>
      <c r="AO305" s="223"/>
      <c r="AP305" s="220"/>
      <c r="AQ305" s="224"/>
      <c r="AR305" s="224"/>
      <c r="AS305" s="224"/>
      <c r="AT305" s="224"/>
      <c r="AU305" s="224"/>
      <c r="AV305" s="224"/>
      <c r="AW305" s="224"/>
      <c r="AX305" s="224"/>
      <c r="AY305" s="224"/>
    </row>
    <row r="306">
      <c r="A306" s="219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5"/>
      <c r="AA306" s="225"/>
      <c r="AB306" s="225"/>
      <c r="AC306" s="225"/>
      <c r="AD306" s="225"/>
      <c r="AE306" s="225"/>
      <c r="AF306" s="225"/>
      <c r="AG306" s="220"/>
      <c r="AH306" s="220"/>
      <c r="AI306" s="220"/>
      <c r="AJ306" s="220"/>
      <c r="AK306" s="222"/>
      <c r="AL306" s="222"/>
      <c r="AM306" s="222"/>
      <c r="AN306" s="222"/>
      <c r="AO306" s="223"/>
      <c r="AP306" s="220"/>
      <c r="AQ306" s="224"/>
      <c r="AR306" s="224"/>
      <c r="AS306" s="224"/>
      <c r="AT306" s="224"/>
      <c r="AU306" s="224"/>
      <c r="AV306" s="224"/>
      <c r="AW306" s="224"/>
      <c r="AX306" s="224"/>
      <c r="AY306" s="224"/>
    </row>
    <row r="307">
      <c r="A307" s="219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5"/>
      <c r="AA307" s="225"/>
      <c r="AB307" s="225"/>
      <c r="AC307" s="225"/>
      <c r="AD307" s="225"/>
      <c r="AE307" s="225"/>
      <c r="AF307" s="225"/>
      <c r="AG307" s="220"/>
      <c r="AH307" s="220"/>
      <c r="AI307" s="220"/>
      <c r="AJ307" s="220"/>
      <c r="AK307" s="222"/>
      <c r="AL307" s="222"/>
      <c r="AM307" s="222"/>
      <c r="AN307" s="222"/>
      <c r="AO307" s="223"/>
      <c r="AP307" s="220"/>
      <c r="AQ307" s="224"/>
      <c r="AR307" s="224"/>
      <c r="AS307" s="224"/>
      <c r="AT307" s="224"/>
      <c r="AU307" s="224"/>
      <c r="AV307" s="224"/>
      <c r="AW307" s="224"/>
      <c r="AX307" s="224"/>
      <c r="AY307" s="224"/>
    </row>
    <row r="308">
      <c r="A308" s="219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5"/>
      <c r="AA308" s="225"/>
      <c r="AB308" s="225"/>
      <c r="AC308" s="225"/>
      <c r="AD308" s="225"/>
      <c r="AE308" s="225"/>
      <c r="AF308" s="225"/>
      <c r="AG308" s="220"/>
      <c r="AH308" s="220"/>
      <c r="AI308" s="220"/>
      <c r="AJ308" s="220"/>
      <c r="AK308" s="222"/>
      <c r="AL308" s="222"/>
      <c r="AM308" s="222"/>
      <c r="AN308" s="222"/>
      <c r="AO308" s="223"/>
      <c r="AP308" s="220"/>
      <c r="AQ308" s="224"/>
      <c r="AR308" s="224"/>
      <c r="AS308" s="224"/>
      <c r="AT308" s="224"/>
      <c r="AU308" s="224"/>
      <c r="AV308" s="224"/>
      <c r="AW308" s="224"/>
      <c r="AX308" s="224"/>
      <c r="AY308" s="224"/>
    </row>
    <row r="309">
      <c r="A309" s="219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5"/>
      <c r="AA309" s="225"/>
      <c r="AB309" s="225"/>
      <c r="AC309" s="225"/>
      <c r="AD309" s="225"/>
      <c r="AE309" s="225"/>
      <c r="AF309" s="225"/>
      <c r="AG309" s="220"/>
      <c r="AH309" s="220"/>
      <c r="AI309" s="220"/>
      <c r="AJ309" s="220"/>
      <c r="AK309" s="222"/>
      <c r="AL309" s="222"/>
      <c r="AM309" s="222"/>
      <c r="AN309" s="222"/>
      <c r="AO309" s="223"/>
      <c r="AP309" s="220"/>
      <c r="AQ309" s="224"/>
      <c r="AR309" s="224"/>
      <c r="AS309" s="224"/>
      <c r="AT309" s="224"/>
      <c r="AU309" s="224"/>
      <c r="AV309" s="224"/>
      <c r="AW309" s="224"/>
      <c r="AX309" s="224"/>
      <c r="AY309" s="224"/>
    </row>
    <row r="310">
      <c r="A310" s="219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5"/>
      <c r="AA310" s="225"/>
      <c r="AB310" s="225"/>
      <c r="AC310" s="225"/>
      <c r="AD310" s="225"/>
      <c r="AE310" s="225"/>
      <c r="AF310" s="225"/>
      <c r="AG310" s="220"/>
      <c r="AH310" s="220"/>
      <c r="AI310" s="220"/>
      <c r="AJ310" s="220"/>
      <c r="AK310" s="222"/>
      <c r="AL310" s="222"/>
      <c r="AM310" s="222"/>
      <c r="AN310" s="222"/>
      <c r="AO310" s="223"/>
      <c r="AP310" s="220"/>
      <c r="AQ310" s="224"/>
      <c r="AR310" s="224"/>
      <c r="AS310" s="224"/>
      <c r="AT310" s="224"/>
      <c r="AU310" s="224"/>
      <c r="AV310" s="224"/>
      <c r="AW310" s="224"/>
      <c r="AX310" s="224"/>
      <c r="AY310" s="224"/>
    </row>
    <row r="311">
      <c r="A311" s="219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5"/>
      <c r="AA311" s="225"/>
      <c r="AB311" s="225"/>
      <c r="AC311" s="225"/>
      <c r="AD311" s="225"/>
      <c r="AE311" s="225"/>
      <c r="AF311" s="225"/>
      <c r="AG311" s="220"/>
      <c r="AH311" s="220"/>
      <c r="AI311" s="220"/>
      <c r="AJ311" s="220"/>
      <c r="AK311" s="222"/>
      <c r="AL311" s="222"/>
      <c r="AM311" s="222"/>
      <c r="AN311" s="222"/>
      <c r="AO311" s="223"/>
      <c r="AP311" s="220"/>
      <c r="AQ311" s="224"/>
      <c r="AR311" s="224"/>
      <c r="AS311" s="224"/>
      <c r="AT311" s="224"/>
      <c r="AU311" s="224"/>
      <c r="AV311" s="224"/>
      <c r="AW311" s="224"/>
      <c r="AX311" s="224"/>
      <c r="AY311" s="224"/>
    </row>
    <row r="312">
      <c r="A312" s="219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5"/>
      <c r="AA312" s="225"/>
      <c r="AB312" s="225"/>
      <c r="AC312" s="225"/>
      <c r="AD312" s="225"/>
      <c r="AE312" s="225"/>
      <c r="AF312" s="225"/>
      <c r="AG312" s="220"/>
      <c r="AH312" s="220"/>
      <c r="AI312" s="220"/>
      <c r="AJ312" s="220"/>
      <c r="AK312" s="222"/>
      <c r="AL312" s="222"/>
      <c r="AM312" s="222"/>
      <c r="AN312" s="222"/>
      <c r="AO312" s="223"/>
      <c r="AP312" s="220"/>
      <c r="AQ312" s="224"/>
      <c r="AR312" s="224"/>
      <c r="AS312" s="224"/>
      <c r="AT312" s="224"/>
      <c r="AU312" s="224"/>
      <c r="AV312" s="224"/>
      <c r="AW312" s="224"/>
      <c r="AX312" s="224"/>
      <c r="AY312" s="224"/>
    </row>
    <row r="313">
      <c r="A313" s="219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5"/>
      <c r="AA313" s="225"/>
      <c r="AB313" s="225"/>
      <c r="AC313" s="225"/>
      <c r="AD313" s="225"/>
      <c r="AE313" s="225"/>
      <c r="AF313" s="225"/>
      <c r="AG313" s="220"/>
      <c r="AH313" s="220"/>
      <c r="AI313" s="220"/>
      <c r="AJ313" s="220"/>
      <c r="AK313" s="222"/>
      <c r="AL313" s="222"/>
      <c r="AM313" s="222"/>
      <c r="AN313" s="222"/>
      <c r="AO313" s="223"/>
      <c r="AP313" s="220"/>
      <c r="AQ313" s="224"/>
      <c r="AR313" s="224"/>
      <c r="AS313" s="224"/>
      <c r="AT313" s="224"/>
      <c r="AU313" s="224"/>
      <c r="AV313" s="224"/>
      <c r="AW313" s="224"/>
      <c r="AX313" s="224"/>
      <c r="AY313" s="224"/>
    </row>
    <row r="314">
      <c r="A314" s="219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5"/>
      <c r="AA314" s="225"/>
      <c r="AB314" s="225"/>
      <c r="AC314" s="225"/>
      <c r="AD314" s="225"/>
      <c r="AE314" s="225"/>
      <c r="AF314" s="225"/>
      <c r="AG314" s="220"/>
      <c r="AH314" s="220"/>
      <c r="AI314" s="220"/>
      <c r="AJ314" s="220"/>
      <c r="AK314" s="222"/>
      <c r="AL314" s="222"/>
      <c r="AM314" s="222"/>
      <c r="AN314" s="222"/>
      <c r="AO314" s="223"/>
      <c r="AP314" s="220"/>
      <c r="AQ314" s="224"/>
      <c r="AR314" s="224"/>
      <c r="AS314" s="224"/>
      <c r="AT314" s="224"/>
      <c r="AU314" s="224"/>
      <c r="AV314" s="224"/>
      <c r="AW314" s="224"/>
      <c r="AX314" s="224"/>
      <c r="AY314" s="224"/>
    </row>
    <row r="315">
      <c r="A315" s="219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5"/>
      <c r="AA315" s="225"/>
      <c r="AB315" s="225"/>
      <c r="AC315" s="225"/>
      <c r="AD315" s="225"/>
      <c r="AE315" s="225"/>
      <c r="AF315" s="225"/>
      <c r="AG315" s="220"/>
      <c r="AH315" s="220"/>
      <c r="AI315" s="220"/>
      <c r="AJ315" s="220"/>
      <c r="AK315" s="222"/>
      <c r="AL315" s="222"/>
      <c r="AM315" s="222"/>
      <c r="AN315" s="222"/>
      <c r="AO315" s="223"/>
      <c r="AP315" s="220"/>
      <c r="AQ315" s="224"/>
      <c r="AR315" s="224"/>
      <c r="AS315" s="224"/>
      <c r="AT315" s="224"/>
      <c r="AU315" s="224"/>
      <c r="AV315" s="224"/>
      <c r="AW315" s="224"/>
      <c r="AX315" s="224"/>
      <c r="AY315" s="224"/>
    </row>
    <row r="316">
      <c r="A316" s="219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5"/>
      <c r="AA316" s="225"/>
      <c r="AB316" s="225"/>
      <c r="AC316" s="225"/>
      <c r="AD316" s="225"/>
      <c r="AE316" s="225"/>
      <c r="AF316" s="225"/>
      <c r="AG316" s="220"/>
      <c r="AH316" s="220"/>
      <c r="AI316" s="220"/>
      <c r="AJ316" s="220"/>
      <c r="AK316" s="222"/>
      <c r="AL316" s="222"/>
      <c r="AM316" s="222"/>
      <c r="AN316" s="222"/>
      <c r="AO316" s="223"/>
      <c r="AP316" s="220"/>
      <c r="AQ316" s="224"/>
      <c r="AR316" s="224"/>
      <c r="AS316" s="224"/>
      <c r="AT316" s="224"/>
      <c r="AU316" s="224"/>
      <c r="AV316" s="224"/>
      <c r="AW316" s="224"/>
      <c r="AX316" s="224"/>
      <c r="AY316" s="224"/>
    </row>
    <row r="317">
      <c r="A317" s="219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5"/>
      <c r="AA317" s="225"/>
      <c r="AB317" s="225"/>
      <c r="AC317" s="225"/>
      <c r="AD317" s="225"/>
      <c r="AE317" s="225"/>
      <c r="AF317" s="225"/>
      <c r="AG317" s="220"/>
      <c r="AH317" s="220"/>
      <c r="AI317" s="220"/>
      <c r="AJ317" s="220"/>
      <c r="AK317" s="222"/>
      <c r="AL317" s="222"/>
      <c r="AM317" s="222"/>
      <c r="AN317" s="222"/>
      <c r="AO317" s="223"/>
      <c r="AP317" s="220"/>
      <c r="AQ317" s="224"/>
      <c r="AR317" s="224"/>
      <c r="AS317" s="224"/>
      <c r="AT317" s="224"/>
      <c r="AU317" s="224"/>
      <c r="AV317" s="224"/>
      <c r="AW317" s="224"/>
      <c r="AX317" s="224"/>
      <c r="AY317" s="224"/>
    </row>
    <row r="318">
      <c r="A318" s="219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5"/>
      <c r="AA318" s="225"/>
      <c r="AB318" s="225"/>
      <c r="AC318" s="225"/>
      <c r="AD318" s="225"/>
      <c r="AE318" s="225"/>
      <c r="AF318" s="225"/>
      <c r="AG318" s="220"/>
      <c r="AH318" s="220"/>
      <c r="AI318" s="220"/>
      <c r="AJ318" s="220"/>
      <c r="AK318" s="222"/>
      <c r="AL318" s="222"/>
      <c r="AM318" s="222"/>
      <c r="AN318" s="222"/>
      <c r="AO318" s="223"/>
      <c r="AP318" s="220"/>
      <c r="AQ318" s="224"/>
      <c r="AR318" s="224"/>
      <c r="AS318" s="224"/>
      <c r="AT318" s="224"/>
      <c r="AU318" s="224"/>
      <c r="AV318" s="224"/>
      <c r="AW318" s="224"/>
      <c r="AX318" s="224"/>
      <c r="AY318" s="224"/>
    </row>
    <row r="319">
      <c r="A319" s="219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5"/>
      <c r="AA319" s="225"/>
      <c r="AB319" s="225"/>
      <c r="AC319" s="225"/>
      <c r="AD319" s="225"/>
      <c r="AE319" s="225"/>
      <c r="AF319" s="225"/>
      <c r="AG319" s="220"/>
      <c r="AH319" s="220"/>
      <c r="AI319" s="220"/>
      <c r="AJ319" s="220"/>
      <c r="AK319" s="222"/>
      <c r="AL319" s="222"/>
      <c r="AM319" s="222"/>
      <c r="AN319" s="222"/>
      <c r="AO319" s="223"/>
      <c r="AP319" s="220"/>
      <c r="AQ319" s="224"/>
      <c r="AR319" s="224"/>
      <c r="AS319" s="224"/>
      <c r="AT319" s="224"/>
      <c r="AU319" s="224"/>
      <c r="AV319" s="224"/>
      <c r="AW319" s="224"/>
      <c r="AX319" s="224"/>
      <c r="AY319" s="224"/>
    </row>
    <row r="320">
      <c r="A320" s="219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5"/>
      <c r="AA320" s="225"/>
      <c r="AB320" s="225"/>
      <c r="AC320" s="225"/>
      <c r="AD320" s="225"/>
      <c r="AE320" s="225"/>
      <c r="AF320" s="225"/>
      <c r="AG320" s="220"/>
      <c r="AH320" s="220"/>
      <c r="AI320" s="220"/>
      <c r="AJ320" s="220"/>
      <c r="AK320" s="222"/>
      <c r="AL320" s="222"/>
      <c r="AM320" s="222"/>
      <c r="AN320" s="222"/>
      <c r="AO320" s="223"/>
      <c r="AP320" s="220"/>
      <c r="AQ320" s="224"/>
      <c r="AR320" s="224"/>
      <c r="AS320" s="224"/>
      <c r="AT320" s="224"/>
      <c r="AU320" s="224"/>
      <c r="AV320" s="224"/>
      <c r="AW320" s="224"/>
      <c r="AX320" s="224"/>
      <c r="AY320" s="224"/>
    </row>
    <row r="321">
      <c r="A321" s="219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5"/>
      <c r="AA321" s="225"/>
      <c r="AB321" s="225"/>
      <c r="AC321" s="225"/>
      <c r="AD321" s="225"/>
      <c r="AE321" s="225"/>
      <c r="AF321" s="225"/>
      <c r="AG321" s="220"/>
      <c r="AH321" s="220"/>
      <c r="AI321" s="220"/>
      <c r="AJ321" s="220"/>
      <c r="AK321" s="222"/>
      <c r="AL321" s="222"/>
      <c r="AM321" s="222"/>
      <c r="AN321" s="222"/>
      <c r="AO321" s="223"/>
      <c r="AP321" s="220"/>
      <c r="AQ321" s="224"/>
      <c r="AR321" s="224"/>
      <c r="AS321" s="224"/>
      <c r="AT321" s="224"/>
      <c r="AU321" s="224"/>
      <c r="AV321" s="224"/>
      <c r="AW321" s="224"/>
      <c r="AX321" s="224"/>
      <c r="AY321" s="224"/>
    </row>
    <row r="322">
      <c r="A322" s="219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5"/>
      <c r="AA322" s="225"/>
      <c r="AB322" s="225"/>
      <c r="AC322" s="225"/>
      <c r="AD322" s="225"/>
      <c r="AE322" s="225"/>
      <c r="AF322" s="225"/>
      <c r="AG322" s="220"/>
      <c r="AH322" s="220"/>
      <c r="AI322" s="220"/>
      <c r="AJ322" s="220"/>
      <c r="AK322" s="222"/>
      <c r="AL322" s="222"/>
      <c r="AM322" s="222"/>
      <c r="AN322" s="222"/>
      <c r="AO322" s="223"/>
      <c r="AP322" s="220"/>
      <c r="AQ322" s="224"/>
      <c r="AR322" s="224"/>
      <c r="AS322" s="224"/>
      <c r="AT322" s="224"/>
      <c r="AU322" s="224"/>
      <c r="AV322" s="224"/>
      <c r="AW322" s="224"/>
      <c r="AX322" s="224"/>
      <c r="AY322" s="224"/>
    </row>
    <row r="323">
      <c r="A323" s="219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5"/>
      <c r="AA323" s="225"/>
      <c r="AB323" s="225"/>
      <c r="AC323" s="225"/>
      <c r="AD323" s="225"/>
      <c r="AE323" s="225"/>
      <c r="AF323" s="225"/>
      <c r="AG323" s="220"/>
      <c r="AH323" s="220"/>
      <c r="AI323" s="220"/>
      <c r="AJ323" s="220"/>
      <c r="AK323" s="222"/>
      <c r="AL323" s="222"/>
      <c r="AM323" s="222"/>
      <c r="AN323" s="222"/>
      <c r="AO323" s="223"/>
      <c r="AP323" s="220"/>
      <c r="AQ323" s="224"/>
      <c r="AR323" s="224"/>
      <c r="AS323" s="224"/>
      <c r="AT323" s="224"/>
      <c r="AU323" s="224"/>
      <c r="AV323" s="224"/>
      <c r="AW323" s="224"/>
      <c r="AX323" s="224"/>
      <c r="AY323" s="224"/>
    </row>
    <row r="324">
      <c r="A324" s="219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5"/>
      <c r="AA324" s="225"/>
      <c r="AB324" s="225"/>
      <c r="AC324" s="225"/>
      <c r="AD324" s="225"/>
      <c r="AE324" s="225"/>
      <c r="AF324" s="225"/>
      <c r="AG324" s="220"/>
      <c r="AH324" s="220"/>
      <c r="AI324" s="220"/>
      <c r="AJ324" s="220"/>
      <c r="AK324" s="222"/>
      <c r="AL324" s="222"/>
      <c r="AM324" s="222"/>
      <c r="AN324" s="222"/>
      <c r="AO324" s="223"/>
      <c r="AP324" s="220"/>
      <c r="AQ324" s="224"/>
      <c r="AR324" s="224"/>
      <c r="AS324" s="224"/>
      <c r="AT324" s="224"/>
      <c r="AU324" s="224"/>
      <c r="AV324" s="224"/>
      <c r="AW324" s="224"/>
      <c r="AX324" s="224"/>
      <c r="AY324" s="224"/>
    </row>
    <row r="325">
      <c r="A325" s="219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5"/>
      <c r="AA325" s="225"/>
      <c r="AB325" s="225"/>
      <c r="AC325" s="225"/>
      <c r="AD325" s="225"/>
      <c r="AE325" s="225"/>
      <c r="AF325" s="225"/>
      <c r="AG325" s="220"/>
      <c r="AH325" s="220"/>
      <c r="AI325" s="220"/>
      <c r="AJ325" s="220"/>
      <c r="AK325" s="222"/>
      <c r="AL325" s="222"/>
      <c r="AM325" s="222"/>
      <c r="AN325" s="222"/>
      <c r="AO325" s="223"/>
      <c r="AP325" s="220"/>
      <c r="AQ325" s="224"/>
      <c r="AR325" s="224"/>
      <c r="AS325" s="224"/>
      <c r="AT325" s="224"/>
      <c r="AU325" s="224"/>
      <c r="AV325" s="224"/>
      <c r="AW325" s="224"/>
      <c r="AX325" s="224"/>
      <c r="AY325" s="224"/>
    </row>
    <row r="326">
      <c r="A326" s="219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5"/>
      <c r="AA326" s="225"/>
      <c r="AB326" s="225"/>
      <c r="AC326" s="225"/>
      <c r="AD326" s="225"/>
      <c r="AE326" s="225"/>
      <c r="AF326" s="225"/>
      <c r="AG326" s="220"/>
      <c r="AH326" s="220"/>
      <c r="AI326" s="220"/>
      <c r="AJ326" s="220"/>
      <c r="AK326" s="222"/>
      <c r="AL326" s="222"/>
      <c r="AM326" s="222"/>
      <c r="AN326" s="222"/>
      <c r="AO326" s="223"/>
      <c r="AP326" s="220"/>
      <c r="AQ326" s="224"/>
      <c r="AR326" s="224"/>
      <c r="AS326" s="224"/>
      <c r="AT326" s="224"/>
      <c r="AU326" s="224"/>
      <c r="AV326" s="224"/>
      <c r="AW326" s="224"/>
      <c r="AX326" s="224"/>
      <c r="AY326" s="224"/>
    </row>
    <row r="327">
      <c r="A327" s="219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5"/>
      <c r="AA327" s="225"/>
      <c r="AB327" s="225"/>
      <c r="AC327" s="225"/>
      <c r="AD327" s="225"/>
      <c r="AE327" s="225"/>
      <c r="AF327" s="225"/>
      <c r="AG327" s="220"/>
      <c r="AH327" s="220"/>
      <c r="AI327" s="220"/>
      <c r="AJ327" s="220"/>
      <c r="AK327" s="222"/>
      <c r="AL327" s="222"/>
      <c r="AM327" s="222"/>
      <c r="AN327" s="222"/>
      <c r="AO327" s="223"/>
      <c r="AP327" s="220"/>
      <c r="AQ327" s="224"/>
      <c r="AR327" s="224"/>
      <c r="AS327" s="224"/>
      <c r="AT327" s="224"/>
      <c r="AU327" s="224"/>
      <c r="AV327" s="224"/>
      <c r="AW327" s="224"/>
      <c r="AX327" s="224"/>
      <c r="AY327" s="224"/>
    </row>
    <row r="328">
      <c r="A328" s="219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5"/>
      <c r="AA328" s="225"/>
      <c r="AB328" s="225"/>
      <c r="AC328" s="225"/>
      <c r="AD328" s="225"/>
      <c r="AE328" s="225"/>
      <c r="AF328" s="225"/>
      <c r="AG328" s="220"/>
      <c r="AH328" s="220"/>
      <c r="AI328" s="220"/>
      <c r="AJ328" s="220"/>
      <c r="AK328" s="222"/>
      <c r="AL328" s="222"/>
      <c r="AM328" s="222"/>
      <c r="AN328" s="222"/>
      <c r="AO328" s="223"/>
      <c r="AP328" s="220"/>
      <c r="AQ328" s="224"/>
      <c r="AR328" s="224"/>
      <c r="AS328" s="224"/>
      <c r="AT328" s="224"/>
      <c r="AU328" s="224"/>
      <c r="AV328" s="224"/>
      <c r="AW328" s="224"/>
      <c r="AX328" s="224"/>
      <c r="AY328" s="224"/>
    </row>
    <row r="329">
      <c r="A329" s="219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5"/>
      <c r="AA329" s="225"/>
      <c r="AB329" s="225"/>
      <c r="AC329" s="225"/>
      <c r="AD329" s="225"/>
      <c r="AE329" s="225"/>
      <c r="AF329" s="225"/>
      <c r="AG329" s="220"/>
      <c r="AH329" s="220"/>
      <c r="AI329" s="220"/>
      <c r="AJ329" s="220"/>
      <c r="AK329" s="222"/>
      <c r="AL329" s="222"/>
      <c r="AM329" s="222"/>
      <c r="AN329" s="222"/>
      <c r="AO329" s="223"/>
      <c r="AP329" s="220"/>
      <c r="AQ329" s="224"/>
      <c r="AR329" s="224"/>
      <c r="AS329" s="224"/>
      <c r="AT329" s="224"/>
      <c r="AU329" s="224"/>
      <c r="AV329" s="224"/>
      <c r="AW329" s="224"/>
      <c r="AX329" s="224"/>
      <c r="AY329" s="224"/>
    </row>
    <row r="330">
      <c r="A330" s="219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5"/>
      <c r="AA330" s="225"/>
      <c r="AB330" s="225"/>
      <c r="AC330" s="225"/>
      <c r="AD330" s="225"/>
      <c r="AE330" s="225"/>
      <c r="AF330" s="225"/>
      <c r="AG330" s="220"/>
      <c r="AH330" s="220"/>
      <c r="AI330" s="220"/>
      <c r="AJ330" s="220"/>
      <c r="AK330" s="222"/>
      <c r="AL330" s="222"/>
      <c r="AM330" s="222"/>
      <c r="AN330" s="222"/>
      <c r="AO330" s="223"/>
      <c r="AP330" s="220"/>
      <c r="AQ330" s="224"/>
      <c r="AR330" s="224"/>
      <c r="AS330" s="224"/>
      <c r="AT330" s="224"/>
      <c r="AU330" s="224"/>
      <c r="AV330" s="224"/>
      <c r="AW330" s="224"/>
      <c r="AX330" s="224"/>
      <c r="AY330" s="224"/>
    </row>
    <row r="331">
      <c r="A331" s="219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5"/>
      <c r="AA331" s="225"/>
      <c r="AB331" s="225"/>
      <c r="AC331" s="225"/>
      <c r="AD331" s="225"/>
      <c r="AE331" s="225"/>
      <c r="AF331" s="225"/>
      <c r="AG331" s="220"/>
      <c r="AH331" s="220"/>
      <c r="AI331" s="220"/>
      <c r="AJ331" s="220"/>
      <c r="AK331" s="222"/>
      <c r="AL331" s="222"/>
      <c r="AM331" s="222"/>
      <c r="AN331" s="222"/>
      <c r="AO331" s="223"/>
      <c r="AP331" s="220"/>
      <c r="AQ331" s="224"/>
      <c r="AR331" s="224"/>
      <c r="AS331" s="224"/>
      <c r="AT331" s="224"/>
      <c r="AU331" s="224"/>
      <c r="AV331" s="224"/>
      <c r="AW331" s="224"/>
      <c r="AX331" s="224"/>
      <c r="AY331" s="224"/>
    </row>
    <row r="332">
      <c r="A332" s="219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5"/>
      <c r="AA332" s="225"/>
      <c r="AB332" s="225"/>
      <c r="AC332" s="225"/>
      <c r="AD332" s="225"/>
      <c r="AE332" s="225"/>
      <c r="AF332" s="225"/>
      <c r="AG332" s="220"/>
      <c r="AH332" s="220"/>
      <c r="AI332" s="220"/>
      <c r="AJ332" s="220"/>
      <c r="AK332" s="222"/>
      <c r="AL332" s="222"/>
      <c r="AM332" s="222"/>
      <c r="AN332" s="222"/>
      <c r="AO332" s="223"/>
      <c r="AP332" s="220"/>
      <c r="AQ332" s="224"/>
      <c r="AR332" s="224"/>
      <c r="AS332" s="224"/>
      <c r="AT332" s="224"/>
      <c r="AU332" s="224"/>
      <c r="AV332" s="224"/>
      <c r="AW332" s="224"/>
      <c r="AX332" s="224"/>
      <c r="AY332" s="224"/>
    </row>
    <row r="333">
      <c r="A333" s="219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5"/>
      <c r="AA333" s="225"/>
      <c r="AB333" s="225"/>
      <c r="AC333" s="225"/>
      <c r="AD333" s="225"/>
      <c r="AE333" s="225"/>
      <c r="AF333" s="225"/>
      <c r="AG333" s="220"/>
      <c r="AH333" s="220"/>
      <c r="AI333" s="220"/>
      <c r="AJ333" s="220"/>
      <c r="AK333" s="222"/>
      <c r="AL333" s="222"/>
      <c r="AM333" s="222"/>
      <c r="AN333" s="222"/>
      <c r="AO333" s="223"/>
      <c r="AP333" s="220"/>
      <c r="AQ333" s="224"/>
      <c r="AR333" s="224"/>
      <c r="AS333" s="224"/>
      <c r="AT333" s="224"/>
      <c r="AU333" s="224"/>
      <c r="AV333" s="224"/>
      <c r="AW333" s="224"/>
      <c r="AX333" s="224"/>
      <c r="AY333" s="224"/>
    </row>
    <row r="334">
      <c r="A334" s="219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5"/>
      <c r="AA334" s="225"/>
      <c r="AB334" s="225"/>
      <c r="AC334" s="225"/>
      <c r="AD334" s="225"/>
      <c r="AE334" s="225"/>
      <c r="AF334" s="225"/>
      <c r="AG334" s="220"/>
      <c r="AH334" s="220"/>
      <c r="AI334" s="220"/>
      <c r="AJ334" s="220"/>
      <c r="AK334" s="222"/>
      <c r="AL334" s="222"/>
      <c r="AM334" s="222"/>
      <c r="AN334" s="222"/>
      <c r="AO334" s="223"/>
      <c r="AP334" s="220"/>
      <c r="AQ334" s="224"/>
      <c r="AR334" s="224"/>
      <c r="AS334" s="224"/>
      <c r="AT334" s="224"/>
      <c r="AU334" s="224"/>
      <c r="AV334" s="224"/>
      <c r="AW334" s="224"/>
      <c r="AX334" s="224"/>
      <c r="AY334" s="224"/>
    </row>
    <row r="335">
      <c r="A335" s="219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5"/>
      <c r="AA335" s="225"/>
      <c r="AB335" s="225"/>
      <c r="AC335" s="225"/>
      <c r="AD335" s="225"/>
      <c r="AE335" s="225"/>
      <c r="AF335" s="225"/>
      <c r="AG335" s="220"/>
      <c r="AH335" s="220"/>
      <c r="AI335" s="220"/>
      <c r="AJ335" s="220"/>
      <c r="AK335" s="222"/>
      <c r="AL335" s="222"/>
      <c r="AM335" s="222"/>
      <c r="AN335" s="222"/>
      <c r="AO335" s="223"/>
      <c r="AP335" s="220"/>
      <c r="AQ335" s="224"/>
      <c r="AR335" s="224"/>
      <c r="AS335" s="224"/>
      <c r="AT335" s="224"/>
      <c r="AU335" s="224"/>
      <c r="AV335" s="224"/>
      <c r="AW335" s="224"/>
      <c r="AX335" s="224"/>
      <c r="AY335" s="224"/>
    </row>
    <row r="336">
      <c r="A336" s="219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5"/>
      <c r="AA336" s="225"/>
      <c r="AB336" s="225"/>
      <c r="AC336" s="225"/>
      <c r="AD336" s="225"/>
      <c r="AE336" s="225"/>
      <c r="AF336" s="225"/>
      <c r="AG336" s="220"/>
      <c r="AH336" s="220"/>
      <c r="AI336" s="220"/>
      <c r="AJ336" s="220"/>
      <c r="AK336" s="222"/>
      <c r="AL336" s="222"/>
      <c r="AM336" s="222"/>
      <c r="AN336" s="222"/>
      <c r="AO336" s="223"/>
      <c r="AP336" s="220"/>
      <c r="AQ336" s="224"/>
      <c r="AR336" s="224"/>
      <c r="AS336" s="224"/>
      <c r="AT336" s="224"/>
      <c r="AU336" s="224"/>
      <c r="AV336" s="224"/>
      <c r="AW336" s="224"/>
      <c r="AX336" s="224"/>
      <c r="AY336" s="224"/>
    </row>
    <row r="337">
      <c r="A337" s="219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5"/>
      <c r="AA337" s="225"/>
      <c r="AB337" s="225"/>
      <c r="AC337" s="225"/>
      <c r="AD337" s="225"/>
      <c r="AE337" s="225"/>
      <c r="AF337" s="225"/>
      <c r="AG337" s="220"/>
      <c r="AH337" s="220"/>
      <c r="AI337" s="220"/>
      <c r="AJ337" s="220"/>
      <c r="AK337" s="222"/>
      <c r="AL337" s="222"/>
      <c r="AM337" s="222"/>
      <c r="AN337" s="222"/>
      <c r="AO337" s="223"/>
      <c r="AP337" s="220"/>
      <c r="AQ337" s="224"/>
      <c r="AR337" s="224"/>
      <c r="AS337" s="224"/>
      <c r="AT337" s="224"/>
      <c r="AU337" s="224"/>
      <c r="AV337" s="224"/>
      <c r="AW337" s="224"/>
      <c r="AX337" s="224"/>
      <c r="AY337" s="224"/>
    </row>
    <row r="338">
      <c r="A338" s="219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5"/>
      <c r="AA338" s="225"/>
      <c r="AB338" s="225"/>
      <c r="AC338" s="225"/>
      <c r="AD338" s="225"/>
      <c r="AE338" s="225"/>
      <c r="AF338" s="225"/>
      <c r="AG338" s="220"/>
      <c r="AH338" s="220"/>
      <c r="AI338" s="220"/>
      <c r="AJ338" s="220"/>
      <c r="AK338" s="222"/>
      <c r="AL338" s="222"/>
      <c r="AM338" s="222"/>
      <c r="AN338" s="222"/>
      <c r="AO338" s="223"/>
      <c r="AP338" s="220"/>
      <c r="AQ338" s="224"/>
      <c r="AR338" s="224"/>
      <c r="AS338" s="224"/>
      <c r="AT338" s="224"/>
      <c r="AU338" s="224"/>
      <c r="AV338" s="224"/>
      <c r="AW338" s="224"/>
      <c r="AX338" s="224"/>
      <c r="AY338" s="224"/>
    </row>
    <row r="339">
      <c r="A339" s="219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5"/>
      <c r="AA339" s="225"/>
      <c r="AB339" s="225"/>
      <c r="AC339" s="225"/>
      <c r="AD339" s="225"/>
      <c r="AE339" s="225"/>
      <c r="AF339" s="225"/>
      <c r="AG339" s="220"/>
      <c r="AH339" s="220"/>
      <c r="AI339" s="220"/>
      <c r="AJ339" s="220"/>
      <c r="AK339" s="222"/>
      <c r="AL339" s="222"/>
      <c r="AM339" s="222"/>
      <c r="AN339" s="222"/>
      <c r="AO339" s="223"/>
      <c r="AP339" s="220"/>
      <c r="AQ339" s="224"/>
      <c r="AR339" s="224"/>
      <c r="AS339" s="224"/>
      <c r="AT339" s="224"/>
      <c r="AU339" s="224"/>
      <c r="AV339" s="224"/>
      <c r="AW339" s="224"/>
      <c r="AX339" s="224"/>
      <c r="AY339" s="224"/>
    </row>
    <row r="340">
      <c r="A340" s="219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5"/>
      <c r="AA340" s="225"/>
      <c r="AB340" s="225"/>
      <c r="AC340" s="225"/>
      <c r="AD340" s="225"/>
      <c r="AE340" s="225"/>
      <c r="AF340" s="225"/>
      <c r="AG340" s="220"/>
      <c r="AH340" s="220"/>
      <c r="AI340" s="220"/>
      <c r="AJ340" s="220"/>
      <c r="AK340" s="222"/>
      <c r="AL340" s="222"/>
      <c r="AM340" s="222"/>
      <c r="AN340" s="222"/>
      <c r="AO340" s="223"/>
      <c r="AP340" s="220"/>
      <c r="AQ340" s="224"/>
      <c r="AR340" s="224"/>
      <c r="AS340" s="224"/>
      <c r="AT340" s="224"/>
      <c r="AU340" s="224"/>
      <c r="AV340" s="224"/>
      <c r="AW340" s="224"/>
      <c r="AX340" s="224"/>
      <c r="AY340" s="224"/>
    </row>
    <row r="341">
      <c r="A341" s="219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5"/>
      <c r="AA341" s="225"/>
      <c r="AB341" s="225"/>
      <c r="AC341" s="225"/>
      <c r="AD341" s="225"/>
      <c r="AE341" s="225"/>
      <c r="AF341" s="225"/>
      <c r="AG341" s="220"/>
      <c r="AH341" s="220"/>
      <c r="AI341" s="220"/>
      <c r="AJ341" s="220"/>
      <c r="AK341" s="222"/>
      <c r="AL341" s="222"/>
      <c r="AM341" s="222"/>
      <c r="AN341" s="222"/>
      <c r="AO341" s="223"/>
      <c r="AP341" s="220"/>
      <c r="AQ341" s="224"/>
      <c r="AR341" s="224"/>
      <c r="AS341" s="224"/>
      <c r="AT341" s="224"/>
      <c r="AU341" s="224"/>
      <c r="AV341" s="224"/>
      <c r="AW341" s="224"/>
      <c r="AX341" s="224"/>
      <c r="AY341" s="224"/>
    </row>
    <row r="342">
      <c r="A342" s="219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5"/>
      <c r="AA342" s="225"/>
      <c r="AB342" s="225"/>
      <c r="AC342" s="225"/>
      <c r="AD342" s="225"/>
      <c r="AE342" s="225"/>
      <c r="AF342" s="225"/>
      <c r="AG342" s="220"/>
      <c r="AH342" s="220"/>
      <c r="AI342" s="220"/>
      <c r="AJ342" s="220"/>
      <c r="AK342" s="222"/>
      <c r="AL342" s="222"/>
      <c r="AM342" s="222"/>
      <c r="AN342" s="222"/>
      <c r="AO342" s="223"/>
      <c r="AP342" s="220"/>
      <c r="AQ342" s="224"/>
      <c r="AR342" s="224"/>
      <c r="AS342" s="224"/>
      <c r="AT342" s="224"/>
      <c r="AU342" s="224"/>
      <c r="AV342" s="224"/>
      <c r="AW342" s="224"/>
      <c r="AX342" s="224"/>
      <c r="AY342" s="224"/>
    </row>
    <row r="343">
      <c r="A343" s="219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5"/>
      <c r="AA343" s="225"/>
      <c r="AB343" s="225"/>
      <c r="AC343" s="225"/>
      <c r="AD343" s="225"/>
      <c r="AE343" s="225"/>
      <c r="AF343" s="225"/>
      <c r="AG343" s="220"/>
      <c r="AH343" s="220"/>
      <c r="AI343" s="220"/>
      <c r="AJ343" s="220"/>
      <c r="AK343" s="222"/>
      <c r="AL343" s="222"/>
      <c r="AM343" s="222"/>
      <c r="AN343" s="222"/>
      <c r="AO343" s="223"/>
      <c r="AP343" s="220"/>
      <c r="AQ343" s="224"/>
      <c r="AR343" s="224"/>
      <c r="AS343" s="224"/>
      <c r="AT343" s="224"/>
      <c r="AU343" s="224"/>
      <c r="AV343" s="224"/>
      <c r="AW343" s="224"/>
      <c r="AX343" s="224"/>
      <c r="AY343" s="224"/>
    </row>
    <row r="344">
      <c r="A344" s="219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5"/>
      <c r="AA344" s="225"/>
      <c r="AB344" s="225"/>
      <c r="AC344" s="225"/>
      <c r="AD344" s="225"/>
      <c r="AE344" s="225"/>
      <c r="AF344" s="225"/>
      <c r="AG344" s="220"/>
      <c r="AH344" s="220"/>
      <c r="AI344" s="220"/>
      <c r="AJ344" s="220"/>
      <c r="AK344" s="222"/>
      <c r="AL344" s="222"/>
      <c r="AM344" s="222"/>
      <c r="AN344" s="222"/>
      <c r="AO344" s="223"/>
      <c r="AP344" s="220"/>
      <c r="AQ344" s="224"/>
      <c r="AR344" s="224"/>
      <c r="AS344" s="224"/>
      <c r="AT344" s="224"/>
      <c r="AU344" s="224"/>
      <c r="AV344" s="224"/>
      <c r="AW344" s="224"/>
      <c r="AX344" s="224"/>
      <c r="AY344" s="224"/>
    </row>
    <row r="345">
      <c r="A345" s="219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5"/>
      <c r="AA345" s="225"/>
      <c r="AB345" s="225"/>
      <c r="AC345" s="225"/>
      <c r="AD345" s="225"/>
      <c r="AE345" s="225"/>
      <c r="AF345" s="225"/>
      <c r="AG345" s="220"/>
      <c r="AH345" s="220"/>
      <c r="AI345" s="220"/>
      <c r="AJ345" s="220"/>
      <c r="AK345" s="222"/>
      <c r="AL345" s="222"/>
      <c r="AM345" s="222"/>
      <c r="AN345" s="222"/>
      <c r="AO345" s="223"/>
      <c r="AP345" s="220"/>
      <c r="AQ345" s="224"/>
      <c r="AR345" s="224"/>
      <c r="AS345" s="224"/>
      <c r="AT345" s="224"/>
      <c r="AU345" s="224"/>
      <c r="AV345" s="224"/>
      <c r="AW345" s="224"/>
      <c r="AX345" s="224"/>
      <c r="AY345" s="224"/>
    </row>
    <row r="346">
      <c r="A346" s="219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5"/>
      <c r="AA346" s="225"/>
      <c r="AB346" s="225"/>
      <c r="AC346" s="225"/>
      <c r="AD346" s="225"/>
      <c r="AE346" s="225"/>
      <c r="AF346" s="225"/>
      <c r="AG346" s="220"/>
      <c r="AH346" s="220"/>
      <c r="AI346" s="220"/>
      <c r="AJ346" s="220"/>
      <c r="AK346" s="222"/>
      <c r="AL346" s="222"/>
      <c r="AM346" s="222"/>
      <c r="AN346" s="222"/>
      <c r="AO346" s="223"/>
      <c r="AP346" s="220"/>
      <c r="AQ346" s="224"/>
      <c r="AR346" s="224"/>
      <c r="AS346" s="224"/>
      <c r="AT346" s="224"/>
      <c r="AU346" s="224"/>
      <c r="AV346" s="224"/>
      <c r="AW346" s="224"/>
      <c r="AX346" s="224"/>
      <c r="AY346" s="224"/>
    </row>
    <row r="347">
      <c r="A347" s="219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5"/>
      <c r="AA347" s="225"/>
      <c r="AB347" s="225"/>
      <c r="AC347" s="225"/>
      <c r="AD347" s="225"/>
      <c r="AE347" s="225"/>
      <c r="AF347" s="225"/>
      <c r="AG347" s="220"/>
      <c r="AH347" s="220"/>
      <c r="AI347" s="220"/>
      <c r="AJ347" s="220"/>
      <c r="AK347" s="222"/>
      <c r="AL347" s="222"/>
      <c r="AM347" s="222"/>
      <c r="AN347" s="222"/>
      <c r="AO347" s="223"/>
      <c r="AP347" s="220"/>
      <c r="AQ347" s="224"/>
      <c r="AR347" s="224"/>
      <c r="AS347" s="224"/>
      <c r="AT347" s="224"/>
      <c r="AU347" s="224"/>
      <c r="AV347" s="224"/>
      <c r="AW347" s="224"/>
      <c r="AX347" s="224"/>
      <c r="AY347" s="224"/>
    </row>
    <row r="348">
      <c r="A348" s="219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5"/>
      <c r="AA348" s="225"/>
      <c r="AB348" s="225"/>
      <c r="AC348" s="225"/>
      <c r="AD348" s="225"/>
      <c r="AE348" s="225"/>
      <c r="AF348" s="225"/>
      <c r="AG348" s="220"/>
      <c r="AH348" s="220"/>
      <c r="AI348" s="220"/>
      <c r="AJ348" s="220"/>
      <c r="AK348" s="222"/>
      <c r="AL348" s="222"/>
      <c r="AM348" s="222"/>
      <c r="AN348" s="222"/>
      <c r="AO348" s="223"/>
      <c r="AP348" s="220"/>
      <c r="AQ348" s="224"/>
      <c r="AR348" s="224"/>
      <c r="AS348" s="224"/>
      <c r="AT348" s="224"/>
      <c r="AU348" s="224"/>
      <c r="AV348" s="224"/>
      <c r="AW348" s="224"/>
      <c r="AX348" s="224"/>
      <c r="AY348" s="224"/>
    </row>
    <row r="349">
      <c r="A349" s="219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5"/>
      <c r="AA349" s="225"/>
      <c r="AB349" s="225"/>
      <c r="AC349" s="225"/>
      <c r="AD349" s="225"/>
      <c r="AE349" s="225"/>
      <c r="AF349" s="225"/>
      <c r="AG349" s="220"/>
      <c r="AH349" s="220"/>
      <c r="AI349" s="220"/>
      <c r="AJ349" s="220"/>
      <c r="AK349" s="222"/>
      <c r="AL349" s="222"/>
      <c r="AM349" s="222"/>
      <c r="AN349" s="222"/>
      <c r="AO349" s="223"/>
      <c r="AP349" s="220"/>
      <c r="AQ349" s="224"/>
      <c r="AR349" s="224"/>
      <c r="AS349" s="224"/>
      <c r="AT349" s="224"/>
      <c r="AU349" s="224"/>
      <c r="AV349" s="224"/>
      <c r="AW349" s="224"/>
      <c r="AX349" s="224"/>
      <c r="AY349" s="224"/>
    </row>
    <row r="350">
      <c r="A350" s="219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5"/>
      <c r="AA350" s="225"/>
      <c r="AB350" s="225"/>
      <c r="AC350" s="225"/>
      <c r="AD350" s="225"/>
      <c r="AE350" s="225"/>
      <c r="AF350" s="225"/>
      <c r="AG350" s="220"/>
      <c r="AH350" s="220"/>
      <c r="AI350" s="220"/>
      <c r="AJ350" s="220"/>
      <c r="AK350" s="222"/>
      <c r="AL350" s="222"/>
      <c r="AM350" s="222"/>
      <c r="AN350" s="222"/>
      <c r="AO350" s="223"/>
      <c r="AP350" s="220"/>
      <c r="AQ350" s="224"/>
      <c r="AR350" s="224"/>
      <c r="AS350" s="224"/>
      <c r="AT350" s="224"/>
      <c r="AU350" s="224"/>
      <c r="AV350" s="224"/>
      <c r="AW350" s="224"/>
      <c r="AX350" s="224"/>
      <c r="AY350" s="224"/>
    </row>
    <row r="351">
      <c r="A351" s="219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5"/>
      <c r="AA351" s="225"/>
      <c r="AB351" s="225"/>
      <c r="AC351" s="225"/>
      <c r="AD351" s="225"/>
      <c r="AE351" s="225"/>
      <c r="AF351" s="225"/>
      <c r="AG351" s="220"/>
      <c r="AH351" s="220"/>
      <c r="AI351" s="220"/>
      <c r="AJ351" s="220"/>
      <c r="AK351" s="222"/>
      <c r="AL351" s="222"/>
      <c r="AM351" s="222"/>
      <c r="AN351" s="222"/>
      <c r="AO351" s="223"/>
      <c r="AP351" s="220"/>
      <c r="AQ351" s="224"/>
      <c r="AR351" s="224"/>
      <c r="AS351" s="224"/>
      <c r="AT351" s="224"/>
      <c r="AU351" s="224"/>
      <c r="AV351" s="224"/>
      <c r="AW351" s="224"/>
      <c r="AX351" s="224"/>
      <c r="AY351" s="224"/>
    </row>
    <row r="352">
      <c r="A352" s="219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5"/>
      <c r="AA352" s="225"/>
      <c r="AB352" s="225"/>
      <c r="AC352" s="225"/>
      <c r="AD352" s="225"/>
      <c r="AE352" s="225"/>
      <c r="AF352" s="225"/>
      <c r="AG352" s="220"/>
      <c r="AH352" s="220"/>
      <c r="AI352" s="220"/>
      <c r="AJ352" s="220"/>
      <c r="AK352" s="222"/>
      <c r="AL352" s="222"/>
      <c r="AM352" s="222"/>
      <c r="AN352" s="222"/>
      <c r="AO352" s="223"/>
      <c r="AP352" s="220"/>
      <c r="AQ352" s="224"/>
      <c r="AR352" s="224"/>
      <c r="AS352" s="224"/>
      <c r="AT352" s="224"/>
      <c r="AU352" s="224"/>
      <c r="AV352" s="224"/>
      <c r="AW352" s="224"/>
      <c r="AX352" s="224"/>
      <c r="AY352" s="224"/>
    </row>
    <row r="353">
      <c r="A353" s="219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5"/>
      <c r="AA353" s="225"/>
      <c r="AB353" s="225"/>
      <c r="AC353" s="225"/>
      <c r="AD353" s="225"/>
      <c r="AE353" s="225"/>
      <c r="AF353" s="225"/>
      <c r="AG353" s="220"/>
      <c r="AH353" s="220"/>
      <c r="AI353" s="220"/>
      <c r="AJ353" s="220"/>
      <c r="AK353" s="222"/>
      <c r="AL353" s="222"/>
      <c r="AM353" s="222"/>
      <c r="AN353" s="222"/>
      <c r="AO353" s="223"/>
      <c r="AP353" s="220"/>
      <c r="AQ353" s="224"/>
      <c r="AR353" s="224"/>
      <c r="AS353" s="224"/>
      <c r="AT353" s="224"/>
      <c r="AU353" s="224"/>
      <c r="AV353" s="224"/>
      <c r="AW353" s="224"/>
      <c r="AX353" s="224"/>
      <c r="AY353" s="224"/>
    </row>
    <row r="354">
      <c r="A354" s="219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5"/>
      <c r="AA354" s="225"/>
      <c r="AB354" s="225"/>
      <c r="AC354" s="225"/>
      <c r="AD354" s="225"/>
      <c r="AE354" s="225"/>
      <c r="AF354" s="225"/>
      <c r="AG354" s="220"/>
      <c r="AH354" s="220"/>
      <c r="AI354" s="220"/>
      <c r="AJ354" s="220"/>
      <c r="AK354" s="222"/>
      <c r="AL354" s="222"/>
      <c r="AM354" s="222"/>
      <c r="AN354" s="222"/>
      <c r="AO354" s="223"/>
      <c r="AP354" s="220"/>
      <c r="AQ354" s="224"/>
      <c r="AR354" s="224"/>
      <c r="AS354" s="224"/>
      <c r="AT354" s="224"/>
      <c r="AU354" s="224"/>
      <c r="AV354" s="224"/>
      <c r="AW354" s="224"/>
      <c r="AX354" s="224"/>
      <c r="AY354" s="224"/>
    </row>
    <row r="355">
      <c r="A355" s="219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5"/>
      <c r="AA355" s="225"/>
      <c r="AB355" s="225"/>
      <c r="AC355" s="225"/>
      <c r="AD355" s="225"/>
      <c r="AE355" s="225"/>
      <c r="AF355" s="225"/>
      <c r="AG355" s="220"/>
      <c r="AH355" s="220"/>
      <c r="AI355" s="220"/>
      <c r="AJ355" s="220"/>
      <c r="AK355" s="222"/>
      <c r="AL355" s="222"/>
      <c r="AM355" s="222"/>
      <c r="AN355" s="222"/>
      <c r="AO355" s="223"/>
      <c r="AP355" s="220"/>
      <c r="AQ355" s="224"/>
      <c r="AR355" s="224"/>
      <c r="AS355" s="224"/>
      <c r="AT355" s="224"/>
      <c r="AU355" s="224"/>
      <c r="AV355" s="224"/>
      <c r="AW355" s="224"/>
      <c r="AX355" s="224"/>
      <c r="AY355" s="224"/>
    </row>
    <row r="356">
      <c r="A356" s="219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5"/>
      <c r="AA356" s="225"/>
      <c r="AB356" s="225"/>
      <c r="AC356" s="225"/>
      <c r="AD356" s="225"/>
      <c r="AE356" s="225"/>
      <c r="AF356" s="225"/>
      <c r="AG356" s="220"/>
      <c r="AH356" s="220"/>
      <c r="AI356" s="220"/>
      <c r="AJ356" s="220"/>
      <c r="AK356" s="222"/>
      <c r="AL356" s="222"/>
      <c r="AM356" s="222"/>
      <c r="AN356" s="222"/>
      <c r="AO356" s="223"/>
      <c r="AP356" s="220"/>
      <c r="AQ356" s="224"/>
      <c r="AR356" s="224"/>
      <c r="AS356" s="224"/>
      <c r="AT356" s="224"/>
      <c r="AU356" s="224"/>
      <c r="AV356" s="224"/>
      <c r="AW356" s="224"/>
      <c r="AX356" s="224"/>
      <c r="AY356" s="224"/>
    </row>
    <row r="357">
      <c r="A357" s="219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5"/>
      <c r="AA357" s="225"/>
      <c r="AB357" s="225"/>
      <c r="AC357" s="225"/>
      <c r="AD357" s="225"/>
      <c r="AE357" s="225"/>
      <c r="AF357" s="225"/>
      <c r="AG357" s="220"/>
      <c r="AH357" s="220"/>
      <c r="AI357" s="220"/>
      <c r="AJ357" s="220"/>
      <c r="AK357" s="222"/>
      <c r="AL357" s="222"/>
      <c r="AM357" s="222"/>
      <c r="AN357" s="222"/>
      <c r="AO357" s="223"/>
      <c r="AP357" s="220"/>
      <c r="AQ357" s="224"/>
      <c r="AR357" s="224"/>
      <c r="AS357" s="224"/>
      <c r="AT357" s="224"/>
      <c r="AU357" s="224"/>
      <c r="AV357" s="224"/>
      <c r="AW357" s="224"/>
      <c r="AX357" s="224"/>
      <c r="AY357" s="224"/>
    </row>
    <row r="358">
      <c r="A358" s="219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5"/>
      <c r="AA358" s="225"/>
      <c r="AB358" s="225"/>
      <c r="AC358" s="225"/>
      <c r="AD358" s="225"/>
      <c r="AE358" s="225"/>
      <c r="AF358" s="225"/>
      <c r="AG358" s="220"/>
      <c r="AH358" s="220"/>
      <c r="AI358" s="220"/>
      <c r="AJ358" s="220"/>
      <c r="AK358" s="222"/>
      <c r="AL358" s="222"/>
      <c r="AM358" s="222"/>
      <c r="AN358" s="222"/>
      <c r="AO358" s="223"/>
      <c r="AP358" s="220"/>
      <c r="AQ358" s="224"/>
      <c r="AR358" s="224"/>
      <c r="AS358" s="224"/>
      <c r="AT358" s="224"/>
      <c r="AU358" s="224"/>
      <c r="AV358" s="224"/>
      <c r="AW358" s="224"/>
      <c r="AX358" s="224"/>
      <c r="AY358" s="224"/>
    </row>
    <row r="359">
      <c r="A359" s="219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5"/>
      <c r="AA359" s="225"/>
      <c r="AB359" s="225"/>
      <c r="AC359" s="225"/>
      <c r="AD359" s="225"/>
      <c r="AE359" s="225"/>
      <c r="AF359" s="225"/>
      <c r="AG359" s="220"/>
      <c r="AH359" s="220"/>
      <c r="AI359" s="220"/>
      <c r="AJ359" s="220"/>
      <c r="AK359" s="222"/>
      <c r="AL359" s="222"/>
      <c r="AM359" s="222"/>
      <c r="AN359" s="222"/>
      <c r="AO359" s="223"/>
      <c r="AP359" s="220"/>
      <c r="AQ359" s="224"/>
      <c r="AR359" s="224"/>
      <c r="AS359" s="224"/>
      <c r="AT359" s="224"/>
      <c r="AU359" s="224"/>
      <c r="AV359" s="224"/>
      <c r="AW359" s="224"/>
      <c r="AX359" s="224"/>
      <c r="AY359" s="224"/>
    </row>
    <row r="360">
      <c r="A360" s="219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5"/>
      <c r="AA360" s="225"/>
      <c r="AB360" s="225"/>
      <c r="AC360" s="225"/>
      <c r="AD360" s="225"/>
      <c r="AE360" s="225"/>
      <c r="AF360" s="225"/>
      <c r="AG360" s="220"/>
      <c r="AH360" s="220"/>
      <c r="AI360" s="220"/>
      <c r="AJ360" s="220"/>
      <c r="AK360" s="222"/>
      <c r="AL360" s="222"/>
      <c r="AM360" s="222"/>
      <c r="AN360" s="222"/>
      <c r="AO360" s="223"/>
      <c r="AP360" s="220"/>
      <c r="AQ360" s="224"/>
      <c r="AR360" s="224"/>
      <c r="AS360" s="224"/>
      <c r="AT360" s="224"/>
      <c r="AU360" s="224"/>
      <c r="AV360" s="224"/>
      <c r="AW360" s="224"/>
      <c r="AX360" s="224"/>
      <c r="AY360" s="224"/>
    </row>
    <row r="361">
      <c r="A361" s="219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5"/>
      <c r="AA361" s="225"/>
      <c r="AB361" s="225"/>
      <c r="AC361" s="225"/>
      <c r="AD361" s="225"/>
      <c r="AE361" s="225"/>
      <c r="AF361" s="225"/>
      <c r="AG361" s="220"/>
      <c r="AH361" s="220"/>
      <c r="AI361" s="220"/>
      <c r="AJ361" s="220"/>
      <c r="AK361" s="222"/>
      <c r="AL361" s="222"/>
      <c r="AM361" s="222"/>
      <c r="AN361" s="222"/>
      <c r="AO361" s="223"/>
      <c r="AP361" s="220"/>
      <c r="AQ361" s="224"/>
      <c r="AR361" s="224"/>
      <c r="AS361" s="224"/>
      <c r="AT361" s="224"/>
      <c r="AU361" s="224"/>
      <c r="AV361" s="224"/>
      <c r="AW361" s="224"/>
      <c r="AX361" s="224"/>
      <c r="AY361" s="224"/>
    </row>
    <row r="362">
      <c r="A362" s="219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5"/>
      <c r="AA362" s="225"/>
      <c r="AB362" s="225"/>
      <c r="AC362" s="225"/>
      <c r="AD362" s="225"/>
      <c r="AE362" s="225"/>
      <c r="AF362" s="225"/>
      <c r="AG362" s="220"/>
      <c r="AH362" s="220"/>
      <c r="AI362" s="220"/>
      <c r="AJ362" s="220"/>
      <c r="AK362" s="222"/>
      <c r="AL362" s="222"/>
      <c r="AM362" s="222"/>
      <c r="AN362" s="222"/>
      <c r="AO362" s="223"/>
      <c r="AP362" s="220"/>
      <c r="AQ362" s="224"/>
      <c r="AR362" s="224"/>
      <c r="AS362" s="224"/>
      <c r="AT362" s="224"/>
      <c r="AU362" s="224"/>
      <c r="AV362" s="224"/>
      <c r="AW362" s="224"/>
      <c r="AX362" s="224"/>
      <c r="AY362" s="224"/>
    </row>
    <row r="363">
      <c r="A363" s="219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5"/>
      <c r="AA363" s="225"/>
      <c r="AB363" s="225"/>
      <c r="AC363" s="225"/>
      <c r="AD363" s="225"/>
      <c r="AE363" s="225"/>
      <c r="AF363" s="225"/>
      <c r="AG363" s="220"/>
      <c r="AH363" s="220"/>
      <c r="AI363" s="220"/>
      <c r="AJ363" s="220"/>
      <c r="AK363" s="222"/>
      <c r="AL363" s="222"/>
      <c r="AM363" s="222"/>
      <c r="AN363" s="222"/>
      <c r="AO363" s="223"/>
      <c r="AP363" s="220"/>
      <c r="AQ363" s="224"/>
      <c r="AR363" s="224"/>
      <c r="AS363" s="224"/>
      <c r="AT363" s="224"/>
      <c r="AU363" s="224"/>
      <c r="AV363" s="224"/>
      <c r="AW363" s="224"/>
      <c r="AX363" s="224"/>
      <c r="AY363" s="224"/>
    </row>
    <row r="364">
      <c r="A364" s="219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5"/>
      <c r="AA364" s="225"/>
      <c r="AB364" s="225"/>
      <c r="AC364" s="225"/>
      <c r="AD364" s="225"/>
      <c r="AE364" s="225"/>
      <c r="AF364" s="225"/>
      <c r="AG364" s="220"/>
      <c r="AH364" s="220"/>
      <c r="AI364" s="220"/>
      <c r="AJ364" s="220"/>
      <c r="AK364" s="222"/>
      <c r="AL364" s="222"/>
      <c r="AM364" s="222"/>
      <c r="AN364" s="222"/>
      <c r="AO364" s="223"/>
      <c r="AP364" s="220"/>
      <c r="AQ364" s="224"/>
      <c r="AR364" s="224"/>
      <c r="AS364" s="224"/>
      <c r="AT364" s="224"/>
      <c r="AU364" s="224"/>
      <c r="AV364" s="224"/>
      <c r="AW364" s="224"/>
      <c r="AX364" s="224"/>
      <c r="AY364" s="224"/>
    </row>
    <row r="365">
      <c r="A365" s="219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5"/>
      <c r="AA365" s="225"/>
      <c r="AB365" s="225"/>
      <c r="AC365" s="225"/>
      <c r="AD365" s="225"/>
      <c r="AE365" s="225"/>
      <c r="AF365" s="225"/>
      <c r="AG365" s="220"/>
      <c r="AH365" s="220"/>
      <c r="AI365" s="220"/>
      <c r="AJ365" s="220"/>
      <c r="AK365" s="222"/>
      <c r="AL365" s="222"/>
      <c r="AM365" s="222"/>
      <c r="AN365" s="222"/>
      <c r="AO365" s="223"/>
      <c r="AP365" s="220"/>
      <c r="AQ365" s="224"/>
      <c r="AR365" s="224"/>
      <c r="AS365" s="224"/>
      <c r="AT365" s="224"/>
      <c r="AU365" s="224"/>
      <c r="AV365" s="224"/>
      <c r="AW365" s="224"/>
      <c r="AX365" s="224"/>
      <c r="AY365" s="224"/>
    </row>
    <row r="366">
      <c r="A366" s="219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5"/>
      <c r="AA366" s="225"/>
      <c r="AB366" s="225"/>
      <c r="AC366" s="225"/>
      <c r="AD366" s="225"/>
      <c r="AE366" s="225"/>
      <c r="AF366" s="225"/>
      <c r="AG366" s="220"/>
      <c r="AH366" s="220"/>
      <c r="AI366" s="220"/>
      <c r="AJ366" s="220"/>
      <c r="AK366" s="222"/>
      <c r="AL366" s="222"/>
      <c r="AM366" s="222"/>
      <c r="AN366" s="222"/>
      <c r="AO366" s="223"/>
      <c r="AP366" s="220"/>
      <c r="AQ366" s="224"/>
      <c r="AR366" s="224"/>
      <c r="AS366" s="224"/>
      <c r="AT366" s="224"/>
      <c r="AU366" s="224"/>
      <c r="AV366" s="224"/>
      <c r="AW366" s="224"/>
      <c r="AX366" s="224"/>
      <c r="AY366" s="224"/>
    </row>
    <row r="367">
      <c r="A367" s="219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5"/>
      <c r="AA367" s="225"/>
      <c r="AB367" s="225"/>
      <c r="AC367" s="225"/>
      <c r="AD367" s="225"/>
      <c r="AE367" s="225"/>
      <c r="AF367" s="225"/>
      <c r="AG367" s="220"/>
      <c r="AH367" s="220"/>
      <c r="AI367" s="220"/>
      <c r="AJ367" s="220"/>
      <c r="AK367" s="222"/>
      <c r="AL367" s="222"/>
      <c r="AM367" s="222"/>
      <c r="AN367" s="222"/>
      <c r="AO367" s="223"/>
      <c r="AP367" s="220"/>
      <c r="AQ367" s="224"/>
      <c r="AR367" s="224"/>
      <c r="AS367" s="224"/>
      <c r="AT367" s="224"/>
      <c r="AU367" s="224"/>
      <c r="AV367" s="224"/>
      <c r="AW367" s="224"/>
      <c r="AX367" s="224"/>
      <c r="AY367" s="224"/>
    </row>
    <row r="368">
      <c r="A368" s="219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5"/>
      <c r="AA368" s="225"/>
      <c r="AB368" s="225"/>
      <c r="AC368" s="225"/>
      <c r="AD368" s="225"/>
      <c r="AE368" s="225"/>
      <c r="AF368" s="225"/>
      <c r="AG368" s="220"/>
      <c r="AH368" s="220"/>
      <c r="AI368" s="220"/>
      <c r="AJ368" s="220"/>
      <c r="AK368" s="222"/>
      <c r="AL368" s="222"/>
      <c r="AM368" s="222"/>
      <c r="AN368" s="222"/>
      <c r="AO368" s="223"/>
      <c r="AP368" s="220"/>
      <c r="AQ368" s="224"/>
      <c r="AR368" s="224"/>
      <c r="AS368" s="224"/>
      <c r="AT368" s="224"/>
      <c r="AU368" s="224"/>
      <c r="AV368" s="224"/>
      <c r="AW368" s="224"/>
      <c r="AX368" s="224"/>
      <c r="AY368" s="224"/>
    </row>
    <row r="369">
      <c r="A369" s="219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5"/>
      <c r="AA369" s="225"/>
      <c r="AB369" s="225"/>
      <c r="AC369" s="225"/>
      <c r="AD369" s="225"/>
      <c r="AE369" s="225"/>
      <c r="AF369" s="225"/>
      <c r="AG369" s="220"/>
      <c r="AH369" s="220"/>
      <c r="AI369" s="220"/>
      <c r="AJ369" s="220"/>
      <c r="AK369" s="222"/>
      <c r="AL369" s="222"/>
      <c r="AM369" s="222"/>
      <c r="AN369" s="222"/>
      <c r="AO369" s="223"/>
      <c r="AP369" s="220"/>
      <c r="AQ369" s="224"/>
      <c r="AR369" s="224"/>
      <c r="AS369" s="224"/>
      <c r="AT369" s="224"/>
      <c r="AU369" s="224"/>
      <c r="AV369" s="224"/>
      <c r="AW369" s="224"/>
      <c r="AX369" s="224"/>
      <c r="AY369" s="224"/>
    </row>
    <row r="370">
      <c r="A370" s="219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5"/>
      <c r="AA370" s="225"/>
      <c r="AB370" s="225"/>
      <c r="AC370" s="225"/>
      <c r="AD370" s="225"/>
      <c r="AE370" s="225"/>
      <c r="AF370" s="225"/>
      <c r="AG370" s="220"/>
      <c r="AH370" s="220"/>
      <c r="AI370" s="220"/>
      <c r="AJ370" s="220"/>
      <c r="AK370" s="222"/>
      <c r="AL370" s="222"/>
      <c r="AM370" s="222"/>
      <c r="AN370" s="222"/>
      <c r="AO370" s="223"/>
      <c r="AP370" s="220"/>
      <c r="AQ370" s="224"/>
      <c r="AR370" s="224"/>
      <c r="AS370" s="224"/>
      <c r="AT370" s="224"/>
      <c r="AU370" s="224"/>
      <c r="AV370" s="224"/>
      <c r="AW370" s="224"/>
      <c r="AX370" s="224"/>
      <c r="AY370" s="224"/>
    </row>
    <row r="371">
      <c r="A371" s="219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5"/>
      <c r="AA371" s="225"/>
      <c r="AB371" s="225"/>
      <c r="AC371" s="225"/>
      <c r="AD371" s="225"/>
      <c r="AE371" s="225"/>
      <c r="AF371" s="225"/>
      <c r="AG371" s="220"/>
      <c r="AH371" s="220"/>
      <c r="AI371" s="220"/>
      <c r="AJ371" s="220"/>
      <c r="AK371" s="222"/>
      <c r="AL371" s="222"/>
      <c r="AM371" s="222"/>
      <c r="AN371" s="222"/>
      <c r="AO371" s="223"/>
      <c r="AP371" s="220"/>
      <c r="AQ371" s="224"/>
      <c r="AR371" s="224"/>
      <c r="AS371" s="224"/>
      <c r="AT371" s="224"/>
      <c r="AU371" s="224"/>
      <c r="AV371" s="224"/>
      <c r="AW371" s="224"/>
      <c r="AX371" s="224"/>
      <c r="AY371" s="224"/>
    </row>
    <row r="372">
      <c r="A372" s="219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5"/>
      <c r="AA372" s="225"/>
      <c r="AB372" s="225"/>
      <c r="AC372" s="225"/>
      <c r="AD372" s="225"/>
      <c r="AE372" s="225"/>
      <c r="AF372" s="225"/>
      <c r="AG372" s="220"/>
      <c r="AH372" s="220"/>
      <c r="AI372" s="220"/>
      <c r="AJ372" s="220"/>
      <c r="AK372" s="222"/>
      <c r="AL372" s="222"/>
      <c r="AM372" s="222"/>
      <c r="AN372" s="222"/>
      <c r="AO372" s="223"/>
      <c r="AP372" s="220"/>
      <c r="AQ372" s="224"/>
      <c r="AR372" s="224"/>
      <c r="AS372" s="224"/>
      <c r="AT372" s="224"/>
      <c r="AU372" s="224"/>
      <c r="AV372" s="224"/>
      <c r="AW372" s="224"/>
      <c r="AX372" s="224"/>
      <c r="AY372" s="224"/>
    </row>
    <row r="373">
      <c r="A373" s="219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5"/>
      <c r="AA373" s="225"/>
      <c r="AB373" s="225"/>
      <c r="AC373" s="225"/>
      <c r="AD373" s="225"/>
      <c r="AE373" s="225"/>
      <c r="AF373" s="225"/>
      <c r="AG373" s="220"/>
      <c r="AH373" s="220"/>
      <c r="AI373" s="220"/>
      <c r="AJ373" s="220"/>
      <c r="AK373" s="222"/>
      <c r="AL373" s="222"/>
      <c r="AM373" s="222"/>
      <c r="AN373" s="222"/>
      <c r="AO373" s="223"/>
      <c r="AP373" s="220"/>
      <c r="AQ373" s="224"/>
      <c r="AR373" s="224"/>
      <c r="AS373" s="224"/>
      <c r="AT373" s="224"/>
      <c r="AU373" s="224"/>
      <c r="AV373" s="224"/>
      <c r="AW373" s="224"/>
      <c r="AX373" s="224"/>
      <c r="AY373" s="224"/>
    </row>
    <row r="374">
      <c r="A374" s="219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5"/>
      <c r="AA374" s="225"/>
      <c r="AB374" s="225"/>
      <c r="AC374" s="225"/>
      <c r="AD374" s="225"/>
      <c r="AE374" s="225"/>
      <c r="AF374" s="225"/>
      <c r="AG374" s="220"/>
      <c r="AH374" s="220"/>
      <c r="AI374" s="220"/>
      <c r="AJ374" s="220"/>
      <c r="AK374" s="222"/>
      <c r="AL374" s="222"/>
      <c r="AM374" s="222"/>
      <c r="AN374" s="222"/>
      <c r="AO374" s="223"/>
      <c r="AP374" s="220"/>
      <c r="AQ374" s="224"/>
      <c r="AR374" s="224"/>
      <c r="AS374" s="224"/>
      <c r="AT374" s="224"/>
      <c r="AU374" s="224"/>
      <c r="AV374" s="224"/>
      <c r="AW374" s="224"/>
      <c r="AX374" s="224"/>
      <c r="AY374" s="224"/>
    </row>
    <row r="375">
      <c r="A375" s="219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5"/>
      <c r="AA375" s="225"/>
      <c r="AB375" s="225"/>
      <c r="AC375" s="225"/>
      <c r="AD375" s="225"/>
      <c r="AE375" s="225"/>
      <c r="AF375" s="225"/>
      <c r="AG375" s="220"/>
      <c r="AH375" s="220"/>
      <c r="AI375" s="220"/>
      <c r="AJ375" s="220"/>
      <c r="AK375" s="222"/>
      <c r="AL375" s="222"/>
      <c r="AM375" s="222"/>
      <c r="AN375" s="222"/>
      <c r="AO375" s="223"/>
      <c r="AP375" s="220"/>
      <c r="AQ375" s="224"/>
      <c r="AR375" s="224"/>
      <c r="AS375" s="224"/>
      <c r="AT375" s="224"/>
      <c r="AU375" s="224"/>
      <c r="AV375" s="224"/>
      <c r="AW375" s="224"/>
      <c r="AX375" s="224"/>
      <c r="AY375" s="224"/>
    </row>
    <row r="376">
      <c r="A376" s="219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5"/>
      <c r="AA376" s="225"/>
      <c r="AB376" s="225"/>
      <c r="AC376" s="225"/>
      <c r="AD376" s="225"/>
      <c r="AE376" s="225"/>
      <c r="AF376" s="225"/>
      <c r="AG376" s="220"/>
      <c r="AH376" s="220"/>
      <c r="AI376" s="220"/>
      <c r="AJ376" s="220"/>
      <c r="AK376" s="222"/>
      <c r="AL376" s="222"/>
      <c r="AM376" s="222"/>
      <c r="AN376" s="222"/>
      <c r="AO376" s="223"/>
      <c r="AP376" s="220"/>
      <c r="AQ376" s="224"/>
      <c r="AR376" s="224"/>
      <c r="AS376" s="224"/>
      <c r="AT376" s="224"/>
      <c r="AU376" s="224"/>
      <c r="AV376" s="224"/>
      <c r="AW376" s="224"/>
      <c r="AX376" s="224"/>
      <c r="AY376" s="224"/>
    </row>
    <row r="377">
      <c r="A377" s="219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5"/>
      <c r="AA377" s="225"/>
      <c r="AB377" s="225"/>
      <c r="AC377" s="225"/>
      <c r="AD377" s="225"/>
      <c r="AE377" s="225"/>
      <c r="AF377" s="225"/>
      <c r="AG377" s="220"/>
      <c r="AH377" s="220"/>
      <c r="AI377" s="220"/>
      <c r="AJ377" s="220"/>
      <c r="AK377" s="222"/>
      <c r="AL377" s="222"/>
      <c r="AM377" s="222"/>
      <c r="AN377" s="222"/>
      <c r="AO377" s="223"/>
      <c r="AP377" s="220"/>
      <c r="AQ377" s="224"/>
      <c r="AR377" s="224"/>
      <c r="AS377" s="224"/>
      <c r="AT377" s="224"/>
      <c r="AU377" s="224"/>
      <c r="AV377" s="224"/>
      <c r="AW377" s="224"/>
      <c r="AX377" s="224"/>
      <c r="AY377" s="224"/>
    </row>
    <row r="378">
      <c r="A378" s="219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5"/>
      <c r="AA378" s="225"/>
      <c r="AB378" s="225"/>
      <c r="AC378" s="225"/>
      <c r="AD378" s="225"/>
      <c r="AE378" s="225"/>
      <c r="AF378" s="225"/>
      <c r="AG378" s="220"/>
      <c r="AH378" s="220"/>
      <c r="AI378" s="220"/>
      <c r="AJ378" s="220"/>
      <c r="AK378" s="222"/>
      <c r="AL378" s="222"/>
      <c r="AM378" s="222"/>
      <c r="AN378" s="222"/>
      <c r="AO378" s="223"/>
      <c r="AP378" s="220"/>
      <c r="AQ378" s="224"/>
      <c r="AR378" s="224"/>
      <c r="AS378" s="224"/>
      <c r="AT378" s="224"/>
      <c r="AU378" s="224"/>
      <c r="AV378" s="224"/>
      <c r="AW378" s="224"/>
      <c r="AX378" s="224"/>
      <c r="AY378" s="224"/>
    </row>
    <row r="379">
      <c r="A379" s="219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5"/>
      <c r="AA379" s="225"/>
      <c r="AB379" s="225"/>
      <c r="AC379" s="225"/>
      <c r="AD379" s="225"/>
      <c r="AE379" s="225"/>
      <c r="AF379" s="225"/>
      <c r="AG379" s="220"/>
      <c r="AH379" s="220"/>
      <c r="AI379" s="220"/>
      <c r="AJ379" s="220"/>
      <c r="AK379" s="222"/>
      <c r="AL379" s="222"/>
      <c r="AM379" s="222"/>
      <c r="AN379" s="222"/>
      <c r="AO379" s="223"/>
      <c r="AP379" s="220"/>
      <c r="AQ379" s="224"/>
      <c r="AR379" s="224"/>
      <c r="AS379" s="224"/>
      <c r="AT379" s="224"/>
      <c r="AU379" s="224"/>
      <c r="AV379" s="224"/>
      <c r="AW379" s="224"/>
      <c r="AX379" s="224"/>
      <c r="AY379" s="224"/>
    </row>
    <row r="380">
      <c r="A380" s="219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5"/>
      <c r="AA380" s="225"/>
      <c r="AB380" s="225"/>
      <c r="AC380" s="225"/>
      <c r="AD380" s="225"/>
      <c r="AE380" s="225"/>
      <c r="AF380" s="225"/>
      <c r="AG380" s="220"/>
      <c r="AH380" s="220"/>
      <c r="AI380" s="220"/>
      <c r="AJ380" s="220"/>
      <c r="AK380" s="222"/>
      <c r="AL380" s="222"/>
      <c r="AM380" s="222"/>
      <c r="AN380" s="222"/>
      <c r="AO380" s="223"/>
      <c r="AP380" s="220"/>
      <c r="AQ380" s="224"/>
      <c r="AR380" s="224"/>
      <c r="AS380" s="224"/>
      <c r="AT380" s="224"/>
      <c r="AU380" s="224"/>
      <c r="AV380" s="224"/>
      <c r="AW380" s="224"/>
      <c r="AX380" s="224"/>
      <c r="AY380" s="224"/>
    </row>
    <row r="381">
      <c r="A381" s="219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5"/>
      <c r="AA381" s="225"/>
      <c r="AB381" s="225"/>
      <c r="AC381" s="225"/>
      <c r="AD381" s="225"/>
      <c r="AE381" s="225"/>
      <c r="AF381" s="225"/>
      <c r="AG381" s="220"/>
      <c r="AH381" s="220"/>
      <c r="AI381" s="220"/>
      <c r="AJ381" s="220"/>
      <c r="AK381" s="222"/>
      <c r="AL381" s="222"/>
      <c r="AM381" s="222"/>
      <c r="AN381" s="222"/>
      <c r="AO381" s="223"/>
      <c r="AP381" s="220"/>
      <c r="AQ381" s="224"/>
      <c r="AR381" s="224"/>
      <c r="AS381" s="224"/>
      <c r="AT381" s="224"/>
      <c r="AU381" s="224"/>
      <c r="AV381" s="224"/>
      <c r="AW381" s="224"/>
      <c r="AX381" s="224"/>
      <c r="AY381" s="224"/>
    </row>
    <row r="382">
      <c r="A382" s="219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5"/>
      <c r="AA382" s="225"/>
      <c r="AB382" s="225"/>
      <c r="AC382" s="225"/>
      <c r="AD382" s="225"/>
      <c r="AE382" s="225"/>
      <c r="AF382" s="225"/>
      <c r="AG382" s="220"/>
      <c r="AH382" s="220"/>
      <c r="AI382" s="220"/>
      <c r="AJ382" s="220"/>
      <c r="AK382" s="222"/>
      <c r="AL382" s="222"/>
      <c r="AM382" s="222"/>
      <c r="AN382" s="222"/>
      <c r="AO382" s="223"/>
      <c r="AP382" s="220"/>
      <c r="AQ382" s="224"/>
      <c r="AR382" s="224"/>
      <c r="AS382" s="224"/>
      <c r="AT382" s="224"/>
      <c r="AU382" s="224"/>
      <c r="AV382" s="224"/>
      <c r="AW382" s="224"/>
      <c r="AX382" s="224"/>
      <c r="AY382" s="224"/>
    </row>
    <row r="383">
      <c r="A383" s="219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5"/>
      <c r="AA383" s="225"/>
      <c r="AB383" s="225"/>
      <c r="AC383" s="225"/>
      <c r="AD383" s="225"/>
      <c r="AE383" s="225"/>
      <c r="AF383" s="225"/>
      <c r="AG383" s="220"/>
      <c r="AH383" s="220"/>
      <c r="AI383" s="220"/>
      <c r="AJ383" s="220"/>
      <c r="AK383" s="222"/>
      <c r="AL383" s="222"/>
      <c r="AM383" s="222"/>
      <c r="AN383" s="222"/>
      <c r="AO383" s="223"/>
      <c r="AP383" s="220"/>
      <c r="AQ383" s="224"/>
      <c r="AR383" s="224"/>
      <c r="AS383" s="224"/>
      <c r="AT383" s="224"/>
      <c r="AU383" s="224"/>
      <c r="AV383" s="224"/>
      <c r="AW383" s="224"/>
      <c r="AX383" s="224"/>
      <c r="AY383" s="224"/>
    </row>
    <row r="384">
      <c r="A384" s="219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5"/>
      <c r="AA384" s="225"/>
      <c r="AB384" s="225"/>
      <c r="AC384" s="225"/>
      <c r="AD384" s="225"/>
      <c r="AE384" s="225"/>
      <c r="AF384" s="225"/>
      <c r="AG384" s="220"/>
      <c r="AH384" s="220"/>
      <c r="AI384" s="220"/>
      <c r="AJ384" s="220"/>
      <c r="AK384" s="222"/>
      <c r="AL384" s="222"/>
      <c r="AM384" s="222"/>
      <c r="AN384" s="222"/>
      <c r="AO384" s="223"/>
      <c r="AP384" s="220"/>
      <c r="AQ384" s="224"/>
      <c r="AR384" s="224"/>
      <c r="AS384" s="224"/>
      <c r="AT384" s="224"/>
      <c r="AU384" s="224"/>
      <c r="AV384" s="224"/>
      <c r="AW384" s="224"/>
      <c r="AX384" s="224"/>
      <c r="AY384" s="224"/>
    </row>
    <row r="385">
      <c r="A385" s="219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5"/>
      <c r="AA385" s="225"/>
      <c r="AB385" s="225"/>
      <c r="AC385" s="225"/>
      <c r="AD385" s="225"/>
      <c r="AE385" s="225"/>
      <c r="AF385" s="225"/>
      <c r="AG385" s="220"/>
      <c r="AH385" s="220"/>
      <c r="AI385" s="220"/>
      <c r="AJ385" s="220"/>
      <c r="AK385" s="222"/>
      <c r="AL385" s="222"/>
      <c r="AM385" s="222"/>
      <c r="AN385" s="222"/>
      <c r="AO385" s="223"/>
      <c r="AP385" s="220"/>
      <c r="AQ385" s="224"/>
      <c r="AR385" s="224"/>
      <c r="AS385" s="224"/>
      <c r="AT385" s="224"/>
      <c r="AU385" s="224"/>
      <c r="AV385" s="224"/>
      <c r="AW385" s="224"/>
      <c r="AX385" s="224"/>
      <c r="AY385" s="224"/>
    </row>
    <row r="386">
      <c r="A386" s="219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5"/>
      <c r="AA386" s="225"/>
      <c r="AB386" s="225"/>
      <c r="AC386" s="225"/>
      <c r="AD386" s="225"/>
      <c r="AE386" s="225"/>
      <c r="AF386" s="225"/>
      <c r="AG386" s="220"/>
      <c r="AH386" s="220"/>
      <c r="AI386" s="220"/>
      <c r="AJ386" s="220"/>
      <c r="AK386" s="222"/>
      <c r="AL386" s="222"/>
      <c r="AM386" s="222"/>
      <c r="AN386" s="222"/>
      <c r="AO386" s="223"/>
      <c r="AP386" s="220"/>
      <c r="AQ386" s="224"/>
      <c r="AR386" s="224"/>
      <c r="AS386" s="224"/>
      <c r="AT386" s="224"/>
      <c r="AU386" s="224"/>
      <c r="AV386" s="224"/>
      <c r="AW386" s="224"/>
      <c r="AX386" s="224"/>
      <c r="AY386" s="224"/>
    </row>
    <row r="387">
      <c r="A387" s="219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5"/>
      <c r="AA387" s="225"/>
      <c r="AB387" s="225"/>
      <c r="AC387" s="225"/>
      <c r="AD387" s="225"/>
      <c r="AE387" s="225"/>
      <c r="AF387" s="225"/>
      <c r="AG387" s="220"/>
      <c r="AH387" s="220"/>
      <c r="AI387" s="220"/>
      <c r="AJ387" s="220"/>
      <c r="AK387" s="222"/>
      <c r="AL387" s="222"/>
      <c r="AM387" s="222"/>
      <c r="AN387" s="222"/>
      <c r="AO387" s="223"/>
      <c r="AP387" s="220"/>
      <c r="AQ387" s="224"/>
      <c r="AR387" s="224"/>
      <c r="AS387" s="224"/>
      <c r="AT387" s="224"/>
      <c r="AU387" s="224"/>
      <c r="AV387" s="224"/>
      <c r="AW387" s="224"/>
      <c r="AX387" s="224"/>
      <c r="AY387" s="224"/>
    </row>
    <row r="388">
      <c r="A388" s="219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5"/>
      <c r="AA388" s="225"/>
      <c r="AB388" s="225"/>
      <c r="AC388" s="225"/>
      <c r="AD388" s="225"/>
      <c r="AE388" s="225"/>
      <c r="AF388" s="225"/>
      <c r="AG388" s="220"/>
      <c r="AH388" s="220"/>
      <c r="AI388" s="220"/>
      <c r="AJ388" s="220"/>
      <c r="AK388" s="222"/>
      <c r="AL388" s="222"/>
      <c r="AM388" s="222"/>
      <c r="AN388" s="222"/>
      <c r="AO388" s="223"/>
      <c r="AP388" s="220"/>
      <c r="AQ388" s="224"/>
      <c r="AR388" s="224"/>
      <c r="AS388" s="224"/>
      <c r="AT388" s="224"/>
      <c r="AU388" s="224"/>
      <c r="AV388" s="224"/>
      <c r="AW388" s="224"/>
      <c r="AX388" s="224"/>
      <c r="AY388" s="224"/>
    </row>
    <row r="389">
      <c r="A389" s="219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5"/>
      <c r="AA389" s="225"/>
      <c r="AB389" s="225"/>
      <c r="AC389" s="225"/>
      <c r="AD389" s="225"/>
      <c r="AE389" s="225"/>
      <c r="AF389" s="225"/>
      <c r="AG389" s="220"/>
      <c r="AH389" s="220"/>
      <c r="AI389" s="220"/>
      <c r="AJ389" s="220"/>
      <c r="AK389" s="222"/>
      <c r="AL389" s="222"/>
      <c r="AM389" s="222"/>
      <c r="AN389" s="222"/>
      <c r="AO389" s="223"/>
      <c r="AP389" s="220"/>
      <c r="AQ389" s="224"/>
      <c r="AR389" s="224"/>
      <c r="AS389" s="224"/>
      <c r="AT389" s="224"/>
      <c r="AU389" s="224"/>
      <c r="AV389" s="224"/>
      <c r="AW389" s="224"/>
      <c r="AX389" s="224"/>
      <c r="AY389" s="224"/>
    </row>
    <row r="390">
      <c r="A390" s="219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5"/>
      <c r="AA390" s="225"/>
      <c r="AB390" s="225"/>
      <c r="AC390" s="225"/>
      <c r="AD390" s="225"/>
      <c r="AE390" s="225"/>
      <c r="AF390" s="225"/>
      <c r="AG390" s="220"/>
      <c r="AH390" s="220"/>
      <c r="AI390" s="220"/>
      <c r="AJ390" s="220"/>
      <c r="AK390" s="222"/>
      <c r="AL390" s="222"/>
      <c r="AM390" s="222"/>
      <c r="AN390" s="222"/>
      <c r="AO390" s="223"/>
      <c r="AP390" s="220"/>
      <c r="AQ390" s="224"/>
      <c r="AR390" s="224"/>
      <c r="AS390" s="224"/>
      <c r="AT390" s="224"/>
      <c r="AU390" s="224"/>
      <c r="AV390" s="224"/>
      <c r="AW390" s="224"/>
      <c r="AX390" s="224"/>
      <c r="AY390" s="224"/>
    </row>
    <row r="391">
      <c r="A391" s="219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5"/>
      <c r="AA391" s="225"/>
      <c r="AB391" s="225"/>
      <c r="AC391" s="225"/>
      <c r="AD391" s="225"/>
      <c r="AE391" s="225"/>
      <c r="AF391" s="225"/>
      <c r="AG391" s="220"/>
      <c r="AH391" s="220"/>
      <c r="AI391" s="220"/>
      <c r="AJ391" s="220"/>
      <c r="AK391" s="222"/>
      <c r="AL391" s="222"/>
      <c r="AM391" s="222"/>
      <c r="AN391" s="222"/>
      <c r="AO391" s="223"/>
      <c r="AP391" s="220"/>
      <c r="AQ391" s="224"/>
      <c r="AR391" s="224"/>
      <c r="AS391" s="224"/>
      <c r="AT391" s="224"/>
      <c r="AU391" s="224"/>
      <c r="AV391" s="224"/>
      <c r="AW391" s="224"/>
      <c r="AX391" s="224"/>
      <c r="AY391" s="224"/>
    </row>
    <row r="392">
      <c r="A392" s="219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5"/>
      <c r="AA392" s="225"/>
      <c r="AB392" s="225"/>
      <c r="AC392" s="225"/>
      <c r="AD392" s="225"/>
      <c r="AE392" s="225"/>
      <c r="AF392" s="225"/>
      <c r="AG392" s="220"/>
      <c r="AH392" s="220"/>
      <c r="AI392" s="220"/>
      <c r="AJ392" s="220"/>
      <c r="AK392" s="222"/>
      <c r="AL392" s="222"/>
      <c r="AM392" s="222"/>
      <c r="AN392" s="222"/>
      <c r="AO392" s="223"/>
      <c r="AP392" s="220"/>
      <c r="AQ392" s="224"/>
      <c r="AR392" s="224"/>
      <c r="AS392" s="224"/>
      <c r="AT392" s="224"/>
      <c r="AU392" s="224"/>
      <c r="AV392" s="224"/>
      <c r="AW392" s="224"/>
      <c r="AX392" s="224"/>
      <c r="AY392" s="224"/>
    </row>
    <row r="393">
      <c r="A393" s="219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5"/>
      <c r="AA393" s="225"/>
      <c r="AB393" s="225"/>
      <c r="AC393" s="225"/>
      <c r="AD393" s="225"/>
      <c r="AE393" s="225"/>
      <c r="AF393" s="225"/>
      <c r="AG393" s="220"/>
      <c r="AH393" s="220"/>
      <c r="AI393" s="220"/>
      <c r="AJ393" s="220"/>
      <c r="AK393" s="222"/>
      <c r="AL393" s="222"/>
      <c r="AM393" s="222"/>
      <c r="AN393" s="222"/>
      <c r="AO393" s="223"/>
      <c r="AP393" s="220"/>
      <c r="AQ393" s="224"/>
      <c r="AR393" s="224"/>
      <c r="AS393" s="224"/>
      <c r="AT393" s="224"/>
      <c r="AU393" s="224"/>
      <c r="AV393" s="224"/>
      <c r="AW393" s="224"/>
      <c r="AX393" s="224"/>
      <c r="AY393" s="224"/>
    </row>
    <row r="394">
      <c r="A394" s="219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5"/>
      <c r="AA394" s="225"/>
      <c r="AB394" s="225"/>
      <c r="AC394" s="225"/>
      <c r="AD394" s="225"/>
      <c r="AE394" s="225"/>
      <c r="AF394" s="225"/>
      <c r="AG394" s="220"/>
      <c r="AH394" s="220"/>
      <c r="AI394" s="220"/>
      <c r="AJ394" s="220"/>
      <c r="AK394" s="222"/>
      <c r="AL394" s="222"/>
      <c r="AM394" s="222"/>
      <c r="AN394" s="222"/>
      <c r="AO394" s="223"/>
      <c r="AP394" s="220"/>
      <c r="AQ394" s="224"/>
      <c r="AR394" s="224"/>
      <c r="AS394" s="224"/>
      <c r="AT394" s="224"/>
      <c r="AU394" s="224"/>
      <c r="AV394" s="224"/>
      <c r="AW394" s="224"/>
      <c r="AX394" s="224"/>
      <c r="AY394" s="224"/>
    </row>
    <row r="395">
      <c r="A395" s="219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5"/>
      <c r="AA395" s="225"/>
      <c r="AB395" s="225"/>
      <c r="AC395" s="225"/>
      <c r="AD395" s="225"/>
      <c r="AE395" s="225"/>
      <c r="AF395" s="225"/>
      <c r="AG395" s="220"/>
      <c r="AH395" s="220"/>
      <c r="AI395" s="220"/>
      <c r="AJ395" s="220"/>
      <c r="AK395" s="222"/>
      <c r="AL395" s="222"/>
      <c r="AM395" s="222"/>
      <c r="AN395" s="222"/>
      <c r="AO395" s="223"/>
      <c r="AP395" s="220"/>
      <c r="AQ395" s="224"/>
      <c r="AR395" s="224"/>
      <c r="AS395" s="224"/>
      <c r="AT395" s="224"/>
      <c r="AU395" s="224"/>
      <c r="AV395" s="224"/>
      <c r="AW395" s="224"/>
      <c r="AX395" s="224"/>
      <c r="AY395" s="224"/>
    </row>
    <row r="396">
      <c r="A396" s="219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5"/>
      <c r="AA396" s="225"/>
      <c r="AB396" s="225"/>
      <c r="AC396" s="225"/>
      <c r="AD396" s="225"/>
      <c r="AE396" s="225"/>
      <c r="AF396" s="225"/>
      <c r="AG396" s="220"/>
      <c r="AH396" s="220"/>
      <c r="AI396" s="220"/>
      <c r="AJ396" s="220"/>
      <c r="AK396" s="222"/>
      <c r="AL396" s="222"/>
      <c r="AM396" s="222"/>
      <c r="AN396" s="222"/>
      <c r="AO396" s="223"/>
      <c r="AP396" s="220"/>
      <c r="AQ396" s="224"/>
      <c r="AR396" s="224"/>
      <c r="AS396" s="224"/>
      <c r="AT396" s="224"/>
      <c r="AU396" s="224"/>
      <c r="AV396" s="224"/>
      <c r="AW396" s="224"/>
      <c r="AX396" s="224"/>
      <c r="AY396" s="224"/>
    </row>
    <row r="397">
      <c r="A397" s="219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5"/>
      <c r="AA397" s="225"/>
      <c r="AB397" s="225"/>
      <c r="AC397" s="225"/>
      <c r="AD397" s="225"/>
      <c r="AE397" s="225"/>
      <c r="AF397" s="225"/>
      <c r="AG397" s="220"/>
      <c r="AH397" s="220"/>
      <c r="AI397" s="220"/>
      <c r="AJ397" s="220"/>
      <c r="AK397" s="222"/>
      <c r="AL397" s="222"/>
      <c r="AM397" s="222"/>
      <c r="AN397" s="222"/>
      <c r="AO397" s="223"/>
      <c r="AP397" s="220"/>
      <c r="AQ397" s="224"/>
      <c r="AR397" s="224"/>
      <c r="AS397" s="224"/>
      <c r="AT397" s="224"/>
      <c r="AU397" s="224"/>
      <c r="AV397" s="224"/>
      <c r="AW397" s="224"/>
      <c r="AX397" s="224"/>
      <c r="AY397" s="224"/>
    </row>
    <row r="398">
      <c r="A398" s="219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5"/>
      <c r="AA398" s="225"/>
      <c r="AB398" s="225"/>
      <c r="AC398" s="225"/>
      <c r="AD398" s="225"/>
      <c r="AE398" s="225"/>
      <c r="AF398" s="225"/>
      <c r="AG398" s="220"/>
      <c r="AH398" s="220"/>
      <c r="AI398" s="220"/>
      <c r="AJ398" s="220"/>
      <c r="AK398" s="222"/>
      <c r="AL398" s="222"/>
      <c r="AM398" s="222"/>
      <c r="AN398" s="222"/>
      <c r="AO398" s="223"/>
      <c r="AP398" s="220"/>
      <c r="AQ398" s="224"/>
      <c r="AR398" s="224"/>
      <c r="AS398" s="224"/>
      <c r="AT398" s="224"/>
      <c r="AU398" s="224"/>
      <c r="AV398" s="224"/>
      <c r="AW398" s="224"/>
      <c r="AX398" s="224"/>
      <c r="AY398" s="224"/>
    </row>
    <row r="399">
      <c r="A399" s="219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5"/>
      <c r="AA399" s="225"/>
      <c r="AB399" s="225"/>
      <c r="AC399" s="225"/>
      <c r="AD399" s="225"/>
      <c r="AE399" s="225"/>
      <c r="AF399" s="225"/>
      <c r="AG399" s="220"/>
      <c r="AH399" s="220"/>
      <c r="AI399" s="220"/>
      <c r="AJ399" s="220"/>
      <c r="AK399" s="222"/>
      <c r="AL399" s="222"/>
      <c r="AM399" s="222"/>
      <c r="AN399" s="222"/>
      <c r="AO399" s="223"/>
      <c r="AP399" s="220"/>
      <c r="AQ399" s="224"/>
      <c r="AR399" s="224"/>
      <c r="AS399" s="224"/>
      <c r="AT399" s="224"/>
      <c r="AU399" s="224"/>
      <c r="AV399" s="224"/>
      <c r="AW399" s="224"/>
      <c r="AX399" s="224"/>
      <c r="AY399" s="224"/>
    </row>
    <row r="400">
      <c r="A400" s="219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5"/>
      <c r="AA400" s="225"/>
      <c r="AB400" s="225"/>
      <c r="AC400" s="225"/>
      <c r="AD400" s="225"/>
      <c r="AE400" s="225"/>
      <c r="AF400" s="225"/>
      <c r="AG400" s="220"/>
      <c r="AH400" s="220"/>
      <c r="AI400" s="220"/>
      <c r="AJ400" s="220"/>
      <c r="AK400" s="222"/>
      <c r="AL400" s="222"/>
      <c r="AM400" s="222"/>
      <c r="AN400" s="222"/>
      <c r="AO400" s="223"/>
      <c r="AP400" s="220"/>
      <c r="AQ400" s="224"/>
      <c r="AR400" s="224"/>
      <c r="AS400" s="224"/>
      <c r="AT400" s="224"/>
      <c r="AU400" s="224"/>
      <c r="AV400" s="224"/>
      <c r="AW400" s="224"/>
      <c r="AX400" s="224"/>
      <c r="AY400" s="224"/>
    </row>
    <row r="401">
      <c r="A401" s="219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5"/>
      <c r="AA401" s="225"/>
      <c r="AB401" s="225"/>
      <c r="AC401" s="225"/>
      <c r="AD401" s="225"/>
      <c r="AE401" s="225"/>
      <c r="AF401" s="225"/>
      <c r="AG401" s="220"/>
      <c r="AH401" s="220"/>
      <c r="AI401" s="220"/>
      <c r="AJ401" s="220"/>
      <c r="AK401" s="222"/>
      <c r="AL401" s="222"/>
      <c r="AM401" s="222"/>
      <c r="AN401" s="222"/>
      <c r="AO401" s="223"/>
      <c r="AP401" s="220"/>
      <c r="AQ401" s="224"/>
      <c r="AR401" s="224"/>
      <c r="AS401" s="224"/>
      <c r="AT401" s="224"/>
      <c r="AU401" s="224"/>
      <c r="AV401" s="224"/>
      <c r="AW401" s="224"/>
      <c r="AX401" s="224"/>
      <c r="AY401" s="224"/>
    </row>
    <row r="402">
      <c r="A402" s="219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5"/>
      <c r="AA402" s="225"/>
      <c r="AB402" s="225"/>
      <c r="AC402" s="225"/>
      <c r="AD402" s="225"/>
      <c r="AE402" s="225"/>
      <c r="AF402" s="225"/>
      <c r="AG402" s="220"/>
      <c r="AH402" s="220"/>
      <c r="AI402" s="220"/>
      <c r="AJ402" s="220"/>
      <c r="AK402" s="222"/>
      <c r="AL402" s="222"/>
      <c r="AM402" s="222"/>
      <c r="AN402" s="222"/>
      <c r="AO402" s="223"/>
      <c r="AP402" s="220"/>
      <c r="AQ402" s="224"/>
      <c r="AR402" s="224"/>
      <c r="AS402" s="224"/>
      <c r="AT402" s="224"/>
      <c r="AU402" s="224"/>
      <c r="AV402" s="224"/>
      <c r="AW402" s="224"/>
      <c r="AX402" s="224"/>
      <c r="AY402" s="224"/>
    </row>
    <row r="403">
      <c r="A403" s="219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5"/>
      <c r="AA403" s="225"/>
      <c r="AB403" s="225"/>
      <c r="AC403" s="225"/>
      <c r="AD403" s="225"/>
      <c r="AE403" s="225"/>
      <c r="AF403" s="225"/>
      <c r="AG403" s="220"/>
      <c r="AH403" s="220"/>
      <c r="AI403" s="220"/>
      <c r="AJ403" s="220"/>
      <c r="AK403" s="222"/>
      <c r="AL403" s="222"/>
      <c r="AM403" s="222"/>
      <c r="AN403" s="222"/>
      <c r="AO403" s="223"/>
      <c r="AP403" s="220"/>
      <c r="AQ403" s="224"/>
      <c r="AR403" s="224"/>
      <c r="AS403" s="224"/>
      <c r="AT403" s="224"/>
      <c r="AU403" s="224"/>
      <c r="AV403" s="224"/>
      <c r="AW403" s="224"/>
      <c r="AX403" s="224"/>
      <c r="AY403" s="224"/>
    </row>
    <row r="404">
      <c r="A404" s="219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5"/>
      <c r="AA404" s="225"/>
      <c r="AB404" s="225"/>
      <c r="AC404" s="225"/>
      <c r="AD404" s="225"/>
      <c r="AE404" s="225"/>
      <c r="AF404" s="225"/>
      <c r="AG404" s="220"/>
      <c r="AH404" s="220"/>
      <c r="AI404" s="220"/>
      <c r="AJ404" s="220"/>
      <c r="AK404" s="222"/>
      <c r="AL404" s="222"/>
      <c r="AM404" s="222"/>
      <c r="AN404" s="222"/>
      <c r="AO404" s="223"/>
      <c r="AP404" s="220"/>
      <c r="AQ404" s="224"/>
      <c r="AR404" s="224"/>
      <c r="AS404" s="224"/>
      <c r="AT404" s="224"/>
      <c r="AU404" s="224"/>
      <c r="AV404" s="224"/>
      <c r="AW404" s="224"/>
      <c r="AX404" s="224"/>
      <c r="AY404" s="224"/>
    </row>
    <row r="405">
      <c r="A405" s="219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5"/>
      <c r="AA405" s="225"/>
      <c r="AB405" s="225"/>
      <c r="AC405" s="225"/>
      <c r="AD405" s="225"/>
      <c r="AE405" s="225"/>
      <c r="AF405" s="225"/>
      <c r="AG405" s="220"/>
      <c r="AH405" s="220"/>
      <c r="AI405" s="220"/>
      <c r="AJ405" s="220"/>
      <c r="AK405" s="222"/>
      <c r="AL405" s="222"/>
      <c r="AM405" s="222"/>
      <c r="AN405" s="222"/>
      <c r="AO405" s="223"/>
      <c r="AP405" s="220"/>
      <c r="AQ405" s="224"/>
      <c r="AR405" s="224"/>
      <c r="AS405" s="224"/>
      <c r="AT405" s="224"/>
      <c r="AU405" s="224"/>
      <c r="AV405" s="224"/>
      <c r="AW405" s="224"/>
      <c r="AX405" s="224"/>
      <c r="AY405" s="224"/>
    </row>
    <row r="406">
      <c r="A406" s="219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5"/>
      <c r="AA406" s="225"/>
      <c r="AB406" s="225"/>
      <c r="AC406" s="225"/>
      <c r="AD406" s="225"/>
      <c r="AE406" s="225"/>
      <c r="AF406" s="225"/>
      <c r="AG406" s="220"/>
      <c r="AH406" s="220"/>
      <c r="AI406" s="220"/>
      <c r="AJ406" s="220"/>
      <c r="AK406" s="222"/>
      <c r="AL406" s="222"/>
      <c r="AM406" s="222"/>
      <c r="AN406" s="222"/>
      <c r="AO406" s="223"/>
      <c r="AP406" s="220"/>
      <c r="AQ406" s="224"/>
      <c r="AR406" s="224"/>
      <c r="AS406" s="224"/>
      <c r="AT406" s="224"/>
      <c r="AU406" s="224"/>
      <c r="AV406" s="224"/>
      <c r="AW406" s="224"/>
      <c r="AX406" s="224"/>
      <c r="AY406" s="224"/>
    </row>
    <row r="407">
      <c r="A407" s="219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5"/>
      <c r="AA407" s="225"/>
      <c r="AB407" s="225"/>
      <c r="AC407" s="225"/>
      <c r="AD407" s="225"/>
      <c r="AE407" s="225"/>
      <c r="AF407" s="225"/>
      <c r="AG407" s="220"/>
      <c r="AH407" s="220"/>
      <c r="AI407" s="220"/>
      <c r="AJ407" s="220"/>
      <c r="AK407" s="222"/>
      <c r="AL407" s="222"/>
      <c r="AM407" s="222"/>
      <c r="AN407" s="222"/>
      <c r="AO407" s="223"/>
      <c r="AP407" s="220"/>
      <c r="AQ407" s="224"/>
      <c r="AR407" s="224"/>
      <c r="AS407" s="224"/>
      <c r="AT407" s="224"/>
      <c r="AU407" s="224"/>
      <c r="AV407" s="224"/>
      <c r="AW407" s="224"/>
      <c r="AX407" s="224"/>
      <c r="AY407" s="224"/>
    </row>
    <row r="408">
      <c r="A408" s="219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5"/>
      <c r="AA408" s="225"/>
      <c r="AB408" s="225"/>
      <c r="AC408" s="225"/>
      <c r="AD408" s="225"/>
      <c r="AE408" s="225"/>
      <c r="AF408" s="225"/>
      <c r="AG408" s="220"/>
      <c r="AH408" s="220"/>
      <c r="AI408" s="220"/>
      <c r="AJ408" s="220"/>
      <c r="AK408" s="222"/>
      <c r="AL408" s="222"/>
      <c r="AM408" s="222"/>
      <c r="AN408" s="222"/>
      <c r="AO408" s="223"/>
      <c r="AP408" s="220"/>
      <c r="AQ408" s="224"/>
      <c r="AR408" s="224"/>
      <c r="AS408" s="224"/>
      <c r="AT408" s="224"/>
      <c r="AU408" s="224"/>
      <c r="AV408" s="224"/>
      <c r="AW408" s="224"/>
      <c r="AX408" s="224"/>
      <c r="AY408" s="224"/>
    </row>
    <row r="409">
      <c r="A409" s="219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5"/>
      <c r="AA409" s="225"/>
      <c r="AB409" s="225"/>
      <c r="AC409" s="225"/>
      <c r="AD409" s="225"/>
      <c r="AE409" s="225"/>
      <c r="AF409" s="225"/>
      <c r="AG409" s="220"/>
      <c r="AH409" s="220"/>
      <c r="AI409" s="220"/>
      <c r="AJ409" s="220"/>
      <c r="AK409" s="222"/>
      <c r="AL409" s="222"/>
      <c r="AM409" s="222"/>
      <c r="AN409" s="222"/>
      <c r="AO409" s="223"/>
      <c r="AP409" s="220"/>
      <c r="AQ409" s="224"/>
      <c r="AR409" s="224"/>
      <c r="AS409" s="224"/>
      <c r="AT409" s="224"/>
      <c r="AU409" s="224"/>
      <c r="AV409" s="224"/>
      <c r="AW409" s="224"/>
      <c r="AX409" s="224"/>
      <c r="AY409" s="224"/>
    </row>
    <row r="410">
      <c r="A410" s="219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5"/>
      <c r="AA410" s="225"/>
      <c r="AB410" s="225"/>
      <c r="AC410" s="225"/>
      <c r="AD410" s="225"/>
      <c r="AE410" s="225"/>
      <c r="AF410" s="225"/>
      <c r="AG410" s="220"/>
      <c r="AH410" s="220"/>
      <c r="AI410" s="220"/>
      <c r="AJ410" s="220"/>
      <c r="AK410" s="222"/>
      <c r="AL410" s="222"/>
      <c r="AM410" s="222"/>
      <c r="AN410" s="222"/>
      <c r="AO410" s="223"/>
      <c r="AP410" s="220"/>
      <c r="AQ410" s="224"/>
      <c r="AR410" s="224"/>
      <c r="AS410" s="224"/>
      <c r="AT410" s="224"/>
      <c r="AU410" s="224"/>
      <c r="AV410" s="224"/>
      <c r="AW410" s="224"/>
      <c r="AX410" s="224"/>
      <c r="AY410" s="224"/>
    </row>
    <row r="411">
      <c r="A411" s="219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5"/>
      <c r="AA411" s="225"/>
      <c r="AB411" s="225"/>
      <c r="AC411" s="225"/>
      <c r="AD411" s="225"/>
      <c r="AE411" s="225"/>
      <c r="AF411" s="225"/>
      <c r="AG411" s="220"/>
      <c r="AH411" s="220"/>
      <c r="AI411" s="220"/>
      <c r="AJ411" s="220"/>
      <c r="AK411" s="222"/>
      <c r="AL411" s="222"/>
      <c r="AM411" s="222"/>
      <c r="AN411" s="222"/>
      <c r="AO411" s="223"/>
      <c r="AP411" s="220"/>
      <c r="AQ411" s="224"/>
      <c r="AR411" s="224"/>
      <c r="AS411" s="224"/>
      <c r="AT411" s="224"/>
      <c r="AU411" s="224"/>
      <c r="AV411" s="224"/>
      <c r="AW411" s="224"/>
      <c r="AX411" s="224"/>
      <c r="AY411" s="224"/>
    </row>
    <row r="412">
      <c r="A412" s="219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5"/>
      <c r="AA412" s="225"/>
      <c r="AB412" s="225"/>
      <c r="AC412" s="225"/>
      <c r="AD412" s="225"/>
      <c r="AE412" s="225"/>
      <c r="AF412" s="225"/>
      <c r="AG412" s="220"/>
      <c r="AH412" s="220"/>
      <c r="AI412" s="220"/>
      <c r="AJ412" s="220"/>
      <c r="AK412" s="222"/>
      <c r="AL412" s="222"/>
      <c r="AM412" s="222"/>
      <c r="AN412" s="222"/>
      <c r="AO412" s="223"/>
      <c r="AP412" s="220"/>
      <c r="AQ412" s="224"/>
      <c r="AR412" s="224"/>
      <c r="AS412" s="224"/>
      <c r="AT412" s="224"/>
      <c r="AU412" s="224"/>
      <c r="AV412" s="224"/>
      <c r="AW412" s="224"/>
      <c r="AX412" s="224"/>
      <c r="AY412" s="224"/>
    </row>
    <row r="413">
      <c r="A413" s="219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5"/>
      <c r="AA413" s="225"/>
      <c r="AB413" s="225"/>
      <c r="AC413" s="225"/>
      <c r="AD413" s="225"/>
      <c r="AE413" s="225"/>
      <c r="AF413" s="225"/>
      <c r="AG413" s="220"/>
      <c r="AH413" s="220"/>
      <c r="AI413" s="220"/>
      <c r="AJ413" s="220"/>
      <c r="AK413" s="222"/>
      <c r="AL413" s="222"/>
      <c r="AM413" s="222"/>
      <c r="AN413" s="222"/>
      <c r="AO413" s="223"/>
      <c r="AP413" s="220"/>
      <c r="AQ413" s="224"/>
      <c r="AR413" s="224"/>
      <c r="AS413" s="224"/>
      <c r="AT413" s="224"/>
      <c r="AU413" s="224"/>
      <c r="AV413" s="224"/>
      <c r="AW413" s="224"/>
      <c r="AX413" s="224"/>
      <c r="AY413" s="224"/>
    </row>
    <row r="414">
      <c r="A414" s="219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5"/>
      <c r="AA414" s="225"/>
      <c r="AB414" s="225"/>
      <c r="AC414" s="225"/>
      <c r="AD414" s="225"/>
      <c r="AE414" s="225"/>
      <c r="AF414" s="225"/>
      <c r="AG414" s="220"/>
      <c r="AH414" s="220"/>
      <c r="AI414" s="220"/>
      <c r="AJ414" s="220"/>
      <c r="AK414" s="222"/>
      <c r="AL414" s="222"/>
      <c r="AM414" s="222"/>
      <c r="AN414" s="222"/>
      <c r="AO414" s="223"/>
      <c r="AP414" s="220"/>
      <c r="AQ414" s="224"/>
      <c r="AR414" s="224"/>
      <c r="AS414" s="224"/>
      <c r="AT414" s="224"/>
      <c r="AU414" s="224"/>
      <c r="AV414" s="224"/>
      <c r="AW414" s="224"/>
      <c r="AX414" s="224"/>
      <c r="AY414" s="224"/>
    </row>
    <row r="415">
      <c r="A415" s="219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5"/>
      <c r="AA415" s="225"/>
      <c r="AB415" s="225"/>
      <c r="AC415" s="225"/>
      <c r="AD415" s="225"/>
      <c r="AE415" s="225"/>
      <c r="AF415" s="225"/>
      <c r="AG415" s="220"/>
      <c r="AH415" s="220"/>
      <c r="AI415" s="220"/>
      <c r="AJ415" s="220"/>
      <c r="AK415" s="222"/>
      <c r="AL415" s="222"/>
      <c r="AM415" s="222"/>
      <c r="AN415" s="222"/>
      <c r="AO415" s="223"/>
      <c r="AP415" s="220"/>
      <c r="AQ415" s="224"/>
      <c r="AR415" s="224"/>
      <c r="AS415" s="224"/>
      <c r="AT415" s="224"/>
      <c r="AU415" s="224"/>
      <c r="AV415" s="224"/>
      <c r="AW415" s="224"/>
      <c r="AX415" s="224"/>
      <c r="AY415" s="224"/>
    </row>
    <row r="416">
      <c r="A416" s="219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5"/>
      <c r="AA416" s="225"/>
      <c r="AB416" s="225"/>
      <c r="AC416" s="225"/>
      <c r="AD416" s="225"/>
      <c r="AE416" s="225"/>
      <c r="AF416" s="225"/>
      <c r="AG416" s="220"/>
      <c r="AH416" s="220"/>
      <c r="AI416" s="220"/>
      <c r="AJ416" s="220"/>
      <c r="AK416" s="222"/>
      <c r="AL416" s="222"/>
      <c r="AM416" s="222"/>
      <c r="AN416" s="222"/>
      <c r="AO416" s="223"/>
      <c r="AP416" s="220"/>
      <c r="AQ416" s="224"/>
      <c r="AR416" s="224"/>
      <c r="AS416" s="224"/>
      <c r="AT416" s="224"/>
      <c r="AU416" s="224"/>
      <c r="AV416" s="224"/>
      <c r="AW416" s="224"/>
      <c r="AX416" s="224"/>
      <c r="AY416" s="224"/>
    </row>
    <row r="417">
      <c r="A417" s="219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5"/>
      <c r="AA417" s="225"/>
      <c r="AB417" s="225"/>
      <c r="AC417" s="225"/>
      <c r="AD417" s="225"/>
      <c r="AE417" s="225"/>
      <c r="AF417" s="225"/>
      <c r="AG417" s="220"/>
      <c r="AH417" s="220"/>
      <c r="AI417" s="220"/>
      <c r="AJ417" s="220"/>
      <c r="AK417" s="222"/>
      <c r="AL417" s="222"/>
      <c r="AM417" s="222"/>
      <c r="AN417" s="222"/>
      <c r="AO417" s="223"/>
      <c r="AP417" s="220"/>
      <c r="AQ417" s="224"/>
      <c r="AR417" s="224"/>
      <c r="AS417" s="224"/>
      <c r="AT417" s="224"/>
      <c r="AU417" s="224"/>
      <c r="AV417" s="224"/>
      <c r="AW417" s="224"/>
      <c r="AX417" s="224"/>
      <c r="AY417" s="224"/>
    </row>
    <row r="418">
      <c r="A418" s="219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5"/>
      <c r="AA418" s="225"/>
      <c r="AB418" s="225"/>
      <c r="AC418" s="225"/>
      <c r="AD418" s="225"/>
      <c r="AE418" s="225"/>
      <c r="AF418" s="225"/>
      <c r="AG418" s="220"/>
      <c r="AH418" s="220"/>
      <c r="AI418" s="220"/>
      <c r="AJ418" s="220"/>
      <c r="AK418" s="222"/>
      <c r="AL418" s="222"/>
      <c r="AM418" s="222"/>
      <c r="AN418" s="222"/>
      <c r="AO418" s="223"/>
      <c r="AP418" s="220"/>
      <c r="AQ418" s="224"/>
      <c r="AR418" s="224"/>
      <c r="AS418" s="224"/>
      <c r="AT418" s="224"/>
      <c r="AU418" s="224"/>
      <c r="AV418" s="224"/>
      <c r="AW418" s="224"/>
      <c r="AX418" s="224"/>
      <c r="AY418" s="224"/>
    </row>
    <row r="419">
      <c r="A419" s="219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5"/>
      <c r="AA419" s="225"/>
      <c r="AB419" s="225"/>
      <c r="AC419" s="225"/>
      <c r="AD419" s="225"/>
      <c r="AE419" s="225"/>
      <c r="AF419" s="225"/>
      <c r="AG419" s="220"/>
      <c r="AH419" s="220"/>
      <c r="AI419" s="220"/>
      <c r="AJ419" s="220"/>
      <c r="AK419" s="222"/>
      <c r="AL419" s="222"/>
      <c r="AM419" s="222"/>
      <c r="AN419" s="222"/>
      <c r="AO419" s="223"/>
      <c r="AP419" s="220"/>
      <c r="AQ419" s="224"/>
      <c r="AR419" s="224"/>
      <c r="AS419" s="224"/>
      <c r="AT419" s="224"/>
      <c r="AU419" s="224"/>
      <c r="AV419" s="224"/>
      <c r="AW419" s="224"/>
      <c r="AX419" s="224"/>
      <c r="AY419" s="224"/>
    </row>
    <row r="420">
      <c r="A420" s="219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5"/>
      <c r="AA420" s="225"/>
      <c r="AB420" s="225"/>
      <c r="AC420" s="225"/>
      <c r="AD420" s="225"/>
      <c r="AE420" s="225"/>
      <c r="AF420" s="225"/>
      <c r="AG420" s="220"/>
      <c r="AH420" s="220"/>
      <c r="AI420" s="220"/>
      <c r="AJ420" s="220"/>
      <c r="AK420" s="222"/>
      <c r="AL420" s="222"/>
      <c r="AM420" s="222"/>
      <c r="AN420" s="222"/>
      <c r="AO420" s="223"/>
      <c r="AP420" s="220"/>
      <c r="AQ420" s="224"/>
      <c r="AR420" s="224"/>
      <c r="AS420" s="224"/>
      <c r="AT420" s="224"/>
      <c r="AU420" s="224"/>
      <c r="AV420" s="224"/>
      <c r="AW420" s="224"/>
      <c r="AX420" s="224"/>
      <c r="AY420" s="224"/>
    </row>
    <row r="421">
      <c r="A421" s="219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5"/>
      <c r="AA421" s="225"/>
      <c r="AB421" s="225"/>
      <c r="AC421" s="225"/>
      <c r="AD421" s="225"/>
      <c r="AE421" s="225"/>
      <c r="AF421" s="225"/>
      <c r="AG421" s="220"/>
      <c r="AH421" s="220"/>
      <c r="AI421" s="220"/>
      <c r="AJ421" s="220"/>
      <c r="AK421" s="222"/>
      <c r="AL421" s="222"/>
      <c r="AM421" s="222"/>
      <c r="AN421" s="222"/>
      <c r="AO421" s="223"/>
      <c r="AP421" s="220"/>
      <c r="AQ421" s="224"/>
      <c r="AR421" s="224"/>
      <c r="AS421" s="224"/>
      <c r="AT421" s="224"/>
      <c r="AU421" s="224"/>
      <c r="AV421" s="224"/>
      <c r="AW421" s="224"/>
      <c r="AX421" s="224"/>
      <c r="AY421" s="224"/>
    </row>
    <row r="422">
      <c r="A422" s="219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5"/>
      <c r="AA422" s="225"/>
      <c r="AB422" s="225"/>
      <c r="AC422" s="225"/>
      <c r="AD422" s="225"/>
      <c r="AE422" s="225"/>
      <c r="AF422" s="225"/>
      <c r="AG422" s="220"/>
      <c r="AH422" s="220"/>
      <c r="AI422" s="220"/>
      <c r="AJ422" s="220"/>
      <c r="AK422" s="222"/>
      <c r="AL422" s="222"/>
      <c r="AM422" s="222"/>
      <c r="AN422" s="222"/>
      <c r="AO422" s="223"/>
      <c r="AP422" s="220"/>
      <c r="AQ422" s="224"/>
      <c r="AR422" s="224"/>
      <c r="AS422" s="224"/>
      <c r="AT422" s="224"/>
      <c r="AU422" s="224"/>
      <c r="AV422" s="224"/>
      <c r="AW422" s="224"/>
      <c r="AX422" s="224"/>
      <c r="AY422" s="224"/>
    </row>
    <row r="423">
      <c r="A423" s="219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5"/>
      <c r="AA423" s="225"/>
      <c r="AB423" s="225"/>
      <c r="AC423" s="225"/>
      <c r="AD423" s="225"/>
      <c r="AE423" s="225"/>
      <c r="AF423" s="225"/>
      <c r="AG423" s="220"/>
      <c r="AH423" s="220"/>
      <c r="AI423" s="220"/>
      <c r="AJ423" s="220"/>
      <c r="AK423" s="222"/>
      <c r="AL423" s="222"/>
      <c r="AM423" s="222"/>
      <c r="AN423" s="222"/>
      <c r="AO423" s="223"/>
      <c r="AP423" s="220"/>
      <c r="AQ423" s="224"/>
      <c r="AR423" s="224"/>
      <c r="AS423" s="224"/>
      <c r="AT423" s="224"/>
      <c r="AU423" s="224"/>
      <c r="AV423" s="224"/>
      <c r="AW423" s="224"/>
      <c r="AX423" s="224"/>
      <c r="AY423" s="224"/>
    </row>
    <row r="424">
      <c r="A424" s="219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5"/>
      <c r="AA424" s="225"/>
      <c r="AB424" s="225"/>
      <c r="AC424" s="225"/>
      <c r="AD424" s="225"/>
      <c r="AE424" s="225"/>
      <c r="AF424" s="225"/>
      <c r="AG424" s="220"/>
      <c r="AH424" s="220"/>
      <c r="AI424" s="220"/>
      <c r="AJ424" s="220"/>
      <c r="AK424" s="222"/>
      <c r="AL424" s="222"/>
      <c r="AM424" s="222"/>
      <c r="AN424" s="222"/>
      <c r="AO424" s="223"/>
      <c r="AP424" s="220"/>
      <c r="AQ424" s="224"/>
      <c r="AR424" s="224"/>
      <c r="AS424" s="224"/>
      <c r="AT424" s="224"/>
      <c r="AU424" s="224"/>
      <c r="AV424" s="224"/>
      <c r="AW424" s="224"/>
      <c r="AX424" s="224"/>
      <c r="AY424" s="224"/>
    </row>
    <row r="425">
      <c r="A425" s="219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5"/>
      <c r="AA425" s="225"/>
      <c r="AB425" s="225"/>
      <c r="AC425" s="225"/>
      <c r="AD425" s="225"/>
      <c r="AE425" s="225"/>
      <c r="AF425" s="225"/>
      <c r="AG425" s="220"/>
      <c r="AH425" s="220"/>
      <c r="AI425" s="220"/>
      <c r="AJ425" s="220"/>
      <c r="AK425" s="222"/>
      <c r="AL425" s="222"/>
      <c r="AM425" s="222"/>
      <c r="AN425" s="222"/>
      <c r="AO425" s="223"/>
      <c r="AP425" s="220"/>
      <c r="AQ425" s="224"/>
      <c r="AR425" s="224"/>
      <c r="AS425" s="224"/>
      <c r="AT425" s="224"/>
      <c r="AU425" s="224"/>
      <c r="AV425" s="224"/>
      <c r="AW425" s="224"/>
      <c r="AX425" s="224"/>
      <c r="AY425" s="224"/>
    </row>
    <row r="426">
      <c r="A426" s="219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5"/>
      <c r="AA426" s="225"/>
      <c r="AB426" s="225"/>
      <c r="AC426" s="225"/>
      <c r="AD426" s="225"/>
      <c r="AE426" s="225"/>
      <c r="AF426" s="225"/>
      <c r="AG426" s="220"/>
      <c r="AH426" s="220"/>
      <c r="AI426" s="220"/>
      <c r="AJ426" s="220"/>
      <c r="AK426" s="222"/>
      <c r="AL426" s="222"/>
      <c r="AM426" s="222"/>
      <c r="AN426" s="222"/>
      <c r="AO426" s="223"/>
      <c r="AP426" s="220"/>
      <c r="AQ426" s="224"/>
      <c r="AR426" s="224"/>
      <c r="AS426" s="224"/>
      <c r="AT426" s="224"/>
      <c r="AU426" s="224"/>
      <c r="AV426" s="224"/>
      <c r="AW426" s="224"/>
      <c r="AX426" s="224"/>
      <c r="AY426" s="224"/>
    </row>
    <row r="427">
      <c r="A427" s="219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5"/>
      <c r="AA427" s="225"/>
      <c r="AB427" s="225"/>
      <c r="AC427" s="225"/>
      <c r="AD427" s="225"/>
      <c r="AE427" s="225"/>
      <c r="AF427" s="225"/>
      <c r="AG427" s="220"/>
      <c r="AH427" s="220"/>
      <c r="AI427" s="220"/>
      <c r="AJ427" s="220"/>
      <c r="AK427" s="222"/>
      <c r="AL427" s="222"/>
      <c r="AM427" s="222"/>
      <c r="AN427" s="222"/>
      <c r="AO427" s="223"/>
      <c r="AP427" s="220"/>
      <c r="AQ427" s="224"/>
      <c r="AR427" s="224"/>
      <c r="AS427" s="224"/>
      <c r="AT427" s="224"/>
      <c r="AU427" s="224"/>
      <c r="AV427" s="224"/>
      <c r="AW427" s="224"/>
      <c r="AX427" s="224"/>
      <c r="AY427" s="224"/>
    </row>
    <row r="428">
      <c r="A428" s="219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5"/>
      <c r="AA428" s="225"/>
      <c r="AB428" s="225"/>
      <c r="AC428" s="225"/>
      <c r="AD428" s="225"/>
      <c r="AE428" s="225"/>
      <c r="AF428" s="225"/>
      <c r="AG428" s="220"/>
      <c r="AH428" s="220"/>
      <c r="AI428" s="220"/>
      <c r="AJ428" s="220"/>
      <c r="AK428" s="222"/>
      <c r="AL428" s="222"/>
      <c r="AM428" s="222"/>
      <c r="AN428" s="222"/>
      <c r="AO428" s="223"/>
      <c r="AP428" s="220"/>
      <c r="AQ428" s="224"/>
      <c r="AR428" s="224"/>
      <c r="AS428" s="224"/>
      <c r="AT428" s="224"/>
      <c r="AU428" s="224"/>
      <c r="AV428" s="224"/>
      <c r="AW428" s="224"/>
      <c r="AX428" s="224"/>
      <c r="AY428" s="224"/>
    </row>
    <row r="429">
      <c r="A429" s="219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5"/>
      <c r="AA429" s="225"/>
      <c r="AB429" s="225"/>
      <c r="AC429" s="225"/>
      <c r="AD429" s="225"/>
      <c r="AE429" s="225"/>
      <c r="AF429" s="225"/>
      <c r="AG429" s="220"/>
      <c r="AH429" s="220"/>
      <c r="AI429" s="220"/>
      <c r="AJ429" s="220"/>
      <c r="AK429" s="222"/>
      <c r="AL429" s="222"/>
      <c r="AM429" s="222"/>
      <c r="AN429" s="222"/>
      <c r="AO429" s="223"/>
      <c r="AP429" s="220"/>
      <c r="AQ429" s="224"/>
      <c r="AR429" s="224"/>
      <c r="AS429" s="224"/>
      <c r="AT429" s="224"/>
      <c r="AU429" s="224"/>
      <c r="AV429" s="224"/>
      <c r="AW429" s="224"/>
      <c r="AX429" s="224"/>
      <c r="AY429" s="224"/>
    </row>
    <row r="430">
      <c r="A430" s="219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5"/>
      <c r="AA430" s="225"/>
      <c r="AB430" s="225"/>
      <c r="AC430" s="225"/>
      <c r="AD430" s="225"/>
      <c r="AE430" s="225"/>
      <c r="AF430" s="225"/>
      <c r="AG430" s="220"/>
      <c r="AH430" s="220"/>
      <c r="AI430" s="220"/>
      <c r="AJ430" s="220"/>
      <c r="AK430" s="222"/>
      <c r="AL430" s="222"/>
      <c r="AM430" s="222"/>
      <c r="AN430" s="222"/>
      <c r="AO430" s="223"/>
      <c r="AP430" s="220"/>
      <c r="AQ430" s="224"/>
      <c r="AR430" s="224"/>
      <c r="AS430" s="224"/>
      <c r="AT430" s="224"/>
      <c r="AU430" s="224"/>
      <c r="AV430" s="224"/>
      <c r="AW430" s="224"/>
      <c r="AX430" s="224"/>
      <c r="AY430" s="224"/>
    </row>
    <row r="431">
      <c r="A431" s="219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5"/>
      <c r="AA431" s="225"/>
      <c r="AB431" s="225"/>
      <c r="AC431" s="225"/>
      <c r="AD431" s="225"/>
      <c r="AE431" s="225"/>
      <c r="AF431" s="225"/>
      <c r="AG431" s="220"/>
      <c r="AH431" s="220"/>
      <c r="AI431" s="220"/>
      <c r="AJ431" s="220"/>
      <c r="AK431" s="222"/>
      <c r="AL431" s="222"/>
      <c r="AM431" s="222"/>
      <c r="AN431" s="222"/>
      <c r="AO431" s="223"/>
      <c r="AP431" s="220"/>
      <c r="AQ431" s="224"/>
      <c r="AR431" s="224"/>
      <c r="AS431" s="224"/>
      <c r="AT431" s="224"/>
      <c r="AU431" s="224"/>
      <c r="AV431" s="224"/>
      <c r="AW431" s="224"/>
      <c r="AX431" s="224"/>
      <c r="AY431" s="224"/>
    </row>
    <row r="432">
      <c r="A432" s="219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5"/>
      <c r="AA432" s="225"/>
      <c r="AB432" s="225"/>
      <c r="AC432" s="225"/>
      <c r="AD432" s="225"/>
      <c r="AE432" s="225"/>
      <c r="AF432" s="225"/>
      <c r="AG432" s="220"/>
      <c r="AH432" s="220"/>
      <c r="AI432" s="220"/>
      <c r="AJ432" s="220"/>
      <c r="AK432" s="222"/>
      <c r="AL432" s="222"/>
      <c r="AM432" s="222"/>
      <c r="AN432" s="222"/>
      <c r="AO432" s="223"/>
      <c r="AP432" s="220"/>
      <c r="AQ432" s="224"/>
      <c r="AR432" s="224"/>
      <c r="AS432" s="224"/>
      <c r="AT432" s="224"/>
      <c r="AU432" s="224"/>
      <c r="AV432" s="224"/>
      <c r="AW432" s="224"/>
      <c r="AX432" s="224"/>
      <c r="AY432" s="224"/>
    </row>
    <row r="433">
      <c r="A433" s="219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5"/>
      <c r="AA433" s="225"/>
      <c r="AB433" s="225"/>
      <c r="AC433" s="225"/>
      <c r="AD433" s="225"/>
      <c r="AE433" s="225"/>
      <c r="AF433" s="225"/>
      <c r="AG433" s="220"/>
      <c r="AH433" s="220"/>
      <c r="AI433" s="220"/>
      <c r="AJ433" s="220"/>
      <c r="AK433" s="222"/>
      <c r="AL433" s="222"/>
      <c r="AM433" s="222"/>
      <c r="AN433" s="222"/>
      <c r="AO433" s="223"/>
      <c r="AP433" s="220"/>
      <c r="AQ433" s="224"/>
      <c r="AR433" s="224"/>
      <c r="AS433" s="224"/>
      <c r="AT433" s="224"/>
      <c r="AU433" s="224"/>
      <c r="AV433" s="224"/>
      <c r="AW433" s="224"/>
      <c r="AX433" s="224"/>
      <c r="AY433" s="224"/>
    </row>
    <row r="434">
      <c r="A434" s="219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5"/>
      <c r="AA434" s="225"/>
      <c r="AB434" s="225"/>
      <c r="AC434" s="225"/>
      <c r="AD434" s="225"/>
      <c r="AE434" s="225"/>
      <c r="AF434" s="225"/>
      <c r="AG434" s="220"/>
      <c r="AH434" s="220"/>
      <c r="AI434" s="220"/>
      <c r="AJ434" s="220"/>
      <c r="AK434" s="222"/>
      <c r="AL434" s="222"/>
      <c r="AM434" s="222"/>
      <c r="AN434" s="222"/>
      <c r="AO434" s="223"/>
      <c r="AP434" s="220"/>
      <c r="AQ434" s="224"/>
      <c r="AR434" s="224"/>
      <c r="AS434" s="224"/>
      <c r="AT434" s="224"/>
      <c r="AU434" s="224"/>
      <c r="AV434" s="224"/>
      <c r="AW434" s="224"/>
      <c r="AX434" s="224"/>
      <c r="AY434" s="224"/>
    </row>
    <row r="435">
      <c r="A435" s="219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5"/>
      <c r="AA435" s="225"/>
      <c r="AB435" s="225"/>
      <c r="AC435" s="225"/>
      <c r="AD435" s="225"/>
      <c r="AE435" s="225"/>
      <c r="AF435" s="225"/>
      <c r="AG435" s="220"/>
      <c r="AH435" s="220"/>
      <c r="AI435" s="220"/>
      <c r="AJ435" s="220"/>
      <c r="AK435" s="222"/>
      <c r="AL435" s="222"/>
      <c r="AM435" s="222"/>
      <c r="AN435" s="222"/>
      <c r="AO435" s="223"/>
      <c r="AP435" s="220"/>
      <c r="AQ435" s="224"/>
      <c r="AR435" s="224"/>
      <c r="AS435" s="224"/>
      <c r="AT435" s="224"/>
      <c r="AU435" s="224"/>
      <c r="AV435" s="224"/>
      <c r="AW435" s="224"/>
      <c r="AX435" s="224"/>
      <c r="AY435" s="224"/>
    </row>
    <row r="436">
      <c r="A436" s="219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5"/>
      <c r="AA436" s="225"/>
      <c r="AB436" s="225"/>
      <c r="AC436" s="225"/>
      <c r="AD436" s="225"/>
      <c r="AE436" s="225"/>
      <c r="AF436" s="225"/>
      <c r="AG436" s="220"/>
      <c r="AH436" s="220"/>
      <c r="AI436" s="220"/>
      <c r="AJ436" s="220"/>
      <c r="AK436" s="222"/>
      <c r="AL436" s="222"/>
      <c r="AM436" s="222"/>
      <c r="AN436" s="222"/>
      <c r="AO436" s="223"/>
      <c r="AP436" s="220"/>
      <c r="AQ436" s="224"/>
      <c r="AR436" s="224"/>
      <c r="AS436" s="224"/>
      <c r="AT436" s="224"/>
      <c r="AU436" s="224"/>
      <c r="AV436" s="224"/>
      <c r="AW436" s="224"/>
      <c r="AX436" s="224"/>
      <c r="AY436" s="224"/>
    </row>
    <row r="437">
      <c r="A437" s="219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5"/>
      <c r="AA437" s="225"/>
      <c r="AB437" s="225"/>
      <c r="AC437" s="225"/>
      <c r="AD437" s="225"/>
      <c r="AE437" s="225"/>
      <c r="AF437" s="225"/>
      <c r="AG437" s="220"/>
      <c r="AH437" s="220"/>
      <c r="AI437" s="220"/>
      <c r="AJ437" s="220"/>
      <c r="AK437" s="222"/>
      <c r="AL437" s="222"/>
      <c r="AM437" s="222"/>
      <c r="AN437" s="222"/>
      <c r="AO437" s="223"/>
      <c r="AP437" s="220"/>
      <c r="AQ437" s="224"/>
      <c r="AR437" s="224"/>
      <c r="AS437" s="224"/>
      <c r="AT437" s="224"/>
      <c r="AU437" s="224"/>
      <c r="AV437" s="224"/>
      <c r="AW437" s="224"/>
      <c r="AX437" s="224"/>
      <c r="AY437" s="224"/>
    </row>
    <row r="438">
      <c r="A438" s="219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5"/>
      <c r="AA438" s="225"/>
      <c r="AB438" s="225"/>
      <c r="AC438" s="225"/>
      <c r="AD438" s="225"/>
      <c r="AE438" s="225"/>
      <c r="AF438" s="225"/>
      <c r="AG438" s="220"/>
      <c r="AH438" s="220"/>
      <c r="AI438" s="220"/>
      <c r="AJ438" s="220"/>
      <c r="AK438" s="222"/>
      <c r="AL438" s="222"/>
      <c r="AM438" s="222"/>
      <c r="AN438" s="222"/>
      <c r="AO438" s="223"/>
      <c r="AP438" s="220"/>
      <c r="AQ438" s="224"/>
      <c r="AR438" s="224"/>
      <c r="AS438" s="224"/>
      <c r="AT438" s="224"/>
      <c r="AU438" s="224"/>
      <c r="AV438" s="224"/>
      <c r="AW438" s="224"/>
      <c r="AX438" s="224"/>
      <c r="AY438" s="224"/>
    </row>
    <row r="439">
      <c r="A439" s="219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5"/>
      <c r="AA439" s="225"/>
      <c r="AB439" s="225"/>
      <c r="AC439" s="225"/>
      <c r="AD439" s="225"/>
      <c r="AE439" s="225"/>
      <c r="AF439" s="225"/>
      <c r="AG439" s="220"/>
      <c r="AH439" s="220"/>
      <c r="AI439" s="220"/>
      <c r="AJ439" s="220"/>
      <c r="AK439" s="222"/>
      <c r="AL439" s="222"/>
      <c r="AM439" s="222"/>
      <c r="AN439" s="222"/>
      <c r="AO439" s="223"/>
      <c r="AP439" s="220"/>
      <c r="AQ439" s="224"/>
      <c r="AR439" s="224"/>
      <c r="AS439" s="224"/>
      <c r="AT439" s="224"/>
      <c r="AU439" s="224"/>
      <c r="AV439" s="224"/>
      <c r="AW439" s="224"/>
      <c r="AX439" s="224"/>
      <c r="AY439" s="224"/>
    </row>
    <row r="440">
      <c r="A440" s="219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5"/>
      <c r="AA440" s="225"/>
      <c r="AB440" s="225"/>
      <c r="AC440" s="225"/>
      <c r="AD440" s="225"/>
      <c r="AE440" s="225"/>
      <c r="AF440" s="225"/>
      <c r="AG440" s="220"/>
      <c r="AH440" s="220"/>
      <c r="AI440" s="220"/>
      <c r="AJ440" s="220"/>
      <c r="AK440" s="222"/>
      <c r="AL440" s="222"/>
      <c r="AM440" s="222"/>
      <c r="AN440" s="222"/>
      <c r="AO440" s="223"/>
      <c r="AP440" s="220"/>
      <c r="AQ440" s="224"/>
      <c r="AR440" s="224"/>
      <c r="AS440" s="224"/>
      <c r="AT440" s="224"/>
      <c r="AU440" s="224"/>
      <c r="AV440" s="224"/>
      <c r="AW440" s="224"/>
      <c r="AX440" s="224"/>
      <c r="AY440" s="224"/>
    </row>
    <row r="441">
      <c r="A441" s="219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5"/>
      <c r="AA441" s="225"/>
      <c r="AB441" s="225"/>
      <c r="AC441" s="225"/>
      <c r="AD441" s="225"/>
      <c r="AE441" s="225"/>
      <c r="AF441" s="225"/>
      <c r="AG441" s="220"/>
      <c r="AH441" s="220"/>
      <c r="AI441" s="220"/>
      <c r="AJ441" s="220"/>
      <c r="AK441" s="222"/>
      <c r="AL441" s="222"/>
      <c r="AM441" s="222"/>
      <c r="AN441" s="222"/>
      <c r="AO441" s="223"/>
      <c r="AP441" s="220"/>
      <c r="AQ441" s="224"/>
      <c r="AR441" s="224"/>
      <c r="AS441" s="224"/>
      <c r="AT441" s="224"/>
      <c r="AU441" s="224"/>
      <c r="AV441" s="224"/>
      <c r="AW441" s="224"/>
      <c r="AX441" s="224"/>
      <c r="AY441" s="224"/>
    </row>
    <row r="442">
      <c r="A442" s="219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5"/>
      <c r="AA442" s="225"/>
      <c r="AB442" s="225"/>
      <c r="AC442" s="225"/>
      <c r="AD442" s="225"/>
      <c r="AE442" s="225"/>
      <c r="AF442" s="225"/>
      <c r="AG442" s="220"/>
      <c r="AH442" s="220"/>
      <c r="AI442" s="220"/>
      <c r="AJ442" s="220"/>
      <c r="AK442" s="222"/>
      <c r="AL442" s="222"/>
      <c r="AM442" s="222"/>
      <c r="AN442" s="222"/>
      <c r="AO442" s="223"/>
      <c r="AP442" s="220"/>
      <c r="AQ442" s="224"/>
      <c r="AR442" s="224"/>
      <c r="AS442" s="224"/>
      <c r="AT442" s="224"/>
      <c r="AU442" s="224"/>
      <c r="AV442" s="224"/>
      <c r="AW442" s="224"/>
      <c r="AX442" s="224"/>
      <c r="AY442" s="224"/>
    </row>
    <row r="443">
      <c r="A443" s="219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5"/>
      <c r="AA443" s="225"/>
      <c r="AB443" s="225"/>
      <c r="AC443" s="225"/>
      <c r="AD443" s="225"/>
      <c r="AE443" s="225"/>
      <c r="AF443" s="225"/>
      <c r="AG443" s="220"/>
      <c r="AH443" s="220"/>
      <c r="AI443" s="220"/>
      <c r="AJ443" s="220"/>
      <c r="AK443" s="222"/>
      <c r="AL443" s="222"/>
      <c r="AM443" s="222"/>
      <c r="AN443" s="222"/>
      <c r="AO443" s="223"/>
      <c r="AP443" s="220"/>
      <c r="AQ443" s="224"/>
      <c r="AR443" s="224"/>
      <c r="AS443" s="224"/>
      <c r="AT443" s="224"/>
      <c r="AU443" s="224"/>
      <c r="AV443" s="224"/>
      <c r="AW443" s="224"/>
      <c r="AX443" s="224"/>
      <c r="AY443" s="224"/>
    </row>
    <row r="444">
      <c r="A444" s="219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5"/>
      <c r="AA444" s="225"/>
      <c r="AB444" s="225"/>
      <c r="AC444" s="225"/>
      <c r="AD444" s="225"/>
      <c r="AE444" s="225"/>
      <c r="AF444" s="225"/>
      <c r="AG444" s="220"/>
      <c r="AH444" s="220"/>
      <c r="AI444" s="220"/>
      <c r="AJ444" s="220"/>
      <c r="AK444" s="222"/>
      <c r="AL444" s="222"/>
      <c r="AM444" s="222"/>
      <c r="AN444" s="222"/>
      <c r="AO444" s="223"/>
      <c r="AP444" s="220"/>
      <c r="AQ444" s="224"/>
      <c r="AR444" s="224"/>
      <c r="AS444" s="224"/>
      <c r="AT444" s="224"/>
      <c r="AU444" s="224"/>
      <c r="AV444" s="224"/>
      <c r="AW444" s="224"/>
      <c r="AX444" s="224"/>
      <c r="AY444" s="224"/>
    </row>
    <row r="445">
      <c r="A445" s="219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5"/>
      <c r="AA445" s="225"/>
      <c r="AB445" s="225"/>
      <c r="AC445" s="225"/>
      <c r="AD445" s="225"/>
      <c r="AE445" s="225"/>
      <c r="AF445" s="225"/>
      <c r="AG445" s="220"/>
      <c r="AH445" s="220"/>
      <c r="AI445" s="220"/>
      <c r="AJ445" s="220"/>
      <c r="AK445" s="222"/>
      <c r="AL445" s="222"/>
      <c r="AM445" s="222"/>
      <c r="AN445" s="222"/>
      <c r="AO445" s="223"/>
      <c r="AP445" s="220"/>
      <c r="AQ445" s="224"/>
      <c r="AR445" s="224"/>
      <c r="AS445" s="224"/>
      <c r="AT445" s="224"/>
      <c r="AU445" s="224"/>
      <c r="AV445" s="224"/>
      <c r="AW445" s="224"/>
      <c r="AX445" s="224"/>
      <c r="AY445" s="224"/>
    </row>
    <row r="446">
      <c r="A446" s="219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5"/>
      <c r="AA446" s="225"/>
      <c r="AB446" s="225"/>
      <c r="AC446" s="225"/>
      <c r="AD446" s="225"/>
      <c r="AE446" s="225"/>
      <c r="AF446" s="225"/>
      <c r="AG446" s="220"/>
      <c r="AH446" s="220"/>
      <c r="AI446" s="220"/>
      <c r="AJ446" s="220"/>
      <c r="AK446" s="222"/>
      <c r="AL446" s="222"/>
      <c r="AM446" s="222"/>
      <c r="AN446" s="222"/>
      <c r="AO446" s="223"/>
      <c r="AP446" s="220"/>
      <c r="AQ446" s="224"/>
      <c r="AR446" s="224"/>
      <c r="AS446" s="224"/>
      <c r="AT446" s="224"/>
      <c r="AU446" s="224"/>
      <c r="AV446" s="224"/>
      <c r="AW446" s="224"/>
      <c r="AX446" s="224"/>
      <c r="AY446" s="224"/>
    </row>
    <row r="447">
      <c r="A447" s="219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5"/>
      <c r="AA447" s="225"/>
      <c r="AB447" s="225"/>
      <c r="AC447" s="225"/>
      <c r="AD447" s="225"/>
      <c r="AE447" s="225"/>
      <c r="AF447" s="225"/>
      <c r="AG447" s="220"/>
      <c r="AH447" s="220"/>
      <c r="AI447" s="220"/>
      <c r="AJ447" s="220"/>
      <c r="AK447" s="222"/>
      <c r="AL447" s="222"/>
      <c r="AM447" s="222"/>
      <c r="AN447" s="222"/>
      <c r="AO447" s="223"/>
      <c r="AP447" s="220"/>
      <c r="AQ447" s="224"/>
      <c r="AR447" s="224"/>
      <c r="AS447" s="224"/>
      <c r="AT447" s="224"/>
      <c r="AU447" s="224"/>
      <c r="AV447" s="224"/>
      <c r="AW447" s="224"/>
      <c r="AX447" s="224"/>
      <c r="AY447" s="224"/>
    </row>
    <row r="448">
      <c r="A448" s="219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5"/>
      <c r="AA448" s="225"/>
      <c r="AB448" s="225"/>
      <c r="AC448" s="225"/>
      <c r="AD448" s="225"/>
      <c r="AE448" s="225"/>
      <c r="AF448" s="225"/>
      <c r="AG448" s="220"/>
      <c r="AH448" s="220"/>
      <c r="AI448" s="220"/>
      <c r="AJ448" s="220"/>
      <c r="AK448" s="222"/>
      <c r="AL448" s="222"/>
      <c r="AM448" s="222"/>
      <c r="AN448" s="222"/>
      <c r="AO448" s="223"/>
      <c r="AP448" s="220"/>
      <c r="AQ448" s="224"/>
      <c r="AR448" s="224"/>
      <c r="AS448" s="224"/>
      <c r="AT448" s="224"/>
      <c r="AU448" s="224"/>
      <c r="AV448" s="224"/>
      <c r="AW448" s="224"/>
      <c r="AX448" s="224"/>
      <c r="AY448" s="224"/>
    </row>
    <row r="449">
      <c r="A449" s="219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5"/>
      <c r="AA449" s="225"/>
      <c r="AB449" s="225"/>
      <c r="AC449" s="225"/>
      <c r="AD449" s="225"/>
      <c r="AE449" s="225"/>
      <c r="AF449" s="225"/>
      <c r="AG449" s="220"/>
      <c r="AH449" s="220"/>
      <c r="AI449" s="220"/>
      <c r="AJ449" s="220"/>
      <c r="AK449" s="222"/>
      <c r="AL449" s="222"/>
      <c r="AM449" s="222"/>
      <c r="AN449" s="222"/>
      <c r="AO449" s="223"/>
      <c r="AP449" s="220"/>
      <c r="AQ449" s="224"/>
      <c r="AR449" s="224"/>
      <c r="AS449" s="224"/>
      <c r="AT449" s="224"/>
      <c r="AU449" s="224"/>
      <c r="AV449" s="224"/>
      <c r="AW449" s="224"/>
      <c r="AX449" s="224"/>
      <c r="AY449" s="224"/>
    </row>
    <row r="450">
      <c r="A450" s="219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5"/>
      <c r="AA450" s="225"/>
      <c r="AB450" s="225"/>
      <c r="AC450" s="225"/>
      <c r="AD450" s="225"/>
      <c r="AE450" s="225"/>
      <c r="AF450" s="225"/>
      <c r="AG450" s="220"/>
      <c r="AH450" s="220"/>
      <c r="AI450" s="220"/>
      <c r="AJ450" s="220"/>
      <c r="AK450" s="222"/>
      <c r="AL450" s="222"/>
      <c r="AM450" s="222"/>
      <c r="AN450" s="222"/>
      <c r="AO450" s="223"/>
      <c r="AP450" s="220"/>
      <c r="AQ450" s="224"/>
      <c r="AR450" s="224"/>
      <c r="AS450" s="224"/>
      <c r="AT450" s="224"/>
      <c r="AU450" s="224"/>
      <c r="AV450" s="224"/>
      <c r="AW450" s="224"/>
      <c r="AX450" s="224"/>
      <c r="AY450" s="224"/>
    </row>
    <row r="451">
      <c r="A451" s="219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5"/>
      <c r="AA451" s="225"/>
      <c r="AB451" s="225"/>
      <c r="AC451" s="225"/>
      <c r="AD451" s="225"/>
      <c r="AE451" s="225"/>
      <c r="AF451" s="225"/>
      <c r="AG451" s="220"/>
      <c r="AH451" s="220"/>
      <c r="AI451" s="220"/>
      <c r="AJ451" s="220"/>
      <c r="AK451" s="222"/>
      <c r="AL451" s="222"/>
      <c r="AM451" s="222"/>
      <c r="AN451" s="222"/>
      <c r="AO451" s="223"/>
      <c r="AP451" s="220"/>
      <c r="AQ451" s="224"/>
      <c r="AR451" s="224"/>
      <c r="AS451" s="224"/>
      <c r="AT451" s="224"/>
      <c r="AU451" s="224"/>
      <c r="AV451" s="224"/>
      <c r="AW451" s="224"/>
      <c r="AX451" s="224"/>
      <c r="AY451" s="224"/>
    </row>
    <row r="452">
      <c r="A452" s="219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5"/>
      <c r="AA452" s="225"/>
      <c r="AB452" s="225"/>
      <c r="AC452" s="225"/>
      <c r="AD452" s="225"/>
      <c r="AE452" s="225"/>
      <c r="AF452" s="225"/>
      <c r="AG452" s="220"/>
      <c r="AH452" s="220"/>
      <c r="AI452" s="220"/>
      <c r="AJ452" s="220"/>
      <c r="AK452" s="222"/>
      <c r="AL452" s="222"/>
      <c r="AM452" s="222"/>
      <c r="AN452" s="222"/>
      <c r="AO452" s="223"/>
      <c r="AP452" s="220"/>
      <c r="AQ452" s="224"/>
      <c r="AR452" s="224"/>
      <c r="AS452" s="224"/>
      <c r="AT452" s="224"/>
      <c r="AU452" s="224"/>
      <c r="AV452" s="224"/>
      <c r="AW452" s="224"/>
      <c r="AX452" s="224"/>
      <c r="AY452" s="224"/>
    </row>
    <row r="453">
      <c r="A453" s="219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5"/>
      <c r="AA453" s="225"/>
      <c r="AB453" s="225"/>
      <c r="AC453" s="225"/>
      <c r="AD453" s="225"/>
      <c r="AE453" s="225"/>
      <c r="AF453" s="225"/>
      <c r="AG453" s="220"/>
      <c r="AH453" s="220"/>
      <c r="AI453" s="220"/>
      <c r="AJ453" s="220"/>
      <c r="AK453" s="222"/>
      <c r="AL453" s="222"/>
      <c r="AM453" s="222"/>
      <c r="AN453" s="222"/>
      <c r="AO453" s="223"/>
      <c r="AP453" s="220"/>
      <c r="AQ453" s="224"/>
      <c r="AR453" s="224"/>
      <c r="AS453" s="224"/>
      <c r="AT453" s="224"/>
      <c r="AU453" s="224"/>
      <c r="AV453" s="224"/>
      <c r="AW453" s="224"/>
      <c r="AX453" s="224"/>
      <c r="AY453" s="224"/>
    </row>
    <row r="454">
      <c r="A454" s="219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5"/>
      <c r="AA454" s="225"/>
      <c r="AB454" s="225"/>
      <c r="AC454" s="225"/>
      <c r="AD454" s="225"/>
      <c r="AE454" s="225"/>
      <c r="AF454" s="225"/>
      <c r="AG454" s="220"/>
      <c r="AH454" s="220"/>
      <c r="AI454" s="220"/>
      <c r="AJ454" s="220"/>
      <c r="AK454" s="222"/>
      <c r="AL454" s="222"/>
      <c r="AM454" s="222"/>
      <c r="AN454" s="222"/>
      <c r="AO454" s="223"/>
      <c r="AP454" s="220"/>
      <c r="AQ454" s="224"/>
      <c r="AR454" s="224"/>
      <c r="AS454" s="224"/>
      <c r="AT454" s="224"/>
      <c r="AU454" s="224"/>
      <c r="AV454" s="224"/>
      <c r="AW454" s="224"/>
      <c r="AX454" s="224"/>
      <c r="AY454" s="224"/>
    </row>
    <row r="455">
      <c r="A455" s="219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5"/>
      <c r="AA455" s="225"/>
      <c r="AB455" s="225"/>
      <c r="AC455" s="225"/>
      <c r="AD455" s="225"/>
      <c r="AE455" s="225"/>
      <c r="AF455" s="225"/>
      <c r="AG455" s="220"/>
      <c r="AH455" s="220"/>
      <c r="AI455" s="220"/>
      <c r="AJ455" s="220"/>
      <c r="AK455" s="222"/>
      <c r="AL455" s="222"/>
      <c r="AM455" s="222"/>
      <c r="AN455" s="222"/>
      <c r="AO455" s="223"/>
      <c r="AP455" s="220"/>
      <c r="AQ455" s="224"/>
      <c r="AR455" s="224"/>
      <c r="AS455" s="224"/>
      <c r="AT455" s="224"/>
      <c r="AU455" s="224"/>
      <c r="AV455" s="224"/>
      <c r="AW455" s="224"/>
      <c r="AX455" s="224"/>
      <c r="AY455" s="224"/>
    </row>
    <row r="456">
      <c r="A456" s="219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5"/>
      <c r="AA456" s="225"/>
      <c r="AB456" s="225"/>
      <c r="AC456" s="225"/>
      <c r="AD456" s="225"/>
      <c r="AE456" s="225"/>
      <c r="AF456" s="225"/>
      <c r="AG456" s="220"/>
      <c r="AH456" s="220"/>
      <c r="AI456" s="220"/>
      <c r="AJ456" s="220"/>
      <c r="AK456" s="222"/>
      <c r="AL456" s="222"/>
      <c r="AM456" s="222"/>
      <c r="AN456" s="222"/>
      <c r="AO456" s="223"/>
      <c r="AP456" s="220"/>
      <c r="AQ456" s="224"/>
      <c r="AR456" s="224"/>
      <c r="AS456" s="224"/>
      <c r="AT456" s="224"/>
      <c r="AU456" s="224"/>
      <c r="AV456" s="224"/>
      <c r="AW456" s="224"/>
      <c r="AX456" s="224"/>
      <c r="AY456" s="224"/>
    </row>
    <row r="457">
      <c r="A457" s="219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5"/>
      <c r="AA457" s="225"/>
      <c r="AB457" s="225"/>
      <c r="AC457" s="225"/>
      <c r="AD457" s="225"/>
      <c r="AE457" s="225"/>
      <c r="AF457" s="225"/>
      <c r="AG457" s="220"/>
      <c r="AH457" s="220"/>
      <c r="AI457" s="220"/>
      <c r="AJ457" s="220"/>
      <c r="AK457" s="222"/>
      <c r="AL457" s="222"/>
      <c r="AM457" s="222"/>
      <c r="AN457" s="222"/>
      <c r="AO457" s="223"/>
      <c r="AP457" s="220"/>
      <c r="AQ457" s="224"/>
      <c r="AR457" s="224"/>
      <c r="AS457" s="224"/>
      <c r="AT457" s="224"/>
      <c r="AU457" s="224"/>
      <c r="AV457" s="224"/>
      <c r="AW457" s="224"/>
      <c r="AX457" s="224"/>
      <c r="AY457" s="224"/>
    </row>
    <row r="458">
      <c r="A458" s="219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5"/>
      <c r="AA458" s="225"/>
      <c r="AB458" s="225"/>
      <c r="AC458" s="225"/>
      <c r="AD458" s="225"/>
      <c r="AE458" s="225"/>
      <c r="AF458" s="225"/>
      <c r="AG458" s="220"/>
      <c r="AH458" s="220"/>
      <c r="AI458" s="220"/>
      <c r="AJ458" s="220"/>
      <c r="AK458" s="222"/>
      <c r="AL458" s="222"/>
      <c r="AM458" s="222"/>
      <c r="AN458" s="222"/>
      <c r="AO458" s="223"/>
      <c r="AP458" s="220"/>
      <c r="AQ458" s="224"/>
      <c r="AR458" s="224"/>
      <c r="AS458" s="224"/>
      <c r="AT458" s="224"/>
      <c r="AU458" s="224"/>
      <c r="AV458" s="224"/>
      <c r="AW458" s="224"/>
      <c r="AX458" s="224"/>
      <c r="AY458" s="224"/>
    </row>
    <row r="459">
      <c r="A459" s="219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5"/>
      <c r="AA459" s="225"/>
      <c r="AB459" s="225"/>
      <c r="AC459" s="225"/>
      <c r="AD459" s="225"/>
      <c r="AE459" s="225"/>
      <c r="AF459" s="225"/>
      <c r="AG459" s="220"/>
      <c r="AH459" s="220"/>
      <c r="AI459" s="220"/>
      <c r="AJ459" s="220"/>
      <c r="AK459" s="222"/>
      <c r="AL459" s="222"/>
      <c r="AM459" s="222"/>
      <c r="AN459" s="222"/>
      <c r="AO459" s="223"/>
      <c r="AP459" s="220"/>
      <c r="AQ459" s="224"/>
      <c r="AR459" s="224"/>
      <c r="AS459" s="224"/>
      <c r="AT459" s="224"/>
      <c r="AU459" s="224"/>
      <c r="AV459" s="224"/>
      <c r="AW459" s="224"/>
      <c r="AX459" s="224"/>
      <c r="AY459" s="224"/>
    </row>
    <row r="460">
      <c r="A460" s="219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5"/>
      <c r="AA460" s="225"/>
      <c r="AB460" s="225"/>
      <c r="AC460" s="225"/>
      <c r="AD460" s="225"/>
      <c r="AE460" s="225"/>
      <c r="AF460" s="225"/>
      <c r="AG460" s="220"/>
      <c r="AH460" s="220"/>
      <c r="AI460" s="220"/>
      <c r="AJ460" s="220"/>
      <c r="AK460" s="222"/>
      <c r="AL460" s="222"/>
      <c r="AM460" s="222"/>
      <c r="AN460" s="222"/>
      <c r="AO460" s="223"/>
      <c r="AP460" s="220"/>
      <c r="AQ460" s="224"/>
      <c r="AR460" s="224"/>
      <c r="AS460" s="224"/>
      <c r="AT460" s="224"/>
      <c r="AU460" s="224"/>
      <c r="AV460" s="224"/>
      <c r="AW460" s="224"/>
      <c r="AX460" s="224"/>
      <c r="AY460" s="224"/>
    </row>
    <row r="461">
      <c r="A461" s="219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5"/>
      <c r="AA461" s="225"/>
      <c r="AB461" s="225"/>
      <c r="AC461" s="225"/>
      <c r="AD461" s="225"/>
      <c r="AE461" s="225"/>
      <c r="AF461" s="225"/>
      <c r="AG461" s="220"/>
      <c r="AH461" s="220"/>
      <c r="AI461" s="220"/>
      <c r="AJ461" s="220"/>
      <c r="AK461" s="222"/>
      <c r="AL461" s="222"/>
      <c r="AM461" s="222"/>
      <c r="AN461" s="222"/>
      <c r="AO461" s="223"/>
      <c r="AP461" s="220"/>
      <c r="AQ461" s="224"/>
      <c r="AR461" s="224"/>
      <c r="AS461" s="224"/>
      <c r="AT461" s="224"/>
      <c r="AU461" s="224"/>
      <c r="AV461" s="224"/>
      <c r="AW461" s="224"/>
      <c r="AX461" s="224"/>
      <c r="AY461" s="224"/>
    </row>
    <row r="462">
      <c r="A462" s="219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5"/>
      <c r="AA462" s="225"/>
      <c r="AB462" s="225"/>
      <c r="AC462" s="225"/>
      <c r="AD462" s="225"/>
      <c r="AE462" s="225"/>
      <c r="AF462" s="225"/>
      <c r="AG462" s="220"/>
      <c r="AH462" s="220"/>
      <c r="AI462" s="220"/>
      <c r="AJ462" s="220"/>
      <c r="AK462" s="222"/>
      <c r="AL462" s="222"/>
      <c r="AM462" s="222"/>
      <c r="AN462" s="222"/>
      <c r="AO462" s="223"/>
      <c r="AP462" s="220"/>
      <c r="AQ462" s="224"/>
      <c r="AR462" s="224"/>
      <c r="AS462" s="224"/>
      <c r="AT462" s="224"/>
      <c r="AU462" s="224"/>
      <c r="AV462" s="224"/>
      <c r="AW462" s="224"/>
      <c r="AX462" s="224"/>
      <c r="AY462" s="224"/>
    </row>
    <row r="463">
      <c r="A463" s="219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5"/>
      <c r="AA463" s="225"/>
      <c r="AB463" s="225"/>
      <c r="AC463" s="225"/>
      <c r="AD463" s="225"/>
      <c r="AE463" s="225"/>
      <c r="AF463" s="225"/>
      <c r="AG463" s="220"/>
      <c r="AH463" s="220"/>
      <c r="AI463" s="220"/>
      <c r="AJ463" s="220"/>
      <c r="AK463" s="222"/>
      <c r="AL463" s="222"/>
      <c r="AM463" s="222"/>
      <c r="AN463" s="222"/>
      <c r="AO463" s="223"/>
      <c r="AP463" s="220"/>
      <c r="AQ463" s="224"/>
      <c r="AR463" s="224"/>
      <c r="AS463" s="224"/>
      <c r="AT463" s="224"/>
      <c r="AU463" s="224"/>
      <c r="AV463" s="224"/>
      <c r="AW463" s="224"/>
      <c r="AX463" s="224"/>
      <c r="AY463" s="224"/>
    </row>
    <row r="464">
      <c r="A464" s="219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5"/>
      <c r="AA464" s="225"/>
      <c r="AB464" s="225"/>
      <c r="AC464" s="225"/>
      <c r="AD464" s="225"/>
      <c r="AE464" s="225"/>
      <c r="AF464" s="225"/>
      <c r="AG464" s="220"/>
      <c r="AH464" s="220"/>
      <c r="AI464" s="220"/>
      <c r="AJ464" s="220"/>
      <c r="AK464" s="222"/>
      <c r="AL464" s="222"/>
      <c r="AM464" s="222"/>
      <c r="AN464" s="222"/>
      <c r="AO464" s="223"/>
      <c r="AP464" s="220"/>
      <c r="AQ464" s="224"/>
      <c r="AR464" s="224"/>
      <c r="AS464" s="224"/>
      <c r="AT464" s="224"/>
      <c r="AU464" s="224"/>
      <c r="AV464" s="224"/>
      <c r="AW464" s="224"/>
      <c r="AX464" s="224"/>
      <c r="AY464" s="224"/>
    </row>
    <row r="465">
      <c r="A465" s="219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5"/>
      <c r="AA465" s="225"/>
      <c r="AB465" s="225"/>
      <c r="AC465" s="225"/>
      <c r="AD465" s="225"/>
      <c r="AE465" s="225"/>
      <c r="AF465" s="225"/>
      <c r="AG465" s="220"/>
      <c r="AH465" s="220"/>
      <c r="AI465" s="220"/>
      <c r="AJ465" s="220"/>
      <c r="AK465" s="222"/>
      <c r="AL465" s="222"/>
      <c r="AM465" s="222"/>
      <c r="AN465" s="222"/>
      <c r="AO465" s="223"/>
      <c r="AP465" s="220"/>
      <c r="AQ465" s="224"/>
      <c r="AR465" s="224"/>
      <c r="AS465" s="224"/>
      <c r="AT465" s="224"/>
      <c r="AU465" s="224"/>
      <c r="AV465" s="224"/>
      <c r="AW465" s="224"/>
      <c r="AX465" s="224"/>
      <c r="AY465" s="224"/>
    </row>
    <row r="466">
      <c r="A466" s="219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5"/>
      <c r="AA466" s="225"/>
      <c r="AB466" s="225"/>
      <c r="AC466" s="225"/>
      <c r="AD466" s="225"/>
      <c r="AE466" s="225"/>
      <c r="AF466" s="225"/>
      <c r="AG466" s="220"/>
      <c r="AH466" s="220"/>
      <c r="AI466" s="220"/>
      <c r="AJ466" s="220"/>
      <c r="AK466" s="222"/>
      <c r="AL466" s="222"/>
      <c r="AM466" s="222"/>
      <c r="AN466" s="222"/>
      <c r="AO466" s="223"/>
      <c r="AP466" s="220"/>
      <c r="AQ466" s="224"/>
      <c r="AR466" s="224"/>
      <c r="AS466" s="224"/>
      <c r="AT466" s="224"/>
      <c r="AU466" s="224"/>
      <c r="AV466" s="224"/>
      <c r="AW466" s="224"/>
      <c r="AX466" s="224"/>
      <c r="AY466" s="224"/>
    </row>
    <row r="467">
      <c r="A467" s="219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5"/>
      <c r="AA467" s="225"/>
      <c r="AB467" s="225"/>
      <c r="AC467" s="225"/>
      <c r="AD467" s="225"/>
      <c r="AE467" s="225"/>
      <c r="AF467" s="225"/>
      <c r="AG467" s="220"/>
      <c r="AH467" s="220"/>
      <c r="AI467" s="220"/>
      <c r="AJ467" s="220"/>
      <c r="AK467" s="222"/>
      <c r="AL467" s="222"/>
      <c r="AM467" s="222"/>
      <c r="AN467" s="222"/>
      <c r="AO467" s="223"/>
      <c r="AP467" s="220"/>
      <c r="AQ467" s="224"/>
      <c r="AR467" s="224"/>
      <c r="AS467" s="224"/>
      <c r="AT467" s="224"/>
      <c r="AU467" s="224"/>
      <c r="AV467" s="224"/>
      <c r="AW467" s="224"/>
      <c r="AX467" s="224"/>
      <c r="AY467" s="224"/>
    </row>
    <row r="468">
      <c r="A468" s="219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5"/>
      <c r="AA468" s="225"/>
      <c r="AB468" s="225"/>
      <c r="AC468" s="225"/>
      <c r="AD468" s="225"/>
      <c r="AE468" s="225"/>
      <c r="AF468" s="225"/>
      <c r="AG468" s="220"/>
      <c r="AH468" s="220"/>
      <c r="AI468" s="220"/>
      <c r="AJ468" s="220"/>
      <c r="AK468" s="222"/>
      <c r="AL468" s="222"/>
      <c r="AM468" s="222"/>
      <c r="AN468" s="222"/>
      <c r="AO468" s="223"/>
      <c r="AP468" s="220"/>
      <c r="AQ468" s="224"/>
      <c r="AR468" s="224"/>
      <c r="AS468" s="224"/>
      <c r="AT468" s="224"/>
      <c r="AU468" s="224"/>
      <c r="AV468" s="224"/>
      <c r="AW468" s="224"/>
      <c r="AX468" s="224"/>
      <c r="AY468" s="224"/>
    </row>
    <row r="469">
      <c r="A469" s="219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5"/>
      <c r="AA469" s="225"/>
      <c r="AB469" s="225"/>
      <c r="AC469" s="225"/>
      <c r="AD469" s="225"/>
      <c r="AE469" s="225"/>
      <c r="AF469" s="225"/>
      <c r="AG469" s="220"/>
      <c r="AH469" s="220"/>
      <c r="AI469" s="220"/>
      <c r="AJ469" s="220"/>
      <c r="AK469" s="222"/>
      <c r="AL469" s="222"/>
      <c r="AM469" s="222"/>
      <c r="AN469" s="222"/>
      <c r="AO469" s="223"/>
      <c r="AP469" s="220"/>
      <c r="AQ469" s="224"/>
      <c r="AR469" s="224"/>
      <c r="AS469" s="224"/>
      <c r="AT469" s="224"/>
      <c r="AU469" s="224"/>
      <c r="AV469" s="224"/>
      <c r="AW469" s="224"/>
      <c r="AX469" s="224"/>
      <c r="AY469" s="224"/>
    </row>
    <row r="470">
      <c r="A470" s="219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5"/>
      <c r="AA470" s="225"/>
      <c r="AB470" s="225"/>
      <c r="AC470" s="225"/>
      <c r="AD470" s="225"/>
      <c r="AE470" s="225"/>
      <c r="AF470" s="225"/>
      <c r="AG470" s="220"/>
      <c r="AH470" s="220"/>
      <c r="AI470" s="220"/>
      <c r="AJ470" s="220"/>
      <c r="AK470" s="222"/>
      <c r="AL470" s="222"/>
      <c r="AM470" s="222"/>
      <c r="AN470" s="222"/>
      <c r="AO470" s="223"/>
      <c r="AP470" s="220"/>
      <c r="AQ470" s="224"/>
      <c r="AR470" s="224"/>
      <c r="AS470" s="224"/>
      <c r="AT470" s="224"/>
      <c r="AU470" s="224"/>
      <c r="AV470" s="224"/>
      <c r="AW470" s="224"/>
      <c r="AX470" s="224"/>
      <c r="AY470" s="224"/>
    </row>
    <row r="471">
      <c r="A471" s="219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5"/>
      <c r="AA471" s="225"/>
      <c r="AB471" s="225"/>
      <c r="AC471" s="225"/>
      <c r="AD471" s="225"/>
      <c r="AE471" s="225"/>
      <c r="AF471" s="225"/>
      <c r="AG471" s="220"/>
      <c r="AH471" s="220"/>
      <c r="AI471" s="220"/>
      <c r="AJ471" s="220"/>
      <c r="AK471" s="222"/>
      <c r="AL471" s="222"/>
      <c r="AM471" s="222"/>
      <c r="AN471" s="222"/>
      <c r="AO471" s="223"/>
      <c r="AP471" s="220"/>
      <c r="AQ471" s="224"/>
      <c r="AR471" s="224"/>
      <c r="AS471" s="224"/>
      <c r="AT471" s="224"/>
      <c r="AU471" s="224"/>
      <c r="AV471" s="224"/>
      <c r="AW471" s="224"/>
      <c r="AX471" s="224"/>
      <c r="AY471" s="224"/>
    </row>
    <row r="472">
      <c r="A472" s="219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5"/>
      <c r="AA472" s="225"/>
      <c r="AB472" s="225"/>
      <c r="AC472" s="225"/>
      <c r="AD472" s="225"/>
      <c r="AE472" s="225"/>
      <c r="AF472" s="225"/>
      <c r="AG472" s="220"/>
      <c r="AH472" s="220"/>
      <c r="AI472" s="220"/>
      <c r="AJ472" s="220"/>
      <c r="AK472" s="222"/>
      <c r="AL472" s="222"/>
      <c r="AM472" s="222"/>
      <c r="AN472" s="222"/>
      <c r="AO472" s="223"/>
      <c r="AP472" s="220"/>
      <c r="AQ472" s="224"/>
      <c r="AR472" s="224"/>
      <c r="AS472" s="224"/>
      <c r="AT472" s="224"/>
      <c r="AU472" s="224"/>
      <c r="AV472" s="224"/>
      <c r="AW472" s="224"/>
      <c r="AX472" s="224"/>
      <c r="AY472" s="224"/>
    </row>
    <row r="473">
      <c r="A473" s="219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5"/>
      <c r="AA473" s="225"/>
      <c r="AB473" s="225"/>
      <c r="AC473" s="225"/>
      <c r="AD473" s="225"/>
      <c r="AE473" s="225"/>
      <c r="AF473" s="225"/>
      <c r="AG473" s="220"/>
      <c r="AH473" s="220"/>
      <c r="AI473" s="220"/>
      <c r="AJ473" s="220"/>
      <c r="AK473" s="222"/>
      <c r="AL473" s="222"/>
      <c r="AM473" s="222"/>
      <c r="AN473" s="222"/>
      <c r="AO473" s="223"/>
      <c r="AP473" s="220"/>
      <c r="AQ473" s="224"/>
      <c r="AR473" s="224"/>
      <c r="AS473" s="224"/>
      <c r="AT473" s="224"/>
      <c r="AU473" s="224"/>
      <c r="AV473" s="224"/>
      <c r="AW473" s="224"/>
      <c r="AX473" s="224"/>
      <c r="AY473" s="224"/>
    </row>
    <row r="474">
      <c r="A474" s="219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5"/>
      <c r="AA474" s="225"/>
      <c r="AB474" s="225"/>
      <c r="AC474" s="225"/>
      <c r="AD474" s="225"/>
      <c r="AE474" s="225"/>
      <c r="AF474" s="225"/>
      <c r="AG474" s="220"/>
      <c r="AH474" s="220"/>
      <c r="AI474" s="220"/>
      <c r="AJ474" s="220"/>
      <c r="AK474" s="222"/>
      <c r="AL474" s="222"/>
      <c r="AM474" s="222"/>
      <c r="AN474" s="222"/>
      <c r="AO474" s="223"/>
      <c r="AP474" s="220"/>
      <c r="AQ474" s="224"/>
      <c r="AR474" s="224"/>
      <c r="AS474" s="224"/>
      <c r="AT474" s="224"/>
      <c r="AU474" s="224"/>
      <c r="AV474" s="224"/>
      <c r="AW474" s="224"/>
      <c r="AX474" s="224"/>
      <c r="AY474" s="224"/>
    </row>
    <row r="475">
      <c r="A475" s="219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5"/>
      <c r="AA475" s="225"/>
      <c r="AB475" s="225"/>
      <c r="AC475" s="225"/>
      <c r="AD475" s="225"/>
      <c r="AE475" s="225"/>
      <c r="AF475" s="225"/>
      <c r="AG475" s="220"/>
      <c r="AH475" s="220"/>
      <c r="AI475" s="220"/>
      <c r="AJ475" s="220"/>
      <c r="AK475" s="222"/>
      <c r="AL475" s="222"/>
      <c r="AM475" s="222"/>
      <c r="AN475" s="222"/>
      <c r="AO475" s="223"/>
      <c r="AP475" s="220"/>
      <c r="AQ475" s="224"/>
      <c r="AR475" s="224"/>
      <c r="AS475" s="224"/>
      <c r="AT475" s="224"/>
      <c r="AU475" s="224"/>
      <c r="AV475" s="224"/>
      <c r="AW475" s="224"/>
      <c r="AX475" s="224"/>
      <c r="AY475" s="224"/>
    </row>
    <row r="476">
      <c r="A476" s="219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5"/>
      <c r="AA476" s="225"/>
      <c r="AB476" s="225"/>
      <c r="AC476" s="225"/>
      <c r="AD476" s="225"/>
      <c r="AE476" s="225"/>
      <c r="AF476" s="225"/>
      <c r="AG476" s="220"/>
      <c r="AH476" s="220"/>
      <c r="AI476" s="220"/>
      <c r="AJ476" s="220"/>
      <c r="AK476" s="222"/>
      <c r="AL476" s="222"/>
      <c r="AM476" s="222"/>
      <c r="AN476" s="222"/>
      <c r="AO476" s="223"/>
      <c r="AP476" s="220"/>
      <c r="AQ476" s="224"/>
      <c r="AR476" s="224"/>
      <c r="AS476" s="224"/>
      <c r="AT476" s="224"/>
      <c r="AU476" s="224"/>
      <c r="AV476" s="224"/>
      <c r="AW476" s="224"/>
      <c r="AX476" s="224"/>
      <c r="AY476" s="224"/>
    </row>
    <row r="477">
      <c r="A477" s="219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5"/>
      <c r="AA477" s="225"/>
      <c r="AB477" s="225"/>
      <c r="AC477" s="225"/>
      <c r="AD477" s="225"/>
      <c r="AE477" s="225"/>
      <c r="AF477" s="225"/>
      <c r="AG477" s="220"/>
      <c r="AH477" s="220"/>
      <c r="AI477" s="220"/>
      <c r="AJ477" s="220"/>
      <c r="AK477" s="222"/>
      <c r="AL477" s="222"/>
      <c r="AM477" s="222"/>
      <c r="AN477" s="222"/>
      <c r="AO477" s="223"/>
      <c r="AP477" s="220"/>
      <c r="AQ477" s="224"/>
      <c r="AR477" s="224"/>
      <c r="AS477" s="224"/>
      <c r="AT477" s="224"/>
      <c r="AU477" s="224"/>
      <c r="AV477" s="224"/>
      <c r="AW477" s="224"/>
      <c r="AX477" s="224"/>
      <c r="AY477" s="224"/>
    </row>
    <row r="478">
      <c r="A478" s="219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5"/>
      <c r="AA478" s="225"/>
      <c r="AB478" s="225"/>
      <c r="AC478" s="225"/>
      <c r="AD478" s="225"/>
      <c r="AE478" s="225"/>
      <c r="AF478" s="225"/>
      <c r="AG478" s="220"/>
      <c r="AH478" s="220"/>
      <c r="AI478" s="220"/>
      <c r="AJ478" s="220"/>
      <c r="AK478" s="222"/>
      <c r="AL478" s="222"/>
      <c r="AM478" s="222"/>
      <c r="AN478" s="222"/>
      <c r="AO478" s="223"/>
      <c r="AP478" s="220"/>
      <c r="AQ478" s="224"/>
      <c r="AR478" s="224"/>
      <c r="AS478" s="224"/>
      <c r="AT478" s="224"/>
      <c r="AU478" s="224"/>
      <c r="AV478" s="224"/>
      <c r="AW478" s="224"/>
      <c r="AX478" s="224"/>
      <c r="AY478" s="224"/>
    </row>
    <row r="479">
      <c r="A479" s="219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5"/>
      <c r="AA479" s="225"/>
      <c r="AB479" s="225"/>
      <c r="AC479" s="225"/>
      <c r="AD479" s="225"/>
      <c r="AE479" s="225"/>
      <c r="AF479" s="225"/>
      <c r="AG479" s="220"/>
      <c r="AH479" s="220"/>
      <c r="AI479" s="220"/>
      <c r="AJ479" s="220"/>
      <c r="AK479" s="222"/>
      <c r="AL479" s="222"/>
      <c r="AM479" s="222"/>
      <c r="AN479" s="222"/>
      <c r="AO479" s="223"/>
      <c r="AP479" s="220"/>
      <c r="AQ479" s="224"/>
      <c r="AR479" s="224"/>
      <c r="AS479" s="224"/>
      <c r="AT479" s="224"/>
      <c r="AU479" s="224"/>
      <c r="AV479" s="224"/>
      <c r="AW479" s="224"/>
      <c r="AX479" s="224"/>
      <c r="AY479" s="224"/>
    </row>
    <row r="480">
      <c r="A480" s="219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5"/>
      <c r="AA480" s="225"/>
      <c r="AB480" s="225"/>
      <c r="AC480" s="225"/>
      <c r="AD480" s="225"/>
      <c r="AE480" s="225"/>
      <c r="AF480" s="225"/>
      <c r="AG480" s="220"/>
      <c r="AH480" s="220"/>
      <c r="AI480" s="220"/>
      <c r="AJ480" s="220"/>
      <c r="AK480" s="222"/>
      <c r="AL480" s="222"/>
      <c r="AM480" s="222"/>
      <c r="AN480" s="222"/>
      <c r="AO480" s="223"/>
      <c r="AP480" s="220"/>
      <c r="AQ480" s="224"/>
      <c r="AR480" s="224"/>
      <c r="AS480" s="224"/>
      <c r="AT480" s="224"/>
      <c r="AU480" s="224"/>
      <c r="AV480" s="224"/>
      <c r="AW480" s="224"/>
      <c r="AX480" s="224"/>
      <c r="AY480" s="224"/>
    </row>
    <row r="481">
      <c r="A481" s="219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5"/>
      <c r="AA481" s="225"/>
      <c r="AB481" s="225"/>
      <c r="AC481" s="225"/>
      <c r="AD481" s="225"/>
      <c r="AE481" s="225"/>
      <c r="AF481" s="225"/>
      <c r="AG481" s="220"/>
      <c r="AH481" s="220"/>
      <c r="AI481" s="220"/>
      <c r="AJ481" s="220"/>
      <c r="AK481" s="222"/>
      <c r="AL481" s="222"/>
      <c r="AM481" s="222"/>
      <c r="AN481" s="222"/>
      <c r="AO481" s="223"/>
      <c r="AP481" s="220"/>
      <c r="AQ481" s="224"/>
      <c r="AR481" s="224"/>
      <c r="AS481" s="224"/>
      <c r="AT481" s="224"/>
      <c r="AU481" s="224"/>
      <c r="AV481" s="224"/>
      <c r="AW481" s="224"/>
      <c r="AX481" s="224"/>
      <c r="AY481" s="224"/>
    </row>
    <row r="482">
      <c r="A482" s="219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5"/>
      <c r="AA482" s="225"/>
      <c r="AB482" s="225"/>
      <c r="AC482" s="225"/>
      <c r="AD482" s="225"/>
      <c r="AE482" s="225"/>
      <c r="AF482" s="225"/>
      <c r="AG482" s="220"/>
      <c r="AH482" s="220"/>
      <c r="AI482" s="220"/>
      <c r="AJ482" s="220"/>
      <c r="AK482" s="222"/>
      <c r="AL482" s="222"/>
      <c r="AM482" s="222"/>
      <c r="AN482" s="222"/>
      <c r="AO482" s="223"/>
      <c r="AP482" s="220"/>
      <c r="AQ482" s="224"/>
      <c r="AR482" s="224"/>
      <c r="AS482" s="224"/>
      <c r="AT482" s="224"/>
      <c r="AU482" s="224"/>
      <c r="AV482" s="224"/>
      <c r="AW482" s="224"/>
      <c r="AX482" s="224"/>
      <c r="AY482" s="224"/>
    </row>
    <row r="483">
      <c r="A483" s="219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5"/>
      <c r="AA483" s="225"/>
      <c r="AB483" s="225"/>
      <c r="AC483" s="225"/>
      <c r="AD483" s="225"/>
      <c r="AE483" s="225"/>
      <c r="AF483" s="225"/>
      <c r="AG483" s="220"/>
      <c r="AH483" s="220"/>
      <c r="AI483" s="220"/>
      <c r="AJ483" s="220"/>
      <c r="AK483" s="222"/>
      <c r="AL483" s="222"/>
      <c r="AM483" s="222"/>
      <c r="AN483" s="222"/>
      <c r="AO483" s="223"/>
      <c r="AP483" s="220"/>
      <c r="AQ483" s="224"/>
      <c r="AR483" s="224"/>
      <c r="AS483" s="224"/>
      <c r="AT483" s="224"/>
      <c r="AU483" s="224"/>
      <c r="AV483" s="224"/>
      <c r="AW483" s="224"/>
      <c r="AX483" s="224"/>
      <c r="AY483" s="224"/>
    </row>
    <row r="484">
      <c r="A484" s="219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5"/>
      <c r="AA484" s="225"/>
      <c r="AB484" s="225"/>
      <c r="AC484" s="225"/>
      <c r="AD484" s="225"/>
      <c r="AE484" s="225"/>
      <c r="AF484" s="225"/>
      <c r="AG484" s="220"/>
      <c r="AH484" s="220"/>
      <c r="AI484" s="220"/>
      <c r="AJ484" s="220"/>
      <c r="AK484" s="222"/>
      <c r="AL484" s="222"/>
      <c r="AM484" s="222"/>
      <c r="AN484" s="222"/>
      <c r="AO484" s="223"/>
      <c r="AP484" s="220"/>
      <c r="AQ484" s="224"/>
      <c r="AR484" s="224"/>
      <c r="AS484" s="224"/>
      <c r="AT484" s="224"/>
      <c r="AU484" s="224"/>
      <c r="AV484" s="224"/>
      <c r="AW484" s="224"/>
      <c r="AX484" s="224"/>
      <c r="AY484" s="224"/>
    </row>
    <row r="485">
      <c r="A485" s="219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5"/>
      <c r="AA485" s="225"/>
      <c r="AB485" s="225"/>
      <c r="AC485" s="225"/>
      <c r="AD485" s="225"/>
      <c r="AE485" s="225"/>
      <c r="AF485" s="225"/>
      <c r="AG485" s="220"/>
      <c r="AH485" s="220"/>
      <c r="AI485" s="220"/>
      <c r="AJ485" s="220"/>
      <c r="AK485" s="222"/>
      <c r="AL485" s="222"/>
      <c r="AM485" s="222"/>
      <c r="AN485" s="222"/>
      <c r="AO485" s="223"/>
      <c r="AP485" s="220"/>
      <c r="AQ485" s="224"/>
      <c r="AR485" s="224"/>
      <c r="AS485" s="224"/>
      <c r="AT485" s="224"/>
      <c r="AU485" s="224"/>
      <c r="AV485" s="224"/>
      <c r="AW485" s="224"/>
      <c r="AX485" s="224"/>
      <c r="AY485" s="224"/>
    </row>
    <row r="486">
      <c r="A486" s="219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5"/>
      <c r="AA486" s="225"/>
      <c r="AB486" s="225"/>
      <c r="AC486" s="225"/>
      <c r="AD486" s="225"/>
      <c r="AE486" s="225"/>
      <c r="AF486" s="225"/>
      <c r="AG486" s="220"/>
      <c r="AH486" s="220"/>
      <c r="AI486" s="220"/>
      <c r="AJ486" s="220"/>
      <c r="AK486" s="222"/>
      <c r="AL486" s="222"/>
      <c r="AM486" s="222"/>
      <c r="AN486" s="222"/>
      <c r="AO486" s="223"/>
      <c r="AP486" s="220"/>
      <c r="AQ486" s="224"/>
      <c r="AR486" s="224"/>
      <c r="AS486" s="224"/>
      <c r="AT486" s="224"/>
      <c r="AU486" s="224"/>
      <c r="AV486" s="224"/>
      <c r="AW486" s="224"/>
      <c r="AX486" s="224"/>
      <c r="AY486" s="224"/>
    </row>
    <row r="487">
      <c r="A487" s="219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5"/>
      <c r="AA487" s="225"/>
      <c r="AB487" s="225"/>
      <c r="AC487" s="225"/>
      <c r="AD487" s="225"/>
      <c r="AE487" s="225"/>
      <c r="AF487" s="225"/>
      <c r="AG487" s="220"/>
      <c r="AH487" s="220"/>
      <c r="AI487" s="220"/>
      <c r="AJ487" s="220"/>
      <c r="AK487" s="222"/>
      <c r="AL487" s="222"/>
      <c r="AM487" s="222"/>
      <c r="AN487" s="222"/>
      <c r="AO487" s="223"/>
      <c r="AP487" s="220"/>
      <c r="AQ487" s="224"/>
      <c r="AR487" s="224"/>
      <c r="AS487" s="224"/>
      <c r="AT487" s="224"/>
      <c r="AU487" s="224"/>
      <c r="AV487" s="224"/>
      <c r="AW487" s="224"/>
      <c r="AX487" s="224"/>
      <c r="AY487" s="224"/>
    </row>
    <row r="488">
      <c r="A488" s="219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5"/>
      <c r="AA488" s="225"/>
      <c r="AB488" s="225"/>
      <c r="AC488" s="225"/>
      <c r="AD488" s="225"/>
      <c r="AE488" s="225"/>
      <c r="AF488" s="225"/>
      <c r="AG488" s="220"/>
      <c r="AH488" s="220"/>
      <c r="AI488" s="220"/>
      <c r="AJ488" s="220"/>
      <c r="AK488" s="222"/>
      <c r="AL488" s="222"/>
      <c r="AM488" s="222"/>
      <c r="AN488" s="222"/>
      <c r="AO488" s="223"/>
      <c r="AP488" s="220"/>
      <c r="AQ488" s="224"/>
      <c r="AR488" s="224"/>
      <c r="AS488" s="224"/>
      <c r="AT488" s="224"/>
      <c r="AU488" s="224"/>
      <c r="AV488" s="224"/>
      <c r="AW488" s="224"/>
      <c r="AX488" s="224"/>
      <c r="AY488" s="224"/>
    </row>
    <row r="489">
      <c r="A489" s="219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5"/>
      <c r="AA489" s="225"/>
      <c r="AB489" s="225"/>
      <c r="AC489" s="225"/>
      <c r="AD489" s="225"/>
      <c r="AE489" s="225"/>
      <c r="AF489" s="225"/>
      <c r="AG489" s="220"/>
      <c r="AH489" s="220"/>
      <c r="AI489" s="220"/>
      <c r="AJ489" s="220"/>
      <c r="AK489" s="222"/>
      <c r="AL489" s="222"/>
      <c r="AM489" s="222"/>
      <c r="AN489" s="222"/>
      <c r="AO489" s="223"/>
      <c r="AP489" s="220"/>
      <c r="AQ489" s="224"/>
      <c r="AR489" s="224"/>
      <c r="AS489" s="224"/>
      <c r="AT489" s="224"/>
      <c r="AU489" s="224"/>
      <c r="AV489" s="224"/>
      <c r="AW489" s="224"/>
      <c r="AX489" s="224"/>
      <c r="AY489" s="224"/>
    </row>
    <row r="490">
      <c r="A490" s="219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5"/>
      <c r="AA490" s="225"/>
      <c r="AB490" s="225"/>
      <c r="AC490" s="225"/>
      <c r="AD490" s="225"/>
      <c r="AE490" s="225"/>
      <c r="AF490" s="225"/>
      <c r="AG490" s="220"/>
      <c r="AH490" s="220"/>
      <c r="AI490" s="220"/>
      <c r="AJ490" s="220"/>
      <c r="AK490" s="222"/>
      <c r="AL490" s="222"/>
      <c r="AM490" s="222"/>
      <c r="AN490" s="222"/>
      <c r="AO490" s="223"/>
      <c r="AP490" s="220"/>
      <c r="AQ490" s="224"/>
      <c r="AR490" s="224"/>
      <c r="AS490" s="224"/>
      <c r="AT490" s="224"/>
      <c r="AU490" s="224"/>
      <c r="AV490" s="224"/>
      <c r="AW490" s="224"/>
      <c r="AX490" s="224"/>
      <c r="AY490" s="224"/>
    </row>
    <row r="491">
      <c r="A491" s="219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5"/>
      <c r="AA491" s="225"/>
      <c r="AB491" s="225"/>
      <c r="AC491" s="225"/>
      <c r="AD491" s="225"/>
      <c r="AE491" s="225"/>
      <c r="AF491" s="225"/>
      <c r="AG491" s="220"/>
      <c r="AH491" s="220"/>
      <c r="AI491" s="220"/>
      <c r="AJ491" s="220"/>
      <c r="AK491" s="222"/>
      <c r="AL491" s="222"/>
      <c r="AM491" s="222"/>
      <c r="AN491" s="222"/>
      <c r="AO491" s="223"/>
      <c r="AP491" s="220"/>
      <c r="AQ491" s="224"/>
      <c r="AR491" s="224"/>
      <c r="AS491" s="224"/>
      <c r="AT491" s="224"/>
      <c r="AU491" s="224"/>
      <c r="AV491" s="224"/>
      <c r="AW491" s="224"/>
      <c r="AX491" s="224"/>
      <c r="AY491" s="224"/>
    </row>
    <row r="492">
      <c r="A492" s="219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5"/>
      <c r="AA492" s="225"/>
      <c r="AB492" s="225"/>
      <c r="AC492" s="225"/>
      <c r="AD492" s="225"/>
      <c r="AE492" s="225"/>
      <c r="AF492" s="225"/>
      <c r="AG492" s="220"/>
      <c r="AH492" s="220"/>
      <c r="AI492" s="220"/>
      <c r="AJ492" s="220"/>
      <c r="AK492" s="222"/>
      <c r="AL492" s="222"/>
      <c r="AM492" s="222"/>
      <c r="AN492" s="222"/>
      <c r="AO492" s="223"/>
      <c r="AP492" s="220"/>
      <c r="AQ492" s="224"/>
      <c r="AR492" s="224"/>
      <c r="AS492" s="224"/>
      <c r="AT492" s="224"/>
      <c r="AU492" s="224"/>
      <c r="AV492" s="224"/>
      <c r="AW492" s="224"/>
      <c r="AX492" s="224"/>
      <c r="AY492" s="224"/>
    </row>
    <row r="493">
      <c r="A493" s="219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5"/>
      <c r="AA493" s="225"/>
      <c r="AB493" s="225"/>
      <c r="AC493" s="225"/>
      <c r="AD493" s="225"/>
      <c r="AE493" s="225"/>
      <c r="AF493" s="225"/>
      <c r="AG493" s="220"/>
      <c r="AH493" s="220"/>
      <c r="AI493" s="220"/>
      <c r="AJ493" s="220"/>
      <c r="AK493" s="222"/>
      <c r="AL493" s="222"/>
      <c r="AM493" s="222"/>
      <c r="AN493" s="222"/>
      <c r="AO493" s="223"/>
      <c r="AP493" s="220"/>
      <c r="AQ493" s="224"/>
      <c r="AR493" s="224"/>
      <c r="AS493" s="224"/>
      <c r="AT493" s="224"/>
      <c r="AU493" s="224"/>
      <c r="AV493" s="224"/>
      <c r="AW493" s="224"/>
      <c r="AX493" s="224"/>
      <c r="AY493" s="224"/>
    </row>
    <row r="494">
      <c r="A494" s="219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5"/>
      <c r="AA494" s="225"/>
      <c r="AB494" s="225"/>
      <c r="AC494" s="225"/>
      <c r="AD494" s="225"/>
      <c r="AE494" s="225"/>
      <c r="AF494" s="225"/>
      <c r="AG494" s="220"/>
      <c r="AH494" s="220"/>
      <c r="AI494" s="220"/>
      <c r="AJ494" s="220"/>
      <c r="AK494" s="222"/>
      <c r="AL494" s="222"/>
      <c r="AM494" s="222"/>
      <c r="AN494" s="222"/>
      <c r="AO494" s="223"/>
      <c r="AP494" s="220"/>
      <c r="AQ494" s="224"/>
      <c r="AR494" s="224"/>
      <c r="AS494" s="224"/>
      <c r="AT494" s="224"/>
      <c r="AU494" s="224"/>
      <c r="AV494" s="224"/>
      <c r="AW494" s="224"/>
      <c r="AX494" s="224"/>
      <c r="AY494" s="224"/>
    </row>
    <row r="495">
      <c r="A495" s="219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5"/>
      <c r="AA495" s="225"/>
      <c r="AB495" s="225"/>
      <c r="AC495" s="225"/>
      <c r="AD495" s="225"/>
      <c r="AE495" s="225"/>
      <c r="AF495" s="225"/>
      <c r="AG495" s="220"/>
      <c r="AH495" s="220"/>
      <c r="AI495" s="220"/>
      <c r="AJ495" s="220"/>
      <c r="AK495" s="222"/>
      <c r="AL495" s="222"/>
      <c r="AM495" s="222"/>
      <c r="AN495" s="222"/>
      <c r="AO495" s="223"/>
      <c r="AP495" s="220"/>
      <c r="AQ495" s="224"/>
      <c r="AR495" s="224"/>
      <c r="AS495" s="224"/>
      <c r="AT495" s="224"/>
      <c r="AU495" s="224"/>
      <c r="AV495" s="224"/>
      <c r="AW495" s="224"/>
      <c r="AX495" s="224"/>
      <c r="AY495" s="224"/>
    </row>
    <row r="496">
      <c r="A496" s="219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5"/>
      <c r="AA496" s="225"/>
      <c r="AB496" s="225"/>
      <c r="AC496" s="225"/>
      <c r="AD496" s="225"/>
      <c r="AE496" s="225"/>
      <c r="AF496" s="225"/>
      <c r="AG496" s="220"/>
      <c r="AH496" s="220"/>
      <c r="AI496" s="220"/>
      <c r="AJ496" s="220"/>
      <c r="AK496" s="222"/>
      <c r="AL496" s="222"/>
      <c r="AM496" s="222"/>
      <c r="AN496" s="222"/>
      <c r="AO496" s="223"/>
      <c r="AP496" s="220"/>
      <c r="AQ496" s="224"/>
      <c r="AR496" s="224"/>
      <c r="AS496" s="224"/>
      <c r="AT496" s="224"/>
      <c r="AU496" s="224"/>
      <c r="AV496" s="224"/>
      <c r="AW496" s="224"/>
      <c r="AX496" s="224"/>
      <c r="AY496" s="224"/>
    </row>
    <row r="497">
      <c r="A497" s="219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5"/>
      <c r="AA497" s="225"/>
      <c r="AB497" s="225"/>
      <c r="AC497" s="225"/>
      <c r="AD497" s="225"/>
      <c r="AE497" s="225"/>
      <c r="AF497" s="225"/>
      <c r="AG497" s="220"/>
      <c r="AH497" s="220"/>
      <c r="AI497" s="220"/>
      <c r="AJ497" s="220"/>
      <c r="AK497" s="222"/>
      <c r="AL497" s="222"/>
      <c r="AM497" s="222"/>
      <c r="AN497" s="222"/>
      <c r="AO497" s="223"/>
      <c r="AP497" s="220"/>
      <c r="AQ497" s="224"/>
      <c r="AR497" s="224"/>
      <c r="AS497" s="224"/>
      <c r="AT497" s="224"/>
      <c r="AU497" s="224"/>
      <c r="AV497" s="224"/>
      <c r="AW497" s="224"/>
      <c r="AX497" s="224"/>
      <c r="AY497" s="224"/>
    </row>
    <row r="498">
      <c r="A498" s="219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5"/>
      <c r="AA498" s="225"/>
      <c r="AB498" s="225"/>
      <c r="AC498" s="225"/>
      <c r="AD498" s="225"/>
      <c r="AE498" s="225"/>
      <c r="AF498" s="225"/>
      <c r="AG498" s="220"/>
      <c r="AH498" s="220"/>
      <c r="AI498" s="220"/>
      <c r="AJ498" s="220"/>
      <c r="AK498" s="222"/>
      <c r="AL498" s="222"/>
      <c r="AM498" s="222"/>
      <c r="AN498" s="222"/>
      <c r="AO498" s="223"/>
      <c r="AP498" s="220"/>
      <c r="AQ498" s="224"/>
      <c r="AR498" s="224"/>
      <c r="AS498" s="224"/>
      <c r="AT498" s="224"/>
      <c r="AU498" s="224"/>
      <c r="AV498" s="224"/>
      <c r="AW498" s="224"/>
      <c r="AX498" s="224"/>
      <c r="AY498" s="224"/>
    </row>
    <row r="499">
      <c r="A499" s="219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5"/>
      <c r="AA499" s="225"/>
      <c r="AB499" s="225"/>
      <c r="AC499" s="225"/>
      <c r="AD499" s="225"/>
      <c r="AE499" s="225"/>
      <c r="AF499" s="225"/>
      <c r="AG499" s="220"/>
      <c r="AH499" s="220"/>
      <c r="AI499" s="220"/>
      <c r="AJ499" s="220"/>
      <c r="AK499" s="222"/>
      <c r="AL499" s="222"/>
      <c r="AM499" s="222"/>
      <c r="AN499" s="222"/>
      <c r="AO499" s="223"/>
      <c r="AP499" s="220"/>
      <c r="AQ499" s="224"/>
      <c r="AR499" s="224"/>
      <c r="AS499" s="224"/>
      <c r="AT499" s="224"/>
      <c r="AU499" s="224"/>
      <c r="AV499" s="224"/>
      <c r="AW499" s="224"/>
      <c r="AX499" s="224"/>
      <c r="AY499" s="224"/>
    </row>
    <row r="500">
      <c r="A500" s="219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5"/>
      <c r="AA500" s="225"/>
      <c r="AB500" s="225"/>
      <c r="AC500" s="225"/>
      <c r="AD500" s="225"/>
      <c r="AE500" s="225"/>
      <c r="AF500" s="225"/>
      <c r="AG500" s="220"/>
      <c r="AH500" s="220"/>
      <c r="AI500" s="220"/>
      <c r="AJ500" s="220"/>
      <c r="AK500" s="222"/>
      <c r="AL500" s="222"/>
      <c r="AM500" s="222"/>
      <c r="AN500" s="222"/>
      <c r="AO500" s="223"/>
      <c r="AP500" s="220"/>
      <c r="AQ500" s="224"/>
      <c r="AR500" s="224"/>
      <c r="AS500" s="224"/>
      <c r="AT500" s="224"/>
      <c r="AU500" s="224"/>
      <c r="AV500" s="224"/>
      <c r="AW500" s="224"/>
      <c r="AX500" s="224"/>
      <c r="AY500" s="224"/>
    </row>
    <row r="501">
      <c r="A501" s="219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5"/>
      <c r="AA501" s="225"/>
      <c r="AB501" s="225"/>
      <c r="AC501" s="225"/>
      <c r="AD501" s="225"/>
      <c r="AE501" s="225"/>
      <c r="AF501" s="225"/>
      <c r="AG501" s="220"/>
      <c r="AH501" s="220"/>
      <c r="AI501" s="220"/>
      <c r="AJ501" s="220"/>
      <c r="AK501" s="222"/>
      <c r="AL501" s="222"/>
      <c r="AM501" s="222"/>
      <c r="AN501" s="222"/>
      <c r="AO501" s="223"/>
      <c r="AP501" s="220"/>
      <c r="AQ501" s="224"/>
      <c r="AR501" s="224"/>
      <c r="AS501" s="224"/>
      <c r="AT501" s="224"/>
      <c r="AU501" s="224"/>
      <c r="AV501" s="224"/>
      <c r="AW501" s="224"/>
      <c r="AX501" s="224"/>
      <c r="AY501" s="224"/>
    </row>
    <row r="502">
      <c r="A502" s="219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5"/>
      <c r="AA502" s="225"/>
      <c r="AB502" s="225"/>
      <c r="AC502" s="225"/>
      <c r="AD502" s="225"/>
      <c r="AE502" s="225"/>
      <c r="AF502" s="225"/>
      <c r="AG502" s="220"/>
      <c r="AH502" s="220"/>
      <c r="AI502" s="220"/>
      <c r="AJ502" s="220"/>
      <c r="AK502" s="222"/>
      <c r="AL502" s="222"/>
      <c r="AM502" s="222"/>
      <c r="AN502" s="222"/>
      <c r="AO502" s="223"/>
      <c r="AP502" s="220"/>
      <c r="AQ502" s="224"/>
      <c r="AR502" s="224"/>
      <c r="AS502" s="224"/>
      <c r="AT502" s="224"/>
      <c r="AU502" s="224"/>
      <c r="AV502" s="224"/>
      <c r="AW502" s="224"/>
      <c r="AX502" s="224"/>
      <c r="AY502" s="224"/>
    </row>
    <row r="503">
      <c r="A503" s="219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5"/>
      <c r="AA503" s="225"/>
      <c r="AB503" s="225"/>
      <c r="AC503" s="225"/>
      <c r="AD503" s="225"/>
      <c r="AE503" s="225"/>
      <c r="AF503" s="225"/>
      <c r="AG503" s="220"/>
      <c r="AH503" s="220"/>
      <c r="AI503" s="220"/>
      <c r="AJ503" s="220"/>
      <c r="AK503" s="222"/>
      <c r="AL503" s="222"/>
      <c r="AM503" s="222"/>
      <c r="AN503" s="222"/>
      <c r="AO503" s="223"/>
      <c r="AP503" s="220"/>
      <c r="AQ503" s="224"/>
      <c r="AR503" s="224"/>
      <c r="AS503" s="224"/>
      <c r="AT503" s="224"/>
      <c r="AU503" s="224"/>
      <c r="AV503" s="224"/>
      <c r="AW503" s="224"/>
      <c r="AX503" s="224"/>
      <c r="AY503" s="224"/>
    </row>
    <row r="504">
      <c r="A504" s="219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5"/>
      <c r="AA504" s="225"/>
      <c r="AB504" s="225"/>
      <c r="AC504" s="225"/>
      <c r="AD504" s="225"/>
      <c r="AE504" s="225"/>
      <c r="AF504" s="225"/>
      <c r="AG504" s="220"/>
      <c r="AH504" s="220"/>
      <c r="AI504" s="220"/>
      <c r="AJ504" s="220"/>
      <c r="AK504" s="222"/>
      <c r="AL504" s="222"/>
      <c r="AM504" s="222"/>
      <c r="AN504" s="222"/>
      <c r="AO504" s="223"/>
      <c r="AP504" s="220"/>
      <c r="AQ504" s="224"/>
      <c r="AR504" s="224"/>
      <c r="AS504" s="224"/>
      <c r="AT504" s="224"/>
      <c r="AU504" s="224"/>
      <c r="AV504" s="224"/>
      <c r="AW504" s="224"/>
      <c r="AX504" s="224"/>
      <c r="AY504" s="224"/>
    </row>
    <row r="505">
      <c r="A505" s="219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5"/>
      <c r="AA505" s="225"/>
      <c r="AB505" s="225"/>
      <c r="AC505" s="225"/>
      <c r="AD505" s="225"/>
      <c r="AE505" s="225"/>
      <c r="AF505" s="225"/>
      <c r="AG505" s="220"/>
      <c r="AH505" s="220"/>
      <c r="AI505" s="220"/>
      <c r="AJ505" s="220"/>
      <c r="AK505" s="222"/>
      <c r="AL505" s="222"/>
      <c r="AM505" s="222"/>
      <c r="AN505" s="222"/>
      <c r="AO505" s="223"/>
      <c r="AP505" s="220"/>
      <c r="AQ505" s="224"/>
      <c r="AR505" s="224"/>
      <c r="AS505" s="224"/>
      <c r="AT505" s="224"/>
      <c r="AU505" s="224"/>
      <c r="AV505" s="224"/>
      <c r="AW505" s="224"/>
      <c r="AX505" s="224"/>
      <c r="AY505" s="224"/>
    </row>
    <row r="506">
      <c r="A506" s="219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5"/>
      <c r="AA506" s="225"/>
      <c r="AB506" s="225"/>
      <c r="AC506" s="225"/>
      <c r="AD506" s="225"/>
      <c r="AE506" s="225"/>
      <c r="AF506" s="225"/>
      <c r="AG506" s="220"/>
      <c r="AH506" s="220"/>
      <c r="AI506" s="220"/>
      <c r="AJ506" s="220"/>
      <c r="AK506" s="222"/>
      <c r="AL506" s="222"/>
      <c r="AM506" s="222"/>
      <c r="AN506" s="222"/>
      <c r="AO506" s="223"/>
      <c r="AP506" s="220"/>
      <c r="AQ506" s="224"/>
      <c r="AR506" s="224"/>
      <c r="AS506" s="224"/>
      <c r="AT506" s="224"/>
      <c r="AU506" s="224"/>
      <c r="AV506" s="224"/>
      <c r="AW506" s="224"/>
      <c r="AX506" s="224"/>
      <c r="AY506" s="224"/>
    </row>
    <row r="507">
      <c r="A507" s="219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5"/>
      <c r="AA507" s="225"/>
      <c r="AB507" s="225"/>
      <c r="AC507" s="225"/>
      <c r="AD507" s="225"/>
      <c r="AE507" s="225"/>
      <c r="AF507" s="225"/>
      <c r="AG507" s="220"/>
      <c r="AH507" s="220"/>
      <c r="AI507" s="220"/>
      <c r="AJ507" s="220"/>
      <c r="AK507" s="222"/>
      <c r="AL507" s="222"/>
      <c r="AM507" s="222"/>
      <c r="AN507" s="222"/>
      <c r="AO507" s="223"/>
      <c r="AP507" s="220"/>
      <c r="AQ507" s="224"/>
      <c r="AR507" s="224"/>
      <c r="AS507" s="224"/>
      <c r="AT507" s="224"/>
      <c r="AU507" s="224"/>
      <c r="AV507" s="224"/>
      <c r="AW507" s="224"/>
      <c r="AX507" s="224"/>
      <c r="AY507" s="224"/>
    </row>
    <row r="508">
      <c r="A508" s="219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5"/>
      <c r="AA508" s="225"/>
      <c r="AB508" s="225"/>
      <c r="AC508" s="225"/>
      <c r="AD508" s="225"/>
      <c r="AE508" s="225"/>
      <c r="AF508" s="225"/>
      <c r="AG508" s="220"/>
      <c r="AH508" s="220"/>
      <c r="AI508" s="220"/>
      <c r="AJ508" s="220"/>
      <c r="AK508" s="222"/>
      <c r="AL508" s="222"/>
      <c r="AM508" s="222"/>
      <c r="AN508" s="222"/>
      <c r="AO508" s="223"/>
      <c r="AP508" s="220"/>
      <c r="AQ508" s="224"/>
      <c r="AR508" s="224"/>
      <c r="AS508" s="224"/>
      <c r="AT508" s="224"/>
      <c r="AU508" s="224"/>
      <c r="AV508" s="224"/>
      <c r="AW508" s="224"/>
      <c r="AX508" s="224"/>
      <c r="AY508" s="224"/>
    </row>
    <row r="509">
      <c r="A509" s="219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5"/>
      <c r="AA509" s="225"/>
      <c r="AB509" s="225"/>
      <c r="AC509" s="225"/>
      <c r="AD509" s="225"/>
      <c r="AE509" s="225"/>
      <c r="AF509" s="225"/>
      <c r="AG509" s="220"/>
      <c r="AH509" s="220"/>
      <c r="AI509" s="220"/>
      <c r="AJ509" s="220"/>
      <c r="AK509" s="222"/>
      <c r="AL509" s="222"/>
      <c r="AM509" s="222"/>
      <c r="AN509" s="222"/>
      <c r="AO509" s="223"/>
      <c r="AP509" s="220"/>
      <c r="AQ509" s="224"/>
      <c r="AR509" s="224"/>
      <c r="AS509" s="224"/>
      <c r="AT509" s="224"/>
      <c r="AU509" s="224"/>
      <c r="AV509" s="224"/>
      <c r="AW509" s="224"/>
      <c r="AX509" s="224"/>
      <c r="AY509" s="224"/>
    </row>
    <row r="510">
      <c r="A510" s="219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5"/>
      <c r="AA510" s="225"/>
      <c r="AB510" s="225"/>
      <c r="AC510" s="225"/>
      <c r="AD510" s="225"/>
      <c r="AE510" s="225"/>
      <c r="AF510" s="225"/>
      <c r="AG510" s="220"/>
      <c r="AH510" s="220"/>
      <c r="AI510" s="220"/>
      <c r="AJ510" s="220"/>
      <c r="AK510" s="222"/>
      <c r="AL510" s="222"/>
      <c r="AM510" s="222"/>
      <c r="AN510" s="222"/>
      <c r="AO510" s="223"/>
      <c r="AP510" s="220"/>
      <c r="AQ510" s="224"/>
      <c r="AR510" s="224"/>
      <c r="AS510" s="224"/>
      <c r="AT510" s="224"/>
      <c r="AU510" s="224"/>
      <c r="AV510" s="224"/>
      <c r="AW510" s="224"/>
      <c r="AX510" s="224"/>
      <c r="AY510" s="224"/>
    </row>
    <row r="511">
      <c r="A511" s="219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5"/>
      <c r="AA511" s="225"/>
      <c r="AB511" s="225"/>
      <c r="AC511" s="225"/>
      <c r="AD511" s="225"/>
      <c r="AE511" s="225"/>
      <c r="AF511" s="225"/>
      <c r="AG511" s="220"/>
      <c r="AH511" s="220"/>
      <c r="AI511" s="220"/>
      <c r="AJ511" s="220"/>
      <c r="AK511" s="222"/>
      <c r="AL511" s="222"/>
      <c r="AM511" s="222"/>
      <c r="AN511" s="222"/>
      <c r="AO511" s="223"/>
      <c r="AP511" s="220"/>
      <c r="AQ511" s="224"/>
      <c r="AR511" s="224"/>
      <c r="AS511" s="224"/>
      <c r="AT511" s="224"/>
      <c r="AU511" s="224"/>
      <c r="AV511" s="224"/>
      <c r="AW511" s="224"/>
      <c r="AX511" s="224"/>
      <c r="AY511" s="224"/>
    </row>
    <row r="512">
      <c r="A512" s="219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5"/>
      <c r="AA512" s="225"/>
      <c r="AB512" s="225"/>
      <c r="AC512" s="225"/>
      <c r="AD512" s="225"/>
      <c r="AE512" s="225"/>
      <c r="AF512" s="225"/>
      <c r="AG512" s="220"/>
      <c r="AH512" s="220"/>
      <c r="AI512" s="220"/>
      <c r="AJ512" s="220"/>
      <c r="AK512" s="222"/>
      <c r="AL512" s="222"/>
      <c r="AM512" s="222"/>
      <c r="AN512" s="222"/>
      <c r="AO512" s="223"/>
      <c r="AP512" s="220"/>
      <c r="AQ512" s="224"/>
      <c r="AR512" s="224"/>
      <c r="AS512" s="224"/>
      <c r="AT512" s="224"/>
      <c r="AU512" s="224"/>
      <c r="AV512" s="224"/>
      <c r="AW512" s="224"/>
      <c r="AX512" s="224"/>
      <c r="AY512" s="224"/>
    </row>
    <row r="513">
      <c r="A513" s="219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5"/>
      <c r="AA513" s="225"/>
      <c r="AB513" s="225"/>
      <c r="AC513" s="225"/>
      <c r="AD513" s="225"/>
      <c r="AE513" s="225"/>
      <c r="AF513" s="225"/>
      <c r="AG513" s="220"/>
      <c r="AH513" s="220"/>
      <c r="AI513" s="220"/>
      <c r="AJ513" s="220"/>
      <c r="AK513" s="222"/>
      <c r="AL513" s="222"/>
      <c r="AM513" s="222"/>
      <c r="AN513" s="222"/>
      <c r="AO513" s="223"/>
      <c r="AP513" s="220"/>
      <c r="AQ513" s="224"/>
      <c r="AR513" s="224"/>
      <c r="AS513" s="224"/>
      <c r="AT513" s="224"/>
      <c r="AU513" s="224"/>
      <c r="AV513" s="224"/>
      <c r="AW513" s="224"/>
      <c r="AX513" s="224"/>
      <c r="AY513" s="224"/>
    </row>
    <row r="514">
      <c r="A514" s="219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5"/>
      <c r="AA514" s="225"/>
      <c r="AB514" s="225"/>
      <c r="AC514" s="225"/>
      <c r="AD514" s="225"/>
      <c r="AE514" s="225"/>
      <c r="AF514" s="225"/>
      <c r="AG514" s="220"/>
      <c r="AH514" s="220"/>
      <c r="AI514" s="220"/>
      <c r="AJ514" s="220"/>
      <c r="AK514" s="222"/>
      <c r="AL514" s="222"/>
      <c r="AM514" s="222"/>
      <c r="AN514" s="222"/>
      <c r="AO514" s="223"/>
      <c r="AP514" s="220"/>
      <c r="AQ514" s="224"/>
      <c r="AR514" s="224"/>
      <c r="AS514" s="224"/>
      <c r="AT514" s="224"/>
      <c r="AU514" s="224"/>
      <c r="AV514" s="224"/>
      <c r="AW514" s="224"/>
      <c r="AX514" s="224"/>
      <c r="AY514" s="224"/>
    </row>
    <row r="515">
      <c r="A515" s="219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5"/>
      <c r="AA515" s="225"/>
      <c r="AB515" s="225"/>
      <c r="AC515" s="225"/>
      <c r="AD515" s="225"/>
      <c r="AE515" s="225"/>
      <c r="AF515" s="225"/>
      <c r="AG515" s="220"/>
      <c r="AH515" s="220"/>
      <c r="AI515" s="220"/>
      <c r="AJ515" s="220"/>
      <c r="AK515" s="222"/>
      <c r="AL515" s="222"/>
      <c r="AM515" s="222"/>
      <c r="AN515" s="222"/>
      <c r="AO515" s="223"/>
      <c r="AP515" s="220"/>
      <c r="AQ515" s="224"/>
      <c r="AR515" s="224"/>
      <c r="AS515" s="224"/>
      <c r="AT515" s="224"/>
      <c r="AU515" s="224"/>
      <c r="AV515" s="224"/>
      <c r="AW515" s="224"/>
      <c r="AX515" s="224"/>
      <c r="AY515" s="224"/>
    </row>
    <row r="516">
      <c r="A516" s="219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5"/>
      <c r="AA516" s="225"/>
      <c r="AB516" s="225"/>
      <c r="AC516" s="225"/>
      <c r="AD516" s="225"/>
      <c r="AE516" s="225"/>
      <c r="AF516" s="225"/>
      <c r="AG516" s="220"/>
      <c r="AH516" s="220"/>
      <c r="AI516" s="220"/>
      <c r="AJ516" s="220"/>
      <c r="AK516" s="222"/>
      <c r="AL516" s="222"/>
      <c r="AM516" s="222"/>
      <c r="AN516" s="222"/>
      <c r="AO516" s="223"/>
      <c r="AP516" s="220"/>
      <c r="AQ516" s="224"/>
      <c r="AR516" s="224"/>
      <c r="AS516" s="224"/>
      <c r="AT516" s="224"/>
      <c r="AU516" s="224"/>
      <c r="AV516" s="224"/>
      <c r="AW516" s="224"/>
      <c r="AX516" s="224"/>
      <c r="AY516" s="224"/>
    </row>
    <row r="517">
      <c r="A517" s="219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5"/>
      <c r="AA517" s="225"/>
      <c r="AB517" s="225"/>
      <c r="AC517" s="225"/>
      <c r="AD517" s="225"/>
      <c r="AE517" s="225"/>
      <c r="AF517" s="225"/>
      <c r="AG517" s="220"/>
      <c r="AH517" s="220"/>
      <c r="AI517" s="220"/>
      <c r="AJ517" s="220"/>
      <c r="AK517" s="222"/>
      <c r="AL517" s="222"/>
      <c r="AM517" s="222"/>
      <c r="AN517" s="222"/>
      <c r="AO517" s="223"/>
      <c r="AP517" s="220"/>
      <c r="AQ517" s="224"/>
      <c r="AR517" s="224"/>
      <c r="AS517" s="224"/>
      <c r="AT517" s="224"/>
      <c r="AU517" s="224"/>
      <c r="AV517" s="224"/>
      <c r="AW517" s="224"/>
      <c r="AX517" s="224"/>
      <c r="AY517" s="224"/>
    </row>
    <row r="518">
      <c r="A518" s="219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5"/>
      <c r="AA518" s="225"/>
      <c r="AB518" s="225"/>
      <c r="AC518" s="225"/>
      <c r="AD518" s="225"/>
      <c r="AE518" s="225"/>
      <c r="AF518" s="225"/>
      <c r="AG518" s="220"/>
      <c r="AH518" s="220"/>
      <c r="AI518" s="220"/>
      <c r="AJ518" s="220"/>
      <c r="AK518" s="222"/>
      <c r="AL518" s="222"/>
      <c r="AM518" s="222"/>
      <c r="AN518" s="222"/>
      <c r="AO518" s="223"/>
      <c r="AP518" s="220"/>
      <c r="AQ518" s="224"/>
      <c r="AR518" s="224"/>
      <c r="AS518" s="224"/>
      <c r="AT518" s="224"/>
      <c r="AU518" s="224"/>
      <c r="AV518" s="224"/>
      <c r="AW518" s="224"/>
      <c r="AX518" s="224"/>
      <c r="AY518" s="224"/>
    </row>
    <row r="519">
      <c r="A519" s="219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5"/>
      <c r="AA519" s="225"/>
      <c r="AB519" s="225"/>
      <c r="AC519" s="225"/>
      <c r="AD519" s="225"/>
      <c r="AE519" s="225"/>
      <c r="AF519" s="225"/>
      <c r="AG519" s="220"/>
      <c r="AH519" s="220"/>
      <c r="AI519" s="220"/>
      <c r="AJ519" s="220"/>
      <c r="AK519" s="222"/>
      <c r="AL519" s="222"/>
      <c r="AM519" s="222"/>
      <c r="AN519" s="222"/>
      <c r="AO519" s="223"/>
      <c r="AP519" s="220"/>
      <c r="AQ519" s="224"/>
      <c r="AR519" s="224"/>
      <c r="AS519" s="224"/>
      <c r="AT519" s="224"/>
      <c r="AU519" s="224"/>
      <c r="AV519" s="224"/>
      <c r="AW519" s="224"/>
      <c r="AX519" s="224"/>
      <c r="AY519" s="224"/>
    </row>
    <row r="520">
      <c r="A520" s="219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5"/>
      <c r="AA520" s="225"/>
      <c r="AB520" s="225"/>
      <c r="AC520" s="225"/>
      <c r="AD520" s="225"/>
      <c r="AE520" s="225"/>
      <c r="AF520" s="225"/>
      <c r="AG520" s="220"/>
      <c r="AH520" s="220"/>
      <c r="AI520" s="220"/>
      <c r="AJ520" s="220"/>
      <c r="AK520" s="222"/>
      <c r="AL520" s="222"/>
      <c r="AM520" s="222"/>
      <c r="AN520" s="222"/>
      <c r="AO520" s="223"/>
      <c r="AP520" s="220"/>
      <c r="AQ520" s="224"/>
      <c r="AR520" s="224"/>
      <c r="AS520" s="224"/>
      <c r="AT520" s="224"/>
      <c r="AU520" s="224"/>
      <c r="AV520" s="224"/>
      <c r="AW520" s="224"/>
      <c r="AX520" s="224"/>
      <c r="AY520" s="224"/>
    </row>
    <row r="521">
      <c r="A521" s="219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5"/>
      <c r="AA521" s="225"/>
      <c r="AB521" s="225"/>
      <c r="AC521" s="225"/>
      <c r="AD521" s="225"/>
      <c r="AE521" s="225"/>
      <c r="AF521" s="225"/>
      <c r="AG521" s="220"/>
      <c r="AH521" s="220"/>
      <c r="AI521" s="220"/>
      <c r="AJ521" s="220"/>
      <c r="AK521" s="222"/>
      <c r="AL521" s="222"/>
      <c r="AM521" s="222"/>
      <c r="AN521" s="222"/>
      <c r="AO521" s="223"/>
      <c r="AP521" s="220"/>
      <c r="AQ521" s="224"/>
      <c r="AR521" s="224"/>
      <c r="AS521" s="224"/>
      <c r="AT521" s="224"/>
      <c r="AU521" s="224"/>
      <c r="AV521" s="224"/>
      <c r="AW521" s="224"/>
      <c r="AX521" s="224"/>
      <c r="AY521" s="224"/>
    </row>
    <row r="522">
      <c r="A522" s="219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5"/>
      <c r="AA522" s="225"/>
      <c r="AB522" s="225"/>
      <c r="AC522" s="225"/>
      <c r="AD522" s="225"/>
      <c r="AE522" s="225"/>
      <c r="AF522" s="225"/>
      <c r="AG522" s="220"/>
      <c r="AH522" s="220"/>
      <c r="AI522" s="220"/>
      <c r="AJ522" s="220"/>
      <c r="AK522" s="222"/>
      <c r="AL522" s="222"/>
      <c r="AM522" s="222"/>
      <c r="AN522" s="222"/>
      <c r="AO522" s="223"/>
      <c r="AP522" s="220"/>
      <c r="AQ522" s="224"/>
      <c r="AR522" s="224"/>
      <c r="AS522" s="224"/>
      <c r="AT522" s="224"/>
      <c r="AU522" s="224"/>
      <c r="AV522" s="224"/>
      <c r="AW522" s="224"/>
      <c r="AX522" s="224"/>
      <c r="AY522" s="224"/>
    </row>
    <row r="523">
      <c r="A523" s="219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5"/>
      <c r="AA523" s="225"/>
      <c r="AB523" s="225"/>
      <c r="AC523" s="225"/>
      <c r="AD523" s="225"/>
      <c r="AE523" s="225"/>
      <c r="AF523" s="225"/>
      <c r="AG523" s="220"/>
      <c r="AH523" s="220"/>
      <c r="AI523" s="220"/>
      <c r="AJ523" s="220"/>
      <c r="AK523" s="222"/>
      <c r="AL523" s="222"/>
      <c r="AM523" s="222"/>
      <c r="AN523" s="222"/>
      <c r="AO523" s="223"/>
      <c r="AP523" s="220"/>
      <c r="AQ523" s="224"/>
      <c r="AR523" s="224"/>
      <c r="AS523" s="224"/>
      <c r="AT523" s="224"/>
      <c r="AU523" s="224"/>
      <c r="AV523" s="224"/>
      <c r="AW523" s="224"/>
      <c r="AX523" s="224"/>
      <c r="AY523" s="224"/>
    </row>
    <row r="524">
      <c r="A524" s="219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5"/>
      <c r="AA524" s="225"/>
      <c r="AB524" s="225"/>
      <c r="AC524" s="225"/>
      <c r="AD524" s="225"/>
      <c r="AE524" s="225"/>
      <c r="AF524" s="225"/>
      <c r="AG524" s="220"/>
      <c r="AH524" s="220"/>
      <c r="AI524" s="220"/>
      <c r="AJ524" s="220"/>
      <c r="AK524" s="222"/>
      <c r="AL524" s="222"/>
      <c r="AM524" s="222"/>
      <c r="AN524" s="222"/>
      <c r="AO524" s="223"/>
      <c r="AP524" s="220"/>
      <c r="AQ524" s="224"/>
      <c r="AR524" s="224"/>
      <c r="AS524" s="224"/>
      <c r="AT524" s="224"/>
      <c r="AU524" s="224"/>
      <c r="AV524" s="224"/>
      <c r="AW524" s="224"/>
      <c r="AX524" s="224"/>
      <c r="AY524" s="224"/>
    </row>
    <row r="525">
      <c r="A525" s="219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5"/>
      <c r="AA525" s="225"/>
      <c r="AB525" s="225"/>
      <c r="AC525" s="225"/>
      <c r="AD525" s="225"/>
      <c r="AE525" s="225"/>
      <c r="AF525" s="225"/>
      <c r="AG525" s="220"/>
      <c r="AH525" s="220"/>
      <c r="AI525" s="220"/>
      <c r="AJ525" s="220"/>
      <c r="AK525" s="222"/>
      <c r="AL525" s="222"/>
      <c r="AM525" s="222"/>
      <c r="AN525" s="222"/>
      <c r="AO525" s="223"/>
      <c r="AP525" s="220"/>
      <c r="AQ525" s="224"/>
      <c r="AR525" s="224"/>
      <c r="AS525" s="224"/>
      <c r="AT525" s="224"/>
      <c r="AU525" s="224"/>
      <c r="AV525" s="224"/>
      <c r="AW525" s="224"/>
      <c r="AX525" s="224"/>
      <c r="AY525" s="224"/>
    </row>
    <row r="526">
      <c r="A526" s="219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5"/>
      <c r="AA526" s="225"/>
      <c r="AB526" s="225"/>
      <c r="AC526" s="225"/>
      <c r="AD526" s="225"/>
      <c r="AE526" s="225"/>
      <c r="AF526" s="225"/>
      <c r="AG526" s="220"/>
      <c r="AH526" s="220"/>
      <c r="AI526" s="220"/>
      <c r="AJ526" s="220"/>
      <c r="AK526" s="222"/>
      <c r="AL526" s="222"/>
      <c r="AM526" s="222"/>
      <c r="AN526" s="222"/>
      <c r="AO526" s="223"/>
      <c r="AP526" s="220"/>
      <c r="AQ526" s="224"/>
      <c r="AR526" s="224"/>
      <c r="AS526" s="224"/>
      <c r="AT526" s="224"/>
      <c r="AU526" s="224"/>
      <c r="AV526" s="224"/>
      <c r="AW526" s="224"/>
      <c r="AX526" s="224"/>
      <c r="AY526" s="224"/>
    </row>
    <row r="527">
      <c r="A527" s="219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5"/>
      <c r="AA527" s="225"/>
      <c r="AB527" s="225"/>
      <c r="AC527" s="225"/>
      <c r="AD527" s="225"/>
      <c r="AE527" s="225"/>
      <c r="AF527" s="225"/>
      <c r="AG527" s="220"/>
      <c r="AH527" s="220"/>
      <c r="AI527" s="220"/>
      <c r="AJ527" s="220"/>
      <c r="AK527" s="222"/>
      <c r="AL527" s="222"/>
      <c r="AM527" s="222"/>
      <c r="AN527" s="222"/>
      <c r="AO527" s="223"/>
      <c r="AP527" s="220"/>
      <c r="AQ527" s="224"/>
      <c r="AR527" s="224"/>
      <c r="AS527" s="224"/>
      <c r="AT527" s="224"/>
      <c r="AU527" s="224"/>
      <c r="AV527" s="224"/>
      <c r="AW527" s="224"/>
      <c r="AX527" s="224"/>
      <c r="AY527" s="224"/>
    </row>
    <row r="528">
      <c r="A528" s="219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5"/>
      <c r="AA528" s="225"/>
      <c r="AB528" s="225"/>
      <c r="AC528" s="225"/>
      <c r="AD528" s="225"/>
      <c r="AE528" s="225"/>
      <c r="AF528" s="225"/>
      <c r="AG528" s="220"/>
      <c r="AH528" s="220"/>
      <c r="AI528" s="220"/>
      <c r="AJ528" s="220"/>
      <c r="AK528" s="222"/>
      <c r="AL528" s="222"/>
      <c r="AM528" s="222"/>
      <c r="AN528" s="222"/>
      <c r="AO528" s="223"/>
      <c r="AP528" s="220"/>
      <c r="AQ528" s="224"/>
      <c r="AR528" s="224"/>
      <c r="AS528" s="224"/>
      <c r="AT528" s="224"/>
      <c r="AU528" s="224"/>
      <c r="AV528" s="224"/>
      <c r="AW528" s="224"/>
      <c r="AX528" s="224"/>
      <c r="AY528" s="224"/>
    </row>
    <row r="529">
      <c r="A529" s="219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5"/>
      <c r="AA529" s="225"/>
      <c r="AB529" s="225"/>
      <c r="AC529" s="225"/>
      <c r="AD529" s="225"/>
      <c r="AE529" s="225"/>
      <c r="AF529" s="225"/>
      <c r="AG529" s="220"/>
      <c r="AH529" s="220"/>
      <c r="AI529" s="220"/>
      <c r="AJ529" s="220"/>
      <c r="AK529" s="222"/>
      <c r="AL529" s="222"/>
      <c r="AM529" s="222"/>
      <c r="AN529" s="222"/>
      <c r="AO529" s="223"/>
      <c r="AP529" s="220"/>
      <c r="AQ529" s="224"/>
      <c r="AR529" s="224"/>
      <c r="AS529" s="224"/>
      <c r="AT529" s="224"/>
      <c r="AU529" s="224"/>
      <c r="AV529" s="224"/>
      <c r="AW529" s="224"/>
      <c r="AX529" s="224"/>
      <c r="AY529" s="224"/>
    </row>
    <row r="530">
      <c r="A530" s="219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5"/>
      <c r="AA530" s="225"/>
      <c r="AB530" s="225"/>
      <c r="AC530" s="225"/>
      <c r="AD530" s="225"/>
      <c r="AE530" s="225"/>
      <c r="AF530" s="225"/>
      <c r="AG530" s="220"/>
      <c r="AH530" s="220"/>
      <c r="AI530" s="220"/>
      <c r="AJ530" s="220"/>
      <c r="AK530" s="222"/>
      <c r="AL530" s="222"/>
      <c r="AM530" s="222"/>
      <c r="AN530" s="222"/>
      <c r="AO530" s="223"/>
      <c r="AP530" s="220"/>
      <c r="AQ530" s="224"/>
      <c r="AR530" s="224"/>
      <c r="AS530" s="224"/>
      <c r="AT530" s="224"/>
      <c r="AU530" s="224"/>
      <c r="AV530" s="224"/>
      <c r="AW530" s="224"/>
      <c r="AX530" s="224"/>
      <c r="AY530" s="224"/>
    </row>
    <row r="531">
      <c r="A531" s="219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5"/>
      <c r="AA531" s="225"/>
      <c r="AB531" s="225"/>
      <c r="AC531" s="225"/>
      <c r="AD531" s="225"/>
      <c r="AE531" s="225"/>
      <c r="AF531" s="225"/>
      <c r="AG531" s="220"/>
      <c r="AH531" s="220"/>
      <c r="AI531" s="220"/>
      <c r="AJ531" s="220"/>
      <c r="AK531" s="222"/>
      <c r="AL531" s="222"/>
      <c r="AM531" s="222"/>
      <c r="AN531" s="222"/>
      <c r="AO531" s="223"/>
      <c r="AP531" s="220"/>
      <c r="AQ531" s="224"/>
      <c r="AR531" s="224"/>
      <c r="AS531" s="224"/>
      <c r="AT531" s="224"/>
      <c r="AU531" s="224"/>
      <c r="AV531" s="224"/>
      <c r="AW531" s="224"/>
      <c r="AX531" s="224"/>
      <c r="AY531" s="224"/>
    </row>
    <row r="532">
      <c r="A532" s="219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5"/>
      <c r="AA532" s="225"/>
      <c r="AB532" s="225"/>
      <c r="AC532" s="225"/>
      <c r="AD532" s="225"/>
      <c r="AE532" s="225"/>
      <c r="AF532" s="225"/>
      <c r="AG532" s="220"/>
      <c r="AH532" s="220"/>
      <c r="AI532" s="220"/>
      <c r="AJ532" s="220"/>
      <c r="AK532" s="222"/>
      <c r="AL532" s="222"/>
      <c r="AM532" s="222"/>
      <c r="AN532" s="222"/>
      <c r="AO532" s="223"/>
      <c r="AP532" s="220"/>
      <c r="AQ532" s="224"/>
      <c r="AR532" s="224"/>
      <c r="AS532" s="224"/>
      <c r="AT532" s="224"/>
      <c r="AU532" s="224"/>
      <c r="AV532" s="224"/>
      <c r="AW532" s="224"/>
      <c r="AX532" s="224"/>
      <c r="AY532" s="224"/>
    </row>
    <row r="533">
      <c r="A533" s="219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5"/>
      <c r="AA533" s="225"/>
      <c r="AB533" s="225"/>
      <c r="AC533" s="225"/>
      <c r="AD533" s="225"/>
      <c r="AE533" s="225"/>
      <c r="AF533" s="225"/>
      <c r="AG533" s="220"/>
      <c r="AH533" s="220"/>
      <c r="AI533" s="220"/>
      <c r="AJ533" s="220"/>
      <c r="AK533" s="222"/>
      <c r="AL533" s="222"/>
      <c r="AM533" s="222"/>
      <c r="AN533" s="222"/>
      <c r="AO533" s="223"/>
      <c r="AP533" s="220"/>
      <c r="AQ533" s="224"/>
      <c r="AR533" s="224"/>
      <c r="AS533" s="224"/>
      <c r="AT533" s="224"/>
      <c r="AU533" s="224"/>
      <c r="AV533" s="224"/>
      <c r="AW533" s="224"/>
      <c r="AX533" s="224"/>
      <c r="AY533" s="224"/>
    </row>
    <row r="534">
      <c r="A534" s="219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5"/>
      <c r="AA534" s="225"/>
      <c r="AB534" s="225"/>
      <c r="AC534" s="225"/>
      <c r="AD534" s="225"/>
      <c r="AE534" s="225"/>
      <c r="AF534" s="225"/>
      <c r="AG534" s="220"/>
      <c r="AH534" s="220"/>
      <c r="AI534" s="220"/>
      <c r="AJ534" s="220"/>
      <c r="AK534" s="222"/>
      <c r="AL534" s="222"/>
      <c r="AM534" s="222"/>
      <c r="AN534" s="222"/>
      <c r="AO534" s="223"/>
      <c r="AP534" s="220"/>
      <c r="AQ534" s="224"/>
      <c r="AR534" s="224"/>
      <c r="AS534" s="224"/>
      <c r="AT534" s="224"/>
      <c r="AU534" s="224"/>
      <c r="AV534" s="224"/>
      <c r="AW534" s="224"/>
      <c r="AX534" s="224"/>
      <c r="AY534" s="224"/>
    </row>
    <row r="535">
      <c r="A535" s="219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5"/>
      <c r="AA535" s="225"/>
      <c r="AB535" s="225"/>
      <c r="AC535" s="225"/>
      <c r="AD535" s="225"/>
      <c r="AE535" s="225"/>
      <c r="AF535" s="225"/>
      <c r="AG535" s="220"/>
      <c r="AH535" s="220"/>
      <c r="AI535" s="220"/>
      <c r="AJ535" s="220"/>
      <c r="AK535" s="222"/>
      <c r="AL535" s="222"/>
      <c r="AM535" s="222"/>
      <c r="AN535" s="222"/>
      <c r="AO535" s="223"/>
      <c r="AP535" s="220"/>
      <c r="AQ535" s="224"/>
      <c r="AR535" s="224"/>
      <c r="AS535" s="224"/>
      <c r="AT535" s="224"/>
      <c r="AU535" s="224"/>
      <c r="AV535" s="224"/>
      <c r="AW535" s="224"/>
      <c r="AX535" s="224"/>
      <c r="AY535" s="224"/>
    </row>
    <row r="536">
      <c r="A536" s="219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5"/>
      <c r="AA536" s="225"/>
      <c r="AB536" s="225"/>
      <c r="AC536" s="225"/>
      <c r="AD536" s="225"/>
      <c r="AE536" s="225"/>
      <c r="AF536" s="225"/>
      <c r="AG536" s="220"/>
      <c r="AH536" s="220"/>
      <c r="AI536" s="220"/>
      <c r="AJ536" s="220"/>
      <c r="AK536" s="222"/>
      <c r="AL536" s="222"/>
      <c r="AM536" s="222"/>
      <c r="AN536" s="222"/>
      <c r="AO536" s="223"/>
      <c r="AP536" s="220"/>
      <c r="AQ536" s="224"/>
      <c r="AR536" s="224"/>
      <c r="AS536" s="224"/>
      <c r="AT536" s="224"/>
      <c r="AU536" s="224"/>
      <c r="AV536" s="224"/>
      <c r="AW536" s="224"/>
      <c r="AX536" s="224"/>
      <c r="AY536" s="224"/>
    </row>
    <row r="537">
      <c r="A537" s="219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5"/>
      <c r="AA537" s="225"/>
      <c r="AB537" s="225"/>
      <c r="AC537" s="225"/>
      <c r="AD537" s="225"/>
      <c r="AE537" s="225"/>
      <c r="AF537" s="225"/>
      <c r="AG537" s="220"/>
      <c r="AH537" s="220"/>
      <c r="AI537" s="220"/>
      <c r="AJ537" s="220"/>
      <c r="AK537" s="222"/>
      <c r="AL537" s="222"/>
      <c r="AM537" s="222"/>
      <c r="AN537" s="222"/>
      <c r="AO537" s="223"/>
      <c r="AP537" s="220"/>
      <c r="AQ537" s="224"/>
      <c r="AR537" s="224"/>
      <c r="AS537" s="224"/>
      <c r="AT537" s="224"/>
      <c r="AU537" s="224"/>
      <c r="AV537" s="224"/>
      <c r="AW537" s="224"/>
      <c r="AX537" s="224"/>
      <c r="AY537" s="224"/>
    </row>
    <row r="538">
      <c r="A538" s="219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5"/>
      <c r="AA538" s="225"/>
      <c r="AB538" s="225"/>
      <c r="AC538" s="225"/>
      <c r="AD538" s="225"/>
      <c r="AE538" s="225"/>
      <c r="AF538" s="225"/>
      <c r="AG538" s="220"/>
      <c r="AH538" s="220"/>
      <c r="AI538" s="220"/>
      <c r="AJ538" s="220"/>
      <c r="AK538" s="222"/>
      <c r="AL538" s="222"/>
      <c r="AM538" s="222"/>
      <c r="AN538" s="222"/>
      <c r="AO538" s="223"/>
      <c r="AP538" s="220"/>
      <c r="AQ538" s="224"/>
      <c r="AR538" s="224"/>
      <c r="AS538" s="224"/>
      <c r="AT538" s="224"/>
      <c r="AU538" s="224"/>
      <c r="AV538" s="224"/>
      <c r="AW538" s="224"/>
      <c r="AX538" s="224"/>
      <c r="AY538" s="224"/>
    </row>
    <row r="539">
      <c r="A539" s="219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5"/>
      <c r="AA539" s="225"/>
      <c r="AB539" s="225"/>
      <c r="AC539" s="225"/>
      <c r="AD539" s="225"/>
      <c r="AE539" s="225"/>
      <c r="AF539" s="225"/>
      <c r="AG539" s="220"/>
      <c r="AH539" s="220"/>
      <c r="AI539" s="220"/>
      <c r="AJ539" s="220"/>
      <c r="AK539" s="222"/>
      <c r="AL539" s="222"/>
      <c r="AM539" s="222"/>
      <c r="AN539" s="222"/>
      <c r="AO539" s="223"/>
      <c r="AP539" s="220"/>
      <c r="AQ539" s="224"/>
      <c r="AR539" s="224"/>
      <c r="AS539" s="224"/>
      <c r="AT539" s="224"/>
      <c r="AU539" s="224"/>
      <c r="AV539" s="224"/>
      <c r="AW539" s="224"/>
      <c r="AX539" s="224"/>
      <c r="AY539" s="224"/>
    </row>
    <row r="540">
      <c r="A540" s="219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5"/>
      <c r="AA540" s="225"/>
      <c r="AB540" s="225"/>
      <c r="AC540" s="225"/>
      <c r="AD540" s="225"/>
      <c r="AE540" s="225"/>
      <c r="AF540" s="225"/>
      <c r="AG540" s="220"/>
      <c r="AH540" s="220"/>
      <c r="AI540" s="220"/>
      <c r="AJ540" s="220"/>
      <c r="AK540" s="222"/>
      <c r="AL540" s="222"/>
      <c r="AM540" s="222"/>
      <c r="AN540" s="222"/>
      <c r="AO540" s="223"/>
      <c r="AP540" s="220"/>
      <c r="AQ540" s="224"/>
      <c r="AR540" s="224"/>
      <c r="AS540" s="224"/>
      <c r="AT540" s="224"/>
      <c r="AU540" s="224"/>
      <c r="AV540" s="224"/>
      <c r="AW540" s="224"/>
      <c r="AX540" s="224"/>
      <c r="AY540" s="224"/>
    </row>
    <row r="541">
      <c r="A541" s="219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5"/>
      <c r="AA541" s="225"/>
      <c r="AB541" s="225"/>
      <c r="AC541" s="225"/>
      <c r="AD541" s="225"/>
      <c r="AE541" s="225"/>
      <c r="AF541" s="225"/>
      <c r="AG541" s="220"/>
      <c r="AH541" s="220"/>
      <c r="AI541" s="220"/>
      <c r="AJ541" s="220"/>
      <c r="AK541" s="222"/>
      <c r="AL541" s="222"/>
      <c r="AM541" s="222"/>
      <c r="AN541" s="222"/>
      <c r="AO541" s="223"/>
      <c r="AP541" s="220"/>
      <c r="AQ541" s="224"/>
      <c r="AR541" s="224"/>
      <c r="AS541" s="224"/>
      <c r="AT541" s="224"/>
      <c r="AU541" s="224"/>
      <c r="AV541" s="224"/>
      <c r="AW541" s="224"/>
      <c r="AX541" s="224"/>
      <c r="AY541" s="224"/>
    </row>
    <row r="542">
      <c r="A542" s="219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5"/>
      <c r="AA542" s="225"/>
      <c r="AB542" s="225"/>
      <c r="AC542" s="225"/>
      <c r="AD542" s="225"/>
      <c r="AE542" s="225"/>
      <c r="AF542" s="225"/>
      <c r="AG542" s="220"/>
      <c r="AH542" s="220"/>
      <c r="AI542" s="220"/>
      <c r="AJ542" s="220"/>
      <c r="AK542" s="222"/>
      <c r="AL542" s="222"/>
      <c r="AM542" s="222"/>
      <c r="AN542" s="222"/>
      <c r="AO542" s="223"/>
      <c r="AP542" s="220"/>
      <c r="AQ542" s="224"/>
      <c r="AR542" s="224"/>
      <c r="AS542" s="224"/>
      <c r="AT542" s="224"/>
      <c r="AU542" s="224"/>
      <c r="AV542" s="224"/>
      <c r="AW542" s="224"/>
      <c r="AX542" s="224"/>
      <c r="AY542" s="224"/>
    </row>
    <row r="543">
      <c r="A543" s="219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5"/>
      <c r="AA543" s="225"/>
      <c r="AB543" s="225"/>
      <c r="AC543" s="225"/>
      <c r="AD543" s="225"/>
      <c r="AE543" s="225"/>
      <c r="AF543" s="225"/>
      <c r="AG543" s="220"/>
      <c r="AH543" s="220"/>
      <c r="AI543" s="220"/>
      <c r="AJ543" s="220"/>
      <c r="AK543" s="222"/>
      <c r="AL543" s="222"/>
      <c r="AM543" s="222"/>
      <c r="AN543" s="222"/>
      <c r="AO543" s="223"/>
      <c r="AP543" s="220"/>
      <c r="AQ543" s="224"/>
      <c r="AR543" s="224"/>
      <c r="AS543" s="224"/>
      <c r="AT543" s="224"/>
      <c r="AU543" s="224"/>
      <c r="AV543" s="224"/>
      <c r="AW543" s="224"/>
      <c r="AX543" s="224"/>
      <c r="AY543" s="224"/>
    </row>
    <row r="544">
      <c r="A544" s="219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5"/>
      <c r="AA544" s="225"/>
      <c r="AB544" s="225"/>
      <c r="AC544" s="225"/>
      <c r="AD544" s="225"/>
      <c r="AE544" s="225"/>
      <c r="AF544" s="225"/>
      <c r="AG544" s="220"/>
      <c r="AH544" s="220"/>
      <c r="AI544" s="220"/>
      <c r="AJ544" s="220"/>
      <c r="AK544" s="222"/>
      <c r="AL544" s="222"/>
      <c r="AM544" s="222"/>
      <c r="AN544" s="222"/>
      <c r="AO544" s="223"/>
      <c r="AP544" s="220"/>
      <c r="AQ544" s="224"/>
      <c r="AR544" s="224"/>
      <c r="AS544" s="224"/>
      <c r="AT544" s="224"/>
      <c r="AU544" s="224"/>
      <c r="AV544" s="224"/>
      <c r="AW544" s="224"/>
      <c r="AX544" s="224"/>
      <c r="AY544" s="224"/>
    </row>
    <row r="545">
      <c r="A545" s="219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5"/>
      <c r="AA545" s="225"/>
      <c r="AB545" s="225"/>
      <c r="AC545" s="225"/>
      <c r="AD545" s="225"/>
      <c r="AE545" s="225"/>
      <c r="AF545" s="225"/>
      <c r="AG545" s="220"/>
      <c r="AH545" s="220"/>
      <c r="AI545" s="220"/>
      <c r="AJ545" s="220"/>
      <c r="AK545" s="222"/>
      <c r="AL545" s="222"/>
      <c r="AM545" s="222"/>
      <c r="AN545" s="222"/>
      <c r="AO545" s="223"/>
      <c r="AP545" s="220"/>
      <c r="AQ545" s="224"/>
      <c r="AR545" s="224"/>
      <c r="AS545" s="224"/>
      <c r="AT545" s="224"/>
      <c r="AU545" s="224"/>
      <c r="AV545" s="224"/>
      <c r="AW545" s="224"/>
      <c r="AX545" s="224"/>
      <c r="AY545" s="224"/>
    </row>
    <row r="546">
      <c r="A546" s="219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5"/>
      <c r="AA546" s="225"/>
      <c r="AB546" s="225"/>
      <c r="AC546" s="225"/>
      <c r="AD546" s="225"/>
      <c r="AE546" s="225"/>
      <c r="AF546" s="225"/>
      <c r="AG546" s="220"/>
      <c r="AH546" s="220"/>
      <c r="AI546" s="220"/>
      <c r="AJ546" s="220"/>
      <c r="AK546" s="222"/>
      <c r="AL546" s="222"/>
      <c r="AM546" s="222"/>
      <c r="AN546" s="222"/>
      <c r="AO546" s="223"/>
      <c r="AP546" s="220"/>
      <c r="AQ546" s="224"/>
      <c r="AR546" s="224"/>
      <c r="AS546" s="224"/>
      <c r="AT546" s="224"/>
      <c r="AU546" s="224"/>
      <c r="AV546" s="224"/>
      <c r="AW546" s="224"/>
      <c r="AX546" s="224"/>
      <c r="AY546" s="224"/>
    </row>
    <row r="547">
      <c r="A547" s="219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5"/>
      <c r="AA547" s="225"/>
      <c r="AB547" s="225"/>
      <c r="AC547" s="225"/>
      <c r="AD547" s="225"/>
      <c r="AE547" s="225"/>
      <c r="AF547" s="225"/>
      <c r="AG547" s="220"/>
      <c r="AH547" s="220"/>
      <c r="AI547" s="220"/>
      <c r="AJ547" s="220"/>
      <c r="AK547" s="222"/>
      <c r="AL547" s="222"/>
      <c r="AM547" s="222"/>
      <c r="AN547" s="222"/>
      <c r="AO547" s="223"/>
      <c r="AP547" s="220"/>
      <c r="AQ547" s="224"/>
      <c r="AR547" s="224"/>
      <c r="AS547" s="224"/>
      <c r="AT547" s="224"/>
      <c r="AU547" s="224"/>
      <c r="AV547" s="224"/>
      <c r="AW547" s="224"/>
      <c r="AX547" s="224"/>
      <c r="AY547" s="224"/>
    </row>
    <row r="548">
      <c r="A548" s="219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5"/>
      <c r="AA548" s="225"/>
      <c r="AB548" s="225"/>
      <c r="AC548" s="225"/>
      <c r="AD548" s="225"/>
      <c r="AE548" s="225"/>
      <c r="AF548" s="225"/>
      <c r="AG548" s="220"/>
      <c r="AH548" s="220"/>
      <c r="AI548" s="220"/>
      <c r="AJ548" s="220"/>
      <c r="AK548" s="222"/>
      <c r="AL548" s="222"/>
      <c r="AM548" s="222"/>
      <c r="AN548" s="222"/>
      <c r="AO548" s="223"/>
      <c r="AP548" s="220"/>
      <c r="AQ548" s="224"/>
      <c r="AR548" s="224"/>
      <c r="AS548" s="224"/>
      <c r="AT548" s="224"/>
      <c r="AU548" s="224"/>
      <c r="AV548" s="224"/>
      <c r="AW548" s="224"/>
      <c r="AX548" s="224"/>
      <c r="AY548" s="224"/>
    </row>
    <row r="549">
      <c r="A549" s="219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5"/>
      <c r="AA549" s="225"/>
      <c r="AB549" s="225"/>
      <c r="AC549" s="225"/>
      <c r="AD549" s="225"/>
      <c r="AE549" s="225"/>
      <c r="AF549" s="225"/>
      <c r="AG549" s="220"/>
      <c r="AH549" s="220"/>
      <c r="AI549" s="220"/>
      <c r="AJ549" s="220"/>
      <c r="AK549" s="222"/>
      <c r="AL549" s="222"/>
      <c r="AM549" s="222"/>
      <c r="AN549" s="222"/>
      <c r="AO549" s="223"/>
      <c r="AP549" s="220"/>
      <c r="AQ549" s="224"/>
      <c r="AR549" s="224"/>
      <c r="AS549" s="224"/>
      <c r="AT549" s="224"/>
      <c r="AU549" s="224"/>
      <c r="AV549" s="224"/>
      <c r="AW549" s="224"/>
      <c r="AX549" s="224"/>
      <c r="AY549" s="224"/>
    </row>
    <row r="550">
      <c r="A550" s="219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5"/>
      <c r="AA550" s="225"/>
      <c r="AB550" s="225"/>
      <c r="AC550" s="225"/>
      <c r="AD550" s="225"/>
      <c r="AE550" s="225"/>
      <c r="AF550" s="225"/>
      <c r="AG550" s="220"/>
      <c r="AH550" s="220"/>
      <c r="AI550" s="220"/>
      <c r="AJ550" s="220"/>
      <c r="AK550" s="222"/>
      <c r="AL550" s="222"/>
      <c r="AM550" s="222"/>
      <c r="AN550" s="222"/>
      <c r="AO550" s="223"/>
      <c r="AP550" s="220"/>
      <c r="AQ550" s="224"/>
      <c r="AR550" s="224"/>
      <c r="AS550" s="224"/>
      <c r="AT550" s="224"/>
      <c r="AU550" s="224"/>
      <c r="AV550" s="224"/>
      <c r="AW550" s="224"/>
      <c r="AX550" s="224"/>
      <c r="AY550" s="224"/>
    </row>
    <row r="551">
      <c r="A551" s="219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5"/>
      <c r="AA551" s="225"/>
      <c r="AB551" s="225"/>
      <c r="AC551" s="225"/>
      <c r="AD551" s="225"/>
      <c r="AE551" s="225"/>
      <c r="AF551" s="225"/>
      <c r="AG551" s="220"/>
      <c r="AH551" s="220"/>
      <c r="AI551" s="220"/>
      <c r="AJ551" s="220"/>
      <c r="AK551" s="222"/>
      <c r="AL551" s="222"/>
      <c r="AM551" s="222"/>
      <c r="AN551" s="222"/>
      <c r="AO551" s="223"/>
      <c r="AP551" s="220"/>
      <c r="AQ551" s="224"/>
      <c r="AR551" s="224"/>
      <c r="AS551" s="224"/>
      <c r="AT551" s="224"/>
      <c r="AU551" s="224"/>
      <c r="AV551" s="224"/>
      <c r="AW551" s="224"/>
      <c r="AX551" s="224"/>
      <c r="AY551" s="224"/>
    </row>
    <row r="552">
      <c r="A552" s="219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5"/>
      <c r="AA552" s="225"/>
      <c r="AB552" s="225"/>
      <c r="AC552" s="225"/>
      <c r="AD552" s="225"/>
      <c r="AE552" s="225"/>
      <c r="AF552" s="225"/>
      <c r="AG552" s="220"/>
      <c r="AH552" s="220"/>
      <c r="AI552" s="220"/>
      <c r="AJ552" s="220"/>
      <c r="AK552" s="222"/>
      <c r="AL552" s="222"/>
      <c r="AM552" s="222"/>
      <c r="AN552" s="222"/>
      <c r="AO552" s="223"/>
      <c r="AP552" s="220"/>
      <c r="AQ552" s="224"/>
      <c r="AR552" s="224"/>
      <c r="AS552" s="224"/>
      <c r="AT552" s="224"/>
      <c r="AU552" s="224"/>
      <c r="AV552" s="224"/>
      <c r="AW552" s="224"/>
      <c r="AX552" s="224"/>
      <c r="AY552" s="224"/>
    </row>
    <row r="553">
      <c r="A553" s="219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5"/>
      <c r="AA553" s="225"/>
      <c r="AB553" s="225"/>
      <c r="AC553" s="225"/>
      <c r="AD553" s="225"/>
      <c r="AE553" s="225"/>
      <c r="AF553" s="225"/>
      <c r="AG553" s="220"/>
      <c r="AH553" s="220"/>
      <c r="AI553" s="220"/>
      <c r="AJ553" s="220"/>
      <c r="AK553" s="222"/>
      <c r="AL553" s="222"/>
      <c r="AM553" s="222"/>
      <c r="AN553" s="222"/>
      <c r="AO553" s="223"/>
      <c r="AP553" s="220"/>
      <c r="AQ553" s="224"/>
      <c r="AR553" s="224"/>
      <c r="AS553" s="224"/>
      <c r="AT553" s="224"/>
      <c r="AU553" s="224"/>
      <c r="AV553" s="224"/>
      <c r="AW553" s="224"/>
      <c r="AX553" s="224"/>
      <c r="AY553" s="224"/>
    </row>
    <row r="554">
      <c r="A554" s="219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5"/>
      <c r="AA554" s="225"/>
      <c r="AB554" s="225"/>
      <c r="AC554" s="225"/>
      <c r="AD554" s="225"/>
      <c r="AE554" s="225"/>
      <c r="AF554" s="225"/>
      <c r="AG554" s="220"/>
      <c r="AH554" s="220"/>
      <c r="AI554" s="220"/>
      <c r="AJ554" s="220"/>
      <c r="AK554" s="222"/>
      <c r="AL554" s="222"/>
      <c r="AM554" s="222"/>
      <c r="AN554" s="222"/>
      <c r="AO554" s="223"/>
      <c r="AP554" s="220"/>
      <c r="AQ554" s="224"/>
      <c r="AR554" s="224"/>
      <c r="AS554" s="224"/>
      <c r="AT554" s="224"/>
      <c r="AU554" s="224"/>
      <c r="AV554" s="224"/>
      <c r="AW554" s="224"/>
      <c r="AX554" s="224"/>
      <c r="AY554" s="224"/>
    </row>
    <row r="555">
      <c r="A555" s="219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5"/>
      <c r="AA555" s="225"/>
      <c r="AB555" s="225"/>
      <c r="AC555" s="225"/>
      <c r="AD555" s="225"/>
      <c r="AE555" s="225"/>
      <c r="AF555" s="225"/>
      <c r="AG555" s="220"/>
      <c r="AH555" s="220"/>
      <c r="AI555" s="220"/>
      <c r="AJ555" s="220"/>
      <c r="AK555" s="222"/>
      <c r="AL555" s="222"/>
      <c r="AM555" s="222"/>
      <c r="AN555" s="222"/>
      <c r="AO555" s="223"/>
      <c r="AP555" s="220"/>
      <c r="AQ555" s="224"/>
      <c r="AR555" s="224"/>
      <c r="AS555" s="224"/>
      <c r="AT555" s="224"/>
      <c r="AU555" s="224"/>
      <c r="AV555" s="224"/>
      <c r="AW555" s="224"/>
      <c r="AX555" s="224"/>
      <c r="AY555" s="224"/>
    </row>
    <row r="556">
      <c r="A556" s="219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5"/>
      <c r="AA556" s="225"/>
      <c r="AB556" s="225"/>
      <c r="AC556" s="225"/>
      <c r="AD556" s="225"/>
      <c r="AE556" s="225"/>
      <c r="AF556" s="225"/>
      <c r="AG556" s="220"/>
      <c r="AH556" s="220"/>
      <c r="AI556" s="220"/>
      <c r="AJ556" s="220"/>
      <c r="AK556" s="222"/>
      <c r="AL556" s="222"/>
      <c r="AM556" s="222"/>
      <c r="AN556" s="222"/>
      <c r="AO556" s="223"/>
      <c r="AP556" s="220"/>
      <c r="AQ556" s="224"/>
      <c r="AR556" s="224"/>
      <c r="AS556" s="224"/>
      <c r="AT556" s="224"/>
      <c r="AU556" s="224"/>
      <c r="AV556" s="224"/>
      <c r="AW556" s="224"/>
      <c r="AX556" s="224"/>
      <c r="AY556" s="224"/>
    </row>
    <row r="557">
      <c r="A557" s="219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5"/>
      <c r="AA557" s="225"/>
      <c r="AB557" s="225"/>
      <c r="AC557" s="225"/>
      <c r="AD557" s="225"/>
      <c r="AE557" s="225"/>
      <c r="AF557" s="225"/>
      <c r="AG557" s="220"/>
      <c r="AH557" s="220"/>
      <c r="AI557" s="220"/>
      <c r="AJ557" s="220"/>
      <c r="AK557" s="222"/>
      <c r="AL557" s="222"/>
      <c r="AM557" s="222"/>
      <c r="AN557" s="222"/>
      <c r="AO557" s="223"/>
      <c r="AP557" s="220"/>
      <c r="AQ557" s="224"/>
      <c r="AR557" s="224"/>
      <c r="AS557" s="224"/>
      <c r="AT557" s="224"/>
      <c r="AU557" s="224"/>
      <c r="AV557" s="224"/>
      <c r="AW557" s="224"/>
      <c r="AX557" s="224"/>
      <c r="AY557" s="224"/>
    </row>
    <row r="558">
      <c r="A558" s="219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5"/>
      <c r="AA558" s="225"/>
      <c r="AB558" s="225"/>
      <c r="AC558" s="225"/>
      <c r="AD558" s="225"/>
      <c r="AE558" s="225"/>
      <c r="AF558" s="225"/>
      <c r="AG558" s="220"/>
      <c r="AH558" s="220"/>
      <c r="AI558" s="220"/>
      <c r="AJ558" s="220"/>
      <c r="AK558" s="222"/>
      <c r="AL558" s="222"/>
      <c r="AM558" s="222"/>
      <c r="AN558" s="222"/>
      <c r="AO558" s="223"/>
      <c r="AP558" s="220"/>
      <c r="AQ558" s="224"/>
      <c r="AR558" s="224"/>
      <c r="AS558" s="224"/>
      <c r="AT558" s="224"/>
      <c r="AU558" s="224"/>
      <c r="AV558" s="224"/>
      <c r="AW558" s="224"/>
      <c r="AX558" s="224"/>
      <c r="AY558" s="224"/>
    </row>
    <row r="559">
      <c r="A559" s="219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5"/>
      <c r="AA559" s="225"/>
      <c r="AB559" s="225"/>
      <c r="AC559" s="225"/>
      <c r="AD559" s="225"/>
      <c r="AE559" s="225"/>
      <c r="AF559" s="225"/>
      <c r="AG559" s="220"/>
      <c r="AH559" s="220"/>
      <c r="AI559" s="220"/>
      <c r="AJ559" s="220"/>
      <c r="AK559" s="222"/>
      <c r="AL559" s="222"/>
      <c r="AM559" s="222"/>
      <c r="AN559" s="222"/>
      <c r="AO559" s="223"/>
      <c r="AP559" s="220"/>
      <c r="AQ559" s="224"/>
      <c r="AR559" s="224"/>
      <c r="AS559" s="224"/>
      <c r="AT559" s="224"/>
      <c r="AU559" s="224"/>
      <c r="AV559" s="224"/>
      <c r="AW559" s="224"/>
      <c r="AX559" s="224"/>
      <c r="AY559" s="224"/>
    </row>
    <row r="560">
      <c r="A560" s="219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5"/>
      <c r="AA560" s="225"/>
      <c r="AB560" s="225"/>
      <c r="AC560" s="225"/>
      <c r="AD560" s="225"/>
      <c r="AE560" s="225"/>
      <c r="AF560" s="225"/>
      <c r="AG560" s="220"/>
      <c r="AH560" s="220"/>
      <c r="AI560" s="220"/>
      <c r="AJ560" s="220"/>
      <c r="AK560" s="222"/>
      <c r="AL560" s="222"/>
      <c r="AM560" s="222"/>
      <c r="AN560" s="222"/>
      <c r="AO560" s="223"/>
      <c r="AP560" s="220"/>
      <c r="AQ560" s="224"/>
      <c r="AR560" s="224"/>
      <c r="AS560" s="224"/>
      <c r="AT560" s="224"/>
      <c r="AU560" s="224"/>
      <c r="AV560" s="224"/>
      <c r="AW560" s="224"/>
      <c r="AX560" s="224"/>
      <c r="AY560" s="224"/>
    </row>
    <row r="561">
      <c r="A561" s="219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5"/>
      <c r="AA561" s="225"/>
      <c r="AB561" s="225"/>
      <c r="AC561" s="225"/>
      <c r="AD561" s="225"/>
      <c r="AE561" s="225"/>
      <c r="AF561" s="225"/>
      <c r="AG561" s="220"/>
      <c r="AH561" s="220"/>
      <c r="AI561" s="220"/>
      <c r="AJ561" s="220"/>
      <c r="AK561" s="222"/>
      <c r="AL561" s="222"/>
      <c r="AM561" s="222"/>
      <c r="AN561" s="222"/>
      <c r="AO561" s="223"/>
      <c r="AP561" s="220"/>
      <c r="AQ561" s="224"/>
      <c r="AR561" s="224"/>
      <c r="AS561" s="224"/>
      <c r="AT561" s="224"/>
      <c r="AU561" s="224"/>
      <c r="AV561" s="224"/>
      <c r="AW561" s="224"/>
      <c r="AX561" s="224"/>
      <c r="AY561" s="224"/>
    </row>
    <row r="562">
      <c r="A562" s="219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5"/>
      <c r="AA562" s="225"/>
      <c r="AB562" s="225"/>
      <c r="AC562" s="225"/>
      <c r="AD562" s="225"/>
      <c r="AE562" s="225"/>
      <c r="AF562" s="225"/>
      <c r="AG562" s="220"/>
      <c r="AH562" s="220"/>
      <c r="AI562" s="220"/>
      <c r="AJ562" s="220"/>
      <c r="AK562" s="222"/>
      <c r="AL562" s="222"/>
      <c r="AM562" s="222"/>
      <c r="AN562" s="222"/>
      <c r="AO562" s="223"/>
      <c r="AP562" s="220"/>
      <c r="AQ562" s="224"/>
      <c r="AR562" s="224"/>
      <c r="AS562" s="224"/>
      <c r="AT562" s="224"/>
      <c r="AU562" s="224"/>
      <c r="AV562" s="224"/>
      <c r="AW562" s="224"/>
      <c r="AX562" s="224"/>
      <c r="AY562" s="224"/>
    </row>
    <row r="563">
      <c r="A563" s="219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5"/>
      <c r="AA563" s="225"/>
      <c r="AB563" s="225"/>
      <c r="AC563" s="225"/>
      <c r="AD563" s="225"/>
      <c r="AE563" s="225"/>
      <c r="AF563" s="225"/>
      <c r="AG563" s="220"/>
      <c r="AH563" s="220"/>
      <c r="AI563" s="220"/>
      <c r="AJ563" s="220"/>
      <c r="AK563" s="222"/>
      <c r="AL563" s="222"/>
      <c r="AM563" s="222"/>
      <c r="AN563" s="222"/>
      <c r="AO563" s="223"/>
      <c r="AP563" s="220"/>
      <c r="AQ563" s="224"/>
      <c r="AR563" s="224"/>
      <c r="AS563" s="224"/>
      <c r="AT563" s="224"/>
      <c r="AU563" s="224"/>
      <c r="AV563" s="224"/>
      <c r="AW563" s="224"/>
      <c r="AX563" s="224"/>
      <c r="AY563" s="224"/>
    </row>
    <row r="564">
      <c r="A564" s="219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5"/>
      <c r="AA564" s="225"/>
      <c r="AB564" s="225"/>
      <c r="AC564" s="225"/>
      <c r="AD564" s="225"/>
      <c r="AE564" s="225"/>
      <c r="AF564" s="225"/>
      <c r="AG564" s="220"/>
      <c r="AH564" s="220"/>
      <c r="AI564" s="220"/>
      <c r="AJ564" s="220"/>
      <c r="AK564" s="222"/>
      <c r="AL564" s="222"/>
      <c r="AM564" s="222"/>
      <c r="AN564" s="222"/>
      <c r="AO564" s="223"/>
      <c r="AP564" s="220"/>
      <c r="AQ564" s="224"/>
      <c r="AR564" s="224"/>
      <c r="AS564" s="224"/>
      <c r="AT564" s="224"/>
      <c r="AU564" s="224"/>
      <c r="AV564" s="224"/>
      <c r="AW564" s="224"/>
      <c r="AX564" s="224"/>
      <c r="AY564" s="224"/>
    </row>
    <row r="565">
      <c r="A565" s="219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5"/>
      <c r="AA565" s="225"/>
      <c r="AB565" s="225"/>
      <c r="AC565" s="225"/>
      <c r="AD565" s="225"/>
      <c r="AE565" s="225"/>
      <c r="AF565" s="225"/>
      <c r="AG565" s="220"/>
      <c r="AH565" s="220"/>
      <c r="AI565" s="220"/>
      <c r="AJ565" s="220"/>
      <c r="AK565" s="222"/>
      <c r="AL565" s="222"/>
      <c r="AM565" s="222"/>
      <c r="AN565" s="222"/>
      <c r="AO565" s="223"/>
      <c r="AP565" s="220"/>
      <c r="AQ565" s="224"/>
      <c r="AR565" s="224"/>
      <c r="AS565" s="224"/>
      <c r="AT565" s="224"/>
      <c r="AU565" s="224"/>
      <c r="AV565" s="224"/>
      <c r="AW565" s="224"/>
      <c r="AX565" s="224"/>
      <c r="AY565" s="224"/>
    </row>
    <row r="566">
      <c r="A566" s="219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5"/>
      <c r="AA566" s="225"/>
      <c r="AB566" s="225"/>
      <c r="AC566" s="225"/>
      <c r="AD566" s="225"/>
      <c r="AE566" s="225"/>
      <c r="AF566" s="225"/>
      <c r="AG566" s="220"/>
      <c r="AH566" s="220"/>
      <c r="AI566" s="220"/>
      <c r="AJ566" s="220"/>
      <c r="AK566" s="222"/>
      <c r="AL566" s="222"/>
      <c r="AM566" s="222"/>
      <c r="AN566" s="222"/>
      <c r="AO566" s="223"/>
      <c r="AP566" s="220"/>
      <c r="AQ566" s="224"/>
      <c r="AR566" s="224"/>
      <c r="AS566" s="224"/>
      <c r="AT566" s="224"/>
      <c r="AU566" s="224"/>
      <c r="AV566" s="224"/>
      <c r="AW566" s="224"/>
      <c r="AX566" s="224"/>
      <c r="AY566" s="224"/>
    </row>
    <row r="567">
      <c r="A567" s="219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5"/>
      <c r="AA567" s="225"/>
      <c r="AB567" s="225"/>
      <c r="AC567" s="225"/>
      <c r="AD567" s="225"/>
      <c r="AE567" s="225"/>
      <c r="AF567" s="225"/>
      <c r="AG567" s="220"/>
      <c r="AH567" s="220"/>
      <c r="AI567" s="220"/>
      <c r="AJ567" s="220"/>
      <c r="AK567" s="222"/>
      <c r="AL567" s="222"/>
      <c r="AM567" s="222"/>
      <c r="AN567" s="222"/>
      <c r="AO567" s="223"/>
      <c r="AP567" s="220"/>
      <c r="AQ567" s="224"/>
      <c r="AR567" s="224"/>
      <c r="AS567" s="224"/>
      <c r="AT567" s="224"/>
      <c r="AU567" s="224"/>
      <c r="AV567" s="224"/>
      <c r="AW567" s="224"/>
      <c r="AX567" s="224"/>
      <c r="AY567" s="224"/>
    </row>
    <row r="568">
      <c r="A568" s="219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5"/>
      <c r="AA568" s="225"/>
      <c r="AB568" s="225"/>
      <c r="AC568" s="225"/>
      <c r="AD568" s="225"/>
      <c r="AE568" s="225"/>
      <c r="AF568" s="225"/>
      <c r="AG568" s="220"/>
      <c r="AH568" s="220"/>
      <c r="AI568" s="220"/>
      <c r="AJ568" s="220"/>
      <c r="AK568" s="222"/>
      <c r="AL568" s="222"/>
      <c r="AM568" s="222"/>
      <c r="AN568" s="222"/>
      <c r="AO568" s="223"/>
      <c r="AP568" s="220"/>
      <c r="AQ568" s="224"/>
      <c r="AR568" s="224"/>
      <c r="AS568" s="224"/>
      <c r="AT568" s="224"/>
      <c r="AU568" s="224"/>
      <c r="AV568" s="224"/>
      <c r="AW568" s="224"/>
      <c r="AX568" s="224"/>
      <c r="AY568" s="224"/>
    </row>
    <row r="569">
      <c r="A569" s="219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5"/>
      <c r="AA569" s="225"/>
      <c r="AB569" s="225"/>
      <c r="AC569" s="225"/>
      <c r="AD569" s="225"/>
      <c r="AE569" s="225"/>
      <c r="AF569" s="225"/>
      <c r="AG569" s="220"/>
      <c r="AH569" s="220"/>
      <c r="AI569" s="220"/>
      <c r="AJ569" s="220"/>
      <c r="AK569" s="222"/>
      <c r="AL569" s="222"/>
      <c r="AM569" s="222"/>
      <c r="AN569" s="222"/>
      <c r="AO569" s="223"/>
      <c r="AP569" s="220"/>
      <c r="AQ569" s="224"/>
      <c r="AR569" s="224"/>
      <c r="AS569" s="224"/>
      <c r="AT569" s="224"/>
      <c r="AU569" s="224"/>
      <c r="AV569" s="224"/>
      <c r="AW569" s="224"/>
      <c r="AX569" s="224"/>
      <c r="AY569" s="224"/>
    </row>
    <row r="570">
      <c r="A570" s="219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5"/>
      <c r="AA570" s="225"/>
      <c r="AB570" s="225"/>
      <c r="AC570" s="225"/>
      <c r="AD570" s="225"/>
      <c r="AE570" s="225"/>
      <c r="AF570" s="225"/>
      <c r="AG570" s="220"/>
      <c r="AH570" s="220"/>
      <c r="AI570" s="220"/>
      <c r="AJ570" s="220"/>
      <c r="AK570" s="222"/>
      <c r="AL570" s="222"/>
      <c r="AM570" s="222"/>
      <c r="AN570" s="222"/>
      <c r="AO570" s="223"/>
      <c r="AP570" s="220"/>
      <c r="AQ570" s="224"/>
      <c r="AR570" s="224"/>
      <c r="AS570" s="224"/>
      <c r="AT570" s="224"/>
      <c r="AU570" s="224"/>
      <c r="AV570" s="224"/>
      <c r="AW570" s="224"/>
      <c r="AX570" s="224"/>
      <c r="AY570" s="224"/>
    </row>
    <row r="571">
      <c r="A571" s="219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5"/>
      <c r="AA571" s="225"/>
      <c r="AB571" s="225"/>
      <c r="AC571" s="225"/>
      <c r="AD571" s="225"/>
      <c r="AE571" s="225"/>
      <c r="AF571" s="225"/>
      <c r="AG571" s="220"/>
      <c r="AH571" s="220"/>
      <c r="AI571" s="220"/>
      <c r="AJ571" s="220"/>
      <c r="AK571" s="222"/>
      <c r="AL571" s="222"/>
      <c r="AM571" s="222"/>
      <c r="AN571" s="222"/>
      <c r="AO571" s="223"/>
      <c r="AP571" s="220"/>
      <c r="AQ571" s="224"/>
      <c r="AR571" s="224"/>
      <c r="AS571" s="224"/>
      <c r="AT571" s="224"/>
      <c r="AU571" s="224"/>
      <c r="AV571" s="224"/>
      <c r="AW571" s="224"/>
      <c r="AX571" s="224"/>
      <c r="AY571" s="224"/>
    </row>
    <row r="572">
      <c r="A572" s="219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5"/>
      <c r="AA572" s="225"/>
      <c r="AB572" s="225"/>
      <c r="AC572" s="225"/>
      <c r="AD572" s="225"/>
      <c r="AE572" s="225"/>
      <c r="AF572" s="225"/>
      <c r="AG572" s="220"/>
      <c r="AH572" s="220"/>
      <c r="AI572" s="220"/>
      <c r="AJ572" s="220"/>
      <c r="AK572" s="222"/>
      <c r="AL572" s="222"/>
      <c r="AM572" s="222"/>
      <c r="AN572" s="222"/>
      <c r="AO572" s="223"/>
      <c r="AP572" s="220"/>
      <c r="AQ572" s="224"/>
      <c r="AR572" s="224"/>
      <c r="AS572" s="224"/>
      <c r="AT572" s="224"/>
      <c r="AU572" s="224"/>
      <c r="AV572" s="224"/>
      <c r="AW572" s="224"/>
      <c r="AX572" s="224"/>
      <c r="AY572" s="224"/>
    </row>
    <row r="573">
      <c r="A573" s="219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5"/>
      <c r="AA573" s="225"/>
      <c r="AB573" s="225"/>
      <c r="AC573" s="225"/>
      <c r="AD573" s="225"/>
      <c r="AE573" s="225"/>
      <c r="AF573" s="225"/>
      <c r="AG573" s="220"/>
      <c r="AH573" s="220"/>
      <c r="AI573" s="220"/>
      <c r="AJ573" s="220"/>
      <c r="AK573" s="222"/>
      <c r="AL573" s="222"/>
      <c r="AM573" s="222"/>
      <c r="AN573" s="222"/>
      <c r="AO573" s="223"/>
      <c r="AP573" s="220"/>
      <c r="AQ573" s="224"/>
      <c r="AR573" s="224"/>
      <c r="AS573" s="224"/>
      <c r="AT573" s="224"/>
      <c r="AU573" s="224"/>
      <c r="AV573" s="224"/>
      <c r="AW573" s="224"/>
      <c r="AX573" s="224"/>
      <c r="AY573" s="224"/>
    </row>
    <row r="574">
      <c r="A574" s="219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5"/>
      <c r="AA574" s="225"/>
      <c r="AB574" s="225"/>
      <c r="AC574" s="225"/>
      <c r="AD574" s="225"/>
      <c r="AE574" s="225"/>
      <c r="AF574" s="225"/>
      <c r="AG574" s="220"/>
      <c r="AH574" s="220"/>
      <c r="AI574" s="220"/>
      <c r="AJ574" s="220"/>
      <c r="AK574" s="222"/>
      <c r="AL574" s="222"/>
      <c r="AM574" s="222"/>
      <c r="AN574" s="222"/>
      <c r="AO574" s="223"/>
      <c r="AP574" s="220"/>
      <c r="AQ574" s="224"/>
      <c r="AR574" s="224"/>
      <c r="AS574" s="224"/>
      <c r="AT574" s="224"/>
      <c r="AU574" s="224"/>
      <c r="AV574" s="224"/>
      <c r="AW574" s="224"/>
      <c r="AX574" s="224"/>
      <c r="AY574" s="224"/>
    </row>
    <row r="575">
      <c r="A575" s="219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5"/>
      <c r="AA575" s="225"/>
      <c r="AB575" s="225"/>
      <c r="AC575" s="225"/>
      <c r="AD575" s="225"/>
      <c r="AE575" s="225"/>
      <c r="AF575" s="225"/>
      <c r="AG575" s="220"/>
      <c r="AH575" s="220"/>
      <c r="AI575" s="220"/>
      <c r="AJ575" s="220"/>
      <c r="AK575" s="222"/>
      <c r="AL575" s="222"/>
      <c r="AM575" s="222"/>
      <c r="AN575" s="222"/>
      <c r="AO575" s="223"/>
      <c r="AP575" s="220"/>
      <c r="AQ575" s="224"/>
      <c r="AR575" s="224"/>
      <c r="AS575" s="224"/>
      <c r="AT575" s="224"/>
      <c r="AU575" s="224"/>
      <c r="AV575" s="224"/>
      <c r="AW575" s="224"/>
      <c r="AX575" s="224"/>
      <c r="AY575" s="224"/>
    </row>
    <row r="576">
      <c r="A576" s="219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5"/>
      <c r="AA576" s="225"/>
      <c r="AB576" s="225"/>
      <c r="AC576" s="225"/>
      <c r="AD576" s="225"/>
      <c r="AE576" s="225"/>
      <c r="AF576" s="225"/>
      <c r="AG576" s="220"/>
      <c r="AH576" s="220"/>
      <c r="AI576" s="220"/>
      <c r="AJ576" s="220"/>
      <c r="AK576" s="222"/>
      <c r="AL576" s="222"/>
      <c r="AM576" s="222"/>
      <c r="AN576" s="222"/>
      <c r="AO576" s="223"/>
      <c r="AP576" s="220"/>
      <c r="AQ576" s="224"/>
      <c r="AR576" s="224"/>
      <c r="AS576" s="224"/>
      <c r="AT576" s="224"/>
      <c r="AU576" s="224"/>
      <c r="AV576" s="224"/>
      <c r="AW576" s="224"/>
      <c r="AX576" s="224"/>
      <c r="AY576" s="224"/>
    </row>
    <row r="577">
      <c r="A577" s="219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5"/>
      <c r="AA577" s="225"/>
      <c r="AB577" s="225"/>
      <c r="AC577" s="225"/>
      <c r="AD577" s="225"/>
      <c r="AE577" s="225"/>
      <c r="AF577" s="225"/>
      <c r="AG577" s="220"/>
      <c r="AH577" s="220"/>
      <c r="AI577" s="220"/>
      <c r="AJ577" s="220"/>
      <c r="AK577" s="222"/>
      <c r="AL577" s="222"/>
      <c r="AM577" s="222"/>
      <c r="AN577" s="222"/>
      <c r="AO577" s="223"/>
      <c r="AP577" s="220"/>
      <c r="AQ577" s="224"/>
      <c r="AR577" s="224"/>
      <c r="AS577" s="224"/>
      <c r="AT577" s="224"/>
      <c r="AU577" s="224"/>
      <c r="AV577" s="224"/>
      <c r="AW577" s="224"/>
      <c r="AX577" s="224"/>
      <c r="AY577" s="224"/>
    </row>
    <row r="578">
      <c r="A578" s="219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5"/>
      <c r="AA578" s="225"/>
      <c r="AB578" s="225"/>
      <c r="AC578" s="225"/>
      <c r="AD578" s="225"/>
      <c r="AE578" s="225"/>
      <c r="AF578" s="225"/>
      <c r="AG578" s="220"/>
      <c r="AH578" s="220"/>
      <c r="AI578" s="220"/>
      <c r="AJ578" s="220"/>
      <c r="AK578" s="222"/>
      <c r="AL578" s="222"/>
      <c r="AM578" s="222"/>
      <c r="AN578" s="222"/>
      <c r="AO578" s="223"/>
      <c r="AP578" s="220"/>
      <c r="AQ578" s="224"/>
      <c r="AR578" s="224"/>
      <c r="AS578" s="224"/>
      <c r="AT578" s="224"/>
      <c r="AU578" s="224"/>
      <c r="AV578" s="224"/>
      <c r="AW578" s="224"/>
      <c r="AX578" s="224"/>
      <c r="AY578" s="224"/>
    </row>
    <row r="579">
      <c r="A579" s="219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5"/>
      <c r="AA579" s="225"/>
      <c r="AB579" s="225"/>
      <c r="AC579" s="225"/>
      <c r="AD579" s="225"/>
      <c r="AE579" s="225"/>
      <c r="AF579" s="225"/>
      <c r="AG579" s="220"/>
      <c r="AH579" s="220"/>
      <c r="AI579" s="220"/>
      <c r="AJ579" s="220"/>
      <c r="AK579" s="222"/>
      <c r="AL579" s="222"/>
      <c r="AM579" s="222"/>
      <c r="AN579" s="222"/>
      <c r="AO579" s="223"/>
      <c r="AP579" s="220"/>
      <c r="AQ579" s="224"/>
      <c r="AR579" s="224"/>
      <c r="AS579" s="224"/>
      <c r="AT579" s="224"/>
      <c r="AU579" s="224"/>
      <c r="AV579" s="224"/>
      <c r="AW579" s="224"/>
      <c r="AX579" s="224"/>
      <c r="AY579" s="224"/>
    </row>
    <row r="580">
      <c r="A580" s="219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5"/>
      <c r="AA580" s="225"/>
      <c r="AB580" s="225"/>
      <c r="AC580" s="225"/>
      <c r="AD580" s="225"/>
      <c r="AE580" s="225"/>
      <c r="AF580" s="225"/>
      <c r="AG580" s="220"/>
      <c r="AH580" s="220"/>
      <c r="AI580" s="220"/>
      <c r="AJ580" s="220"/>
      <c r="AK580" s="222"/>
      <c r="AL580" s="222"/>
      <c r="AM580" s="222"/>
      <c r="AN580" s="222"/>
      <c r="AO580" s="223"/>
      <c r="AP580" s="220"/>
      <c r="AQ580" s="224"/>
      <c r="AR580" s="224"/>
      <c r="AS580" s="224"/>
      <c r="AT580" s="224"/>
      <c r="AU580" s="224"/>
      <c r="AV580" s="224"/>
      <c r="AW580" s="224"/>
      <c r="AX580" s="224"/>
      <c r="AY580" s="224"/>
    </row>
    <row r="581">
      <c r="A581" s="219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5"/>
      <c r="AA581" s="225"/>
      <c r="AB581" s="225"/>
      <c r="AC581" s="225"/>
      <c r="AD581" s="225"/>
      <c r="AE581" s="225"/>
      <c r="AF581" s="225"/>
      <c r="AG581" s="220"/>
      <c r="AH581" s="220"/>
      <c r="AI581" s="220"/>
      <c r="AJ581" s="220"/>
      <c r="AK581" s="222"/>
      <c r="AL581" s="222"/>
      <c r="AM581" s="222"/>
      <c r="AN581" s="222"/>
      <c r="AO581" s="223"/>
      <c r="AP581" s="220"/>
      <c r="AQ581" s="224"/>
      <c r="AR581" s="224"/>
      <c r="AS581" s="224"/>
      <c r="AT581" s="224"/>
      <c r="AU581" s="224"/>
      <c r="AV581" s="224"/>
      <c r="AW581" s="224"/>
      <c r="AX581" s="224"/>
      <c r="AY581" s="224"/>
    </row>
    <row r="582">
      <c r="A582" s="219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5"/>
      <c r="AA582" s="225"/>
      <c r="AB582" s="225"/>
      <c r="AC582" s="225"/>
      <c r="AD582" s="225"/>
      <c r="AE582" s="225"/>
      <c r="AF582" s="225"/>
      <c r="AG582" s="220"/>
      <c r="AH582" s="220"/>
      <c r="AI582" s="220"/>
      <c r="AJ582" s="220"/>
      <c r="AK582" s="222"/>
      <c r="AL582" s="222"/>
      <c r="AM582" s="222"/>
      <c r="AN582" s="222"/>
      <c r="AO582" s="223"/>
      <c r="AP582" s="220"/>
      <c r="AQ582" s="224"/>
      <c r="AR582" s="224"/>
      <c r="AS582" s="224"/>
      <c r="AT582" s="224"/>
      <c r="AU582" s="224"/>
      <c r="AV582" s="224"/>
      <c r="AW582" s="224"/>
      <c r="AX582" s="224"/>
      <c r="AY582" s="224"/>
    </row>
    <row r="583">
      <c r="A583" s="219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5"/>
      <c r="AA583" s="225"/>
      <c r="AB583" s="225"/>
      <c r="AC583" s="225"/>
      <c r="AD583" s="225"/>
      <c r="AE583" s="225"/>
      <c r="AF583" s="225"/>
      <c r="AG583" s="220"/>
      <c r="AH583" s="220"/>
      <c r="AI583" s="220"/>
      <c r="AJ583" s="220"/>
      <c r="AK583" s="222"/>
      <c r="AL583" s="222"/>
      <c r="AM583" s="222"/>
      <c r="AN583" s="222"/>
      <c r="AO583" s="223"/>
      <c r="AP583" s="220"/>
      <c r="AQ583" s="224"/>
      <c r="AR583" s="224"/>
      <c r="AS583" s="224"/>
      <c r="AT583" s="224"/>
      <c r="AU583" s="224"/>
      <c r="AV583" s="224"/>
      <c r="AW583" s="224"/>
      <c r="AX583" s="224"/>
      <c r="AY583" s="224"/>
    </row>
    <row r="584">
      <c r="A584" s="219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5"/>
      <c r="AA584" s="225"/>
      <c r="AB584" s="225"/>
      <c r="AC584" s="225"/>
      <c r="AD584" s="225"/>
      <c r="AE584" s="225"/>
      <c r="AF584" s="225"/>
      <c r="AG584" s="220"/>
      <c r="AH584" s="220"/>
      <c r="AI584" s="220"/>
      <c r="AJ584" s="220"/>
      <c r="AK584" s="222"/>
      <c r="AL584" s="222"/>
      <c r="AM584" s="222"/>
      <c r="AN584" s="222"/>
      <c r="AO584" s="223"/>
      <c r="AP584" s="220"/>
      <c r="AQ584" s="224"/>
      <c r="AR584" s="224"/>
      <c r="AS584" s="224"/>
      <c r="AT584" s="224"/>
      <c r="AU584" s="224"/>
      <c r="AV584" s="224"/>
      <c r="AW584" s="224"/>
      <c r="AX584" s="224"/>
      <c r="AY584" s="224"/>
    </row>
    <row r="585">
      <c r="A585" s="219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5"/>
      <c r="AA585" s="225"/>
      <c r="AB585" s="225"/>
      <c r="AC585" s="225"/>
      <c r="AD585" s="225"/>
      <c r="AE585" s="225"/>
      <c r="AF585" s="225"/>
      <c r="AG585" s="220"/>
      <c r="AH585" s="220"/>
      <c r="AI585" s="220"/>
      <c r="AJ585" s="220"/>
      <c r="AK585" s="222"/>
      <c r="AL585" s="222"/>
      <c r="AM585" s="222"/>
      <c r="AN585" s="222"/>
      <c r="AO585" s="223"/>
      <c r="AP585" s="220"/>
      <c r="AQ585" s="224"/>
      <c r="AR585" s="224"/>
      <c r="AS585" s="224"/>
      <c r="AT585" s="224"/>
      <c r="AU585" s="224"/>
      <c r="AV585" s="224"/>
      <c r="AW585" s="224"/>
      <c r="AX585" s="224"/>
      <c r="AY585" s="224"/>
    </row>
    <row r="586">
      <c r="A586" s="219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5"/>
      <c r="AA586" s="225"/>
      <c r="AB586" s="225"/>
      <c r="AC586" s="225"/>
      <c r="AD586" s="225"/>
      <c r="AE586" s="225"/>
      <c r="AF586" s="225"/>
      <c r="AG586" s="220"/>
      <c r="AH586" s="220"/>
      <c r="AI586" s="220"/>
      <c r="AJ586" s="220"/>
      <c r="AK586" s="222"/>
      <c r="AL586" s="222"/>
      <c r="AM586" s="222"/>
      <c r="AN586" s="222"/>
      <c r="AO586" s="223"/>
      <c r="AP586" s="220"/>
      <c r="AQ586" s="224"/>
      <c r="AR586" s="224"/>
      <c r="AS586" s="224"/>
      <c r="AT586" s="224"/>
      <c r="AU586" s="224"/>
      <c r="AV586" s="224"/>
      <c r="AW586" s="224"/>
      <c r="AX586" s="224"/>
      <c r="AY586" s="224"/>
    </row>
    <row r="587">
      <c r="A587" s="219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5"/>
      <c r="AA587" s="225"/>
      <c r="AB587" s="225"/>
      <c r="AC587" s="225"/>
      <c r="AD587" s="225"/>
      <c r="AE587" s="225"/>
      <c r="AF587" s="225"/>
      <c r="AG587" s="220"/>
      <c r="AH587" s="220"/>
      <c r="AI587" s="220"/>
      <c r="AJ587" s="220"/>
      <c r="AK587" s="222"/>
      <c r="AL587" s="222"/>
      <c r="AM587" s="222"/>
      <c r="AN587" s="222"/>
      <c r="AO587" s="223"/>
      <c r="AP587" s="220"/>
      <c r="AQ587" s="224"/>
      <c r="AR587" s="224"/>
      <c r="AS587" s="224"/>
      <c r="AT587" s="224"/>
      <c r="AU587" s="224"/>
      <c r="AV587" s="224"/>
      <c r="AW587" s="224"/>
      <c r="AX587" s="224"/>
      <c r="AY587" s="224"/>
    </row>
    <row r="588">
      <c r="A588" s="219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5"/>
      <c r="AA588" s="225"/>
      <c r="AB588" s="225"/>
      <c r="AC588" s="225"/>
      <c r="AD588" s="225"/>
      <c r="AE588" s="225"/>
      <c r="AF588" s="225"/>
      <c r="AG588" s="220"/>
      <c r="AH588" s="220"/>
      <c r="AI588" s="220"/>
      <c r="AJ588" s="220"/>
      <c r="AK588" s="222"/>
      <c r="AL588" s="222"/>
      <c r="AM588" s="222"/>
      <c r="AN588" s="222"/>
      <c r="AO588" s="223"/>
      <c r="AP588" s="220"/>
      <c r="AQ588" s="224"/>
      <c r="AR588" s="224"/>
      <c r="AS588" s="224"/>
      <c r="AT588" s="224"/>
      <c r="AU588" s="224"/>
      <c r="AV588" s="224"/>
      <c r="AW588" s="224"/>
      <c r="AX588" s="224"/>
      <c r="AY588" s="224"/>
    </row>
    <row r="589">
      <c r="A589" s="219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5"/>
      <c r="AA589" s="225"/>
      <c r="AB589" s="225"/>
      <c r="AC589" s="225"/>
      <c r="AD589" s="225"/>
      <c r="AE589" s="225"/>
      <c r="AF589" s="225"/>
      <c r="AG589" s="220"/>
      <c r="AH589" s="220"/>
      <c r="AI589" s="220"/>
      <c r="AJ589" s="220"/>
      <c r="AK589" s="222"/>
      <c r="AL589" s="222"/>
      <c r="AM589" s="222"/>
      <c r="AN589" s="222"/>
      <c r="AO589" s="223"/>
      <c r="AP589" s="220"/>
      <c r="AQ589" s="224"/>
      <c r="AR589" s="224"/>
      <c r="AS589" s="224"/>
      <c r="AT589" s="224"/>
      <c r="AU589" s="224"/>
      <c r="AV589" s="224"/>
      <c r="AW589" s="224"/>
      <c r="AX589" s="224"/>
      <c r="AY589" s="224"/>
    </row>
    <row r="590">
      <c r="A590" s="219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5"/>
      <c r="AA590" s="225"/>
      <c r="AB590" s="225"/>
      <c r="AC590" s="225"/>
      <c r="AD590" s="225"/>
      <c r="AE590" s="225"/>
      <c r="AF590" s="225"/>
      <c r="AG590" s="220"/>
      <c r="AH590" s="220"/>
      <c r="AI590" s="220"/>
      <c r="AJ590" s="220"/>
      <c r="AK590" s="222"/>
      <c r="AL590" s="222"/>
      <c r="AM590" s="222"/>
      <c r="AN590" s="222"/>
      <c r="AO590" s="223"/>
      <c r="AP590" s="220"/>
      <c r="AQ590" s="224"/>
      <c r="AR590" s="224"/>
      <c r="AS590" s="224"/>
      <c r="AT590" s="224"/>
      <c r="AU590" s="224"/>
      <c r="AV590" s="224"/>
      <c r="AW590" s="224"/>
      <c r="AX590" s="224"/>
      <c r="AY590" s="224"/>
    </row>
    <row r="591">
      <c r="A591" s="219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5"/>
      <c r="AA591" s="225"/>
      <c r="AB591" s="225"/>
      <c r="AC591" s="225"/>
      <c r="AD591" s="225"/>
      <c r="AE591" s="225"/>
      <c r="AF591" s="225"/>
      <c r="AG591" s="220"/>
      <c r="AH591" s="220"/>
      <c r="AI591" s="220"/>
      <c r="AJ591" s="220"/>
      <c r="AK591" s="222"/>
      <c r="AL591" s="222"/>
      <c r="AM591" s="222"/>
      <c r="AN591" s="222"/>
      <c r="AO591" s="223"/>
      <c r="AP591" s="220"/>
      <c r="AQ591" s="224"/>
      <c r="AR591" s="224"/>
      <c r="AS591" s="224"/>
      <c r="AT591" s="224"/>
      <c r="AU591" s="224"/>
      <c r="AV591" s="224"/>
      <c r="AW591" s="224"/>
      <c r="AX591" s="224"/>
      <c r="AY591" s="224"/>
    </row>
    <row r="592">
      <c r="A592" s="219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5"/>
      <c r="AA592" s="225"/>
      <c r="AB592" s="225"/>
      <c r="AC592" s="225"/>
      <c r="AD592" s="225"/>
      <c r="AE592" s="225"/>
      <c r="AF592" s="225"/>
      <c r="AG592" s="220"/>
      <c r="AH592" s="220"/>
      <c r="AI592" s="220"/>
      <c r="AJ592" s="220"/>
      <c r="AK592" s="222"/>
      <c r="AL592" s="222"/>
      <c r="AM592" s="222"/>
      <c r="AN592" s="222"/>
      <c r="AO592" s="223"/>
      <c r="AP592" s="220"/>
      <c r="AQ592" s="224"/>
      <c r="AR592" s="224"/>
      <c r="AS592" s="224"/>
      <c r="AT592" s="224"/>
      <c r="AU592" s="224"/>
      <c r="AV592" s="224"/>
      <c r="AW592" s="224"/>
      <c r="AX592" s="224"/>
      <c r="AY592" s="224"/>
    </row>
    <row r="593">
      <c r="A593" s="219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5"/>
      <c r="AA593" s="225"/>
      <c r="AB593" s="225"/>
      <c r="AC593" s="225"/>
      <c r="AD593" s="225"/>
      <c r="AE593" s="225"/>
      <c r="AF593" s="225"/>
      <c r="AG593" s="220"/>
      <c r="AH593" s="220"/>
      <c r="AI593" s="220"/>
      <c r="AJ593" s="220"/>
      <c r="AK593" s="222"/>
      <c r="AL593" s="222"/>
      <c r="AM593" s="222"/>
      <c r="AN593" s="222"/>
      <c r="AO593" s="223"/>
      <c r="AP593" s="220"/>
      <c r="AQ593" s="224"/>
      <c r="AR593" s="224"/>
      <c r="AS593" s="224"/>
      <c r="AT593" s="224"/>
      <c r="AU593" s="224"/>
      <c r="AV593" s="224"/>
      <c r="AW593" s="224"/>
      <c r="AX593" s="224"/>
      <c r="AY593" s="224"/>
    </row>
    <row r="594">
      <c r="A594" s="219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5"/>
      <c r="AA594" s="225"/>
      <c r="AB594" s="225"/>
      <c r="AC594" s="225"/>
      <c r="AD594" s="225"/>
      <c r="AE594" s="225"/>
      <c r="AF594" s="225"/>
      <c r="AG594" s="220"/>
      <c r="AH594" s="220"/>
      <c r="AI594" s="220"/>
      <c r="AJ594" s="220"/>
      <c r="AK594" s="222"/>
      <c r="AL594" s="222"/>
      <c r="AM594" s="222"/>
      <c r="AN594" s="222"/>
      <c r="AO594" s="223"/>
      <c r="AP594" s="220"/>
      <c r="AQ594" s="224"/>
      <c r="AR594" s="224"/>
      <c r="AS594" s="224"/>
      <c r="AT594" s="224"/>
      <c r="AU594" s="224"/>
      <c r="AV594" s="224"/>
      <c r="AW594" s="224"/>
      <c r="AX594" s="224"/>
      <c r="AY594" s="224"/>
    </row>
    <row r="595">
      <c r="A595" s="219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5"/>
      <c r="AA595" s="225"/>
      <c r="AB595" s="225"/>
      <c r="AC595" s="225"/>
      <c r="AD595" s="225"/>
      <c r="AE595" s="225"/>
      <c r="AF595" s="225"/>
      <c r="AG595" s="220"/>
      <c r="AH595" s="220"/>
      <c r="AI595" s="220"/>
      <c r="AJ595" s="220"/>
      <c r="AK595" s="222"/>
      <c r="AL595" s="222"/>
      <c r="AM595" s="222"/>
      <c r="AN595" s="222"/>
      <c r="AO595" s="223"/>
      <c r="AP595" s="220"/>
      <c r="AQ595" s="224"/>
      <c r="AR595" s="224"/>
      <c r="AS595" s="224"/>
      <c r="AT595" s="224"/>
      <c r="AU595" s="224"/>
      <c r="AV595" s="224"/>
      <c r="AW595" s="224"/>
      <c r="AX595" s="224"/>
      <c r="AY595" s="224"/>
    </row>
    <row r="596">
      <c r="A596" s="219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5"/>
      <c r="AA596" s="225"/>
      <c r="AB596" s="225"/>
      <c r="AC596" s="225"/>
      <c r="AD596" s="225"/>
      <c r="AE596" s="225"/>
      <c r="AF596" s="225"/>
      <c r="AG596" s="220"/>
      <c r="AH596" s="220"/>
      <c r="AI596" s="220"/>
      <c r="AJ596" s="220"/>
      <c r="AK596" s="222"/>
      <c r="AL596" s="222"/>
      <c r="AM596" s="222"/>
      <c r="AN596" s="222"/>
      <c r="AO596" s="223"/>
      <c r="AP596" s="220"/>
      <c r="AQ596" s="224"/>
      <c r="AR596" s="224"/>
      <c r="AS596" s="224"/>
      <c r="AT596" s="224"/>
      <c r="AU596" s="224"/>
      <c r="AV596" s="224"/>
      <c r="AW596" s="224"/>
      <c r="AX596" s="224"/>
      <c r="AY596" s="224"/>
    </row>
    <row r="597">
      <c r="A597" s="219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5"/>
      <c r="AA597" s="225"/>
      <c r="AB597" s="225"/>
      <c r="AC597" s="225"/>
      <c r="AD597" s="225"/>
      <c r="AE597" s="225"/>
      <c r="AF597" s="225"/>
      <c r="AG597" s="220"/>
      <c r="AH597" s="220"/>
      <c r="AI597" s="220"/>
      <c r="AJ597" s="220"/>
      <c r="AK597" s="222"/>
      <c r="AL597" s="222"/>
      <c r="AM597" s="222"/>
      <c r="AN597" s="222"/>
      <c r="AO597" s="223"/>
      <c r="AP597" s="220"/>
      <c r="AQ597" s="224"/>
      <c r="AR597" s="224"/>
      <c r="AS597" s="224"/>
      <c r="AT597" s="224"/>
      <c r="AU597" s="224"/>
      <c r="AV597" s="224"/>
      <c r="AW597" s="224"/>
      <c r="AX597" s="224"/>
      <c r="AY597" s="224"/>
    </row>
    <row r="598">
      <c r="A598" s="219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5"/>
      <c r="AA598" s="225"/>
      <c r="AB598" s="225"/>
      <c r="AC598" s="225"/>
      <c r="AD598" s="225"/>
      <c r="AE598" s="225"/>
      <c r="AF598" s="225"/>
      <c r="AG598" s="220"/>
      <c r="AH598" s="220"/>
      <c r="AI598" s="220"/>
      <c r="AJ598" s="220"/>
      <c r="AK598" s="222"/>
      <c r="AL598" s="222"/>
      <c r="AM598" s="222"/>
      <c r="AN598" s="222"/>
      <c r="AO598" s="223"/>
      <c r="AP598" s="220"/>
      <c r="AQ598" s="224"/>
      <c r="AR598" s="224"/>
      <c r="AS598" s="224"/>
      <c r="AT598" s="224"/>
      <c r="AU598" s="224"/>
      <c r="AV598" s="224"/>
      <c r="AW598" s="224"/>
      <c r="AX598" s="224"/>
      <c r="AY598" s="224"/>
    </row>
    <row r="599">
      <c r="A599" s="219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5"/>
      <c r="AA599" s="225"/>
      <c r="AB599" s="225"/>
      <c r="AC599" s="225"/>
      <c r="AD599" s="225"/>
      <c r="AE599" s="225"/>
      <c r="AF599" s="225"/>
      <c r="AG599" s="220"/>
      <c r="AH599" s="220"/>
      <c r="AI599" s="220"/>
      <c r="AJ599" s="220"/>
      <c r="AK599" s="222"/>
      <c r="AL599" s="222"/>
      <c r="AM599" s="222"/>
      <c r="AN599" s="222"/>
      <c r="AO599" s="223"/>
      <c r="AP599" s="220"/>
      <c r="AQ599" s="224"/>
      <c r="AR599" s="224"/>
      <c r="AS599" s="224"/>
      <c r="AT599" s="224"/>
      <c r="AU599" s="224"/>
      <c r="AV599" s="224"/>
      <c r="AW599" s="224"/>
      <c r="AX599" s="224"/>
      <c r="AY599" s="224"/>
    </row>
    <row r="600">
      <c r="A600" s="219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5"/>
      <c r="AA600" s="225"/>
      <c r="AB600" s="225"/>
      <c r="AC600" s="225"/>
      <c r="AD600" s="225"/>
      <c r="AE600" s="225"/>
      <c r="AF600" s="225"/>
      <c r="AG600" s="220"/>
      <c r="AH600" s="220"/>
      <c r="AI600" s="220"/>
      <c r="AJ600" s="220"/>
      <c r="AK600" s="222"/>
      <c r="AL600" s="222"/>
      <c r="AM600" s="222"/>
      <c r="AN600" s="222"/>
      <c r="AO600" s="223"/>
      <c r="AP600" s="220"/>
      <c r="AQ600" s="224"/>
      <c r="AR600" s="224"/>
      <c r="AS600" s="224"/>
      <c r="AT600" s="224"/>
      <c r="AU600" s="224"/>
      <c r="AV600" s="224"/>
      <c r="AW600" s="224"/>
      <c r="AX600" s="224"/>
      <c r="AY600" s="224"/>
    </row>
    <row r="601">
      <c r="A601" s="219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5"/>
      <c r="AA601" s="225"/>
      <c r="AB601" s="225"/>
      <c r="AC601" s="225"/>
      <c r="AD601" s="225"/>
      <c r="AE601" s="225"/>
      <c r="AF601" s="225"/>
      <c r="AG601" s="220"/>
      <c r="AH601" s="220"/>
      <c r="AI601" s="220"/>
      <c r="AJ601" s="220"/>
      <c r="AK601" s="222"/>
      <c r="AL601" s="222"/>
      <c r="AM601" s="222"/>
      <c r="AN601" s="222"/>
      <c r="AO601" s="223"/>
      <c r="AP601" s="220"/>
      <c r="AQ601" s="224"/>
      <c r="AR601" s="224"/>
      <c r="AS601" s="224"/>
      <c r="AT601" s="224"/>
      <c r="AU601" s="224"/>
      <c r="AV601" s="224"/>
      <c r="AW601" s="224"/>
      <c r="AX601" s="224"/>
      <c r="AY601" s="224"/>
    </row>
    <row r="602">
      <c r="A602" s="219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5"/>
      <c r="AA602" s="225"/>
      <c r="AB602" s="225"/>
      <c r="AC602" s="225"/>
      <c r="AD602" s="225"/>
      <c r="AE602" s="225"/>
      <c r="AF602" s="225"/>
      <c r="AG602" s="220"/>
      <c r="AH602" s="220"/>
      <c r="AI602" s="220"/>
      <c r="AJ602" s="220"/>
      <c r="AK602" s="222"/>
      <c r="AL602" s="222"/>
      <c r="AM602" s="222"/>
      <c r="AN602" s="222"/>
      <c r="AO602" s="223"/>
      <c r="AP602" s="220"/>
      <c r="AQ602" s="224"/>
      <c r="AR602" s="224"/>
      <c r="AS602" s="224"/>
      <c r="AT602" s="224"/>
      <c r="AU602" s="224"/>
      <c r="AV602" s="224"/>
      <c r="AW602" s="224"/>
      <c r="AX602" s="224"/>
      <c r="AY602" s="224"/>
    </row>
    <row r="603">
      <c r="A603" s="219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5"/>
      <c r="AA603" s="225"/>
      <c r="AB603" s="225"/>
      <c r="AC603" s="225"/>
      <c r="AD603" s="225"/>
      <c r="AE603" s="225"/>
      <c r="AF603" s="225"/>
      <c r="AG603" s="220"/>
      <c r="AH603" s="220"/>
      <c r="AI603" s="220"/>
      <c r="AJ603" s="220"/>
      <c r="AK603" s="222"/>
      <c r="AL603" s="222"/>
      <c r="AM603" s="222"/>
      <c r="AN603" s="222"/>
      <c r="AO603" s="223"/>
      <c r="AP603" s="220"/>
      <c r="AQ603" s="224"/>
      <c r="AR603" s="224"/>
      <c r="AS603" s="224"/>
      <c r="AT603" s="224"/>
      <c r="AU603" s="224"/>
      <c r="AV603" s="224"/>
      <c r="AW603" s="224"/>
      <c r="AX603" s="224"/>
      <c r="AY603" s="224"/>
    </row>
    <row r="604">
      <c r="A604" s="219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5"/>
      <c r="AA604" s="225"/>
      <c r="AB604" s="225"/>
      <c r="AC604" s="225"/>
      <c r="AD604" s="225"/>
      <c r="AE604" s="225"/>
      <c r="AF604" s="225"/>
      <c r="AG604" s="220"/>
      <c r="AH604" s="220"/>
      <c r="AI604" s="220"/>
      <c r="AJ604" s="220"/>
      <c r="AK604" s="222"/>
      <c r="AL604" s="222"/>
      <c r="AM604" s="222"/>
      <c r="AN604" s="222"/>
      <c r="AO604" s="223"/>
      <c r="AP604" s="220"/>
      <c r="AQ604" s="224"/>
      <c r="AR604" s="224"/>
      <c r="AS604" s="224"/>
      <c r="AT604" s="224"/>
      <c r="AU604" s="224"/>
      <c r="AV604" s="224"/>
      <c r="AW604" s="224"/>
      <c r="AX604" s="224"/>
      <c r="AY604" s="224"/>
    </row>
    <row r="605">
      <c r="A605" s="219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5"/>
      <c r="AA605" s="225"/>
      <c r="AB605" s="225"/>
      <c r="AC605" s="225"/>
      <c r="AD605" s="225"/>
      <c r="AE605" s="225"/>
      <c r="AF605" s="225"/>
      <c r="AG605" s="220"/>
      <c r="AH605" s="220"/>
      <c r="AI605" s="220"/>
      <c r="AJ605" s="220"/>
      <c r="AK605" s="222"/>
      <c r="AL605" s="222"/>
      <c r="AM605" s="222"/>
      <c r="AN605" s="222"/>
      <c r="AO605" s="223"/>
      <c r="AP605" s="220"/>
      <c r="AQ605" s="224"/>
      <c r="AR605" s="224"/>
      <c r="AS605" s="224"/>
      <c r="AT605" s="224"/>
      <c r="AU605" s="224"/>
      <c r="AV605" s="224"/>
      <c r="AW605" s="224"/>
      <c r="AX605" s="224"/>
      <c r="AY605" s="224"/>
    </row>
    <row r="606">
      <c r="A606" s="219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5"/>
      <c r="AA606" s="225"/>
      <c r="AB606" s="225"/>
      <c r="AC606" s="225"/>
      <c r="AD606" s="225"/>
      <c r="AE606" s="225"/>
      <c r="AF606" s="225"/>
      <c r="AG606" s="220"/>
      <c r="AH606" s="220"/>
      <c r="AI606" s="220"/>
      <c r="AJ606" s="220"/>
      <c r="AK606" s="222"/>
      <c r="AL606" s="222"/>
      <c r="AM606" s="222"/>
      <c r="AN606" s="222"/>
      <c r="AO606" s="223"/>
      <c r="AP606" s="220"/>
      <c r="AQ606" s="224"/>
      <c r="AR606" s="224"/>
      <c r="AS606" s="224"/>
      <c r="AT606" s="224"/>
      <c r="AU606" s="224"/>
      <c r="AV606" s="224"/>
      <c r="AW606" s="224"/>
      <c r="AX606" s="224"/>
      <c r="AY606" s="224"/>
    </row>
    <row r="607">
      <c r="A607" s="219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5"/>
      <c r="AA607" s="225"/>
      <c r="AB607" s="225"/>
      <c r="AC607" s="225"/>
      <c r="AD607" s="225"/>
      <c r="AE607" s="225"/>
      <c r="AF607" s="225"/>
      <c r="AG607" s="220"/>
      <c r="AH607" s="220"/>
      <c r="AI607" s="220"/>
      <c r="AJ607" s="220"/>
      <c r="AK607" s="222"/>
      <c r="AL607" s="222"/>
      <c r="AM607" s="222"/>
      <c r="AN607" s="222"/>
      <c r="AO607" s="223"/>
      <c r="AP607" s="220"/>
      <c r="AQ607" s="224"/>
      <c r="AR607" s="224"/>
      <c r="AS607" s="224"/>
      <c r="AT607" s="224"/>
      <c r="AU607" s="224"/>
      <c r="AV607" s="224"/>
      <c r="AW607" s="224"/>
      <c r="AX607" s="224"/>
      <c r="AY607" s="224"/>
    </row>
    <row r="608">
      <c r="A608" s="219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5"/>
      <c r="AA608" s="225"/>
      <c r="AB608" s="225"/>
      <c r="AC608" s="225"/>
      <c r="AD608" s="225"/>
      <c r="AE608" s="225"/>
      <c r="AF608" s="225"/>
      <c r="AG608" s="220"/>
      <c r="AH608" s="220"/>
      <c r="AI608" s="220"/>
      <c r="AJ608" s="220"/>
      <c r="AK608" s="222"/>
      <c r="AL608" s="222"/>
      <c r="AM608" s="222"/>
      <c r="AN608" s="222"/>
      <c r="AO608" s="223"/>
      <c r="AP608" s="220"/>
      <c r="AQ608" s="224"/>
      <c r="AR608" s="224"/>
      <c r="AS608" s="224"/>
      <c r="AT608" s="224"/>
      <c r="AU608" s="224"/>
      <c r="AV608" s="224"/>
      <c r="AW608" s="224"/>
      <c r="AX608" s="224"/>
      <c r="AY608" s="224"/>
    </row>
    <row r="609">
      <c r="A609" s="219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5"/>
      <c r="AA609" s="225"/>
      <c r="AB609" s="225"/>
      <c r="AC609" s="225"/>
      <c r="AD609" s="225"/>
      <c r="AE609" s="225"/>
      <c r="AF609" s="225"/>
      <c r="AG609" s="220"/>
      <c r="AH609" s="220"/>
      <c r="AI609" s="220"/>
      <c r="AJ609" s="220"/>
      <c r="AK609" s="222"/>
      <c r="AL609" s="222"/>
      <c r="AM609" s="222"/>
      <c r="AN609" s="222"/>
      <c r="AO609" s="223"/>
      <c r="AP609" s="220"/>
      <c r="AQ609" s="224"/>
      <c r="AR609" s="224"/>
      <c r="AS609" s="224"/>
      <c r="AT609" s="224"/>
      <c r="AU609" s="224"/>
      <c r="AV609" s="224"/>
      <c r="AW609" s="224"/>
      <c r="AX609" s="224"/>
      <c r="AY609" s="224"/>
    </row>
    <row r="610">
      <c r="A610" s="219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5"/>
      <c r="AA610" s="225"/>
      <c r="AB610" s="225"/>
      <c r="AC610" s="225"/>
      <c r="AD610" s="225"/>
      <c r="AE610" s="225"/>
      <c r="AF610" s="225"/>
      <c r="AG610" s="220"/>
      <c r="AH610" s="220"/>
      <c r="AI610" s="220"/>
      <c r="AJ610" s="220"/>
      <c r="AK610" s="222"/>
      <c r="AL610" s="222"/>
      <c r="AM610" s="222"/>
      <c r="AN610" s="222"/>
      <c r="AO610" s="223"/>
      <c r="AP610" s="220"/>
      <c r="AQ610" s="224"/>
      <c r="AR610" s="224"/>
      <c r="AS610" s="224"/>
      <c r="AT610" s="224"/>
      <c r="AU610" s="224"/>
      <c r="AV610" s="224"/>
      <c r="AW610" s="224"/>
      <c r="AX610" s="224"/>
      <c r="AY610" s="224"/>
    </row>
    <row r="611">
      <c r="A611" s="219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5"/>
      <c r="AA611" s="225"/>
      <c r="AB611" s="225"/>
      <c r="AC611" s="225"/>
      <c r="AD611" s="225"/>
      <c r="AE611" s="225"/>
      <c r="AF611" s="225"/>
      <c r="AG611" s="220"/>
      <c r="AH611" s="220"/>
      <c r="AI611" s="220"/>
      <c r="AJ611" s="220"/>
      <c r="AK611" s="222"/>
      <c r="AL611" s="222"/>
      <c r="AM611" s="222"/>
      <c r="AN611" s="222"/>
      <c r="AO611" s="223"/>
      <c r="AP611" s="220"/>
      <c r="AQ611" s="224"/>
      <c r="AR611" s="224"/>
      <c r="AS611" s="224"/>
      <c r="AT611" s="224"/>
      <c r="AU611" s="224"/>
      <c r="AV611" s="224"/>
      <c r="AW611" s="224"/>
      <c r="AX611" s="224"/>
      <c r="AY611" s="224"/>
    </row>
    <row r="612">
      <c r="A612" s="219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5"/>
      <c r="AA612" s="225"/>
      <c r="AB612" s="225"/>
      <c r="AC612" s="225"/>
      <c r="AD612" s="225"/>
      <c r="AE612" s="225"/>
      <c r="AF612" s="225"/>
      <c r="AG612" s="220"/>
      <c r="AH612" s="220"/>
      <c r="AI612" s="220"/>
      <c r="AJ612" s="220"/>
      <c r="AK612" s="222"/>
      <c r="AL612" s="222"/>
      <c r="AM612" s="222"/>
      <c r="AN612" s="222"/>
      <c r="AO612" s="223"/>
      <c r="AP612" s="220"/>
      <c r="AQ612" s="224"/>
      <c r="AR612" s="224"/>
      <c r="AS612" s="224"/>
      <c r="AT612" s="224"/>
      <c r="AU612" s="224"/>
      <c r="AV612" s="224"/>
      <c r="AW612" s="224"/>
      <c r="AX612" s="224"/>
      <c r="AY612" s="224"/>
    </row>
    <row r="613">
      <c r="A613" s="219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5"/>
      <c r="AA613" s="225"/>
      <c r="AB613" s="225"/>
      <c r="AC613" s="225"/>
      <c r="AD613" s="225"/>
      <c r="AE613" s="225"/>
      <c r="AF613" s="225"/>
      <c r="AG613" s="220"/>
      <c r="AH613" s="220"/>
      <c r="AI613" s="220"/>
      <c r="AJ613" s="220"/>
      <c r="AK613" s="222"/>
      <c r="AL613" s="222"/>
      <c r="AM613" s="222"/>
      <c r="AN613" s="222"/>
      <c r="AO613" s="223"/>
      <c r="AP613" s="220"/>
      <c r="AQ613" s="224"/>
      <c r="AR613" s="224"/>
      <c r="AS613" s="224"/>
      <c r="AT613" s="224"/>
      <c r="AU613" s="224"/>
      <c r="AV613" s="224"/>
      <c r="AW613" s="224"/>
      <c r="AX613" s="224"/>
      <c r="AY613" s="224"/>
    </row>
    <row r="614">
      <c r="A614" s="219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5"/>
      <c r="AA614" s="225"/>
      <c r="AB614" s="225"/>
      <c r="AC614" s="225"/>
      <c r="AD614" s="225"/>
      <c r="AE614" s="225"/>
      <c r="AF614" s="225"/>
      <c r="AG614" s="220"/>
      <c r="AH614" s="220"/>
      <c r="AI614" s="220"/>
      <c r="AJ614" s="220"/>
      <c r="AK614" s="222"/>
      <c r="AL614" s="222"/>
      <c r="AM614" s="222"/>
      <c r="AN614" s="222"/>
      <c r="AO614" s="223"/>
      <c r="AP614" s="220"/>
      <c r="AQ614" s="224"/>
      <c r="AR614" s="224"/>
      <c r="AS614" s="224"/>
      <c r="AT614" s="224"/>
      <c r="AU614" s="224"/>
      <c r="AV614" s="224"/>
      <c r="AW614" s="224"/>
      <c r="AX614" s="224"/>
      <c r="AY614" s="224"/>
    </row>
    <row r="615">
      <c r="A615" s="219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5"/>
      <c r="AA615" s="225"/>
      <c r="AB615" s="225"/>
      <c r="AC615" s="225"/>
      <c r="AD615" s="225"/>
      <c r="AE615" s="225"/>
      <c r="AF615" s="225"/>
      <c r="AG615" s="220"/>
      <c r="AH615" s="220"/>
      <c r="AI615" s="220"/>
      <c r="AJ615" s="220"/>
      <c r="AK615" s="222"/>
      <c r="AL615" s="222"/>
      <c r="AM615" s="222"/>
      <c r="AN615" s="222"/>
      <c r="AO615" s="223"/>
      <c r="AP615" s="220"/>
      <c r="AQ615" s="224"/>
      <c r="AR615" s="224"/>
      <c r="AS615" s="224"/>
      <c r="AT615" s="224"/>
      <c r="AU615" s="224"/>
      <c r="AV615" s="224"/>
      <c r="AW615" s="224"/>
      <c r="AX615" s="224"/>
      <c r="AY615" s="224"/>
    </row>
    <row r="616">
      <c r="A616" s="219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5"/>
      <c r="AA616" s="225"/>
      <c r="AB616" s="225"/>
      <c r="AC616" s="225"/>
      <c r="AD616" s="225"/>
      <c r="AE616" s="225"/>
      <c r="AF616" s="225"/>
      <c r="AG616" s="220"/>
      <c r="AH616" s="220"/>
      <c r="AI616" s="220"/>
      <c r="AJ616" s="220"/>
      <c r="AK616" s="222"/>
      <c r="AL616" s="222"/>
      <c r="AM616" s="222"/>
      <c r="AN616" s="222"/>
      <c r="AO616" s="223"/>
      <c r="AP616" s="220"/>
      <c r="AQ616" s="224"/>
      <c r="AR616" s="224"/>
      <c r="AS616" s="224"/>
      <c r="AT616" s="224"/>
      <c r="AU616" s="224"/>
      <c r="AV616" s="224"/>
      <c r="AW616" s="224"/>
      <c r="AX616" s="224"/>
      <c r="AY616" s="224"/>
    </row>
    <row r="617">
      <c r="A617" s="219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5"/>
      <c r="AA617" s="225"/>
      <c r="AB617" s="225"/>
      <c r="AC617" s="225"/>
      <c r="AD617" s="225"/>
      <c r="AE617" s="225"/>
      <c r="AF617" s="225"/>
      <c r="AG617" s="220"/>
      <c r="AH617" s="220"/>
      <c r="AI617" s="220"/>
      <c r="AJ617" s="220"/>
      <c r="AK617" s="222"/>
      <c r="AL617" s="222"/>
      <c r="AM617" s="222"/>
      <c r="AN617" s="222"/>
      <c r="AO617" s="223"/>
      <c r="AP617" s="220"/>
      <c r="AQ617" s="224"/>
      <c r="AR617" s="224"/>
      <c r="AS617" s="224"/>
      <c r="AT617" s="224"/>
      <c r="AU617" s="224"/>
      <c r="AV617" s="224"/>
      <c r="AW617" s="224"/>
      <c r="AX617" s="224"/>
      <c r="AY617" s="224"/>
    </row>
    <row r="618">
      <c r="A618" s="219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5"/>
      <c r="AA618" s="225"/>
      <c r="AB618" s="225"/>
      <c r="AC618" s="225"/>
      <c r="AD618" s="225"/>
      <c r="AE618" s="225"/>
      <c r="AF618" s="225"/>
      <c r="AG618" s="220"/>
      <c r="AH618" s="220"/>
      <c r="AI618" s="220"/>
      <c r="AJ618" s="220"/>
      <c r="AK618" s="222"/>
      <c r="AL618" s="222"/>
      <c r="AM618" s="222"/>
      <c r="AN618" s="222"/>
      <c r="AO618" s="223"/>
      <c r="AP618" s="220"/>
      <c r="AQ618" s="224"/>
      <c r="AR618" s="224"/>
      <c r="AS618" s="224"/>
      <c r="AT618" s="224"/>
      <c r="AU618" s="224"/>
      <c r="AV618" s="224"/>
      <c r="AW618" s="224"/>
      <c r="AX618" s="224"/>
      <c r="AY618" s="224"/>
    </row>
    <row r="619">
      <c r="A619" s="219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5"/>
      <c r="AA619" s="225"/>
      <c r="AB619" s="225"/>
      <c r="AC619" s="225"/>
      <c r="AD619" s="225"/>
      <c r="AE619" s="225"/>
      <c r="AF619" s="225"/>
      <c r="AG619" s="220"/>
      <c r="AH619" s="220"/>
      <c r="AI619" s="220"/>
      <c r="AJ619" s="220"/>
      <c r="AK619" s="222"/>
      <c r="AL619" s="222"/>
      <c r="AM619" s="222"/>
      <c r="AN619" s="222"/>
      <c r="AO619" s="223"/>
      <c r="AP619" s="220"/>
      <c r="AQ619" s="224"/>
      <c r="AR619" s="224"/>
      <c r="AS619" s="224"/>
      <c r="AT619" s="224"/>
      <c r="AU619" s="224"/>
      <c r="AV619" s="224"/>
      <c r="AW619" s="224"/>
      <c r="AX619" s="224"/>
      <c r="AY619" s="224"/>
    </row>
    <row r="620">
      <c r="A620" s="219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5"/>
      <c r="AA620" s="225"/>
      <c r="AB620" s="225"/>
      <c r="AC620" s="225"/>
      <c r="AD620" s="225"/>
      <c r="AE620" s="225"/>
      <c r="AF620" s="225"/>
      <c r="AG620" s="220"/>
      <c r="AH620" s="220"/>
      <c r="AI620" s="220"/>
      <c r="AJ620" s="220"/>
      <c r="AK620" s="222"/>
      <c r="AL620" s="222"/>
      <c r="AM620" s="222"/>
      <c r="AN620" s="222"/>
      <c r="AO620" s="223"/>
      <c r="AP620" s="220"/>
      <c r="AQ620" s="224"/>
      <c r="AR620" s="224"/>
      <c r="AS620" s="224"/>
      <c r="AT620" s="224"/>
      <c r="AU620" s="224"/>
      <c r="AV620" s="224"/>
      <c r="AW620" s="224"/>
      <c r="AX620" s="224"/>
      <c r="AY620" s="224"/>
    </row>
    <row r="621">
      <c r="A621" s="219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5"/>
      <c r="AA621" s="225"/>
      <c r="AB621" s="225"/>
      <c r="AC621" s="225"/>
      <c r="AD621" s="225"/>
      <c r="AE621" s="225"/>
      <c r="AF621" s="225"/>
      <c r="AG621" s="220"/>
      <c r="AH621" s="220"/>
      <c r="AI621" s="220"/>
      <c r="AJ621" s="220"/>
      <c r="AK621" s="222"/>
      <c r="AL621" s="222"/>
      <c r="AM621" s="222"/>
      <c r="AN621" s="222"/>
      <c r="AO621" s="223"/>
      <c r="AP621" s="220"/>
      <c r="AQ621" s="224"/>
      <c r="AR621" s="224"/>
      <c r="AS621" s="224"/>
      <c r="AT621" s="224"/>
      <c r="AU621" s="224"/>
      <c r="AV621" s="224"/>
      <c r="AW621" s="224"/>
      <c r="AX621" s="224"/>
      <c r="AY621" s="224"/>
    </row>
    <row r="622">
      <c r="A622" s="219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5"/>
      <c r="AA622" s="225"/>
      <c r="AB622" s="225"/>
      <c r="AC622" s="225"/>
      <c r="AD622" s="225"/>
      <c r="AE622" s="225"/>
      <c r="AF622" s="225"/>
      <c r="AG622" s="220"/>
      <c r="AH622" s="220"/>
      <c r="AI622" s="220"/>
      <c r="AJ622" s="220"/>
      <c r="AK622" s="222"/>
      <c r="AL622" s="222"/>
      <c r="AM622" s="222"/>
      <c r="AN622" s="222"/>
      <c r="AO622" s="223"/>
      <c r="AP622" s="220"/>
      <c r="AQ622" s="224"/>
      <c r="AR622" s="224"/>
      <c r="AS622" s="224"/>
      <c r="AT622" s="224"/>
      <c r="AU622" s="224"/>
      <c r="AV622" s="224"/>
      <c r="AW622" s="224"/>
      <c r="AX622" s="224"/>
      <c r="AY622" s="224"/>
    </row>
    <row r="623">
      <c r="A623" s="219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5"/>
      <c r="AA623" s="225"/>
      <c r="AB623" s="225"/>
      <c r="AC623" s="225"/>
      <c r="AD623" s="225"/>
      <c r="AE623" s="225"/>
      <c r="AF623" s="225"/>
      <c r="AG623" s="220"/>
      <c r="AH623" s="220"/>
      <c r="AI623" s="220"/>
      <c r="AJ623" s="220"/>
      <c r="AK623" s="222"/>
      <c r="AL623" s="222"/>
      <c r="AM623" s="222"/>
      <c r="AN623" s="222"/>
      <c r="AO623" s="223"/>
      <c r="AP623" s="220"/>
      <c r="AQ623" s="224"/>
      <c r="AR623" s="224"/>
      <c r="AS623" s="224"/>
      <c r="AT623" s="224"/>
      <c r="AU623" s="224"/>
      <c r="AV623" s="224"/>
      <c r="AW623" s="224"/>
      <c r="AX623" s="224"/>
      <c r="AY623" s="224"/>
    </row>
    <row r="624">
      <c r="A624" s="219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5"/>
      <c r="AA624" s="225"/>
      <c r="AB624" s="225"/>
      <c r="AC624" s="225"/>
      <c r="AD624" s="225"/>
      <c r="AE624" s="225"/>
      <c r="AF624" s="225"/>
      <c r="AG624" s="220"/>
      <c r="AH624" s="220"/>
      <c r="AI624" s="220"/>
      <c r="AJ624" s="220"/>
      <c r="AK624" s="222"/>
      <c r="AL624" s="222"/>
      <c r="AM624" s="222"/>
      <c r="AN624" s="222"/>
      <c r="AO624" s="223"/>
      <c r="AP624" s="220"/>
      <c r="AQ624" s="224"/>
      <c r="AR624" s="224"/>
      <c r="AS624" s="224"/>
      <c r="AT624" s="224"/>
      <c r="AU624" s="224"/>
      <c r="AV624" s="224"/>
      <c r="AW624" s="224"/>
      <c r="AX624" s="224"/>
      <c r="AY624" s="224"/>
    </row>
    <row r="625">
      <c r="A625" s="219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5"/>
      <c r="AA625" s="225"/>
      <c r="AB625" s="225"/>
      <c r="AC625" s="225"/>
      <c r="AD625" s="225"/>
      <c r="AE625" s="225"/>
      <c r="AF625" s="225"/>
      <c r="AG625" s="220"/>
      <c r="AH625" s="220"/>
      <c r="AI625" s="220"/>
      <c r="AJ625" s="220"/>
      <c r="AK625" s="222"/>
      <c r="AL625" s="222"/>
      <c r="AM625" s="222"/>
      <c r="AN625" s="222"/>
      <c r="AO625" s="223"/>
      <c r="AP625" s="220"/>
      <c r="AQ625" s="224"/>
      <c r="AR625" s="224"/>
      <c r="AS625" s="224"/>
      <c r="AT625" s="224"/>
      <c r="AU625" s="224"/>
      <c r="AV625" s="224"/>
      <c r="AW625" s="224"/>
      <c r="AX625" s="224"/>
      <c r="AY625" s="224"/>
    </row>
    <row r="626">
      <c r="A626" s="219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5"/>
      <c r="AA626" s="225"/>
      <c r="AB626" s="225"/>
      <c r="AC626" s="225"/>
      <c r="AD626" s="225"/>
      <c r="AE626" s="225"/>
      <c r="AF626" s="225"/>
      <c r="AG626" s="220"/>
      <c r="AH626" s="220"/>
      <c r="AI626" s="220"/>
      <c r="AJ626" s="220"/>
      <c r="AK626" s="222"/>
      <c r="AL626" s="222"/>
      <c r="AM626" s="222"/>
      <c r="AN626" s="222"/>
      <c r="AO626" s="223"/>
      <c r="AP626" s="220"/>
      <c r="AQ626" s="224"/>
      <c r="AR626" s="224"/>
      <c r="AS626" s="224"/>
      <c r="AT626" s="224"/>
      <c r="AU626" s="224"/>
      <c r="AV626" s="224"/>
      <c r="AW626" s="224"/>
      <c r="AX626" s="224"/>
      <c r="AY626" s="224"/>
    </row>
    <row r="627">
      <c r="A627" s="219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5"/>
      <c r="AA627" s="225"/>
      <c r="AB627" s="225"/>
      <c r="AC627" s="225"/>
      <c r="AD627" s="225"/>
      <c r="AE627" s="225"/>
      <c r="AF627" s="225"/>
      <c r="AG627" s="220"/>
      <c r="AH627" s="220"/>
      <c r="AI627" s="220"/>
      <c r="AJ627" s="220"/>
      <c r="AK627" s="222"/>
      <c r="AL627" s="222"/>
      <c r="AM627" s="222"/>
      <c r="AN627" s="222"/>
      <c r="AO627" s="223"/>
      <c r="AP627" s="220"/>
      <c r="AQ627" s="224"/>
      <c r="AR627" s="224"/>
      <c r="AS627" s="224"/>
      <c r="AT627" s="224"/>
      <c r="AU627" s="224"/>
      <c r="AV627" s="224"/>
      <c r="AW627" s="224"/>
      <c r="AX627" s="224"/>
      <c r="AY627" s="224"/>
    </row>
    <row r="628">
      <c r="A628" s="219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5"/>
      <c r="AA628" s="225"/>
      <c r="AB628" s="225"/>
      <c r="AC628" s="225"/>
      <c r="AD628" s="225"/>
      <c r="AE628" s="225"/>
      <c r="AF628" s="225"/>
      <c r="AG628" s="220"/>
      <c r="AH628" s="220"/>
      <c r="AI628" s="220"/>
      <c r="AJ628" s="220"/>
      <c r="AK628" s="222"/>
      <c r="AL628" s="222"/>
      <c r="AM628" s="222"/>
      <c r="AN628" s="222"/>
      <c r="AO628" s="223"/>
      <c r="AP628" s="220"/>
      <c r="AQ628" s="224"/>
      <c r="AR628" s="224"/>
      <c r="AS628" s="224"/>
      <c r="AT628" s="224"/>
      <c r="AU628" s="224"/>
      <c r="AV628" s="224"/>
      <c r="AW628" s="224"/>
      <c r="AX628" s="224"/>
      <c r="AY628" s="224"/>
    </row>
    <row r="629">
      <c r="A629" s="219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5"/>
      <c r="AA629" s="225"/>
      <c r="AB629" s="225"/>
      <c r="AC629" s="225"/>
      <c r="AD629" s="225"/>
      <c r="AE629" s="225"/>
      <c r="AF629" s="225"/>
      <c r="AG629" s="220"/>
      <c r="AH629" s="220"/>
      <c r="AI629" s="220"/>
      <c r="AJ629" s="220"/>
      <c r="AK629" s="222"/>
      <c r="AL629" s="222"/>
      <c r="AM629" s="222"/>
      <c r="AN629" s="222"/>
      <c r="AO629" s="223"/>
      <c r="AP629" s="220"/>
      <c r="AQ629" s="224"/>
      <c r="AR629" s="224"/>
      <c r="AS629" s="224"/>
      <c r="AT629" s="224"/>
      <c r="AU629" s="224"/>
      <c r="AV629" s="224"/>
      <c r="AW629" s="224"/>
      <c r="AX629" s="224"/>
      <c r="AY629" s="224"/>
    </row>
    <row r="630">
      <c r="A630" s="219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5"/>
      <c r="AA630" s="225"/>
      <c r="AB630" s="225"/>
      <c r="AC630" s="225"/>
      <c r="AD630" s="225"/>
      <c r="AE630" s="225"/>
      <c r="AF630" s="225"/>
      <c r="AG630" s="220"/>
      <c r="AH630" s="220"/>
      <c r="AI630" s="220"/>
      <c r="AJ630" s="220"/>
      <c r="AK630" s="222"/>
      <c r="AL630" s="222"/>
      <c r="AM630" s="222"/>
      <c r="AN630" s="222"/>
      <c r="AO630" s="223"/>
      <c r="AP630" s="220"/>
      <c r="AQ630" s="224"/>
      <c r="AR630" s="224"/>
      <c r="AS630" s="224"/>
      <c r="AT630" s="224"/>
      <c r="AU630" s="224"/>
      <c r="AV630" s="224"/>
      <c r="AW630" s="224"/>
      <c r="AX630" s="224"/>
      <c r="AY630" s="224"/>
    </row>
    <row r="631">
      <c r="A631" s="219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5"/>
      <c r="AA631" s="225"/>
      <c r="AB631" s="225"/>
      <c r="AC631" s="225"/>
      <c r="AD631" s="225"/>
      <c r="AE631" s="225"/>
      <c r="AF631" s="225"/>
      <c r="AG631" s="220"/>
      <c r="AH631" s="220"/>
      <c r="AI631" s="220"/>
      <c r="AJ631" s="220"/>
      <c r="AK631" s="222"/>
      <c r="AL631" s="222"/>
      <c r="AM631" s="222"/>
      <c r="AN631" s="222"/>
      <c r="AO631" s="223"/>
      <c r="AP631" s="220"/>
      <c r="AQ631" s="224"/>
      <c r="AR631" s="224"/>
      <c r="AS631" s="224"/>
      <c r="AT631" s="224"/>
      <c r="AU631" s="224"/>
      <c r="AV631" s="224"/>
      <c r="AW631" s="224"/>
      <c r="AX631" s="224"/>
      <c r="AY631" s="224"/>
    </row>
    <row r="632">
      <c r="A632" s="219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5"/>
      <c r="AA632" s="225"/>
      <c r="AB632" s="225"/>
      <c r="AC632" s="225"/>
      <c r="AD632" s="225"/>
      <c r="AE632" s="225"/>
      <c r="AF632" s="225"/>
      <c r="AG632" s="220"/>
      <c r="AH632" s="220"/>
      <c r="AI632" s="220"/>
      <c r="AJ632" s="220"/>
      <c r="AK632" s="222"/>
      <c r="AL632" s="222"/>
      <c r="AM632" s="222"/>
      <c r="AN632" s="222"/>
      <c r="AO632" s="223"/>
      <c r="AP632" s="220"/>
      <c r="AQ632" s="224"/>
      <c r="AR632" s="224"/>
      <c r="AS632" s="224"/>
      <c r="AT632" s="224"/>
      <c r="AU632" s="224"/>
      <c r="AV632" s="224"/>
      <c r="AW632" s="224"/>
      <c r="AX632" s="224"/>
      <c r="AY632" s="224"/>
    </row>
    <row r="633">
      <c r="A633" s="219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5"/>
      <c r="AA633" s="225"/>
      <c r="AB633" s="225"/>
      <c r="AC633" s="225"/>
      <c r="AD633" s="225"/>
      <c r="AE633" s="225"/>
      <c r="AF633" s="225"/>
      <c r="AG633" s="220"/>
      <c r="AH633" s="220"/>
      <c r="AI633" s="220"/>
      <c r="AJ633" s="220"/>
      <c r="AK633" s="222"/>
      <c r="AL633" s="222"/>
      <c r="AM633" s="222"/>
      <c r="AN633" s="222"/>
      <c r="AO633" s="223"/>
      <c r="AP633" s="220"/>
      <c r="AQ633" s="224"/>
      <c r="AR633" s="224"/>
      <c r="AS633" s="224"/>
      <c r="AT633" s="224"/>
      <c r="AU633" s="224"/>
      <c r="AV633" s="224"/>
      <c r="AW633" s="224"/>
      <c r="AX633" s="224"/>
      <c r="AY633" s="224"/>
    </row>
    <row r="634">
      <c r="A634" s="219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5"/>
      <c r="AA634" s="225"/>
      <c r="AB634" s="225"/>
      <c r="AC634" s="225"/>
      <c r="AD634" s="225"/>
      <c r="AE634" s="225"/>
      <c r="AF634" s="225"/>
      <c r="AG634" s="220"/>
      <c r="AH634" s="220"/>
      <c r="AI634" s="220"/>
      <c r="AJ634" s="220"/>
      <c r="AK634" s="222"/>
      <c r="AL634" s="222"/>
      <c r="AM634" s="222"/>
      <c r="AN634" s="222"/>
      <c r="AO634" s="223"/>
      <c r="AP634" s="220"/>
      <c r="AQ634" s="224"/>
      <c r="AR634" s="224"/>
      <c r="AS634" s="224"/>
      <c r="AT634" s="224"/>
      <c r="AU634" s="224"/>
      <c r="AV634" s="224"/>
      <c r="AW634" s="224"/>
      <c r="AX634" s="224"/>
      <c r="AY634" s="224"/>
    </row>
    <row r="635">
      <c r="A635" s="219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5"/>
      <c r="AA635" s="225"/>
      <c r="AB635" s="225"/>
      <c r="AC635" s="225"/>
      <c r="AD635" s="225"/>
      <c r="AE635" s="225"/>
      <c r="AF635" s="225"/>
      <c r="AG635" s="220"/>
      <c r="AH635" s="220"/>
      <c r="AI635" s="220"/>
      <c r="AJ635" s="220"/>
      <c r="AK635" s="222"/>
      <c r="AL635" s="222"/>
      <c r="AM635" s="222"/>
      <c r="AN635" s="222"/>
      <c r="AO635" s="223"/>
      <c r="AP635" s="220"/>
      <c r="AQ635" s="224"/>
      <c r="AR635" s="224"/>
      <c r="AS635" s="224"/>
      <c r="AT635" s="224"/>
      <c r="AU635" s="224"/>
      <c r="AV635" s="224"/>
      <c r="AW635" s="224"/>
      <c r="AX635" s="224"/>
      <c r="AY635" s="224"/>
    </row>
    <row r="636">
      <c r="A636" s="219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5"/>
      <c r="AA636" s="225"/>
      <c r="AB636" s="225"/>
      <c r="AC636" s="225"/>
      <c r="AD636" s="225"/>
      <c r="AE636" s="225"/>
      <c r="AF636" s="225"/>
      <c r="AG636" s="220"/>
      <c r="AH636" s="220"/>
      <c r="AI636" s="220"/>
      <c r="AJ636" s="220"/>
      <c r="AK636" s="222"/>
      <c r="AL636" s="222"/>
      <c r="AM636" s="222"/>
      <c r="AN636" s="222"/>
      <c r="AO636" s="223"/>
      <c r="AP636" s="220"/>
      <c r="AQ636" s="224"/>
      <c r="AR636" s="224"/>
      <c r="AS636" s="224"/>
      <c r="AT636" s="224"/>
      <c r="AU636" s="224"/>
      <c r="AV636" s="224"/>
      <c r="AW636" s="224"/>
      <c r="AX636" s="224"/>
      <c r="AY636" s="224"/>
    </row>
    <row r="637">
      <c r="A637" s="219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5"/>
      <c r="AA637" s="225"/>
      <c r="AB637" s="225"/>
      <c r="AC637" s="225"/>
      <c r="AD637" s="225"/>
      <c r="AE637" s="225"/>
      <c r="AF637" s="225"/>
      <c r="AG637" s="220"/>
      <c r="AH637" s="220"/>
      <c r="AI637" s="220"/>
      <c r="AJ637" s="220"/>
      <c r="AK637" s="222"/>
      <c r="AL637" s="222"/>
      <c r="AM637" s="222"/>
      <c r="AN637" s="222"/>
      <c r="AO637" s="223"/>
      <c r="AP637" s="220"/>
      <c r="AQ637" s="224"/>
      <c r="AR637" s="224"/>
      <c r="AS637" s="224"/>
      <c r="AT637" s="224"/>
      <c r="AU637" s="224"/>
      <c r="AV637" s="224"/>
      <c r="AW637" s="224"/>
      <c r="AX637" s="224"/>
      <c r="AY637" s="224"/>
    </row>
    <row r="638">
      <c r="A638" s="219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5"/>
      <c r="AA638" s="225"/>
      <c r="AB638" s="225"/>
      <c r="AC638" s="225"/>
      <c r="AD638" s="225"/>
      <c r="AE638" s="225"/>
      <c r="AF638" s="225"/>
      <c r="AG638" s="220"/>
      <c r="AH638" s="220"/>
      <c r="AI638" s="220"/>
      <c r="AJ638" s="220"/>
      <c r="AK638" s="222"/>
      <c r="AL638" s="222"/>
      <c r="AM638" s="222"/>
      <c r="AN638" s="222"/>
      <c r="AO638" s="223"/>
      <c r="AP638" s="220"/>
      <c r="AQ638" s="224"/>
      <c r="AR638" s="224"/>
      <c r="AS638" s="224"/>
      <c r="AT638" s="224"/>
      <c r="AU638" s="224"/>
      <c r="AV638" s="224"/>
      <c r="AW638" s="224"/>
      <c r="AX638" s="224"/>
      <c r="AY638" s="224"/>
    </row>
    <row r="639">
      <c r="A639" s="219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5"/>
      <c r="AA639" s="225"/>
      <c r="AB639" s="225"/>
      <c r="AC639" s="225"/>
      <c r="AD639" s="225"/>
      <c r="AE639" s="225"/>
      <c r="AF639" s="225"/>
      <c r="AG639" s="220"/>
      <c r="AH639" s="220"/>
      <c r="AI639" s="220"/>
      <c r="AJ639" s="220"/>
      <c r="AK639" s="222"/>
      <c r="AL639" s="222"/>
      <c r="AM639" s="222"/>
      <c r="AN639" s="222"/>
      <c r="AO639" s="223"/>
      <c r="AP639" s="220"/>
      <c r="AQ639" s="224"/>
      <c r="AR639" s="224"/>
      <c r="AS639" s="224"/>
      <c r="AT639" s="224"/>
      <c r="AU639" s="224"/>
      <c r="AV639" s="224"/>
      <c r="AW639" s="224"/>
      <c r="AX639" s="224"/>
      <c r="AY639" s="224"/>
    </row>
    <row r="640">
      <c r="A640" s="219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5"/>
      <c r="AA640" s="225"/>
      <c r="AB640" s="225"/>
      <c r="AC640" s="225"/>
      <c r="AD640" s="225"/>
      <c r="AE640" s="225"/>
      <c r="AF640" s="225"/>
      <c r="AG640" s="220"/>
      <c r="AH640" s="220"/>
      <c r="AI640" s="220"/>
      <c r="AJ640" s="220"/>
      <c r="AK640" s="222"/>
      <c r="AL640" s="222"/>
      <c r="AM640" s="222"/>
      <c r="AN640" s="222"/>
      <c r="AO640" s="223"/>
      <c r="AP640" s="220"/>
      <c r="AQ640" s="224"/>
      <c r="AR640" s="224"/>
      <c r="AS640" s="224"/>
      <c r="AT640" s="224"/>
      <c r="AU640" s="224"/>
      <c r="AV640" s="224"/>
      <c r="AW640" s="224"/>
      <c r="AX640" s="224"/>
      <c r="AY640" s="224"/>
    </row>
    <row r="641">
      <c r="A641" s="219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5"/>
      <c r="AA641" s="225"/>
      <c r="AB641" s="225"/>
      <c r="AC641" s="225"/>
      <c r="AD641" s="225"/>
      <c r="AE641" s="225"/>
      <c r="AF641" s="225"/>
      <c r="AG641" s="220"/>
      <c r="AH641" s="220"/>
      <c r="AI641" s="220"/>
      <c r="AJ641" s="220"/>
      <c r="AK641" s="222"/>
      <c r="AL641" s="222"/>
      <c r="AM641" s="222"/>
      <c r="AN641" s="222"/>
      <c r="AO641" s="223"/>
      <c r="AP641" s="220"/>
      <c r="AQ641" s="224"/>
      <c r="AR641" s="224"/>
      <c r="AS641" s="224"/>
      <c r="AT641" s="224"/>
      <c r="AU641" s="224"/>
      <c r="AV641" s="224"/>
      <c r="AW641" s="224"/>
      <c r="AX641" s="224"/>
      <c r="AY641" s="224"/>
    </row>
    <row r="642">
      <c r="A642" s="219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5"/>
      <c r="AA642" s="225"/>
      <c r="AB642" s="225"/>
      <c r="AC642" s="225"/>
      <c r="AD642" s="225"/>
      <c r="AE642" s="225"/>
      <c r="AF642" s="225"/>
      <c r="AG642" s="220"/>
      <c r="AH642" s="220"/>
      <c r="AI642" s="220"/>
      <c r="AJ642" s="220"/>
      <c r="AK642" s="222"/>
      <c r="AL642" s="222"/>
      <c r="AM642" s="222"/>
      <c r="AN642" s="222"/>
      <c r="AO642" s="223"/>
      <c r="AP642" s="220"/>
      <c r="AQ642" s="224"/>
      <c r="AR642" s="224"/>
      <c r="AS642" s="224"/>
      <c r="AT642" s="224"/>
      <c r="AU642" s="224"/>
      <c r="AV642" s="224"/>
      <c r="AW642" s="224"/>
      <c r="AX642" s="224"/>
      <c r="AY642" s="224"/>
    </row>
    <row r="643">
      <c r="A643" s="219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5"/>
      <c r="AA643" s="225"/>
      <c r="AB643" s="225"/>
      <c r="AC643" s="225"/>
      <c r="AD643" s="225"/>
      <c r="AE643" s="225"/>
      <c r="AF643" s="225"/>
      <c r="AG643" s="220"/>
      <c r="AH643" s="220"/>
      <c r="AI643" s="220"/>
      <c r="AJ643" s="220"/>
      <c r="AK643" s="222"/>
      <c r="AL643" s="222"/>
      <c r="AM643" s="222"/>
      <c r="AN643" s="222"/>
      <c r="AO643" s="223"/>
      <c r="AP643" s="220"/>
      <c r="AQ643" s="224"/>
      <c r="AR643" s="224"/>
      <c r="AS643" s="224"/>
      <c r="AT643" s="224"/>
      <c r="AU643" s="224"/>
      <c r="AV643" s="224"/>
      <c r="AW643" s="224"/>
      <c r="AX643" s="224"/>
      <c r="AY643" s="224"/>
    </row>
    <row r="644">
      <c r="A644" s="219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5"/>
      <c r="AA644" s="225"/>
      <c r="AB644" s="225"/>
      <c r="AC644" s="225"/>
      <c r="AD644" s="225"/>
      <c r="AE644" s="225"/>
      <c r="AF644" s="225"/>
      <c r="AG644" s="220"/>
      <c r="AH644" s="220"/>
      <c r="AI644" s="220"/>
      <c r="AJ644" s="220"/>
      <c r="AK644" s="222"/>
      <c r="AL644" s="222"/>
      <c r="AM644" s="222"/>
      <c r="AN644" s="222"/>
      <c r="AO644" s="223"/>
      <c r="AP644" s="220"/>
      <c r="AQ644" s="224"/>
      <c r="AR644" s="224"/>
      <c r="AS644" s="224"/>
      <c r="AT644" s="224"/>
      <c r="AU644" s="224"/>
      <c r="AV644" s="224"/>
      <c r="AW644" s="224"/>
      <c r="AX644" s="224"/>
      <c r="AY644" s="224"/>
    </row>
    <row r="645">
      <c r="A645" s="219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5"/>
      <c r="AA645" s="225"/>
      <c r="AB645" s="225"/>
      <c r="AC645" s="225"/>
      <c r="AD645" s="225"/>
      <c r="AE645" s="225"/>
      <c r="AF645" s="225"/>
      <c r="AG645" s="220"/>
      <c r="AH645" s="220"/>
      <c r="AI645" s="220"/>
      <c r="AJ645" s="220"/>
      <c r="AK645" s="222"/>
      <c r="AL645" s="222"/>
      <c r="AM645" s="222"/>
      <c r="AN645" s="222"/>
      <c r="AO645" s="223"/>
      <c r="AP645" s="220"/>
      <c r="AQ645" s="224"/>
      <c r="AR645" s="224"/>
      <c r="AS645" s="224"/>
      <c r="AT645" s="224"/>
      <c r="AU645" s="224"/>
      <c r="AV645" s="224"/>
      <c r="AW645" s="224"/>
      <c r="AX645" s="224"/>
      <c r="AY645" s="224"/>
    </row>
    <row r="646">
      <c r="A646" s="219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5"/>
      <c r="AA646" s="225"/>
      <c r="AB646" s="225"/>
      <c r="AC646" s="225"/>
      <c r="AD646" s="225"/>
      <c r="AE646" s="225"/>
      <c r="AF646" s="225"/>
      <c r="AG646" s="220"/>
      <c r="AH646" s="220"/>
      <c r="AI646" s="220"/>
      <c r="AJ646" s="220"/>
      <c r="AK646" s="222"/>
      <c r="AL646" s="222"/>
      <c r="AM646" s="222"/>
      <c r="AN646" s="222"/>
      <c r="AO646" s="223"/>
      <c r="AP646" s="220"/>
      <c r="AQ646" s="224"/>
      <c r="AR646" s="224"/>
      <c r="AS646" s="224"/>
      <c r="AT646" s="224"/>
      <c r="AU646" s="224"/>
      <c r="AV646" s="224"/>
      <c r="AW646" s="224"/>
      <c r="AX646" s="224"/>
      <c r="AY646" s="224"/>
    </row>
    <row r="647">
      <c r="A647" s="219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5"/>
      <c r="AA647" s="225"/>
      <c r="AB647" s="225"/>
      <c r="AC647" s="225"/>
      <c r="AD647" s="225"/>
      <c r="AE647" s="225"/>
      <c r="AF647" s="225"/>
      <c r="AG647" s="220"/>
      <c r="AH647" s="220"/>
      <c r="AI647" s="220"/>
      <c r="AJ647" s="220"/>
      <c r="AK647" s="222"/>
      <c r="AL647" s="222"/>
      <c r="AM647" s="222"/>
      <c r="AN647" s="222"/>
      <c r="AO647" s="223"/>
      <c r="AP647" s="220"/>
      <c r="AQ647" s="224"/>
      <c r="AR647" s="224"/>
      <c r="AS647" s="224"/>
      <c r="AT647" s="224"/>
      <c r="AU647" s="224"/>
      <c r="AV647" s="224"/>
      <c r="AW647" s="224"/>
      <c r="AX647" s="224"/>
      <c r="AY647" s="224"/>
    </row>
    <row r="648">
      <c r="A648" s="219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5"/>
      <c r="AA648" s="225"/>
      <c r="AB648" s="225"/>
      <c r="AC648" s="225"/>
      <c r="AD648" s="225"/>
      <c r="AE648" s="225"/>
      <c r="AF648" s="225"/>
      <c r="AG648" s="220"/>
      <c r="AH648" s="220"/>
      <c r="AI648" s="220"/>
      <c r="AJ648" s="220"/>
      <c r="AK648" s="222"/>
      <c r="AL648" s="222"/>
      <c r="AM648" s="222"/>
      <c r="AN648" s="222"/>
      <c r="AO648" s="223"/>
      <c r="AP648" s="220"/>
      <c r="AQ648" s="224"/>
      <c r="AR648" s="224"/>
      <c r="AS648" s="224"/>
      <c r="AT648" s="224"/>
      <c r="AU648" s="224"/>
      <c r="AV648" s="224"/>
      <c r="AW648" s="224"/>
      <c r="AX648" s="224"/>
      <c r="AY648" s="224"/>
    </row>
    <row r="649">
      <c r="A649" s="219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5"/>
      <c r="AA649" s="225"/>
      <c r="AB649" s="225"/>
      <c r="AC649" s="225"/>
      <c r="AD649" s="225"/>
      <c r="AE649" s="225"/>
      <c r="AF649" s="225"/>
      <c r="AG649" s="220"/>
      <c r="AH649" s="220"/>
      <c r="AI649" s="220"/>
      <c r="AJ649" s="220"/>
      <c r="AK649" s="222"/>
      <c r="AL649" s="222"/>
      <c r="AM649" s="222"/>
      <c r="AN649" s="222"/>
      <c r="AO649" s="223"/>
      <c r="AP649" s="220"/>
      <c r="AQ649" s="224"/>
      <c r="AR649" s="224"/>
      <c r="AS649" s="224"/>
      <c r="AT649" s="224"/>
      <c r="AU649" s="224"/>
      <c r="AV649" s="224"/>
      <c r="AW649" s="224"/>
      <c r="AX649" s="224"/>
      <c r="AY649" s="224"/>
    </row>
    <row r="650">
      <c r="A650" s="219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5"/>
      <c r="AA650" s="225"/>
      <c r="AB650" s="225"/>
      <c r="AC650" s="225"/>
      <c r="AD650" s="225"/>
      <c r="AE650" s="225"/>
      <c r="AF650" s="225"/>
      <c r="AG650" s="220"/>
      <c r="AH650" s="220"/>
      <c r="AI650" s="220"/>
      <c r="AJ650" s="220"/>
      <c r="AK650" s="222"/>
      <c r="AL650" s="222"/>
      <c r="AM650" s="222"/>
      <c r="AN650" s="222"/>
      <c r="AO650" s="223"/>
      <c r="AP650" s="220"/>
      <c r="AQ650" s="224"/>
      <c r="AR650" s="224"/>
      <c r="AS650" s="224"/>
      <c r="AT650" s="224"/>
      <c r="AU650" s="224"/>
      <c r="AV650" s="224"/>
      <c r="AW650" s="224"/>
      <c r="AX650" s="224"/>
      <c r="AY650" s="224"/>
    </row>
    <row r="651">
      <c r="A651" s="219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5"/>
      <c r="AA651" s="225"/>
      <c r="AB651" s="225"/>
      <c r="AC651" s="225"/>
      <c r="AD651" s="225"/>
      <c r="AE651" s="225"/>
      <c r="AF651" s="225"/>
      <c r="AG651" s="220"/>
      <c r="AH651" s="220"/>
      <c r="AI651" s="220"/>
      <c r="AJ651" s="220"/>
      <c r="AK651" s="222"/>
      <c r="AL651" s="222"/>
      <c r="AM651" s="222"/>
      <c r="AN651" s="222"/>
      <c r="AO651" s="223"/>
      <c r="AP651" s="220"/>
      <c r="AQ651" s="224"/>
      <c r="AR651" s="224"/>
      <c r="AS651" s="224"/>
      <c r="AT651" s="224"/>
      <c r="AU651" s="224"/>
      <c r="AV651" s="224"/>
      <c r="AW651" s="224"/>
      <c r="AX651" s="224"/>
      <c r="AY651" s="224"/>
    </row>
    <row r="652">
      <c r="A652" s="219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5"/>
      <c r="AA652" s="225"/>
      <c r="AB652" s="225"/>
      <c r="AC652" s="225"/>
      <c r="AD652" s="225"/>
      <c r="AE652" s="225"/>
      <c r="AF652" s="225"/>
      <c r="AG652" s="220"/>
      <c r="AH652" s="220"/>
      <c r="AI652" s="220"/>
      <c r="AJ652" s="220"/>
      <c r="AK652" s="222"/>
      <c r="AL652" s="222"/>
      <c r="AM652" s="222"/>
      <c r="AN652" s="222"/>
      <c r="AO652" s="223"/>
      <c r="AP652" s="220"/>
      <c r="AQ652" s="224"/>
      <c r="AR652" s="224"/>
      <c r="AS652" s="224"/>
      <c r="AT652" s="224"/>
      <c r="AU652" s="224"/>
      <c r="AV652" s="224"/>
      <c r="AW652" s="224"/>
      <c r="AX652" s="224"/>
      <c r="AY652" s="224"/>
    </row>
    <row r="653">
      <c r="A653" s="219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5"/>
      <c r="AA653" s="225"/>
      <c r="AB653" s="225"/>
      <c r="AC653" s="225"/>
      <c r="AD653" s="225"/>
      <c r="AE653" s="225"/>
      <c r="AF653" s="225"/>
      <c r="AG653" s="220"/>
      <c r="AH653" s="220"/>
      <c r="AI653" s="220"/>
      <c r="AJ653" s="220"/>
      <c r="AK653" s="222"/>
      <c r="AL653" s="222"/>
      <c r="AM653" s="222"/>
      <c r="AN653" s="222"/>
      <c r="AO653" s="223"/>
      <c r="AP653" s="220"/>
      <c r="AQ653" s="224"/>
      <c r="AR653" s="224"/>
      <c r="AS653" s="224"/>
      <c r="AT653" s="224"/>
      <c r="AU653" s="224"/>
      <c r="AV653" s="224"/>
      <c r="AW653" s="224"/>
      <c r="AX653" s="224"/>
      <c r="AY653" s="224"/>
    </row>
    <row r="654">
      <c r="A654" s="219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5"/>
      <c r="AA654" s="225"/>
      <c r="AB654" s="225"/>
      <c r="AC654" s="225"/>
      <c r="AD654" s="225"/>
      <c r="AE654" s="225"/>
      <c r="AF654" s="225"/>
      <c r="AG654" s="220"/>
      <c r="AH654" s="220"/>
      <c r="AI654" s="220"/>
      <c r="AJ654" s="220"/>
      <c r="AK654" s="222"/>
      <c r="AL654" s="222"/>
      <c r="AM654" s="222"/>
      <c r="AN654" s="222"/>
      <c r="AO654" s="223"/>
      <c r="AP654" s="220"/>
      <c r="AQ654" s="224"/>
      <c r="AR654" s="224"/>
      <c r="AS654" s="224"/>
      <c r="AT654" s="224"/>
      <c r="AU654" s="224"/>
      <c r="AV654" s="224"/>
      <c r="AW654" s="224"/>
      <c r="AX654" s="224"/>
      <c r="AY654" s="224"/>
    </row>
    <row r="655">
      <c r="A655" s="219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5"/>
      <c r="AA655" s="225"/>
      <c r="AB655" s="225"/>
      <c r="AC655" s="225"/>
      <c r="AD655" s="225"/>
      <c r="AE655" s="225"/>
      <c r="AF655" s="225"/>
      <c r="AG655" s="220"/>
      <c r="AH655" s="220"/>
      <c r="AI655" s="220"/>
      <c r="AJ655" s="220"/>
      <c r="AK655" s="222"/>
      <c r="AL655" s="222"/>
      <c r="AM655" s="222"/>
      <c r="AN655" s="222"/>
      <c r="AO655" s="223"/>
      <c r="AP655" s="220"/>
      <c r="AQ655" s="224"/>
      <c r="AR655" s="224"/>
      <c r="AS655" s="224"/>
      <c r="AT655" s="224"/>
      <c r="AU655" s="224"/>
      <c r="AV655" s="224"/>
      <c r="AW655" s="224"/>
      <c r="AX655" s="224"/>
      <c r="AY655" s="224"/>
    </row>
    <row r="656">
      <c r="A656" s="219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5"/>
      <c r="AA656" s="225"/>
      <c r="AB656" s="225"/>
      <c r="AC656" s="225"/>
      <c r="AD656" s="225"/>
      <c r="AE656" s="225"/>
      <c r="AF656" s="225"/>
      <c r="AG656" s="220"/>
      <c r="AH656" s="220"/>
      <c r="AI656" s="220"/>
      <c r="AJ656" s="220"/>
      <c r="AK656" s="222"/>
      <c r="AL656" s="222"/>
      <c r="AM656" s="222"/>
      <c r="AN656" s="222"/>
      <c r="AO656" s="223"/>
      <c r="AP656" s="220"/>
      <c r="AQ656" s="224"/>
      <c r="AR656" s="224"/>
      <c r="AS656" s="224"/>
      <c r="AT656" s="224"/>
      <c r="AU656" s="224"/>
      <c r="AV656" s="224"/>
      <c r="AW656" s="224"/>
      <c r="AX656" s="224"/>
      <c r="AY656" s="224"/>
    </row>
    <row r="657">
      <c r="A657" s="219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5"/>
      <c r="AA657" s="225"/>
      <c r="AB657" s="225"/>
      <c r="AC657" s="225"/>
      <c r="AD657" s="225"/>
      <c r="AE657" s="225"/>
      <c r="AF657" s="225"/>
      <c r="AG657" s="220"/>
      <c r="AH657" s="220"/>
      <c r="AI657" s="220"/>
      <c r="AJ657" s="220"/>
      <c r="AK657" s="222"/>
      <c r="AL657" s="222"/>
      <c r="AM657" s="222"/>
      <c r="AN657" s="222"/>
      <c r="AO657" s="223"/>
      <c r="AP657" s="220"/>
      <c r="AQ657" s="224"/>
      <c r="AR657" s="224"/>
      <c r="AS657" s="224"/>
      <c r="AT657" s="224"/>
      <c r="AU657" s="224"/>
      <c r="AV657" s="224"/>
      <c r="AW657" s="224"/>
      <c r="AX657" s="224"/>
      <c r="AY657" s="224"/>
    </row>
    <row r="658">
      <c r="A658" s="219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5"/>
      <c r="AA658" s="225"/>
      <c r="AB658" s="225"/>
      <c r="AC658" s="225"/>
      <c r="AD658" s="225"/>
      <c r="AE658" s="225"/>
      <c r="AF658" s="225"/>
      <c r="AG658" s="220"/>
      <c r="AH658" s="220"/>
      <c r="AI658" s="220"/>
      <c r="AJ658" s="220"/>
      <c r="AK658" s="222"/>
      <c r="AL658" s="222"/>
      <c r="AM658" s="222"/>
      <c r="AN658" s="222"/>
      <c r="AO658" s="223"/>
      <c r="AP658" s="220"/>
      <c r="AQ658" s="224"/>
      <c r="AR658" s="224"/>
      <c r="AS658" s="224"/>
      <c r="AT658" s="224"/>
      <c r="AU658" s="224"/>
      <c r="AV658" s="224"/>
      <c r="AW658" s="224"/>
      <c r="AX658" s="224"/>
      <c r="AY658" s="224"/>
    </row>
    <row r="659">
      <c r="A659" s="219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5"/>
      <c r="AA659" s="225"/>
      <c r="AB659" s="225"/>
      <c r="AC659" s="225"/>
      <c r="AD659" s="225"/>
      <c r="AE659" s="225"/>
      <c r="AF659" s="225"/>
      <c r="AG659" s="220"/>
      <c r="AH659" s="220"/>
      <c r="AI659" s="220"/>
      <c r="AJ659" s="220"/>
      <c r="AK659" s="222"/>
      <c r="AL659" s="222"/>
      <c r="AM659" s="222"/>
      <c r="AN659" s="222"/>
      <c r="AO659" s="223"/>
      <c r="AP659" s="220"/>
      <c r="AQ659" s="224"/>
      <c r="AR659" s="224"/>
      <c r="AS659" s="224"/>
      <c r="AT659" s="224"/>
      <c r="AU659" s="224"/>
      <c r="AV659" s="224"/>
      <c r="AW659" s="224"/>
      <c r="AX659" s="224"/>
      <c r="AY659" s="224"/>
    </row>
    <row r="660">
      <c r="A660" s="219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5"/>
      <c r="AA660" s="225"/>
      <c r="AB660" s="225"/>
      <c r="AC660" s="225"/>
      <c r="AD660" s="225"/>
      <c r="AE660" s="225"/>
      <c r="AF660" s="225"/>
      <c r="AG660" s="220"/>
      <c r="AH660" s="220"/>
      <c r="AI660" s="220"/>
      <c r="AJ660" s="220"/>
      <c r="AK660" s="222"/>
      <c r="AL660" s="222"/>
      <c r="AM660" s="222"/>
      <c r="AN660" s="222"/>
      <c r="AO660" s="223"/>
      <c r="AP660" s="220"/>
      <c r="AQ660" s="224"/>
      <c r="AR660" s="224"/>
      <c r="AS660" s="224"/>
      <c r="AT660" s="224"/>
      <c r="AU660" s="224"/>
      <c r="AV660" s="224"/>
      <c r="AW660" s="224"/>
      <c r="AX660" s="224"/>
      <c r="AY660" s="224"/>
    </row>
    <row r="661">
      <c r="A661" s="219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5"/>
      <c r="AA661" s="225"/>
      <c r="AB661" s="225"/>
      <c r="AC661" s="225"/>
      <c r="AD661" s="225"/>
      <c r="AE661" s="225"/>
      <c r="AF661" s="225"/>
      <c r="AG661" s="220"/>
      <c r="AH661" s="220"/>
      <c r="AI661" s="220"/>
      <c r="AJ661" s="220"/>
      <c r="AK661" s="222"/>
      <c r="AL661" s="222"/>
      <c r="AM661" s="222"/>
      <c r="AN661" s="222"/>
      <c r="AO661" s="223"/>
      <c r="AP661" s="220"/>
      <c r="AQ661" s="224"/>
      <c r="AR661" s="224"/>
      <c r="AS661" s="224"/>
      <c r="AT661" s="224"/>
      <c r="AU661" s="224"/>
      <c r="AV661" s="224"/>
      <c r="AW661" s="224"/>
      <c r="AX661" s="224"/>
      <c r="AY661" s="224"/>
    </row>
    <row r="662">
      <c r="A662" s="219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5"/>
      <c r="AA662" s="225"/>
      <c r="AB662" s="225"/>
      <c r="AC662" s="225"/>
      <c r="AD662" s="225"/>
      <c r="AE662" s="225"/>
      <c r="AF662" s="225"/>
      <c r="AG662" s="220"/>
      <c r="AH662" s="220"/>
      <c r="AI662" s="220"/>
      <c r="AJ662" s="220"/>
      <c r="AK662" s="222"/>
      <c r="AL662" s="222"/>
      <c r="AM662" s="222"/>
      <c r="AN662" s="222"/>
      <c r="AO662" s="223"/>
      <c r="AP662" s="220"/>
      <c r="AQ662" s="224"/>
      <c r="AR662" s="224"/>
      <c r="AS662" s="224"/>
      <c r="AT662" s="224"/>
      <c r="AU662" s="224"/>
      <c r="AV662" s="224"/>
      <c r="AW662" s="224"/>
      <c r="AX662" s="224"/>
      <c r="AY662" s="224"/>
    </row>
    <row r="663">
      <c r="A663" s="219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5"/>
      <c r="AA663" s="225"/>
      <c r="AB663" s="225"/>
      <c r="AC663" s="225"/>
      <c r="AD663" s="225"/>
      <c r="AE663" s="225"/>
      <c r="AF663" s="225"/>
      <c r="AG663" s="220"/>
      <c r="AH663" s="220"/>
      <c r="AI663" s="220"/>
      <c r="AJ663" s="220"/>
      <c r="AK663" s="222"/>
      <c r="AL663" s="222"/>
      <c r="AM663" s="222"/>
      <c r="AN663" s="222"/>
      <c r="AO663" s="223"/>
      <c r="AP663" s="220"/>
      <c r="AQ663" s="224"/>
      <c r="AR663" s="224"/>
      <c r="AS663" s="224"/>
      <c r="AT663" s="224"/>
      <c r="AU663" s="224"/>
      <c r="AV663" s="224"/>
      <c r="AW663" s="224"/>
      <c r="AX663" s="224"/>
      <c r="AY663" s="224"/>
    </row>
    <row r="664">
      <c r="A664" s="219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5"/>
      <c r="AA664" s="225"/>
      <c r="AB664" s="225"/>
      <c r="AC664" s="225"/>
      <c r="AD664" s="225"/>
      <c r="AE664" s="225"/>
      <c r="AF664" s="225"/>
      <c r="AG664" s="220"/>
      <c r="AH664" s="220"/>
      <c r="AI664" s="220"/>
      <c r="AJ664" s="220"/>
      <c r="AK664" s="222"/>
      <c r="AL664" s="222"/>
      <c r="AM664" s="222"/>
      <c r="AN664" s="222"/>
      <c r="AO664" s="223"/>
      <c r="AP664" s="220"/>
      <c r="AQ664" s="224"/>
      <c r="AR664" s="224"/>
      <c r="AS664" s="224"/>
      <c r="AT664" s="224"/>
      <c r="AU664" s="224"/>
      <c r="AV664" s="224"/>
      <c r="AW664" s="224"/>
      <c r="AX664" s="224"/>
      <c r="AY664" s="224"/>
    </row>
    <row r="665">
      <c r="A665" s="219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5"/>
      <c r="AA665" s="225"/>
      <c r="AB665" s="225"/>
      <c r="AC665" s="225"/>
      <c r="AD665" s="225"/>
      <c r="AE665" s="225"/>
      <c r="AF665" s="225"/>
      <c r="AG665" s="220"/>
      <c r="AH665" s="220"/>
      <c r="AI665" s="220"/>
      <c r="AJ665" s="220"/>
      <c r="AK665" s="222"/>
      <c r="AL665" s="222"/>
      <c r="AM665" s="222"/>
      <c r="AN665" s="222"/>
      <c r="AO665" s="223"/>
      <c r="AP665" s="220"/>
      <c r="AQ665" s="224"/>
      <c r="AR665" s="224"/>
      <c r="AS665" s="224"/>
      <c r="AT665" s="224"/>
      <c r="AU665" s="224"/>
      <c r="AV665" s="224"/>
      <c r="AW665" s="224"/>
      <c r="AX665" s="224"/>
      <c r="AY665" s="224"/>
    </row>
    <row r="666">
      <c r="A666" s="219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5"/>
      <c r="AA666" s="225"/>
      <c r="AB666" s="225"/>
      <c r="AC666" s="225"/>
      <c r="AD666" s="225"/>
      <c r="AE666" s="225"/>
      <c r="AF666" s="225"/>
      <c r="AG666" s="220"/>
      <c r="AH666" s="220"/>
      <c r="AI666" s="220"/>
      <c r="AJ666" s="220"/>
      <c r="AK666" s="222"/>
      <c r="AL666" s="222"/>
      <c r="AM666" s="222"/>
      <c r="AN666" s="222"/>
      <c r="AO666" s="223"/>
      <c r="AP666" s="220"/>
      <c r="AQ666" s="224"/>
      <c r="AR666" s="224"/>
      <c r="AS666" s="224"/>
      <c r="AT666" s="224"/>
      <c r="AU666" s="224"/>
      <c r="AV666" s="224"/>
      <c r="AW666" s="224"/>
      <c r="AX666" s="224"/>
      <c r="AY666" s="224"/>
    </row>
    <row r="667">
      <c r="A667" s="219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5"/>
      <c r="AA667" s="225"/>
      <c r="AB667" s="225"/>
      <c r="AC667" s="225"/>
      <c r="AD667" s="225"/>
      <c r="AE667" s="225"/>
      <c r="AF667" s="225"/>
      <c r="AG667" s="220"/>
      <c r="AH667" s="220"/>
      <c r="AI667" s="220"/>
      <c r="AJ667" s="220"/>
      <c r="AK667" s="222"/>
      <c r="AL667" s="222"/>
      <c r="AM667" s="222"/>
      <c r="AN667" s="222"/>
      <c r="AO667" s="223"/>
      <c r="AP667" s="220"/>
      <c r="AQ667" s="224"/>
      <c r="AR667" s="224"/>
      <c r="AS667" s="224"/>
      <c r="AT667" s="224"/>
      <c r="AU667" s="224"/>
      <c r="AV667" s="224"/>
      <c r="AW667" s="224"/>
      <c r="AX667" s="224"/>
      <c r="AY667" s="224"/>
    </row>
    <row r="668">
      <c r="A668" s="219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5"/>
      <c r="AA668" s="225"/>
      <c r="AB668" s="225"/>
      <c r="AC668" s="225"/>
      <c r="AD668" s="225"/>
      <c r="AE668" s="225"/>
      <c r="AF668" s="225"/>
      <c r="AG668" s="220"/>
      <c r="AH668" s="220"/>
      <c r="AI668" s="220"/>
      <c r="AJ668" s="220"/>
      <c r="AK668" s="222"/>
      <c r="AL668" s="222"/>
      <c r="AM668" s="222"/>
      <c r="AN668" s="222"/>
      <c r="AO668" s="223"/>
      <c r="AP668" s="220"/>
      <c r="AQ668" s="224"/>
      <c r="AR668" s="224"/>
      <c r="AS668" s="224"/>
      <c r="AT668" s="224"/>
      <c r="AU668" s="224"/>
      <c r="AV668" s="224"/>
      <c r="AW668" s="224"/>
      <c r="AX668" s="224"/>
      <c r="AY668" s="224"/>
    </row>
    <row r="669">
      <c r="A669" s="219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5"/>
      <c r="AA669" s="225"/>
      <c r="AB669" s="225"/>
      <c r="AC669" s="225"/>
      <c r="AD669" s="225"/>
      <c r="AE669" s="225"/>
      <c r="AF669" s="225"/>
      <c r="AG669" s="220"/>
      <c r="AH669" s="220"/>
      <c r="AI669" s="220"/>
      <c r="AJ669" s="220"/>
      <c r="AK669" s="222"/>
      <c r="AL669" s="222"/>
      <c r="AM669" s="222"/>
      <c r="AN669" s="222"/>
      <c r="AO669" s="223"/>
      <c r="AP669" s="220"/>
      <c r="AQ669" s="224"/>
      <c r="AR669" s="224"/>
      <c r="AS669" s="224"/>
      <c r="AT669" s="224"/>
      <c r="AU669" s="224"/>
      <c r="AV669" s="224"/>
      <c r="AW669" s="224"/>
      <c r="AX669" s="224"/>
      <c r="AY669" s="224"/>
    </row>
    <row r="670">
      <c r="A670" s="219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5"/>
      <c r="AA670" s="225"/>
      <c r="AB670" s="225"/>
      <c r="AC670" s="225"/>
      <c r="AD670" s="225"/>
      <c r="AE670" s="225"/>
      <c r="AF670" s="225"/>
      <c r="AG670" s="220"/>
      <c r="AH670" s="220"/>
      <c r="AI670" s="220"/>
      <c r="AJ670" s="220"/>
      <c r="AK670" s="222"/>
      <c r="AL670" s="222"/>
      <c r="AM670" s="222"/>
      <c r="AN670" s="222"/>
      <c r="AO670" s="223"/>
      <c r="AP670" s="220"/>
      <c r="AQ670" s="224"/>
      <c r="AR670" s="224"/>
      <c r="AS670" s="224"/>
      <c r="AT670" s="224"/>
      <c r="AU670" s="224"/>
      <c r="AV670" s="224"/>
      <c r="AW670" s="224"/>
      <c r="AX670" s="224"/>
      <c r="AY670" s="224"/>
    </row>
    <row r="671">
      <c r="A671" s="219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5"/>
      <c r="AA671" s="225"/>
      <c r="AB671" s="225"/>
      <c r="AC671" s="225"/>
      <c r="AD671" s="225"/>
      <c r="AE671" s="225"/>
      <c r="AF671" s="225"/>
      <c r="AG671" s="220"/>
      <c r="AH671" s="220"/>
      <c r="AI671" s="220"/>
      <c r="AJ671" s="220"/>
      <c r="AK671" s="222"/>
      <c r="AL671" s="222"/>
      <c r="AM671" s="222"/>
      <c r="AN671" s="222"/>
      <c r="AO671" s="223"/>
      <c r="AP671" s="220"/>
      <c r="AQ671" s="224"/>
      <c r="AR671" s="224"/>
      <c r="AS671" s="224"/>
      <c r="AT671" s="224"/>
      <c r="AU671" s="224"/>
      <c r="AV671" s="224"/>
      <c r="AW671" s="224"/>
      <c r="AX671" s="224"/>
      <c r="AY671" s="224"/>
    </row>
    <row r="672">
      <c r="A672" s="219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5"/>
      <c r="AA672" s="225"/>
      <c r="AB672" s="225"/>
      <c r="AC672" s="225"/>
      <c r="AD672" s="225"/>
      <c r="AE672" s="225"/>
      <c r="AF672" s="225"/>
      <c r="AG672" s="220"/>
      <c r="AH672" s="220"/>
      <c r="AI672" s="220"/>
      <c r="AJ672" s="220"/>
      <c r="AK672" s="222"/>
      <c r="AL672" s="222"/>
      <c r="AM672" s="222"/>
      <c r="AN672" s="222"/>
      <c r="AO672" s="223"/>
      <c r="AP672" s="220"/>
      <c r="AQ672" s="224"/>
      <c r="AR672" s="224"/>
      <c r="AS672" s="224"/>
      <c r="AT672" s="224"/>
      <c r="AU672" s="224"/>
      <c r="AV672" s="224"/>
      <c r="AW672" s="224"/>
      <c r="AX672" s="224"/>
      <c r="AY672" s="224"/>
    </row>
    <row r="673">
      <c r="A673" s="219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5"/>
      <c r="AA673" s="225"/>
      <c r="AB673" s="225"/>
      <c r="AC673" s="225"/>
      <c r="AD673" s="225"/>
      <c r="AE673" s="225"/>
      <c r="AF673" s="225"/>
      <c r="AG673" s="220"/>
      <c r="AH673" s="220"/>
      <c r="AI673" s="220"/>
      <c r="AJ673" s="220"/>
      <c r="AK673" s="222"/>
      <c r="AL673" s="222"/>
      <c r="AM673" s="222"/>
      <c r="AN673" s="222"/>
      <c r="AO673" s="223"/>
      <c r="AP673" s="220"/>
      <c r="AQ673" s="224"/>
      <c r="AR673" s="224"/>
      <c r="AS673" s="224"/>
      <c r="AT673" s="224"/>
      <c r="AU673" s="224"/>
      <c r="AV673" s="224"/>
      <c r="AW673" s="224"/>
      <c r="AX673" s="224"/>
      <c r="AY673" s="224"/>
    </row>
    <row r="674">
      <c r="A674" s="219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5"/>
      <c r="AA674" s="225"/>
      <c r="AB674" s="225"/>
      <c r="AC674" s="225"/>
      <c r="AD674" s="225"/>
      <c r="AE674" s="225"/>
      <c r="AF674" s="225"/>
      <c r="AG674" s="220"/>
      <c r="AH674" s="220"/>
      <c r="AI674" s="220"/>
      <c r="AJ674" s="220"/>
      <c r="AK674" s="222"/>
      <c r="AL674" s="222"/>
      <c r="AM674" s="222"/>
      <c r="AN674" s="222"/>
      <c r="AO674" s="223"/>
      <c r="AP674" s="220"/>
      <c r="AQ674" s="224"/>
      <c r="AR674" s="224"/>
      <c r="AS674" s="224"/>
      <c r="AT674" s="224"/>
      <c r="AU674" s="224"/>
      <c r="AV674" s="224"/>
      <c r="AW674" s="224"/>
      <c r="AX674" s="224"/>
      <c r="AY674" s="224"/>
    </row>
    <row r="675">
      <c r="A675" s="219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5"/>
      <c r="AA675" s="225"/>
      <c r="AB675" s="225"/>
      <c r="AC675" s="225"/>
      <c r="AD675" s="225"/>
      <c r="AE675" s="225"/>
      <c r="AF675" s="225"/>
      <c r="AG675" s="220"/>
      <c r="AH675" s="220"/>
      <c r="AI675" s="220"/>
      <c r="AJ675" s="220"/>
      <c r="AK675" s="222"/>
      <c r="AL675" s="222"/>
      <c r="AM675" s="222"/>
      <c r="AN675" s="222"/>
      <c r="AO675" s="223"/>
      <c r="AP675" s="220"/>
      <c r="AQ675" s="224"/>
      <c r="AR675" s="224"/>
      <c r="AS675" s="224"/>
      <c r="AT675" s="224"/>
      <c r="AU675" s="224"/>
      <c r="AV675" s="224"/>
      <c r="AW675" s="224"/>
      <c r="AX675" s="224"/>
      <c r="AY675" s="224"/>
    </row>
    <row r="676">
      <c r="A676" s="219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5"/>
      <c r="AA676" s="225"/>
      <c r="AB676" s="225"/>
      <c r="AC676" s="225"/>
      <c r="AD676" s="225"/>
      <c r="AE676" s="225"/>
      <c r="AF676" s="225"/>
      <c r="AG676" s="220"/>
      <c r="AH676" s="220"/>
      <c r="AI676" s="220"/>
      <c r="AJ676" s="220"/>
      <c r="AK676" s="222"/>
      <c r="AL676" s="222"/>
      <c r="AM676" s="222"/>
      <c r="AN676" s="222"/>
      <c r="AO676" s="223"/>
      <c r="AP676" s="220"/>
      <c r="AQ676" s="224"/>
      <c r="AR676" s="224"/>
      <c r="AS676" s="224"/>
      <c r="AT676" s="224"/>
      <c r="AU676" s="224"/>
      <c r="AV676" s="224"/>
      <c r="AW676" s="224"/>
      <c r="AX676" s="224"/>
      <c r="AY676" s="224"/>
    </row>
    <row r="677">
      <c r="A677" s="219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5"/>
      <c r="AA677" s="225"/>
      <c r="AB677" s="225"/>
      <c r="AC677" s="225"/>
      <c r="AD677" s="225"/>
      <c r="AE677" s="225"/>
      <c r="AF677" s="225"/>
      <c r="AG677" s="220"/>
      <c r="AH677" s="220"/>
      <c r="AI677" s="220"/>
      <c r="AJ677" s="220"/>
      <c r="AK677" s="222"/>
      <c r="AL677" s="222"/>
      <c r="AM677" s="222"/>
      <c r="AN677" s="222"/>
      <c r="AO677" s="223"/>
      <c r="AP677" s="220"/>
      <c r="AQ677" s="224"/>
      <c r="AR677" s="224"/>
      <c r="AS677" s="224"/>
      <c r="AT677" s="224"/>
      <c r="AU677" s="224"/>
      <c r="AV677" s="224"/>
      <c r="AW677" s="224"/>
      <c r="AX677" s="224"/>
      <c r="AY677" s="224"/>
    </row>
    <row r="678">
      <c r="A678" s="219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5"/>
      <c r="AA678" s="225"/>
      <c r="AB678" s="225"/>
      <c r="AC678" s="225"/>
      <c r="AD678" s="225"/>
      <c r="AE678" s="225"/>
      <c r="AF678" s="225"/>
      <c r="AG678" s="220"/>
      <c r="AH678" s="220"/>
      <c r="AI678" s="220"/>
      <c r="AJ678" s="220"/>
      <c r="AK678" s="222"/>
      <c r="AL678" s="222"/>
      <c r="AM678" s="222"/>
      <c r="AN678" s="222"/>
      <c r="AO678" s="223"/>
      <c r="AP678" s="220"/>
      <c r="AQ678" s="224"/>
      <c r="AR678" s="224"/>
      <c r="AS678" s="224"/>
      <c r="AT678" s="224"/>
      <c r="AU678" s="224"/>
      <c r="AV678" s="224"/>
      <c r="AW678" s="224"/>
      <c r="AX678" s="224"/>
      <c r="AY678" s="224"/>
    </row>
    <row r="679">
      <c r="A679" s="219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5"/>
      <c r="AA679" s="225"/>
      <c r="AB679" s="225"/>
      <c r="AC679" s="225"/>
      <c r="AD679" s="225"/>
      <c r="AE679" s="225"/>
      <c r="AF679" s="225"/>
      <c r="AG679" s="220"/>
      <c r="AH679" s="220"/>
      <c r="AI679" s="220"/>
      <c r="AJ679" s="220"/>
      <c r="AK679" s="222"/>
      <c r="AL679" s="222"/>
      <c r="AM679" s="222"/>
      <c r="AN679" s="222"/>
      <c r="AO679" s="223"/>
      <c r="AP679" s="220"/>
      <c r="AQ679" s="224"/>
      <c r="AR679" s="224"/>
      <c r="AS679" s="224"/>
      <c r="AT679" s="224"/>
      <c r="AU679" s="224"/>
      <c r="AV679" s="224"/>
      <c r="AW679" s="224"/>
      <c r="AX679" s="224"/>
      <c r="AY679" s="224"/>
    </row>
    <row r="680">
      <c r="A680" s="219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5"/>
      <c r="AA680" s="225"/>
      <c r="AB680" s="225"/>
      <c r="AC680" s="225"/>
      <c r="AD680" s="225"/>
      <c r="AE680" s="225"/>
      <c r="AF680" s="225"/>
      <c r="AG680" s="220"/>
      <c r="AH680" s="220"/>
      <c r="AI680" s="220"/>
      <c r="AJ680" s="220"/>
      <c r="AK680" s="222"/>
      <c r="AL680" s="222"/>
      <c r="AM680" s="222"/>
      <c r="AN680" s="222"/>
      <c r="AO680" s="223"/>
      <c r="AP680" s="220"/>
      <c r="AQ680" s="224"/>
      <c r="AR680" s="224"/>
      <c r="AS680" s="224"/>
      <c r="AT680" s="224"/>
      <c r="AU680" s="224"/>
      <c r="AV680" s="224"/>
      <c r="AW680" s="224"/>
      <c r="AX680" s="224"/>
      <c r="AY680" s="224"/>
    </row>
    <row r="681">
      <c r="A681" s="219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5"/>
      <c r="AA681" s="225"/>
      <c r="AB681" s="225"/>
      <c r="AC681" s="225"/>
      <c r="AD681" s="225"/>
      <c r="AE681" s="225"/>
      <c r="AF681" s="225"/>
      <c r="AG681" s="220"/>
      <c r="AH681" s="220"/>
      <c r="AI681" s="220"/>
      <c r="AJ681" s="220"/>
      <c r="AK681" s="222"/>
      <c r="AL681" s="222"/>
      <c r="AM681" s="222"/>
      <c r="AN681" s="222"/>
      <c r="AO681" s="223"/>
      <c r="AP681" s="220"/>
      <c r="AQ681" s="224"/>
      <c r="AR681" s="224"/>
      <c r="AS681" s="224"/>
      <c r="AT681" s="224"/>
      <c r="AU681" s="224"/>
      <c r="AV681" s="224"/>
      <c r="AW681" s="224"/>
      <c r="AX681" s="224"/>
      <c r="AY681" s="224"/>
    </row>
    <row r="682">
      <c r="A682" s="219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5"/>
      <c r="AA682" s="225"/>
      <c r="AB682" s="225"/>
      <c r="AC682" s="225"/>
      <c r="AD682" s="225"/>
      <c r="AE682" s="225"/>
      <c r="AF682" s="225"/>
      <c r="AG682" s="220"/>
      <c r="AH682" s="220"/>
      <c r="AI682" s="220"/>
      <c r="AJ682" s="220"/>
      <c r="AK682" s="222"/>
      <c r="AL682" s="222"/>
      <c r="AM682" s="222"/>
      <c r="AN682" s="222"/>
      <c r="AO682" s="223"/>
      <c r="AP682" s="220"/>
      <c r="AQ682" s="224"/>
      <c r="AR682" s="224"/>
      <c r="AS682" s="224"/>
      <c r="AT682" s="224"/>
      <c r="AU682" s="224"/>
      <c r="AV682" s="224"/>
      <c r="AW682" s="224"/>
      <c r="AX682" s="224"/>
      <c r="AY682" s="224"/>
    </row>
    <row r="683">
      <c r="A683" s="219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5"/>
      <c r="AA683" s="225"/>
      <c r="AB683" s="225"/>
      <c r="AC683" s="225"/>
      <c r="AD683" s="225"/>
      <c r="AE683" s="225"/>
      <c r="AF683" s="225"/>
      <c r="AG683" s="220"/>
      <c r="AH683" s="220"/>
      <c r="AI683" s="220"/>
      <c r="AJ683" s="220"/>
      <c r="AK683" s="222"/>
      <c r="AL683" s="222"/>
      <c r="AM683" s="222"/>
      <c r="AN683" s="222"/>
      <c r="AO683" s="223"/>
      <c r="AP683" s="220"/>
      <c r="AQ683" s="224"/>
      <c r="AR683" s="224"/>
      <c r="AS683" s="224"/>
      <c r="AT683" s="224"/>
      <c r="AU683" s="224"/>
      <c r="AV683" s="224"/>
      <c r="AW683" s="224"/>
      <c r="AX683" s="224"/>
      <c r="AY683" s="224"/>
    </row>
    <row r="684">
      <c r="A684" s="219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5"/>
      <c r="AA684" s="225"/>
      <c r="AB684" s="225"/>
      <c r="AC684" s="225"/>
      <c r="AD684" s="225"/>
      <c r="AE684" s="225"/>
      <c r="AF684" s="225"/>
      <c r="AG684" s="220"/>
      <c r="AH684" s="220"/>
      <c r="AI684" s="220"/>
      <c r="AJ684" s="220"/>
      <c r="AK684" s="222"/>
      <c r="AL684" s="222"/>
      <c r="AM684" s="222"/>
      <c r="AN684" s="222"/>
      <c r="AO684" s="223"/>
      <c r="AP684" s="220"/>
      <c r="AQ684" s="224"/>
      <c r="AR684" s="224"/>
      <c r="AS684" s="224"/>
      <c r="AT684" s="224"/>
      <c r="AU684" s="224"/>
      <c r="AV684" s="224"/>
      <c r="AW684" s="224"/>
      <c r="AX684" s="224"/>
      <c r="AY684" s="224"/>
    </row>
    <row r="685">
      <c r="A685" s="219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5"/>
      <c r="AA685" s="225"/>
      <c r="AB685" s="225"/>
      <c r="AC685" s="225"/>
      <c r="AD685" s="225"/>
      <c r="AE685" s="225"/>
      <c r="AF685" s="225"/>
      <c r="AG685" s="220"/>
      <c r="AH685" s="220"/>
      <c r="AI685" s="220"/>
      <c r="AJ685" s="220"/>
      <c r="AK685" s="222"/>
      <c r="AL685" s="222"/>
      <c r="AM685" s="222"/>
      <c r="AN685" s="222"/>
      <c r="AO685" s="223"/>
      <c r="AP685" s="220"/>
      <c r="AQ685" s="224"/>
      <c r="AR685" s="224"/>
      <c r="AS685" s="224"/>
      <c r="AT685" s="224"/>
      <c r="AU685" s="224"/>
      <c r="AV685" s="224"/>
      <c r="AW685" s="224"/>
      <c r="AX685" s="224"/>
      <c r="AY685" s="224"/>
    </row>
    <row r="686">
      <c r="A686" s="219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5"/>
      <c r="AA686" s="225"/>
      <c r="AB686" s="225"/>
      <c r="AC686" s="225"/>
      <c r="AD686" s="225"/>
      <c r="AE686" s="225"/>
      <c r="AF686" s="225"/>
      <c r="AG686" s="220"/>
      <c r="AH686" s="220"/>
      <c r="AI686" s="220"/>
      <c r="AJ686" s="220"/>
      <c r="AK686" s="222"/>
      <c r="AL686" s="222"/>
      <c r="AM686" s="222"/>
      <c r="AN686" s="222"/>
      <c r="AO686" s="223"/>
      <c r="AP686" s="220"/>
      <c r="AQ686" s="224"/>
      <c r="AR686" s="224"/>
      <c r="AS686" s="224"/>
      <c r="AT686" s="224"/>
      <c r="AU686" s="224"/>
      <c r="AV686" s="224"/>
      <c r="AW686" s="224"/>
      <c r="AX686" s="224"/>
      <c r="AY686" s="224"/>
    </row>
    <row r="687">
      <c r="A687" s="219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5"/>
      <c r="AA687" s="225"/>
      <c r="AB687" s="225"/>
      <c r="AC687" s="225"/>
      <c r="AD687" s="225"/>
      <c r="AE687" s="225"/>
      <c r="AF687" s="225"/>
      <c r="AG687" s="220"/>
      <c r="AH687" s="220"/>
      <c r="AI687" s="220"/>
      <c r="AJ687" s="220"/>
      <c r="AK687" s="222"/>
      <c r="AL687" s="222"/>
      <c r="AM687" s="222"/>
      <c r="AN687" s="222"/>
      <c r="AO687" s="223"/>
      <c r="AP687" s="220"/>
      <c r="AQ687" s="224"/>
      <c r="AR687" s="224"/>
      <c r="AS687" s="224"/>
      <c r="AT687" s="224"/>
      <c r="AU687" s="224"/>
      <c r="AV687" s="224"/>
      <c r="AW687" s="224"/>
      <c r="AX687" s="224"/>
      <c r="AY687" s="224"/>
    </row>
    <row r="688">
      <c r="A688" s="219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5"/>
      <c r="AA688" s="225"/>
      <c r="AB688" s="225"/>
      <c r="AC688" s="225"/>
      <c r="AD688" s="225"/>
      <c r="AE688" s="225"/>
      <c r="AF688" s="225"/>
      <c r="AG688" s="220"/>
      <c r="AH688" s="220"/>
      <c r="AI688" s="220"/>
      <c r="AJ688" s="220"/>
      <c r="AK688" s="222"/>
      <c r="AL688" s="222"/>
      <c r="AM688" s="222"/>
      <c r="AN688" s="222"/>
      <c r="AO688" s="223"/>
      <c r="AP688" s="220"/>
      <c r="AQ688" s="224"/>
      <c r="AR688" s="224"/>
      <c r="AS688" s="224"/>
      <c r="AT688" s="224"/>
      <c r="AU688" s="224"/>
      <c r="AV688" s="224"/>
      <c r="AW688" s="224"/>
      <c r="AX688" s="224"/>
      <c r="AY688" s="224"/>
    </row>
    <row r="689">
      <c r="A689" s="219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5"/>
      <c r="AA689" s="225"/>
      <c r="AB689" s="225"/>
      <c r="AC689" s="225"/>
      <c r="AD689" s="225"/>
      <c r="AE689" s="225"/>
      <c r="AF689" s="225"/>
      <c r="AG689" s="220"/>
      <c r="AH689" s="220"/>
      <c r="AI689" s="220"/>
      <c r="AJ689" s="220"/>
      <c r="AK689" s="222"/>
      <c r="AL689" s="222"/>
      <c r="AM689" s="222"/>
      <c r="AN689" s="222"/>
      <c r="AO689" s="223"/>
      <c r="AP689" s="220"/>
      <c r="AQ689" s="224"/>
      <c r="AR689" s="224"/>
      <c r="AS689" s="224"/>
      <c r="AT689" s="224"/>
      <c r="AU689" s="224"/>
      <c r="AV689" s="224"/>
      <c r="AW689" s="224"/>
      <c r="AX689" s="224"/>
      <c r="AY689" s="224"/>
    </row>
    <row r="690">
      <c r="A690" s="219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5"/>
      <c r="AA690" s="225"/>
      <c r="AB690" s="225"/>
      <c r="AC690" s="225"/>
      <c r="AD690" s="225"/>
      <c r="AE690" s="225"/>
      <c r="AF690" s="225"/>
      <c r="AG690" s="220"/>
      <c r="AH690" s="220"/>
      <c r="AI690" s="220"/>
      <c r="AJ690" s="220"/>
      <c r="AK690" s="222"/>
      <c r="AL690" s="222"/>
      <c r="AM690" s="222"/>
      <c r="AN690" s="222"/>
      <c r="AO690" s="223"/>
      <c r="AP690" s="220"/>
      <c r="AQ690" s="224"/>
      <c r="AR690" s="224"/>
      <c r="AS690" s="224"/>
      <c r="AT690" s="224"/>
      <c r="AU690" s="224"/>
      <c r="AV690" s="224"/>
      <c r="AW690" s="224"/>
      <c r="AX690" s="224"/>
      <c r="AY690" s="224"/>
    </row>
    <row r="691">
      <c r="A691" s="219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5"/>
      <c r="AA691" s="225"/>
      <c r="AB691" s="225"/>
      <c r="AC691" s="225"/>
      <c r="AD691" s="225"/>
      <c r="AE691" s="225"/>
      <c r="AF691" s="225"/>
      <c r="AG691" s="220"/>
      <c r="AH691" s="220"/>
      <c r="AI691" s="220"/>
      <c r="AJ691" s="220"/>
      <c r="AK691" s="222"/>
      <c r="AL691" s="222"/>
      <c r="AM691" s="222"/>
      <c r="AN691" s="222"/>
      <c r="AO691" s="223"/>
      <c r="AP691" s="220"/>
      <c r="AQ691" s="224"/>
      <c r="AR691" s="224"/>
      <c r="AS691" s="224"/>
      <c r="AT691" s="224"/>
      <c r="AU691" s="224"/>
      <c r="AV691" s="224"/>
      <c r="AW691" s="224"/>
      <c r="AX691" s="224"/>
      <c r="AY691" s="224"/>
    </row>
    <row r="692">
      <c r="A692" s="219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5"/>
      <c r="AA692" s="225"/>
      <c r="AB692" s="225"/>
      <c r="AC692" s="225"/>
      <c r="AD692" s="225"/>
      <c r="AE692" s="225"/>
      <c r="AF692" s="225"/>
      <c r="AG692" s="220"/>
      <c r="AH692" s="220"/>
      <c r="AI692" s="220"/>
      <c r="AJ692" s="220"/>
      <c r="AK692" s="222"/>
      <c r="AL692" s="222"/>
      <c r="AM692" s="222"/>
      <c r="AN692" s="222"/>
      <c r="AO692" s="223"/>
      <c r="AP692" s="220"/>
      <c r="AQ692" s="224"/>
      <c r="AR692" s="224"/>
      <c r="AS692" s="224"/>
      <c r="AT692" s="224"/>
      <c r="AU692" s="224"/>
      <c r="AV692" s="224"/>
      <c r="AW692" s="224"/>
      <c r="AX692" s="224"/>
      <c r="AY692" s="224"/>
    </row>
    <row r="693">
      <c r="A693" s="219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5"/>
      <c r="AA693" s="225"/>
      <c r="AB693" s="225"/>
      <c r="AC693" s="225"/>
      <c r="AD693" s="225"/>
      <c r="AE693" s="225"/>
      <c r="AF693" s="225"/>
      <c r="AG693" s="220"/>
      <c r="AH693" s="220"/>
      <c r="AI693" s="220"/>
      <c r="AJ693" s="220"/>
      <c r="AK693" s="222"/>
      <c r="AL693" s="222"/>
      <c r="AM693" s="222"/>
      <c r="AN693" s="222"/>
      <c r="AO693" s="223"/>
      <c r="AP693" s="220"/>
      <c r="AQ693" s="224"/>
      <c r="AR693" s="224"/>
      <c r="AS693" s="224"/>
      <c r="AT693" s="224"/>
      <c r="AU693" s="224"/>
      <c r="AV693" s="224"/>
      <c r="AW693" s="224"/>
      <c r="AX693" s="224"/>
      <c r="AY693" s="224"/>
    </row>
    <row r="694">
      <c r="A694" s="219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5"/>
      <c r="AA694" s="225"/>
      <c r="AB694" s="225"/>
      <c r="AC694" s="225"/>
      <c r="AD694" s="225"/>
      <c r="AE694" s="225"/>
      <c r="AF694" s="225"/>
      <c r="AG694" s="220"/>
      <c r="AH694" s="220"/>
      <c r="AI694" s="220"/>
      <c r="AJ694" s="220"/>
      <c r="AK694" s="222"/>
      <c r="AL694" s="222"/>
      <c r="AM694" s="222"/>
      <c r="AN694" s="222"/>
      <c r="AO694" s="223"/>
      <c r="AP694" s="220"/>
      <c r="AQ694" s="224"/>
      <c r="AR694" s="224"/>
      <c r="AS694" s="224"/>
      <c r="AT694" s="224"/>
      <c r="AU694" s="224"/>
      <c r="AV694" s="224"/>
      <c r="AW694" s="224"/>
      <c r="AX694" s="224"/>
      <c r="AY694" s="224"/>
    </row>
    <row r="695">
      <c r="A695" s="219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5"/>
      <c r="AA695" s="225"/>
      <c r="AB695" s="225"/>
      <c r="AC695" s="225"/>
      <c r="AD695" s="225"/>
      <c r="AE695" s="225"/>
      <c r="AF695" s="225"/>
      <c r="AG695" s="220"/>
      <c r="AH695" s="220"/>
      <c r="AI695" s="220"/>
      <c r="AJ695" s="220"/>
      <c r="AK695" s="222"/>
      <c r="AL695" s="222"/>
      <c r="AM695" s="222"/>
      <c r="AN695" s="222"/>
      <c r="AO695" s="223"/>
      <c r="AP695" s="220"/>
      <c r="AQ695" s="224"/>
      <c r="AR695" s="224"/>
      <c r="AS695" s="224"/>
      <c r="AT695" s="224"/>
      <c r="AU695" s="224"/>
      <c r="AV695" s="224"/>
      <c r="AW695" s="224"/>
      <c r="AX695" s="224"/>
      <c r="AY695" s="224"/>
    </row>
    <row r="696">
      <c r="A696" s="219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5"/>
      <c r="AA696" s="225"/>
      <c r="AB696" s="225"/>
      <c r="AC696" s="225"/>
      <c r="AD696" s="225"/>
      <c r="AE696" s="225"/>
      <c r="AF696" s="225"/>
      <c r="AG696" s="220"/>
      <c r="AH696" s="220"/>
      <c r="AI696" s="220"/>
      <c r="AJ696" s="220"/>
      <c r="AK696" s="222"/>
      <c r="AL696" s="222"/>
      <c r="AM696" s="222"/>
      <c r="AN696" s="222"/>
      <c r="AO696" s="223"/>
      <c r="AP696" s="220"/>
      <c r="AQ696" s="224"/>
      <c r="AR696" s="224"/>
      <c r="AS696" s="224"/>
      <c r="AT696" s="224"/>
      <c r="AU696" s="224"/>
      <c r="AV696" s="224"/>
      <c r="AW696" s="224"/>
      <c r="AX696" s="224"/>
      <c r="AY696" s="224"/>
    </row>
    <row r="697">
      <c r="A697" s="219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5"/>
      <c r="AA697" s="225"/>
      <c r="AB697" s="225"/>
      <c r="AC697" s="225"/>
      <c r="AD697" s="225"/>
      <c r="AE697" s="225"/>
      <c r="AF697" s="225"/>
      <c r="AG697" s="220"/>
      <c r="AH697" s="220"/>
      <c r="AI697" s="220"/>
      <c r="AJ697" s="220"/>
      <c r="AK697" s="222"/>
      <c r="AL697" s="222"/>
      <c r="AM697" s="222"/>
      <c r="AN697" s="222"/>
      <c r="AO697" s="223"/>
      <c r="AP697" s="220"/>
      <c r="AQ697" s="224"/>
      <c r="AR697" s="224"/>
      <c r="AS697" s="224"/>
      <c r="AT697" s="224"/>
      <c r="AU697" s="224"/>
      <c r="AV697" s="224"/>
      <c r="AW697" s="224"/>
      <c r="AX697" s="224"/>
      <c r="AY697" s="224"/>
    </row>
    <row r="698">
      <c r="A698" s="219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5"/>
      <c r="AA698" s="225"/>
      <c r="AB698" s="225"/>
      <c r="AC698" s="225"/>
      <c r="AD698" s="225"/>
      <c r="AE698" s="225"/>
      <c r="AF698" s="225"/>
      <c r="AG698" s="220"/>
      <c r="AH698" s="220"/>
      <c r="AI698" s="220"/>
      <c r="AJ698" s="220"/>
      <c r="AK698" s="222"/>
      <c r="AL698" s="222"/>
      <c r="AM698" s="222"/>
      <c r="AN698" s="222"/>
      <c r="AO698" s="223"/>
      <c r="AP698" s="220"/>
      <c r="AQ698" s="224"/>
      <c r="AR698" s="224"/>
      <c r="AS698" s="224"/>
      <c r="AT698" s="224"/>
      <c r="AU698" s="224"/>
      <c r="AV698" s="224"/>
      <c r="AW698" s="224"/>
      <c r="AX698" s="224"/>
      <c r="AY698" s="224"/>
    </row>
    <row r="699">
      <c r="A699" s="219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5"/>
      <c r="AA699" s="225"/>
      <c r="AB699" s="225"/>
      <c r="AC699" s="225"/>
      <c r="AD699" s="225"/>
      <c r="AE699" s="225"/>
      <c r="AF699" s="225"/>
      <c r="AG699" s="220"/>
      <c r="AH699" s="220"/>
      <c r="AI699" s="220"/>
      <c r="AJ699" s="220"/>
      <c r="AK699" s="222"/>
      <c r="AL699" s="222"/>
      <c r="AM699" s="222"/>
      <c r="AN699" s="222"/>
      <c r="AO699" s="223"/>
      <c r="AP699" s="220"/>
      <c r="AQ699" s="224"/>
      <c r="AR699" s="224"/>
      <c r="AS699" s="224"/>
      <c r="AT699" s="224"/>
      <c r="AU699" s="224"/>
      <c r="AV699" s="224"/>
      <c r="AW699" s="224"/>
      <c r="AX699" s="224"/>
      <c r="AY699" s="224"/>
    </row>
    <row r="700">
      <c r="A700" s="219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5"/>
      <c r="AA700" s="225"/>
      <c r="AB700" s="225"/>
      <c r="AC700" s="225"/>
      <c r="AD700" s="225"/>
      <c r="AE700" s="225"/>
      <c r="AF700" s="225"/>
      <c r="AG700" s="220"/>
      <c r="AH700" s="220"/>
      <c r="AI700" s="220"/>
      <c r="AJ700" s="220"/>
      <c r="AK700" s="222"/>
      <c r="AL700" s="222"/>
      <c r="AM700" s="222"/>
      <c r="AN700" s="222"/>
      <c r="AO700" s="223"/>
      <c r="AP700" s="220"/>
      <c r="AQ700" s="224"/>
      <c r="AR700" s="224"/>
      <c r="AS700" s="224"/>
      <c r="AT700" s="224"/>
      <c r="AU700" s="224"/>
      <c r="AV700" s="224"/>
      <c r="AW700" s="224"/>
      <c r="AX700" s="224"/>
      <c r="AY700" s="224"/>
    </row>
    <row r="701">
      <c r="A701" s="219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5"/>
      <c r="AA701" s="225"/>
      <c r="AB701" s="225"/>
      <c r="AC701" s="225"/>
      <c r="AD701" s="225"/>
      <c r="AE701" s="225"/>
      <c r="AF701" s="225"/>
      <c r="AG701" s="220"/>
      <c r="AH701" s="220"/>
      <c r="AI701" s="220"/>
      <c r="AJ701" s="220"/>
      <c r="AK701" s="222"/>
      <c r="AL701" s="222"/>
      <c r="AM701" s="222"/>
      <c r="AN701" s="222"/>
      <c r="AO701" s="223"/>
      <c r="AP701" s="220"/>
      <c r="AQ701" s="224"/>
      <c r="AR701" s="224"/>
      <c r="AS701" s="224"/>
      <c r="AT701" s="224"/>
      <c r="AU701" s="224"/>
      <c r="AV701" s="224"/>
      <c r="AW701" s="224"/>
      <c r="AX701" s="224"/>
      <c r="AY701" s="224"/>
    </row>
    <row r="702">
      <c r="A702" s="219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5"/>
      <c r="AA702" s="225"/>
      <c r="AB702" s="225"/>
      <c r="AC702" s="225"/>
      <c r="AD702" s="225"/>
      <c r="AE702" s="225"/>
      <c r="AF702" s="225"/>
      <c r="AG702" s="220"/>
      <c r="AH702" s="220"/>
      <c r="AI702" s="220"/>
      <c r="AJ702" s="220"/>
      <c r="AK702" s="222"/>
      <c r="AL702" s="222"/>
      <c r="AM702" s="222"/>
      <c r="AN702" s="222"/>
      <c r="AO702" s="223"/>
      <c r="AP702" s="220"/>
      <c r="AQ702" s="224"/>
      <c r="AR702" s="224"/>
      <c r="AS702" s="224"/>
      <c r="AT702" s="224"/>
      <c r="AU702" s="224"/>
      <c r="AV702" s="224"/>
      <c r="AW702" s="224"/>
      <c r="AX702" s="224"/>
      <c r="AY702" s="224"/>
    </row>
    <row r="703">
      <c r="A703" s="219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5"/>
      <c r="AA703" s="225"/>
      <c r="AB703" s="225"/>
      <c r="AC703" s="225"/>
      <c r="AD703" s="225"/>
      <c r="AE703" s="225"/>
      <c r="AF703" s="225"/>
      <c r="AG703" s="220"/>
      <c r="AH703" s="220"/>
      <c r="AI703" s="220"/>
      <c r="AJ703" s="220"/>
      <c r="AK703" s="222"/>
      <c r="AL703" s="222"/>
      <c r="AM703" s="222"/>
      <c r="AN703" s="222"/>
      <c r="AO703" s="223"/>
      <c r="AP703" s="220"/>
      <c r="AQ703" s="224"/>
      <c r="AR703" s="224"/>
      <c r="AS703" s="224"/>
      <c r="AT703" s="224"/>
      <c r="AU703" s="224"/>
      <c r="AV703" s="224"/>
      <c r="AW703" s="224"/>
      <c r="AX703" s="224"/>
      <c r="AY703" s="224"/>
    </row>
    <row r="704">
      <c r="A704" s="219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5"/>
      <c r="AA704" s="225"/>
      <c r="AB704" s="225"/>
      <c r="AC704" s="225"/>
      <c r="AD704" s="225"/>
      <c r="AE704" s="225"/>
      <c r="AF704" s="225"/>
      <c r="AG704" s="220"/>
      <c r="AH704" s="220"/>
      <c r="AI704" s="220"/>
      <c r="AJ704" s="220"/>
      <c r="AK704" s="222"/>
      <c r="AL704" s="222"/>
      <c r="AM704" s="222"/>
      <c r="AN704" s="222"/>
      <c r="AO704" s="223"/>
      <c r="AP704" s="220"/>
      <c r="AQ704" s="224"/>
      <c r="AR704" s="224"/>
      <c r="AS704" s="224"/>
      <c r="AT704" s="224"/>
      <c r="AU704" s="224"/>
      <c r="AV704" s="224"/>
      <c r="AW704" s="224"/>
      <c r="AX704" s="224"/>
      <c r="AY704" s="224"/>
    </row>
    <row r="705">
      <c r="A705" s="219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5"/>
      <c r="AA705" s="225"/>
      <c r="AB705" s="225"/>
      <c r="AC705" s="225"/>
      <c r="AD705" s="225"/>
      <c r="AE705" s="225"/>
      <c r="AF705" s="225"/>
      <c r="AG705" s="220"/>
      <c r="AH705" s="220"/>
      <c r="AI705" s="220"/>
      <c r="AJ705" s="220"/>
      <c r="AK705" s="222"/>
      <c r="AL705" s="222"/>
      <c r="AM705" s="222"/>
      <c r="AN705" s="222"/>
      <c r="AO705" s="223"/>
      <c r="AP705" s="220"/>
      <c r="AQ705" s="224"/>
      <c r="AR705" s="224"/>
      <c r="AS705" s="224"/>
      <c r="AT705" s="224"/>
      <c r="AU705" s="224"/>
      <c r="AV705" s="224"/>
      <c r="AW705" s="224"/>
      <c r="AX705" s="224"/>
      <c r="AY705" s="224"/>
    </row>
    <row r="706">
      <c r="A706" s="219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5"/>
      <c r="AA706" s="225"/>
      <c r="AB706" s="225"/>
      <c r="AC706" s="225"/>
      <c r="AD706" s="225"/>
      <c r="AE706" s="225"/>
      <c r="AF706" s="225"/>
      <c r="AG706" s="220"/>
      <c r="AH706" s="220"/>
      <c r="AI706" s="220"/>
      <c r="AJ706" s="220"/>
      <c r="AK706" s="222"/>
      <c r="AL706" s="222"/>
      <c r="AM706" s="222"/>
      <c r="AN706" s="222"/>
      <c r="AO706" s="223"/>
      <c r="AP706" s="220"/>
      <c r="AQ706" s="224"/>
      <c r="AR706" s="224"/>
      <c r="AS706" s="224"/>
      <c r="AT706" s="224"/>
      <c r="AU706" s="224"/>
      <c r="AV706" s="224"/>
      <c r="AW706" s="224"/>
      <c r="AX706" s="224"/>
      <c r="AY706" s="224"/>
    </row>
    <row r="707">
      <c r="A707" s="219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5"/>
      <c r="AA707" s="225"/>
      <c r="AB707" s="225"/>
      <c r="AC707" s="225"/>
      <c r="AD707" s="225"/>
      <c r="AE707" s="225"/>
      <c r="AF707" s="225"/>
      <c r="AG707" s="220"/>
      <c r="AH707" s="220"/>
      <c r="AI707" s="220"/>
      <c r="AJ707" s="220"/>
      <c r="AK707" s="222"/>
      <c r="AL707" s="222"/>
      <c r="AM707" s="222"/>
      <c r="AN707" s="222"/>
      <c r="AO707" s="223"/>
      <c r="AP707" s="220"/>
      <c r="AQ707" s="224"/>
      <c r="AR707" s="224"/>
      <c r="AS707" s="224"/>
      <c r="AT707" s="224"/>
      <c r="AU707" s="224"/>
      <c r="AV707" s="224"/>
      <c r="AW707" s="224"/>
      <c r="AX707" s="224"/>
      <c r="AY707" s="224"/>
    </row>
    <row r="708">
      <c r="A708" s="219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5"/>
      <c r="AA708" s="225"/>
      <c r="AB708" s="225"/>
      <c r="AC708" s="225"/>
      <c r="AD708" s="225"/>
      <c r="AE708" s="225"/>
      <c r="AF708" s="225"/>
      <c r="AG708" s="220"/>
      <c r="AH708" s="220"/>
      <c r="AI708" s="220"/>
      <c r="AJ708" s="220"/>
      <c r="AK708" s="222"/>
      <c r="AL708" s="222"/>
      <c r="AM708" s="222"/>
      <c r="AN708" s="222"/>
      <c r="AO708" s="223"/>
      <c r="AP708" s="220"/>
      <c r="AQ708" s="224"/>
      <c r="AR708" s="224"/>
      <c r="AS708" s="224"/>
      <c r="AT708" s="224"/>
      <c r="AU708" s="224"/>
      <c r="AV708" s="224"/>
      <c r="AW708" s="224"/>
      <c r="AX708" s="224"/>
      <c r="AY708" s="224"/>
    </row>
    <row r="709">
      <c r="A709" s="219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5"/>
      <c r="AA709" s="225"/>
      <c r="AB709" s="225"/>
      <c r="AC709" s="225"/>
      <c r="AD709" s="225"/>
      <c r="AE709" s="225"/>
      <c r="AF709" s="225"/>
      <c r="AG709" s="220"/>
      <c r="AH709" s="220"/>
      <c r="AI709" s="220"/>
      <c r="AJ709" s="220"/>
      <c r="AK709" s="222"/>
      <c r="AL709" s="222"/>
      <c r="AM709" s="222"/>
      <c r="AN709" s="222"/>
      <c r="AO709" s="223"/>
      <c r="AP709" s="220"/>
      <c r="AQ709" s="224"/>
      <c r="AR709" s="224"/>
      <c r="AS709" s="224"/>
      <c r="AT709" s="224"/>
      <c r="AU709" s="224"/>
      <c r="AV709" s="224"/>
      <c r="AW709" s="224"/>
      <c r="AX709" s="224"/>
      <c r="AY709" s="224"/>
    </row>
    <row r="710">
      <c r="A710" s="219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5"/>
      <c r="AA710" s="225"/>
      <c r="AB710" s="225"/>
      <c r="AC710" s="225"/>
      <c r="AD710" s="225"/>
      <c r="AE710" s="225"/>
      <c r="AF710" s="225"/>
      <c r="AG710" s="220"/>
      <c r="AH710" s="220"/>
      <c r="AI710" s="220"/>
      <c r="AJ710" s="220"/>
      <c r="AK710" s="222"/>
      <c r="AL710" s="222"/>
      <c r="AM710" s="222"/>
      <c r="AN710" s="222"/>
      <c r="AO710" s="223"/>
      <c r="AP710" s="220"/>
      <c r="AQ710" s="224"/>
      <c r="AR710" s="224"/>
      <c r="AS710" s="224"/>
      <c r="AT710" s="224"/>
      <c r="AU710" s="224"/>
      <c r="AV710" s="224"/>
      <c r="AW710" s="224"/>
      <c r="AX710" s="224"/>
      <c r="AY710" s="224"/>
    </row>
    <row r="711">
      <c r="A711" s="219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5"/>
      <c r="AA711" s="225"/>
      <c r="AB711" s="225"/>
      <c r="AC711" s="225"/>
      <c r="AD711" s="225"/>
      <c r="AE711" s="225"/>
      <c r="AF711" s="225"/>
      <c r="AG711" s="220"/>
      <c r="AH711" s="220"/>
      <c r="AI711" s="220"/>
      <c r="AJ711" s="220"/>
      <c r="AK711" s="222"/>
      <c r="AL711" s="222"/>
      <c r="AM711" s="222"/>
      <c r="AN711" s="222"/>
      <c r="AO711" s="223"/>
      <c r="AP711" s="220"/>
      <c r="AQ711" s="224"/>
      <c r="AR711" s="224"/>
      <c r="AS711" s="224"/>
      <c r="AT711" s="224"/>
      <c r="AU711" s="224"/>
      <c r="AV711" s="224"/>
      <c r="AW711" s="224"/>
      <c r="AX711" s="224"/>
      <c r="AY711" s="224"/>
    </row>
    <row r="712">
      <c r="A712" s="219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5"/>
      <c r="AA712" s="225"/>
      <c r="AB712" s="225"/>
      <c r="AC712" s="225"/>
      <c r="AD712" s="225"/>
      <c r="AE712" s="225"/>
      <c r="AF712" s="225"/>
      <c r="AG712" s="220"/>
      <c r="AH712" s="220"/>
      <c r="AI712" s="220"/>
      <c r="AJ712" s="220"/>
      <c r="AK712" s="222"/>
      <c r="AL712" s="222"/>
      <c r="AM712" s="222"/>
      <c r="AN712" s="222"/>
      <c r="AO712" s="223"/>
      <c r="AP712" s="220"/>
      <c r="AQ712" s="224"/>
      <c r="AR712" s="224"/>
      <c r="AS712" s="224"/>
      <c r="AT712" s="224"/>
      <c r="AU712" s="224"/>
      <c r="AV712" s="224"/>
      <c r="AW712" s="224"/>
      <c r="AX712" s="224"/>
      <c r="AY712" s="224"/>
    </row>
    <row r="713">
      <c r="A713" s="219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5"/>
      <c r="AA713" s="225"/>
      <c r="AB713" s="225"/>
      <c r="AC713" s="225"/>
      <c r="AD713" s="225"/>
      <c r="AE713" s="225"/>
      <c r="AF713" s="225"/>
      <c r="AG713" s="220"/>
      <c r="AH713" s="220"/>
      <c r="AI713" s="220"/>
      <c r="AJ713" s="220"/>
      <c r="AK713" s="222"/>
      <c r="AL713" s="222"/>
      <c r="AM713" s="222"/>
      <c r="AN713" s="222"/>
      <c r="AO713" s="223"/>
      <c r="AP713" s="220"/>
      <c r="AQ713" s="224"/>
      <c r="AR713" s="224"/>
      <c r="AS713" s="224"/>
      <c r="AT713" s="224"/>
      <c r="AU713" s="224"/>
      <c r="AV713" s="224"/>
      <c r="AW713" s="224"/>
      <c r="AX713" s="224"/>
      <c r="AY713" s="224"/>
    </row>
    <row r="714">
      <c r="A714" s="219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5"/>
      <c r="AA714" s="225"/>
      <c r="AB714" s="225"/>
      <c r="AC714" s="225"/>
      <c r="AD714" s="225"/>
      <c r="AE714" s="225"/>
      <c r="AF714" s="225"/>
      <c r="AG714" s="220"/>
      <c r="AH714" s="220"/>
      <c r="AI714" s="220"/>
      <c r="AJ714" s="220"/>
      <c r="AK714" s="222"/>
      <c r="AL714" s="222"/>
      <c r="AM714" s="222"/>
      <c r="AN714" s="222"/>
      <c r="AO714" s="223"/>
      <c r="AP714" s="220"/>
      <c r="AQ714" s="224"/>
      <c r="AR714" s="224"/>
      <c r="AS714" s="224"/>
      <c r="AT714" s="224"/>
      <c r="AU714" s="224"/>
      <c r="AV714" s="224"/>
      <c r="AW714" s="224"/>
      <c r="AX714" s="224"/>
      <c r="AY714" s="224"/>
    </row>
    <row r="715">
      <c r="A715" s="219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5"/>
      <c r="AA715" s="225"/>
      <c r="AB715" s="225"/>
      <c r="AC715" s="225"/>
      <c r="AD715" s="225"/>
      <c r="AE715" s="225"/>
      <c r="AF715" s="225"/>
      <c r="AG715" s="220"/>
      <c r="AH715" s="220"/>
      <c r="AI715" s="220"/>
      <c r="AJ715" s="220"/>
      <c r="AK715" s="222"/>
      <c r="AL715" s="222"/>
      <c r="AM715" s="222"/>
      <c r="AN715" s="222"/>
      <c r="AO715" s="223"/>
      <c r="AP715" s="220"/>
      <c r="AQ715" s="224"/>
      <c r="AR715" s="224"/>
      <c r="AS715" s="224"/>
      <c r="AT715" s="224"/>
      <c r="AU715" s="224"/>
      <c r="AV715" s="224"/>
      <c r="AW715" s="224"/>
      <c r="AX715" s="224"/>
      <c r="AY715" s="224"/>
    </row>
    <row r="716">
      <c r="A716" s="219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5"/>
      <c r="AA716" s="225"/>
      <c r="AB716" s="225"/>
      <c r="AC716" s="225"/>
      <c r="AD716" s="225"/>
      <c r="AE716" s="225"/>
      <c r="AF716" s="225"/>
      <c r="AG716" s="220"/>
      <c r="AH716" s="220"/>
      <c r="AI716" s="220"/>
      <c r="AJ716" s="220"/>
      <c r="AK716" s="222"/>
      <c r="AL716" s="222"/>
      <c r="AM716" s="222"/>
      <c r="AN716" s="222"/>
      <c r="AO716" s="223"/>
      <c r="AP716" s="220"/>
      <c r="AQ716" s="224"/>
      <c r="AR716" s="224"/>
      <c r="AS716" s="224"/>
      <c r="AT716" s="224"/>
      <c r="AU716" s="224"/>
      <c r="AV716" s="224"/>
      <c r="AW716" s="224"/>
      <c r="AX716" s="224"/>
      <c r="AY716" s="224"/>
    </row>
    <row r="717">
      <c r="A717" s="219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5"/>
      <c r="AA717" s="225"/>
      <c r="AB717" s="225"/>
      <c r="AC717" s="225"/>
      <c r="AD717" s="225"/>
      <c r="AE717" s="225"/>
      <c r="AF717" s="225"/>
      <c r="AG717" s="220"/>
      <c r="AH717" s="220"/>
      <c r="AI717" s="220"/>
      <c r="AJ717" s="220"/>
      <c r="AK717" s="222"/>
      <c r="AL717" s="222"/>
      <c r="AM717" s="222"/>
      <c r="AN717" s="222"/>
      <c r="AO717" s="223"/>
      <c r="AP717" s="220"/>
      <c r="AQ717" s="224"/>
      <c r="AR717" s="224"/>
      <c r="AS717" s="224"/>
      <c r="AT717" s="224"/>
      <c r="AU717" s="224"/>
      <c r="AV717" s="224"/>
      <c r="AW717" s="224"/>
      <c r="AX717" s="224"/>
      <c r="AY717" s="224"/>
    </row>
    <row r="718">
      <c r="A718" s="219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5"/>
      <c r="AA718" s="225"/>
      <c r="AB718" s="225"/>
      <c r="AC718" s="225"/>
      <c r="AD718" s="225"/>
      <c r="AE718" s="225"/>
      <c r="AF718" s="225"/>
      <c r="AG718" s="220"/>
      <c r="AH718" s="220"/>
      <c r="AI718" s="220"/>
      <c r="AJ718" s="220"/>
      <c r="AK718" s="222"/>
      <c r="AL718" s="222"/>
      <c r="AM718" s="222"/>
      <c r="AN718" s="222"/>
      <c r="AO718" s="223"/>
      <c r="AP718" s="220"/>
      <c r="AQ718" s="224"/>
      <c r="AR718" s="224"/>
      <c r="AS718" s="224"/>
      <c r="AT718" s="224"/>
      <c r="AU718" s="224"/>
      <c r="AV718" s="224"/>
      <c r="AW718" s="224"/>
      <c r="AX718" s="224"/>
      <c r="AY718" s="224"/>
    </row>
    <row r="719">
      <c r="A719" s="219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5"/>
      <c r="AA719" s="225"/>
      <c r="AB719" s="225"/>
      <c r="AC719" s="225"/>
      <c r="AD719" s="225"/>
      <c r="AE719" s="225"/>
      <c r="AF719" s="225"/>
      <c r="AG719" s="220"/>
      <c r="AH719" s="220"/>
      <c r="AI719" s="220"/>
      <c r="AJ719" s="220"/>
      <c r="AK719" s="222"/>
      <c r="AL719" s="222"/>
      <c r="AM719" s="222"/>
      <c r="AN719" s="222"/>
      <c r="AO719" s="223"/>
      <c r="AP719" s="220"/>
      <c r="AQ719" s="224"/>
      <c r="AR719" s="224"/>
      <c r="AS719" s="224"/>
      <c r="AT719" s="224"/>
      <c r="AU719" s="224"/>
      <c r="AV719" s="224"/>
      <c r="AW719" s="224"/>
      <c r="AX719" s="224"/>
      <c r="AY719" s="224"/>
    </row>
    <row r="720">
      <c r="A720" s="219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5"/>
      <c r="AA720" s="225"/>
      <c r="AB720" s="225"/>
      <c r="AC720" s="225"/>
      <c r="AD720" s="225"/>
      <c r="AE720" s="225"/>
      <c r="AF720" s="225"/>
      <c r="AG720" s="220"/>
      <c r="AH720" s="220"/>
      <c r="AI720" s="220"/>
      <c r="AJ720" s="220"/>
      <c r="AK720" s="222"/>
      <c r="AL720" s="222"/>
      <c r="AM720" s="222"/>
      <c r="AN720" s="222"/>
      <c r="AO720" s="223"/>
      <c r="AP720" s="220"/>
      <c r="AQ720" s="224"/>
      <c r="AR720" s="224"/>
      <c r="AS720" s="224"/>
      <c r="AT720" s="224"/>
      <c r="AU720" s="224"/>
      <c r="AV720" s="224"/>
      <c r="AW720" s="224"/>
      <c r="AX720" s="224"/>
      <c r="AY720" s="224"/>
    </row>
    <row r="721">
      <c r="A721" s="219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5"/>
      <c r="AA721" s="225"/>
      <c r="AB721" s="225"/>
      <c r="AC721" s="225"/>
      <c r="AD721" s="225"/>
      <c r="AE721" s="225"/>
      <c r="AF721" s="225"/>
      <c r="AG721" s="220"/>
      <c r="AH721" s="220"/>
      <c r="AI721" s="220"/>
      <c r="AJ721" s="220"/>
      <c r="AK721" s="222"/>
      <c r="AL721" s="222"/>
      <c r="AM721" s="222"/>
      <c r="AN721" s="222"/>
      <c r="AO721" s="223"/>
      <c r="AP721" s="220"/>
      <c r="AQ721" s="224"/>
      <c r="AR721" s="224"/>
      <c r="AS721" s="224"/>
      <c r="AT721" s="224"/>
      <c r="AU721" s="224"/>
      <c r="AV721" s="224"/>
      <c r="AW721" s="224"/>
      <c r="AX721" s="224"/>
      <c r="AY721" s="224"/>
    </row>
    <row r="722">
      <c r="A722" s="219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5"/>
      <c r="AA722" s="225"/>
      <c r="AB722" s="225"/>
      <c r="AC722" s="225"/>
      <c r="AD722" s="225"/>
      <c r="AE722" s="225"/>
      <c r="AF722" s="225"/>
      <c r="AG722" s="220"/>
      <c r="AH722" s="220"/>
      <c r="AI722" s="220"/>
      <c r="AJ722" s="220"/>
      <c r="AK722" s="222"/>
      <c r="AL722" s="222"/>
      <c r="AM722" s="222"/>
      <c r="AN722" s="222"/>
      <c r="AO722" s="223"/>
      <c r="AP722" s="220"/>
      <c r="AQ722" s="224"/>
      <c r="AR722" s="224"/>
      <c r="AS722" s="224"/>
      <c r="AT722" s="224"/>
      <c r="AU722" s="224"/>
      <c r="AV722" s="224"/>
      <c r="AW722" s="224"/>
      <c r="AX722" s="224"/>
      <c r="AY722" s="224"/>
    </row>
    <row r="723">
      <c r="A723" s="219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5"/>
      <c r="AA723" s="225"/>
      <c r="AB723" s="225"/>
      <c r="AC723" s="225"/>
      <c r="AD723" s="225"/>
      <c r="AE723" s="225"/>
      <c r="AF723" s="225"/>
      <c r="AG723" s="220"/>
      <c r="AH723" s="220"/>
      <c r="AI723" s="220"/>
      <c r="AJ723" s="220"/>
      <c r="AK723" s="222"/>
      <c r="AL723" s="222"/>
      <c r="AM723" s="222"/>
      <c r="AN723" s="222"/>
      <c r="AO723" s="223"/>
      <c r="AP723" s="220"/>
      <c r="AQ723" s="224"/>
      <c r="AR723" s="224"/>
      <c r="AS723" s="224"/>
      <c r="AT723" s="224"/>
      <c r="AU723" s="224"/>
      <c r="AV723" s="224"/>
      <c r="AW723" s="224"/>
      <c r="AX723" s="224"/>
      <c r="AY723" s="224"/>
    </row>
    <row r="724">
      <c r="A724" s="219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5"/>
      <c r="AA724" s="225"/>
      <c r="AB724" s="225"/>
      <c r="AC724" s="225"/>
      <c r="AD724" s="225"/>
      <c r="AE724" s="225"/>
      <c r="AF724" s="225"/>
      <c r="AG724" s="220"/>
      <c r="AH724" s="220"/>
      <c r="AI724" s="220"/>
      <c r="AJ724" s="220"/>
      <c r="AK724" s="222"/>
      <c r="AL724" s="222"/>
      <c r="AM724" s="222"/>
      <c r="AN724" s="222"/>
      <c r="AO724" s="223"/>
      <c r="AP724" s="220"/>
      <c r="AQ724" s="224"/>
      <c r="AR724" s="224"/>
      <c r="AS724" s="224"/>
      <c r="AT724" s="224"/>
      <c r="AU724" s="224"/>
      <c r="AV724" s="224"/>
      <c r="AW724" s="224"/>
      <c r="AX724" s="224"/>
      <c r="AY724" s="224"/>
    </row>
    <row r="725">
      <c r="A725" s="219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5"/>
      <c r="AA725" s="225"/>
      <c r="AB725" s="225"/>
      <c r="AC725" s="225"/>
      <c r="AD725" s="225"/>
      <c r="AE725" s="225"/>
      <c r="AF725" s="225"/>
      <c r="AG725" s="220"/>
      <c r="AH725" s="220"/>
      <c r="AI725" s="220"/>
      <c r="AJ725" s="220"/>
      <c r="AK725" s="222"/>
      <c r="AL725" s="222"/>
      <c r="AM725" s="222"/>
      <c r="AN725" s="222"/>
      <c r="AO725" s="223"/>
      <c r="AP725" s="220"/>
      <c r="AQ725" s="224"/>
      <c r="AR725" s="224"/>
      <c r="AS725" s="224"/>
      <c r="AT725" s="224"/>
      <c r="AU725" s="224"/>
      <c r="AV725" s="224"/>
      <c r="AW725" s="224"/>
      <c r="AX725" s="224"/>
      <c r="AY725" s="224"/>
    </row>
    <row r="726">
      <c r="A726" s="219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5"/>
      <c r="AA726" s="225"/>
      <c r="AB726" s="225"/>
      <c r="AC726" s="225"/>
      <c r="AD726" s="225"/>
      <c r="AE726" s="225"/>
      <c r="AF726" s="225"/>
      <c r="AG726" s="220"/>
      <c r="AH726" s="220"/>
      <c r="AI726" s="220"/>
      <c r="AJ726" s="220"/>
      <c r="AK726" s="222"/>
      <c r="AL726" s="222"/>
      <c r="AM726" s="222"/>
      <c r="AN726" s="222"/>
      <c r="AO726" s="223"/>
      <c r="AP726" s="220"/>
      <c r="AQ726" s="224"/>
      <c r="AR726" s="224"/>
      <c r="AS726" s="224"/>
      <c r="AT726" s="224"/>
      <c r="AU726" s="224"/>
      <c r="AV726" s="224"/>
      <c r="AW726" s="224"/>
      <c r="AX726" s="224"/>
      <c r="AY726" s="224"/>
    </row>
    <row r="727">
      <c r="A727" s="219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5"/>
      <c r="AA727" s="225"/>
      <c r="AB727" s="225"/>
      <c r="AC727" s="225"/>
      <c r="AD727" s="225"/>
      <c r="AE727" s="225"/>
      <c r="AF727" s="225"/>
      <c r="AG727" s="220"/>
      <c r="AH727" s="220"/>
      <c r="AI727" s="220"/>
      <c r="AJ727" s="220"/>
      <c r="AK727" s="222"/>
      <c r="AL727" s="222"/>
      <c r="AM727" s="222"/>
      <c r="AN727" s="222"/>
      <c r="AO727" s="223"/>
      <c r="AP727" s="220"/>
      <c r="AQ727" s="224"/>
      <c r="AR727" s="224"/>
      <c r="AS727" s="224"/>
      <c r="AT727" s="224"/>
      <c r="AU727" s="224"/>
      <c r="AV727" s="224"/>
      <c r="AW727" s="224"/>
      <c r="AX727" s="224"/>
      <c r="AY727" s="224"/>
    </row>
    <row r="728">
      <c r="A728" s="219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5"/>
      <c r="AA728" s="225"/>
      <c r="AB728" s="225"/>
      <c r="AC728" s="225"/>
      <c r="AD728" s="225"/>
      <c r="AE728" s="225"/>
      <c r="AF728" s="225"/>
      <c r="AG728" s="220"/>
      <c r="AH728" s="220"/>
      <c r="AI728" s="220"/>
      <c r="AJ728" s="220"/>
      <c r="AK728" s="222"/>
      <c r="AL728" s="222"/>
      <c r="AM728" s="222"/>
      <c r="AN728" s="222"/>
      <c r="AO728" s="223"/>
      <c r="AP728" s="220"/>
      <c r="AQ728" s="224"/>
      <c r="AR728" s="224"/>
      <c r="AS728" s="224"/>
      <c r="AT728" s="224"/>
      <c r="AU728" s="224"/>
      <c r="AV728" s="224"/>
      <c r="AW728" s="224"/>
      <c r="AX728" s="224"/>
      <c r="AY728" s="224"/>
    </row>
    <row r="729">
      <c r="A729" s="219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5"/>
      <c r="AA729" s="225"/>
      <c r="AB729" s="225"/>
      <c r="AC729" s="225"/>
      <c r="AD729" s="225"/>
      <c r="AE729" s="225"/>
      <c r="AF729" s="225"/>
      <c r="AG729" s="220"/>
      <c r="AH729" s="220"/>
      <c r="AI729" s="220"/>
      <c r="AJ729" s="220"/>
      <c r="AK729" s="222"/>
      <c r="AL729" s="222"/>
      <c r="AM729" s="222"/>
      <c r="AN729" s="222"/>
      <c r="AO729" s="223"/>
      <c r="AP729" s="220"/>
      <c r="AQ729" s="224"/>
      <c r="AR729" s="224"/>
      <c r="AS729" s="224"/>
      <c r="AT729" s="224"/>
      <c r="AU729" s="224"/>
      <c r="AV729" s="224"/>
      <c r="AW729" s="224"/>
      <c r="AX729" s="224"/>
      <c r="AY729" s="224"/>
    </row>
    <row r="730">
      <c r="A730" s="219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5"/>
      <c r="AA730" s="225"/>
      <c r="AB730" s="225"/>
      <c r="AC730" s="225"/>
      <c r="AD730" s="225"/>
      <c r="AE730" s="225"/>
      <c r="AF730" s="225"/>
      <c r="AG730" s="220"/>
      <c r="AH730" s="220"/>
      <c r="AI730" s="220"/>
      <c r="AJ730" s="220"/>
      <c r="AK730" s="222"/>
      <c r="AL730" s="222"/>
      <c r="AM730" s="222"/>
      <c r="AN730" s="222"/>
      <c r="AO730" s="223"/>
      <c r="AP730" s="220"/>
      <c r="AQ730" s="224"/>
      <c r="AR730" s="224"/>
      <c r="AS730" s="224"/>
      <c r="AT730" s="224"/>
      <c r="AU730" s="224"/>
      <c r="AV730" s="224"/>
      <c r="AW730" s="224"/>
      <c r="AX730" s="224"/>
      <c r="AY730" s="224"/>
    </row>
    <row r="731">
      <c r="A731" s="219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5"/>
      <c r="AA731" s="225"/>
      <c r="AB731" s="225"/>
      <c r="AC731" s="225"/>
      <c r="AD731" s="225"/>
      <c r="AE731" s="225"/>
      <c r="AF731" s="225"/>
      <c r="AG731" s="220"/>
      <c r="AH731" s="220"/>
      <c r="AI731" s="220"/>
      <c r="AJ731" s="220"/>
      <c r="AK731" s="222"/>
      <c r="AL731" s="222"/>
      <c r="AM731" s="222"/>
      <c r="AN731" s="222"/>
      <c r="AO731" s="223"/>
      <c r="AP731" s="220"/>
      <c r="AQ731" s="224"/>
      <c r="AR731" s="224"/>
      <c r="AS731" s="224"/>
      <c r="AT731" s="224"/>
      <c r="AU731" s="224"/>
      <c r="AV731" s="224"/>
      <c r="AW731" s="224"/>
      <c r="AX731" s="224"/>
      <c r="AY731" s="224"/>
    </row>
    <row r="732">
      <c r="A732" s="219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5"/>
      <c r="AA732" s="225"/>
      <c r="AB732" s="225"/>
      <c r="AC732" s="225"/>
      <c r="AD732" s="225"/>
      <c r="AE732" s="225"/>
      <c r="AF732" s="225"/>
      <c r="AG732" s="220"/>
      <c r="AH732" s="220"/>
      <c r="AI732" s="220"/>
      <c r="AJ732" s="220"/>
      <c r="AK732" s="222"/>
      <c r="AL732" s="222"/>
      <c r="AM732" s="222"/>
      <c r="AN732" s="222"/>
      <c r="AO732" s="223"/>
      <c r="AP732" s="220"/>
      <c r="AQ732" s="224"/>
      <c r="AR732" s="224"/>
      <c r="AS732" s="224"/>
      <c r="AT732" s="224"/>
      <c r="AU732" s="224"/>
      <c r="AV732" s="224"/>
      <c r="AW732" s="224"/>
      <c r="AX732" s="224"/>
      <c r="AY732" s="224"/>
    </row>
    <row r="733">
      <c r="A733" s="219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5"/>
      <c r="AA733" s="225"/>
      <c r="AB733" s="225"/>
      <c r="AC733" s="225"/>
      <c r="AD733" s="225"/>
      <c r="AE733" s="225"/>
      <c r="AF733" s="225"/>
      <c r="AG733" s="220"/>
      <c r="AH733" s="220"/>
      <c r="AI733" s="220"/>
      <c r="AJ733" s="220"/>
      <c r="AK733" s="222"/>
      <c r="AL733" s="222"/>
      <c r="AM733" s="222"/>
      <c r="AN733" s="222"/>
      <c r="AO733" s="223"/>
      <c r="AP733" s="220"/>
      <c r="AQ733" s="224"/>
      <c r="AR733" s="224"/>
      <c r="AS733" s="224"/>
      <c r="AT733" s="224"/>
      <c r="AU733" s="224"/>
      <c r="AV733" s="224"/>
      <c r="AW733" s="224"/>
      <c r="AX733" s="224"/>
      <c r="AY733" s="224"/>
    </row>
    <row r="734">
      <c r="A734" s="219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5"/>
      <c r="AA734" s="225"/>
      <c r="AB734" s="225"/>
      <c r="AC734" s="225"/>
      <c r="AD734" s="225"/>
      <c r="AE734" s="225"/>
      <c r="AF734" s="225"/>
      <c r="AG734" s="220"/>
      <c r="AH734" s="220"/>
      <c r="AI734" s="220"/>
      <c r="AJ734" s="220"/>
      <c r="AK734" s="222"/>
      <c r="AL734" s="222"/>
      <c r="AM734" s="222"/>
      <c r="AN734" s="222"/>
      <c r="AO734" s="223"/>
      <c r="AP734" s="220"/>
      <c r="AQ734" s="224"/>
      <c r="AR734" s="224"/>
      <c r="AS734" s="224"/>
      <c r="AT734" s="224"/>
      <c r="AU734" s="224"/>
      <c r="AV734" s="224"/>
      <c r="AW734" s="224"/>
      <c r="AX734" s="224"/>
      <c r="AY734" s="224"/>
    </row>
    <row r="735">
      <c r="A735" s="219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5"/>
      <c r="AA735" s="225"/>
      <c r="AB735" s="225"/>
      <c r="AC735" s="225"/>
      <c r="AD735" s="225"/>
      <c r="AE735" s="225"/>
      <c r="AF735" s="225"/>
      <c r="AG735" s="220"/>
      <c r="AH735" s="220"/>
      <c r="AI735" s="220"/>
      <c r="AJ735" s="220"/>
      <c r="AK735" s="222"/>
      <c r="AL735" s="222"/>
      <c r="AM735" s="222"/>
      <c r="AN735" s="222"/>
      <c r="AO735" s="223"/>
      <c r="AP735" s="220"/>
      <c r="AQ735" s="224"/>
      <c r="AR735" s="224"/>
      <c r="AS735" s="224"/>
      <c r="AT735" s="224"/>
      <c r="AU735" s="224"/>
      <c r="AV735" s="224"/>
      <c r="AW735" s="224"/>
      <c r="AX735" s="224"/>
      <c r="AY735" s="224"/>
    </row>
    <row r="736">
      <c r="A736" s="219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5"/>
      <c r="AA736" s="225"/>
      <c r="AB736" s="225"/>
      <c r="AC736" s="225"/>
      <c r="AD736" s="225"/>
      <c r="AE736" s="225"/>
      <c r="AF736" s="225"/>
      <c r="AG736" s="220"/>
      <c r="AH736" s="220"/>
      <c r="AI736" s="220"/>
      <c r="AJ736" s="220"/>
      <c r="AK736" s="222"/>
      <c r="AL736" s="222"/>
      <c r="AM736" s="222"/>
      <c r="AN736" s="222"/>
      <c r="AO736" s="223"/>
      <c r="AP736" s="220"/>
      <c r="AQ736" s="224"/>
      <c r="AR736" s="224"/>
      <c r="AS736" s="224"/>
      <c r="AT736" s="224"/>
      <c r="AU736" s="224"/>
      <c r="AV736" s="224"/>
      <c r="AW736" s="224"/>
      <c r="AX736" s="224"/>
      <c r="AY736" s="224"/>
    </row>
    <row r="737">
      <c r="A737" s="219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5"/>
      <c r="AA737" s="225"/>
      <c r="AB737" s="225"/>
      <c r="AC737" s="225"/>
      <c r="AD737" s="225"/>
      <c r="AE737" s="225"/>
      <c r="AF737" s="225"/>
      <c r="AG737" s="220"/>
      <c r="AH737" s="220"/>
      <c r="AI737" s="220"/>
      <c r="AJ737" s="220"/>
      <c r="AK737" s="222"/>
      <c r="AL737" s="222"/>
      <c r="AM737" s="222"/>
      <c r="AN737" s="222"/>
      <c r="AO737" s="223"/>
      <c r="AP737" s="220"/>
      <c r="AQ737" s="224"/>
      <c r="AR737" s="224"/>
      <c r="AS737" s="224"/>
      <c r="AT737" s="224"/>
      <c r="AU737" s="224"/>
      <c r="AV737" s="224"/>
      <c r="AW737" s="224"/>
      <c r="AX737" s="224"/>
      <c r="AY737" s="224"/>
    </row>
    <row r="738">
      <c r="A738" s="219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5"/>
      <c r="AA738" s="225"/>
      <c r="AB738" s="225"/>
      <c r="AC738" s="225"/>
      <c r="AD738" s="225"/>
      <c r="AE738" s="225"/>
      <c r="AF738" s="225"/>
      <c r="AG738" s="220"/>
      <c r="AH738" s="220"/>
      <c r="AI738" s="220"/>
      <c r="AJ738" s="220"/>
      <c r="AK738" s="222"/>
      <c r="AL738" s="222"/>
      <c r="AM738" s="222"/>
      <c r="AN738" s="222"/>
      <c r="AO738" s="223"/>
      <c r="AP738" s="220"/>
      <c r="AQ738" s="224"/>
      <c r="AR738" s="224"/>
      <c r="AS738" s="224"/>
      <c r="AT738" s="224"/>
      <c r="AU738" s="224"/>
      <c r="AV738" s="224"/>
      <c r="AW738" s="224"/>
      <c r="AX738" s="224"/>
      <c r="AY738" s="224"/>
    </row>
    <row r="739">
      <c r="A739" s="219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5"/>
      <c r="AA739" s="225"/>
      <c r="AB739" s="225"/>
      <c r="AC739" s="225"/>
      <c r="AD739" s="225"/>
      <c r="AE739" s="225"/>
      <c r="AF739" s="225"/>
      <c r="AG739" s="220"/>
      <c r="AH739" s="220"/>
      <c r="AI739" s="220"/>
      <c r="AJ739" s="220"/>
      <c r="AK739" s="222"/>
      <c r="AL739" s="222"/>
      <c r="AM739" s="222"/>
      <c r="AN739" s="222"/>
      <c r="AO739" s="223"/>
      <c r="AP739" s="220"/>
      <c r="AQ739" s="224"/>
      <c r="AR739" s="224"/>
      <c r="AS739" s="224"/>
      <c r="AT739" s="224"/>
      <c r="AU739" s="224"/>
      <c r="AV739" s="224"/>
      <c r="AW739" s="224"/>
      <c r="AX739" s="224"/>
      <c r="AY739" s="224"/>
    </row>
    <row r="740">
      <c r="A740" s="219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5"/>
      <c r="AA740" s="225"/>
      <c r="AB740" s="225"/>
      <c r="AC740" s="225"/>
      <c r="AD740" s="225"/>
      <c r="AE740" s="225"/>
      <c r="AF740" s="225"/>
      <c r="AG740" s="220"/>
      <c r="AH740" s="220"/>
      <c r="AI740" s="220"/>
      <c r="AJ740" s="220"/>
      <c r="AK740" s="222"/>
      <c r="AL740" s="222"/>
      <c r="AM740" s="222"/>
      <c r="AN740" s="222"/>
      <c r="AO740" s="223"/>
      <c r="AP740" s="220"/>
      <c r="AQ740" s="224"/>
      <c r="AR740" s="224"/>
      <c r="AS740" s="224"/>
      <c r="AT740" s="224"/>
      <c r="AU740" s="224"/>
      <c r="AV740" s="224"/>
      <c r="AW740" s="224"/>
      <c r="AX740" s="224"/>
      <c r="AY740" s="224"/>
    </row>
    <row r="741">
      <c r="A741" s="219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5"/>
      <c r="AA741" s="225"/>
      <c r="AB741" s="225"/>
      <c r="AC741" s="225"/>
      <c r="AD741" s="225"/>
      <c r="AE741" s="225"/>
      <c r="AF741" s="225"/>
      <c r="AG741" s="220"/>
      <c r="AH741" s="220"/>
      <c r="AI741" s="220"/>
      <c r="AJ741" s="220"/>
      <c r="AK741" s="222"/>
      <c r="AL741" s="222"/>
      <c r="AM741" s="222"/>
      <c r="AN741" s="222"/>
      <c r="AO741" s="223"/>
      <c r="AP741" s="220"/>
      <c r="AQ741" s="224"/>
      <c r="AR741" s="224"/>
      <c r="AS741" s="224"/>
      <c r="AT741" s="224"/>
      <c r="AU741" s="224"/>
      <c r="AV741" s="224"/>
      <c r="AW741" s="224"/>
      <c r="AX741" s="224"/>
      <c r="AY741" s="224"/>
    </row>
    <row r="742">
      <c r="A742" s="219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5"/>
      <c r="AA742" s="225"/>
      <c r="AB742" s="225"/>
      <c r="AC742" s="225"/>
      <c r="AD742" s="225"/>
      <c r="AE742" s="225"/>
      <c r="AF742" s="225"/>
      <c r="AG742" s="220"/>
      <c r="AH742" s="220"/>
      <c r="AI742" s="220"/>
      <c r="AJ742" s="220"/>
      <c r="AK742" s="222"/>
      <c r="AL742" s="222"/>
      <c r="AM742" s="222"/>
      <c r="AN742" s="222"/>
      <c r="AO742" s="223"/>
      <c r="AP742" s="220"/>
      <c r="AQ742" s="224"/>
      <c r="AR742" s="224"/>
      <c r="AS742" s="224"/>
      <c r="AT742" s="224"/>
      <c r="AU742" s="224"/>
      <c r="AV742" s="224"/>
      <c r="AW742" s="224"/>
      <c r="AX742" s="224"/>
      <c r="AY742" s="224"/>
    </row>
    <row r="743">
      <c r="A743" s="219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5"/>
      <c r="AA743" s="225"/>
      <c r="AB743" s="225"/>
      <c r="AC743" s="225"/>
      <c r="AD743" s="225"/>
      <c r="AE743" s="225"/>
      <c r="AF743" s="225"/>
      <c r="AG743" s="220"/>
      <c r="AH743" s="220"/>
      <c r="AI743" s="220"/>
      <c r="AJ743" s="220"/>
      <c r="AK743" s="222"/>
      <c r="AL743" s="222"/>
      <c r="AM743" s="222"/>
      <c r="AN743" s="222"/>
      <c r="AO743" s="223"/>
      <c r="AP743" s="220"/>
      <c r="AQ743" s="224"/>
      <c r="AR743" s="224"/>
      <c r="AS743" s="224"/>
      <c r="AT743" s="224"/>
      <c r="AU743" s="224"/>
      <c r="AV743" s="224"/>
      <c r="AW743" s="224"/>
      <c r="AX743" s="224"/>
      <c r="AY743" s="224"/>
    </row>
    <row r="744">
      <c r="A744" s="219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5"/>
      <c r="AA744" s="225"/>
      <c r="AB744" s="225"/>
      <c r="AC744" s="225"/>
      <c r="AD744" s="225"/>
      <c r="AE744" s="225"/>
      <c r="AF744" s="225"/>
      <c r="AG744" s="220"/>
      <c r="AH744" s="220"/>
      <c r="AI744" s="220"/>
      <c r="AJ744" s="220"/>
      <c r="AK744" s="222"/>
      <c r="AL744" s="222"/>
      <c r="AM744" s="222"/>
      <c r="AN744" s="222"/>
      <c r="AO744" s="223"/>
      <c r="AP744" s="220"/>
      <c r="AQ744" s="224"/>
      <c r="AR744" s="224"/>
      <c r="AS744" s="224"/>
      <c r="AT744" s="224"/>
      <c r="AU744" s="224"/>
      <c r="AV744" s="224"/>
      <c r="AW744" s="224"/>
      <c r="AX744" s="224"/>
      <c r="AY744" s="224"/>
    </row>
    <row r="745">
      <c r="A745" s="219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5"/>
      <c r="AA745" s="225"/>
      <c r="AB745" s="225"/>
      <c r="AC745" s="225"/>
      <c r="AD745" s="225"/>
      <c r="AE745" s="225"/>
      <c r="AF745" s="225"/>
      <c r="AG745" s="220"/>
      <c r="AH745" s="220"/>
      <c r="AI745" s="220"/>
      <c r="AJ745" s="220"/>
      <c r="AK745" s="222"/>
      <c r="AL745" s="222"/>
      <c r="AM745" s="222"/>
      <c r="AN745" s="222"/>
      <c r="AO745" s="223"/>
      <c r="AP745" s="220"/>
      <c r="AQ745" s="224"/>
      <c r="AR745" s="224"/>
      <c r="AS745" s="224"/>
      <c r="AT745" s="224"/>
      <c r="AU745" s="224"/>
      <c r="AV745" s="224"/>
      <c r="AW745" s="224"/>
      <c r="AX745" s="224"/>
      <c r="AY745" s="224"/>
    </row>
    <row r="746">
      <c r="A746" s="219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5"/>
      <c r="AA746" s="225"/>
      <c r="AB746" s="225"/>
      <c r="AC746" s="225"/>
      <c r="AD746" s="225"/>
      <c r="AE746" s="225"/>
      <c r="AF746" s="225"/>
      <c r="AG746" s="220"/>
      <c r="AH746" s="220"/>
      <c r="AI746" s="220"/>
      <c r="AJ746" s="220"/>
      <c r="AK746" s="222"/>
      <c r="AL746" s="222"/>
      <c r="AM746" s="222"/>
      <c r="AN746" s="222"/>
      <c r="AO746" s="223"/>
      <c r="AP746" s="220"/>
      <c r="AQ746" s="224"/>
      <c r="AR746" s="224"/>
      <c r="AS746" s="224"/>
      <c r="AT746" s="224"/>
      <c r="AU746" s="224"/>
      <c r="AV746" s="224"/>
      <c r="AW746" s="224"/>
      <c r="AX746" s="224"/>
      <c r="AY746" s="224"/>
    </row>
    <row r="747">
      <c r="A747" s="219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5"/>
      <c r="AA747" s="225"/>
      <c r="AB747" s="225"/>
      <c r="AC747" s="225"/>
      <c r="AD747" s="225"/>
      <c r="AE747" s="225"/>
      <c r="AF747" s="225"/>
      <c r="AG747" s="220"/>
      <c r="AH747" s="220"/>
      <c r="AI747" s="220"/>
      <c r="AJ747" s="220"/>
      <c r="AK747" s="222"/>
      <c r="AL747" s="222"/>
      <c r="AM747" s="222"/>
      <c r="AN747" s="222"/>
      <c r="AO747" s="223"/>
      <c r="AP747" s="220"/>
      <c r="AQ747" s="224"/>
      <c r="AR747" s="224"/>
      <c r="AS747" s="224"/>
      <c r="AT747" s="224"/>
      <c r="AU747" s="224"/>
      <c r="AV747" s="224"/>
      <c r="AW747" s="224"/>
      <c r="AX747" s="224"/>
      <c r="AY747" s="224"/>
    </row>
    <row r="748">
      <c r="A748" s="219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5"/>
      <c r="AA748" s="225"/>
      <c r="AB748" s="225"/>
      <c r="AC748" s="225"/>
      <c r="AD748" s="225"/>
      <c r="AE748" s="225"/>
      <c r="AF748" s="225"/>
      <c r="AG748" s="220"/>
      <c r="AH748" s="220"/>
      <c r="AI748" s="220"/>
      <c r="AJ748" s="220"/>
      <c r="AK748" s="222"/>
      <c r="AL748" s="222"/>
      <c r="AM748" s="222"/>
      <c r="AN748" s="222"/>
      <c r="AO748" s="223"/>
      <c r="AP748" s="220"/>
      <c r="AQ748" s="224"/>
      <c r="AR748" s="224"/>
      <c r="AS748" s="224"/>
      <c r="AT748" s="224"/>
      <c r="AU748" s="224"/>
      <c r="AV748" s="224"/>
      <c r="AW748" s="224"/>
      <c r="AX748" s="224"/>
      <c r="AY748" s="224"/>
    </row>
    <row r="749">
      <c r="A749" s="219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5"/>
      <c r="AA749" s="225"/>
      <c r="AB749" s="225"/>
      <c r="AC749" s="225"/>
      <c r="AD749" s="225"/>
      <c r="AE749" s="225"/>
      <c r="AF749" s="225"/>
      <c r="AG749" s="220"/>
      <c r="AH749" s="220"/>
      <c r="AI749" s="220"/>
      <c r="AJ749" s="220"/>
      <c r="AK749" s="222"/>
      <c r="AL749" s="222"/>
      <c r="AM749" s="222"/>
      <c r="AN749" s="222"/>
      <c r="AO749" s="223"/>
      <c r="AP749" s="220"/>
      <c r="AQ749" s="224"/>
      <c r="AR749" s="224"/>
      <c r="AS749" s="224"/>
      <c r="AT749" s="224"/>
      <c r="AU749" s="224"/>
      <c r="AV749" s="224"/>
      <c r="AW749" s="224"/>
      <c r="AX749" s="224"/>
      <c r="AY749" s="224"/>
    </row>
    <row r="750">
      <c r="A750" s="219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5"/>
      <c r="AA750" s="225"/>
      <c r="AB750" s="225"/>
      <c r="AC750" s="225"/>
      <c r="AD750" s="225"/>
      <c r="AE750" s="225"/>
      <c r="AF750" s="225"/>
      <c r="AG750" s="220"/>
      <c r="AH750" s="220"/>
      <c r="AI750" s="220"/>
      <c r="AJ750" s="220"/>
      <c r="AK750" s="222"/>
      <c r="AL750" s="222"/>
      <c r="AM750" s="222"/>
      <c r="AN750" s="222"/>
      <c r="AO750" s="223"/>
      <c r="AP750" s="220"/>
      <c r="AQ750" s="224"/>
      <c r="AR750" s="224"/>
      <c r="AS750" s="224"/>
      <c r="AT750" s="224"/>
      <c r="AU750" s="224"/>
      <c r="AV750" s="224"/>
      <c r="AW750" s="224"/>
      <c r="AX750" s="224"/>
      <c r="AY750" s="224"/>
    </row>
    <row r="751">
      <c r="A751" s="219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5"/>
      <c r="AA751" s="225"/>
      <c r="AB751" s="225"/>
      <c r="AC751" s="225"/>
      <c r="AD751" s="225"/>
      <c r="AE751" s="225"/>
      <c r="AF751" s="225"/>
      <c r="AG751" s="220"/>
      <c r="AH751" s="220"/>
      <c r="AI751" s="220"/>
      <c r="AJ751" s="220"/>
      <c r="AK751" s="222"/>
      <c r="AL751" s="222"/>
      <c r="AM751" s="222"/>
      <c r="AN751" s="222"/>
      <c r="AO751" s="223"/>
      <c r="AP751" s="220"/>
      <c r="AQ751" s="224"/>
      <c r="AR751" s="224"/>
      <c r="AS751" s="224"/>
      <c r="AT751" s="224"/>
      <c r="AU751" s="224"/>
      <c r="AV751" s="224"/>
      <c r="AW751" s="224"/>
      <c r="AX751" s="224"/>
      <c r="AY751" s="224"/>
    </row>
    <row r="752">
      <c r="A752" s="219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5"/>
      <c r="AA752" s="225"/>
      <c r="AB752" s="225"/>
      <c r="AC752" s="225"/>
      <c r="AD752" s="225"/>
      <c r="AE752" s="225"/>
      <c r="AF752" s="225"/>
      <c r="AG752" s="220"/>
      <c r="AH752" s="220"/>
      <c r="AI752" s="220"/>
      <c r="AJ752" s="220"/>
      <c r="AK752" s="222"/>
      <c r="AL752" s="222"/>
      <c r="AM752" s="222"/>
      <c r="AN752" s="222"/>
      <c r="AO752" s="223"/>
      <c r="AP752" s="220"/>
      <c r="AQ752" s="224"/>
      <c r="AR752" s="224"/>
      <c r="AS752" s="224"/>
      <c r="AT752" s="224"/>
      <c r="AU752" s="224"/>
      <c r="AV752" s="224"/>
      <c r="AW752" s="224"/>
      <c r="AX752" s="224"/>
      <c r="AY752" s="224"/>
    </row>
    <row r="753">
      <c r="A753" s="219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5"/>
      <c r="AA753" s="225"/>
      <c r="AB753" s="225"/>
      <c r="AC753" s="225"/>
      <c r="AD753" s="225"/>
      <c r="AE753" s="225"/>
      <c r="AF753" s="225"/>
      <c r="AG753" s="220"/>
      <c r="AH753" s="220"/>
      <c r="AI753" s="220"/>
      <c r="AJ753" s="220"/>
      <c r="AK753" s="222"/>
      <c r="AL753" s="222"/>
      <c r="AM753" s="222"/>
      <c r="AN753" s="222"/>
      <c r="AO753" s="223"/>
      <c r="AP753" s="220"/>
      <c r="AQ753" s="224"/>
      <c r="AR753" s="224"/>
      <c r="AS753" s="224"/>
      <c r="AT753" s="224"/>
      <c r="AU753" s="224"/>
      <c r="AV753" s="224"/>
      <c r="AW753" s="224"/>
      <c r="AX753" s="224"/>
      <c r="AY753" s="224"/>
    </row>
    <row r="754">
      <c r="A754" s="219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5"/>
      <c r="AA754" s="225"/>
      <c r="AB754" s="225"/>
      <c r="AC754" s="225"/>
      <c r="AD754" s="225"/>
      <c r="AE754" s="225"/>
      <c r="AF754" s="225"/>
      <c r="AG754" s="220"/>
      <c r="AH754" s="220"/>
      <c r="AI754" s="220"/>
      <c r="AJ754" s="220"/>
      <c r="AK754" s="222"/>
      <c r="AL754" s="222"/>
      <c r="AM754" s="222"/>
      <c r="AN754" s="222"/>
      <c r="AO754" s="223"/>
      <c r="AP754" s="220"/>
      <c r="AQ754" s="224"/>
      <c r="AR754" s="224"/>
      <c r="AS754" s="224"/>
      <c r="AT754" s="224"/>
      <c r="AU754" s="224"/>
      <c r="AV754" s="224"/>
      <c r="AW754" s="224"/>
      <c r="AX754" s="224"/>
      <c r="AY754" s="224"/>
    </row>
    <row r="755">
      <c r="A755" s="219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5"/>
      <c r="AA755" s="225"/>
      <c r="AB755" s="225"/>
      <c r="AC755" s="225"/>
      <c r="AD755" s="225"/>
      <c r="AE755" s="225"/>
      <c r="AF755" s="225"/>
      <c r="AG755" s="220"/>
      <c r="AH755" s="220"/>
      <c r="AI755" s="220"/>
      <c r="AJ755" s="220"/>
      <c r="AK755" s="222"/>
      <c r="AL755" s="222"/>
      <c r="AM755" s="222"/>
      <c r="AN755" s="222"/>
      <c r="AO755" s="223"/>
      <c r="AP755" s="220"/>
      <c r="AQ755" s="224"/>
      <c r="AR755" s="224"/>
      <c r="AS755" s="224"/>
      <c r="AT755" s="224"/>
      <c r="AU755" s="224"/>
      <c r="AV755" s="224"/>
      <c r="AW755" s="224"/>
      <c r="AX755" s="224"/>
      <c r="AY755" s="224"/>
    </row>
    <row r="756">
      <c r="A756" s="219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5"/>
      <c r="AA756" s="225"/>
      <c r="AB756" s="225"/>
      <c r="AC756" s="225"/>
      <c r="AD756" s="225"/>
      <c r="AE756" s="225"/>
      <c r="AF756" s="225"/>
      <c r="AG756" s="220"/>
      <c r="AH756" s="220"/>
      <c r="AI756" s="220"/>
      <c r="AJ756" s="220"/>
      <c r="AK756" s="222"/>
      <c r="AL756" s="222"/>
      <c r="AM756" s="222"/>
      <c r="AN756" s="222"/>
      <c r="AO756" s="223"/>
      <c r="AP756" s="220"/>
      <c r="AQ756" s="224"/>
      <c r="AR756" s="224"/>
      <c r="AS756" s="224"/>
      <c r="AT756" s="224"/>
      <c r="AU756" s="224"/>
      <c r="AV756" s="224"/>
      <c r="AW756" s="224"/>
      <c r="AX756" s="224"/>
      <c r="AY756" s="224"/>
    </row>
    <row r="757">
      <c r="A757" s="219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5"/>
      <c r="AA757" s="225"/>
      <c r="AB757" s="225"/>
      <c r="AC757" s="225"/>
      <c r="AD757" s="225"/>
      <c r="AE757" s="225"/>
      <c r="AF757" s="225"/>
      <c r="AG757" s="220"/>
      <c r="AH757" s="220"/>
      <c r="AI757" s="220"/>
      <c r="AJ757" s="220"/>
      <c r="AK757" s="222"/>
      <c r="AL757" s="222"/>
      <c r="AM757" s="222"/>
      <c r="AN757" s="222"/>
      <c r="AO757" s="223"/>
      <c r="AP757" s="220"/>
      <c r="AQ757" s="224"/>
      <c r="AR757" s="224"/>
      <c r="AS757" s="224"/>
      <c r="AT757" s="224"/>
      <c r="AU757" s="224"/>
      <c r="AV757" s="224"/>
      <c r="AW757" s="224"/>
      <c r="AX757" s="224"/>
      <c r="AY757" s="224"/>
    </row>
    <row r="758">
      <c r="A758" s="219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5"/>
      <c r="AA758" s="225"/>
      <c r="AB758" s="225"/>
      <c r="AC758" s="225"/>
      <c r="AD758" s="225"/>
      <c r="AE758" s="225"/>
      <c r="AF758" s="225"/>
      <c r="AG758" s="220"/>
      <c r="AH758" s="220"/>
      <c r="AI758" s="220"/>
      <c r="AJ758" s="220"/>
      <c r="AK758" s="222"/>
      <c r="AL758" s="222"/>
      <c r="AM758" s="222"/>
      <c r="AN758" s="222"/>
      <c r="AO758" s="223"/>
      <c r="AP758" s="220"/>
      <c r="AQ758" s="224"/>
      <c r="AR758" s="224"/>
      <c r="AS758" s="224"/>
      <c r="AT758" s="224"/>
      <c r="AU758" s="224"/>
      <c r="AV758" s="224"/>
      <c r="AW758" s="224"/>
      <c r="AX758" s="224"/>
      <c r="AY758" s="224"/>
    </row>
    <row r="759">
      <c r="A759" s="219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5"/>
      <c r="AA759" s="225"/>
      <c r="AB759" s="225"/>
      <c r="AC759" s="225"/>
      <c r="AD759" s="225"/>
      <c r="AE759" s="225"/>
      <c r="AF759" s="225"/>
      <c r="AG759" s="220"/>
      <c r="AH759" s="220"/>
      <c r="AI759" s="220"/>
      <c r="AJ759" s="220"/>
      <c r="AK759" s="222"/>
      <c r="AL759" s="222"/>
      <c r="AM759" s="222"/>
      <c r="AN759" s="222"/>
      <c r="AO759" s="223"/>
      <c r="AP759" s="220"/>
      <c r="AQ759" s="224"/>
      <c r="AR759" s="224"/>
      <c r="AS759" s="224"/>
      <c r="AT759" s="224"/>
      <c r="AU759" s="224"/>
      <c r="AV759" s="224"/>
      <c r="AW759" s="224"/>
      <c r="AX759" s="224"/>
      <c r="AY759" s="224"/>
    </row>
    <row r="760">
      <c r="A760" s="219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5"/>
      <c r="AA760" s="225"/>
      <c r="AB760" s="225"/>
      <c r="AC760" s="225"/>
      <c r="AD760" s="225"/>
      <c r="AE760" s="225"/>
      <c r="AF760" s="225"/>
      <c r="AG760" s="220"/>
      <c r="AH760" s="220"/>
      <c r="AI760" s="220"/>
      <c r="AJ760" s="220"/>
      <c r="AK760" s="222"/>
      <c r="AL760" s="222"/>
      <c r="AM760" s="222"/>
      <c r="AN760" s="222"/>
      <c r="AO760" s="223"/>
      <c r="AP760" s="220"/>
      <c r="AQ760" s="224"/>
      <c r="AR760" s="224"/>
      <c r="AS760" s="224"/>
      <c r="AT760" s="224"/>
      <c r="AU760" s="224"/>
      <c r="AV760" s="224"/>
      <c r="AW760" s="224"/>
      <c r="AX760" s="224"/>
      <c r="AY760" s="224"/>
    </row>
    <row r="761">
      <c r="A761" s="219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5"/>
      <c r="AA761" s="225"/>
      <c r="AB761" s="225"/>
      <c r="AC761" s="225"/>
      <c r="AD761" s="225"/>
      <c r="AE761" s="225"/>
      <c r="AF761" s="225"/>
      <c r="AG761" s="220"/>
      <c r="AH761" s="220"/>
      <c r="AI761" s="220"/>
      <c r="AJ761" s="220"/>
      <c r="AK761" s="222"/>
      <c r="AL761" s="222"/>
      <c r="AM761" s="222"/>
      <c r="AN761" s="222"/>
      <c r="AO761" s="223"/>
      <c r="AP761" s="220"/>
      <c r="AQ761" s="224"/>
      <c r="AR761" s="224"/>
      <c r="AS761" s="224"/>
      <c r="AT761" s="224"/>
      <c r="AU761" s="224"/>
      <c r="AV761" s="224"/>
      <c r="AW761" s="224"/>
      <c r="AX761" s="224"/>
      <c r="AY761" s="224"/>
    </row>
    <row r="762">
      <c r="A762" s="219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5"/>
      <c r="AA762" s="225"/>
      <c r="AB762" s="225"/>
      <c r="AC762" s="225"/>
      <c r="AD762" s="225"/>
      <c r="AE762" s="225"/>
      <c r="AF762" s="225"/>
      <c r="AG762" s="220"/>
      <c r="AH762" s="220"/>
      <c r="AI762" s="220"/>
      <c r="AJ762" s="220"/>
      <c r="AK762" s="222"/>
      <c r="AL762" s="222"/>
      <c r="AM762" s="222"/>
      <c r="AN762" s="222"/>
      <c r="AO762" s="223"/>
      <c r="AP762" s="220"/>
      <c r="AQ762" s="224"/>
      <c r="AR762" s="224"/>
      <c r="AS762" s="224"/>
      <c r="AT762" s="224"/>
      <c r="AU762" s="224"/>
      <c r="AV762" s="224"/>
      <c r="AW762" s="224"/>
      <c r="AX762" s="224"/>
      <c r="AY762" s="224"/>
    </row>
    <row r="763">
      <c r="A763" s="219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5"/>
      <c r="AA763" s="225"/>
      <c r="AB763" s="225"/>
      <c r="AC763" s="225"/>
      <c r="AD763" s="225"/>
      <c r="AE763" s="225"/>
      <c r="AF763" s="225"/>
      <c r="AG763" s="220"/>
      <c r="AH763" s="220"/>
      <c r="AI763" s="220"/>
      <c r="AJ763" s="220"/>
      <c r="AK763" s="222"/>
      <c r="AL763" s="222"/>
      <c r="AM763" s="222"/>
      <c r="AN763" s="222"/>
      <c r="AO763" s="223"/>
      <c r="AP763" s="220"/>
      <c r="AQ763" s="224"/>
      <c r="AR763" s="224"/>
      <c r="AS763" s="224"/>
      <c r="AT763" s="224"/>
      <c r="AU763" s="224"/>
      <c r="AV763" s="224"/>
      <c r="AW763" s="224"/>
      <c r="AX763" s="224"/>
      <c r="AY763" s="224"/>
    </row>
    <row r="764">
      <c r="A764" s="219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5"/>
      <c r="AA764" s="225"/>
      <c r="AB764" s="225"/>
      <c r="AC764" s="225"/>
      <c r="AD764" s="225"/>
      <c r="AE764" s="225"/>
      <c r="AF764" s="225"/>
      <c r="AG764" s="220"/>
      <c r="AH764" s="220"/>
      <c r="AI764" s="220"/>
      <c r="AJ764" s="220"/>
      <c r="AK764" s="222"/>
      <c r="AL764" s="222"/>
      <c r="AM764" s="222"/>
      <c r="AN764" s="222"/>
      <c r="AO764" s="223"/>
      <c r="AP764" s="220"/>
      <c r="AQ764" s="224"/>
      <c r="AR764" s="224"/>
      <c r="AS764" s="224"/>
      <c r="AT764" s="224"/>
      <c r="AU764" s="224"/>
      <c r="AV764" s="224"/>
      <c r="AW764" s="224"/>
      <c r="AX764" s="224"/>
      <c r="AY764" s="224"/>
    </row>
    <row r="765">
      <c r="A765" s="219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5"/>
      <c r="AA765" s="225"/>
      <c r="AB765" s="225"/>
      <c r="AC765" s="225"/>
      <c r="AD765" s="225"/>
      <c r="AE765" s="225"/>
      <c r="AF765" s="225"/>
      <c r="AG765" s="220"/>
      <c r="AH765" s="220"/>
      <c r="AI765" s="220"/>
      <c r="AJ765" s="220"/>
      <c r="AK765" s="222"/>
      <c r="AL765" s="222"/>
      <c r="AM765" s="222"/>
      <c r="AN765" s="222"/>
      <c r="AO765" s="223"/>
      <c r="AP765" s="220"/>
      <c r="AQ765" s="224"/>
      <c r="AR765" s="224"/>
      <c r="AS765" s="224"/>
      <c r="AT765" s="224"/>
      <c r="AU765" s="224"/>
      <c r="AV765" s="224"/>
      <c r="AW765" s="224"/>
      <c r="AX765" s="224"/>
      <c r="AY765" s="224"/>
    </row>
    <row r="766">
      <c r="A766" s="219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5"/>
      <c r="AA766" s="225"/>
      <c r="AB766" s="225"/>
      <c r="AC766" s="225"/>
      <c r="AD766" s="225"/>
      <c r="AE766" s="225"/>
      <c r="AF766" s="225"/>
      <c r="AG766" s="220"/>
      <c r="AH766" s="220"/>
      <c r="AI766" s="220"/>
      <c r="AJ766" s="220"/>
      <c r="AK766" s="222"/>
      <c r="AL766" s="222"/>
      <c r="AM766" s="222"/>
      <c r="AN766" s="222"/>
      <c r="AO766" s="223"/>
      <c r="AP766" s="220"/>
      <c r="AQ766" s="224"/>
      <c r="AR766" s="224"/>
      <c r="AS766" s="224"/>
      <c r="AT766" s="224"/>
      <c r="AU766" s="224"/>
      <c r="AV766" s="224"/>
      <c r="AW766" s="224"/>
      <c r="AX766" s="224"/>
      <c r="AY766" s="224"/>
    </row>
    <row r="767">
      <c r="A767" s="219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5"/>
      <c r="AA767" s="225"/>
      <c r="AB767" s="225"/>
      <c r="AC767" s="225"/>
      <c r="AD767" s="225"/>
      <c r="AE767" s="225"/>
      <c r="AF767" s="225"/>
      <c r="AG767" s="220"/>
      <c r="AH767" s="220"/>
      <c r="AI767" s="220"/>
      <c r="AJ767" s="220"/>
      <c r="AK767" s="222"/>
      <c r="AL767" s="222"/>
      <c r="AM767" s="222"/>
      <c r="AN767" s="222"/>
      <c r="AO767" s="223"/>
      <c r="AP767" s="220"/>
      <c r="AQ767" s="224"/>
      <c r="AR767" s="224"/>
      <c r="AS767" s="224"/>
      <c r="AT767" s="224"/>
      <c r="AU767" s="224"/>
      <c r="AV767" s="224"/>
      <c r="AW767" s="224"/>
      <c r="AX767" s="224"/>
      <c r="AY767" s="224"/>
    </row>
    <row r="768">
      <c r="A768" s="219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5"/>
      <c r="AA768" s="225"/>
      <c r="AB768" s="225"/>
      <c r="AC768" s="225"/>
      <c r="AD768" s="225"/>
      <c r="AE768" s="225"/>
      <c r="AF768" s="225"/>
      <c r="AG768" s="220"/>
      <c r="AH768" s="220"/>
      <c r="AI768" s="220"/>
      <c r="AJ768" s="220"/>
      <c r="AK768" s="222"/>
      <c r="AL768" s="222"/>
      <c r="AM768" s="222"/>
      <c r="AN768" s="222"/>
      <c r="AO768" s="223"/>
      <c r="AP768" s="220"/>
      <c r="AQ768" s="224"/>
      <c r="AR768" s="224"/>
      <c r="AS768" s="224"/>
      <c r="AT768" s="224"/>
      <c r="AU768" s="224"/>
      <c r="AV768" s="224"/>
      <c r="AW768" s="224"/>
      <c r="AX768" s="224"/>
      <c r="AY768" s="224"/>
    </row>
    <row r="769">
      <c r="A769" s="219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5"/>
      <c r="AA769" s="225"/>
      <c r="AB769" s="225"/>
      <c r="AC769" s="225"/>
      <c r="AD769" s="225"/>
      <c r="AE769" s="225"/>
      <c r="AF769" s="225"/>
      <c r="AG769" s="220"/>
      <c r="AH769" s="220"/>
      <c r="AI769" s="220"/>
      <c r="AJ769" s="220"/>
      <c r="AK769" s="222"/>
      <c r="AL769" s="222"/>
      <c r="AM769" s="222"/>
      <c r="AN769" s="222"/>
      <c r="AO769" s="223"/>
      <c r="AP769" s="220"/>
      <c r="AQ769" s="224"/>
      <c r="AR769" s="224"/>
      <c r="AS769" s="224"/>
      <c r="AT769" s="224"/>
      <c r="AU769" s="224"/>
      <c r="AV769" s="224"/>
      <c r="AW769" s="224"/>
      <c r="AX769" s="224"/>
      <c r="AY769" s="224"/>
    </row>
    <row r="770">
      <c r="A770" s="219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5"/>
      <c r="AA770" s="225"/>
      <c r="AB770" s="225"/>
      <c r="AC770" s="225"/>
      <c r="AD770" s="225"/>
      <c r="AE770" s="225"/>
      <c r="AF770" s="225"/>
      <c r="AG770" s="220"/>
      <c r="AH770" s="220"/>
      <c r="AI770" s="220"/>
      <c r="AJ770" s="220"/>
      <c r="AK770" s="222"/>
      <c r="AL770" s="222"/>
      <c r="AM770" s="222"/>
      <c r="AN770" s="222"/>
      <c r="AO770" s="223"/>
      <c r="AP770" s="220"/>
      <c r="AQ770" s="224"/>
      <c r="AR770" s="224"/>
      <c r="AS770" s="224"/>
      <c r="AT770" s="224"/>
      <c r="AU770" s="224"/>
      <c r="AV770" s="224"/>
      <c r="AW770" s="224"/>
      <c r="AX770" s="224"/>
      <c r="AY770" s="224"/>
    </row>
    <row r="771">
      <c r="A771" s="219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5"/>
      <c r="AA771" s="225"/>
      <c r="AB771" s="225"/>
      <c r="AC771" s="225"/>
      <c r="AD771" s="225"/>
      <c r="AE771" s="225"/>
      <c r="AF771" s="225"/>
      <c r="AG771" s="220"/>
      <c r="AH771" s="220"/>
      <c r="AI771" s="220"/>
      <c r="AJ771" s="220"/>
      <c r="AK771" s="222"/>
      <c r="AL771" s="222"/>
      <c r="AM771" s="222"/>
      <c r="AN771" s="222"/>
      <c r="AO771" s="223"/>
      <c r="AP771" s="220"/>
      <c r="AQ771" s="224"/>
      <c r="AR771" s="224"/>
      <c r="AS771" s="224"/>
      <c r="AT771" s="224"/>
      <c r="AU771" s="224"/>
      <c r="AV771" s="224"/>
      <c r="AW771" s="224"/>
      <c r="AX771" s="224"/>
      <c r="AY771" s="224"/>
    </row>
    <row r="772">
      <c r="A772" s="219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5"/>
      <c r="AA772" s="225"/>
      <c r="AB772" s="225"/>
      <c r="AC772" s="225"/>
      <c r="AD772" s="225"/>
      <c r="AE772" s="225"/>
      <c r="AF772" s="225"/>
      <c r="AG772" s="220"/>
      <c r="AH772" s="220"/>
      <c r="AI772" s="220"/>
      <c r="AJ772" s="220"/>
      <c r="AK772" s="222"/>
      <c r="AL772" s="222"/>
      <c r="AM772" s="222"/>
      <c r="AN772" s="222"/>
      <c r="AO772" s="223"/>
      <c r="AP772" s="220"/>
      <c r="AQ772" s="224"/>
      <c r="AR772" s="224"/>
      <c r="AS772" s="224"/>
      <c r="AT772" s="224"/>
      <c r="AU772" s="224"/>
      <c r="AV772" s="224"/>
      <c r="AW772" s="224"/>
      <c r="AX772" s="224"/>
      <c r="AY772" s="224"/>
    </row>
    <row r="773">
      <c r="A773" s="219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5"/>
      <c r="AA773" s="225"/>
      <c r="AB773" s="225"/>
      <c r="AC773" s="225"/>
      <c r="AD773" s="225"/>
      <c r="AE773" s="225"/>
      <c r="AF773" s="225"/>
      <c r="AG773" s="220"/>
      <c r="AH773" s="220"/>
      <c r="AI773" s="220"/>
      <c r="AJ773" s="220"/>
      <c r="AK773" s="222"/>
      <c r="AL773" s="222"/>
      <c r="AM773" s="222"/>
      <c r="AN773" s="222"/>
      <c r="AO773" s="223"/>
      <c r="AP773" s="220"/>
      <c r="AQ773" s="224"/>
      <c r="AR773" s="224"/>
      <c r="AS773" s="224"/>
      <c r="AT773" s="224"/>
      <c r="AU773" s="224"/>
      <c r="AV773" s="224"/>
      <c r="AW773" s="224"/>
      <c r="AX773" s="224"/>
      <c r="AY773" s="224"/>
    </row>
    <row r="774">
      <c r="A774" s="219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5"/>
      <c r="AA774" s="225"/>
      <c r="AB774" s="225"/>
      <c r="AC774" s="225"/>
      <c r="AD774" s="225"/>
      <c r="AE774" s="225"/>
      <c r="AF774" s="225"/>
      <c r="AG774" s="220"/>
      <c r="AH774" s="220"/>
      <c r="AI774" s="220"/>
      <c r="AJ774" s="220"/>
      <c r="AK774" s="222"/>
      <c r="AL774" s="222"/>
      <c r="AM774" s="222"/>
      <c r="AN774" s="222"/>
      <c r="AO774" s="223"/>
      <c r="AP774" s="220"/>
      <c r="AQ774" s="224"/>
      <c r="AR774" s="224"/>
      <c r="AS774" s="224"/>
      <c r="AT774" s="224"/>
      <c r="AU774" s="224"/>
      <c r="AV774" s="224"/>
      <c r="AW774" s="224"/>
      <c r="AX774" s="224"/>
      <c r="AY774" s="224"/>
    </row>
    <row r="775">
      <c r="A775" s="219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5"/>
      <c r="AA775" s="225"/>
      <c r="AB775" s="225"/>
      <c r="AC775" s="225"/>
      <c r="AD775" s="225"/>
      <c r="AE775" s="225"/>
      <c r="AF775" s="225"/>
      <c r="AG775" s="220"/>
      <c r="AH775" s="220"/>
      <c r="AI775" s="220"/>
      <c r="AJ775" s="220"/>
      <c r="AK775" s="222"/>
      <c r="AL775" s="222"/>
      <c r="AM775" s="222"/>
      <c r="AN775" s="222"/>
      <c r="AO775" s="223"/>
      <c r="AP775" s="220"/>
      <c r="AQ775" s="224"/>
      <c r="AR775" s="224"/>
      <c r="AS775" s="224"/>
      <c r="AT775" s="224"/>
      <c r="AU775" s="224"/>
      <c r="AV775" s="224"/>
      <c r="AW775" s="224"/>
      <c r="AX775" s="224"/>
      <c r="AY775" s="224"/>
    </row>
    <row r="776">
      <c r="A776" s="219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5"/>
      <c r="AA776" s="225"/>
      <c r="AB776" s="225"/>
      <c r="AC776" s="225"/>
      <c r="AD776" s="225"/>
      <c r="AE776" s="225"/>
      <c r="AF776" s="225"/>
      <c r="AG776" s="220"/>
      <c r="AH776" s="220"/>
      <c r="AI776" s="220"/>
      <c r="AJ776" s="220"/>
      <c r="AK776" s="222"/>
      <c r="AL776" s="222"/>
      <c r="AM776" s="222"/>
      <c r="AN776" s="222"/>
      <c r="AO776" s="223"/>
      <c r="AP776" s="220"/>
      <c r="AQ776" s="224"/>
      <c r="AR776" s="224"/>
      <c r="AS776" s="224"/>
      <c r="AT776" s="224"/>
      <c r="AU776" s="224"/>
      <c r="AV776" s="224"/>
      <c r="AW776" s="224"/>
      <c r="AX776" s="224"/>
      <c r="AY776" s="224"/>
    </row>
    <row r="777">
      <c r="A777" s="219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5"/>
      <c r="AA777" s="225"/>
      <c r="AB777" s="225"/>
      <c r="AC777" s="225"/>
      <c r="AD777" s="225"/>
      <c r="AE777" s="225"/>
      <c r="AF777" s="225"/>
      <c r="AG777" s="220"/>
      <c r="AH777" s="220"/>
      <c r="AI777" s="220"/>
      <c r="AJ777" s="220"/>
      <c r="AK777" s="222"/>
      <c r="AL777" s="222"/>
      <c r="AM777" s="222"/>
      <c r="AN777" s="222"/>
      <c r="AO777" s="223"/>
      <c r="AP777" s="220"/>
      <c r="AQ777" s="224"/>
      <c r="AR777" s="224"/>
      <c r="AS777" s="224"/>
      <c r="AT777" s="224"/>
      <c r="AU777" s="224"/>
      <c r="AV777" s="224"/>
      <c r="AW777" s="224"/>
      <c r="AX777" s="224"/>
      <c r="AY777" s="224"/>
    </row>
    <row r="778">
      <c r="A778" s="219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5"/>
      <c r="AA778" s="225"/>
      <c r="AB778" s="225"/>
      <c r="AC778" s="225"/>
      <c r="AD778" s="225"/>
      <c r="AE778" s="225"/>
      <c r="AF778" s="225"/>
      <c r="AG778" s="220"/>
      <c r="AH778" s="220"/>
      <c r="AI778" s="220"/>
      <c r="AJ778" s="220"/>
      <c r="AK778" s="222"/>
      <c r="AL778" s="222"/>
      <c r="AM778" s="222"/>
      <c r="AN778" s="222"/>
      <c r="AO778" s="223"/>
      <c r="AP778" s="220"/>
      <c r="AQ778" s="224"/>
      <c r="AR778" s="224"/>
      <c r="AS778" s="224"/>
      <c r="AT778" s="224"/>
      <c r="AU778" s="224"/>
      <c r="AV778" s="224"/>
      <c r="AW778" s="224"/>
      <c r="AX778" s="224"/>
      <c r="AY778" s="224"/>
    </row>
    <row r="779">
      <c r="A779" s="219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5"/>
      <c r="AA779" s="225"/>
      <c r="AB779" s="225"/>
      <c r="AC779" s="225"/>
      <c r="AD779" s="225"/>
      <c r="AE779" s="225"/>
      <c r="AF779" s="225"/>
      <c r="AG779" s="220"/>
      <c r="AH779" s="220"/>
      <c r="AI779" s="220"/>
      <c r="AJ779" s="220"/>
      <c r="AK779" s="222"/>
      <c r="AL779" s="222"/>
      <c r="AM779" s="222"/>
      <c r="AN779" s="222"/>
      <c r="AO779" s="223"/>
      <c r="AP779" s="220"/>
      <c r="AQ779" s="224"/>
      <c r="AR779" s="224"/>
      <c r="AS779" s="224"/>
      <c r="AT779" s="224"/>
      <c r="AU779" s="224"/>
      <c r="AV779" s="224"/>
      <c r="AW779" s="224"/>
      <c r="AX779" s="224"/>
      <c r="AY779" s="224"/>
    </row>
    <row r="780">
      <c r="A780" s="219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5"/>
      <c r="AA780" s="225"/>
      <c r="AB780" s="225"/>
      <c r="AC780" s="225"/>
      <c r="AD780" s="225"/>
      <c r="AE780" s="225"/>
      <c r="AF780" s="225"/>
      <c r="AG780" s="220"/>
      <c r="AH780" s="220"/>
      <c r="AI780" s="220"/>
      <c r="AJ780" s="220"/>
      <c r="AK780" s="222"/>
      <c r="AL780" s="222"/>
      <c r="AM780" s="222"/>
      <c r="AN780" s="222"/>
      <c r="AO780" s="223"/>
      <c r="AP780" s="220"/>
      <c r="AQ780" s="224"/>
      <c r="AR780" s="224"/>
      <c r="AS780" s="224"/>
      <c r="AT780" s="224"/>
      <c r="AU780" s="224"/>
      <c r="AV780" s="224"/>
      <c r="AW780" s="224"/>
      <c r="AX780" s="224"/>
      <c r="AY780" s="224"/>
    </row>
    <row r="781">
      <c r="A781" s="219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5"/>
      <c r="AA781" s="225"/>
      <c r="AB781" s="225"/>
      <c r="AC781" s="225"/>
      <c r="AD781" s="225"/>
      <c r="AE781" s="225"/>
      <c r="AF781" s="225"/>
      <c r="AG781" s="220"/>
      <c r="AH781" s="220"/>
      <c r="AI781" s="220"/>
      <c r="AJ781" s="220"/>
      <c r="AK781" s="222"/>
      <c r="AL781" s="222"/>
      <c r="AM781" s="222"/>
      <c r="AN781" s="222"/>
      <c r="AO781" s="223"/>
      <c r="AP781" s="220"/>
      <c r="AQ781" s="224"/>
      <c r="AR781" s="224"/>
      <c r="AS781" s="224"/>
      <c r="AT781" s="224"/>
      <c r="AU781" s="224"/>
      <c r="AV781" s="224"/>
      <c r="AW781" s="224"/>
      <c r="AX781" s="224"/>
      <c r="AY781" s="224"/>
    </row>
    <row r="782">
      <c r="A782" s="219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5"/>
      <c r="AA782" s="225"/>
      <c r="AB782" s="225"/>
      <c r="AC782" s="225"/>
      <c r="AD782" s="225"/>
      <c r="AE782" s="225"/>
      <c r="AF782" s="225"/>
      <c r="AG782" s="220"/>
      <c r="AH782" s="220"/>
      <c r="AI782" s="220"/>
      <c r="AJ782" s="220"/>
      <c r="AK782" s="222"/>
      <c r="AL782" s="222"/>
      <c r="AM782" s="222"/>
      <c r="AN782" s="222"/>
      <c r="AO782" s="223"/>
      <c r="AP782" s="220"/>
      <c r="AQ782" s="224"/>
      <c r="AR782" s="224"/>
      <c r="AS782" s="224"/>
      <c r="AT782" s="224"/>
      <c r="AU782" s="224"/>
      <c r="AV782" s="224"/>
      <c r="AW782" s="224"/>
      <c r="AX782" s="224"/>
      <c r="AY782" s="224"/>
    </row>
    <row r="783">
      <c r="A783" s="219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5"/>
      <c r="AA783" s="225"/>
      <c r="AB783" s="225"/>
      <c r="AC783" s="225"/>
      <c r="AD783" s="225"/>
      <c r="AE783" s="225"/>
      <c r="AF783" s="225"/>
      <c r="AG783" s="220"/>
      <c r="AH783" s="220"/>
      <c r="AI783" s="220"/>
      <c r="AJ783" s="220"/>
      <c r="AK783" s="222"/>
      <c r="AL783" s="222"/>
      <c r="AM783" s="222"/>
      <c r="AN783" s="222"/>
      <c r="AO783" s="223"/>
      <c r="AP783" s="220"/>
      <c r="AQ783" s="224"/>
      <c r="AR783" s="224"/>
      <c r="AS783" s="224"/>
      <c r="AT783" s="224"/>
      <c r="AU783" s="224"/>
      <c r="AV783" s="224"/>
      <c r="AW783" s="224"/>
      <c r="AX783" s="224"/>
      <c r="AY783" s="224"/>
    </row>
    <row r="784">
      <c r="A784" s="219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5"/>
      <c r="AA784" s="225"/>
      <c r="AB784" s="225"/>
      <c r="AC784" s="225"/>
      <c r="AD784" s="225"/>
      <c r="AE784" s="225"/>
      <c r="AF784" s="225"/>
      <c r="AG784" s="220"/>
      <c r="AH784" s="220"/>
      <c r="AI784" s="220"/>
      <c r="AJ784" s="220"/>
      <c r="AK784" s="222"/>
      <c r="AL784" s="222"/>
      <c r="AM784" s="222"/>
      <c r="AN784" s="222"/>
      <c r="AO784" s="223"/>
      <c r="AP784" s="220"/>
      <c r="AQ784" s="224"/>
      <c r="AR784" s="224"/>
      <c r="AS784" s="224"/>
      <c r="AT784" s="224"/>
      <c r="AU784" s="224"/>
      <c r="AV784" s="224"/>
      <c r="AW784" s="224"/>
      <c r="AX784" s="224"/>
      <c r="AY784" s="224"/>
    </row>
    <row r="785">
      <c r="A785" s="219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5"/>
      <c r="AA785" s="225"/>
      <c r="AB785" s="225"/>
      <c r="AC785" s="225"/>
      <c r="AD785" s="225"/>
      <c r="AE785" s="225"/>
      <c r="AF785" s="225"/>
      <c r="AG785" s="220"/>
      <c r="AH785" s="220"/>
      <c r="AI785" s="220"/>
      <c r="AJ785" s="220"/>
      <c r="AK785" s="222"/>
      <c r="AL785" s="222"/>
      <c r="AM785" s="222"/>
      <c r="AN785" s="222"/>
      <c r="AO785" s="223"/>
      <c r="AP785" s="220"/>
      <c r="AQ785" s="224"/>
      <c r="AR785" s="224"/>
      <c r="AS785" s="224"/>
      <c r="AT785" s="224"/>
      <c r="AU785" s="224"/>
      <c r="AV785" s="224"/>
      <c r="AW785" s="224"/>
      <c r="AX785" s="224"/>
      <c r="AY785" s="224"/>
    </row>
    <row r="786">
      <c r="A786" s="219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5"/>
      <c r="AA786" s="225"/>
      <c r="AB786" s="225"/>
      <c r="AC786" s="225"/>
      <c r="AD786" s="225"/>
      <c r="AE786" s="225"/>
      <c r="AF786" s="225"/>
      <c r="AG786" s="220"/>
      <c r="AH786" s="220"/>
      <c r="AI786" s="220"/>
      <c r="AJ786" s="220"/>
      <c r="AK786" s="222"/>
      <c r="AL786" s="222"/>
      <c r="AM786" s="222"/>
      <c r="AN786" s="222"/>
      <c r="AO786" s="223"/>
      <c r="AP786" s="220"/>
      <c r="AQ786" s="224"/>
      <c r="AR786" s="224"/>
      <c r="AS786" s="224"/>
      <c r="AT786" s="224"/>
      <c r="AU786" s="224"/>
      <c r="AV786" s="224"/>
      <c r="AW786" s="224"/>
      <c r="AX786" s="224"/>
      <c r="AY786" s="224"/>
    </row>
    <row r="787">
      <c r="A787" s="219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5"/>
      <c r="AA787" s="225"/>
      <c r="AB787" s="225"/>
      <c r="AC787" s="225"/>
      <c r="AD787" s="225"/>
      <c r="AE787" s="225"/>
      <c r="AF787" s="225"/>
      <c r="AG787" s="220"/>
      <c r="AH787" s="220"/>
      <c r="AI787" s="220"/>
      <c r="AJ787" s="220"/>
      <c r="AK787" s="222"/>
      <c r="AL787" s="222"/>
      <c r="AM787" s="222"/>
      <c r="AN787" s="222"/>
      <c r="AO787" s="223"/>
      <c r="AP787" s="220"/>
      <c r="AQ787" s="224"/>
      <c r="AR787" s="224"/>
      <c r="AS787" s="224"/>
      <c r="AT787" s="224"/>
      <c r="AU787" s="224"/>
      <c r="AV787" s="224"/>
      <c r="AW787" s="224"/>
      <c r="AX787" s="224"/>
      <c r="AY787" s="224"/>
    </row>
    <row r="788">
      <c r="A788" s="219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5"/>
      <c r="AA788" s="225"/>
      <c r="AB788" s="225"/>
      <c r="AC788" s="225"/>
      <c r="AD788" s="225"/>
      <c r="AE788" s="225"/>
      <c r="AF788" s="225"/>
      <c r="AG788" s="220"/>
      <c r="AH788" s="220"/>
      <c r="AI788" s="220"/>
      <c r="AJ788" s="220"/>
      <c r="AK788" s="222"/>
      <c r="AL788" s="222"/>
      <c r="AM788" s="222"/>
      <c r="AN788" s="222"/>
      <c r="AO788" s="223"/>
      <c r="AP788" s="220"/>
      <c r="AQ788" s="224"/>
      <c r="AR788" s="224"/>
      <c r="AS788" s="224"/>
      <c r="AT788" s="224"/>
      <c r="AU788" s="224"/>
      <c r="AV788" s="224"/>
      <c r="AW788" s="224"/>
      <c r="AX788" s="224"/>
      <c r="AY788" s="224"/>
    </row>
    <row r="789">
      <c r="A789" s="219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5"/>
      <c r="AA789" s="225"/>
      <c r="AB789" s="225"/>
      <c r="AC789" s="225"/>
      <c r="AD789" s="225"/>
      <c r="AE789" s="225"/>
      <c r="AF789" s="225"/>
      <c r="AG789" s="220"/>
      <c r="AH789" s="220"/>
      <c r="AI789" s="220"/>
      <c r="AJ789" s="220"/>
      <c r="AK789" s="222"/>
      <c r="AL789" s="222"/>
      <c r="AM789" s="222"/>
      <c r="AN789" s="222"/>
      <c r="AO789" s="223"/>
      <c r="AP789" s="220"/>
      <c r="AQ789" s="224"/>
      <c r="AR789" s="224"/>
      <c r="AS789" s="224"/>
      <c r="AT789" s="224"/>
      <c r="AU789" s="224"/>
      <c r="AV789" s="224"/>
      <c r="AW789" s="224"/>
      <c r="AX789" s="224"/>
      <c r="AY789" s="224"/>
    </row>
    <row r="790">
      <c r="A790" s="219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5"/>
      <c r="AA790" s="225"/>
      <c r="AB790" s="225"/>
      <c r="AC790" s="225"/>
      <c r="AD790" s="225"/>
      <c r="AE790" s="225"/>
      <c r="AF790" s="225"/>
      <c r="AG790" s="220"/>
      <c r="AH790" s="220"/>
      <c r="AI790" s="220"/>
      <c r="AJ790" s="220"/>
      <c r="AK790" s="222"/>
      <c r="AL790" s="222"/>
      <c r="AM790" s="222"/>
      <c r="AN790" s="222"/>
      <c r="AO790" s="223"/>
      <c r="AP790" s="220"/>
      <c r="AQ790" s="224"/>
      <c r="AR790" s="224"/>
      <c r="AS790" s="224"/>
      <c r="AT790" s="224"/>
      <c r="AU790" s="224"/>
      <c r="AV790" s="224"/>
      <c r="AW790" s="224"/>
      <c r="AX790" s="224"/>
      <c r="AY790" s="224"/>
    </row>
    <row r="791">
      <c r="A791" s="219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5"/>
      <c r="AA791" s="225"/>
      <c r="AB791" s="225"/>
      <c r="AC791" s="225"/>
      <c r="AD791" s="225"/>
      <c r="AE791" s="225"/>
      <c r="AF791" s="225"/>
      <c r="AG791" s="220"/>
      <c r="AH791" s="220"/>
      <c r="AI791" s="220"/>
      <c r="AJ791" s="220"/>
      <c r="AK791" s="222"/>
      <c r="AL791" s="222"/>
      <c r="AM791" s="222"/>
      <c r="AN791" s="222"/>
      <c r="AO791" s="223"/>
      <c r="AP791" s="220"/>
      <c r="AQ791" s="224"/>
      <c r="AR791" s="224"/>
      <c r="AS791" s="224"/>
      <c r="AT791" s="224"/>
      <c r="AU791" s="224"/>
      <c r="AV791" s="224"/>
      <c r="AW791" s="224"/>
      <c r="AX791" s="224"/>
      <c r="AY791" s="224"/>
    </row>
    <row r="792">
      <c r="A792" s="219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5"/>
      <c r="AA792" s="225"/>
      <c r="AB792" s="225"/>
      <c r="AC792" s="225"/>
      <c r="AD792" s="225"/>
      <c r="AE792" s="225"/>
      <c r="AF792" s="225"/>
      <c r="AG792" s="220"/>
      <c r="AH792" s="220"/>
      <c r="AI792" s="220"/>
      <c r="AJ792" s="220"/>
      <c r="AK792" s="222"/>
      <c r="AL792" s="222"/>
      <c r="AM792" s="222"/>
      <c r="AN792" s="222"/>
      <c r="AO792" s="223"/>
      <c r="AP792" s="220"/>
      <c r="AQ792" s="224"/>
      <c r="AR792" s="224"/>
      <c r="AS792" s="224"/>
      <c r="AT792" s="224"/>
      <c r="AU792" s="224"/>
      <c r="AV792" s="224"/>
      <c r="AW792" s="224"/>
      <c r="AX792" s="224"/>
      <c r="AY792" s="224"/>
    </row>
    <row r="793">
      <c r="A793" s="219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5"/>
      <c r="AA793" s="225"/>
      <c r="AB793" s="225"/>
      <c r="AC793" s="225"/>
      <c r="AD793" s="225"/>
      <c r="AE793" s="225"/>
      <c r="AF793" s="225"/>
      <c r="AG793" s="220"/>
      <c r="AH793" s="220"/>
      <c r="AI793" s="220"/>
      <c r="AJ793" s="220"/>
      <c r="AK793" s="222"/>
      <c r="AL793" s="222"/>
      <c r="AM793" s="222"/>
      <c r="AN793" s="222"/>
      <c r="AO793" s="223"/>
      <c r="AP793" s="220"/>
      <c r="AQ793" s="224"/>
      <c r="AR793" s="224"/>
      <c r="AS793" s="224"/>
      <c r="AT793" s="224"/>
      <c r="AU793" s="224"/>
      <c r="AV793" s="224"/>
      <c r="AW793" s="224"/>
      <c r="AX793" s="224"/>
      <c r="AY793" s="224"/>
    </row>
    <row r="794">
      <c r="A794" s="219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5"/>
      <c r="AA794" s="225"/>
      <c r="AB794" s="225"/>
      <c r="AC794" s="225"/>
      <c r="AD794" s="225"/>
      <c r="AE794" s="225"/>
      <c r="AF794" s="225"/>
      <c r="AG794" s="220"/>
      <c r="AH794" s="220"/>
      <c r="AI794" s="220"/>
      <c r="AJ794" s="220"/>
      <c r="AK794" s="222"/>
      <c r="AL794" s="222"/>
      <c r="AM794" s="222"/>
      <c r="AN794" s="222"/>
      <c r="AO794" s="223"/>
      <c r="AP794" s="220"/>
      <c r="AQ794" s="224"/>
      <c r="AR794" s="224"/>
      <c r="AS794" s="224"/>
      <c r="AT794" s="224"/>
      <c r="AU794" s="224"/>
      <c r="AV794" s="224"/>
      <c r="AW794" s="224"/>
      <c r="AX794" s="224"/>
      <c r="AY794" s="224"/>
    </row>
    <row r="795">
      <c r="A795" s="219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5"/>
      <c r="AA795" s="225"/>
      <c r="AB795" s="225"/>
      <c r="AC795" s="225"/>
      <c r="AD795" s="225"/>
      <c r="AE795" s="225"/>
      <c r="AF795" s="225"/>
      <c r="AG795" s="220"/>
      <c r="AH795" s="220"/>
      <c r="AI795" s="220"/>
      <c r="AJ795" s="220"/>
      <c r="AK795" s="222"/>
      <c r="AL795" s="222"/>
      <c r="AM795" s="222"/>
      <c r="AN795" s="222"/>
      <c r="AO795" s="223"/>
      <c r="AP795" s="220"/>
      <c r="AQ795" s="224"/>
      <c r="AR795" s="224"/>
      <c r="AS795" s="224"/>
      <c r="AT795" s="224"/>
      <c r="AU795" s="224"/>
      <c r="AV795" s="224"/>
      <c r="AW795" s="224"/>
      <c r="AX795" s="224"/>
      <c r="AY795" s="224"/>
    </row>
    <row r="796">
      <c r="A796" s="219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5"/>
      <c r="AA796" s="225"/>
      <c r="AB796" s="225"/>
      <c r="AC796" s="225"/>
      <c r="AD796" s="225"/>
      <c r="AE796" s="225"/>
      <c r="AF796" s="225"/>
      <c r="AG796" s="220"/>
      <c r="AH796" s="220"/>
      <c r="AI796" s="220"/>
      <c r="AJ796" s="220"/>
      <c r="AK796" s="222"/>
      <c r="AL796" s="222"/>
      <c r="AM796" s="222"/>
      <c r="AN796" s="222"/>
      <c r="AO796" s="223"/>
      <c r="AP796" s="220"/>
      <c r="AQ796" s="224"/>
      <c r="AR796" s="224"/>
      <c r="AS796" s="224"/>
      <c r="AT796" s="224"/>
      <c r="AU796" s="224"/>
      <c r="AV796" s="224"/>
      <c r="AW796" s="224"/>
      <c r="AX796" s="224"/>
      <c r="AY796" s="224"/>
    </row>
    <row r="797">
      <c r="A797" s="219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5"/>
      <c r="AA797" s="225"/>
      <c r="AB797" s="225"/>
      <c r="AC797" s="225"/>
      <c r="AD797" s="225"/>
      <c r="AE797" s="225"/>
      <c r="AF797" s="225"/>
      <c r="AG797" s="220"/>
      <c r="AH797" s="220"/>
      <c r="AI797" s="220"/>
      <c r="AJ797" s="220"/>
      <c r="AK797" s="222"/>
      <c r="AL797" s="222"/>
      <c r="AM797" s="222"/>
      <c r="AN797" s="222"/>
      <c r="AO797" s="223"/>
      <c r="AP797" s="220"/>
      <c r="AQ797" s="224"/>
      <c r="AR797" s="224"/>
      <c r="AS797" s="224"/>
      <c r="AT797" s="224"/>
      <c r="AU797" s="224"/>
      <c r="AV797" s="224"/>
      <c r="AW797" s="224"/>
      <c r="AX797" s="224"/>
      <c r="AY797" s="224"/>
    </row>
    <row r="798">
      <c r="A798" s="219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5"/>
      <c r="AA798" s="225"/>
      <c r="AB798" s="225"/>
      <c r="AC798" s="225"/>
      <c r="AD798" s="225"/>
      <c r="AE798" s="225"/>
      <c r="AF798" s="225"/>
      <c r="AG798" s="220"/>
      <c r="AH798" s="220"/>
      <c r="AI798" s="220"/>
      <c r="AJ798" s="220"/>
      <c r="AK798" s="222"/>
      <c r="AL798" s="222"/>
      <c r="AM798" s="222"/>
      <c r="AN798" s="222"/>
      <c r="AO798" s="223"/>
      <c r="AP798" s="220"/>
      <c r="AQ798" s="224"/>
      <c r="AR798" s="224"/>
      <c r="AS798" s="224"/>
      <c r="AT798" s="224"/>
      <c r="AU798" s="224"/>
      <c r="AV798" s="224"/>
      <c r="AW798" s="224"/>
      <c r="AX798" s="224"/>
      <c r="AY798" s="224"/>
    </row>
    <row r="799">
      <c r="A799" s="219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5"/>
      <c r="AA799" s="225"/>
      <c r="AB799" s="225"/>
      <c r="AC799" s="225"/>
      <c r="AD799" s="225"/>
      <c r="AE799" s="225"/>
      <c r="AF799" s="225"/>
      <c r="AG799" s="220"/>
      <c r="AH799" s="220"/>
      <c r="AI799" s="220"/>
      <c r="AJ799" s="220"/>
      <c r="AK799" s="222"/>
      <c r="AL799" s="222"/>
      <c r="AM799" s="222"/>
      <c r="AN799" s="222"/>
      <c r="AO799" s="223"/>
      <c r="AP799" s="220"/>
      <c r="AQ799" s="224"/>
      <c r="AR799" s="224"/>
      <c r="AS799" s="224"/>
      <c r="AT799" s="224"/>
      <c r="AU799" s="224"/>
      <c r="AV799" s="224"/>
      <c r="AW799" s="224"/>
      <c r="AX799" s="224"/>
      <c r="AY799" s="224"/>
    </row>
    <row r="800">
      <c r="A800" s="219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5"/>
      <c r="AA800" s="225"/>
      <c r="AB800" s="225"/>
      <c r="AC800" s="225"/>
      <c r="AD800" s="225"/>
      <c r="AE800" s="225"/>
      <c r="AF800" s="225"/>
      <c r="AG800" s="220"/>
      <c r="AH800" s="220"/>
      <c r="AI800" s="220"/>
      <c r="AJ800" s="220"/>
      <c r="AK800" s="222"/>
      <c r="AL800" s="222"/>
      <c r="AM800" s="222"/>
      <c r="AN800" s="222"/>
      <c r="AO800" s="223"/>
      <c r="AP800" s="220"/>
      <c r="AQ800" s="224"/>
      <c r="AR800" s="224"/>
      <c r="AS800" s="224"/>
      <c r="AT800" s="224"/>
      <c r="AU800" s="224"/>
      <c r="AV800" s="224"/>
      <c r="AW800" s="224"/>
      <c r="AX800" s="224"/>
      <c r="AY800" s="224"/>
    </row>
    <row r="801">
      <c r="A801" s="219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5"/>
      <c r="AA801" s="225"/>
      <c r="AB801" s="225"/>
      <c r="AC801" s="225"/>
      <c r="AD801" s="225"/>
      <c r="AE801" s="225"/>
      <c r="AF801" s="225"/>
      <c r="AG801" s="220"/>
      <c r="AH801" s="220"/>
      <c r="AI801" s="220"/>
      <c r="AJ801" s="220"/>
      <c r="AK801" s="222"/>
      <c r="AL801" s="222"/>
      <c r="AM801" s="222"/>
      <c r="AN801" s="222"/>
      <c r="AO801" s="223"/>
      <c r="AP801" s="220"/>
      <c r="AQ801" s="224"/>
      <c r="AR801" s="224"/>
      <c r="AS801" s="224"/>
      <c r="AT801" s="224"/>
      <c r="AU801" s="224"/>
      <c r="AV801" s="224"/>
      <c r="AW801" s="224"/>
      <c r="AX801" s="224"/>
      <c r="AY801" s="224"/>
    </row>
    <row r="802">
      <c r="A802" s="219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5"/>
      <c r="AA802" s="225"/>
      <c r="AB802" s="225"/>
      <c r="AC802" s="225"/>
      <c r="AD802" s="225"/>
      <c r="AE802" s="225"/>
      <c r="AF802" s="225"/>
      <c r="AG802" s="220"/>
      <c r="AH802" s="220"/>
      <c r="AI802" s="220"/>
      <c r="AJ802" s="220"/>
      <c r="AK802" s="222"/>
      <c r="AL802" s="222"/>
      <c r="AM802" s="222"/>
      <c r="AN802" s="222"/>
      <c r="AO802" s="223"/>
      <c r="AP802" s="220"/>
      <c r="AQ802" s="224"/>
      <c r="AR802" s="224"/>
      <c r="AS802" s="224"/>
      <c r="AT802" s="224"/>
      <c r="AU802" s="224"/>
      <c r="AV802" s="224"/>
      <c r="AW802" s="224"/>
      <c r="AX802" s="224"/>
      <c r="AY802" s="224"/>
    </row>
    <row r="803">
      <c r="A803" s="219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5"/>
      <c r="AA803" s="225"/>
      <c r="AB803" s="225"/>
      <c r="AC803" s="225"/>
      <c r="AD803" s="225"/>
      <c r="AE803" s="225"/>
      <c r="AF803" s="225"/>
      <c r="AG803" s="220"/>
      <c r="AH803" s="220"/>
      <c r="AI803" s="220"/>
      <c r="AJ803" s="220"/>
      <c r="AK803" s="222"/>
      <c r="AL803" s="222"/>
      <c r="AM803" s="222"/>
      <c r="AN803" s="222"/>
      <c r="AO803" s="223"/>
      <c r="AP803" s="220"/>
      <c r="AQ803" s="224"/>
      <c r="AR803" s="224"/>
      <c r="AS803" s="224"/>
      <c r="AT803" s="224"/>
      <c r="AU803" s="224"/>
      <c r="AV803" s="224"/>
      <c r="AW803" s="224"/>
      <c r="AX803" s="224"/>
      <c r="AY803" s="224"/>
    </row>
    <row r="804">
      <c r="A804" s="219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5"/>
      <c r="AA804" s="225"/>
      <c r="AB804" s="225"/>
      <c r="AC804" s="225"/>
      <c r="AD804" s="225"/>
      <c r="AE804" s="225"/>
      <c r="AF804" s="225"/>
      <c r="AG804" s="220"/>
      <c r="AH804" s="220"/>
      <c r="AI804" s="220"/>
      <c r="AJ804" s="220"/>
      <c r="AK804" s="222"/>
      <c r="AL804" s="222"/>
      <c r="AM804" s="222"/>
      <c r="AN804" s="222"/>
      <c r="AO804" s="223"/>
      <c r="AP804" s="220"/>
      <c r="AQ804" s="224"/>
      <c r="AR804" s="224"/>
      <c r="AS804" s="224"/>
      <c r="AT804" s="224"/>
      <c r="AU804" s="224"/>
      <c r="AV804" s="224"/>
      <c r="AW804" s="224"/>
      <c r="AX804" s="224"/>
      <c r="AY804" s="224"/>
    </row>
    <row r="805">
      <c r="A805" s="219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5"/>
      <c r="AA805" s="225"/>
      <c r="AB805" s="225"/>
      <c r="AC805" s="225"/>
      <c r="AD805" s="225"/>
      <c r="AE805" s="225"/>
      <c r="AF805" s="225"/>
      <c r="AG805" s="220"/>
      <c r="AH805" s="220"/>
      <c r="AI805" s="220"/>
      <c r="AJ805" s="220"/>
      <c r="AK805" s="222"/>
      <c r="AL805" s="222"/>
      <c r="AM805" s="222"/>
      <c r="AN805" s="222"/>
      <c r="AO805" s="223"/>
      <c r="AP805" s="220"/>
      <c r="AQ805" s="224"/>
      <c r="AR805" s="224"/>
      <c r="AS805" s="224"/>
      <c r="AT805" s="224"/>
      <c r="AU805" s="224"/>
      <c r="AV805" s="224"/>
      <c r="AW805" s="224"/>
      <c r="AX805" s="224"/>
      <c r="AY805" s="224"/>
    </row>
    <row r="806">
      <c r="A806" s="219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5"/>
      <c r="AA806" s="225"/>
      <c r="AB806" s="225"/>
      <c r="AC806" s="225"/>
      <c r="AD806" s="225"/>
      <c r="AE806" s="225"/>
      <c r="AF806" s="225"/>
      <c r="AG806" s="220"/>
      <c r="AH806" s="220"/>
      <c r="AI806" s="220"/>
      <c r="AJ806" s="220"/>
      <c r="AK806" s="222"/>
      <c r="AL806" s="222"/>
      <c r="AM806" s="222"/>
      <c r="AN806" s="222"/>
      <c r="AO806" s="223"/>
      <c r="AP806" s="220"/>
      <c r="AQ806" s="224"/>
      <c r="AR806" s="224"/>
      <c r="AS806" s="224"/>
      <c r="AT806" s="224"/>
      <c r="AU806" s="224"/>
      <c r="AV806" s="224"/>
      <c r="AW806" s="224"/>
      <c r="AX806" s="224"/>
      <c r="AY806" s="224"/>
    </row>
    <row r="807">
      <c r="A807" s="219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5"/>
      <c r="AA807" s="225"/>
      <c r="AB807" s="225"/>
      <c r="AC807" s="225"/>
      <c r="AD807" s="225"/>
      <c r="AE807" s="225"/>
      <c r="AF807" s="225"/>
      <c r="AG807" s="220"/>
      <c r="AH807" s="220"/>
      <c r="AI807" s="220"/>
      <c r="AJ807" s="220"/>
      <c r="AK807" s="222"/>
      <c r="AL807" s="222"/>
      <c r="AM807" s="222"/>
      <c r="AN807" s="222"/>
      <c r="AO807" s="223"/>
      <c r="AP807" s="220"/>
      <c r="AQ807" s="224"/>
      <c r="AR807" s="224"/>
      <c r="AS807" s="224"/>
      <c r="AT807" s="224"/>
      <c r="AU807" s="224"/>
      <c r="AV807" s="224"/>
      <c r="AW807" s="224"/>
      <c r="AX807" s="224"/>
      <c r="AY807" s="224"/>
    </row>
    <row r="808">
      <c r="A808" s="219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5"/>
      <c r="AA808" s="225"/>
      <c r="AB808" s="225"/>
      <c r="AC808" s="225"/>
      <c r="AD808" s="225"/>
      <c r="AE808" s="225"/>
      <c r="AF808" s="225"/>
      <c r="AG808" s="220"/>
      <c r="AH808" s="220"/>
      <c r="AI808" s="220"/>
      <c r="AJ808" s="220"/>
      <c r="AK808" s="222"/>
      <c r="AL808" s="222"/>
      <c r="AM808" s="222"/>
      <c r="AN808" s="222"/>
      <c r="AO808" s="223"/>
      <c r="AP808" s="220"/>
      <c r="AQ808" s="224"/>
      <c r="AR808" s="224"/>
      <c r="AS808" s="224"/>
      <c r="AT808" s="224"/>
      <c r="AU808" s="224"/>
      <c r="AV808" s="224"/>
      <c r="AW808" s="224"/>
      <c r="AX808" s="224"/>
      <c r="AY808" s="224"/>
    </row>
    <row r="809">
      <c r="A809" s="219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5"/>
      <c r="AA809" s="225"/>
      <c r="AB809" s="225"/>
      <c r="AC809" s="225"/>
      <c r="AD809" s="225"/>
      <c r="AE809" s="225"/>
      <c r="AF809" s="225"/>
      <c r="AG809" s="220"/>
      <c r="AH809" s="220"/>
      <c r="AI809" s="220"/>
      <c r="AJ809" s="220"/>
      <c r="AK809" s="222"/>
      <c r="AL809" s="222"/>
      <c r="AM809" s="222"/>
      <c r="AN809" s="222"/>
      <c r="AO809" s="223"/>
      <c r="AP809" s="220"/>
      <c r="AQ809" s="224"/>
      <c r="AR809" s="224"/>
      <c r="AS809" s="224"/>
      <c r="AT809" s="224"/>
      <c r="AU809" s="224"/>
      <c r="AV809" s="224"/>
      <c r="AW809" s="224"/>
      <c r="AX809" s="224"/>
      <c r="AY809" s="224"/>
    </row>
    <row r="810">
      <c r="A810" s="219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5"/>
      <c r="AA810" s="225"/>
      <c r="AB810" s="225"/>
      <c r="AC810" s="225"/>
      <c r="AD810" s="225"/>
      <c r="AE810" s="225"/>
      <c r="AF810" s="225"/>
      <c r="AG810" s="220"/>
      <c r="AH810" s="220"/>
      <c r="AI810" s="220"/>
      <c r="AJ810" s="220"/>
      <c r="AK810" s="222"/>
      <c r="AL810" s="222"/>
      <c r="AM810" s="222"/>
      <c r="AN810" s="222"/>
      <c r="AO810" s="223"/>
      <c r="AP810" s="220"/>
      <c r="AQ810" s="224"/>
      <c r="AR810" s="224"/>
      <c r="AS810" s="224"/>
      <c r="AT810" s="224"/>
      <c r="AU810" s="224"/>
      <c r="AV810" s="224"/>
      <c r="AW810" s="224"/>
      <c r="AX810" s="224"/>
      <c r="AY810" s="224"/>
    </row>
    <row r="811">
      <c r="A811" s="219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5"/>
      <c r="AA811" s="225"/>
      <c r="AB811" s="225"/>
      <c r="AC811" s="225"/>
      <c r="AD811" s="225"/>
      <c r="AE811" s="225"/>
      <c r="AF811" s="225"/>
      <c r="AG811" s="220"/>
      <c r="AH811" s="220"/>
      <c r="AI811" s="220"/>
      <c r="AJ811" s="220"/>
      <c r="AK811" s="222"/>
      <c r="AL811" s="222"/>
      <c r="AM811" s="222"/>
      <c r="AN811" s="222"/>
      <c r="AO811" s="223"/>
      <c r="AP811" s="220"/>
      <c r="AQ811" s="224"/>
      <c r="AR811" s="224"/>
      <c r="AS811" s="224"/>
      <c r="AT811" s="224"/>
      <c r="AU811" s="224"/>
      <c r="AV811" s="224"/>
      <c r="AW811" s="224"/>
      <c r="AX811" s="224"/>
      <c r="AY811" s="224"/>
    </row>
    <row r="812">
      <c r="A812" s="219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5"/>
      <c r="AA812" s="225"/>
      <c r="AB812" s="225"/>
      <c r="AC812" s="225"/>
      <c r="AD812" s="225"/>
      <c r="AE812" s="225"/>
      <c r="AF812" s="225"/>
      <c r="AG812" s="220"/>
      <c r="AH812" s="220"/>
      <c r="AI812" s="220"/>
      <c r="AJ812" s="220"/>
      <c r="AK812" s="222"/>
      <c r="AL812" s="222"/>
      <c r="AM812" s="222"/>
      <c r="AN812" s="222"/>
      <c r="AO812" s="223"/>
      <c r="AP812" s="220"/>
      <c r="AQ812" s="224"/>
      <c r="AR812" s="224"/>
      <c r="AS812" s="224"/>
      <c r="AT812" s="224"/>
      <c r="AU812" s="224"/>
      <c r="AV812" s="224"/>
      <c r="AW812" s="224"/>
      <c r="AX812" s="224"/>
      <c r="AY812" s="224"/>
    </row>
    <row r="813">
      <c r="A813" s="219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5"/>
      <c r="AA813" s="225"/>
      <c r="AB813" s="225"/>
      <c r="AC813" s="225"/>
      <c r="AD813" s="225"/>
      <c r="AE813" s="225"/>
      <c r="AF813" s="225"/>
      <c r="AG813" s="220"/>
      <c r="AH813" s="220"/>
      <c r="AI813" s="220"/>
      <c r="AJ813" s="220"/>
      <c r="AK813" s="222"/>
      <c r="AL813" s="222"/>
      <c r="AM813" s="222"/>
      <c r="AN813" s="222"/>
      <c r="AO813" s="223"/>
      <c r="AP813" s="220"/>
      <c r="AQ813" s="224"/>
      <c r="AR813" s="224"/>
      <c r="AS813" s="224"/>
      <c r="AT813" s="224"/>
      <c r="AU813" s="224"/>
      <c r="AV813" s="224"/>
      <c r="AW813" s="224"/>
      <c r="AX813" s="224"/>
      <c r="AY813" s="224"/>
    </row>
    <row r="814">
      <c r="A814" s="219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5"/>
      <c r="AA814" s="225"/>
      <c r="AB814" s="225"/>
      <c r="AC814" s="225"/>
      <c r="AD814" s="225"/>
      <c r="AE814" s="225"/>
      <c r="AF814" s="225"/>
      <c r="AG814" s="220"/>
      <c r="AH814" s="220"/>
      <c r="AI814" s="220"/>
      <c r="AJ814" s="220"/>
      <c r="AK814" s="222"/>
      <c r="AL814" s="222"/>
      <c r="AM814" s="222"/>
      <c r="AN814" s="222"/>
      <c r="AO814" s="223"/>
      <c r="AP814" s="220"/>
      <c r="AQ814" s="224"/>
      <c r="AR814" s="224"/>
      <c r="AS814" s="224"/>
      <c r="AT814" s="224"/>
      <c r="AU814" s="224"/>
      <c r="AV814" s="224"/>
      <c r="AW814" s="224"/>
      <c r="AX814" s="224"/>
      <c r="AY814" s="224"/>
    </row>
    <row r="815">
      <c r="A815" s="219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5"/>
      <c r="AA815" s="225"/>
      <c r="AB815" s="225"/>
      <c r="AC815" s="225"/>
      <c r="AD815" s="225"/>
      <c r="AE815" s="225"/>
      <c r="AF815" s="225"/>
      <c r="AG815" s="220"/>
      <c r="AH815" s="220"/>
      <c r="AI815" s="220"/>
      <c r="AJ815" s="220"/>
      <c r="AK815" s="222"/>
      <c r="AL815" s="222"/>
      <c r="AM815" s="222"/>
      <c r="AN815" s="222"/>
      <c r="AO815" s="223"/>
      <c r="AP815" s="220"/>
      <c r="AQ815" s="224"/>
      <c r="AR815" s="224"/>
      <c r="AS815" s="224"/>
      <c r="AT815" s="224"/>
      <c r="AU815" s="224"/>
      <c r="AV815" s="224"/>
      <c r="AW815" s="224"/>
      <c r="AX815" s="224"/>
      <c r="AY815" s="224"/>
    </row>
    <row r="816">
      <c r="A816" s="219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5"/>
      <c r="AA816" s="225"/>
      <c r="AB816" s="225"/>
      <c r="AC816" s="225"/>
      <c r="AD816" s="225"/>
      <c r="AE816" s="225"/>
      <c r="AF816" s="225"/>
      <c r="AG816" s="220"/>
      <c r="AH816" s="220"/>
      <c r="AI816" s="220"/>
      <c r="AJ816" s="220"/>
      <c r="AK816" s="222"/>
      <c r="AL816" s="222"/>
      <c r="AM816" s="222"/>
      <c r="AN816" s="222"/>
      <c r="AO816" s="223"/>
      <c r="AP816" s="220"/>
      <c r="AQ816" s="224"/>
      <c r="AR816" s="224"/>
      <c r="AS816" s="224"/>
      <c r="AT816" s="224"/>
      <c r="AU816" s="224"/>
      <c r="AV816" s="224"/>
      <c r="AW816" s="224"/>
      <c r="AX816" s="224"/>
      <c r="AY816" s="224"/>
    </row>
    <row r="817">
      <c r="A817" s="219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5"/>
      <c r="AA817" s="225"/>
      <c r="AB817" s="225"/>
      <c r="AC817" s="225"/>
      <c r="AD817" s="225"/>
      <c r="AE817" s="225"/>
      <c r="AF817" s="225"/>
      <c r="AG817" s="220"/>
      <c r="AH817" s="220"/>
      <c r="AI817" s="220"/>
      <c r="AJ817" s="220"/>
      <c r="AK817" s="222"/>
      <c r="AL817" s="222"/>
      <c r="AM817" s="222"/>
      <c r="AN817" s="222"/>
      <c r="AO817" s="223"/>
      <c r="AP817" s="220"/>
      <c r="AQ817" s="224"/>
      <c r="AR817" s="224"/>
      <c r="AS817" s="224"/>
      <c r="AT817" s="224"/>
      <c r="AU817" s="224"/>
      <c r="AV817" s="224"/>
      <c r="AW817" s="224"/>
      <c r="AX817" s="224"/>
      <c r="AY817" s="224"/>
    </row>
    <row r="818">
      <c r="A818" s="219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5"/>
      <c r="AA818" s="225"/>
      <c r="AB818" s="225"/>
      <c r="AC818" s="225"/>
      <c r="AD818" s="225"/>
      <c r="AE818" s="225"/>
      <c r="AF818" s="225"/>
      <c r="AG818" s="220"/>
      <c r="AH818" s="220"/>
      <c r="AI818" s="220"/>
      <c r="AJ818" s="220"/>
      <c r="AK818" s="222"/>
      <c r="AL818" s="222"/>
      <c r="AM818" s="222"/>
      <c r="AN818" s="222"/>
      <c r="AO818" s="223"/>
      <c r="AP818" s="220"/>
      <c r="AQ818" s="224"/>
      <c r="AR818" s="224"/>
      <c r="AS818" s="224"/>
      <c r="AT818" s="224"/>
      <c r="AU818" s="224"/>
      <c r="AV818" s="224"/>
      <c r="AW818" s="224"/>
      <c r="AX818" s="224"/>
      <c r="AY818" s="224"/>
    </row>
    <row r="819">
      <c r="A819" s="219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5"/>
      <c r="AA819" s="225"/>
      <c r="AB819" s="225"/>
      <c r="AC819" s="225"/>
      <c r="AD819" s="225"/>
      <c r="AE819" s="225"/>
      <c r="AF819" s="225"/>
      <c r="AG819" s="220"/>
      <c r="AH819" s="220"/>
      <c r="AI819" s="220"/>
      <c r="AJ819" s="220"/>
      <c r="AK819" s="222"/>
      <c r="AL819" s="222"/>
      <c r="AM819" s="222"/>
      <c r="AN819" s="222"/>
      <c r="AO819" s="223"/>
      <c r="AP819" s="220"/>
      <c r="AQ819" s="224"/>
      <c r="AR819" s="224"/>
      <c r="AS819" s="224"/>
      <c r="AT819" s="224"/>
      <c r="AU819" s="224"/>
      <c r="AV819" s="224"/>
      <c r="AW819" s="224"/>
      <c r="AX819" s="224"/>
      <c r="AY819" s="224"/>
    </row>
    <row r="820">
      <c r="A820" s="219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5"/>
      <c r="AA820" s="225"/>
      <c r="AB820" s="225"/>
      <c r="AC820" s="225"/>
      <c r="AD820" s="225"/>
      <c r="AE820" s="225"/>
      <c r="AF820" s="225"/>
      <c r="AG820" s="220"/>
      <c r="AH820" s="220"/>
      <c r="AI820" s="220"/>
      <c r="AJ820" s="220"/>
      <c r="AK820" s="222"/>
      <c r="AL820" s="222"/>
      <c r="AM820" s="222"/>
      <c r="AN820" s="222"/>
      <c r="AO820" s="223"/>
      <c r="AP820" s="220"/>
      <c r="AQ820" s="224"/>
      <c r="AR820" s="224"/>
      <c r="AS820" s="224"/>
      <c r="AT820" s="224"/>
      <c r="AU820" s="224"/>
      <c r="AV820" s="224"/>
      <c r="AW820" s="224"/>
      <c r="AX820" s="224"/>
      <c r="AY820" s="224"/>
    </row>
    <row r="821">
      <c r="A821" s="219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5"/>
      <c r="AA821" s="225"/>
      <c r="AB821" s="225"/>
      <c r="AC821" s="225"/>
      <c r="AD821" s="225"/>
      <c r="AE821" s="225"/>
      <c r="AF821" s="225"/>
      <c r="AG821" s="220"/>
      <c r="AH821" s="220"/>
      <c r="AI821" s="220"/>
      <c r="AJ821" s="220"/>
      <c r="AK821" s="222"/>
      <c r="AL821" s="222"/>
      <c r="AM821" s="222"/>
      <c r="AN821" s="222"/>
      <c r="AO821" s="223"/>
      <c r="AP821" s="220"/>
      <c r="AQ821" s="224"/>
      <c r="AR821" s="224"/>
      <c r="AS821" s="224"/>
      <c r="AT821" s="224"/>
      <c r="AU821" s="224"/>
      <c r="AV821" s="224"/>
      <c r="AW821" s="224"/>
      <c r="AX821" s="224"/>
      <c r="AY821" s="224"/>
    </row>
    <row r="822">
      <c r="A822" s="219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5"/>
      <c r="AA822" s="225"/>
      <c r="AB822" s="225"/>
      <c r="AC822" s="225"/>
      <c r="AD822" s="225"/>
      <c r="AE822" s="225"/>
      <c r="AF822" s="225"/>
      <c r="AG822" s="220"/>
      <c r="AH822" s="220"/>
      <c r="AI822" s="220"/>
      <c r="AJ822" s="220"/>
      <c r="AK822" s="222"/>
      <c r="AL822" s="222"/>
      <c r="AM822" s="222"/>
      <c r="AN822" s="222"/>
      <c r="AO822" s="223"/>
      <c r="AP822" s="220"/>
      <c r="AQ822" s="224"/>
      <c r="AR822" s="224"/>
      <c r="AS822" s="224"/>
      <c r="AT822" s="224"/>
      <c r="AU822" s="224"/>
      <c r="AV822" s="224"/>
      <c r="AW822" s="224"/>
      <c r="AX822" s="224"/>
      <c r="AY822" s="224"/>
    </row>
    <row r="823">
      <c r="A823" s="219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5"/>
      <c r="AA823" s="225"/>
      <c r="AB823" s="225"/>
      <c r="AC823" s="225"/>
      <c r="AD823" s="225"/>
      <c r="AE823" s="225"/>
      <c r="AF823" s="225"/>
      <c r="AG823" s="220"/>
      <c r="AH823" s="220"/>
      <c r="AI823" s="220"/>
      <c r="AJ823" s="220"/>
      <c r="AK823" s="222"/>
      <c r="AL823" s="222"/>
      <c r="AM823" s="222"/>
      <c r="AN823" s="222"/>
      <c r="AO823" s="223"/>
      <c r="AP823" s="220"/>
      <c r="AQ823" s="224"/>
      <c r="AR823" s="224"/>
      <c r="AS823" s="224"/>
      <c r="AT823" s="224"/>
      <c r="AU823" s="224"/>
      <c r="AV823" s="224"/>
      <c r="AW823" s="224"/>
      <c r="AX823" s="224"/>
      <c r="AY823" s="224"/>
    </row>
    <row r="824">
      <c r="A824" s="219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5"/>
      <c r="AA824" s="225"/>
      <c r="AB824" s="225"/>
      <c r="AC824" s="225"/>
      <c r="AD824" s="225"/>
      <c r="AE824" s="225"/>
      <c r="AF824" s="225"/>
      <c r="AG824" s="220"/>
      <c r="AH824" s="220"/>
      <c r="AI824" s="220"/>
      <c r="AJ824" s="220"/>
      <c r="AK824" s="222"/>
      <c r="AL824" s="222"/>
      <c r="AM824" s="222"/>
      <c r="AN824" s="222"/>
      <c r="AO824" s="223"/>
      <c r="AP824" s="220"/>
      <c r="AQ824" s="224"/>
      <c r="AR824" s="224"/>
      <c r="AS824" s="224"/>
      <c r="AT824" s="224"/>
      <c r="AU824" s="224"/>
      <c r="AV824" s="224"/>
      <c r="AW824" s="224"/>
      <c r="AX824" s="224"/>
      <c r="AY824" s="224"/>
    </row>
    <row r="825">
      <c r="A825" s="219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5"/>
      <c r="AA825" s="225"/>
      <c r="AB825" s="225"/>
      <c r="AC825" s="225"/>
      <c r="AD825" s="225"/>
      <c r="AE825" s="225"/>
      <c r="AF825" s="225"/>
      <c r="AG825" s="220"/>
      <c r="AH825" s="220"/>
      <c r="AI825" s="220"/>
      <c r="AJ825" s="220"/>
      <c r="AK825" s="222"/>
      <c r="AL825" s="222"/>
      <c r="AM825" s="222"/>
      <c r="AN825" s="222"/>
      <c r="AO825" s="223"/>
      <c r="AP825" s="220"/>
      <c r="AQ825" s="224"/>
      <c r="AR825" s="224"/>
      <c r="AS825" s="224"/>
      <c r="AT825" s="224"/>
      <c r="AU825" s="224"/>
      <c r="AV825" s="224"/>
      <c r="AW825" s="224"/>
      <c r="AX825" s="224"/>
      <c r="AY825" s="224"/>
    </row>
    <row r="826">
      <c r="A826" s="219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5"/>
      <c r="AA826" s="225"/>
      <c r="AB826" s="225"/>
      <c r="AC826" s="225"/>
      <c r="AD826" s="225"/>
      <c r="AE826" s="225"/>
      <c r="AF826" s="225"/>
      <c r="AG826" s="220"/>
      <c r="AH826" s="220"/>
      <c r="AI826" s="220"/>
      <c r="AJ826" s="220"/>
      <c r="AK826" s="222"/>
      <c r="AL826" s="222"/>
      <c r="AM826" s="222"/>
      <c r="AN826" s="222"/>
      <c r="AO826" s="223"/>
      <c r="AP826" s="220"/>
      <c r="AQ826" s="224"/>
      <c r="AR826" s="224"/>
      <c r="AS826" s="224"/>
      <c r="AT826" s="224"/>
      <c r="AU826" s="224"/>
      <c r="AV826" s="224"/>
      <c r="AW826" s="224"/>
      <c r="AX826" s="224"/>
      <c r="AY826" s="224"/>
    </row>
    <row r="827">
      <c r="A827" s="219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5"/>
      <c r="AA827" s="225"/>
      <c r="AB827" s="225"/>
      <c r="AC827" s="225"/>
      <c r="AD827" s="225"/>
      <c r="AE827" s="225"/>
      <c r="AF827" s="225"/>
      <c r="AG827" s="220"/>
      <c r="AH827" s="220"/>
      <c r="AI827" s="220"/>
      <c r="AJ827" s="220"/>
      <c r="AK827" s="222"/>
      <c r="AL827" s="222"/>
      <c r="AM827" s="222"/>
      <c r="AN827" s="222"/>
      <c r="AO827" s="223"/>
      <c r="AP827" s="220"/>
      <c r="AQ827" s="224"/>
      <c r="AR827" s="224"/>
      <c r="AS827" s="224"/>
      <c r="AT827" s="224"/>
      <c r="AU827" s="224"/>
      <c r="AV827" s="224"/>
      <c r="AW827" s="224"/>
      <c r="AX827" s="224"/>
      <c r="AY827" s="224"/>
    </row>
    <row r="828">
      <c r="A828" s="219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5"/>
      <c r="AA828" s="225"/>
      <c r="AB828" s="225"/>
      <c r="AC828" s="225"/>
      <c r="AD828" s="225"/>
      <c r="AE828" s="225"/>
      <c r="AF828" s="225"/>
      <c r="AG828" s="220"/>
      <c r="AH828" s="220"/>
      <c r="AI828" s="220"/>
      <c r="AJ828" s="220"/>
      <c r="AK828" s="222"/>
      <c r="AL828" s="222"/>
      <c r="AM828" s="222"/>
      <c r="AN828" s="222"/>
      <c r="AO828" s="223"/>
      <c r="AP828" s="220"/>
      <c r="AQ828" s="224"/>
      <c r="AR828" s="224"/>
      <c r="AS828" s="224"/>
      <c r="AT828" s="224"/>
      <c r="AU828" s="224"/>
      <c r="AV828" s="224"/>
      <c r="AW828" s="224"/>
      <c r="AX828" s="224"/>
      <c r="AY828" s="224"/>
    </row>
    <row r="829">
      <c r="A829" s="219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5"/>
      <c r="AA829" s="225"/>
      <c r="AB829" s="225"/>
      <c r="AC829" s="225"/>
      <c r="AD829" s="225"/>
      <c r="AE829" s="225"/>
      <c r="AF829" s="225"/>
      <c r="AG829" s="220"/>
      <c r="AH829" s="220"/>
      <c r="AI829" s="220"/>
      <c r="AJ829" s="220"/>
      <c r="AK829" s="222"/>
      <c r="AL829" s="222"/>
      <c r="AM829" s="222"/>
      <c r="AN829" s="222"/>
      <c r="AO829" s="223"/>
      <c r="AP829" s="220"/>
      <c r="AQ829" s="224"/>
      <c r="AR829" s="224"/>
      <c r="AS829" s="224"/>
      <c r="AT829" s="224"/>
      <c r="AU829" s="224"/>
      <c r="AV829" s="224"/>
      <c r="AW829" s="224"/>
      <c r="AX829" s="224"/>
      <c r="AY829" s="224"/>
    </row>
    <row r="830">
      <c r="A830" s="219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5"/>
      <c r="AA830" s="225"/>
      <c r="AB830" s="225"/>
      <c r="AC830" s="225"/>
      <c r="AD830" s="225"/>
      <c r="AE830" s="225"/>
      <c r="AF830" s="225"/>
      <c r="AG830" s="220"/>
      <c r="AH830" s="220"/>
      <c r="AI830" s="220"/>
      <c r="AJ830" s="220"/>
      <c r="AK830" s="222"/>
      <c r="AL830" s="222"/>
      <c r="AM830" s="222"/>
      <c r="AN830" s="222"/>
      <c r="AO830" s="223"/>
      <c r="AP830" s="220"/>
      <c r="AQ830" s="224"/>
      <c r="AR830" s="224"/>
      <c r="AS830" s="224"/>
      <c r="AT830" s="224"/>
      <c r="AU830" s="224"/>
      <c r="AV830" s="224"/>
      <c r="AW830" s="224"/>
      <c r="AX830" s="224"/>
      <c r="AY830" s="224"/>
    </row>
    <row r="831">
      <c r="A831" s="219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5"/>
      <c r="AA831" s="225"/>
      <c r="AB831" s="225"/>
      <c r="AC831" s="225"/>
      <c r="AD831" s="225"/>
      <c r="AE831" s="225"/>
      <c r="AF831" s="225"/>
      <c r="AG831" s="220"/>
      <c r="AH831" s="220"/>
      <c r="AI831" s="220"/>
      <c r="AJ831" s="220"/>
      <c r="AK831" s="222"/>
      <c r="AL831" s="222"/>
      <c r="AM831" s="222"/>
      <c r="AN831" s="222"/>
      <c r="AO831" s="223"/>
      <c r="AP831" s="220"/>
      <c r="AQ831" s="224"/>
      <c r="AR831" s="224"/>
      <c r="AS831" s="224"/>
      <c r="AT831" s="224"/>
      <c r="AU831" s="224"/>
      <c r="AV831" s="224"/>
      <c r="AW831" s="224"/>
      <c r="AX831" s="224"/>
      <c r="AY831" s="224"/>
    </row>
    <row r="832">
      <c r="A832" s="219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5"/>
      <c r="AA832" s="225"/>
      <c r="AB832" s="225"/>
      <c r="AC832" s="225"/>
      <c r="AD832" s="225"/>
      <c r="AE832" s="225"/>
      <c r="AF832" s="225"/>
      <c r="AG832" s="220"/>
      <c r="AH832" s="220"/>
      <c r="AI832" s="220"/>
      <c r="AJ832" s="220"/>
      <c r="AK832" s="222"/>
      <c r="AL832" s="222"/>
      <c r="AM832" s="222"/>
      <c r="AN832" s="222"/>
      <c r="AO832" s="223"/>
      <c r="AP832" s="220"/>
      <c r="AQ832" s="224"/>
      <c r="AR832" s="224"/>
      <c r="AS832" s="224"/>
      <c r="AT832" s="224"/>
      <c r="AU832" s="224"/>
      <c r="AV832" s="224"/>
      <c r="AW832" s="224"/>
      <c r="AX832" s="224"/>
      <c r="AY832" s="224"/>
    </row>
    <row r="833">
      <c r="A833" s="219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5"/>
      <c r="AA833" s="225"/>
      <c r="AB833" s="225"/>
      <c r="AC833" s="225"/>
      <c r="AD833" s="225"/>
      <c r="AE833" s="225"/>
      <c r="AF833" s="225"/>
      <c r="AG833" s="220"/>
      <c r="AH833" s="220"/>
      <c r="AI833" s="220"/>
      <c r="AJ833" s="220"/>
      <c r="AK833" s="222"/>
      <c r="AL833" s="222"/>
      <c r="AM833" s="222"/>
      <c r="AN833" s="222"/>
      <c r="AO833" s="223"/>
      <c r="AP833" s="220"/>
      <c r="AQ833" s="224"/>
      <c r="AR833" s="224"/>
      <c r="AS833" s="224"/>
      <c r="AT833" s="224"/>
      <c r="AU833" s="224"/>
      <c r="AV833" s="224"/>
      <c r="AW833" s="224"/>
      <c r="AX833" s="224"/>
      <c r="AY833" s="224"/>
    </row>
    <row r="834">
      <c r="A834" s="219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5"/>
      <c r="AA834" s="225"/>
      <c r="AB834" s="225"/>
      <c r="AC834" s="225"/>
      <c r="AD834" s="225"/>
      <c r="AE834" s="225"/>
      <c r="AF834" s="225"/>
      <c r="AG834" s="220"/>
      <c r="AH834" s="220"/>
      <c r="AI834" s="220"/>
      <c r="AJ834" s="220"/>
      <c r="AK834" s="222"/>
      <c r="AL834" s="222"/>
      <c r="AM834" s="222"/>
      <c r="AN834" s="222"/>
      <c r="AO834" s="223"/>
      <c r="AP834" s="220"/>
      <c r="AQ834" s="224"/>
      <c r="AR834" s="224"/>
      <c r="AS834" s="224"/>
      <c r="AT834" s="224"/>
      <c r="AU834" s="224"/>
      <c r="AV834" s="224"/>
      <c r="AW834" s="224"/>
      <c r="AX834" s="224"/>
      <c r="AY834" s="224"/>
    </row>
    <row r="835">
      <c r="A835" s="219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5"/>
      <c r="AA835" s="225"/>
      <c r="AB835" s="225"/>
      <c r="AC835" s="225"/>
      <c r="AD835" s="225"/>
      <c r="AE835" s="225"/>
      <c r="AF835" s="225"/>
      <c r="AG835" s="220"/>
      <c r="AH835" s="220"/>
      <c r="AI835" s="220"/>
      <c r="AJ835" s="220"/>
      <c r="AK835" s="222"/>
      <c r="AL835" s="222"/>
      <c r="AM835" s="222"/>
      <c r="AN835" s="222"/>
      <c r="AO835" s="223"/>
      <c r="AP835" s="220"/>
      <c r="AQ835" s="224"/>
      <c r="AR835" s="224"/>
      <c r="AS835" s="224"/>
      <c r="AT835" s="224"/>
      <c r="AU835" s="224"/>
      <c r="AV835" s="224"/>
      <c r="AW835" s="224"/>
      <c r="AX835" s="224"/>
      <c r="AY835" s="224"/>
    </row>
    <row r="836">
      <c r="A836" s="219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5"/>
      <c r="AA836" s="225"/>
      <c r="AB836" s="225"/>
      <c r="AC836" s="225"/>
      <c r="AD836" s="225"/>
      <c r="AE836" s="225"/>
      <c r="AF836" s="225"/>
      <c r="AG836" s="220"/>
      <c r="AH836" s="220"/>
      <c r="AI836" s="220"/>
      <c r="AJ836" s="220"/>
      <c r="AK836" s="222"/>
      <c r="AL836" s="222"/>
      <c r="AM836" s="222"/>
      <c r="AN836" s="222"/>
      <c r="AO836" s="223"/>
      <c r="AP836" s="220"/>
      <c r="AQ836" s="224"/>
      <c r="AR836" s="224"/>
      <c r="AS836" s="224"/>
      <c r="AT836" s="224"/>
      <c r="AU836" s="224"/>
      <c r="AV836" s="224"/>
      <c r="AW836" s="224"/>
      <c r="AX836" s="224"/>
      <c r="AY836" s="224"/>
    </row>
    <row r="837">
      <c r="A837" s="219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5"/>
      <c r="AA837" s="225"/>
      <c r="AB837" s="225"/>
      <c r="AC837" s="225"/>
      <c r="AD837" s="225"/>
      <c r="AE837" s="225"/>
      <c r="AF837" s="225"/>
      <c r="AG837" s="220"/>
      <c r="AH837" s="220"/>
      <c r="AI837" s="220"/>
      <c r="AJ837" s="220"/>
      <c r="AK837" s="222"/>
      <c r="AL837" s="222"/>
      <c r="AM837" s="222"/>
      <c r="AN837" s="222"/>
      <c r="AO837" s="223"/>
      <c r="AP837" s="220"/>
      <c r="AQ837" s="224"/>
      <c r="AR837" s="224"/>
      <c r="AS837" s="224"/>
      <c r="AT837" s="224"/>
      <c r="AU837" s="224"/>
      <c r="AV837" s="224"/>
      <c r="AW837" s="224"/>
      <c r="AX837" s="224"/>
      <c r="AY837" s="224"/>
    </row>
    <row r="838">
      <c r="A838" s="219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5"/>
      <c r="AA838" s="225"/>
      <c r="AB838" s="225"/>
      <c r="AC838" s="225"/>
      <c r="AD838" s="225"/>
      <c r="AE838" s="225"/>
      <c r="AF838" s="225"/>
      <c r="AG838" s="220"/>
      <c r="AH838" s="220"/>
      <c r="AI838" s="220"/>
      <c r="AJ838" s="220"/>
      <c r="AK838" s="222"/>
      <c r="AL838" s="222"/>
      <c r="AM838" s="222"/>
      <c r="AN838" s="222"/>
      <c r="AO838" s="223"/>
      <c r="AP838" s="220"/>
      <c r="AQ838" s="224"/>
      <c r="AR838" s="224"/>
      <c r="AS838" s="224"/>
      <c r="AT838" s="224"/>
      <c r="AU838" s="224"/>
      <c r="AV838" s="224"/>
      <c r="AW838" s="224"/>
      <c r="AX838" s="224"/>
      <c r="AY838" s="224"/>
    </row>
    <row r="839">
      <c r="A839" s="219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5"/>
      <c r="AA839" s="225"/>
      <c r="AB839" s="225"/>
      <c r="AC839" s="225"/>
      <c r="AD839" s="225"/>
      <c r="AE839" s="225"/>
      <c r="AF839" s="225"/>
      <c r="AG839" s="220"/>
      <c r="AH839" s="220"/>
      <c r="AI839" s="220"/>
      <c r="AJ839" s="220"/>
      <c r="AK839" s="222"/>
      <c r="AL839" s="222"/>
      <c r="AM839" s="222"/>
      <c r="AN839" s="222"/>
      <c r="AO839" s="223"/>
      <c r="AP839" s="220"/>
      <c r="AQ839" s="224"/>
      <c r="AR839" s="224"/>
      <c r="AS839" s="224"/>
      <c r="AT839" s="224"/>
      <c r="AU839" s="224"/>
      <c r="AV839" s="224"/>
      <c r="AW839" s="224"/>
      <c r="AX839" s="224"/>
      <c r="AY839" s="224"/>
    </row>
    <row r="840">
      <c r="A840" s="219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5"/>
      <c r="AA840" s="225"/>
      <c r="AB840" s="225"/>
      <c r="AC840" s="225"/>
      <c r="AD840" s="225"/>
      <c r="AE840" s="225"/>
      <c r="AF840" s="225"/>
      <c r="AG840" s="220"/>
      <c r="AH840" s="220"/>
      <c r="AI840" s="220"/>
      <c r="AJ840" s="220"/>
      <c r="AK840" s="222"/>
      <c r="AL840" s="222"/>
      <c r="AM840" s="222"/>
      <c r="AN840" s="222"/>
      <c r="AO840" s="223"/>
      <c r="AP840" s="220"/>
      <c r="AQ840" s="224"/>
      <c r="AR840" s="224"/>
      <c r="AS840" s="224"/>
      <c r="AT840" s="224"/>
      <c r="AU840" s="224"/>
      <c r="AV840" s="224"/>
      <c r="AW840" s="224"/>
      <c r="AX840" s="224"/>
      <c r="AY840" s="224"/>
    </row>
    <row r="841">
      <c r="A841" s="219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5"/>
      <c r="AA841" s="225"/>
      <c r="AB841" s="225"/>
      <c r="AC841" s="225"/>
      <c r="AD841" s="225"/>
      <c r="AE841" s="225"/>
      <c r="AF841" s="225"/>
      <c r="AG841" s="220"/>
      <c r="AH841" s="220"/>
      <c r="AI841" s="220"/>
      <c r="AJ841" s="220"/>
      <c r="AK841" s="222"/>
      <c r="AL841" s="222"/>
      <c r="AM841" s="222"/>
      <c r="AN841" s="222"/>
      <c r="AO841" s="223"/>
      <c r="AP841" s="220"/>
      <c r="AQ841" s="224"/>
      <c r="AR841" s="224"/>
      <c r="AS841" s="224"/>
      <c r="AT841" s="224"/>
      <c r="AU841" s="224"/>
      <c r="AV841" s="224"/>
      <c r="AW841" s="224"/>
      <c r="AX841" s="224"/>
      <c r="AY841" s="224"/>
    </row>
    <row r="842">
      <c r="A842" s="219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5"/>
      <c r="AA842" s="225"/>
      <c r="AB842" s="225"/>
      <c r="AC842" s="225"/>
      <c r="AD842" s="225"/>
      <c r="AE842" s="225"/>
      <c r="AF842" s="225"/>
      <c r="AG842" s="220"/>
      <c r="AH842" s="220"/>
      <c r="AI842" s="220"/>
      <c r="AJ842" s="220"/>
      <c r="AK842" s="222"/>
      <c r="AL842" s="222"/>
      <c r="AM842" s="222"/>
      <c r="AN842" s="222"/>
      <c r="AO842" s="223"/>
      <c r="AP842" s="220"/>
      <c r="AQ842" s="224"/>
      <c r="AR842" s="224"/>
      <c r="AS842" s="224"/>
      <c r="AT842" s="224"/>
      <c r="AU842" s="224"/>
      <c r="AV842" s="224"/>
      <c r="AW842" s="224"/>
      <c r="AX842" s="224"/>
      <c r="AY842" s="224"/>
    </row>
    <row r="843">
      <c r="A843" s="219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5"/>
      <c r="AA843" s="225"/>
      <c r="AB843" s="225"/>
      <c r="AC843" s="225"/>
      <c r="AD843" s="225"/>
      <c r="AE843" s="225"/>
      <c r="AF843" s="225"/>
      <c r="AG843" s="220"/>
      <c r="AH843" s="220"/>
      <c r="AI843" s="220"/>
      <c r="AJ843" s="220"/>
      <c r="AK843" s="222"/>
      <c r="AL843" s="222"/>
      <c r="AM843" s="222"/>
      <c r="AN843" s="222"/>
      <c r="AO843" s="223"/>
      <c r="AP843" s="220"/>
      <c r="AQ843" s="224"/>
      <c r="AR843" s="224"/>
      <c r="AS843" s="224"/>
      <c r="AT843" s="224"/>
      <c r="AU843" s="224"/>
      <c r="AV843" s="224"/>
      <c r="AW843" s="224"/>
      <c r="AX843" s="224"/>
      <c r="AY843" s="224"/>
    </row>
    <row r="844">
      <c r="A844" s="219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5"/>
      <c r="AA844" s="225"/>
      <c r="AB844" s="225"/>
      <c r="AC844" s="225"/>
      <c r="AD844" s="225"/>
      <c r="AE844" s="225"/>
      <c r="AF844" s="225"/>
      <c r="AG844" s="220"/>
      <c r="AH844" s="220"/>
      <c r="AI844" s="220"/>
      <c r="AJ844" s="220"/>
      <c r="AK844" s="222"/>
      <c r="AL844" s="222"/>
      <c r="AM844" s="222"/>
      <c r="AN844" s="222"/>
      <c r="AO844" s="223"/>
      <c r="AP844" s="220"/>
      <c r="AQ844" s="224"/>
      <c r="AR844" s="224"/>
      <c r="AS844" s="224"/>
      <c r="AT844" s="224"/>
      <c r="AU844" s="224"/>
      <c r="AV844" s="224"/>
      <c r="AW844" s="224"/>
      <c r="AX844" s="224"/>
      <c r="AY844" s="224"/>
    </row>
    <row r="845">
      <c r="A845" s="219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5"/>
      <c r="AA845" s="225"/>
      <c r="AB845" s="225"/>
      <c r="AC845" s="225"/>
      <c r="AD845" s="225"/>
      <c r="AE845" s="225"/>
      <c r="AF845" s="225"/>
      <c r="AG845" s="220"/>
      <c r="AH845" s="220"/>
      <c r="AI845" s="220"/>
      <c r="AJ845" s="220"/>
      <c r="AK845" s="222"/>
      <c r="AL845" s="222"/>
      <c r="AM845" s="222"/>
      <c r="AN845" s="222"/>
      <c r="AO845" s="223"/>
      <c r="AP845" s="220"/>
      <c r="AQ845" s="224"/>
      <c r="AR845" s="224"/>
      <c r="AS845" s="224"/>
      <c r="AT845" s="224"/>
      <c r="AU845" s="224"/>
      <c r="AV845" s="224"/>
      <c r="AW845" s="224"/>
      <c r="AX845" s="224"/>
      <c r="AY845" s="224"/>
    </row>
    <row r="846">
      <c r="A846" s="219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5"/>
      <c r="AA846" s="225"/>
      <c r="AB846" s="225"/>
      <c r="AC846" s="225"/>
      <c r="AD846" s="225"/>
      <c r="AE846" s="225"/>
      <c r="AF846" s="225"/>
      <c r="AG846" s="220"/>
      <c r="AH846" s="220"/>
      <c r="AI846" s="220"/>
      <c r="AJ846" s="220"/>
      <c r="AK846" s="222"/>
      <c r="AL846" s="222"/>
      <c r="AM846" s="222"/>
      <c r="AN846" s="222"/>
      <c r="AO846" s="223"/>
      <c r="AP846" s="220"/>
      <c r="AQ846" s="224"/>
      <c r="AR846" s="224"/>
      <c r="AS846" s="224"/>
      <c r="AT846" s="224"/>
      <c r="AU846" s="224"/>
      <c r="AV846" s="224"/>
      <c r="AW846" s="224"/>
      <c r="AX846" s="224"/>
      <c r="AY846" s="224"/>
    </row>
    <row r="847">
      <c r="A847" s="219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5"/>
      <c r="AA847" s="225"/>
      <c r="AB847" s="225"/>
      <c r="AC847" s="225"/>
      <c r="AD847" s="225"/>
      <c r="AE847" s="225"/>
      <c r="AF847" s="225"/>
      <c r="AG847" s="220"/>
      <c r="AH847" s="220"/>
      <c r="AI847" s="220"/>
      <c r="AJ847" s="220"/>
      <c r="AK847" s="222"/>
      <c r="AL847" s="222"/>
      <c r="AM847" s="222"/>
      <c r="AN847" s="222"/>
      <c r="AO847" s="223"/>
      <c r="AP847" s="220"/>
      <c r="AQ847" s="224"/>
      <c r="AR847" s="224"/>
      <c r="AS847" s="224"/>
      <c r="AT847" s="224"/>
      <c r="AU847" s="224"/>
      <c r="AV847" s="224"/>
      <c r="AW847" s="224"/>
      <c r="AX847" s="224"/>
      <c r="AY847" s="224"/>
    </row>
    <row r="848">
      <c r="A848" s="219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5"/>
      <c r="AA848" s="225"/>
      <c r="AB848" s="225"/>
      <c r="AC848" s="225"/>
      <c r="AD848" s="225"/>
      <c r="AE848" s="225"/>
      <c r="AF848" s="225"/>
      <c r="AG848" s="220"/>
      <c r="AH848" s="220"/>
      <c r="AI848" s="220"/>
      <c r="AJ848" s="220"/>
      <c r="AK848" s="222"/>
      <c r="AL848" s="222"/>
      <c r="AM848" s="222"/>
      <c r="AN848" s="222"/>
      <c r="AO848" s="223"/>
      <c r="AP848" s="220"/>
      <c r="AQ848" s="224"/>
      <c r="AR848" s="224"/>
      <c r="AS848" s="224"/>
      <c r="AT848" s="224"/>
      <c r="AU848" s="224"/>
      <c r="AV848" s="224"/>
      <c r="AW848" s="224"/>
      <c r="AX848" s="224"/>
      <c r="AY848" s="224"/>
    </row>
    <row r="849">
      <c r="A849" s="219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5"/>
      <c r="AA849" s="225"/>
      <c r="AB849" s="225"/>
      <c r="AC849" s="225"/>
      <c r="AD849" s="225"/>
      <c r="AE849" s="225"/>
      <c r="AF849" s="225"/>
      <c r="AG849" s="220"/>
      <c r="AH849" s="220"/>
      <c r="AI849" s="220"/>
      <c r="AJ849" s="220"/>
      <c r="AK849" s="222"/>
      <c r="AL849" s="222"/>
      <c r="AM849" s="222"/>
      <c r="AN849" s="222"/>
      <c r="AO849" s="223"/>
      <c r="AP849" s="220"/>
      <c r="AQ849" s="224"/>
      <c r="AR849" s="224"/>
      <c r="AS849" s="224"/>
      <c r="AT849" s="224"/>
      <c r="AU849" s="224"/>
      <c r="AV849" s="224"/>
      <c r="AW849" s="224"/>
      <c r="AX849" s="224"/>
      <c r="AY849" s="224"/>
    </row>
    <row r="850">
      <c r="A850" s="219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5"/>
      <c r="AA850" s="225"/>
      <c r="AB850" s="225"/>
      <c r="AC850" s="225"/>
      <c r="AD850" s="225"/>
      <c r="AE850" s="225"/>
      <c r="AF850" s="225"/>
      <c r="AG850" s="220"/>
      <c r="AH850" s="220"/>
      <c r="AI850" s="220"/>
      <c r="AJ850" s="220"/>
      <c r="AK850" s="222"/>
      <c r="AL850" s="222"/>
      <c r="AM850" s="222"/>
      <c r="AN850" s="222"/>
      <c r="AO850" s="223"/>
      <c r="AP850" s="220"/>
      <c r="AQ850" s="224"/>
      <c r="AR850" s="224"/>
      <c r="AS850" s="224"/>
      <c r="AT850" s="224"/>
      <c r="AU850" s="224"/>
      <c r="AV850" s="224"/>
      <c r="AW850" s="224"/>
      <c r="AX850" s="224"/>
      <c r="AY850" s="224"/>
    </row>
    <row r="851">
      <c r="A851" s="219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5"/>
      <c r="AA851" s="225"/>
      <c r="AB851" s="225"/>
      <c r="AC851" s="225"/>
      <c r="AD851" s="225"/>
      <c r="AE851" s="225"/>
      <c r="AF851" s="225"/>
      <c r="AG851" s="220"/>
      <c r="AH851" s="220"/>
      <c r="AI851" s="220"/>
      <c r="AJ851" s="220"/>
      <c r="AK851" s="222"/>
      <c r="AL851" s="222"/>
      <c r="AM851" s="222"/>
      <c r="AN851" s="222"/>
      <c r="AO851" s="223"/>
      <c r="AP851" s="220"/>
      <c r="AQ851" s="224"/>
      <c r="AR851" s="224"/>
      <c r="AS851" s="224"/>
      <c r="AT851" s="224"/>
      <c r="AU851" s="224"/>
      <c r="AV851" s="224"/>
      <c r="AW851" s="224"/>
      <c r="AX851" s="224"/>
      <c r="AY851" s="224"/>
    </row>
    <row r="852">
      <c r="A852" s="219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5"/>
      <c r="AA852" s="225"/>
      <c r="AB852" s="225"/>
      <c r="AC852" s="225"/>
      <c r="AD852" s="225"/>
      <c r="AE852" s="225"/>
      <c r="AF852" s="225"/>
      <c r="AG852" s="220"/>
      <c r="AH852" s="220"/>
      <c r="AI852" s="220"/>
      <c r="AJ852" s="220"/>
      <c r="AK852" s="222"/>
      <c r="AL852" s="222"/>
      <c r="AM852" s="222"/>
      <c r="AN852" s="222"/>
      <c r="AO852" s="223"/>
      <c r="AP852" s="220"/>
      <c r="AQ852" s="224"/>
      <c r="AR852" s="224"/>
      <c r="AS852" s="224"/>
      <c r="AT852" s="224"/>
      <c r="AU852" s="224"/>
      <c r="AV852" s="224"/>
      <c r="AW852" s="224"/>
      <c r="AX852" s="224"/>
      <c r="AY852" s="224"/>
    </row>
    <row r="853">
      <c r="A853" s="219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5"/>
      <c r="AA853" s="225"/>
      <c r="AB853" s="225"/>
      <c r="AC853" s="225"/>
      <c r="AD853" s="225"/>
      <c r="AE853" s="225"/>
      <c r="AF853" s="225"/>
      <c r="AG853" s="220"/>
      <c r="AH853" s="220"/>
      <c r="AI853" s="220"/>
      <c r="AJ853" s="220"/>
      <c r="AK853" s="222"/>
      <c r="AL853" s="222"/>
      <c r="AM853" s="222"/>
      <c r="AN853" s="222"/>
      <c r="AO853" s="223"/>
      <c r="AP853" s="220"/>
      <c r="AQ853" s="224"/>
      <c r="AR853" s="224"/>
      <c r="AS853" s="224"/>
      <c r="AT853" s="224"/>
      <c r="AU853" s="224"/>
      <c r="AV853" s="224"/>
      <c r="AW853" s="224"/>
      <c r="AX853" s="224"/>
      <c r="AY853" s="224"/>
    </row>
    <row r="854">
      <c r="A854" s="219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5"/>
      <c r="AA854" s="225"/>
      <c r="AB854" s="225"/>
      <c r="AC854" s="225"/>
      <c r="AD854" s="225"/>
      <c r="AE854" s="225"/>
      <c r="AF854" s="225"/>
      <c r="AG854" s="220"/>
      <c r="AH854" s="220"/>
      <c r="AI854" s="220"/>
      <c r="AJ854" s="220"/>
      <c r="AK854" s="222"/>
      <c r="AL854" s="222"/>
      <c r="AM854" s="222"/>
      <c r="AN854" s="222"/>
      <c r="AO854" s="223"/>
      <c r="AP854" s="220"/>
      <c r="AQ854" s="224"/>
      <c r="AR854" s="224"/>
      <c r="AS854" s="224"/>
      <c r="AT854" s="224"/>
      <c r="AU854" s="224"/>
      <c r="AV854" s="224"/>
      <c r="AW854" s="224"/>
      <c r="AX854" s="224"/>
      <c r="AY854" s="224"/>
    </row>
    <row r="855">
      <c r="A855" s="219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5"/>
      <c r="AA855" s="225"/>
      <c r="AB855" s="225"/>
      <c r="AC855" s="225"/>
      <c r="AD855" s="225"/>
      <c r="AE855" s="225"/>
      <c r="AF855" s="225"/>
      <c r="AG855" s="220"/>
      <c r="AH855" s="220"/>
      <c r="AI855" s="220"/>
      <c r="AJ855" s="220"/>
      <c r="AK855" s="222"/>
      <c r="AL855" s="222"/>
      <c r="AM855" s="222"/>
      <c r="AN855" s="222"/>
      <c r="AO855" s="223"/>
      <c r="AP855" s="220"/>
      <c r="AQ855" s="224"/>
      <c r="AR855" s="224"/>
      <c r="AS855" s="224"/>
      <c r="AT855" s="224"/>
      <c r="AU855" s="224"/>
      <c r="AV855" s="224"/>
      <c r="AW855" s="224"/>
      <c r="AX855" s="224"/>
      <c r="AY855" s="224"/>
    </row>
    <row r="856">
      <c r="A856" s="219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5"/>
      <c r="AA856" s="225"/>
      <c r="AB856" s="225"/>
      <c r="AC856" s="225"/>
      <c r="AD856" s="225"/>
      <c r="AE856" s="225"/>
      <c r="AF856" s="225"/>
      <c r="AG856" s="220"/>
      <c r="AH856" s="220"/>
      <c r="AI856" s="220"/>
      <c r="AJ856" s="220"/>
      <c r="AK856" s="222"/>
      <c r="AL856" s="222"/>
      <c r="AM856" s="222"/>
      <c r="AN856" s="222"/>
      <c r="AO856" s="223"/>
      <c r="AP856" s="220"/>
      <c r="AQ856" s="224"/>
      <c r="AR856" s="224"/>
      <c r="AS856" s="224"/>
      <c r="AT856" s="224"/>
      <c r="AU856" s="224"/>
      <c r="AV856" s="224"/>
      <c r="AW856" s="224"/>
      <c r="AX856" s="224"/>
      <c r="AY856" s="224"/>
    </row>
    <row r="857">
      <c r="A857" s="219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5"/>
      <c r="AA857" s="225"/>
      <c r="AB857" s="225"/>
      <c r="AC857" s="225"/>
      <c r="AD857" s="225"/>
      <c r="AE857" s="225"/>
      <c r="AF857" s="225"/>
      <c r="AG857" s="220"/>
      <c r="AH857" s="220"/>
      <c r="AI857" s="220"/>
      <c r="AJ857" s="220"/>
      <c r="AK857" s="222"/>
      <c r="AL857" s="222"/>
      <c r="AM857" s="222"/>
      <c r="AN857" s="222"/>
      <c r="AO857" s="223"/>
      <c r="AP857" s="220"/>
      <c r="AQ857" s="224"/>
      <c r="AR857" s="224"/>
      <c r="AS857" s="224"/>
      <c r="AT857" s="224"/>
      <c r="AU857" s="224"/>
      <c r="AV857" s="224"/>
      <c r="AW857" s="224"/>
      <c r="AX857" s="224"/>
      <c r="AY857" s="224"/>
    </row>
    <row r="858">
      <c r="A858" s="219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5"/>
      <c r="AA858" s="225"/>
      <c r="AB858" s="225"/>
      <c r="AC858" s="225"/>
      <c r="AD858" s="225"/>
      <c r="AE858" s="225"/>
      <c r="AF858" s="225"/>
      <c r="AG858" s="220"/>
      <c r="AH858" s="220"/>
      <c r="AI858" s="220"/>
      <c r="AJ858" s="220"/>
      <c r="AK858" s="222"/>
      <c r="AL858" s="222"/>
      <c r="AM858" s="222"/>
      <c r="AN858" s="222"/>
      <c r="AO858" s="223"/>
      <c r="AP858" s="220"/>
      <c r="AQ858" s="224"/>
      <c r="AR858" s="224"/>
      <c r="AS858" s="224"/>
      <c r="AT858" s="224"/>
      <c r="AU858" s="224"/>
      <c r="AV858" s="224"/>
      <c r="AW858" s="224"/>
      <c r="AX858" s="224"/>
      <c r="AY858" s="224"/>
    </row>
    <row r="859">
      <c r="A859" s="219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5"/>
      <c r="AA859" s="225"/>
      <c r="AB859" s="225"/>
      <c r="AC859" s="225"/>
      <c r="AD859" s="225"/>
      <c r="AE859" s="225"/>
      <c r="AF859" s="225"/>
      <c r="AG859" s="220"/>
      <c r="AH859" s="220"/>
      <c r="AI859" s="220"/>
      <c r="AJ859" s="220"/>
      <c r="AK859" s="222"/>
      <c r="AL859" s="222"/>
      <c r="AM859" s="222"/>
      <c r="AN859" s="222"/>
      <c r="AO859" s="223"/>
      <c r="AP859" s="220"/>
      <c r="AQ859" s="224"/>
      <c r="AR859" s="224"/>
      <c r="AS859" s="224"/>
      <c r="AT859" s="224"/>
      <c r="AU859" s="224"/>
      <c r="AV859" s="224"/>
      <c r="AW859" s="224"/>
      <c r="AX859" s="224"/>
      <c r="AY859" s="224"/>
    </row>
    <row r="860">
      <c r="A860" s="219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5"/>
      <c r="AA860" s="225"/>
      <c r="AB860" s="225"/>
      <c r="AC860" s="225"/>
      <c r="AD860" s="225"/>
      <c r="AE860" s="225"/>
      <c r="AF860" s="225"/>
      <c r="AG860" s="220"/>
      <c r="AH860" s="220"/>
      <c r="AI860" s="220"/>
      <c r="AJ860" s="220"/>
      <c r="AK860" s="222"/>
      <c r="AL860" s="222"/>
      <c r="AM860" s="222"/>
      <c r="AN860" s="222"/>
      <c r="AO860" s="223"/>
      <c r="AP860" s="220"/>
      <c r="AQ860" s="224"/>
      <c r="AR860" s="224"/>
      <c r="AS860" s="224"/>
      <c r="AT860" s="224"/>
      <c r="AU860" s="224"/>
      <c r="AV860" s="224"/>
      <c r="AW860" s="224"/>
      <c r="AX860" s="224"/>
      <c r="AY860" s="224"/>
    </row>
    <row r="861">
      <c r="A861" s="219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5"/>
      <c r="AA861" s="225"/>
      <c r="AB861" s="225"/>
      <c r="AC861" s="225"/>
      <c r="AD861" s="225"/>
      <c r="AE861" s="225"/>
      <c r="AF861" s="225"/>
      <c r="AG861" s="220"/>
      <c r="AH861" s="220"/>
      <c r="AI861" s="220"/>
      <c r="AJ861" s="220"/>
      <c r="AK861" s="222"/>
      <c r="AL861" s="222"/>
      <c r="AM861" s="222"/>
      <c r="AN861" s="222"/>
      <c r="AO861" s="223"/>
      <c r="AP861" s="220"/>
      <c r="AQ861" s="224"/>
      <c r="AR861" s="224"/>
      <c r="AS861" s="224"/>
      <c r="AT861" s="224"/>
      <c r="AU861" s="224"/>
      <c r="AV861" s="224"/>
      <c r="AW861" s="224"/>
      <c r="AX861" s="224"/>
      <c r="AY861" s="224"/>
    </row>
    <row r="862">
      <c r="A862" s="219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5"/>
      <c r="AA862" s="225"/>
      <c r="AB862" s="225"/>
      <c r="AC862" s="225"/>
      <c r="AD862" s="225"/>
      <c r="AE862" s="225"/>
      <c r="AF862" s="225"/>
      <c r="AG862" s="220"/>
      <c r="AH862" s="220"/>
      <c r="AI862" s="220"/>
      <c r="AJ862" s="220"/>
      <c r="AK862" s="222"/>
      <c r="AL862" s="222"/>
      <c r="AM862" s="222"/>
      <c r="AN862" s="222"/>
      <c r="AO862" s="223"/>
      <c r="AP862" s="220"/>
      <c r="AQ862" s="224"/>
      <c r="AR862" s="224"/>
      <c r="AS862" s="224"/>
      <c r="AT862" s="224"/>
      <c r="AU862" s="224"/>
      <c r="AV862" s="224"/>
      <c r="AW862" s="224"/>
      <c r="AX862" s="224"/>
      <c r="AY862" s="224"/>
    </row>
    <row r="863">
      <c r="A863" s="219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5"/>
      <c r="AA863" s="225"/>
      <c r="AB863" s="225"/>
      <c r="AC863" s="225"/>
      <c r="AD863" s="225"/>
      <c r="AE863" s="225"/>
      <c r="AF863" s="225"/>
      <c r="AG863" s="220"/>
      <c r="AH863" s="220"/>
      <c r="AI863" s="220"/>
      <c r="AJ863" s="220"/>
      <c r="AK863" s="222"/>
      <c r="AL863" s="222"/>
      <c r="AM863" s="222"/>
      <c r="AN863" s="222"/>
      <c r="AO863" s="223"/>
      <c r="AP863" s="220"/>
      <c r="AQ863" s="224"/>
      <c r="AR863" s="224"/>
      <c r="AS863" s="224"/>
      <c r="AT863" s="224"/>
      <c r="AU863" s="224"/>
      <c r="AV863" s="224"/>
      <c r="AW863" s="224"/>
      <c r="AX863" s="224"/>
      <c r="AY863" s="224"/>
    </row>
    <row r="864">
      <c r="A864" s="219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5"/>
      <c r="AA864" s="225"/>
      <c r="AB864" s="225"/>
      <c r="AC864" s="225"/>
      <c r="AD864" s="225"/>
      <c r="AE864" s="225"/>
      <c r="AF864" s="225"/>
      <c r="AG864" s="220"/>
      <c r="AH864" s="220"/>
      <c r="AI864" s="220"/>
      <c r="AJ864" s="220"/>
      <c r="AK864" s="222"/>
      <c r="AL864" s="222"/>
      <c r="AM864" s="222"/>
      <c r="AN864" s="222"/>
      <c r="AO864" s="223"/>
      <c r="AP864" s="220"/>
      <c r="AQ864" s="224"/>
      <c r="AR864" s="224"/>
      <c r="AS864" s="224"/>
      <c r="AT864" s="224"/>
      <c r="AU864" s="224"/>
      <c r="AV864" s="224"/>
      <c r="AW864" s="224"/>
      <c r="AX864" s="224"/>
      <c r="AY864" s="224"/>
    </row>
    <row r="865">
      <c r="A865" s="219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5"/>
      <c r="AA865" s="225"/>
      <c r="AB865" s="225"/>
      <c r="AC865" s="225"/>
      <c r="AD865" s="225"/>
      <c r="AE865" s="225"/>
      <c r="AF865" s="225"/>
      <c r="AG865" s="220"/>
      <c r="AH865" s="220"/>
      <c r="AI865" s="220"/>
      <c r="AJ865" s="220"/>
      <c r="AK865" s="222"/>
      <c r="AL865" s="222"/>
      <c r="AM865" s="222"/>
      <c r="AN865" s="222"/>
      <c r="AO865" s="223"/>
      <c r="AP865" s="220"/>
      <c r="AQ865" s="224"/>
      <c r="AR865" s="224"/>
      <c r="AS865" s="224"/>
      <c r="AT865" s="224"/>
      <c r="AU865" s="224"/>
      <c r="AV865" s="224"/>
      <c r="AW865" s="224"/>
      <c r="AX865" s="224"/>
      <c r="AY865" s="224"/>
    </row>
    <row r="866">
      <c r="A866" s="219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5"/>
      <c r="AA866" s="225"/>
      <c r="AB866" s="225"/>
      <c r="AC866" s="225"/>
      <c r="AD866" s="225"/>
      <c r="AE866" s="225"/>
      <c r="AF866" s="225"/>
      <c r="AG866" s="220"/>
      <c r="AH866" s="220"/>
      <c r="AI866" s="220"/>
      <c r="AJ866" s="220"/>
      <c r="AK866" s="222"/>
      <c r="AL866" s="222"/>
      <c r="AM866" s="222"/>
      <c r="AN866" s="222"/>
      <c r="AO866" s="223"/>
      <c r="AP866" s="220"/>
      <c r="AQ866" s="224"/>
      <c r="AR866" s="224"/>
      <c r="AS866" s="224"/>
      <c r="AT866" s="224"/>
      <c r="AU866" s="224"/>
      <c r="AV866" s="224"/>
      <c r="AW866" s="224"/>
      <c r="AX866" s="224"/>
      <c r="AY866" s="224"/>
    </row>
    <row r="867">
      <c r="A867" s="219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5"/>
      <c r="AA867" s="225"/>
      <c r="AB867" s="225"/>
      <c r="AC867" s="225"/>
      <c r="AD867" s="225"/>
      <c r="AE867" s="225"/>
      <c r="AF867" s="225"/>
      <c r="AG867" s="220"/>
      <c r="AH867" s="220"/>
      <c r="AI867" s="220"/>
      <c r="AJ867" s="220"/>
      <c r="AK867" s="222"/>
      <c r="AL867" s="222"/>
      <c r="AM867" s="222"/>
      <c r="AN867" s="222"/>
      <c r="AO867" s="223"/>
      <c r="AP867" s="220"/>
      <c r="AQ867" s="224"/>
      <c r="AR867" s="224"/>
      <c r="AS867" s="224"/>
      <c r="AT867" s="224"/>
      <c r="AU867" s="224"/>
      <c r="AV867" s="224"/>
      <c r="AW867" s="224"/>
      <c r="AX867" s="224"/>
      <c r="AY867" s="224"/>
    </row>
    <row r="868">
      <c r="A868" s="219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5"/>
      <c r="AA868" s="225"/>
      <c r="AB868" s="225"/>
      <c r="AC868" s="225"/>
      <c r="AD868" s="225"/>
      <c r="AE868" s="225"/>
      <c r="AF868" s="225"/>
      <c r="AG868" s="220"/>
      <c r="AH868" s="220"/>
      <c r="AI868" s="220"/>
      <c r="AJ868" s="220"/>
      <c r="AK868" s="222"/>
      <c r="AL868" s="222"/>
      <c r="AM868" s="222"/>
      <c r="AN868" s="222"/>
      <c r="AO868" s="223"/>
      <c r="AP868" s="220"/>
      <c r="AQ868" s="224"/>
      <c r="AR868" s="224"/>
      <c r="AS868" s="224"/>
      <c r="AT868" s="224"/>
      <c r="AU868" s="224"/>
      <c r="AV868" s="224"/>
      <c r="AW868" s="224"/>
      <c r="AX868" s="224"/>
      <c r="AY868" s="224"/>
    </row>
    <row r="869">
      <c r="A869" s="219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5"/>
      <c r="AA869" s="225"/>
      <c r="AB869" s="225"/>
      <c r="AC869" s="225"/>
      <c r="AD869" s="225"/>
      <c r="AE869" s="225"/>
      <c r="AF869" s="225"/>
      <c r="AG869" s="220"/>
      <c r="AH869" s="220"/>
      <c r="AI869" s="220"/>
      <c r="AJ869" s="220"/>
      <c r="AK869" s="222"/>
      <c r="AL869" s="222"/>
      <c r="AM869" s="222"/>
      <c r="AN869" s="222"/>
      <c r="AO869" s="223"/>
      <c r="AP869" s="220"/>
      <c r="AQ869" s="224"/>
      <c r="AR869" s="224"/>
      <c r="AS869" s="224"/>
      <c r="AT869" s="224"/>
      <c r="AU869" s="224"/>
      <c r="AV869" s="224"/>
      <c r="AW869" s="224"/>
      <c r="AX869" s="224"/>
      <c r="AY869" s="224"/>
    </row>
    <row r="870">
      <c r="A870" s="219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5"/>
      <c r="AA870" s="225"/>
      <c r="AB870" s="225"/>
      <c r="AC870" s="225"/>
      <c r="AD870" s="225"/>
      <c r="AE870" s="225"/>
      <c r="AF870" s="225"/>
      <c r="AG870" s="220"/>
      <c r="AH870" s="220"/>
      <c r="AI870" s="220"/>
      <c r="AJ870" s="220"/>
      <c r="AK870" s="222"/>
      <c r="AL870" s="222"/>
      <c r="AM870" s="222"/>
      <c r="AN870" s="222"/>
      <c r="AO870" s="223"/>
      <c r="AP870" s="220"/>
      <c r="AQ870" s="224"/>
      <c r="AR870" s="224"/>
      <c r="AS870" s="224"/>
      <c r="AT870" s="224"/>
      <c r="AU870" s="224"/>
      <c r="AV870" s="224"/>
      <c r="AW870" s="224"/>
      <c r="AX870" s="224"/>
      <c r="AY870" s="224"/>
    </row>
    <row r="871">
      <c r="A871" s="219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5"/>
      <c r="AA871" s="225"/>
      <c r="AB871" s="225"/>
      <c r="AC871" s="225"/>
      <c r="AD871" s="225"/>
      <c r="AE871" s="225"/>
      <c r="AF871" s="225"/>
      <c r="AG871" s="220"/>
      <c r="AH871" s="220"/>
      <c r="AI871" s="220"/>
      <c r="AJ871" s="220"/>
      <c r="AK871" s="222"/>
      <c r="AL871" s="222"/>
      <c r="AM871" s="222"/>
      <c r="AN871" s="222"/>
      <c r="AO871" s="223"/>
      <c r="AP871" s="220"/>
      <c r="AQ871" s="224"/>
      <c r="AR871" s="224"/>
      <c r="AS871" s="224"/>
      <c r="AT871" s="224"/>
      <c r="AU871" s="224"/>
      <c r="AV871" s="224"/>
      <c r="AW871" s="224"/>
      <c r="AX871" s="224"/>
      <c r="AY871" s="224"/>
    </row>
    <row r="872">
      <c r="A872" s="219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5"/>
      <c r="AA872" s="225"/>
      <c r="AB872" s="225"/>
      <c r="AC872" s="225"/>
      <c r="AD872" s="225"/>
      <c r="AE872" s="225"/>
      <c r="AF872" s="225"/>
      <c r="AG872" s="220"/>
      <c r="AH872" s="220"/>
      <c r="AI872" s="220"/>
      <c r="AJ872" s="220"/>
      <c r="AK872" s="222"/>
      <c r="AL872" s="222"/>
      <c r="AM872" s="222"/>
      <c r="AN872" s="222"/>
      <c r="AO872" s="223"/>
      <c r="AP872" s="220"/>
      <c r="AQ872" s="224"/>
      <c r="AR872" s="224"/>
      <c r="AS872" s="224"/>
      <c r="AT872" s="224"/>
      <c r="AU872" s="224"/>
      <c r="AV872" s="224"/>
      <c r="AW872" s="224"/>
      <c r="AX872" s="224"/>
      <c r="AY872" s="224"/>
    </row>
    <row r="873">
      <c r="A873" s="219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5"/>
      <c r="AA873" s="225"/>
      <c r="AB873" s="225"/>
      <c r="AC873" s="225"/>
      <c r="AD873" s="225"/>
      <c r="AE873" s="225"/>
      <c r="AF873" s="225"/>
      <c r="AG873" s="220"/>
      <c r="AH873" s="220"/>
      <c r="AI873" s="220"/>
      <c r="AJ873" s="220"/>
      <c r="AK873" s="222"/>
      <c r="AL873" s="222"/>
      <c r="AM873" s="222"/>
      <c r="AN873" s="222"/>
      <c r="AO873" s="223"/>
      <c r="AP873" s="220"/>
      <c r="AQ873" s="224"/>
      <c r="AR873" s="224"/>
      <c r="AS873" s="224"/>
      <c r="AT873" s="224"/>
      <c r="AU873" s="224"/>
      <c r="AV873" s="224"/>
      <c r="AW873" s="224"/>
      <c r="AX873" s="224"/>
      <c r="AY873" s="224"/>
    </row>
    <row r="874">
      <c r="A874" s="219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5"/>
      <c r="AA874" s="225"/>
      <c r="AB874" s="225"/>
      <c r="AC874" s="225"/>
      <c r="AD874" s="225"/>
      <c r="AE874" s="225"/>
      <c r="AF874" s="225"/>
      <c r="AG874" s="220"/>
      <c r="AH874" s="220"/>
      <c r="AI874" s="220"/>
      <c r="AJ874" s="220"/>
      <c r="AK874" s="222"/>
      <c r="AL874" s="222"/>
      <c r="AM874" s="222"/>
      <c r="AN874" s="222"/>
      <c r="AO874" s="223"/>
      <c r="AP874" s="220"/>
      <c r="AQ874" s="224"/>
      <c r="AR874" s="224"/>
      <c r="AS874" s="224"/>
      <c r="AT874" s="224"/>
      <c r="AU874" s="224"/>
      <c r="AV874" s="224"/>
      <c r="AW874" s="224"/>
      <c r="AX874" s="224"/>
      <c r="AY874" s="224"/>
    </row>
    <row r="875">
      <c r="A875" s="219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5"/>
      <c r="AA875" s="225"/>
      <c r="AB875" s="225"/>
      <c r="AC875" s="225"/>
      <c r="AD875" s="225"/>
      <c r="AE875" s="225"/>
      <c r="AF875" s="225"/>
      <c r="AG875" s="220"/>
      <c r="AH875" s="220"/>
      <c r="AI875" s="220"/>
      <c r="AJ875" s="220"/>
      <c r="AK875" s="222"/>
      <c r="AL875" s="222"/>
      <c r="AM875" s="222"/>
      <c r="AN875" s="222"/>
      <c r="AO875" s="223"/>
      <c r="AP875" s="220"/>
      <c r="AQ875" s="224"/>
      <c r="AR875" s="224"/>
      <c r="AS875" s="224"/>
      <c r="AT875" s="224"/>
      <c r="AU875" s="224"/>
      <c r="AV875" s="224"/>
      <c r="AW875" s="224"/>
      <c r="AX875" s="224"/>
      <c r="AY875" s="224"/>
    </row>
    <row r="876">
      <c r="A876" s="219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5"/>
      <c r="AA876" s="225"/>
      <c r="AB876" s="225"/>
      <c r="AC876" s="225"/>
      <c r="AD876" s="225"/>
      <c r="AE876" s="225"/>
      <c r="AF876" s="225"/>
      <c r="AG876" s="220"/>
      <c r="AH876" s="220"/>
      <c r="AI876" s="220"/>
      <c r="AJ876" s="220"/>
      <c r="AK876" s="222"/>
      <c r="AL876" s="222"/>
      <c r="AM876" s="222"/>
      <c r="AN876" s="222"/>
      <c r="AO876" s="223"/>
      <c r="AP876" s="220"/>
      <c r="AQ876" s="224"/>
      <c r="AR876" s="224"/>
      <c r="AS876" s="224"/>
      <c r="AT876" s="224"/>
      <c r="AU876" s="224"/>
      <c r="AV876" s="224"/>
      <c r="AW876" s="224"/>
      <c r="AX876" s="224"/>
      <c r="AY876" s="224"/>
    </row>
    <row r="877">
      <c r="A877" s="219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5"/>
      <c r="AA877" s="225"/>
      <c r="AB877" s="225"/>
      <c r="AC877" s="225"/>
      <c r="AD877" s="225"/>
      <c r="AE877" s="225"/>
      <c r="AF877" s="225"/>
      <c r="AG877" s="220"/>
      <c r="AH877" s="220"/>
      <c r="AI877" s="220"/>
      <c r="AJ877" s="220"/>
      <c r="AK877" s="222"/>
      <c r="AL877" s="222"/>
      <c r="AM877" s="222"/>
      <c r="AN877" s="222"/>
      <c r="AO877" s="223"/>
      <c r="AP877" s="220"/>
      <c r="AQ877" s="224"/>
      <c r="AR877" s="224"/>
      <c r="AS877" s="224"/>
      <c r="AT877" s="224"/>
      <c r="AU877" s="224"/>
      <c r="AV877" s="224"/>
      <c r="AW877" s="224"/>
      <c r="AX877" s="224"/>
      <c r="AY877" s="224"/>
    </row>
    <row r="878">
      <c r="A878" s="219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5"/>
      <c r="AA878" s="225"/>
      <c r="AB878" s="225"/>
      <c r="AC878" s="225"/>
      <c r="AD878" s="225"/>
      <c r="AE878" s="225"/>
      <c r="AF878" s="225"/>
      <c r="AG878" s="220"/>
      <c r="AH878" s="220"/>
      <c r="AI878" s="220"/>
      <c r="AJ878" s="220"/>
      <c r="AK878" s="222"/>
      <c r="AL878" s="222"/>
      <c r="AM878" s="222"/>
      <c r="AN878" s="222"/>
      <c r="AO878" s="223"/>
      <c r="AP878" s="220"/>
      <c r="AQ878" s="224"/>
      <c r="AR878" s="224"/>
      <c r="AS878" s="224"/>
      <c r="AT878" s="224"/>
      <c r="AU878" s="224"/>
      <c r="AV878" s="224"/>
      <c r="AW878" s="224"/>
      <c r="AX878" s="224"/>
      <c r="AY878" s="224"/>
    </row>
    <row r="879">
      <c r="A879" s="219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5"/>
      <c r="AA879" s="225"/>
      <c r="AB879" s="225"/>
      <c r="AC879" s="225"/>
      <c r="AD879" s="225"/>
      <c r="AE879" s="225"/>
      <c r="AF879" s="225"/>
      <c r="AG879" s="220"/>
      <c r="AH879" s="220"/>
      <c r="AI879" s="220"/>
      <c r="AJ879" s="220"/>
      <c r="AK879" s="222"/>
      <c r="AL879" s="222"/>
      <c r="AM879" s="222"/>
      <c r="AN879" s="222"/>
      <c r="AO879" s="223"/>
      <c r="AP879" s="220"/>
      <c r="AQ879" s="224"/>
      <c r="AR879" s="224"/>
      <c r="AS879" s="224"/>
      <c r="AT879" s="224"/>
      <c r="AU879" s="224"/>
      <c r="AV879" s="224"/>
      <c r="AW879" s="224"/>
      <c r="AX879" s="224"/>
      <c r="AY879" s="224"/>
    </row>
    <row r="880">
      <c r="A880" s="219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5"/>
      <c r="AA880" s="225"/>
      <c r="AB880" s="225"/>
      <c r="AC880" s="225"/>
      <c r="AD880" s="225"/>
      <c r="AE880" s="225"/>
      <c r="AF880" s="225"/>
      <c r="AG880" s="220"/>
      <c r="AH880" s="220"/>
      <c r="AI880" s="220"/>
      <c r="AJ880" s="220"/>
      <c r="AK880" s="222"/>
      <c r="AL880" s="222"/>
      <c r="AM880" s="222"/>
      <c r="AN880" s="222"/>
      <c r="AO880" s="223"/>
      <c r="AP880" s="220"/>
      <c r="AQ880" s="224"/>
      <c r="AR880" s="224"/>
      <c r="AS880" s="224"/>
      <c r="AT880" s="224"/>
      <c r="AU880" s="224"/>
      <c r="AV880" s="224"/>
      <c r="AW880" s="224"/>
      <c r="AX880" s="224"/>
      <c r="AY880" s="224"/>
    </row>
    <row r="881">
      <c r="A881" s="219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5"/>
      <c r="AA881" s="225"/>
      <c r="AB881" s="225"/>
      <c r="AC881" s="225"/>
      <c r="AD881" s="225"/>
      <c r="AE881" s="225"/>
      <c r="AF881" s="225"/>
      <c r="AG881" s="220"/>
      <c r="AH881" s="220"/>
      <c r="AI881" s="220"/>
      <c r="AJ881" s="220"/>
      <c r="AK881" s="222"/>
      <c r="AL881" s="222"/>
      <c r="AM881" s="222"/>
      <c r="AN881" s="222"/>
      <c r="AO881" s="223"/>
      <c r="AP881" s="220"/>
      <c r="AQ881" s="224"/>
      <c r="AR881" s="224"/>
      <c r="AS881" s="224"/>
      <c r="AT881" s="224"/>
      <c r="AU881" s="224"/>
      <c r="AV881" s="224"/>
      <c r="AW881" s="224"/>
      <c r="AX881" s="224"/>
      <c r="AY881" s="224"/>
    </row>
    <row r="882">
      <c r="A882" s="219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5"/>
      <c r="AA882" s="225"/>
      <c r="AB882" s="225"/>
      <c r="AC882" s="225"/>
      <c r="AD882" s="225"/>
      <c r="AE882" s="225"/>
      <c r="AF882" s="225"/>
      <c r="AG882" s="220"/>
      <c r="AH882" s="220"/>
      <c r="AI882" s="220"/>
      <c r="AJ882" s="220"/>
      <c r="AK882" s="222"/>
      <c r="AL882" s="222"/>
      <c r="AM882" s="222"/>
      <c r="AN882" s="222"/>
      <c r="AO882" s="223"/>
      <c r="AP882" s="220"/>
      <c r="AQ882" s="224"/>
      <c r="AR882" s="224"/>
      <c r="AS882" s="224"/>
      <c r="AT882" s="224"/>
      <c r="AU882" s="224"/>
      <c r="AV882" s="224"/>
      <c r="AW882" s="224"/>
      <c r="AX882" s="224"/>
      <c r="AY882" s="224"/>
    </row>
    <row r="883">
      <c r="A883" s="219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5"/>
      <c r="AA883" s="225"/>
      <c r="AB883" s="225"/>
      <c r="AC883" s="225"/>
      <c r="AD883" s="225"/>
      <c r="AE883" s="225"/>
      <c r="AF883" s="225"/>
      <c r="AG883" s="220"/>
      <c r="AH883" s="220"/>
      <c r="AI883" s="220"/>
      <c r="AJ883" s="220"/>
      <c r="AK883" s="222"/>
      <c r="AL883" s="222"/>
      <c r="AM883" s="222"/>
      <c r="AN883" s="222"/>
      <c r="AO883" s="223"/>
      <c r="AP883" s="220"/>
      <c r="AQ883" s="224"/>
      <c r="AR883" s="224"/>
      <c r="AS883" s="224"/>
      <c r="AT883" s="224"/>
      <c r="AU883" s="224"/>
      <c r="AV883" s="224"/>
      <c r="AW883" s="224"/>
      <c r="AX883" s="224"/>
      <c r="AY883" s="224"/>
    </row>
    <row r="884">
      <c r="A884" s="219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5"/>
      <c r="AA884" s="225"/>
      <c r="AB884" s="225"/>
      <c r="AC884" s="225"/>
      <c r="AD884" s="225"/>
      <c r="AE884" s="225"/>
      <c r="AF884" s="225"/>
      <c r="AG884" s="220"/>
      <c r="AH884" s="220"/>
      <c r="AI884" s="220"/>
      <c r="AJ884" s="220"/>
      <c r="AK884" s="222"/>
      <c r="AL884" s="222"/>
      <c r="AM884" s="222"/>
      <c r="AN884" s="222"/>
      <c r="AO884" s="223"/>
      <c r="AP884" s="220"/>
      <c r="AQ884" s="224"/>
      <c r="AR884" s="224"/>
      <c r="AS884" s="224"/>
      <c r="AT884" s="224"/>
      <c r="AU884" s="224"/>
      <c r="AV884" s="224"/>
      <c r="AW884" s="224"/>
      <c r="AX884" s="224"/>
      <c r="AY884" s="224"/>
    </row>
    <row r="885">
      <c r="A885" s="219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5"/>
      <c r="AA885" s="225"/>
      <c r="AB885" s="225"/>
      <c r="AC885" s="225"/>
      <c r="AD885" s="225"/>
      <c r="AE885" s="225"/>
      <c r="AF885" s="225"/>
      <c r="AG885" s="220"/>
      <c r="AH885" s="220"/>
      <c r="AI885" s="220"/>
      <c r="AJ885" s="220"/>
      <c r="AK885" s="222"/>
      <c r="AL885" s="222"/>
      <c r="AM885" s="222"/>
      <c r="AN885" s="222"/>
      <c r="AO885" s="223"/>
      <c r="AP885" s="220"/>
      <c r="AQ885" s="224"/>
      <c r="AR885" s="224"/>
      <c r="AS885" s="224"/>
      <c r="AT885" s="224"/>
      <c r="AU885" s="224"/>
      <c r="AV885" s="224"/>
      <c r="AW885" s="224"/>
      <c r="AX885" s="224"/>
      <c r="AY885" s="224"/>
    </row>
    <row r="886">
      <c r="A886" s="219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5"/>
      <c r="AA886" s="225"/>
      <c r="AB886" s="225"/>
      <c r="AC886" s="225"/>
      <c r="AD886" s="225"/>
      <c r="AE886" s="225"/>
      <c r="AF886" s="225"/>
      <c r="AG886" s="220"/>
      <c r="AH886" s="220"/>
      <c r="AI886" s="220"/>
      <c r="AJ886" s="220"/>
      <c r="AK886" s="222"/>
      <c r="AL886" s="222"/>
      <c r="AM886" s="222"/>
      <c r="AN886" s="222"/>
      <c r="AO886" s="223"/>
      <c r="AP886" s="220"/>
      <c r="AQ886" s="224"/>
      <c r="AR886" s="224"/>
      <c r="AS886" s="224"/>
      <c r="AT886" s="224"/>
      <c r="AU886" s="224"/>
      <c r="AV886" s="224"/>
      <c r="AW886" s="224"/>
      <c r="AX886" s="224"/>
      <c r="AY886" s="224"/>
    </row>
    <row r="887">
      <c r="A887" s="219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5"/>
      <c r="AA887" s="225"/>
      <c r="AB887" s="225"/>
      <c r="AC887" s="225"/>
      <c r="AD887" s="225"/>
      <c r="AE887" s="225"/>
      <c r="AF887" s="225"/>
      <c r="AG887" s="220"/>
      <c r="AH887" s="220"/>
      <c r="AI887" s="220"/>
      <c r="AJ887" s="220"/>
      <c r="AK887" s="222"/>
      <c r="AL887" s="222"/>
      <c r="AM887" s="222"/>
      <c r="AN887" s="222"/>
      <c r="AO887" s="223"/>
      <c r="AP887" s="220"/>
      <c r="AQ887" s="224"/>
      <c r="AR887" s="224"/>
      <c r="AS887" s="224"/>
      <c r="AT887" s="224"/>
      <c r="AU887" s="224"/>
      <c r="AV887" s="224"/>
      <c r="AW887" s="224"/>
      <c r="AX887" s="224"/>
      <c r="AY887" s="224"/>
    </row>
    <row r="888">
      <c r="A888" s="219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5"/>
      <c r="AA888" s="225"/>
      <c r="AB888" s="225"/>
      <c r="AC888" s="225"/>
      <c r="AD888" s="225"/>
      <c r="AE888" s="225"/>
      <c r="AF888" s="225"/>
      <c r="AG888" s="220"/>
      <c r="AH888" s="220"/>
      <c r="AI888" s="220"/>
      <c r="AJ888" s="220"/>
      <c r="AK888" s="222"/>
      <c r="AL888" s="222"/>
      <c r="AM888" s="222"/>
      <c r="AN888" s="222"/>
      <c r="AO888" s="223"/>
      <c r="AP888" s="220"/>
      <c r="AQ888" s="224"/>
      <c r="AR888" s="224"/>
      <c r="AS888" s="224"/>
      <c r="AT888" s="224"/>
      <c r="AU888" s="224"/>
      <c r="AV888" s="224"/>
      <c r="AW888" s="224"/>
      <c r="AX888" s="224"/>
      <c r="AY888" s="224"/>
    </row>
    <row r="889">
      <c r="A889" s="219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5"/>
      <c r="AA889" s="225"/>
      <c r="AB889" s="225"/>
      <c r="AC889" s="225"/>
      <c r="AD889" s="225"/>
      <c r="AE889" s="225"/>
      <c r="AF889" s="225"/>
      <c r="AG889" s="220"/>
      <c r="AH889" s="220"/>
      <c r="AI889" s="220"/>
      <c r="AJ889" s="220"/>
      <c r="AK889" s="222"/>
      <c r="AL889" s="222"/>
      <c r="AM889" s="222"/>
      <c r="AN889" s="222"/>
      <c r="AO889" s="223"/>
      <c r="AP889" s="220"/>
      <c r="AQ889" s="224"/>
      <c r="AR889" s="224"/>
      <c r="AS889" s="224"/>
      <c r="AT889" s="224"/>
      <c r="AU889" s="224"/>
      <c r="AV889" s="224"/>
      <c r="AW889" s="224"/>
      <c r="AX889" s="224"/>
      <c r="AY889" s="224"/>
    </row>
    <row r="890">
      <c r="A890" s="219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5"/>
      <c r="AA890" s="225"/>
      <c r="AB890" s="225"/>
      <c r="AC890" s="225"/>
      <c r="AD890" s="225"/>
      <c r="AE890" s="225"/>
      <c r="AF890" s="225"/>
      <c r="AG890" s="220"/>
      <c r="AH890" s="220"/>
      <c r="AI890" s="220"/>
      <c r="AJ890" s="220"/>
      <c r="AK890" s="222"/>
      <c r="AL890" s="222"/>
      <c r="AM890" s="222"/>
      <c r="AN890" s="222"/>
      <c r="AO890" s="223"/>
      <c r="AP890" s="220"/>
      <c r="AQ890" s="224"/>
      <c r="AR890" s="224"/>
      <c r="AS890" s="224"/>
      <c r="AT890" s="224"/>
      <c r="AU890" s="224"/>
      <c r="AV890" s="224"/>
      <c r="AW890" s="224"/>
      <c r="AX890" s="224"/>
      <c r="AY890" s="224"/>
    </row>
    <row r="891">
      <c r="A891" s="219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5"/>
      <c r="AA891" s="225"/>
      <c r="AB891" s="225"/>
      <c r="AC891" s="225"/>
      <c r="AD891" s="225"/>
      <c r="AE891" s="225"/>
      <c r="AF891" s="225"/>
      <c r="AG891" s="220"/>
      <c r="AH891" s="220"/>
      <c r="AI891" s="220"/>
      <c r="AJ891" s="220"/>
      <c r="AK891" s="222"/>
      <c r="AL891" s="222"/>
      <c r="AM891" s="222"/>
      <c r="AN891" s="222"/>
      <c r="AO891" s="223"/>
      <c r="AP891" s="220"/>
      <c r="AQ891" s="224"/>
      <c r="AR891" s="224"/>
      <c r="AS891" s="224"/>
      <c r="AT891" s="224"/>
      <c r="AU891" s="224"/>
      <c r="AV891" s="224"/>
      <c r="AW891" s="224"/>
      <c r="AX891" s="224"/>
      <c r="AY891" s="224"/>
    </row>
    <row r="892">
      <c r="A892" s="219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5"/>
      <c r="AA892" s="225"/>
      <c r="AB892" s="225"/>
      <c r="AC892" s="225"/>
      <c r="AD892" s="225"/>
      <c r="AE892" s="225"/>
      <c r="AF892" s="225"/>
      <c r="AG892" s="220"/>
      <c r="AH892" s="220"/>
      <c r="AI892" s="220"/>
      <c r="AJ892" s="220"/>
      <c r="AK892" s="222"/>
      <c r="AL892" s="222"/>
      <c r="AM892" s="222"/>
      <c r="AN892" s="222"/>
      <c r="AO892" s="223"/>
      <c r="AP892" s="220"/>
      <c r="AQ892" s="224"/>
      <c r="AR892" s="224"/>
      <c r="AS892" s="224"/>
      <c r="AT892" s="224"/>
      <c r="AU892" s="224"/>
      <c r="AV892" s="224"/>
      <c r="AW892" s="224"/>
      <c r="AX892" s="224"/>
      <c r="AY892" s="224"/>
    </row>
    <row r="893">
      <c r="A893" s="219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5"/>
      <c r="AA893" s="225"/>
      <c r="AB893" s="225"/>
      <c r="AC893" s="225"/>
      <c r="AD893" s="225"/>
      <c r="AE893" s="225"/>
      <c r="AF893" s="225"/>
      <c r="AG893" s="220"/>
      <c r="AH893" s="220"/>
      <c r="AI893" s="220"/>
      <c r="AJ893" s="220"/>
      <c r="AK893" s="222"/>
      <c r="AL893" s="222"/>
      <c r="AM893" s="222"/>
      <c r="AN893" s="222"/>
      <c r="AO893" s="223"/>
      <c r="AP893" s="220"/>
      <c r="AQ893" s="224"/>
      <c r="AR893" s="224"/>
      <c r="AS893" s="224"/>
      <c r="AT893" s="224"/>
      <c r="AU893" s="224"/>
      <c r="AV893" s="224"/>
      <c r="AW893" s="224"/>
      <c r="AX893" s="224"/>
      <c r="AY893" s="224"/>
    </row>
    <row r="894">
      <c r="A894" s="219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5"/>
      <c r="AA894" s="225"/>
      <c r="AB894" s="225"/>
      <c r="AC894" s="225"/>
      <c r="AD894" s="225"/>
      <c r="AE894" s="225"/>
      <c r="AF894" s="225"/>
      <c r="AG894" s="220"/>
      <c r="AH894" s="220"/>
      <c r="AI894" s="220"/>
      <c r="AJ894" s="220"/>
      <c r="AK894" s="222"/>
      <c r="AL894" s="222"/>
      <c r="AM894" s="222"/>
      <c r="AN894" s="222"/>
      <c r="AO894" s="223"/>
      <c r="AP894" s="220"/>
      <c r="AQ894" s="224"/>
      <c r="AR894" s="224"/>
      <c r="AS894" s="224"/>
      <c r="AT894" s="224"/>
      <c r="AU894" s="224"/>
      <c r="AV894" s="224"/>
      <c r="AW894" s="224"/>
      <c r="AX894" s="224"/>
      <c r="AY894" s="224"/>
    </row>
    <row r="895">
      <c r="A895" s="219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5"/>
      <c r="AA895" s="225"/>
      <c r="AB895" s="225"/>
      <c r="AC895" s="225"/>
      <c r="AD895" s="225"/>
      <c r="AE895" s="225"/>
      <c r="AF895" s="225"/>
      <c r="AG895" s="220"/>
      <c r="AH895" s="220"/>
      <c r="AI895" s="220"/>
      <c r="AJ895" s="220"/>
      <c r="AK895" s="222"/>
      <c r="AL895" s="222"/>
      <c r="AM895" s="222"/>
      <c r="AN895" s="222"/>
      <c r="AO895" s="223"/>
      <c r="AP895" s="220"/>
      <c r="AQ895" s="224"/>
      <c r="AR895" s="224"/>
      <c r="AS895" s="224"/>
      <c r="AT895" s="224"/>
      <c r="AU895" s="224"/>
      <c r="AV895" s="224"/>
      <c r="AW895" s="224"/>
      <c r="AX895" s="224"/>
      <c r="AY895" s="224"/>
    </row>
    <row r="896">
      <c r="A896" s="219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5"/>
      <c r="AA896" s="225"/>
      <c r="AB896" s="225"/>
      <c r="AC896" s="225"/>
      <c r="AD896" s="225"/>
      <c r="AE896" s="225"/>
      <c r="AF896" s="225"/>
      <c r="AG896" s="220"/>
      <c r="AH896" s="220"/>
      <c r="AI896" s="220"/>
      <c r="AJ896" s="220"/>
      <c r="AK896" s="222"/>
      <c r="AL896" s="222"/>
      <c r="AM896" s="222"/>
      <c r="AN896" s="222"/>
      <c r="AO896" s="223"/>
      <c r="AP896" s="220"/>
      <c r="AQ896" s="224"/>
      <c r="AR896" s="224"/>
      <c r="AS896" s="224"/>
      <c r="AT896" s="224"/>
      <c r="AU896" s="224"/>
      <c r="AV896" s="224"/>
      <c r="AW896" s="224"/>
      <c r="AX896" s="224"/>
      <c r="AY896" s="224"/>
    </row>
    <row r="897">
      <c r="A897" s="219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5"/>
      <c r="AA897" s="225"/>
      <c r="AB897" s="225"/>
      <c r="AC897" s="225"/>
      <c r="AD897" s="225"/>
      <c r="AE897" s="225"/>
      <c r="AF897" s="225"/>
      <c r="AG897" s="220"/>
      <c r="AH897" s="220"/>
      <c r="AI897" s="220"/>
      <c r="AJ897" s="220"/>
      <c r="AK897" s="222"/>
      <c r="AL897" s="222"/>
      <c r="AM897" s="222"/>
      <c r="AN897" s="222"/>
      <c r="AO897" s="223"/>
      <c r="AP897" s="220"/>
      <c r="AQ897" s="224"/>
      <c r="AR897" s="224"/>
      <c r="AS897" s="224"/>
      <c r="AT897" s="224"/>
      <c r="AU897" s="224"/>
      <c r="AV897" s="224"/>
      <c r="AW897" s="224"/>
      <c r="AX897" s="224"/>
      <c r="AY897" s="224"/>
    </row>
    <row r="898">
      <c r="A898" s="219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5"/>
      <c r="AA898" s="225"/>
      <c r="AB898" s="225"/>
      <c r="AC898" s="225"/>
      <c r="AD898" s="225"/>
      <c r="AE898" s="225"/>
      <c r="AF898" s="225"/>
      <c r="AG898" s="220"/>
      <c r="AH898" s="220"/>
      <c r="AI898" s="220"/>
      <c r="AJ898" s="220"/>
      <c r="AK898" s="222"/>
      <c r="AL898" s="222"/>
      <c r="AM898" s="222"/>
      <c r="AN898" s="222"/>
      <c r="AO898" s="223"/>
      <c r="AP898" s="220"/>
      <c r="AQ898" s="224"/>
      <c r="AR898" s="224"/>
      <c r="AS898" s="224"/>
      <c r="AT898" s="224"/>
      <c r="AU898" s="224"/>
      <c r="AV898" s="224"/>
      <c r="AW898" s="224"/>
      <c r="AX898" s="224"/>
      <c r="AY898" s="224"/>
    </row>
    <row r="899">
      <c r="A899" s="219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5"/>
      <c r="AA899" s="225"/>
      <c r="AB899" s="225"/>
      <c r="AC899" s="225"/>
      <c r="AD899" s="225"/>
      <c r="AE899" s="225"/>
      <c r="AF899" s="225"/>
      <c r="AG899" s="220"/>
      <c r="AH899" s="220"/>
      <c r="AI899" s="220"/>
      <c r="AJ899" s="220"/>
      <c r="AK899" s="222"/>
      <c r="AL899" s="222"/>
      <c r="AM899" s="222"/>
      <c r="AN899" s="222"/>
      <c r="AO899" s="223"/>
      <c r="AP899" s="220"/>
      <c r="AQ899" s="224"/>
      <c r="AR899" s="224"/>
      <c r="AS899" s="224"/>
      <c r="AT899" s="224"/>
      <c r="AU899" s="224"/>
      <c r="AV899" s="224"/>
      <c r="AW899" s="224"/>
      <c r="AX899" s="224"/>
      <c r="AY899" s="224"/>
    </row>
    <row r="900">
      <c r="A900" s="219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5"/>
      <c r="AA900" s="225"/>
      <c r="AB900" s="225"/>
      <c r="AC900" s="225"/>
      <c r="AD900" s="225"/>
      <c r="AE900" s="225"/>
      <c r="AF900" s="225"/>
      <c r="AG900" s="220"/>
      <c r="AH900" s="220"/>
      <c r="AI900" s="220"/>
      <c r="AJ900" s="220"/>
      <c r="AK900" s="222"/>
      <c r="AL900" s="222"/>
      <c r="AM900" s="222"/>
      <c r="AN900" s="222"/>
      <c r="AO900" s="223"/>
      <c r="AP900" s="220"/>
      <c r="AQ900" s="224"/>
      <c r="AR900" s="224"/>
      <c r="AS900" s="224"/>
      <c r="AT900" s="224"/>
      <c r="AU900" s="224"/>
      <c r="AV900" s="224"/>
      <c r="AW900" s="224"/>
      <c r="AX900" s="224"/>
      <c r="AY900" s="224"/>
    </row>
    <row r="901">
      <c r="A901" s="219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5"/>
      <c r="AA901" s="225"/>
      <c r="AB901" s="225"/>
      <c r="AC901" s="225"/>
      <c r="AD901" s="225"/>
      <c r="AE901" s="225"/>
      <c r="AF901" s="225"/>
      <c r="AG901" s="220"/>
      <c r="AH901" s="220"/>
      <c r="AI901" s="220"/>
      <c r="AJ901" s="220"/>
      <c r="AK901" s="222"/>
      <c r="AL901" s="222"/>
      <c r="AM901" s="222"/>
      <c r="AN901" s="222"/>
      <c r="AO901" s="223"/>
      <c r="AP901" s="220"/>
      <c r="AQ901" s="224"/>
      <c r="AR901" s="224"/>
      <c r="AS901" s="224"/>
      <c r="AT901" s="224"/>
      <c r="AU901" s="224"/>
      <c r="AV901" s="224"/>
      <c r="AW901" s="224"/>
      <c r="AX901" s="224"/>
      <c r="AY901" s="224"/>
    </row>
    <row r="902">
      <c r="A902" s="219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5"/>
      <c r="AA902" s="225"/>
      <c r="AB902" s="225"/>
      <c r="AC902" s="225"/>
      <c r="AD902" s="225"/>
      <c r="AE902" s="225"/>
      <c r="AF902" s="225"/>
      <c r="AG902" s="220"/>
      <c r="AH902" s="220"/>
      <c r="AI902" s="220"/>
      <c r="AJ902" s="220"/>
      <c r="AK902" s="222"/>
      <c r="AL902" s="222"/>
      <c r="AM902" s="222"/>
      <c r="AN902" s="222"/>
      <c r="AO902" s="223"/>
      <c r="AP902" s="220"/>
      <c r="AQ902" s="224"/>
      <c r="AR902" s="224"/>
      <c r="AS902" s="224"/>
      <c r="AT902" s="224"/>
      <c r="AU902" s="224"/>
      <c r="AV902" s="224"/>
      <c r="AW902" s="224"/>
      <c r="AX902" s="224"/>
      <c r="AY902" s="224"/>
    </row>
    <row r="903">
      <c r="A903" s="219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5"/>
      <c r="AA903" s="225"/>
      <c r="AB903" s="225"/>
      <c r="AC903" s="225"/>
      <c r="AD903" s="225"/>
      <c r="AE903" s="225"/>
      <c r="AF903" s="225"/>
      <c r="AG903" s="220"/>
      <c r="AH903" s="220"/>
      <c r="AI903" s="220"/>
      <c r="AJ903" s="220"/>
      <c r="AK903" s="222"/>
      <c r="AL903" s="222"/>
      <c r="AM903" s="222"/>
      <c r="AN903" s="222"/>
      <c r="AO903" s="223"/>
      <c r="AP903" s="220"/>
      <c r="AQ903" s="224"/>
      <c r="AR903" s="224"/>
      <c r="AS903" s="224"/>
      <c r="AT903" s="224"/>
      <c r="AU903" s="224"/>
      <c r="AV903" s="224"/>
      <c r="AW903" s="224"/>
      <c r="AX903" s="224"/>
      <c r="AY903" s="224"/>
    </row>
    <row r="904">
      <c r="A904" s="219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5"/>
      <c r="AA904" s="225"/>
      <c r="AB904" s="225"/>
      <c r="AC904" s="225"/>
      <c r="AD904" s="225"/>
      <c r="AE904" s="225"/>
      <c r="AF904" s="225"/>
      <c r="AG904" s="220"/>
      <c r="AH904" s="220"/>
      <c r="AI904" s="220"/>
      <c r="AJ904" s="220"/>
      <c r="AK904" s="222"/>
      <c r="AL904" s="222"/>
      <c r="AM904" s="222"/>
      <c r="AN904" s="222"/>
      <c r="AO904" s="223"/>
      <c r="AP904" s="220"/>
      <c r="AQ904" s="224"/>
      <c r="AR904" s="224"/>
      <c r="AS904" s="224"/>
      <c r="AT904" s="224"/>
      <c r="AU904" s="224"/>
      <c r="AV904" s="224"/>
      <c r="AW904" s="224"/>
      <c r="AX904" s="224"/>
      <c r="AY904" s="224"/>
    </row>
    <row r="905">
      <c r="A905" s="219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5"/>
      <c r="AA905" s="225"/>
      <c r="AB905" s="225"/>
      <c r="AC905" s="225"/>
      <c r="AD905" s="225"/>
      <c r="AE905" s="225"/>
      <c r="AF905" s="225"/>
      <c r="AG905" s="220"/>
      <c r="AH905" s="220"/>
      <c r="AI905" s="220"/>
      <c r="AJ905" s="220"/>
      <c r="AK905" s="222"/>
      <c r="AL905" s="222"/>
      <c r="AM905" s="222"/>
      <c r="AN905" s="222"/>
      <c r="AO905" s="223"/>
      <c r="AP905" s="220"/>
      <c r="AQ905" s="224"/>
      <c r="AR905" s="224"/>
      <c r="AS905" s="224"/>
      <c r="AT905" s="224"/>
      <c r="AU905" s="224"/>
      <c r="AV905" s="224"/>
      <c r="AW905" s="224"/>
      <c r="AX905" s="224"/>
      <c r="AY905" s="224"/>
    </row>
    <row r="906">
      <c r="A906" s="219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5"/>
      <c r="AA906" s="225"/>
      <c r="AB906" s="225"/>
      <c r="AC906" s="225"/>
      <c r="AD906" s="225"/>
      <c r="AE906" s="225"/>
      <c r="AF906" s="225"/>
      <c r="AG906" s="220"/>
      <c r="AH906" s="220"/>
      <c r="AI906" s="220"/>
      <c r="AJ906" s="220"/>
      <c r="AK906" s="222"/>
      <c r="AL906" s="222"/>
      <c r="AM906" s="222"/>
      <c r="AN906" s="222"/>
      <c r="AO906" s="223"/>
      <c r="AP906" s="220"/>
      <c r="AQ906" s="224"/>
      <c r="AR906" s="224"/>
      <c r="AS906" s="224"/>
      <c r="AT906" s="224"/>
      <c r="AU906" s="224"/>
      <c r="AV906" s="224"/>
      <c r="AW906" s="224"/>
      <c r="AX906" s="224"/>
      <c r="AY906" s="224"/>
    </row>
    <row r="907">
      <c r="A907" s="219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5"/>
      <c r="AA907" s="225"/>
      <c r="AB907" s="225"/>
      <c r="AC907" s="225"/>
      <c r="AD907" s="225"/>
      <c r="AE907" s="225"/>
      <c r="AF907" s="225"/>
      <c r="AG907" s="220"/>
      <c r="AH907" s="220"/>
      <c r="AI907" s="220"/>
      <c r="AJ907" s="220"/>
      <c r="AK907" s="222"/>
      <c r="AL907" s="222"/>
      <c r="AM907" s="222"/>
      <c r="AN907" s="222"/>
      <c r="AO907" s="223"/>
      <c r="AP907" s="220"/>
      <c r="AQ907" s="224"/>
      <c r="AR907" s="224"/>
      <c r="AS907" s="224"/>
      <c r="AT907" s="224"/>
      <c r="AU907" s="224"/>
      <c r="AV907" s="224"/>
      <c r="AW907" s="224"/>
      <c r="AX907" s="224"/>
      <c r="AY907" s="224"/>
    </row>
    <row r="908">
      <c r="A908" s="219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5"/>
      <c r="AA908" s="225"/>
      <c r="AB908" s="225"/>
      <c r="AC908" s="225"/>
      <c r="AD908" s="225"/>
      <c r="AE908" s="225"/>
      <c r="AF908" s="225"/>
      <c r="AG908" s="220"/>
      <c r="AH908" s="220"/>
      <c r="AI908" s="220"/>
      <c r="AJ908" s="220"/>
      <c r="AK908" s="222"/>
      <c r="AL908" s="222"/>
      <c r="AM908" s="222"/>
      <c r="AN908" s="222"/>
      <c r="AO908" s="223"/>
      <c r="AP908" s="220"/>
      <c r="AQ908" s="224"/>
      <c r="AR908" s="224"/>
      <c r="AS908" s="224"/>
      <c r="AT908" s="224"/>
      <c r="AU908" s="224"/>
      <c r="AV908" s="224"/>
      <c r="AW908" s="224"/>
      <c r="AX908" s="224"/>
      <c r="AY908" s="224"/>
    </row>
    <row r="909">
      <c r="A909" s="219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5"/>
      <c r="AA909" s="225"/>
      <c r="AB909" s="225"/>
      <c r="AC909" s="225"/>
      <c r="AD909" s="225"/>
      <c r="AE909" s="225"/>
      <c r="AF909" s="225"/>
      <c r="AG909" s="220"/>
      <c r="AH909" s="220"/>
      <c r="AI909" s="220"/>
      <c r="AJ909" s="220"/>
      <c r="AK909" s="222"/>
      <c r="AL909" s="222"/>
      <c r="AM909" s="222"/>
      <c r="AN909" s="222"/>
      <c r="AO909" s="223"/>
      <c r="AP909" s="220"/>
      <c r="AQ909" s="224"/>
      <c r="AR909" s="224"/>
      <c r="AS909" s="224"/>
      <c r="AT909" s="224"/>
      <c r="AU909" s="224"/>
      <c r="AV909" s="224"/>
      <c r="AW909" s="224"/>
      <c r="AX909" s="224"/>
      <c r="AY909" s="224"/>
    </row>
    <row r="910">
      <c r="A910" s="219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5"/>
      <c r="AA910" s="225"/>
      <c r="AB910" s="225"/>
      <c r="AC910" s="225"/>
      <c r="AD910" s="225"/>
      <c r="AE910" s="225"/>
      <c r="AF910" s="225"/>
      <c r="AG910" s="220"/>
      <c r="AH910" s="220"/>
      <c r="AI910" s="220"/>
      <c r="AJ910" s="220"/>
      <c r="AK910" s="222"/>
      <c r="AL910" s="222"/>
      <c r="AM910" s="222"/>
      <c r="AN910" s="222"/>
      <c r="AO910" s="223"/>
      <c r="AP910" s="220"/>
      <c r="AQ910" s="224"/>
      <c r="AR910" s="224"/>
      <c r="AS910" s="224"/>
      <c r="AT910" s="224"/>
      <c r="AU910" s="224"/>
      <c r="AV910" s="224"/>
      <c r="AW910" s="224"/>
      <c r="AX910" s="224"/>
      <c r="AY910" s="224"/>
    </row>
    <row r="911">
      <c r="A911" s="219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5"/>
      <c r="AA911" s="225"/>
      <c r="AB911" s="225"/>
      <c r="AC911" s="225"/>
      <c r="AD911" s="225"/>
      <c r="AE911" s="225"/>
      <c r="AF911" s="225"/>
      <c r="AG911" s="220"/>
      <c r="AH911" s="220"/>
      <c r="AI911" s="220"/>
      <c r="AJ911" s="220"/>
      <c r="AK911" s="222"/>
      <c r="AL911" s="222"/>
      <c r="AM911" s="222"/>
      <c r="AN911" s="222"/>
      <c r="AO911" s="223"/>
      <c r="AP911" s="220"/>
      <c r="AQ911" s="224"/>
      <c r="AR911" s="224"/>
      <c r="AS911" s="224"/>
      <c r="AT911" s="224"/>
      <c r="AU911" s="224"/>
      <c r="AV911" s="224"/>
      <c r="AW911" s="224"/>
      <c r="AX911" s="224"/>
      <c r="AY911" s="224"/>
    </row>
    <row r="912">
      <c r="A912" s="219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5"/>
      <c r="AA912" s="225"/>
      <c r="AB912" s="225"/>
      <c r="AC912" s="225"/>
      <c r="AD912" s="225"/>
      <c r="AE912" s="225"/>
      <c r="AF912" s="225"/>
      <c r="AG912" s="220"/>
      <c r="AH912" s="220"/>
      <c r="AI912" s="220"/>
      <c r="AJ912" s="220"/>
      <c r="AK912" s="222"/>
      <c r="AL912" s="222"/>
      <c r="AM912" s="222"/>
      <c r="AN912" s="222"/>
      <c r="AO912" s="223"/>
      <c r="AP912" s="220"/>
      <c r="AQ912" s="224"/>
      <c r="AR912" s="224"/>
      <c r="AS912" s="224"/>
      <c r="AT912" s="224"/>
      <c r="AU912" s="224"/>
      <c r="AV912" s="224"/>
      <c r="AW912" s="224"/>
      <c r="AX912" s="224"/>
      <c r="AY912" s="224"/>
    </row>
    <row r="913">
      <c r="A913" s="219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5"/>
      <c r="AA913" s="225"/>
      <c r="AB913" s="225"/>
      <c r="AC913" s="225"/>
      <c r="AD913" s="225"/>
      <c r="AE913" s="225"/>
      <c r="AF913" s="225"/>
      <c r="AG913" s="220"/>
      <c r="AH913" s="220"/>
      <c r="AI913" s="220"/>
      <c r="AJ913" s="220"/>
      <c r="AK913" s="222"/>
      <c r="AL913" s="222"/>
      <c r="AM913" s="222"/>
      <c r="AN913" s="222"/>
      <c r="AO913" s="223"/>
      <c r="AP913" s="220"/>
      <c r="AQ913" s="224"/>
      <c r="AR913" s="224"/>
      <c r="AS913" s="224"/>
      <c r="AT913" s="224"/>
      <c r="AU913" s="224"/>
      <c r="AV913" s="224"/>
      <c r="AW913" s="224"/>
      <c r="AX913" s="224"/>
      <c r="AY913" s="224"/>
    </row>
    <row r="914">
      <c r="A914" s="219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5"/>
      <c r="AA914" s="225"/>
      <c r="AB914" s="225"/>
      <c r="AC914" s="225"/>
      <c r="AD914" s="225"/>
      <c r="AE914" s="225"/>
      <c r="AF914" s="225"/>
      <c r="AG914" s="220"/>
      <c r="AH914" s="220"/>
      <c r="AI914" s="220"/>
      <c r="AJ914" s="220"/>
      <c r="AK914" s="222"/>
      <c r="AL914" s="222"/>
      <c r="AM914" s="222"/>
      <c r="AN914" s="222"/>
      <c r="AO914" s="223"/>
      <c r="AP914" s="220"/>
      <c r="AQ914" s="224"/>
      <c r="AR914" s="224"/>
      <c r="AS914" s="224"/>
      <c r="AT914" s="224"/>
      <c r="AU914" s="224"/>
      <c r="AV914" s="224"/>
      <c r="AW914" s="224"/>
      <c r="AX914" s="224"/>
      <c r="AY914" s="224"/>
    </row>
    <row r="915">
      <c r="A915" s="219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5"/>
      <c r="AA915" s="225"/>
      <c r="AB915" s="225"/>
      <c r="AC915" s="225"/>
      <c r="AD915" s="225"/>
      <c r="AE915" s="225"/>
      <c r="AF915" s="225"/>
      <c r="AG915" s="220"/>
      <c r="AH915" s="220"/>
      <c r="AI915" s="220"/>
      <c r="AJ915" s="220"/>
      <c r="AK915" s="222"/>
      <c r="AL915" s="222"/>
      <c r="AM915" s="222"/>
      <c r="AN915" s="222"/>
      <c r="AO915" s="223"/>
      <c r="AP915" s="220"/>
      <c r="AQ915" s="224"/>
      <c r="AR915" s="224"/>
      <c r="AS915" s="224"/>
      <c r="AT915" s="224"/>
      <c r="AU915" s="224"/>
      <c r="AV915" s="224"/>
      <c r="AW915" s="224"/>
      <c r="AX915" s="224"/>
      <c r="AY915" s="224"/>
    </row>
    <row r="916">
      <c r="A916" s="219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5"/>
      <c r="AA916" s="225"/>
      <c r="AB916" s="225"/>
      <c r="AC916" s="225"/>
      <c r="AD916" s="225"/>
      <c r="AE916" s="225"/>
      <c r="AF916" s="225"/>
      <c r="AG916" s="220"/>
      <c r="AH916" s="220"/>
      <c r="AI916" s="220"/>
      <c r="AJ916" s="220"/>
      <c r="AK916" s="222"/>
      <c r="AL916" s="222"/>
      <c r="AM916" s="222"/>
      <c r="AN916" s="222"/>
      <c r="AO916" s="223"/>
      <c r="AP916" s="220"/>
      <c r="AQ916" s="224"/>
      <c r="AR916" s="224"/>
      <c r="AS916" s="224"/>
      <c r="AT916" s="224"/>
      <c r="AU916" s="224"/>
      <c r="AV916" s="224"/>
      <c r="AW916" s="224"/>
      <c r="AX916" s="224"/>
      <c r="AY916" s="224"/>
    </row>
    <row r="917">
      <c r="A917" s="219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5"/>
      <c r="AA917" s="225"/>
      <c r="AB917" s="225"/>
      <c r="AC917" s="225"/>
      <c r="AD917" s="225"/>
      <c r="AE917" s="225"/>
      <c r="AF917" s="225"/>
      <c r="AG917" s="220"/>
      <c r="AH917" s="220"/>
      <c r="AI917" s="220"/>
      <c r="AJ917" s="220"/>
      <c r="AK917" s="222"/>
      <c r="AL917" s="222"/>
      <c r="AM917" s="222"/>
      <c r="AN917" s="222"/>
      <c r="AO917" s="223"/>
      <c r="AP917" s="220"/>
      <c r="AQ917" s="224"/>
      <c r="AR917" s="224"/>
      <c r="AS917" s="224"/>
      <c r="AT917" s="224"/>
      <c r="AU917" s="224"/>
      <c r="AV917" s="224"/>
      <c r="AW917" s="224"/>
      <c r="AX917" s="224"/>
      <c r="AY917" s="224"/>
    </row>
    <row r="918">
      <c r="A918" s="219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5"/>
      <c r="AA918" s="225"/>
      <c r="AB918" s="225"/>
      <c r="AC918" s="225"/>
      <c r="AD918" s="225"/>
      <c r="AE918" s="225"/>
      <c r="AF918" s="225"/>
      <c r="AG918" s="220"/>
      <c r="AH918" s="220"/>
      <c r="AI918" s="220"/>
      <c r="AJ918" s="220"/>
      <c r="AK918" s="222"/>
      <c r="AL918" s="222"/>
      <c r="AM918" s="222"/>
      <c r="AN918" s="222"/>
      <c r="AO918" s="223"/>
      <c r="AP918" s="220"/>
      <c r="AQ918" s="224"/>
      <c r="AR918" s="224"/>
      <c r="AS918" s="224"/>
      <c r="AT918" s="224"/>
      <c r="AU918" s="224"/>
      <c r="AV918" s="224"/>
      <c r="AW918" s="224"/>
      <c r="AX918" s="224"/>
      <c r="AY918" s="224"/>
    </row>
    <row r="919">
      <c r="A919" s="219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5"/>
      <c r="AA919" s="225"/>
      <c r="AB919" s="225"/>
      <c r="AC919" s="225"/>
      <c r="AD919" s="225"/>
      <c r="AE919" s="225"/>
      <c r="AF919" s="225"/>
      <c r="AG919" s="220"/>
      <c r="AH919" s="220"/>
      <c r="AI919" s="220"/>
      <c r="AJ919" s="220"/>
      <c r="AK919" s="222"/>
      <c r="AL919" s="222"/>
      <c r="AM919" s="222"/>
      <c r="AN919" s="222"/>
      <c r="AO919" s="223"/>
      <c r="AP919" s="220"/>
      <c r="AQ919" s="224"/>
      <c r="AR919" s="224"/>
      <c r="AS919" s="224"/>
      <c r="AT919" s="224"/>
      <c r="AU919" s="224"/>
      <c r="AV919" s="224"/>
      <c r="AW919" s="224"/>
      <c r="AX919" s="224"/>
      <c r="AY919" s="224"/>
    </row>
    <row r="920">
      <c r="A920" s="219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5"/>
      <c r="AA920" s="225"/>
      <c r="AB920" s="225"/>
      <c r="AC920" s="225"/>
      <c r="AD920" s="225"/>
      <c r="AE920" s="225"/>
      <c r="AF920" s="225"/>
      <c r="AG920" s="220"/>
      <c r="AH920" s="220"/>
      <c r="AI920" s="220"/>
      <c r="AJ920" s="220"/>
      <c r="AK920" s="222"/>
      <c r="AL920" s="222"/>
      <c r="AM920" s="222"/>
      <c r="AN920" s="222"/>
      <c r="AO920" s="223"/>
      <c r="AP920" s="220"/>
      <c r="AQ920" s="224"/>
      <c r="AR920" s="224"/>
      <c r="AS920" s="224"/>
      <c r="AT920" s="224"/>
      <c r="AU920" s="224"/>
      <c r="AV920" s="224"/>
      <c r="AW920" s="224"/>
      <c r="AX920" s="224"/>
      <c r="AY920" s="224"/>
    </row>
    <row r="921">
      <c r="A921" s="219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5"/>
      <c r="AA921" s="225"/>
      <c r="AB921" s="225"/>
      <c r="AC921" s="225"/>
      <c r="AD921" s="225"/>
      <c r="AE921" s="225"/>
      <c r="AF921" s="225"/>
      <c r="AG921" s="220"/>
      <c r="AH921" s="220"/>
      <c r="AI921" s="220"/>
      <c r="AJ921" s="220"/>
      <c r="AK921" s="222"/>
      <c r="AL921" s="222"/>
      <c r="AM921" s="222"/>
      <c r="AN921" s="222"/>
      <c r="AO921" s="223"/>
      <c r="AP921" s="220"/>
      <c r="AQ921" s="224"/>
      <c r="AR921" s="224"/>
      <c r="AS921" s="224"/>
      <c r="AT921" s="224"/>
      <c r="AU921" s="224"/>
      <c r="AV921" s="224"/>
      <c r="AW921" s="224"/>
      <c r="AX921" s="224"/>
      <c r="AY921" s="224"/>
    </row>
    <row r="922">
      <c r="A922" s="219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5"/>
      <c r="AA922" s="225"/>
      <c r="AB922" s="225"/>
      <c r="AC922" s="225"/>
      <c r="AD922" s="225"/>
      <c r="AE922" s="225"/>
      <c r="AF922" s="225"/>
      <c r="AG922" s="220"/>
      <c r="AH922" s="220"/>
      <c r="AI922" s="220"/>
      <c r="AJ922" s="220"/>
      <c r="AK922" s="222"/>
      <c r="AL922" s="222"/>
      <c r="AM922" s="222"/>
      <c r="AN922" s="222"/>
      <c r="AO922" s="223"/>
      <c r="AP922" s="220"/>
      <c r="AQ922" s="224"/>
      <c r="AR922" s="224"/>
      <c r="AS922" s="224"/>
      <c r="AT922" s="224"/>
      <c r="AU922" s="224"/>
      <c r="AV922" s="224"/>
      <c r="AW922" s="224"/>
      <c r="AX922" s="224"/>
      <c r="AY922" s="224"/>
    </row>
    <row r="923">
      <c r="A923" s="219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5"/>
      <c r="AA923" s="225"/>
      <c r="AB923" s="225"/>
      <c r="AC923" s="225"/>
      <c r="AD923" s="225"/>
      <c r="AE923" s="225"/>
      <c r="AF923" s="225"/>
      <c r="AG923" s="220"/>
      <c r="AH923" s="220"/>
      <c r="AI923" s="220"/>
      <c r="AJ923" s="220"/>
      <c r="AK923" s="222"/>
      <c r="AL923" s="222"/>
      <c r="AM923" s="222"/>
      <c r="AN923" s="222"/>
      <c r="AO923" s="223"/>
      <c r="AP923" s="220"/>
      <c r="AQ923" s="224"/>
      <c r="AR923" s="224"/>
      <c r="AS923" s="224"/>
      <c r="AT923" s="224"/>
      <c r="AU923" s="224"/>
      <c r="AV923" s="224"/>
      <c r="AW923" s="224"/>
      <c r="AX923" s="224"/>
      <c r="AY923" s="224"/>
    </row>
    <row r="924">
      <c r="A924" s="219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5"/>
      <c r="AA924" s="225"/>
      <c r="AB924" s="225"/>
      <c r="AC924" s="225"/>
      <c r="AD924" s="225"/>
      <c r="AE924" s="225"/>
      <c r="AF924" s="225"/>
      <c r="AG924" s="220"/>
      <c r="AH924" s="220"/>
      <c r="AI924" s="220"/>
      <c r="AJ924" s="220"/>
      <c r="AK924" s="222"/>
      <c r="AL924" s="222"/>
      <c r="AM924" s="222"/>
      <c r="AN924" s="222"/>
      <c r="AO924" s="223"/>
      <c r="AP924" s="220"/>
      <c r="AQ924" s="224"/>
      <c r="AR924" s="224"/>
      <c r="AS924" s="224"/>
      <c r="AT924" s="224"/>
      <c r="AU924" s="224"/>
      <c r="AV924" s="224"/>
      <c r="AW924" s="224"/>
      <c r="AX924" s="224"/>
      <c r="AY924" s="224"/>
    </row>
    <row r="925">
      <c r="A925" s="219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5"/>
      <c r="AA925" s="225"/>
      <c r="AB925" s="225"/>
      <c r="AC925" s="225"/>
      <c r="AD925" s="225"/>
      <c r="AE925" s="225"/>
      <c r="AF925" s="225"/>
      <c r="AG925" s="220"/>
      <c r="AH925" s="220"/>
      <c r="AI925" s="220"/>
      <c r="AJ925" s="220"/>
      <c r="AK925" s="222"/>
      <c r="AL925" s="222"/>
      <c r="AM925" s="222"/>
      <c r="AN925" s="222"/>
      <c r="AO925" s="223"/>
      <c r="AP925" s="220"/>
      <c r="AQ925" s="224"/>
      <c r="AR925" s="224"/>
      <c r="AS925" s="224"/>
      <c r="AT925" s="224"/>
      <c r="AU925" s="224"/>
      <c r="AV925" s="224"/>
      <c r="AW925" s="224"/>
      <c r="AX925" s="224"/>
      <c r="AY925" s="224"/>
    </row>
    <row r="926">
      <c r="A926" s="219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5"/>
      <c r="AA926" s="225"/>
      <c r="AB926" s="225"/>
      <c r="AC926" s="225"/>
      <c r="AD926" s="225"/>
      <c r="AE926" s="225"/>
      <c r="AF926" s="225"/>
      <c r="AG926" s="220"/>
      <c r="AH926" s="220"/>
      <c r="AI926" s="220"/>
      <c r="AJ926" s="220"/>
      <c r="AK926" s="222"/>
      <c r="AL926" s="222"/>
      <c r="AM926" s="222"/>
      <c r="AN926" s="222"/>
      <c r="AO926" s="223"/>
      <c r="AP926" s="220"/>
      <c r="AQ926" s="224"/>
      <c r="AR926" s="224"/>
      <c r="AS926" s="224"/>
      <c r="AT926" s="224"/>
      <c r="AU926" s="224"/>
      <c r="AV926" s="224"/>
      <c r="AW926" s="224"/>
      <c r="AX926" s="224"/>
      <c r="AY926" s="224"/>
    </row>
    <row r="927">
      <c r="A927" s="219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5"/>
      <c r="AA927" s="225"/>
      <c r="AB927" s="225"/>
      <c r="AC927" s="225"/>
      <c r="AD927" s="225"/>
      <c r="AE927" s="225"/>
      <c r="AF927" s="225"/>
      <c r="AG927" s="220"/>
      <c r="AH927" s="220"/>
      <c r="AI927" s="220"/>
      <c r="AJ927" s="220"/>
      <c r="AK927" s="222"/>
      <c r="AL927" s="222"/>
      <c r="AM927" s="222"/>
      <c r="AN927" s="222"/>
      <c r="AO927" s="223"/>
      <c r="AP927" s="220"/>
      <c r="AQ927" s="224"/>
      <c r="AR927" s="224"/>
      <c r="AS927" s="224"/>
      <c r="AT927" s="224"/>
      <c r="AU927" s="224"/>
      <c r="AV927" s="224"/>
      <c r="AW927" s="224"/>
      <c r="AX927" s="224"/>
      <c r="AY927" s="224"/>
    </row>
    <row r="928">
      <c r="A928" s="219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5"/>
      <c r="AA928" s="225"/>
      <c r="AB928" s="225"/>
      <c r="AC928" s="225"/>
      <c r="AD928" s="225"/>
      <c r="AE928" s="225"/>
      <c r="AF928" s="225"/>
      <c r="AG928" s="220"/>
      <c r="AH928" s="220"/>
      <c r="AI928" s="220"/>
      <c r="AJ928" s="220"/>
      <c r="AK928" s="222"/>
      <c r="AL928" s="222"/>
      <c r="AM928" s="222"/>
      <c r="AN928" s="222"/>
      <c r="AO928" s="223"/>
      <c r="AP928" s="220"/>
      <c r="AQ928" s="224"/>
      <c r="AR928" s="224"/>
      <c r="AS928" s="224"/>
      <c r="AT928" s="224"/>
      <c r="AU928" s="224"/>
      <c r="AV928" s="224"/>
      <c r="AW928" s="224"/>
      <c r="AX928" s="224"/>
      <c r="AY928" s="224"/>
    </row>
    <row r="929">
      <c r="A929" s="219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5"/>
      <c r="AA929" s="225"/>
      <c r="AB929" s="225"/>
      <c r="AC929" s="225"/>
      <c r="AD929" s="225"/>
      <c r="AE929" s="225"/>
      <c r="AF929" s="225"/>
      <c r="AG929" s="220"/>
      <c r="AH929" s="220"/>
      <c r="AI929" s="220"/>
      <c r="AJ929" s="220"/>
      <c r="AK929" s="222"/>
      <c r="AL929" s="222"/>
      <c r="AM929" s="222"/>
      <c r="AN929" s="222"/>
      <c r="AO929" s="223"/>
      <c r="AP929" s="220"/>
      <c r="AQ929" s="224"/>
      <c r="AR929" s="224"/>
      <c r="AS929" s="224"/>
      <c r="AT929" s="224"/>
      <c r="AU929" s="224"/>
      <c r="AV929" s="224"/>
      <c r="AW929" s="224"/>
      <c r="AX929" s="224"/>
      <c r="AY929" s="224"/>
    </row>
    <row r="930">
      <c r="A930" s="219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5"/>
      <c r="AA930" s="225"/>
      <c r="AB930" s="225"/>
      <c r="AC930" s="225"/>
      <c r="AD930" s="225"/>
      <c r="AE930" s="225"/>
      <c r="AF930" s="225"/>
      <c r="AG930" s="220"/>
      <c r="AH930" s="220"/>
      <c r="AI930" s="220"/>
      <c r="AJ930" s="220"/>
      <c r="AK930" s="222"/>
      <c r="AL930" s="222"/>
      <c r="AM930" s="222"/>
      <c r="AN930" s="222"/>
      <c r="AO930" s="223"/>
      <c r="AP930" s="220"/>
      <c r="AQ930" s="224"/>
      <c r="AR930" s="224"/>
      <c r="AS930" s="224"/>
      <c r="AT930" s="224"/>
      <c r="AU930" s="224"/>
      <c r="AV930" s="224"/>
      <c r="AW930" s="224"/>
      <c r="AX930" s="224"/>
      <c r="AY930" s="224"/>
    </row>
    <row r="931">
      <c r="A931" s="219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5"/>
      <c r="AA931" s="225"/>
      <c r="AB931" s="225"/>
      <c r="AC931" s="225"/>
      <c r="AD931" s="225"/>
      <c r="AE931" s="225"/>
      <c r="AF931" s="225"/>
      <c r="AG931" s="220"/>
      <c r="AH931" s="220"/>
      <c r="AI931" s="220"/>
      <c r="AJ931" s="220"/>
      <c r="AK931" s="222"/>
      <c r="AL931" s="222"/>
      <c r="AM931" s="222"/>
      <c r="AN931" s="222"/>
      <c r="AO931" s="223"/>
      <c r="AP931" s="220"/>
      <c r="AQ931" s="224"/>
      <c r="AR931" s="224"/>
      <c r="AS931" s="224"/>
      <c r="AT931" s="224"/>
      <c r="AU931" s="224"/>
      <c r="AV931" s="224"/>
      <c r="AW931" s="224"/>
      <c r="AX931" s="224"/>
      <c r="AY931" s="224"/>
    </row>
    <row r="932">
      <c r="A932" s="219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5"/>
      <c r="AA932" s="225"/>
      <c r="AB932" s="225"/>
      <c r="AC932" s="225"/>
      <c r="AD932" s="225"/>
      <c r="AE932" s="225"/>
      <c r="AF932" s="225"/>
      <c r="AG932" s="220"/>
      <c r="AH932" s="220"/>
      <c r="AI932" s="220"/>
      <c r="AJ932" s="220"/>
      <c r="AK932" s="222"/>
      <c r="AL932" s="222"/>
      <c r="AM932" s="222"/>
      <c r="AN932" s="222"/>
      <c r="AO932" s="223"/>
      <c r="AP932" s="220"/>
      <c r="AQ932" s="224"/>
      <c r="AR932" s="224"/>
      <c r="AS932" s="224"/>
      <c r="AT932" s="224"/>
      <c r="AU932" s="224"/>
      <c r="AV932" s="224"/>
      <c r="AW932" s="224"/>
      <c r="AX932" s="224"/>
      <c r="AY932" s="224"/>
    </row>
    <row r="933">
      <c r="A933" s="219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5"/>
      <c r="AA933" s="225"/>
      <c r="AB933" s="225"/>
      <c r="AC933" s="225"/>
      <c r="AD933" s="225"/>
      <c r="AE933" s="225"/>
      <c r="AF933" s="225"/>
      <c r="AG933" s="220"/>
      <c r="AH933" s="220"/>
      <c r="AI933" s="220"/>
      <c r="AJ933" s="220"/>
      <c r="AK933" s="222"/>
      <c r="AL933" s="222"/>
      <c r="AM933" s="222"/>
      <c r="AN933" s="222"/>
      <c r="AO933" s="223"/>
      <c r="AP933" s="220"/>
      <c r="AQ933" s="224"/>
      <c r="AR933" s="224"/>
      <c r="AS933" s="224"/>
      <c r="AT933" s="224"/>
      <c r="AU933" s="224"/>
      <c r="AV933" s="224"/>
      <c r="AW933" s="224"/>
      <c r="AX933" s="224"/>
      <c r="AY933" s="224"/>
    </row>
    <row r="934">
      <c r="A934" s="219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5"/>
      <c r="AA934" s="225"/>
      <c r="AB934" s="225"/>
      <c r="AC934" s="225"/>
      <c r="AD934" s="225"/>
      <c r="AE934" s="225"/>
      <c r="AF934" s="225"/>
      <c r="AG934" s="220"/>
      <c r="AH934" s="220"/>
      <c r="AI934" s="220"/>
      <c r="AJ934" s="220"/>
      <c r="AK934" s="222"/>
      <c r="AL934" s="222"/>
      <c r="AM934" s="222"/>
      <c r="AN934" s="222"/>
      <c r="AO934" s="223"/>
      <c r="AP934" s="220"/>
      <c r="AQ934" s="224"/>
      <c r="AR934" s="224"/>
      <c r="AS934" s="224"/>
      <c r="AT934" s="224"/>
      <c r="AU934" s="224"/>
      <c r="AV934" s="224"/>
      <c r="AW934" s="224"/>
      <c r="AX934" s="224"/>
      <c r="AY934" s="224"/>
    </row>
    <row r="935">
      <c r="A935" s="219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5"/>
      <c r="AA935" s="225"/>
      <c r="AB935" s="225"/>
      <c r="AC935" s="225"/>
      <c r="AD935" s="225"/>
      <c r="AE935" s="225"/>
      <c r="AF935" s="225"/>
      <c r="AG935" s="220"/>
      <c r="AH935" s="220"/>
      <c r="AI935" s="220"/>
      <c r="AJ935" s="220"/>
      <c r="AK935" s="222"/>
      <c r="AL935" s="222"/>
      <c r="AM935" s="222"/>
      <c r="AN935" s="222"/>
      <c r="AO935" s="223"/>
      <c r="AP935" s="220"/>
      <c r="AQ935" s="224"/>
      <c r="AR935" s="224"/>
      <c r="AS935" s="224"/>
      <c r="AT935" s="224"/>
      <c r="AU935" s="224"/>
      <c r="AV935" s="224"/>
      <c r="AW935" s="224"/>
      <c r="AX935" s="224"/>
      <c r="AY935" s="224"/>
    </row>
    <row r="936">
      <c r="A936" s="219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5"/>
      <c r="AA936" s="225"/>
      <c r="AB936" s="225"/>
      <c r="AC936" s="225"/>
      <c r="AD936" s="225"/>
      <c r="AE936" s="225"/>
      <c r="AF936" s="225"/>
      <c r="AG936" s="220"/>
      <c r="AH936" s="220"/>
      <c r="AI936" s="220"/>
      <c r="AJ936" s="220"/>
      <c r="AK936" s="222"/>
      <c r="AL936" s="222"/>
      <c r="AM936" s="222"/>
      <c r="AN936" s="222"/>
      <c r="AO936" s="223"/>
      <c r="AP936" s="220"/>
      <c r="AQ936" s="224"/>
      <c r="AR936" s="224"/>
      <c r="AS936" s="224"/>
      <c r="AT936" s="224"/>
      <c r="AU936" s="224"/>
      <c r="AV936" s="224"/>
      <c r="AW936" s="224"/>
      <c r="AX936" s="224"/>
      <c r="AY936" s="224"/>
    </row>
    <row r="937">
      <c r="A937" s="219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5"/>
      <c r="AA937" s="225"/>
      <c r="AB937" s="225"/>
      <c r="AC937" s="225"/>
      <c r="AD937" s="225"/>
      <c r="AE937" s="225"/>
      <c r="AF937" s="225"/>
      <c r="AG937" s="220"/>
      <c r="AH937" s="220"/>
      <c r="AI937" s="220"/>
      <c r="AJ937" s="220"/>
      <c r="AK937" s="222"/>
      <c r="AL937" s="222"/>
      <c r="AM937" s="222"/>
      <c r="AN937" s="222"/>
      <c r="AO937" s="223"/>
      <c r="AP937" s="220"/>
      <c r="AQ937" s="224"/>
      <c r="AR937" s="224"/>
      <c r="AS937" s="224"/>
      <c r="AT937" s="224"/>
      <c r="AU937" s="224"/>
      <c r="AV937" s="224"/>
      <c r="AW937" s="224"/>
      <c r="AX937" s="224"/>
      <c r="AY937" s="224"/>
    </row>
    <row r="938">
      <c r="A938" s="219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5"/>
      <c r="AA938" s="225"/>
      <c r="AB938" s="225"/>
      <c r="AC938" s="225"/>
      <c r="AD938" s="225"/>
      <c r="AE938" s="225"/>
      <c r="AF938" s="225"/>
      <c r="AG938" s="220"/>
      <c r="AH938" s="220"/>
      <c r="AI938" s="220"/>
      <c r="AJ938" s="220"/>
      <c r="AK938" s="222"/>
      <c r="AL938" s="222"/>
      <c r="AM938" s="222"/>
      <c r="AN938" s="222"/>
      <c r="AO938" s="223"/>
      <c r="AP938" s="220"/>
      <c r="AQ938" s="224"/>
      <c r="AR938" s="224"/>
      <c r="AS938" s="224"/>
      <c r="AT938" s="224"/>
      <c r="AU938" s="224"/>
      <c r="AV938" s="224"/>
      <c r="AW938" s="224"/>
      <c r="AX938" s="224"/>
      <c r="AY938" s="224"/>
    </row>
    <row r="939">
      <c r="A939" s="219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5"/>
      <c r="AA939" s="225"/>
      <c r="AB939" s="225"/>
      <c r="AC939" s="225"/>
      <c r="AD939" s="225"/>
      <c r="AE939" s="225"/>
      <c r="AF939" s="225"/>
      <c r="AG939" s="220"/>
      <c r="AH939" s="220"/>
      <c r="AI939" s="220"/>
      <c r="AJ939" s="220"/>
      <c r="AK939" s="222"/>
      <c r="AL939" s="222"/>
      <c r="AM939" s="222"/>
      <c r="AN939" s="222"/>
      <c r="AO939" s="223"/>
      <c r="AP939" s="220"/>
      <c r="AQ939" s="224"/>
      <c r="AR939" s="224"/>
      <c r="AS939" s="224"/>
      <c r="AT939" s="224"/>
      <c r="AU939" s="224"/>
      <c r="AV939" s="224"/>
      <c r="AW939" s="224"/>
      <c r="AX939" s="224"/>
      <c r="AY939" s="224"/>
    </row>
    <row r="940">
      <c r="A940" s="219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5"/>
      <c r="AA940" s="225"/>
      <c r="AB940" s="225"/>
      <c r="AC940" s="225"/>
      <c r="AD940" s="225"/>
      <c r="AE940" s="225"/>
      <c r="AF940" s="225"/>
      <c r="AG940" s="220"/>
      <c r="AH940" s="220"/>
      <c r="AI940" s="220"/>
      <c r="AJ940" s="220"/>
      <c r="AK940" s="222"/>
      <c r="AL940" s="222"/>
      <c r="AM940" s="222"/>
      <c r="AN940" s="222"/>
      <c r="AO940" s="223"/>
      <c r="AP940" s="220"/>
      <c r="AQ940" s="224"/>
      <c r="AR940" s="224"/>
      <c r="AS940" s="224"/>
      <c r="AT940" s="224"/>
      <c r="AU940" s="224"/>
      <c r="AV940" s="224"/>
      <c r="AW940" s="224"/>
      <c r="AX940" s="224"/>
      <c r="AY940" s="224"/>
    </row>
    <row r="941">
      <c r="A941" s="219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5"/>
      <c r="AA941" s="225"/>
      <c r="AB941" s="225"/>
      <c r="AC941" s="225"/>
      <c r="AD941" s="225"/>
      <c r="AE941" s="225"/>
      <c r="AF941" s="225"/>
      <c r="AG941" s="220"/>
      <c r="AH941" s="220"/>
      <c r="AI941" s="220"/>
      <c r="AJ941" s="220"/>
      <c r="AK941" s="222"/>
      <c r="AL941" s="222"/>
      <c r="AM941" s="222"/>
      <c r="AN941" s="222"/>
      <c r="AO941" s="223"/>
      <c r="AP941" s="220"/>
      <c r="AQ941" s="224"/>
      <c r="AR941" s="224"/>
      <c r="AS941" s="224"/>
      <c r="AT941" s="224"/>
      <c r="AU941" s="224"/>
      <c r="AV941" s="224"/>
      <c r="AW941" s="224"/>
      <c r="AX941" s="224"/>
      <c r="AY941" s="224"/>
    </row>
    <row r="942">
      <c r="A942" s="219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5"/>
      <c r="AA942" s="225"/>
      <c r="AB942" s="225"/>
      <c r="AC942" s="225"/>
      <c r="AD942" s="225"/>
      <c r="AE942" s="225"/>
      <c r="AF942" s="225"/>
      <c r="AG942" s="220"/>
      <c r="AH942" s="220"/>
      <c r="AI942" s="220"/>
      <c r="AJ942" s="220"/>
      <c r="AK942" s="222"/>
      <c r="AL942" s="222"/>
      <c r="AM942" s="222"/>
      <c r="AN942" s="222"/>
      <c r="AO942" s="223"/>
      <c r="AP942" s="220"/>
      <c r="AQ942" s="224"/>
      <c r="AR942" s="224"/>
      <c r="AS942" s="224"/>
      <c r="AT942" s="224"/>
      <c r="AU942" s="224"/>
      <c r="AV942" s="224"/>
      <c r="AW942" s="224"/>
      <c r="AX942" s="224"/>
      <c r="AY942" s="224"/>
    </row>
    <row r="943">
      <c r="A943" s="219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5"/>
      <c r="AA943" s="225"/>
      <c r="AB943" s="225"/>
      <c r="AC943" s="225"/>
      <c r="AD943" s="225"/>
      <c r="AE943" s="225"/>
      <c r="AF943" s="225"/>
      <c r="AG943" s="220"/>
      <c r="AH943" s="220"/>
      <c r="AI943" s="220"/>
      <c r="AJ943" s="220"/>
      <c r="AK943" s="222"/>
      <c r="AL943" s="222"/>
      <c r="AM943" s="222"/>
      <c r="AN943" s="222"/>
      <c r="AO943" s="223"/>
      <c r="AP943" s="220"/>
      <c r="AQ943" s="224"/>
      <c r="AR943" s="224"/>
      <c r="AS943" s="224"/>
      <c r="AT943" s="224"/>
      <c r="AU943" s="224"/>
      <c r="AV943" s="224"/>
      <c r="AW943" s="224"/>
      <c r="AX943" s="224"/>
      <c r="AY943" s="224"/>
    </row>
    <row r="944">
      <c r="A944" s="219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5"/>
      <c r="AA944" s="225"/>
      <c r="AB944" s="225"/>
      <c r="AC944" s="225"/>
      <c r="AD944" s="225"/>
      <c r="AE944" s="225"/>
      <c r="AF944" s="225"/>
      <c r="AG944" s="220"/>
      <c r="AH944" s="220"/>
      <c r="AI944" s="220"/>
      <c r="AJ944" s="220"/>
      <c r="AK944" s="222"/>
      <c r="AL944" s="222"/>
      <c r="AM944" s="222"/>
      <c r="AN944" s="222"/>
      <c r="AO944" s="223"/>
      <c r="AP944" s="220"/>
      <c r="AQ944" s="224"/>
      <c r="AR944" s="224"/>
      <c r="AS944" s="224"/>
      <c r="AT944" s="224"/>
      <c r="AU944" s="224"/>
      <c r="AV944" s="224"/>
      <c r="AW944" s="224"/>
      <c r="AX944" s="224"/>
      <c r="AY944" s="224"/>
    </row>
    <row r="945">
      <c r="A945" s="219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5"/>
      <c r="AA945" s="225"/>
      <c r="AB945" s="225"/>
      <c r="AC945" s="225"/>
      <c r="AD945" s="225"/>
      <c r="AE945" s="225"/>
      <c r="AF945" s="225"/>
      <c r="AG945" s="220"/>
      <c r="AH945" s="220"/>
      <c r="AI945" s="220"/>
      <c r="AJ945" s="220"/>
      <c r="AK945" s="222"/>
      <c r="AL945" s="222"/>
      <c r="AM945" s="222"/>
      <c r="AN945" s="222"/>
      <c r="AO945" s="223"/>
      <c r="AP945" s="220"/>
      <c r="AQ945" s="224"/>
      <c r="AR945" s="224"/>
      <c r="AS945" s="224"/>
      <c r="AT945" s="224"/>
      <c r="AU945" s="224"/>
      <c r="AV945" s="224"/>
      <c r="AW945" s="224"/>
      <c r="AX945" s="224"/>
      <c r="AY945" s="224"/>
    </row>
    <row r="946">
      <c r="A946" s="219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5"/>
      <c r="AA946" s="225"/>
      <c r="AB946" s="225"/>
      <c r="AC946" s="225"/>
      <c r="AD946" s="225"/>
      <c r="AE946" s="225"/>
      <c r="AF946" s="225"/>
      <c r="AG946" s="220"/>
      <c r="AH946" s="220"/>
      <c r="AI946" s="220"/>
      <c r="AJ946" s="220"/>
      <c r="AK946" s="222"/>
      <c r="AL946" s="222"/>
      <c r="AM946" s="222"/>
      <c r="AN946" s="222"/>
      <c r="AO946" s="223"/>
      <c r="AP946" s="220"/>
      <c r="AQ946" s="224"/>
      <c r="AR946" s="224"/>
      <c r="AS946" s="224"/>
      <c r="AT946" s="224"/>
      <c r="AU946" s="224"/>
      <c r="AV946" s="224"/>
      <c r="AW946" s="224"/>
      <c r="AX946" s="224"/>
      <c r="AY946" s="224"/>
    </row>
    <row r="947">
      <c r="A947" s="219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5"/>
      <c r="AA947" s="225"/>
      <c r="AB947" s="225"/>
      <c r="AC947" s="225"/>
      <c r="AD947" s="225"/>
      <c r="AE947" s="225"/>
      <c r="AF947" s="225"/>
      <c r="AG947" s="220"/>
      <c r="AH947" s="220"/>
      <c r="AI947" s="220"/>
      <c r="AJ947" s="220"/>
      <c r="AK947" s="222"/>
      <c r="AL947" s="222"/>
      <c r="AM947" s="222"/>
      <c r="AN947" s="222"/>
      <c r="AO947" s="223"/>
      <c r="AP947" s="220"/>
      <c r="AQ947" s="224"/>
      <c r="AR947" s="224"/>
      <c r="AS947" s="224"/>
      <c r="AT947" s="224"/>
      <c r="AU947" s="224"/>
      <c r="AV947" s="224"/>
      <c r="AW947" s="224"/>
      <c r="AX947" s="224"/>
      <c r="AY947" s="224"/>
    </row>
    <row r="948">
      <c r="A948" s="219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5"/>
      <c r="AA948" s="225"/>
      <c r="AB948" s="225"/>
      <c r="AC948" s="225"/>
      <c r="AD948" s="225"/>
      <c r="AE948" s="225"/>
      <c r="AF948" s="225"/>
      <c r="AG948" s="220"/>
      <c r="AH948" s="220"/>
      <c r="AI948" s="220"/>
      <c r="AJ948" s="220"/>
      <c r="AK948" s="222"/>
      <c r="AL948" s="222"/>
      <c r="AM948" s="222"/>
      <c r="AN948" s="222"/>
      <c r="AO948" s="223"/>
      <c r="AP948" s="220"/>
      <c r="AQ948" s="224"/>
      <c r="AR948" s="224"/>
      <c r="AS948" s="224"/>
      <c r="AT948" s="224"/>
      <c r="AU948" s="224"/>
      <c r="AV948" s="224"/>
      <c r="AW948" s="224"/>
      <c r="AX948" s="224"/>
      <c r="AY948" s="224"/>
    </row>
    <row r="949">
      <c r="A949" s="219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5"/>
      <c r="AA949" s="225"/>
      <c r="AB949" s="225"/>
      <c r="AC949" s="225"/>
      <c r="AD949" s="225"/>
      <c r="AE949" s="225"/>
      <c r="AF949" s="225"/>
      <c r="AG949" s="220"/>
      <c r="AH949" s="220"/>
      <c r="AI949" s="220"/>
      <c r="AJ949" s="220"/>
      <c r="AK949" s="222"/>
      <c r="AL949" s="222"/>
      <c r="AM949" s="222"/>
      <c r="AN949" s="222"/>
      <c r="AO949" s="223"/>
      <c r="AP949" s="220"/>
      <c r="AQ949" s="224"/>
      <c r="AR949" s="224"/>
      <c r="AS949" s="224"/>
      <c r="AT949" s="224"/>
      <c r="AU949" s="224"/>
      <c r="AV949" s="224"/>
      <c r="AW949" s="224"/>
      <c r="AX949" s="224"/>
      <c r="AY949" s="224"/>
    </row>
    <row r="950">
      <c r="A950" s="219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5"/>
      <c r="AA950" s="225"/>
      <c r="AB950" s="225"/>
      <c r="AC950" s="225"/>
      <c r="AD950" s="225"/>
      <c r="AE950" s="225"/>
      <c r="AF950" s="225"/>
      <c r="AG950" s="220"/>
      <c r="AH950" s="220"/>
      <c r="AI950" s="220"/>
      <c r="AJ950" s="220"/>
      <c r="AK950" s="222"/>
      <c r="AL950" s="222"/>
      <c r="AM950" s="222"/>
      <c r="AN950" s="222"/>
      <c r="AO950" s="223"/>
      <c r="AP950" s="220"/>
      <c r="AQ950" s="224"/>
      <c r="AR950" s="224"/>
      <c r="AS950" s="224"/>
      <c r="AT950" s="224"/>
      <c r="AU950" s="224"/>
      <c r="AV950" s="224"/>
      <c r="AW950" s="224"/>
      <c r="AX950" s="224"/>
      <c r="AY950" s="224"/>
    </row>
    <row r="951">
      <c r="A951" s="219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5"/>
      <c r="AA951" s="225"/>
      <c r="AB951" s="225"/>
      <c r="AC951" s="225"/>
      <c r="AD951" s="225"/>
      <c r="AE951" s="225"/>
      <c r="AF951" s="225"/>
      <c r="AG951" s="220"/>
      <c r="AH951" s="220"/>
      <c r="AI951" s="220"/>
      <c r="AJ951" s="220"/>
      <c r="AK951" s="222"/>
      <c r="AL951" s="222"/>
      <c r="AM951" s="222"/>
      <c r="AN951" s="222"/>
      <c r="AO951" s="223"/>
      <c r="AP951" s="220"/>
      <c r="AQ951" s="224"/>
      <c r="AR951" s="224"/>
      <c r="AS951" s="224"/>
      <c r="AT951" s="224"/>
      <c r="AU951" s="224"/>
      <c r="AV951" s="224"/>
      <c r="AW951" s="224"/>
      <c r="AX951" s="224"/>
      <c r="AY951" s="224"/>
    </row>
    <row r="952">
      <c r="A952" s="219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5"/>
      <c r="AA952" s="225"/>
      <c r="AB952" s="225"/>
      <c r="AC952" s="225"/>
      <c r="AD952" s="225"/>
      <c r="AE952" s="225"/>
      <c r="AF952" s="225"/>
      <c r="AG952" s="220"/>
      <c r="AH952" s="220"/>
      <c r="AI952" s="220"/>
      <c r="AJ952" s="220"/>
      <c r="AK952" s="222"/>
      <c r="AL952" s="222"/>
      <c r="AM952" s="222"/>
      <c r="AN952" s="222"/>
      <c r="AO952" s="223"/>
      <c r="AP952" s="220"/>
      <c r="AQ952" s="224"/>
      <c r="AR952" s="224"/>
      <c r="AS952" s="224"/>
      <c r="AT952" s="224"/>
      <c r="AU952" s="224"/>
      <c r="AV952" s="224"/>
      <c r="AW952" s="224"/>
      <c r="AX952" s="224"/>
      <c r="AY952" s="224"/>
    </row>
    <row r="953">
      <c r="A953" s="219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5"/>
      <c r="AA953" s="225"/>
      <c r="AB953" s="225"/>
      <c r="AC953" s="225"/>
      <c r="AD953" s="225"/>
      <c r="AE953" s="225"/>
      <c r="AF953" s="225"/>
      <c r="AG953" s="220"/>
      <c r="AH953" s="220"/>
      <c r="AI953" s="220"/>
      <c r="AJ953" s="220"/>
      <c r="AK953" s="222"/>
      <c r="AL953" s="222"/>
      <c r="AM953" s="222"/>
      <c r="AN953" s="222"/>
      <c r="AO953" s="223"/>
      <c r="AP953" s="220"/>
      <c r="AQ953" s="224"/>
      <c r="AR953" s="224"/>
      <c r="AS953" s="224"/>
      <c r="AT953" s="224"/>
      <c r="AU953" s="224"/>
      <c r="AV953" s="224"/>
      <c r="AW953" s="224"/>
      <c r="AX953" s="224"/>
      <c r="AY953" s="224"/>
    </row>
    <row r="954">
      <c r="A954" s="219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5"/>
      <c r="AA954" s="225"/>
      <c r="AB954" s="225"/>
      <c r="AC954" s="225"/>
      <c r="AD954" s="225"/>
      <c r="AE954" s="225"/>
      <c r="AF954" s="225"/>
      <c r="AG954" s="220"/>
      <c r="AH954" s="220"/>
      <c r="AI954" s="220"/>
      <c r="AJ954" s="220"/>
      <c r="AK954" s="222"/>
      <c r="AL954" s="222"/>
      <c r="AM954" s="222"/>
      <c r="AN954" s="222"/>
      <c r="AO954" s="223"/>
      <c r="AP954" s="220"/>
      <c r="AQ954" s="224"/>
      <c r="AR954" s="224"/>
      <c r="AS954" s="224"/>
      <c r="AT954" s="224"/>
      <c r="AU954" s="224"/>
      <c r="AV954" s="224"/>
      <c r="AW954" s="224"/>
      <c r="AX954" s="224"/>
      <c r="AY954" s="224"/>
    </row>
    <row r="955">
      <c r="A955" s="219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5"/>
      <c r="AA955" s="225"/>
      <c r="AB955" s="225"/>
      <c r="AC955" s="225"/>
      <c r="AD955" s="225"/>
      <c r="AE955" s="225"/>
      <c r="AF955" s="225"/>
      <c r="AG955" s="220"/>
      <c r="AH955" s="220"/>
      <c r="AI955" s="220"/>
      <c r="AJ955" s="220"/>
      <c r="AK955" s="222"/>
      <c r="AL955" s="222"/>
      <c r="AM955" s="222"/>
      <c r="AN955" s="222"/>
      <c r="AO955" s="223"/>
      <c r="AP955" s="220"/>
      <c r="AQ955" s="224"/>
      <c r="AR955" s="224"/>
      <c r="AS955" s="224"/>
      <c r="AT955" s="224"/>
      <c r="AU955" s="224"/>
      <c r="AV955" s="224"/>
      <c r="AW955" s="224"/>
      <c r="AX955" s="224"/>
      <c r="AY955" s="224"/>
    </row>
    <row r="956">
      <c r="A956" s="219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5"/>
      <c r="AA956" s="225"/>
      <c r="AB956" s="225"/>
      <c r="AC956" s="225"/>
      <c r="AD956" s="225"/>
      <c r="AE956" s="225"/>
      <c r="AF956" s="225"/>
      <c r="AG956" s="220"/>
      <c r="AH956" s="220"/>
      <c r="AI956" s="220"/>
      <c r="AJ956" s="220"/>
      <c r="AK956" s="222"/>
      <c r="AL956" s="222"/>
      <c r="AM956" s="222"/>
      <c r="AN956" s="222"/>
      <c r="AO956" s="223"/>
      <c r="AP956" s="220"/>
      <c r="AQ956" s="224"/>
      <c r="AR956" s="224"/>
      <c r="AS956" s="224"/>
      <c r="AT956" s="224"/>
      <c r="AU956" s="224"/>
      <c r="AV956" s="224"/>
      <c r="AW956" s="224"/>
      <c r="AX956" s="224"/>
      <c r="AY956" s="224"/>
    </row>
    <row r="957">
      <c r="A957" s="219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5"/>
      <c r="AA957" s="225"/>
      <c r="AB957" s="225"/>
      <c r="AC957" s="225"/>
      <c r="AD957" s="225"/>
      <c r="AE957" s="225"/>
      <c r="AF957" s="225"/>
      <c r="AG957" s="220"/>
      <c r="AH957" s="220"/>
      <c r="AI957" s="220"/>
      <c r="AJ957" s="220"/>
      <c r="AK957" s="222"/>
      <c r="AL957" s="222"/>
      <c r="AM957" s="222"/>
      <c r="AN957" s="222"/>
      <c r="AO957" s="223"/>
      <c r="AP957" s="220"/>
      <c r="AQ957" s="224"/>
      <c r="AR957" s="224"/>
      <c r="AS957" s="224"/>
      <c r="AT957" s="224"/>
      <c r="AU957" s="224"/>
      <c r="AV957" s="224"/>
      <c r="AW957" s="224"/>
      <c r="AX957" s="224"/>
      <c r="AY957" s="224"/>
    </row>
    <row r="958">
      <c r="A958" s="219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5"/>
      <c r="AA958" s="225"/>
      <c r="AB958" s="225"/>
      <c r="AC958" s="225"/>
      <c r="AD958" s="225"/>
      <c r="AE958" s="225"/>
      <c r="AF958" s="225"/>
      <c r="AG958" s="220"/>
      <c r="AH958" s="220"/>
      <c r="AI958" s="220"/>
      <c r="AJ958" s="220"/>
      <c r="AK958" s="222"/>
      <c r="AL958" s="222"/>
      <c r="AM958" s="222"/>
      <c r="AN958" s="222"/>
      <c r="AO958" s="223"/>
      <c r="AP958" s="220"/>
      <c r="AQ958" s="224"/>
      <c r="AR958" s="224"/>
      <c r="AS958" s="224"/>
      <c r="AT958" s="224"/>
      <c r="AU958" s="224"/>
      <c r="AV958" s="224"/>
      <c r="AW958" s="224"/>
      <c r="AX958" s="224"/>
      <c r="AY958" s="224"/>
    </row>
    <row r="959">
      <c r="A959" s="219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5"/>
      <c r="AA959" s="225"/>
      <c r="AB959" s="225"/>
      <c r="AC959" s="225"/>
      <c r="AD959" s="225"/>
      <c r="AE959" s="225"/>
      <c r="AF959" s="225"/>
      <c r="AG959" s="220"/>
      <c r="AH959" s="220"/>
      <c r="AI959" s="220"/>
      <c r="AJ959" s="220"/>
      <c r="AK959" s="222"/>
      <c r="AL959" s="222"/>
      <c r="AM959" s="222"/>
      <c r="AN959" s="222"/>
      <c r="AO959" s="223"/>
      <c r="AP959" s="220"/>
      <c r="AQ959" s="224"/>
      <c r="AR959" s="224"/>
      <c r="AS959" s="224"/>
      <c r="AT959" s="224"/>
      <c r="AU959" s="224"/>
      <c r="AV959" s="224"/>
      <c r="AW959" s="224"/>
      <c r="AX959" s="224"/>
      <c r="AY959" s="224"/>
    </row>
    <row r="960">
      <c r="A960" s="219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5"/>
      <c r="AA960" s="225"/>
      <c r="AB960" s="225"/>
      <c r="AC960" s="225"/>
      <c r="AD960" s="225"/>
      <c r="AE960" s="225"/>
      <c r="AF960" s="225"/>
      <c r="AG960" s="220"/>
      <c r="AH960" s="220"/>
      <c r="AI960" s="220"/>
      <c r="AJ960" s="220"/>
      <c r="AK960" s="222"/>
      <c r="AL960" s="222"/>
      <c r="AM960" s="222"/>
      <c r="AN960" s="222"/>
      <c r="AO960" s="223"/>
      <c r="AP960" s="220"/>
      <c r="AQ960" s="224"/>
      <c r="AR960" s="224"/>
      <c r="AS960" s="224"/>
      <c r="AT960" s="224"/>
      <c r="AU960" s="224"/>
      <c r="AV960" s="224"/>
      <c r="AW960" s="224"/>
      <c r="AX960" s="224"/>
      <c r="AY960" s="224"/>
    </row>
    <row r="961">
      <c r="A961" s="219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5"/>
      <c r="AA961" s="225"/>
      <c r="AB961" s="225"/>
      <c r="AC961" s="225"/>
      <c r="AD961" s="225"/>
      <c r="AE961" s="225"/>
      <c r="AF961" s="225"/>
      <c r="AG961" s="220"/>
      <c r="AH961" s="220"/>
      <c r="AI961" s="220"/>
      <c r="AJ961" s="220"/>
      <c r="AK961" s="222"/>
      <c r="AL961" s="222"/>
      <c r="AM961" s="222"/>
      <c r="AN961" s="222"/>
      <c r="AO961" s="223"/>
      <c r="AP961" s="220"/>
      <c r="AQ961" s="224"/>
      <c r="AR961" s="224"/>
      <c r="AS961" s="224"/>
      <c r="AT961" s="224"/>
      <c r="AU961" s="224"/>
      <c r="AV961" s="224"/>
      <c r="AW961" s="224"/>
      <c r="AX961" s="224"/>
      <c r="AY961" s="224"/>
    </row>
    <row r="962">
      <c r="A962" s="219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5"/>
      <c r="AA962" s="225"/>
      <c r="AB962" s="225"/>
      <c r="AC962" s="225"/>
      <c r="AD962" s="225"/>
      <c r="AE962" s="225"/>
      <c r="AF962" s="225"/>
      <c r="AG962" s="220"/>
      <c r="AH962" s="220"/>
      <c r="AI962" s="220"/>
      <c r="AJ962" s="220"/>
      <c r="AK962" s="222"/>
      <c r="AL962" s="222"/>
      <c r="AM962" s="222"/>
      <c r="AN962" s="222"/>
      <c r="AO962" s="223"/>
      <c r="AP962" s="220"/>
      <c r="AQ962" s="224"/>
      <c r="AR962" s="224"/>
      <c r="AS962" s="224"/>
      <c r="AT962" s="224"/>
      <c r="AU962" s="224"/>
      <c r="AV962" s="224"/>
      <c r="AW962" s="224"/>
      <c r="AX962" s="224"/>
      <c r="AY962" s="224"/>
    </row>
    <row r="963">
      <c r="A963" s="219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5"/>
      <c r="AA963" s="225"/>
      <c r="AB963" s="225"/>
      <c r="AC963" s="225"/>
      <c r="AD963" s="225"/>
      <c r="AE963" s="225"/>
      <c r="AF963" s="225"/>
      <c r="AG963" s="220"/>
      <c r="AH963" s="220"/>
      <c r="AI963" s="220"/>
      <c r="AJ963" s="220"/>
      <c r="AK963" s="222"/>
      <c r="AL963" s="222"/>
      <c r="AM963" s="222"/>
      <c r="AN963" s="222"/>
      <c r="AO963" s="223"/>
      <c r="AP963" s="220"/>
      <c r="AQ963" s="224"/>
      <c r="AR963" s="224"/>
      <c r="AS963" s="224"/>
      <c r="AT963" s="224"/>
      <c r="AU963" s="224"/>
      <c r="AV963" s="224"/>
      <c r="AW963" s="224"/>
      <c r="AX963" s="224"/>
      <c r="AY963" s="224"/>
    </row>
    <row r="964">
      <c r="S964" s="183"/>
      <c r="U964" s="221"/>
      <c r="V964" s="221"/>
      <c r="W964" s="221"/>
      <c r="X964" s="221"/>
      <c r="Y964" s="221"/>
      <c r="AK964" s="179"/>
      <c r="AL964" s="179"/>
      <c r="AM964" s="179"/>
      <c r="AN964" s="179"/>
      <c r="AO964" s="239"/>
    </row>
    <row r="965">
      <c r="S965" s="183"/>
      <c r="U965" s="221"/>
      <c r="V965" s="221"/>
      <c r="W965" s="221"/>
      <c r="X965" s="221"/>
      <c r="Y965" s="221"/>
      <c r="AK965" s="179"/>
      <c r="AL965" s="179"/>
      <c r="AM965" s="179"/>
      <c r="AN965" s="179"/>
      <c r="AO965" s="239"/>
    </row>
    <row r="966">
      <c r="S966" s="183"/>
      <c r="U966" s="221"/>
      <c r="V966" s="221"/>
      <c r="W966" s="221"/>
      <c r="X966" s="221"/>
      <c r="Y966" s="221"/>
      <c r="AK966" s="179"/>
      <c r="AL966" s="179"/>
      <c r="AM966" s="179"/>
      <c r="AN966" s="179"/>
      <c r="AO966" s="239"/>
    </row>
    <row r="967">
      <c r="S967" s="183"/>
      <c r="U967" s="221"/>
      <c r="V967" s="221"/>
      <c r="W967" s="221"/>
      <c r="X967" s="221"/>
      <c r="Y967" s="221"/>
      <c r="AK967" s="179"/>
      <c r="AL967" s="179"/>
      <c r="AM967" s="179"/>
      <c r="AN967" s="179"/>
      <c r="AO967" s="239"/>
    </row>
    <row r="968">
      <c r="S968" s="183"/>
      <c r="U968" s="221"/>
      <c r="V968" s="221"/>
      <c r="W968" s="221"/>
      <c r="X968" s="221"/>
      <c r="Y968" s="221"/>
      <c r="AK968" s="179"/>
      <c r="AL968" s="179"/>
      <c r="AM968" s="179"/>
      <c r="AN968" s="179"/>
      <c r="AO968" s="239"/>
    </row>
    <row r="969">
      <c r="S969" s="183"/>
      <c r="U969" s="221"/>
      <c r="V969" s="221"/>
      <c r="W969" s="221"/>
      <c r="X969" s="221"/>
      <c r="Y969" s="221"/>
      <c r="AK969" s="179"/>
      <c r="AL969" s="179"/>
      <c r="AM969" s="179"/>
      <c r="AN969" s="179"/>
      <c r="AO969" s="239"/>
    </row>
    <row r="970">
      <c r="S970" s="183"/>
      <c r="U970" s="221"/>
      <c r="V970" s="221"/>
      <c r="W970" s="221"/>
      <c r="X970" s="221"/>
      <c r="Y970" s="221"/>
      <c r="AK970" s="179"/>
      <c r="AL970" s="179"/>
      <c r="AM970" s="179"/>
      <c r="AN970" s="179"/>
      <c r="AO970" s="239"/>
    </row>
    <row r="971">
      <c r="S971" s="183"/>
      <c r="U971" s="221"/>
      <c r="V971" s="221"/>
      <c r="W971" s="221"/>
      <c r="X971" s="221"/>
      <c r="Y971" s="221"/>
      <c r="AK971" s="179"/>
      <c r="AL971" s="179"/>
      <c r="AM971" s="179"/>
      <c r="AN971" s="179"/>
      <c r="AO971" s="239"/>
    </row>
    <row r="972">
      <c r="S972" s="183"/>
      <c r="U972" s="221"/>
      <c r="V972" s="221"/>
      <c r="W972" s="221"/>
      <c r="X972" s="221"/>
      <c r="Y972" s="221"/>
      <c r="AK972" s="179"/>
      <c r="AL972" s="179"/>
      <c r="AM972" s="179"/>
      <c r="AN972" s="179"/>
      <c r="AO972" s="239"/>
    </row>
    <row r="973">
      <c r="S973" s="183"/>
      <c r="U973" s="221"/>
      <c r="V973" s="221"/>
      <c r="W973" s="221"/>
      <c r="X973" s="221"/>
      <c r="Y973" s="221"/>
      <c r="AK973" s="179"/>
      <c r="AL973" s="179"/>
      <c r="AM973" s="179"/>
      <c r="AN973" s="179"/>
      <c r="AO973" s="239"/>
    </row>
    <row r="974">
      <c r="S974" s="183"/>
      <c r="U974" s="221"/>
      <c r="V974" s="221"/>
      <c r="W974" s="221"/>
      <c r="X974" s="221"/>
      <c r="Y974" s="221"/>
      <c r="AK974" s="179"/>
      <c r="AL974" s="179"/>
      <c r="AM974" s="179"/>
      <c r="AN974" s="179"/>
      <c r="AO974" s="239"/>
    </row>
    <row r="975">
      <c r="S975" s="183"/>
      <c r="U975" s="221"/>
      <c r="V975" s="221"/>
      <c r="W975" s="221"/>
      <c r="X975" s="221"/>
      <c r="Y975" s="221"/>
      <c r="AK975" s="179"/>
      <c r="AL975" s="179"/>
      <c r="AM975" s="179"/>
      <c r="AN975" s="179"/>
      <c r="AO975" s="239"/>
    </row>
    <row r="976">
      <c r="S976" s="183"/>
      <c r="U976" s="221"/>
      <c r="V976" s="221"/>
      <c r="W976" s="221"/>
      <c r="X976" s="221"/>
      <c r="Y976" s="221"/>
      <c r="AK976" s="179"/>
      <c r="AL976" s="179"/>
      <c r="AM976" s="179"/>
      <c r="AN976" s="179"/>
      <c r="AO976" s="239"/>
    </row>
    <row r="977">
      <c r="S977" s="183"/>
      <c r="U977" s="221"/>
      <c r="V977" s="221"/>
      <c r="W977" s="221"/>
      <c r="X977" s="221"/>
      <c r="Y977" s="221"/>
      <c r="AK977" s="179"/>
      <c r="AL977" s="179"/>
      <c r="AM977" s="179"/>
      <c r="AN977" s="179"/>
      <c r="AO977" s="239"/>
    </row>
    <row r="978">
      <c r="S978" s="183"/>
      <c r="U978" s="221"/>
      <c r="V978" s="221"/>
      <c r="W978" s="221"/>
      <c r="X978" s="221"/>
      <c r="Y978" s="221"/>
      <c r="AK978" s="179"/>
      <c r="AL978" s="179"/>
      <c r="AM978" s="179"/>
      <c r="AN978" s="179"/>
      <c r="AO978" s="239"/>
    </row>
    <row r="979">
      <c r="S979" s="183"/>
      <c r="U979" s="221"/>
      <c r="V979" s="221"/>
      <c r="W979" s="221"/>
      <c r="X979" s="221"/>
      <c r="Y979" s="221"/>
      <c r="AK979" s="179"/>
      <c r="AL979" s="179"/>
      <c r="AM979" s="179"/>
      <c r="AN979" s="179"/>
      <c r="AO979" s="239"/>
    </row>
    <row r="980">
      <c r="S980" s="183"/>
      <c r="U980" s="221"/>
      <c r="V980" s="221"/>
      <c r="W980" s="221"/>
      <c r="X980" s="221"/>
      <c r="Y980" s="221"/>
      <c r="AK980" s="179"/>
      <c r="AL980" s="179"/>
      <c r="AM980" s="179"/>
      <c r="AN980" s="179"/>
      <c r="AO980" s="239"/>
    </row>
    <row r="981">
      <c r="S981" s="183"/>
      <c r="U981" s="221"/>
      <c r="V981" s="221"/>
      <c r="W981" s="221"/>
      <c r="X981" s="221"/>
      <c r="Y981" s="221"/>
      <c r="AK981" s="179"/>
      <c r="AL981" s="179"/>
      <c r="AM981" s="179"/>
      <c r="AN981" s="179"/>
      <c r="AO981" s="239"/>
    </row>
    <row r="982">
      <c r="S982" s="183"/>
      <c r="U982" s="221"/>
      <c r="V982" s="221"/>
      <c r="W982" s="221"/>
      <c r="X982" s="221"/>
      <c r="Y982" s="221"/>
      <c r="AK982" s="179"/>
      <c r="AL982" s="179"/>
      <c r="AM982" s="179"/>
      <c r="AN982" s="179"/>
      <c r="AO982" s="239"/>
    </row>
    <row r="983">
      <c r="S983" s="183"/>
      <c r="U983" s="221"/>
      <c r="V983" s="221"/>
      <c r="W983" s="221"/>
      <c r="X983" s="221"/>
      <c r="Y983" s="221"/>
      <c r="AK983" s="179"/>
      <c r="AL983" s="179"/>
      <c r="AM983" s="179"/>
      <c r="AN983" s="179"/>
      <c r="AO983" s="239"/>
    </row>
    <row r="984">
      <c r="S984" s="183"/>
      <c r="U984" s="221"/>
      <c r="V984" s="221"/>
      <c r="W984" s="221"/>
      <c r="X984" s="221"/>
      <c r="Y984" s="221"/>
      <c r="AK984" s="179"/>
      <c r="AL984" s="179"/>
      <c r="AM984" s="179"/>
      <c r="AN984" s="179"/>
      <c r="AO984" s="239"/>
    </row>
    <row r="985">
      <c r="S985" s="183"/>
      <c r="U985" s="221"/>
      <c r="V985" s="221"/>
      <c r="W985" s="221"/>
      <c r="X985" s="221"/>
      <c r="Y985" s="221"/>
      <c r="AK985" s="179"/>
      <c r="AL985" s="179"/>
      <c r="AM985" s="179"/>
      <c r="AN985" s="179"/>
      <c r="AO985" s="239"/>
    </row>
    <row r="986">
      <c r="S986" s="183"/>
      <c r="U986" s="221"/>
      <c r="V986" s="221"/>
      <c r="W986" s="221"/>
      <c r="X986" s="221"/>
      <c r="Y986" s="221"/>
      <c r="AK986" s="179"/>
      <c r="AL986" s="179"/>
      <c r="AM986" s="179"/>
      <c r="AN986" s="179"/>
      <c r="AO986" s="239"/>
    </row>
    <row r="987">
      <c r="S987" s="183"/>
      <c r="U987" s="221"/>
      <c r="V987" s="221"/>
      <c r="W987" s="221"/>
      <c r="X987" s="221"/>
      <c r="Y987" s="221"/>
      <c r="AK987" s="179"/>
      <c r="AL987" s="179"/>
      <c r="AM987" s="179"/>
      <c r="AN987" s="179"/>
      <c r="AO987" s="239"/>
    </row>
    <row r="988">
      <c r="S988" s="183"/>
      <c r="U988" s="221"/>
      <c r="V988" s="221"/>
      <c r="W988" s="221"/>
      <c r="X988" s="221"/>
      <c r="Y988" s="221"/>
      <c r="AK988" s="179"/>
      <c r="AL988" s="179"/>
      <c r="AM988" s="179"/>
      <c r="AN988" s="179"/>
      <c r="AO988" s="239"/>
    </row>
    <row r="989">
      <c r="S989" s="183"/>
      <c r="U989" s="221"/>
      <c r="V989" s="221"/>
      <c r="W989" s="221"/>
      <c r="X989" s="221"/>
      <c r="Y989" s="221"/>
      <c r="AK989" s="179"/>
      <c r="AL989" s="179"/>
      <c r="AM989" s="179"/>
      <c r="AN989" s="179"/>
      <c r="AO989" s="239"/>
    </row>
    <row r="990">
      <c r="S990" s="183"/>
      <c r="U990" s="221"/>
      <c r="V990" s="221"/>
      <c r="W990" s="221"/>
      <c r="X990" s="221"/>
      <c r="Y990" s="221"/>
      <c r="AK990" s="179"/>
      <c r="AL990" s="179"/>
      <c r="AM990" s="179"/>
      <c r="AN990" s="179"/>
      <c r="AO990" s="239"/>
    </row>
    <row r="991">
      <c r="S991" s="183"/>
      <c r="U991" s="221"/>
      <c r="V991" s="221"/>
      <c r="W991" s="221"/>
      <c r="X991" s="221"/>
      <c r="Y991" s="221"/>
      <c r="AK991" s="179"/>
      <c r="AL991" s="179"/>
      <c r="AM991" s="179"/>
      <c r="AN991" s="179"/>
      <c r="AO991" s="239"/>
    </row>
    <row r="992">
      <c r="S992" s="183"/>
      <c r="U992" s="221"/>
      <c r="V992" s="221"/>
      <c r="W992" s="221"/>
      <c r="X992" s="221"/>
      <c r="Y992" s="221"/>
      <c r="AK992" s="179"/>
      <c r="AL992" s="179"/>
      <c r="AM992" s="179"/>
      <c r="AN992" s="179"/>
      <c r="AO992" s="239"/>
    </row>
    <row r="993">
      <c r="S993" s="183"/>
      <c r="U993" s="221"/>
      <c r="V993" s="221"/>
      <c r="W993" s="221"/>
      <c r="X993" s="221"/>
      <c r="Y993" s="221"/>
      <c r="AK993" s="179"/>
      <c r="AL993" s="179"/>
      <c r="AM993" s="179"/>
      <c r="AN993" s="179"/>
      <c r="AO993" s="239"/>
    </row>
    <row r="994">
      <c r="S994" s="183"/>
      <c r="U994" s="221"/>
      <c r="V994" s="221"/>
      <c r="W994" s="221"/>
      <c r="X994" s="221"/>
      <c r="Y994" s="221"/>
      <c r="AK994" s="179"/>
      <c r="AL994" s="179"/>
      <c r="AM994" s="179"/>
      <c r="AN994" s="179"/>
      <c r="AO994" s="239"/>
    </row>
    <row r="995">
      <c r="S995" s="183"/>
      <c r="U995" s="221"/>
      <c r="V995" s="221"/>
      <c r="W995" s="221"/>
      <c r="X995" s="221"/>
      <c r="Y995" s="221"/>
      <c r="AK995" s="179"/>
      <c r="AL995" s="179"/>
      <c r="AM995" s="179"/>
      <c r="AN995" s="179"/>
      <c r="AO995" s="239"/>
    </row>
    <row r="996">
      <c r="S996" s="183"/>
      <c r="U996" s="221"/>
      <c r="V996" s="221"/>
      <c r="W996" s="221"/>
      <c r="X996" s="221"/>
      <c r="Y996" s="221"/>
      <c r="AK996" s="179"/>
      <c r="AL996" s="179"/>
      <c r="AM996" s="179"/>
      <c r="AN996" s="179"/>
      <c r="AO996" s="239"/>
    </row>
    <row r="997">
      <c r="S997" s="183"/>
      <c r="U997" s="221"/>
      <c r="V997" s="221"/>
      <c r="W997" s="221"/>
      <c r="X997" s="221"/>
      <c r="Y997" s="221"/>
      <c r="AK997" s="179"/>
      <c r="AL997" s="179"/>
      <c r="AM997" s="179"/>
      <c r="AN997" s="179"/>
      <c r="AO997" s="239"/>
    </row>
    <row r="998">
      <c r="S998" s="183"/>
      <c r="U998" s="221"/>
      <c r="V998" s="221"/>
      <c r="W998" s="221"/>
      <c r="X998" s="221"/>
      <c r="Y998" s="221"/>
      <c r="AK998" s="179"/>
      <c r="AL998" s="179"/>
      <c r="AM998" s="179"/>
      <c r="AN998" s="179"/>
      <c r="AO998" s="239"/>
    </row>
    <row r="999">
      <c r="S999" s="183"/>
      <c r="U999" s="221"/>
      <c r="V999" s="221"/>
      <c r="W999" s="221"/>
      <c r="X999" s="221"/>
      <c r="Y999" s="221"/>
      <c r="AK999" s="179"/>
      <c r="AL999" s="179"/>
      <c r="AM999" s="179"/>
      <c r="AN999" s="179"/>
      <c r="AO999" s="239"/>
    </row>
    <row r="1000">
      <c r="S1000" s="183"/>
      <c r="U1000" s="221"/>
      <c r="V1000" s="221"/>
      <c r="W1000" s="221"/>
      <c r="X1000" s="221"/>
      <c r="Y1000" s="221"/>
      <c r="AK1000" s="179"/>
      <c r="AL1000" s="179"/>
      <c r="AM1000" s="179"/>
      <c r="AN1000" s="179"/>
      <c r="AO1000" s="239"/>
    </row>
  </sheetData>
  <mergeCells count="10">
    <mergeCell ref="AK1:AO1"/>
    <mergeCell ref="AP1:AT1"/>
    <mergeCell ref="AU1:AY1"/>
    <mergeCell ref="B1:F1"/>
    <mergeCell ref="G1:K1"/>
    <mergeCell ref="L1:P1"/>
    <mergeCell ref="Q1:U1"/>
    <mergeCell ref="V1:Z1"/>
    <mergeCell ref="AA1:AE1"/>
    <mergeCell ref="AF1:AJ1"/>
  </mergeCell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7" max="7" width="16.57"/>
    <col customWidth="1" min="8" max="8" width="15.57"/>
  </cols>
  <sheetData>
    <row r="1">
      <c r="A1" s="1"/>
      <c r="B1" s="2" t="s">
        <v>1</v>
      </c>
      <c r="C1" s="4">
        <v>30.0</v>
      </c>
      <c r="D1" s="5"/>
      <c r="E1" s="5"/>
      <c r="F1" s="5"/>
      <c r="G1" s="5" t="s">
        <v>3</v>
      </c>
      <c r="H1" s="5"/>
      <c r="I1" s="2"/>
      <c r="J1" s="5"/>
      <c r="K1" s="5"/>
      <c r="L1" s="5"/>
      <c r="M1" s="5"/>
      <c r="N1" s="10"/>
      <c r="O1" s="10"/>
    </row>
    <row r="2">
      <c r="A2" s="11"/>
      <c r="B2" s="12" t="s">
        <v>6</v>
      </c>
      <c r="C2" s="13">
        <v>30.0</v>
      </c>
      <c r="D2" s="5" t="s">
        <v>10</v>
      </c>
      <c r="E2" s="5"/>
      <c r="F2" s="5"/>
      <c r="G2" s="22">
        <f>TODAY()</f>
        <v>46308</v>
      </c>
      <c r="H2" s="15"/>
      <c r="I2" s="23"/>
      <c r="J2" s="20"/>
      <c r="K2" s="5"/>
      <c r="L2" s="10"/>
      <c r="M2" s="10"/>
      <c r="N2" s="10"/>
      <c r="O2" s="10"/>
    </row>
    <row r="3">
      <c r="A3" s="11"/>
      <c r="B3" s="5"/>
      <c r="C3" s="5"/>
      <c r="D3" s="5"/>
      <c r="E3" s="5"/>
      <c r="F3" s="5"/>
      <c r="G3" s="24" t="s">
        <v>13</v>
      </c>
      <c r="H3" s="27">
        <f>M38</f>
        <v>521999500</v>
      </c>
      <c r="I3" s="31"/>
      <c r="J3" s="5"/>
      <c r="K3" s="5"/>
      <c r="L3" s="10"/>
      <c r="M3" s="10"/>
      <c r="N3" s="10"/>
      <c r="O3" s="10"/>
    </row>
    <row r="4">
      <c r="A4" s="11"/>
      <c r="B4" s="5"/>
      <c r="C4" s="5"/>
      <c r="D4" s="5"/>
      <c r="E4" s="5"/>
      <c r="F4" s="5"/>
      <c r="G4" s="24" t="s">
        <v>22</v>
      </c>
      <c r="H4" s="32">
        <f>+M40</f>
        <v>12321369275</v>
      </c>
      <c r="I4" s="36">
        <f>N40</f>
        <v>0.9533711912</v>
      </c>
      <c r="J4" s="35"/>
      <c r="K4" s="5"/>
      <c r="L4" s="10"/>
      <c r="M4" s="10"/>
      <c r="N4" s="10"/>
      <c r="O4" s="10"/>
    </row>
    <row r="5">
      <c r="A5" s="11"/>
      <c r="B5" s="5"/>
      <c r="C5" s="5"/>
      <c r="D5" s="5"/>
      <c r="E5" s="5"/>
      <c r="F5" s="5"/>
      <c r="G5" s="24" t="s">
        <v>23</v>
      </c>
      <c r="H5" s="8">
        <f>M41</f>
        <v>12321369275</v>
      </c>
      <c r="I5" s="36">
        <f>M42</f>
        <v>0.9533711912</v>
      </c>
      <c r="J5" s="35"/>
      <c r="K5" s="5"/>
      <c r="L5" s="10"/>
      <c r="M5" s="10"/>
      <c r="N5" s="10"/>
      <c r="O5" s="10"/>
    </row>
    <row r="6">
      <c r="A6" s="11"/>
      <c r="B6" s="5"/>
      <c r="C6" s="5"/>
      <c r="D6" s="5"/>
      <c r="E6" s="5"/>
      <c r="F6" s="5"/>
      <c r="G6" s="43" t="s">
        <v>24</v>
      </c>
      <c r="H6" s="232">
        <f>N40</f>
        <v>0.9533711912</v>
      </c>
      <c r="I6" s="47">
        <f>100%/$C$1*C2</f>
        <v>1</v>
      </c>
      <c r="J6" s="48"/>
      <c r="K6" s="5"/>
      <c r="L6" s="10"/>
      <c r="M6" s="10"/>
      <c r="N6" s="10"/>
      <c r="O6" s="10"/>
    </row>
    <row r="7">
      <c r="A7" s="11"/>
      <c r="B7" s="51" t="s">
        <v>25</v>
      </c>
      <c r="C7" s="5"/>
      <c r="D7" s="5"/>
      <c r="E7" s="5"/>
      <c r="F7" s="5"/>
      <c r="G7" s="5"/>
      <c r="H7" s="5"/>
      <c r="I7" s="2"/>
      <c r="J7" s="5"/>
      <c r="K7" s="5"/>
      <c r="L7" s="5"/>
      <c r="M7" s="5"/>
      <c r="N7" s="10"/>
      <c r="O7" s="10"/>
    </row>
    <row r="8">
      <c r="A8" s="52" t="s">
        <v>0</v>
      </c>
      <c r="B8" s="54" t="s">
        <v>2</v>
      </c>
      <c r="C8" s="54" t="s">
        <v>4</v>
      </c>
      <c r="D8" s="54" t="s">
        <v>5</v>
      </c>
      <c r="E8" s="54" t="s">
        <v>7</v>
      </c>
      <c r="F8" s="54" t="s">
        <v>8</v>
      </c>
      <c r="G8" s="54" t="s">
        <v>9</v>
      </c>
      <c r="H8" s="54" t="s">
        <v>11</v>
      </c>
      <c r="I8" s="54" t="s">
        <v>12</v>
      </c>
      <c r="J8" s="54" t="s">
        <v>14</v>
      </c>
      <c r="K8" s="54" t="s">
        <v>26</v>
      </c>
      <c r="L8" s="57"/>
      <c r="M8" s="200" t="s">
        <v>29</v>
      </c>
      <c r="N8" s="58" t="s">
        <v>30</v>
      </c>
      <c r="O8" s="10"/>
    </row>
    <row r="9">
      <c r="A9" s="59">
        <v>46174.0</v>
      </c>
      <c r="B9" s="95">
        <v>1.851E7</v>
      </c>
      <c r="C9" s="67">
        <v>1.366E7</v>
      </c>
      <c r="D9" s="65">
        <v>5.4805E7</v>
      </c>
      <c r="E9" s="67">
        <v>9.8062E7</v>
      </c>
      <c r="F9" s="67">
        <v>5.0571E7</v>
      </c>
      <c r="G9" s="67">
        <v>9850000.0</v>
      </c>
      <c r="H9" s="67">
        <v>5.87485E7</v>
      </c>
      <c r="I9" s="69">
        <v>2.132E7</v>
      </c>
      <c r="J9" s="67">
        <v>9.9302E7</v>
      </c>
      <c r="K9" s="65">
        <v>0.0</v>
      </c>
      <c r="L9" s="71"/>
      <c r="M9" s="32">
        <f t="shared" ref="M9:M16" si="1">SUM(B9:L9)</f>
        <v>424828500</v>
      </c>
      <c r="N9" s="10"/>
      <c r="O9" s="10"/>
    </row>
    <row r="10">
      <c r="A10" s="59">
        <v>46175.0</v>
      </c>
      <c r="B10" s="95">
        <v>2.49565E7</v>
      </c>
      <c r="C10" s="67">
        <v>1.6435E7</v>
      </c>
      <c r="D10" s="65">
        <v>5.5606E7</v>
      </c>
      <c r="E10" s="67">
        <v>6.5056E7</v>
      </c>
      <c r="F10" s="78">
        <v>4.824E7</v>
      </c>
      <c r="G10" s="67">
        <v>6200000.0</v>
      </c>
      <c r="H10" s="67">
        <v>2.27E7</v>
      </c>
      <c r="I10" s="62">
        <v>6200000.0</v>
      </c>
      <c r="J10" s="67">
        <v>1.76E7</v>
      </c>
      <c r="K10" s="65">
        <v>0.0</v>
      </c>
      <c r="L10" s="71"/>
      <c r="M10" s="32">
        <f t="shared" si="1"/>
        <v>262993500</v>
      </c>
      <c r="N10" s="10"/>
      <c r="O10" s="10"/>
    </row>
    <row r="11">
      <c r="A11" s="59">
        <v>46176.0</v>
      </c>
      <c r="B11" s="96">
        <v>1.3503E8</v>
      </c>
      <c r="C11" s="67">
        <v>1.592E7</v>
      </c>
      <c r="D11" s="65">
        <v>1.84677E8</v>
      </c>
      <c r="E11" s="63">
        <v>2.06475E8</v>
      </c>
      <c r="F11" s="67">
        <v>3.848E7</v>
      </c>
      <c r="G11" s="65">
        <v>1200000.0</v>
      </c>
      <c r="H11" s="65">
        <v>3.83E7</v>
      </c>
      <c r="I11" s="62">
        <v>2.39E7</v>
      </c>
      <c r="J11" s="67">
        <v>2.58E7</v>
      </c>
      <c r="K11" s="65">
        <v>1.6E7</v>
      </c>
      <c r="L11" s="71"/>
      <c r="M11" s="32">
        <f t="shared" si="1"/>
        <v>685782000</v>
      </c>
      <c r="N11" s="10"/>
      <c r="O11" s="10"/>
    </row>
    <row r="12">
      <c r="A12" s="59">
        <v>46177.0</v>
      </c>
      <c r="B12" s="95">
        <v>1.6E7</v>
      </c>
      <c r="C12" s="62">
        <v>0.0</v>
      </c>
      <c r="D12" s="65">
        <v>3.17E7</v>
      </c>
      <c r="E12" s="63">
        <v>6.04375E7</v>
      </c>
      <c r="F12" s="67">
        <v>5.4834E7</v>
      </c>
      <c r="G12" s="67">
        <v>2.4E7</v>
      </c>
      <c r="H12" s="67">
        <v>6.74E7</v>
      </c>
      <c r="I12" s="62">
        <v>5.422E7</v>
      </c>
      <c r="J12" s="67">
        <v>1.654E7</v>
      </c>
      <c r="K12" s="65">
        <v>1.41E7</v>
      </c>
      <c r="L12" s="71"/>
      <c r="M12" s="32">
        <f t="shared" si="1"/>
        <v>339231500</v>
      </c>
      <c r="N12" s="10"/>
      <c r="O12" s="10"/>
    </row>
    <row r="13">
      <c r="A13" s="59">
        <v>46178.0</v>
      </c>
      <c r="B13" s="95">
        <v>7.5294E7</v>
      </c>
      <c r="C13" s="62">
        <v>0.0</v>
      </c>
      <c r="D13" s="65">
        <v>8.1486E7</v>
      </c>
      <c r="E13" s="61">
        <v>6.016E7</v>
      </c>
      <c r="F13" s="85">
        <v>5.39295E7</v>
      </c>
      <c r="G13" s="67">
        <v>1.2466E8</v>
      </c>
      <c r="H13" s="65">
        <v>1.3185E7</v>
      </c>
      <c r="I13" s="87">
        <v>1.17E7</v>
      </c>
      <c r="J13" s="67">
        <v>2.0279E7</v>
      </c>
      <c r="K13" s="65">
        <v>4.352E7</v>
      </c>
      <c r="L13" s="71"/>
      <c r="M13" s="32">
        <f t="shared" si="1"/>
        <v>484213500</v>
      </c>
      <c r="N13" s="35"/>
      <c r="O13" s="10"/>
    </row>
    <row r="14">
      <c r="A14" s="59">
        <v>46179.0</v>
      </c>
      <c r="B14" s="65">
        <v>8.5629E7</v>
      </c>
      <c r="C14" s="62">
        <v>0.0</v>
      </c>
      <c r="D14" s="65">
        <v>7.76135E7</v>
      </c>
      <c r="E14" s="61">
        <v>4.28895E7</v>
      </c>
      <c r="F14" s="67">
        <v>1.27689E8</v>
      </c>
      <c r="G14" s="67">
        <v>3.06E7</v>
      </c>
      <c r="H14" s="65">
        <v>4.995E7</v>
      </c>
      <c r="I14" s="87">
        <v>5.1655E7</v>
      </c>
      <c r="J14" s="67">
        <v>3.59E7</v>
      </c>
      <c r="K14" s="65">
        <v>0.0</v>
      </c>
      <c r="L14" s="71"/>
      <c r="M14" s="32">
        <f t="shared" si="1"/>
        <v>501926000</v>
      </c>
      <c r="N14" s="35"/>
      <c r="O14" s="10"/>
    </row>
    <row r="15">
      <c r="A15" s="59">
        <v>46180.0</v>
      </c>
      <c r="B15" s="233">
        <v>3.55225E7</v>
      </c>
      <c r="C15" s="62">
        <v>0.0</v>
      </c>
      <c r="D15" s="65">
        <v>7.44075E7</v>
      </c>
      <c r="E15" s="91">
        <v>8.2573E7</v>
      </c>
      <c r="F15" s="67">
        <v>9.11885E7</v>
      </c>
      <c r="G15" s="67">
        <v>6.4355E7</v>
      </c>
      <c r="H15" s="65">
        <v>1.218E7</v>
      </c>
      <c r="I15" s="62">
        <v>3.022E7</v>
      </c>
      <c r="J15" s="67">
        <v>4.74615E7</v>
      </c>
      <c r="K15" s="65">
        <v>0.0</v>
      </c>
      <c r="L15" s="71"/>
      <c r="M15" s="32">
        <f t="shared" si="1"/>
        <v>437908000</v>
      </c>
      <c r="N15" s="35"/>
      <c r="O15" s="10"/>
    </row>
    <row r="16">
      <c r="A16" s="59">
        <v>46181.0</v>
      </c>
      <c r="B16" s="95">
        <v>4.443E7</v>
      </c>
      <c r="C16" s="62">
        <v>0.0</v>
      </c>
      <c r="D16" s="65">
        <v>1.2663E7</v>
      </c>
      <c r="E16" s="61">
        <v>6.21E7</v>
      </c>
      <c r="F16" s="67">
        <v>5.50345E7</v>
      </c>
      <c r="G16" s="96">
        <v>4850000.0</v>
      </c>
      <c r="H16" s="67">
        <v>3.931E7</v>
      </c>
      <c r="I16" s="62">
        <v>3.392E7</v>
      </c>
      <c r="J16" s="67">
        <v>2.23E7</v>
      </c>
      <c r="K16" s="65">
        <v>6.1409E7</v>
      </c>
      <c r="L16" s="71"/>
      <c r="M16" s="32">
        <f t="shared" si="1"/>
        <v>336016500</v>
      </c>
      <c r="N16" s="35"/>
      <c r="O16" s="99"/>
    </row>
    <row r="17">
      <c r="A17" s="59">
        <v>46182.0</v>
      </c>
      <c r="B17" s="95">
        <v>4.59395E7</v>
      </c>
      <c r="C17" s="62">
        <v>0.0</v>
      </c>
      <c r="D17" s="65">
        <v>1.35757E8</v>
      </c>
      <c r="E17" s="61">
        <v>8.86285E7</v>
      </c>
      <c r="F17" s="67">
        <v>6.9172E7</v>
      </c>
      <c r="G17" s="65">
        <v>7200000.0</v>
      </c>
      <c r="H17" s="67">
        <v>4.262E7</v>
      </c>
      <c r="I17" s="234">
        <v>1.84185E7</v>
      </c>
      <c r="J17" s="67">
        <v>3.967E7</v>
      </c>
      <c r="K17" s="65">
        <v>0.0</v>
      </c>
      <c r="L17" s="71"/>
      <c r="M17" s="32">
        <f t="shared" ref="M17:M39" si="2">SUM(B17:K17)</f>
        <v>447405500</v>
      </c>
      <c r="N17" s="10"/>
      <c r="O17" s="35"/>
    </row>
    <row r="18">
      <c r="A18" s="59">
        <v>46183.0</v>
      </c>
      <c r="B18" s="96">
        <v>5.0152E7</v>
      </c>
      <c r="C18" s="62">
        <v>0.0</v>
      </c>
      <c r="D18" s="65">
        <v>1.651E7</v>
      </c>
      <c r="E18" s="61">
        <v>1.792E7</v>
      </c>
      <c r="F18" s="67">
        <v>5.15935E7</v>
      </c>
      <c r="G18" s="67">
        <v>8025000.0</v>
      </c>
      <c r="H18" s="67">
        <v>6.9713E7</v>
      </c>
      <c r="I18" s="62">
        <v>0.0</v>
      </c>
      <c r="J18" s="65">
        <v>2.01735E7</v>
      </c>
      <c r="K18" s="65">
        <v>6489000.0</v>
      </c>
      <c r="L18" s="71"/>
      <c r="M18" s="32">
        <f t="shared" si="2"/>
        <v>240576000</v>
      </c>
      <c r="N18" s="10"/>
      <c r="O18" s="10"/>
    </row>
    <row r="19">
      <c r="A19" s="59">
        <v>46184.0</v>
      </c>
      <c r="B19" s="76">
        <v>3.07945E7</v>
      </c>
      <c r="C19" s="62">
        <v>0.0</v>
      </c>
      <c r="D19" s="65">
        <v>4.8691E7</v>
      </c>
      <c r="E19" s="61">
        <v>4.2E7</v>
      </c>
      <c r="F19" s="67">
        <v>1.113E7</v>
      </c>
      <c r="G19" s="67">
        <v>7825000.0</v>
      </c>
      <c r="H19" s="67">
        <v>5.1528E7</v>
      </c>
      <c r="I19" s="62">
        <v>1.681625E7</v>
      </c>
      <c r="J19" s="65">
        <v>0.0</v>
      </c>
      <c r="K19" s="65">
        <v>5520000.0</v>
      </c>
      <c r="L19" s="71"/>
      <c r="M19" s="32">
        <f t="shared" si="2"/>
        <v>214304750</v>
      </c>
      <c r="N19" s="10"/>
      <c r="O19" s="10"/>
    </row>
    <row r="20">
      <c r="A20" s="59">
        <v>46185.0</v>
      </c>
      <c r="B20" s="76">
        <v>3.598E7</v>
      </c>
      <c r="C20" s="62">
        <v>0.0</v>
      </c>
      <c r="D20" s="65">
        <v>2.4E7</v>
      </c>
      <c r="E20" s="61">
        <v>5.22075E7</v>
      </c>
      <c r="F20" s="67">
        <v>7.72795E7</v>
      </c>
      <c r="G20" s="67">
        <v>1.765E7</v>
      </c>
      <c r="H20" s="67">
        <v>7.235E7</v>
      </c>
      <c r="I20" s="69">
        <v>2.679025E7</v>
      </c>
      <c r="J20" s="65">
        <v>2.3635E7</v>
      </c>
      <c r="K20" s="65">
        <v>5810000.0</v>
      </c>
      <c r="L20" s="71"/>
      <c r="M20" s="32">
        <f t="shared" si="2"/>
        <v>335702250</v>
      </c>
      <c r="N20" s="10"/>
      <c r="O20" s="10"/>
    </row>
    <row r="21">
      <c r="A21" s="59">
        <v>46186.0</v>
      </c>
      <c r="B21" s="95">
        <v>6.20925E7</v>
      </c>
      <c r="C21" s="62">
        <v>0.0</v>
      </c>
      <c r="D21" s="65">
        <v>1.20956E8</v>
      </c>
      <c r="E21" s="61">
        <v>1.19891E8</v>
      </c>
      <c r="F21" s="78">
        <v>9.344575E7</v>
      </c>
      <c r="G21" s="67">
        <v>1.385E7</v>
      </c>
      <c r="H21" s="67">
        <v>4.4967E7</v>
      </c>
      <c r="I21" s="87">
        <v>4.83315E7</v>
      </c>
      <c r="J21" s="65">
        <v>5600000.0</v>
      </c>
      <c r="K21" s="67">
        <v>0.0</v>
      </c>
      <c r="L21" s="71"/>
      <c r="M21" s="32">
        <f t="shared" si="2"/>
        <v>509133750</v>
      </c>
      <c r="N21" s="10"/>
      <c r="O21" s="10"/>
    </row>
    <row r="22">
      <c r="A22" s="59">
        <v>46187.0</v>
      </c>
      <c r="B22" s="96">
        <v>5.422E7</v>
      </c>
      <c r="C22" s="62">
        <v>0.0</v>
      </c>
      <c r="D22" s="65">
        <v>8.5737E7</v>
      </c>
      <c r="E22" s="61">
        <v>1.01358E8</v>
      </c>
      <c r="F22" s="67">
        <v>1.2675E8</v>
      </c>
      <c r="G22" s="67">
        <v>1.034E7</v>
      </c>
      <c r="H22" s="67">
        <v>4.77865E7</v>
      </c>
      <c r="I22" s="87">
        <v>2.028E7</v>
      </c>
      <c r="J22" s="65">
        <v>1.05E7</v>
      </c>
      <c r="K22" s="65">
        <v>0.0</v>
      </c>
      <c r="L22" s="71"/>
      <c r="M22" s="32">
        <f t="shared" si="2"/>
        <v>456971500</v>
      </c>
      <c r="N22" s="10"/>
      <c r="O22" s="10"/>
    </row>
    <row r="23">
      <c r="A23" s="59">
        <v>46188.0</v>
      </c>
      <c r="B23" s="76">
        <v>2.5826E7</v>
      </c>
      <c r="C23" s="69">
        <v>0.0</v>
      </c>
      <c r="D23" s="65">
        <v>6.167E7</v>
      </c>
      <c r="E23" s="61">
        <v>6.60445E7</v>
      </c>
      <c r="F23" s="65">
        <v>1.65885E7</v>
      </c>
      <c r="G23" s="65">
        <v>7400000.0</v>
      </c>
      <c r="H23" s="65">
        <v>0.0</v>
      </c>
      <c r="I23" s="69">
        <v>4.3953E7</v>
      </c>
      <c r="J23" s="65">
        <v>9205000.0</v>
      </c>
      <c r="K23" s="65">
        <v>6.3507E7</v>
      </c>
      <c r="L23" s="105"/>
      <c r="M23" s="32">
        <f t="shared" si="2"/>
        <v>294194000</v>
      </c>
      <c r="N23" s="106"/>
      <c r="O23" s="106"/>
    </row>
    <row r="24">
      <c r="A24" s="59">
        <v>46189.0</v>
      </c>
      <c r="B24" s="76">
        <v>4.735E7</v>
      </c>
      <c r="C24" s="69">
        <v>0.0</v>
      </c>
      <c r="D24" s="65">
        <v>5.6095E7</v>
      </c>
      <c r="E24" s="61">
        <v>4.939E7</v>
      </c>
      <c r="F24" s="65">
        <v>9.7051E7</v>
      </c>
      <c r="G24" s="65">
        <v>3625000.0</v>
      </c>
      <c r="H24" s="65">
        <v>4.1065E7</v>
      </c>
      <c r="I24" s="69">
        <v>4.5635E7</v>
      </c>
      <c r="J24" s="65">
        <v>7650000.0</v>
      </c>
      <c r="K24" s="65">
        <v>0.0</v>
      </c>
      <c r="L24" s="105"/>
      <c r="M24" s="32">
        <f t="shared" si="2"/>
        <v>347861000</v>
      </c>
      <c r="N24" s="106"/>
      <c r="O24" s="106"/>
    </row>
    <row r="25">
      <c r="A25" s="59">
        <v>46190.0</v>
      </c>
      <c r="B25" s="65">
        <v>6.209E7</v>
      </c>
      <c r="C25" s="69">
        <v>0.0</v>
      </c>
      <c r="D25" s="65">
        <v>2.7808E7</v>
      </c>
      <c r="E25" s="61">
        <v>1.054765E8</v>
      </c>
      <c r="F25" s="65">
        <v>4.38125E7</v>
      </c>
      <c r="G25" s="65">
        <v>2.235E7</v>
      </c>
      <c r="H25" s="65">
        <v>2.88475E7</v>
      </c>
      <c r="I25" s="87">
        <v>3.02585E7</v>
      </c>
      <c r="J25" s="65"/>
      <c r="K25" s="65">
        <v>7686000.0</v>
      </c>
      <c r="L25" s="105"/>
      <c r="M25" s="32">
        <f t="shared" si="2"/>
        <v>328329000</v>
      </c>
      <c r="N25" s="106"/>
      <c r="O25" s="106"/>
    </row>
    <row r="26">
      <c r="A26" s="59">
        <v>46191.0</v>
      </c>
      <c r="B26" s="95">
        <v>5.755E7</v>
      </c>
      <c r="C26" s="69">
        <v>0.0</v>
      </c>
      <c r="D26" s="65">
        <v>1.1169E7</v>
      </c>
      <c r="E26" s="65">
        <v>5.63265E7</v>
      </c>
      <c r="F26" s="65">
        <v>1.5502E7</v>
      </c>
      <c r="G26" s="65">
        <v>2500000.0</v>
      </c>
      <c r="H26" s="65">
        <v>3.66E7</v>
      </c>
      <c r="I26" s="62">
        <v>4.751E7</v>
      </c>
      <c r="J26" s="67">
        <v>2.267E7</v>
      </c>
      <c r="K26" s="65">
        <v>1.602E7</v>
      </c>
      <c r="L26" s="105"/>
      <c r="M26" s="32">
        <f t="shared" si="2"/>
        <v>265847500</v>
      </c>
      <c r="N26" s="106"/>
      <c r="O26" s="106"/>
    </row>
    <row r="27">
      <c r="A27" s="59">
        <v>46192.0</v>
      </c>
      <c r="B27" s="96">
        <v>9.50645E7</v>
      </c>
      <c r="C27" s="69">
        <v>0.0</v>
      </c>
      <c r="D27" s="65">
        <v>3.41E7</v>
      </c>
      <c r="E27" s="65">
        <v>8.6453E7</v>
      </c>
      <c r="F27" s="65">
        <v>1.099E7</v>
      </c>
      <c r="G27" s="65">
        <v>7075000.0</v>
      </c>
      <c r="H27" s="65">
        <v>1.967E7</v>
      </c>
      <c r="I27" s="87">
        <v>4.683E7</v>
      </c>
      <c r="J27" s="65">
        <v>2.581E7</v>
      </c>
      <c r="K27" s="65">
        <v>5520000.0</v>
      </c>
      <c r="L27" s="105"/>
      <c r="M27" s="32">
        <f t="shared" si="2"/>
        <v>331512500</v>
      </c>
      <c r="N27" s="106"/>
      <c r="O27" s="106"/>
    </row>
    <row r="28">
      <c r="A28" s="59">
        <v>46193.0</v>
      </c>
      <c r="B28" s="65">
        <v>1.55805E8</v>
      </c>
      <c r="C28" s="69">
        <v>0.0</v>
      </c>
      <c r="D28" s="65">
        <v>1.50441E8</v>
      </c>
      <c r="E28" s="65">
        <v>1.81756E8</v>
      </c>
      <c r="F28" s="65">
        <v>9.4164E7</v>
      </c>
      <c r="G28" s="65">
        <v>7025000.0</v>
      </c>
      <c r="H28" s="65">
        <v>2.258E7</v>
      </c>
      <c r="I28" s="69">
        <v>6.2116225E7</v>
      </c>
      <c r="J28" s="65">
        <v>7.5037E7</v>
      </c>
      <c r="K28" s="65">
        <v>0.0</v>
      </c>
      <c r="L28" s="105"/>
      <c r="M28" s="32">
        <f t="shared" si="2"/>
        <v>748924225</v>
      </c>
      <c r="N28" s="106"/>
      <c r="O28" s="106"/>
    </row>
    <row r="29">
      <c r="A29" s="59">
        <v>46194.0</v>
      </c>
      <c r="B29" s="96">
        <v>1.25915E8</v>
      </c>
      <c r="C29" s="69">
        <v>0.0</v>
      </c>
      <c r="D29" s="65">
        <v>8.622E7</v>
      </c>
      <c r="E29" s="65">
        <v>1.516055E8</v>
      </c>
      <c r="F29" s="65">
        <v>5.755E7</v>
      </c>
      <c r="G29" s="65">
        <v>1.2775E7</v>
      </c>
      <c r="H29" s="75">
        <v>6.189325E7</v>
      </c>
      <c r="I29" s="87">
        <v>6.41925E7</v>
      </c>
      <c r="J29" s="50">
        <v>1.184E7</v>
      </c>
      <c r="K29" s="65">
        <v>0.0</v>
      </c>
      <c r="L29" s="105"/>
      <c r="M29" s="32">
        <f t="shared" si="2"/>
        <v>571991250</v>
      </c>
      <c r="N29" s="106"/>
      <c r="O29" s="10"/>
    </row>
    <row r="30">
      <c r="A30" s="59">
        <v>46195.0</v>
      </c>
      <c r="B30" s="69">
        <v>0.0</v>
      </c>
      <c r="C30" s="69">
        <v>0.0</v>
      </c>
      <c r="D30" s="65">
        <v>3.79805E7</v>
      </c>
      <c r="E30" s="65">
        <v>9.3877E7</v>
      </c>
      <c r="F30" s="65">
        <v>4.8555E7</v>
      </c>
      <c r="G30" s="65">
        <v>2500000.0</v>
      </c>
      <c r="H30" s="65">
        <v>3.85805E7</v>
      </c>
      <c r="I30" s="69">
        <v>1.7017E7</v>
      </c>
      <c r="J30" s="65">
        <v>4.1984E7</v>
      </c>
      <c r="K30" s="65">
        <v>3.22E7</v>
      </c>
      <c r="L30" s="105"/>
      <c r="M30" s="32">
        <f t="shared" si="2"/>
        <v>312694000</v>
      </c>
      <c r="N30" s="106"/>
      <c r="O30" s="106"/>
    </row>
    <row r="31">
      <c r="A31" s="59">
        <v>46196.0</v>
      </c>
      <c r="B31" s="96">
        <v>5.12895E7</v>
      </c>
      <c r="C31" s="69">
        <v>0.0</v>
      </c>
      <c r="D31" s="65">
        <v>4.7853E7</v>
      </c>
      <c r="E31" s="65">
        <v>7.7685E7</v>
      </c>
      <c r="F31" s="65">
        <v>4.0333E7</v>
      </c>
      <c r="G31" s="65">
        <v>1.3715E7</v>
      </c>
      <c r="H31" s="65">
        <v>3.83085E7</v>
      </c>
      <c r="I31" s="69">
        <v>2.235E7</v>
      </c>
      <c r="J31" s="65">
        <v>0.0</v>
      </c>
      <c r="K31" s="65">
        <v>2.9346E7</v>
      </c>
      <c r="L31" s="71"/>
      <c r="M31" s="32">
        <f t="shared" si="2"/>
        <v>320880000</v>
      </c>
      <c r="N31" s="10"/>
      <c r="O31" s="10"/>
    </row>
    <row r="32">
      <c r="A32" s="59">
        <v>46197.0</v>
      </c>
      <c r="B32" s="65">
        <v>4.732E7</v>
      </c>
      <c r="C32" s="69">
        <v>0.0</v>
      </c>
      <c r="D32" s="65">
        <v>7.9972E7</v>
      </c>
      <c r="E32" s="65">
        <v>8.817E7</v>
      </c>
      <c r="F32" s="65">
        <v>1.9713E7</v>
      </c>
      <c r="G32" s="67">
        <v>5.32E7</v>
      </c>
      <c r="H32" s="65">
        <v>4.964025E7</v>
      </c>
      <c r="I32" s="116">
        <v>9690000.0</v>
      </c>
      <c r="J32" s="65">
        <v>1.13E7</v>
      </c>
      <c r="K32" s="65">
        <v>1.5309E7</v>
      </c>
      <c r="L32" s="71"/>
      <c r="M32" s="32">
        <f t="shared" si="2"/>
        <v>374314250</v>
      </c>
      <c r="N32" s="10"/>
      <c r="O32" s="10"/>
    </row>
    <row r="33">
      <c r="A33" s="59">
        <v>46198.0</v>
      </c>
      <c r="B33" s="80">
        <v>4.65275E7</v>
      </c>
      <c r="C33" s="69">
        <v>0.0</v>
      </c>
      <c r="D33" s="65">
        <v>1.108775E8</v>
      </c>
      <c r="E33" s="65">
        <v>8910000.0</v>
      </c>
      <c r="F33" s="65">
        <v>5.9368E7</v>
      </c>
      <c r="G33" s="65">
        <v>4.838E7</v>
      </c>
      <c r="H33" s="65">
        <v>1.6491E7</v>
      </c>
      <c r="I33" s="87">
        <v>3.212E7</v>
      </c>
      <c r="J33" s="65">
        <v>3.416E7</v>
      </c>
      <c r="K33" s="65">
        <v>5544000.0</v>
      </c>
      <c r="L33" s="71"/>
      <c r="M33" s="32">
        <f t="shared" si="2"/>
        <v>362378000</v>
      </c>
      <c r="N33" s="10"/>
      <c r="O33" s="10"/>
    </row>
    <row r="34">
      <c r="A34" s="59">
        <v>46199.0</v>
      </c>
      <c r="B34" s="80">
        <v>1.7397E7</v>
      </c>
      <c r="C34" s="69">
        <v>0.0</v>
      </c>
      <c r="D34" s="65">
        <v>9.07315E7</v>
      </c>
      <c r="E34" s="65">
        <v>2.06055E8</v>
      </c>
      <c r="F34" s="117">
        <v>6.7906E7</v>
      </c>
      <c r="G34" s="65">
        <v>1.965E7</v>
      </c>
      <c r="H34" s="65">
        <v>3.175E7</v>
      </c>
      <c r="I34" s="87">
        <v>1.019295E8</v>
      </c>
      <c r="J34" s="65">
        <v>4.206E7</v>
      </c>
      <c r="K34" s="65">
        <v>1.4715E7</v>
      </c>
      <c r="L34" s="71"/>
      <c r="M34" s="32">
        <f t="shared" si="2"/>
        <v>592194000</v>
      </c>
      <c r="N34" s="5"/>
      <c r="O34" s="35"/>
      <c r="Q34" s="104">
        <v>2.322E7</v>
      </c>
    </row>
    <row r="35">
      <c r="A35" s="59">
        <v>46200.0</v>
      </c>
      <c r="B35" s="96">
        <v>1.07559E8</v>
      </c>
      <c r="C35" s="69">
        <v>0.0</v>
      </c>
      <c r="D35" s="65">
        <v>2.8108E7</v>
      </c>
      <c r="E35" s="65">
        <v>1.082648E8</v>
      </c>
      <c r="F35" s="65">
        <v>7.81985E7</v>
      </c>
      <c r="G35" s="65">
        <v>2.1825E7</v>
      </c>
      <c r="H35" s="65">
        <v>2.5185E7</v>
      </c>
      <c r="I35" s="87">
        <v>6720000.0</v>
      </c>
      <c r="J35" s="65">
        <v>5.195E7</v>
      </c>
      <c r="K35" s="65">
        <v>0.0</v>
      </c>
      <c r="L35" s="71"/>
      <c r="M35" s="32">
        <f t="shared" si="2"/>
        <v>427810300</v>
      </c>
      <c r="N35" s="10"/>
      <c r="O35" s="1">
        <v>2850000.0</v>
      </c>
      <c r="P35" s="104">
        <v>-2850000.0</v>
      </c>
      <c r="Q35" s="204">
        <f>P35-O35</f>
        <v>-5700000</v>
      </c>
    </row>
    <row r="36">
      <c r="A36" s="59">
        <v>46201.0</v>
      </c>
      <c r="B36" s="109">
        <v>7.0386E7</v>
      </c>
      <c r="C36" s="69">
        <v>0.0</v>
      </c>
      <c r="D36" s="65">
        <v>8.6726E7</v>
      </c>
      <c r="E36" s="65">
        <v>6.7855E7</v>
      </c>
      <c r="F36" s="65">
        <v>6.527E7</v>
      </c>
      <c r="G36" s="67">
        <v>1.705E7</v>
      </c>
      <c r="H36" s="65">
        <v>7.1677E7</v>
      </c>
      <c r="I36" s="69">
        <v>4.6645E7</v>
      </c>
      <c r="J36" s="65">
        <v>4.6302E7</v>
      </c>
      <c r="K36" s="65">
        <v>0.0</v>
      </c>
      <c r="L36" s="71"/>
      <c r="M36" s="32">
        <f t="shared" si="2"/>
        <v>471911000</v>
      </c>
      <c r="N36" s="5"/>
      <c r="O36" s="10"/>
      <c r="Q36" s="204">
        <f>Q34+Q35</f>
        <v>17520000</v>
      </c>
    </row>
    <row r="37">
      <c r="A37" s="59">
        <v>46202.0</v>
      </c>
      <c r="B37" s="96">
        <v>4.5436E7</v>
      </c>
      <c r="C37" s="69">
        <v>0.0</v>
      </c>
      <c r="D37" s="65">
        <v>7.3334E7</v>
      </c>
      <c r="E37" s="118">
        <v>5.8634E7</v>
      </c>
      <c r="F37" s="96">
        <v>2.646E7</v>
      </c>
      <c r="G37" s="118">
        <v>2.617E7</v>
      </c>
      <c r="H37" s="118">
        <v>2.8815E7</v>
      </c>
      <c r="I37" s="121">
        <v>6.83825E7</v>
      </c>
      <c r="J37" s="65">
        <v>2.4955E7</v>
      </c>
      <c r="K37" s="118">
        <v>1.9349E7</v>
      </c>
      <c r="L37" s="71"/>
      <c r="M37" s="32">
        <f t="shared" si="2"/>
        <v>371535500</v>
      </c>
      <c r="O37" s="10"/>
    </row>
    <row r="38">
      <c r="A38" s="59">
        <v>46203.0</v>
      </c>
      <c r="B38" s="96">
        <v>3.9504E7</v>
      </c>
      <c r="C38" s="69">
        <v>0.0</v>
      </c>
      <c r="D38" s="118">
        <v>1.19394E8</v>
      </c>
      <c r="E38" s="118">
        <v>7.94E7</v>
      </c>
      <c r="F38" s="65">
        <v>1.75547E8</v>
      </c>
      <c r="G38" s="118">
        <v>2.8775E7</v>
      </c>
      <c r="H38" s="118">
        <v>0.0</v>
      </c>
      <c r="I38" s="121">
        <v>7.34995E7</v>
      </c>
      <c r="J38" s="236">
        <v>5880000.0</v>
      </c>
      <c r="K38" s="236">
        <v>0.0</v>
      </c>
      <c r="L38" s="71"/>
      <c r="M38" s="32">
        <f t="shared" si="2"/>
        <v>521999500</v>
      </c>
      <c r="O38" s="10"/>
    </row>
    <row r="39">
      <c r="A39" s="59"/>
      <c r="B39" s="118"/>
      <c r="C39" s="236"/>
      <c r="D39" s="207"/>
      <c r="E39" s="118"/>
      <c r="F39" s="65"/>
      <c r="G39" s="118"/>
      <c r="H39" s="118"/>
      <c r="I39" s="240"/>
      <c r="J39" s="236"/>
      <c r="K39" s="241"/>
      <c r="M39" s="32">
        <f t="shared" si="2"/>
        <v>0</v>
      </c>
    </row>
    <row r="40">
      <c r="A40" s="125" t="s">
        <v>31</v>
      </c>
      <c r="B40" s="126">
        <f t="shared" ref="B40:M40" si="3">SUM(B9:B39)</f>
        <v>1709570000</v>
      </c>
      <c r="C40" s="126">
        <f t="shared" si="3"/>
        <v>46015000</v>
      </c>
      <c r="D40" s="126">
        <f t="shared" si="3"/>
        <v>2107088500</v>
      </c>
      <c r="E40" s="126">
        <f t="shared" si="3"/>
        <v>2585660800</v>
      </c>
      <c r="F40" s="126">
        <f t="shared" si="3"/>
        <v>1866345750</v>
      </c>
      <c r="G40" s="126">
        <f t="shared" si="3"/>
        <v>624620000</v>
      </c>
      <c r="H40" s="126">
        <f t="shared" si="3"/>
        <v>1141841000</v>
      </c>
      <c r="I40" s="128">
        <f t="shared" si="3"/>
        <v>1082620225</v>
      </c>
      <c r="J40" s="126">
        <f t="shared" si="3"/>
        <v>795564000</v>
      </c>
      <c r="K40" s="126">
        <f t="shared" si="3"/>
        <v>362044000</v>
      </c>
      <c r="L40" s="126">
        <f t="shared" si="3"/>
        <v>0</v>
      </c>
      <c r="M40" s="126">
        <f t="shared" si="3"/>
        <v>12321369275</v>
      </c>
      <c r="N40" s="129">
        <f>M40/M43</f>
        <v>0.9533711912</v>
      </c>
      <c r="O40" s="130"/>
    </row>
    <row r="41">
      <c r="A41" s="131" t="s">
        <v>32</v>
      </c>
      <c r="B41" s="132">
        <f t="shared" ref="B41:F41" si="4">B40*$C$1/$C$2</f>
        <v>1709570000</v>
      </c>
      <c r="C41" s="132">
        <f t="shared" si="4"/>
        <v>46015000</v>
      </c>
      <c r="D41" s="132">
        <f t="shared" si="4"/>
        <v>2107088500</v>
      </c>
      <c r="E41" s="132">
        <f t="shared" si="4"/>
        <v>2585660800</v>
      </c>
      <c r="F41" s="132">
        <f t="shared" si="4"/>
        <v>1866345750</v>
      </c>
      <c r="G41" s="132">
        <f>G40/C2*C1</f>
        <v>624620000</v>
      </c>
      <c r="H41" s="132">
        <f t="shared" ref="H41:L41" si="5">H40*$C$1/$C$2</f>
        <v>1141841000</v>
      </c>
      <c r="I41" s="135">
        <f t="shared" si="5"/>
        <v>1082620225</v>
      </c>
      <c r="J41" s="132">
        <f t="shared" si="5"/>
        <v>795564000</v>
      </c>
      <c r="K41" s="132">
        <f t="shared" si="5"/>
        <v>362044000</v>
      </c>
      <c r="L41" s="132">
        <f t="shared" si="5"/>
        <v>0</v>
      </c>
      <c r="M41" s="132">
        <f>SUM(B41:L41)</f>
        <v>12321369275</v>
      </c>
      <c r="N41" s="10"/>
      <c r="O41" s="10"/>
    </row>
    <row r="42">
      <c r="A42" s="134" t="s">
        <v>33</v>
      </c>
      <c r="B42" s="134">
        <f t="shared" ref="B42:K42" si="6">B41/B43</f>
        <v>0.9497611111</v>
      </c>
      <c r="C42" s="134">
        <f t="shared" si="6"/>
        <v>0.2978317152</v>
      </c>
      <c r="D42" s="134">
        <f t="shared" si="6"/>
        <v>0.8894421697</v>
      </c>
      <c r="E42" s="134">
        <f t="shared" si="6"/>
        <v>1.255175146</v>
      </c>
      <c r="F42" s="134">
        <f t="shared" si="6"/>
        <v>0.8838956903</v>
      </c>
      <c r="G42" s="134">
        <f t="shared" si="6"/>
        <v>1.212854369</v>
      </c>
      <c r="H42" s="134">
        <f t="shared" si="6"/>
        <v>0.8527565347</v>
      </c>
      <c r="I42" s="134">
        <f t="shared" si="6"/>
        <v>0.9555341792</v>
      </c>
      <c r="J42" s="134">
        <f t="shared" si="6"/>
        <v>0.6436601942</v>
      </c>
      <c r="K42" s="134">
        <f t="shared" si="6"/>
        <v>1.757495146</v>
      </c>
      <c r="L42" s="134"/>
      <c r="M42" s="129">
        <f>M41/M43</f>
        <v>0.9533711912</v>
      </c>
      <c r="N42" s="48"/>
      <c r="O42" s="10"/>
    </row>
    <row r="43">
      <c r="A43" s="131" t="s">
        <v>34</v>
      </c>
      <c r="B43" s="142">
        <v>1.8E9</v>
      </c>
      <c r="C43" s="142">
        <v>1.545E8</v>
      </c>
      <c r="D43" s="142">
        <v>2.369E9</v>
      </c>
      <c r="E43" s="142">
        <v>2.06E9</v>
      </c>
      <c r="F43" s="142">
        <v>2.1115E9</v>
      </c>
      <c r="G43" s="142">
        <v>5.15E8</v>
      </c>
      <c r="H43" s="142">
        <v>1.339E9</v>
      </c>
      <c r="I43" s="214">
        <v>1.133E9</v>
      </c>
      <c r="J43" s="142">
        <v>1.236E9</v>
      </c>
      <c r="K43" s="142">
        <v>2.06E8</v>
      </c>
      <c r="L43" s="142"/>
      <c r="M43" s="132">
        <f>SUM(B43:L43)</f>
        <v>12924000000</v>
      </c>
      <c r="N43" s="10">
        <f>M43*7%</f>
        <v>904680000</v>
      </c>
      <c r="O43" s="10">
        <f>N43/13800</f>
        <v>65556.52174</v>
      </c>
    </row>
    <row r="44">
      <c r="A44" s="145" t="s">
        <v>30</v>
      </c>
      <c r="B44" s="147">
        <f t="shared" ref="B44:M44" si="7">B40/B43</f>
        <v>0.9497611111</v>
      </c>
      <c r="C44" s="147">
        <f t="shared" si="7"/>
        <v>0.2978317152</v>
      </c>
      <c r="D44" s="147">
        <f t="shared" si="7"/>
        <v>0.8894421697</v>
      </c>
      <c r="E44" s="147">
        <f t="shared" si="7"/>
        <v>1.255175146</v>
      </c>
      <c r="F44" s="147">
        <f t="shared" si="7"/>
        <v>0.8838956903</v>
      </c>
      <c r="G44" s="147">
        <f t="shared" si="7"/>
        <v>1.212854369</v>
      </c>
      <c r="H44" s="147">
        <f t="shared" si="7"/>
        <v>0.8527565347</v>
      </c>
      <c r="I44" s="147">
        <f t="shared" si="7"/>
        <v>0.9555341792</v>
      </c>
      <c r="J44" s="147">
        <f t="shared" si="7"/>
        <v>0.6436601942</v>
      </c>
      <c r="K44" s="147">
        <f t="shared" si="7"/>
        <v>1.757495146</v>
      </c>
      <c r="L44" s="147" t="str">
        <f t="shared" si="7"/>
        <v>#DIV/0!</v>
      </c>
      <c r="M44" s="147">
        <f t="shared" si="7"/>
        <v>0.9533711912</v>
      </c>
      <c r="N44" s="10"/>
      <c r="O44" s="10"/>
    </row>
    <row r="45">
      <c r="A45" s="131" t="s">
        <v>35</v>
      </c>
      <c r="B45" s="142">
        <v>1.600363E9</v>
      </c>
      <c r="C45" s="142">
        <v>1.67805875E9</v>
      </c>
      <c r="D45" s="142">
        <v>2.249187525E9</v>
      </c>
      <c r="E45" s="142">
        <v>1.459294E9</v>
      </c>
      <c r="F45" s="142">
        <v>2.002851E9</v>
      </c>
      <c r="G45" s="142">
        <v>7.4319965E8</v>
      </c>
      <c r="H45" s="142">
        <v>1.256477E9</v>
      </c>
      <c r="I45" s="214">
        <v>1.01532325E9</v>
      </c>
      <c r="J45" s="153" t="s">
        <v>27</v>
      </c>
      <c r="K45" s="142">
        <v>1.4658E8</v>
      </c>
      <c r="L45" s="132"/>
      <c r="M45" s="132">
        <f>SUM(B45:K45)</f>
        <v>12151334175</v>
      </c>
      <c r="N45" s="10"/>
      <c r="O45" s="10"/>
    </row>
    <row r="46">
      <c r="A46" s="154" t="s">
        <v>36</v>
      </c>
      <c r="B46" s="156">
        <f t="shared" ref="B46:K46" si="8">B40/B45-1</f>
        <v>0.0682388933</v>
      </c>
      <c r="C46" s="156">
        <f t="shared" si="8"/>
        <v>-0.9725784333</v>
      </c>
      <c r="D46" s="156">
        <f t="shared" si="8"/>
        <v>-0.06317793577</v>
      </c>
      <c r="E46" s="156">
        <f t="shared" si="8"/>
        <v>0.7718573502</v>
      </c>
      <c r="F46" s="156">
        <f t="shared" si="8"/>
        <v>-0.06815546938</v>
      </c>
      <c r="G46" s="156">
        <f t="shared" si="8"/>
        <v>-0.1595528873</v>
      </c>
      <c r="H46" s="156">
        <f t="shared" si="8"/>
        <v>-0.09123605128</v>
      </c>
      <c r="I46" s="156">
        <f t="shared" si="8"/>
        <v>0.06628132962</v>
      </c>
      <c r="J46" s="156" t="str">
        <f t="shared" si="8"/>
        <v>#VALUE!</v>
      </c>
      <c r="K46" s="156">
        <f t="shared" si="8"/>
        <v>1.469941329</v>
      </c>
      <c r="L46" s="156"/>
      <c r="M46" s="156">
        <f>M41/M45</f>
        <v>1.013993122</v>
      </c>
      <c r="N46" s="10"/>
      <c r="O46" s="10"/>
    </row>
    <row r="47">
      <c r="A47" s="11"/>
      <c r="B47" s="5"/>
      <c r="C47" s="160"/>
      <c r="D47" s="5"/>
      <c r="E47" s="5"/>
      <c r="F47" s="5"/>
      <c r="G47" s="30"/>
      <c r="H47" s="5"/>
      <c r="I47" s="2"/>
      <c r="J47" s="5"/>
      <c r="K47" s="162" t="s">
        <v>37</v>
      </c>
      <c r="L47" s="156"/>
      <c r="M47" s="156">
        <f>(SUM(B41,C41,D41,E41,F41,H41,K41)/(SUM(B45,C45,D45,E45,F45,H45,K45)))</f>
        <v>0.9447458238</v>
      </c>
      <c r="N47" s="10"/>
      <c r="O47" s="10"/>
    </row>
    <row r="48">
      <c r="A48" s="11"/>
      <c r="B48" s="5"/>
      <c r="C48" s="5"/>
      <c r="D48" s="5"/>
      <c r="E48" s="5"/>
      <c r="F48" s="5"/>
      <c r="G48" s="5"/>
      <c r="H48" s="5"/>
      <c r="I48" s="2"/>
      <c r="J48" s="5"/>
      <c r="K48" s="130">
        <f>K40/K43</f>
        <v>1.757495146</v>
      </c>
      <c r="L48" s="5"/>
      <c r="M48" s="5"/>
      <c r="N48" s="10"/>
      <c r="O48" s="10"/>
    </row>
    <row r="49">
      <c r="A49" s="11"/>
      <c r="B49" s="5"/>
      <c r="C49" s="35"/>
      <c r="D49" s="5"/>
      <c r="E49" s="5"/>
      <c r="F49" s="5"/>
      <c r="G49" s="5"/>
      <c r="H49" s="5"/>
      <c r="I49" s="2"/>
      <c r="J49" s="5"/>
      <c r="K49" s="5"/>
      <c r="L49" s="5"/>
      <c r="M49" s="5"/>
      <c r="N49" s="10"/>
      <c r="O49" s="10"/>
    </row>
    <row r="50">
      <c r="A50" s="169" t="s">
        <v>41</v>
      </c>
      <c r="B50" s="2" t="s">
        <v>0</v>
      </c>
      <c r="C50" s="35" t="s">
        <v>42</v>
      </c>
      <c r="D50" s="2" t="s">
        <v>31</v>
      </c>
      <c r="E50" s="2" t="s">
        <v>43</v>
      </c>
      <c r="F50" s="2" t="s">
        <v>34</v>
      </c>
      <c r="G50" s="5" t="s">
        <v>35</v>
      </c>
      <c r="H50" s="5" t="s">
        <v>44</v>
      </c>
      <c r="I50" s="2"/>
      <c r="J50" s="5"/>
      <c r="K50" s="5"/>
      <c r="L50" s="5"/>
      <c r="M50" s="5"/>
      <c r="N50" s="10"/>
      <c r="O50" s="10"/>
    </row>
    <row r="51">
      <c r="A51" s="170" t="s">
        <v>45</v>
      </c>
      <c r="B51" s="2" t="s">
        <v>2</v>
      </c>
      <c r="C51" s="8" t="str">
        <f>B39</f>
        <v/>
      </c>
      <c r="D51" s="2">
        <f>B40</f>
        <v>1709570000</v>
      </c>
      <c r="E51" s="2">
        <f>B41</f>
        <v>1709570000</v>
      </c>
      <c r="F51" s="4">
        <f>B43</f>
        <v>1800000000</v>
      </c>
      <c r="G51" s="30">
        <v>1.74477025E9</v>
      </c>
      <c r="H51" s="30">
        <v>4500000.0</v>
      </c>
      <c r="I51" s="181">
        <f t="shared" ref="I51:I60" si="9">D51/H51-1</f>
        <v>378.9044444</v>
      </c>
      <c r="J51" s="5"/>
      <c r="K51" s="242" t="s">
        <v>49</v>
      </c>
      <c r="L51" s="91"/>
      <c r="M51" s="5"/>
      <c r="N51" s="10"/>
      <c r="O51" s="10"/>
    </row>
    <row r="52">
      <c r="A52" s="11"/>
      <c r="B52" s="2" t="s">
        <v>5</v>
      </c>
      <c r="C52" s="8" t="str">
        <f>D39</f>
        <v/>
      </c>
      <c r="D52" s="2">
        <f>D40</f>
        <v>2107088500</v>
      </c>
      <c r="E52" s="2">
        <f>D41</f>
        <v>2107088500</v>
      </c>
      <c r="F52" s="4">
        <f>D43</f>
        <v>2369000000</v>
      </c>
      <c r="G52" s="30">
        <v>2.5650425E9</v>
      </c>
      <c r="H52" s="30"/>
      <c r="I52" s="181" t="str">
        <f t="shared" si="9"/>
        <v>#DIV/0!</v>
      </c>
      <c r="J52" s="5"/>
      <c r="K52" s="242" t="s">
        <v>50</v>
      </c>
      <c r="L52" s="150"/>
      <c r="M52" s="5"/>
      <c r="N52" s="10"/>
      <c r="O52" s="10"/>
    </row>
    <row r="53">
      <c r="A53" s="11"/>
      <c r="B53" s="2" t="s">
        <v>4</v>
      </c>
      <c r="C53" s="8" t="str">
        <f>C39</f>
        <v/>
      </c>
      <c r="D53" s="2">
        <f>C40</f>
        <v>46015000</v>
      </c>
      <c r="E53" s="2">
        <f>C41</f>
        <v>46015000</v>
      </c>
      <c r="F53" s="4">
        <f>C43</f>
        <v>154500000</v>
      </c>
      <c r="G53" s="30">
        <v>1.188124E9</v>
      </c>
      <c r="H53" s="5"/>
      <c r="I53" s="181" t="str">
        <f t="shared" si="9"/>
        <v>#DIV/0!</v>
      </c>
      <c r="J53" s="5"/>
      <c r="K53" s="242" t="s">
        <v>51</v>
      </c>
      <c r="L53" s="150"/>
      <c r="M53" s="5"/>
      <c r="N53" s="10"/>
      <c r="O53" s="10"/>
    </row>
    <row r="54">
      <c r="A54" s="11"/>
      <c r="B54" s="2" t="s">
        <v>7</v>
      </c>
      <c r="C54" s="8" t="str">
        <f>E39</f>
        <v/>
      </c>
      <c r="D54" s="2">
        <f>E40</f>
        <v>2585660800</v>
      </c>
      <c r="E54" s="2">
        <f>E41</f>
        <v>2585660800</v>
      </c>
      <c r="F54" s="4">
        <f>E43</f>
        <v>2060000000</v>
      </c>
      <c r="G54" s="30">
        <v>2.0665205E9</v>
      </c>
      <c r="H54" s="5"/>
      <c r="I54" s="181" t="str">
        <f t="shared" si="9"/>
        <v>#DIV/0!</v>
      </c>
      <c r="J54" s="5"/>
      <c r="K54" s="242" t="s">
        <v>52</v>
      </c>
      <c r="L54" s="96">
        <v>4.5436E7</v>
      </c>
      <c r="M54" s="96"/>
      <c r="N54" s="96"/>
      <c r="O54" s="96"/>
      <c r="P54" s="96"/>
      <c r="Q54" s="96"/>
      <c r="R54" s="96"/>
      <c r="S54" s="96"/>
      <c r="T54" s="96"/>
      <c r="U54" s="96"/>
    </row>
    <row r="55">
      <c r="A55" s="11"/>
      <c r="B55" s="2" t="s">
        <v>8</v>
      </c>
      <c r="C55" s="8" t="str">
        <f>F39</f>
        <v/>
      </c>
      <c r="D55" s="2">
        <f>F40</f>
        <v>1866345750</v>
      </c>
      <c r="E55" s="2">
        <f>F41</f>
        <v>1866345750</v>
      </c>
      <c r="F55" s="4">
        <f>F43</f>
        <v>2111500000</v>
      </c>
      <c r="G55" s="30">
        <v>2.428966552E9</v>
      </c>
      <c r="H55" s="5"/>
      <c r="I55" s="181" t="str">
        <f t="shared" si="9"/>
        <v>#DIV/0!</v>
      </c>
      <c r="J55" s="5"/>
      <c r="K55" s="242" t="s">
        <v>53</v>
      </c>
      <c r="L55" s="69">
        <v>0.0</v>
      </c>
      <c r="M55" s="69"/>
      <c r="N55" s="69"/>
      <c r="O55" s="69"/>
      <c r="P55" s="69"/>
      <c r="Q55" s="69"/>
      <c r="R55" s="69"/>
      <c r="S55" s="69"/>
      <c r="T55" s="69"/>
      <c r="U55" s="69"/>
    </row>
    <row r="56">
      <c r="A56" s="11"/>
      <c r="B56" s="2" t="s">
        <v>11</v>
      </c>
      <c r="C56" s="8" t="str">
        <f>H39</f>
        <v/>
      </c>
      <c r="D56" s="2">
        <f>H40</f>
        <v>1141841000</v>
      </c>
      <c r="E56" s="2">
        <f>H41</f>
        <v>1141841000</v>
      </c>
      <c r="F56" s="4">
        <f>H43</f>
        <v>1339000000</v>
      </c>
      <c r="G56" s="30">
        <v>1.177789E9</v>
      </c>
      <c r="H56" s="5"/>
      <c r="I56" s="181" t="str">
        <f t="shared" si="9"/>
        <v>#DIV/0!</v>
      </c>
      <c r="J56" s="5"/>
      <c r="K56" s="242" t="s">
        <v>54</v>
      </c>
      <c r="L56" s="65">
        <v>7.3334E7</v>
      </c>
      <c r="M56" s="65"/>
      <c r="N56" s="65"/>
      <c r="O56" s="65"/>
      <c r="P56" s="65"/>
      <c r="Q56" s="65"/>
      <c r="R56" s="65"/>
      <c r="S56" s="65"/>
      <c r="T56" s="65"/>
      <c r="U56" s="65"/>
    </row>
    <row r="57">
      <c r="A57" s="11"/>
      <c r="B57" s="2" t="s">
        <v>12</v>
      </c>
      <c r="C57" s="8" t="str">
        <f>I39</f>
        <v/>
      </c>
      <c r="D57" s="2">
        <f>I40</f>
        <v>1082620225</v>
      </c>
      <c r="E57" s="2">
        <f>I41</f>
        <v>1082620225</v>
      </c>
      <c r="F57" s="4">
        <v>1.133E9</v>
      </c>
      <c r="G57" s="30">
        <v>1.48969825E9</v>
      </c>
      <c r="H57" s="5"/>
      <c r="I57" s="181" t="str">
        <f t="shared" si="9"/>
        <v>#DIV/0!</v>
      </c>
      <c r="J57" s="5"/>
      <c r="K57" s="242" t="s">
        <v>55</v>
      </c>
      <c r="L57" s="118">
        <v>5.8634E7</v>
      </c>
      <c r="M57" s="118"/>
      <c r="N57" s="118"/>
      <c r="O57" s="118"/>
      <c r="P57" s="118"/>
      <c r="Q57" s="118"/>
      <c r="R57" s="118"/>
      <c r="S57" s="118"/>
      <c r="T57" s="118"/>
      <c r="U57" s="118"/>
    </row>
    <row r="58">
      <c r="A58" s="11"/>
      <c r="B58" s="2" t="s">
        <v>26</v>
      </c>
      <c r="C58" s="176" t="str">
        <f>K39</f>
        <v/>
      </c>
      <c r="D58" s="2">
        <f>K40</f>
        <v>362044000</v>
      </c>
      <c r="E58" s="2">
        <f>K41</f>
        <v>362044000</v>
      </c>
      <c r="F58" s="4">
        <f>K43</f>
        <v>206000000</v>
      </c>
      <c r="G58" s="30">
        <v>1.72805E8</v>
      </c>
      <c r="H58" s="5"/>
      <c r="I58" s="181" t="str">
        <f t="shared" si="9"/>
        <v>#DIV/0!</v>
      </c>
      <c r="J58" s="5"/>
      <c r="K58" s="242" t="s">
        <v>26</v>
      </c>
      <c r="L58" s="96">
        <v>2.646E7</v>
      </c>
      <c r="M58" s="96"/>
      <c r="N58" s="96"/>
      <c r="O58" s="96"/>
      <c r="P58" s="96"/>
      <c r="Q58" s="96"/>
      <c r="R58" s="96"/>
      <c r="S58" s="96"/>
      <c r="T58" s="96"/>
      <c r="U58" s="96"/>
    </row>
    <row r="59">
      <c r="A59" s="11"/>
      <c r="B59" s="2" t="s">
        <v>9</v>
      </c>
      <c r="C59" s="8" t="str">
        <f>G39</f>
        <v/>
      </c>
      <c r="D59" s="2">
        <f>G40+L40</f>
        <v>624620000</v>
      </c>
      <c r="E59" s="2">
        <f>G41+L41</f>
        <v>624620000</v>
      </c>
      <c r="F59" s="4">
        <f>G43</f>
        <v>515000000</v>
      </c>
      <c r="G59" s="30">
        <v>4.0956125E8</v>
      </c>
      <c r="H59" s="5"/>
      <c r="I59" s="181" t="str">
        <f t="shared" si="9"/>
        <v>#DIV/0!</v>
      </c>
      <c r="J59" s="5"/>
      <c r="K59" s="242" t="s">
        <v>56</v>
      </c>
      <c r="L59" s="118">
        <v>2.617E7</v>
      </c>
      <c r="M59" s="118"/>
      <c r="N59" s="118"/>
      <c r="O59" s="118"/>
      <c r="P59" s="118"/>
      <c r="Q59" s="118"/>
      <c r="R59" s="118"/>
      <c r="S59" s="118"/>
      <c r="T59" s="118"/>
      <c r="U59" s="118"/>
    </row>
    <row r="60">
      <c r="A60" s="11"/>
      <c r="B60" s="2" t="s">
        <v>46</v>
      </c>
      <c r="C60" s="2" t="str">
        <f>J39</f>
        <v/>
      </c>
      <c r="D60" s="2">
        <f>J40</f>
        <v>795564000</v>
      </c>
      <c r="E60" s="2">
        <f>J41</f>
        <v>795564000</v>
      </c>
      <c r="F60" s="4">
        <f>J43</f>
        <v>1236000000</v>
      </c>
      <c r="G60" s="30"/>
      <c r="H60" s="5"/>
      <c r="I60" s="181" t="str">
        <f t="shared" si="9"/>
        <v>#DIV/0!</v>
      </c>
      <c r="J60" s="5"/>
      <c r="K60" s="242" t="s">
        <v>57</v>
      </c>
      <c r="L60" s="118">
        <v>2.8815E7</v>
      </c>
      <c r="M60" s="118"/>
      <c r="N60" s="118"/>
      <c r="O60" s="118"/>
      <c r="P60" s="118"/>
      <c r="Q60" s="118"/>
      <c r="R60" s="118"/>
      <c r="S60" s="118"/>
      <c r="T60" s="118"/>
      <c r="U60" s="118"/>
    </row>
    <row r="61">
      <c r="A61" s="11"/>
      <c r="B61" s="4" t="s">
        <v>47</v>
      </c>
      <c r="C61" s="4">
        <v>0.0</v>
      </c>
      <c r="D61" s="2">
        <f>L40</f>
        <v>0</v>
      </c>
      <c r="E61" s="2"/>
      <c r="F61" s="2"/>
      <c r="G61" s="2"/>
      <c r="H61" s="5"/>
      <c r="I61" s="181"/>
      <c r="J61" s="5"/>
      <c r="K61" s="5"/>
      <c r="L61" s="121">
        <v>6.83825E7</v>
      </c>
      <c r="M61" s="121"/>
      <c r="N61" s="121"/>
      <c r="O61" s="121"/>
      <c r="P61" s="121"/>
      <c r="Q61" s="121"/>
      <c r="R61" s="121"/>
      <c r="S61" s="121"/>
      <c r="T61" s="121"/>
      <c r="U61" s="121"/>
    </row>
    <row r="62">
      <c r="A62" s="11"/>
      <c r="B62" s="2" t="s">
        <v>48</v>
      </c>
      <c r="C62" s="2">
        <f t="shared" ref="C62:D62" si="10">sum(C51:C60)</f>
        <v>0</v>
      </c>
      <c r="D62" s="2">
        <f t="shared" si="10"/>
        <v>12321369275</v>
      </c>
      <c r="E62" s="2">
        <f>M41</f>
        <v>12321369275</v>
      </c>
      <c r="F62" s="2">
        <f t="shared" ref="F62:G62" si="11">SUM(F51:F60)</f>
        <v>12924000000</v>
      </c>
      <c r="G62" s="2">
        <f t="shared" si="11"/>
        <v>13243277302</v>
      </c>
      <c r="H62" s="5"/>
      <c r="I62" s="181" t="str">
        <f>D62/H62-1</f>
        <v>#DIV/0!</v>
      </c>
      <c r="J62" s="5"/>
      <c r="K62" s="5"/>
      <c r="L62" s="65">
        <v>2.4955E7</v>
      </c>
      <c r="M62" s="65"/>
      <c r="N62" s="65"/>
      <c r="O62" s="65"/>
      <c r="P62" s="65"/>
      <c r="Q62" s="65"/>
      <c r="R62" s="65"/>
      <c r="S62" s="65"/>
      <c r="T62" s="65"/>
      <c r="U62" s="65"/>
    </row>
    <row r="63">
      <c r="C63" s="178"/>
      <c r="D63" s="178"/>
      <c r="E63" s="178"/>
      <c r="F63" s="178"/>
      <c r="G63" s="178"/>
      <c r="I63" s="183"/>
      <c r="L63" s="118">
        <v>1.9349E7</v>
      </c>
      <c r="M63" s="118"/>
      <c r="N63" s="118"/>
      <c r="O63" s="118"/>
      <c r="P63" s="118"/>
      <c r="Q63" s="118"/>
      <c r="R63" s="118"/>
      <c r="S63" s="118"/>
      <c r="T63" s="118"/>
      <c r="U63" s="118"/>
    </row>
    <row r="64">
      <c r="C64" s="178"/>
      <c r="D64" s="178"/>
      <c r="E64" s="178"/>
      <c r="F64" s="178"/>
      <c r="G64" s="178"/>
      <c r="I64" s="183"/>
    </row>
    <row r="65">
      <c r="C65" s="178"/>
      <c r="D65" s="178"/>
      <c r="E65" s="178"/>
      <c r="F65" s="178"/>
      <c r="G65" s="178"/>
      <c r="I65" s="183"/>
    </row>
    <row r="66">
      <c r="A66" s="11"/>
      <c r="B66" s="5"/>
      <c r="C66" s="5"/>
      <c r="D66" s="5"/>
      <c r="E66" s="5"/>
      <c r="F66" s="5"/>
      <c r="G66" s="5"/>
      <c r="H66" s="5"/>
      <c r="I66" s="2"/>
      <c r="J66" s="5"/>
      <c r="K66" s="5"/>
      <c r="L66" s="5"/>
      <c r="M66" s="5"/>
      <c r="N66" s="10"/>
      <c r="O66" s="10"/>
    </row>
    <row r="67">
      <c r="I67" s="183"/>
    </row>
    <row r="68">
      <c r="I68" s="183"/>
    </row>
    <row r="69">
      <c r="I69" s="183"/>
    </row>
    <row r="70">
      <c r="I70" s="183"/>
    </row>
    <row r="71">
      <c r="I71" s="183"/>
    </row>
    <row r="72">
      <c r="I72" s="183"/>
    </row>
    <row r="73">
      <c r="I73" s="183"/>
    </row>
    <row r="74">
      <c r="I74" s="183"/>
    </row>
    <row r="75">
      <c r="I75" s="183"/>
    </row>
    <row r="76">
      <c r="I76" s="183"/>
    </row>
    <row r="77">
      <c r="I77" s="183"/>
    </row>
    <row r="78">
      <c r="I78" s="183"/>
    </row>
    <row r="79">
      <c r="I79" s="183"/>
    </row>
    <row r="80">
      <c r="I80" s="183"/>
    </row>
    <row r="81">
      <c r="I81" s="183"/>
    </row>
    <row r="82">
      <c r="I82" s="183"/>
    </row>
    <row r="83">
      <c r="I83" s="183"/>
    </row>
    <row r="84">
      <c r="I84" s="183"/>
    </row>
    <row r="85">
      <c r="I85" s="183"/>
    </row>
    <row r="86">
      <c r="I86" s="183"/>
    </row>
    <row r="87">
      <c r="I87" s="183"/>
    </row>
    <row r="88">
      <c r="I88" s="183"/>
    </row>
    <row r="89">
      <c r="I89" s="183"/>
    </row>
    <row r="90">
      <c r="I90" s="183"/>
    </row>
    <row r="91">
      <c r="I91" s="183"/>
    </row>
    <row r="92">
      <c r="I92" s="183"/>
    </row>
    <row r="93">
      <c r="I93" s="183"/>
    </row>
    <row r="94">
      <c r="I94" s="183"/>
    </row>
    <row r="95">
      <c r="I95" s="183"/>
    </row>
    <row r="96">
      <c r="I96" s="183"/>
    </row>
    <row r="97">
      <c r="I97" s="183"/>
    </row>
    <row r="98">
      <c r="I98" s="183"/>
    </row>
    <row r="99">
      <c r="I99" s="183"/>
    </row>
    <row r="100">
      <c r="I100" s="183"/>
    </row>
    <row r="101">
      <c r="I101" s="183"/>
    </row>
    <row r="102">
      <c r="I102" s="183"/>
    </row>
    <row r="103">
      <c r="I103" s="183"/>
    </row>
    <row r="104">
      <c r="I104" s="183"/>
    </row>
    <row r="105">
      <c r="I105" s="183"/>
    </row>
    <row r="106">
      <c r="I106" s="183"/>
    </row>
    <row r="107">
      <c r="I107" s="183"/>
    </row>
    <row r="108">
      <c r="I108" s="183"/>
    </row>
    <row r="109">
      <c r="I109" s="183"/>
    </row>
    <row r="110">
      <c r="I110" s="183"/>
    </row>
    <row r="111">
      <c r="I111" s="183"/>
    </row>
    <row r="112">
      <c r="I112" s="183"/>
    </row>
    <row r="113">
      <c r="I113" s="183"/>
    </row>
    <row r="114">
      <c r="I114" s="183"/>
    </row>
    <row r="115">
      <c r="I115" s="183"/>
    </row>
    <row r="116">
      <c r="I116" s="183"/>
    </row>
    <row r="117">
      <c r="I117" s="183"/>
    </row>
    <row r="118">
      <c r="I118" s="183"/>
    </row>
    <row r="119">
      <c r="I119" s="183"/>
    </row>
    <row r="120">
      <c r="I120" s="183"/>
    </row>
    <row r="121">
      <c r="I121" s="183"/>
    </row>
    <row r="122">
      <c r="I122" s="183"/>
    </row>
    <row r="123">
      <c r="I123" s="183"/>
    </row>
    <row r="124">
      <c r="I124" s="183"/>
    </row>
    <row r="125">
      <c r="I125" s="183"/>
    </row>
    <row r="126">
      <c r="I126" s="183"/>
    </row>
    <row r="127">
      <c r="I127" s="183"/>
    </row>
    <row r="128">
      <c r="I128" s="183"/>
    </row>
    <row r="129">
      <c r="I129" s="183"/>
    </row>
    <row r="130">
      <c r="I130" s="183"/>
    </row>
    <row r="131">
      <c r="I131" s="183"/>
    </row>
    <row r="132">
      <c r="I132" s="183"/>
    </row>
    <row r="133">
      <c r="I133" s="183"/>
    </row>
    <row r="134">
      <c r="I134" s="183"/>
    </row>
    <row r="135">
      <c r="I135" s="183"/>
    </row>
    <row r="136">
      <c r="I136" s="183"/>
    </row>
    <row r="137">
      <c r="I137" s="183"/>
    </row>
    <row r="138">
      <c r="I138" s="183"/>
    </row>
    <row r="139">
      <c r="I139" s="183"/>
    </row>
    <row r="140">
      <c r="I140" s="183"/>
    </row>
    <row r="141">
      <c r="I141" s="183"/>
    </row>
    <row r="142">
      <c r="I142" s="183"/>
    </row>
    <row r="143">
      <c r="I143" s="183"/>
    </row>
    <row r="144">
      <c r="I144" s="183"/>
    </row>
    <row r="145">
      <c r="I145" s="183"/>
    </row>
    <row r="146">
      <c r="I146" s="183"/>
    </row>
    <row r="147">
      <c r="I147" s="183"/>
    </row>
    <row r="148">
      <c r="I148" s="183"/>
    </row>
    <row r="149">
      <c r="I149" s="183"/>
    </row>
    <row r="150">
      <c r="I150" s="183"/>
    </row>
    <row r="151">
      <c r="I151" s="183"/>
    </row>
    <row r="152">
      <c r="I152" s="183"/>
    </row>
    <row r="153">
      <c r="I153" s="183"/>
    </row>
    <row r="154">
      <c r="I154" s="183"/>
    </row>
    <row r="155">
      <c r="I155" s="183"/>
    </row>
    <row r="156">
      <c r="I156" s="183"/>
    </row>
    <row r="157">
      <c r="I157" s="183"/>
    </row>
    <row r="158">
      <c r="I158" s="183"/>
    </row>
    <row r="159">
      <c r="I159" s="183"/>
    </row>
    <row r="160">
      <c r="I160" s="183"/>
    </row>
    <row r="161">
      <c r="I161" s="183"/>
    </row>
    <row r="162">
      <c r="I162" s="183"/>
    </row>
    <row r="163">
      <c r="I163" s="183"/>
    </row>
    <row r="164">
      <c r="I164" s="183"/>
    </row>
    <row r="165">
      <c r="I165" s="183"/>
    </row>
    <row r="166">
      <c r="I166" s="183"/>
    </row>
    <row r="167">
      <c r="I167" s="183"/>
    </row>
    <row r="168">
      <c r="I168" s="183"/>
    </row>
    <row r="169">
      <c r="I169" s="183"/>
    </row>
    <row r="170">
      <c r="I170" s="183"/>
    </row>
    <row r="171">
      <c r="I171" s="183"/>
    </row>
    <row r="172">
      <c r="I172" s="183"/>
    </row>
    <row r="173">
      <c r="I173" s="183"/>
    </row>
    <row r="174">
      <c r="I174" s="183"/>
    </row>
    <row r="175">
      <c r="I175" s="183"/>
    </row>
    <row r="176">
      <c r="I176" s="183"/>
    </row>
    <row r="177">
      <c r="I177" s="183"/>
    </row>
    <row r="178">
      <c r="I178" s="183"/>
    </row>
    <row r="179">
      <c r="I179" s="183"/>
    </row>
    <row r="180">
      <c r="I180" s="183"/>
    </row>
    <row r="181">
      <c r="I181" s="183"/>
    </row>
    <row r="182">
      <c r="I182" s="183"/>
    </row>
    <row r="183">
      <c r="I183" s="183"/>
    </row>
    <row r="184">
      <c r="I184" s="183"/>
    </row>
    <row r="185">
      <c r="I185" s="183"/>
    </row>
    <row r="186">
      <c r="I186" s="183"/>
    </row>
    <row r="187">
      <c r="I187" s="183"/>
    </row>
    <row r="188">
      <c r="I188" s="183"/>
    </row>
    <row r="189">
      <c r="I189" s="183"/>
    </row>
    <row r="190">
      <c r="I190" s="183"/>
    </row>
    <row r="191">
      <c r="I191" s="183"/>
    </row>
    <row r="192">
      <c r="I192" s="183"/>
    </row>
    <row r="193">
      <c r="I193" s="183"/>
    </row>
    <row r="194">
      <c r="I194" s="183"/>
    </row>
    <row r="195">
      <c r="I195" s="183"/>
    </row>
    <row r="196">
      <c r="I196" s="183"/>
    </row>
    <row r="197">
      <c r="I197" s="183"/>
    </row>
    <row r="198">
      <c r="I198" s="183"/>
    </row>
    <row r="199">
      <c r="I199" s="183"/>
    </row>
    <row r="200">
      <c r="I200" s="183"/>
    </row>
    <row r="201">
      <c r="I201" s="183"/>
    </row>
    <row r="202">
      <c r="I202" s="183"/>
    </row>
    <row r="203">
      <c r="I203" s="183"/>
    </row>
    <row r="204">
      <c r="I204" s="183"/>
    </row>
    <row r="205">
      <c r="I205" s="183"/>
    </row>
    <row r="206">
      <c r="I206" s="183"/>
    </row>
    <row r="207">
      <c r="I207" s="183"/>
    </row>
    <row r="208">
      <c r="I208" s="183"/>
    </row>
    <row r="209">
      <c r="I209" s="183"/>
    </row>
    <row r="210">
      <c r="I210" s="183"/>
    </row>
    <row r="211">
      <c r="I211" s="183"/>
    </row>
    <row r="212">
      <c r="I212" s="183"/>
    </row>
    <row r="213">
      <c r="I213" s="183"/>
    </row>
    <row r="214">
      <c r="I214" s="183"/>
    </row>
    <row r="215">
      <c r="I215" s="183"/>
    </row>
    <row r="216">
      <c r="I216" s="183"/>
    </row>
    <row r="217">
      <c r="I217" s="183"/>
    </row>
    <row r="218">
      <c r="I218" s="183"/>
    </row>
    <row r="219">
      <c r="I219" s="183"/>
    </row>
    <row r="220">
      <c r="I220" s="183"/>
    </row>
    <row r="221">
      <c r="I221" s="183"/>
    </row>
    <row r="222">
      <c r="I222" s="183"/>
    </row>
    <row r="223">
      <c r="I223" s="183"/>
    </row>
    <row r="224">
      <c r="I224" s="183"/>
    </row>
    <row r="225">
      <c r="I225" s="183"/>
    </row>
    <row r="226">
      <c r="I226" s="183"/>
    </row>
    <row r="227">
      <c r="I227" s="183"/>
    </row>
    <row r="228">
      <c r="I228" s="183"/>
    </row>
    <row r="229">
      <c r="I229" s="183"/>
    </row>
    <row r="230">
      <c r="I230" s="183"/>
    </row>
    <row r="231">
      <c r="I231" s="183"/>
    </row>
    <row r="232">
      <c r="I232" s="183"/>
    </row>
    <row r="233">
      <c r="I233" s="183"/>
    </row>
    <row r="234">
      <c r="I234" s="183"/>
    </row>
    <row r="235">
      <c r="I235" s="183"/>
    </row>
    <row r="236">
      <c r="I236" s="183"/>
    </row>
    <row r="237">
      <c r="I237" s="183"/>
    </row>
    <row r="238">
      <c r="I238" s="183"/>
    </row>
    <row r="239">
      <c r="I239" s="183"/>
    </row>
    <row r="240">
      <c r="I240" s="183"/>
    </row>
    <row r="241">
      <c r="I241" s="183"/>
    </row>
    <row r="242">
      <c r="I242" s="183"/>
    </row>
    <row r="243">
      <c r="I243" s="183"/>
    </row>
    <row r="244">
      <c r="I244" s="183"/>
    </row>
    <row r="245">
      <c r="I245" s="183"/>
    </row>
    <row r="246">
      <c r="I246" s="183"/>
    </row>
    <row r="247">
      <c r="I247" s="183"/>
    </row>
    <row r="248">
      <c r="I248" s="183"/>
    </row>
    <row r="249">
      <c r="I249" s="183"/>
    </row>
    <row r="250">
      <c r="I250" s="183"/>
    </row>
    <row r="251">
      <c r="I251" s="183"/>
    </row>
    <row r="252">
      <c r="I252" s="183"/>
    </row>
    <row r="253">
      <c r="I253" s="183"/>
    </row>
    <row r="254">
      <c r="I254" s="183"/>
    </row>
    <row r="255">
      <c r="I255" s="183"/>
    </row>
    <row r="256">
      <c r="I256" s="183"/>
    </row>
    <row r="257">
      <c r="I257" s="183"/>
    </row>
    <row r="258">
      <c r="I258" s="183"/>
    </row>
    <row r="259">
      <c r="I259" s="183"/>
    </row>
    <row r="260">
      <c r="I260" s="183"/>
    </row>
    <row r="261">
      <c r="I261" s="183"/>
    </row>
    <row r="262">
      <c r="I262" s="183"/>
    </row>
    <row r="263">
      <c r="I263" s="183"/>
    </row>
    <row r="264">
      <c r="I264" s="183"/>
    </row>
    <row r="265">
      <c r="I265" s="183"/>
    </row>
    <row r="266">
      <c r="I266" s="183"/>
    </row>
    <row r="267">
      <c r="I267" s="183"/>
    </row>
    <row r="268">
      <c r="I268" s="183"/>
    </row>
    <row r="269">
      <c r="I269" s="183"/>
    </row>
    <row r="270">
      <c r="I270" s="183"/>
    </row>
    <row r="271">
      <c r="I271" s="183"/>
    </row>
    <row r="272">
      <c r="I272" s="183"/>
    </row>
    <row r="273">
      <c r="I273" s="183"/>
    </row>
    <row r="274">
      <c r="I274" s="183"/>
    </row>
    <row r="275">
      <c r="I275" s="183"/>
    </row>
    <row r="276">
      <c r="I276" s="183"/>
    </row>
    <row r="277">
      <c r="I277" s="183"/>
    </row>
    <row r="278">
      <c r="I278" s="183"/>
    </row>
    <row r="279">
      <c r="I279" s="183"/>
    </row>
    <row r="280">
      <c r="I280" s="183"/>
    </row>
    <row r="281">
      <c r="I281" s="183"/>
    </row>
    <row r="282">
      <c r="I282" s="183"/>
    </row>
    <row r="283">
      <c r="I283" s="183"/>
    </row>
    <row r="284">
      <c r="I284" s="183"/>
    </row>
    <row r="285">
      <c r="I285" s="183"/>
    </row>
    <row r="286">
      <c r="I286" s="183"/>
    </row>
    <row r="287">
      <c r="I287" s="183"/>
    </row>
    <row r="288">
      <c r="I288" s="183"/>
    </row>
    <row r="289">
      <c r="I289" s="183"/>
    </row>
    <row r="290">
      <c r="I290" s="183"/>
    </row>
    <row r="291">
      <c r="I291" s="183"/>
    </row>
    <row r="292">
      <c r="I292" s="183"/>
    </row>
    <row r="293">
      <c r="I293" s="183"/>
    </row>
    <row r="294">
      <c r="I294" s="183"/>
    </row>
    <row r="295">
      <c r="I295" s="183"/>
    </row>
    <row r="296">
      <c r="I296" s="183"/>
    </row>
    <row r="297">
      <c r="I297" s="183"/>
    </row>
    <row r="298">
      <c r="I298" s="183"/>
    </row>
    <row r="299">
      <c r="I299" s="183"/>
    </row>
    <row r="300">
      <c r="I300" s="183"/>
    </row>
    <row r="301">
      <c r="I301" s="183"/>
    </row>
    <row r="302">
      <c r="I302" s="183"/>
    </row>
    <row r="303">
      <c r="I303" s="183"/>
    </row>
    <row r="304">
      <c r="I304" s="183"/>
    </row>
    <row r="305">
      <c r="I305" s="183"/>
    </row>
    <row r="306">
      <c r="I306" s="183"/>
    </row>
    <row r="307">
      <c r="I307" s="183"/>
    </row>
    <row r="308">
      <c r="I308" s="183"/>
    </row>
    <row r="309">
      <c r="I309" s="183"/>
    </row>
    <row r="310">
      <c r="I310" s="183"/>
    </row>
    <row r="311">
      <c r="I311" s="183"/>
    </row>
    <row r="312">
      <c r="I312" s="183"/>
    </row>
    <row r="313">
      <c r="I313" s="183"/>
    </row>
    <row r="314">
      <c r="I314" s="183"/>
    </row>
    <row r="315">
      <c r="I315" s="183"/>
    </row>
    <row r="316">
      <c r="I316" s="183"/>
    </row>
    <row r="317">
      <c r="I317" s="183"/>
    </row>
    <row r="318">
      <c r="I318" s="183"/>
    </row>
    <row r="319">
      <c r="I319" s="183"/>
    </row>
    <row r="320">
      <c r="I320" s="183"/>
    </row>
    <row r="321">
      <c r="I321" s="183"/>
    </row>
    <row r="322">
      <c r="I322" s="183"/>
    </row>
    <row r="323">
      <c r="I323" s="183"/>
    </row>
    <row r="324">
      <c r="I324" s="183"/>
    </row>
    <row r="325">
      <c r="I325" s="183"/>
    </row>
    <row r="326">
      <c r="I326" s="183"/>
    </row>
    <row r="327">
      <c r="I327" s="183"/>
    </row>
    <row r="328">
      <c r="I328" s="183"/>
    </row>
    <row r="329">
      <c r="I329" s="183"/>
    </row>
    <row r="330">
      <c r="I330" s="183"/>
    </row>
    <row r="331">
      <c r="I331" s="183"/>
    </row>
    <row r="332">
      <c r="I332" s="183"/>
    </row>
    <row r="333">
      <c r="I333" s="183"/>
    </row>
    <row r="334">
      <c r="I334" s="183"/>
    </row>
    <row r="335">
      <c r="I335" s="183"/>
    </row>
    <row r="336">
      <c r="I336" s="183"/>
    </row>
    <row r="337">
      <c r="I337" s="183"/>
    </row>
    <row r="338">
      <c r="I338" s="183"/>
    </row>
    <row r="339">
      <c r="I339" s="183"/>
    </row>
    <row r="340">
      <c r="I340" s="183"/>
    </row>
    <row r="341">
      <c r="I341" s="183"/>
    </row>
    <row r="342">
      <c r="I342" s="183"/>
    </row>
    <row r="343">
      <c r="I343" s="183"/>
    </row>
    <row r="344">
      <c r="I344" s="183"/>
    </row>
    <row r="345">
      <c r="I345" s="183"/>
    </row>
    <row r="346">
      <c r="I346" s="183"/>
    </row>
    <row r="347">
      <c r="I347" s="183"/>
    </row>
    <row r="348">
      <c r="I348" s="183"/>
    </row>
    <row r="349">
      <c r="I349" s="183"/>
    </row>
    <row r="350">
      <c r="I350" s="183"/>
    </row>
    <row r="351">
      <c r="I351" s="183"/>
    </row>
    <row r="352">
      <c r="I352" s="183"/>
    </row>
    <row r="353">
      <c r="I353" s="183"/>
    </row>
    <row r="354">
      <c r="I354" s="183"/>
    </row>
    <row r="355">
      <c r="I355" s="183"/>
    </row>
    <row r="356">
      <c r="I356" s="183"/>
    </row>
    <row r="357">
      <c r="I357" s="183"/>
    </row>
    <row r="358">
      <c r="I358" s="183"/>
    </row>
    <row r="359">
      <c r="I359" s="183"/>
    </row>
    <row r="360">
      <c r="I360" s="183"/>
    </row>
    <row r="361">
      <c r="I361" s="183"/>
    </row>
    <row r="362">
      <c r="I362" s="183"/>
    </row>
    <row r="363">
      <c r="I363" s="183"/>
    </row>
    <row r="364">
      <c r="I364" s="183"/>
    </row>
    <row r="365">
      <c r="I365" s="183"/>
    </row>
    <row r="366">
      <c r="I366" s="183"/>
    </row>
    <row r="367">
      <c r="I367" s="183"/>
    </row>
    <row r="368">
      <c r="I368" s="183"/>
    </row>
    <row r="369">
      <c r="I369" s="183"/>
    </row>
    <row r="370">
      <c r="I370" s="183"/>
    </row>
    <row r="371">
      <c r="I371" s="183"/>
    </row>
    <row r="372">
      <c r="I372" s="183"/>
    </row>
    <row r="373">
      <c r="I373" s="183"/>
    </row>
    <row r="374">
      <c r="I374" s="183"/>
    </row>
    <row r="375">
      <c r="I375" s="183"/>
    </row>
    <row r="376">
      <c r="I376" s="183"/>
    </row>
    <row r="377">
      <c r="I377" s="183"/>
    </row>
    <row r="378">
      <c r="I378" s="183"/>
    </row>
    <row r="379">
      <c r="I379" s="183"/>
    </row>
    <row r="380">
      <c r="I380" s="183"/>
    </row>
    <row r="381">
      <c r="I381" s="183"/>
    </row>
    <row r="382">
      <c r="I382" s="183"/>
    </row>
    <row r="383">
      <c r="I383" s="183"/>
    </row>
    <row r="384">
      <c r="I384" s="183"/>
    </row>
    <row r="385">
      <c r="I385" s="183"/>
    </row>
    <row r="386">
      <c r="I386" s="183"/>
    </row>
    <row r="387">
      <c r="I387" s="183"/>
    </row>
    <row r="388">
      <c r="I388" s="183"/>
    </row>
    <row r="389">
      <c r="I389" s="183"/>
    </row>
    <row r="390">
      <c r="I390" s="183"/>
    </row>
    <row r="391">
      <c r="I391" s="183"/>
    </row>
    <row r="392">
      <c r="I392" s="183"/>
    </row>
    <row r="393">
      <c r="I393" s="183"/>
    </row>
    <row r="394">
      <c r="I394" s="183"/>
    </row>
    <row r="395">
      <c r="I395" s="183"/>
    </row>
    <row r="396">
      <c r="I396" s="183"/>
    </row>
    <row r="397">
      <c r="I397" s="183"/>
    </row>
    <row r="398">
      <c r="I398" s="183"/>
    </row>
    <row r="399">
      <c r="I399" s="183"/>
    </row>
    <row r="400">
      <c r="I400" s="183"/>
    </row>
    <row r="401">
      <c r="I401" s="183"/>
    </row>
    <row r="402">
      <c r="I402" s="183"/>
    </row>
    <row r="403">
      <c r="I403" s="183"/>
    </row>
    <row r="404">
      <c r="I404" s="183"/>
    </row>
    <row r="405">
      <c r="I405" s="183"/>
    </row>
    <row r="406">
      <c r="I406" s="183"/>
    </row>
    <row r="407">
      <c r="I407" s="183"/>
    </row>
    <row r="408">
      <c r="I408" s="183"/>
    </row>
    <row r="409">
      <c r="I409" s="183"/>
    </row>
    <row r="410">
      <c r="I410" s="183"/>
    </row>
    <row r="411">
      <c r="I411" s="183"/>
    </row>
    <row r="412">
      <c r="I412" s="183"/>
    </row>
    <row r="413">
      <c r="I413" s="183"/>
    </row>
    <row r="414">
      <c r="I414" s="183"/>
    </row>
    <row r="415">
      <c r="I415" s="183"/>
    </row>
    <row r="416">
      <c r="I416" s="183"/>
    </row>
    <row r="417">
      <c r="I417" s="183"/>
    </row>
    <row r="418">
      <c r="I418" s="183"/>
    </row>
    <row r="419">
      <c r="I419" s="183"/>
    </row>
    <row r="420">
      <c r="I420" s="183"/>
    </row>
    <row r="421">
      <c r="I421" s="183"/>
    </row>
    <row r="422">
      <c r="I422" s="183"/>
    </row>
    <row r="423">
      <c r="I423" s="183"/>
    </row>
    <row r="424">
      <c r="I424" s="183"/>
    </row>
    <row r="425">
      <c r="I425" s="183"/>
    </row>
    <row r="426">
      <c r="I426" s="183"/>
    </row>
    <row r="427">
      <c r="I427" s="183"/>
    </row>
    <row r="428">
      <c r="I428" s="183"/>
    </row>
    <row r="429">
      <c r="I429" s="183"/>
    </row>
    <row r="430">
      <c r="I430" s="183"/>
    </row>
    <row r="431">
      <c r="I431" s="183"/>
    </row>
    <row r="432">
      <c r="I432" s="183"/>
    </row>
    <row r="433">
      <c r="I433" s="183"/>
    </row>
    <row r="434">
      <c r="I434" s="183"/>
    </row>
    <row r="435">
      <c r="I435" s="183"/>
    </row>
    <row r="436">
      <c r="I436" s="183"/>
    </row>
    <row r="437">
      <c r="I437" s="183"/>
    </row>
    <row r="438">
      <c r="I438" s="183"/>
    </row>
    <row r="439">
      <c r="I439" s="183"/>
    </row>
    <row r="440">
      <c r="I440" s="183"/>
    </row>
    <row r="441">
      <c r="I441" s="183"/>
    </row>
    <row r="442">
      <c r="I442" s="183"/>
    </row>
    <row r="443">
      <c r="I443" s="183"/>
    </row>
    <row r="444">
      <c r="I444" s="183"/>
    </row>
    <row r="445">
      <c r="I445" s="183"/>
    </row>
    <row r="446">
      <c r="I446" s="183"/>
    </row>
    <row r="447">
      <c r="I447" s="183"/>
    </row>
    <row r="448">
      <c r="I448" s="183"/>
    </row>
    <row r="449">
      <c r="I449" s="183"/>
    </row>
    <row r="450">
      <c r="I450" s="183"/>
    </row>
    <row r="451">
      <c r="I451" s="183"/>
    </row>
    <row r="452">
      <c r="I452" s="183"/>
    </row>
    <row r="453">
      <c r="I453" s="183"/>
    </row>
    <row r="454">
      <c r="I454" s="183"/>
    </row>
    <row r="455">
      <c r="I455" s="183"/>
    </row>
    <row r="456">
      <c r="I456" s="183"/>
    </row>
    <row r="457">
      <c r="I457" s="183"/>
    </row>
    <row r="458">
      <c r="I458" s="183"/>
    </row>
    <row r="459">
      <c r="I459" s="183"/>
    </row>
    <row r="460">
      <c r="I460" s="183"/>
    </row>
    <row r="461">
      <c r="I461" s="183"/>
    </row>
    <row r="462">
      <c r="I462" s="183"/>
    </row>
    <row r="463">
      <c r="I463" s="183"/>
    </row>
    <row r="464">
      <c r="I464" s="183"/>
    </row>
    <row r="465">
      <c r="I465" s="183"/>
    </row>
    <row r="466">
      <c r="I466" s="183"/>
    </row>
    <row r="467">
      <c r="I467" s="183"/>
    </row>
    <row r="468">
      <c r="I468" s="183"/>
    </row>
    <row r="469">
      <c r="I469" s="183"/>
    </row>
    <row r="470">
      <c r="I470" s="183"/>
    </row>
    <row r="471">
      <c r="I471" s="183"/>
    </row>
    <row r="472">
      <c r="I472" s="183"/>
    </row>
    <row r="473">
      <c r="I473" s="183"/>
    </row>
    <row r="474">
      <c r="I474" s="183"/>
    </row>
    <row r="475">
      <c r="I475" s="183"/>
    </row>
    <row r="476">
      <c r="I476" s="183"/>
    </row>
    <row r="477">
      <c r="I477" s="183"/>
    </row>
    <row r="478">
      <c r="I478" s="183"/>
    </row>
    <row r="479">
      <c r="I479" s="183"/>
    </row>
    <row r="480">
      <c r="I480" s="183"/>
    </row>
    <row r="481">
      <c r="I481" s="183"/>
    </row>
    <row r="482">
      <c r="I482" s="183"/>
    </row>
    <row r="483">
      <c r="I483" s="183"/>
    </row>
    <row r="484">
      <c r="I484" s="183"/>
    </row>
    <row r="485">
      <c r="I485" s="183"/>
    </row>
    <row r="486">
      <c r="I486" s="183"/>
    </row>
    <row r="487">
      <c r="I487" s="183"/>
    </row>
    <row r="488">
      <c r="I488" s="183"/>
    </row>
    <row r="489">
      <c r="I489" s="183"/>
    </row>
    <row r="490">
      <c r="I490" s="183"/>
    </row>
    <row r="491">
      <c r="I491" s="183"/>
    </row>
    <row r="492">
      <c r="I492" s="183"/>
    </row>
    <row r="493">
      <c r="I493" s="183"/>
    </row>
    <row r="494">
      <c r="I494" s="183"/>
    </row>
    <row r="495">
      <c r="I495" s="183"/>
    </row>
    <row r="496">
      <c r="I496" s="183"/>
    </row>
    <row r="497">
      <c r="I497" s="183"/>
    </row>
    <row r="498">
      <c r="I498" s="183"/>
    </row>
    <row r="499">
      <c r="I499" s="183"/>
    </row>
    <row r="500">
      <c r="I500" s="183"/>
    </row>
    <row r="501">
      <c r="I501" s="183"/>
    </row>
    <row r="502">
      <c r="I502" s="183"/>
    </row>
    <row r="503">
      <c r="I503" s="183"/>
    </row>
    <row r="504">
      <c r="I504" s="183"/>
    </row>
    <row r="505">
      <c r="I505" s="183"/>
    </row>
    <row r="506">
      <c r="I506" s="183"/>
    </row>
    <row r="507">
      <c r="I507" s="183"/>
    </row>
    <row r="508">
      <c r="I508" s="183"/>
    </row>
    <row r="509">
      <c r="I509" s="183"/>
    </row>
    <row r="510">
      <c r="I510" s="183"/>
    </row>
    <row r="511">
      <c r="I511" s="183"/>
    </row>
    <row r="512">
      <c r="I512" s="183"/>
    </row>
    <row r="513">
      <c r="I513" s="183"/>
    </row>
    <row r="514">
      <c r="I514" s="183"/>
    </row>
    <row r="515">
      <c r="I515" s="183"/>
    </row>
    <row r="516">
      <c r="I516" s="183"/>
    </row>
    <row r="517">
      <c r="I517" s="183"/>
    </row>
    <row r="518">
      <c r="I518" s="183"/>
    </row>
    <row r="519">
      <c r="I519" s="183"/>
    </row>
    <row r="520">
      <c r="I520" s="183"/>
    </row>
    <row r="521">
      <c r="I521" s="183"/>
    </row>
    <row r="522">
      <c r="I522" s="183"/>
    </row>
    <row r="523">
      <c r="I523" s="183"/>
    </row>
    <row r="524">
      <c r="I524" s="183"/>
    </row>
    <row r="525">
      <c r="I525" s="183"/>
    </row>
    <row r="526">
      <c r="I526" s="183"/>
    </row>
    <row r="527">
      <c r="I527" s="183"/>
    </row>
    <row r="528">
      <c r="I528" s="183"/>
    </row>
    <row r="529">
      <c r="I529" s="183"/>
    </row>
    <row r="530">
      <c r="I530" s="183"/>
    </row>
    <row r="531">
      <c r="I531" s="183"/>
    </row>
    <row r="532">
      <c r="I532" s="183"/>
    </row>
    <row r="533">
      <c r="I533" s="183"/>
    </row>
    <row r="534">
      <c r="I534" s="183"/>
    </row>
    <row r="535">
      <c r="I535" s="183"/>
    </row>
    <row r="536">
      <c r="I536" s="183"/>
    </row>
    <row r="537">
      <c r="I537" s="183"/>
    </row>
    <row r="538">
      <c r="I538" s="183"/>
    </row>
    <row r="539">
      <c r="I539" s="183"/>
    </row>
    <row r="540">
      <c r="I540" s="183"/>
    </row>
    <row r="541">
      <c r="I541" s="183"/>
    </row>
    <row r="542">
      <c r="I542" s="183"/>
    </row>
    <row r="543">
      <c r="I543" s="183"/>
    </row>
    <row r="544">
      <c r="I544" s="183"/>
    </row>
    <row r="545">
      <c r="I545" s="183"/>
    </row>
    <row r="546">
      <c r="I546" s="183"/>
    </row>
    <row r="547">
      <c r="I547" s="183"/>
    </row>
    <row r="548">
      <c r="I548" s="183"/>
    </row>
    <row r="549">
      <c r="I549" s="183"/>
    </row>
    <row r="550">
      <c r="I550" s="183"/>
    </row>
    <row r="551">
      <c r="I551" s="183"/>
    </row>
    <row r="552">
      <c r="I552" s="183"/>
    </row>
    <row r="553">
      <c r="I553" s="183"/>
    </row>
    <row r="554">
      <c r="I554" s="183"/>
    </row>
    <row r="555">
      <c r="I555" s="183"/>
    </row>
    <row r="556">
      <c r="I556" s="183"/>
    </row>
    <row r="557">
      <c r="I557" s="183"/>
    </row>
    <row r="558">
      <c r="I558" s="183"/>
    </row>
    <row r="559">
      <c r="I559" s="183"/>
    </row>
    <row r="560">
      <c r="I560" s="183"/>
    </row>
    <row r="561">
      <c r="I561" s="183"/>
    </row>
    <row r="562">
      <c r="I562" s="183"/>
    </row>
    <row r="563">
      <c r="I563" s="183"/>
    </row>
    <row r="564">
      <c r="I564" s="183"/>
    </row>
    <row r="565">
      <c r="I565" s="183"/>
    </row>
    <row r="566">
      <c r="I566" s="183"/>
    </row>
    <row r="567">
      <c r="I567" s="183"/>
    </row>
    <row r="568">
      <c r="I568" s="183"/>
    </row>
    <row r="569">
      <c r="I569" s="183"/>
    </row>
    <row r="570">
      <c r="I570" s="183"/>
    </row>
    <row r="571">
      <c r="I571" s="183"/>
    </row>
    <row r="572">
      <c r="I572" s="183"/>
    </row>
    <row r="573">
      <c r="I573" s="183"/>
    </row>
    <row r="574">
      <c r="I574" s="183"/>
    </row>
    <row r="575">
      <c r="I575" s="183"/>
    </row>
    <row r="576">
      <c r="I576" s="183"/>
    </row>
    <row r="577">
      <c r="I577" s="183"/>
    </row>
    <row r="578">
      <c r="I578" s="183"/>
    </row>
    <row r="579">
      <c r="I579" s="183"/>
    </row>
    <row r="580">
      <c r="I580" s="183"/>
    </row>
    <row r="581">
      <c r="I581" s="183"/>
    </row>
    <row r="582">
      <c r="I582" s="183"/>
    </row>
    <row r="583">
      <c r="I583" s="183"/>
    </row>
    <row r="584">
      <c r="I584" s="183"/>
    </row>
    <row r="585">
      <c r="I585" s="183"/>
    </row>
    <row r="586">
      <c r="I586" s="183"/>
    </row>
    <row r="587">
      <c r="I587" s="183"/>
    </row>
    <row r="588">
      <c r="I588" s="183"/>
    </row>
    <row r="589">
      <c r="I589" s="183"/>
    </row>
    <row r="590">
      <c r="I590" s="183"/>
    </row>
    <row r="591">
      <c r="I591" s="183"/>
    </row>
    <row r="592">
      <c r="I592" s="183"/>
    </row>
    <row r="593">
      <c r="I593" s="183"/>
    </row>
    <row r="594">
      <c r="I594" s="183"/>
    </row>
    <row r="595">
      <c r="I595" s="183"/>
    </row>
    <row r="596">
      <c r="I596" s="183"/>
    </row>
    <row r="597">
      <c r="I597" s="183"/>
    </row>
    <row r="598">
      <c r="I598" s="183"/>
    </row>
    <row r="599">
      <c r="I599" s="183"/>
    </row>
    <row r="600">
      <c r="I600" s="183"/>
    </row>
    <row r="601">
      <c r="I601" s="183"/>
    </row>
    <row r="602">
      <c r="I602" s="183"/>
    </row>
    <row r="603">
      <c r="I603" s="183"/>
    </row>
    <row r="604">
      <c r="I604" s="183"/>
    </row>
    <row r="605">
      <c r="I605" s="183"/>
    </row>
    <row r="606">
      <c r="I606" s="183"/>
    </row>
    <row r="607">
      <c r="I607" s="183"/>
    </row>
    <row r="608">
      <c r="I608" s="183"/>
    </row>
    <row r="609">
      <c r="I609" s="183"/>
    </row>
    <row r="610">
      <c r="I610" s="183"/>
    </row>
    <row r="611">
      <c r="I611" s="183"/>
    </row>
    <row r="612">
      <c r="I612" s="183"/>
    </row>
    <row r="613">
      <c r="I613" s="183"/>
    </row>
    <row r="614">
      <c r="I614" s="183"/>
    </row>
    <row r="615">
      <c r="I615" s="183"/>
    </row>
    <row r="616">
      <c r="I616" s="183"/>
    </row>
    <row r="617">
      <c r="I617" s="183"/>
    </row>
    <row r="618">
      <c r="I618" s="183"/>
    </row>
    <row r="619">
      <c r="I619" s="183"/>
    </row>
    <row r="620">
      <c r="I620" s="183"/>
    </row>
    <row r="621">
      <c r="I621" s="183"/>
    </row>
    <row r="622">
      <c r="I622" s="183"/>
    </row>
    <row r="623">
      <c r="I623" s="183"/>
    </row>
    <row r="624">
      <c r="I624" s="183"/>
    </row>
    <row r="625">
      <c r="I625" s="183"/>
    </row>
    <row r="626">
      <c r="I626" s="183"/>
    </row>
    <row r="627">
      <c r="I627" s="183"/>
    </row>
    <row r="628">
      <c r="I628" s="183"/>
    </row>
    <row r="629">
      <c r="I629" s="183"/>
    </row>
    <row r="630">
      <c r="I630" s="183"/>
    </row>
    <row r="631">
      <c r="I631" s="183"/>
    </row>
    <row r="632">
      <c r="I632" s="183"/>
    </row>
    <row r="633">
      <c r="I633" s="183"/>
    </row>
    <row r="634">
      <c r="I634" s="183"/>
    </row>
    <row r="635">
      <c r="I635" s="183"/>
    </row>
    <row r="636">
      <c r="I636" s="183"/>
    </row>
    <row r="637">
      <c r="I637" s="183"/>
    </row>
    <row r="638">
      <c r="I638" s="183"/>
    </row>
    <row r="639">
      <c r="I639" s="183"/>
    </row>
    <row r="640">
      <c r="I640" s="183"/>
    </row>
    <row r="641">
      <c r="I641" s="183"/>
    </row>
    <row r="642">
      <c r="I642" s="183"/>
    </row>
    <row r="643">
      <c r="I643" s="183"/>
    </row>
    <row r="644">
      <c r="I644" s="183"/>
    </row>
    <row r="645">
      <c r="I645" s="183"/>
    </row>
    <row r="646">
      <c r="I646" s="183"/>
    </row>
    <row r="647">
      <c r="I647" s="183"/>
    </row>
    <row r="648">
      <c r="I648" s="183"/>
    </row>
    <row r="649">
      <c r="I649" s="183"/>
    </row>
    <row r="650">
      <c r="I650" s="183"/>
    </row>
    <row r="651">
      <c r="I651" s="183"/>
    </row>
    <row r="652">
      <c r="I652" s="183"/>
    </row>
    <row r="653">
      <c r="I653" s="183"/>
    </row>
    <row r="654">
      <c r="I654" s="183"/>
    </row>
    <row r="655">
      <c r="I655" s="183"/>
    </row>
    <row r="656">
      <c r="I656" s="183"/>
    </row>
    <row r="657">
      <c r="I657" s="183"/>
    </row>
    <row r="658">
      <c r="I658" s="183"/>
    </row>
    <row r="659">
      <c r="I659" s="183"/>
    </row>
    <row r="660">
      <c r="I660" s="183"/>
    </row>
    <row r="661">
      <c r="I661" s="183"/>
    </row>
    <row r="662">
      <c r="I662" s="183"/>
    </row>
    <row r="663">
      <c r="I663" s="183"/>
    </row>
    <row r="664">
      <c r="I664" s="183"/>
    </row>
    <row r="665">
      <c r="I665" s="183"/>
    </row>
    <row r="666">
      <c r="I666" s="183"/>
    </row>
    <row r="667">
      <c r="I667" s="183"/>
    </row>
    <row r="668">
      <c r="I668" s="183"/>
    </row>
    <row r="669">
      <c r="I669" s="183"/>
    </row>
    <row r="670">
      <c r="I670" s="183"/>
    </row>
    <row r="671">
      <c r="I671" s="183"/>
    </row>
    <row r="672">
      <c r="I672" s="183"/>
    </row>
    <row r="673">
      <c r="I673" s="183"/>
    </row>
    <row r="674">
      <c r="I674" s="183"/>
    </row>
    <row r="675">
      <c r="I675" s="183"/>
    </row>
    <row r="676">
      <c r="I676" s="183"/>
    </row>
    <row r="677">
      <c r="I677" s="183"/>
    </row>
    <row r="678">
      <c r="I678" s="183"/>
    </row>
    <row r="679">
      <c r="I679" s="183"/>
    </row>
    <row r="680">
      <c r="I680" s="183"/>
    </row>
    <row r="681">
      <c r="I681" s="183"/>
    </row>
    <row r="682">
      <c r="I682" s="183"/>
    </row>
    <row r="683">
      <c r="I683" s="183"/>
    </row>
    <row r="684">
      <c r="I684" s="183"/>
    </row>
    <row r="685">
      <c r="I685" s="183"/>
    </row>
    <row r="686">
      <c r="I686" s="183"/>
    </row>
    <row r="687">
      <c r="I687" s="183"/>
    </row>
    <row r="688">
      <c r="I688" s="183"/>
    </row>
    <row r="689">
      <c r="I689" s="183"/>
    </row>
    <row r="690">
      <c r="I690" s="183"/>
    </row>
    <row r="691">
      <c r="I691" s="183"/>
    </row>
    <row r="692">
      <c r="I692" s="183"/>
    </row>
    <row r="693">
      <c r="I693" s="183"/>
    </row>
    <row r="694">
      <c r="I694" s="183"/>
    </row>
    <row r="695">
      <c r="I695" s="183"/>
    </row>
    <row r="696">
      <c r="I696" s="183"/>
    </row>
    <row r="697">
      <c r="I697" s="183"/>
    </row>
    <row r="698">
      <c r="I698" s="183"/>
    </row>
    <row r="699">
      <c r="I699" s="183"/>
    </row>
    <row r="700">
      <c r="I700" s="183"/>
    </row>
    <row r="701">
      <c r="I701" s="183"/>
    </row>
    <row r="702">
      <c r="I702" s="183"/>
    </row>
    <row r="703">
      <c r="I703" s="183"/>
    </row>
    <row r="704">
      <c r="I704" s="183"/>
    </row>
    <row r="705">
      <c r="I705" s="183"/>
    </row>
    <row r="706">
      <c r="I706" s="183"/>
    </row>
    <row r="707">
      <c r="I707" s="183"/>
    </row>
    <row r="708">
      <c r="I708" s="183"/>
    </row>
    <row r="709">
      <c r="I709" s="183"/>
    </row>
    <row r="710">
      <c r="I710" s="183"/>
    </row>
    <row r="711">
      <c r="I711" s="183"/>
    </row>
    <row r="712">
      <c r="I712" s="183"/>
    </row>
    <row r="713">
      <c r="I713" s="183"/>
    </row>
    <row r="714">
      <c r="I714" s="183"/>
    </row>
    <row r="715">
      <c r="I715" s="183"/>
    </row>
    <row r="716">
      <c r="I716" s="183"/>
    </row>
    <row r="717">
      <c r="I717" s="183"/>
    </row>
    <row r="718">
      <c r="I718" s="183"/>
    </row>
    <row r="719">
      <c r="I719" s="183"/>
    </row>
    <row r="720">
      <c r="I720" s="183"/>
    </row>
    <row r="721">
      <c r="I721" s="183"/>
    </row>
    <row r="722">
      <c r="I722" s="183"/>
    </row>
    <row r="723">
      <c r="I723" s="183"/>
    </row>
    <row r="724">
      <c r="I724" s="183"/>
    </row>
    <row r="725">
      <c r="I725" s="183"/>
    </row>
    <row r="726">
      <c r="I726" s="183"/>
    </row>
    <row r="727">
      <c r="I727" s="183"/>
    </row>
    <row r="728">
      <c r="I728" s="183"/>
    </row>
    <row r="729">
      <c r="I729" s="183"/>
    </row>
    <row r="730">
      <c r="I730" s="183"/>
    </row>
    <row r="731">
      <c r="I731" s="183"/>
    </row>
    <row r="732">
      <c r="I732" s="183"/>
    </row>
    <row r="733">
      <c r="I733" s="183"/>
    </row>
    <row r="734">
      <c r="I734" s="183"/>
    </row>
    <row r="735">
      <c r="I735" s="183"/>
    </row>
    <row r="736">
      <c r="I736" s="183"/>
    </row>
    <row r="737">
      <c r="I737" s="183"/>
    </row>
    <row r="738">
      <c r="I738" s="183"/>
    </row>
    <row r="739">
      <c r="I739" s="183"/>
    </row>
    <row r="740">
      <c r="I740" s="183"/>
    </row>
    <row r="741">
      <c r="I741" s="183"/>
    </row>
    <row r="742">
      <c r="I742" s="183"/>
    </row>
    <row r="743">
      <c r="I743" s="183"/>
    </row>
    <row r="744">
      <c r="I744" s="183"/>
    </row>
    <row r="745">
      <c r="I745" s="183"/>
    </row>
    <row r="746">
      <c r="I746" s="183"/>
    </row>
    <row r="747">
      <c r="I747" s="183"/>
    </row>
    <row r="748">
      <c r="I748" s="183"/>
    </row>
    <row r="749">
      <c r="I749" s="183"/>
    </row>
    <row r="750">
      <c r="I750" s="183"/>
    </row>
    <row r="751">
      <c r="I751" s="183"/>
    </row>
    <row r="752">
      <c r="I752" s="183"/>
    </row>
    <row r="753">
      <c r="I753" s="183"/>
    </row>
    <row r="754">
      <c r="I754" s="183"/>
    </row>
    <row r="755">
      <c r="I755" s="183"/>
    </row>
    <row r="756">
      <c r="I756" s="183"/>
    </row>
    <row r="757">
      <c r="I757" s="183"/>
    </row>
    <row r="758">
      <c r="I758" s="183"/>
    </row>
    <row r="759">
      <c r="I759" s="183"/>
    </row>
    <row r="760">
      <c r="I760" s="183"/>
    </row>
    <row r="761">
      <c r="I761" s="183"/>
    </row>
    <row r="762">
      <c r="I762" s="183"/>
    </row>
    <row r="763">
      <c r="I763" s="183"/>
    </row>
    <row r="764">
      <c r="I764" s="183"/>
    </row>
    <row r="765">
      <c r="I765" s="183"/>
    </row>
    <row r="766">
      <c r="I766" s="183"/>
    </row>
    <row r="767">
      <c r="I767" s="183"/>
    </row>
    <row r="768">
      <c r="I768" s="183"/>
    </row>
    <row r="769">
      <c r="I769" s="183"/>
    </row>
    <row r="770">
      <c r="I770" s="183"/>
    </row>
    <row r="771">
      <c r="I771" s="183"/>
    </row>
    <row r="772">
      <c r="I772" s="183"/>
    </row>
    <row r="773">
      <c r="I773" s="183"/>
    </row>
    <row r="774">
      <c r="I774" s="183"/>
    </row>
    <row r="775">
      <c r="I775" s="183"/>
    </row>
    <row r="776">
      <c r="I776" s="183"/>
    </row>
    <row r="777">
      <c r="I777" s="183"/>
    </row>
    <row r="778">
      <c r="I778" s="183"/>
    </row>
    <row r="779">
      <c r="I779" s="183"/>
    </row>
    <row r="780">
      <c r="I780" s="183"/>
    </row>
    <row r="781">
      <c r="I781" s="183"/>
    </row>
    <row r="782">
      <c r="I782" s="183"/>
    </row>
    <row r="783">
      <c r="I783" s="183"/>
    </row>
    <row r="784">
      <c r="I784" s="183"/>
    </row>
    <row r="785">
      <c r="I785" s="183"/>
    </row>
    <row r="786">
      <c r="I786" s="183"/>
    </row>
    <row r="787">
      <c r="I787" s="183"/>
    </row>
    <row r="788">
      <c r="I788" s="183"/>
    </row>
    <row r="789">
      <c r="I789" s="183"/>
    </row>
    <row r="790">
      <c r="I790" s="183"/>
    </row>
    <row r="791">
      <c r="I791" s="183"/>
    </row>
    <row r="792">
      <c r="I792" s="183"/>
    </row>
    <row r="793">
      <c r="I793" s="183"/>
    </row>
    <row r="794">
      <c r="I794" s="183"/>
    </row>
    <row r="795">
      <c r="I795" s="183"/>
    </row>
    <row r="796">
      <c r="I796" s="183"/>
    </row>
    <row r="797">
      <c r="I797" s="183"/>
    </row>
    <row r="798">
      <c r="I798" s="183"/>
    </row>
    <row r="799">
      <c r="I799" s="183"/>
    </row>
    <row r="800">
      <c r="I800" s="183"/>
    </row>
    <row r="801">
      <c r="I801" s="183"/>
    </row>
    <row r="802">
      <c r="I802" s="183"/>
    </row>
    <row r="803">
      <c r="I803" s="183"/>
    </row>
    <row r="804">
      <c r="I804" s="183"/>
    </row>
    <row r="805">
      <c r="I805" s="183"/>
    </row>
    <row r="806">
      <c r="I806" s="183"/>
    </row>
    <row r="807">
      <c r="I807" s="183"/>
    </row>
    <row r="808">
      <c r="I808" s="183"/>
    </row>
    <row r="809">
      <c r="I809" s="183"/>
    </row>
    <row r="810">
      <c r="I810" s="183"/>
    </row>
    <row r="811">
      <c r="I811" s="183"/>
    </row>
    <row r="812">
      <c r="I812" s="183"/>
    </row>
    <row r="813">
      <c r="I813" s="183"/>
    </row>
    <row r="814">
      <c r="I814" s="183"/>
    </row>
    <row r="815">
      <c r="I815" s="183"/>
    </row>
    <row r="816">
      <c r="I816" s="183"/>
    </row>
    <row r="817">
      <c r="I817" s="183"/>
    </row>
    <row r="818">
      <c r="I818" s="183"/>
    </row>
    <row r="819">
      <c r="I819" s="183"/>
    </row>
    <row r="820">
      <c r="I820" s="183"/>
    </row>
    <row r="821">
      <c r="I821" s="183"/>
    </row>
    <row r="822">
      <c r="I822" s="183"/>
    </row>
    <row r="823">
      <c r="I823" s="183"/>
    </row>
    <row r="824">
      <c r="I824" s="183"/>
    </row>
    <row r="825">
      <c r="I825" s="183"/>
    </row>
    <row r="826">
      <c r="I826" s="183"/>
    </row>
    <row r="827">
      <c r="I827" s="183"/>
    </row>
    <row r="828">
      <c r="I828" s="183"/>
    </row>
    <row r="829">
      <c r="I829" s="183"/>
    </row>
    <row r="830">
      <c r="I830" s="183"/>
    </row>
    <row r="831">
      <c r="I831" s="183"/>
    </row>
    <row r="832">
      <c r="I832" s="183"/>
    </row>
    <row r="833">
      <c r="I833" s="183"/>
    </row>
    <row r="834">
      <c r="I834" s="183"/>
    </row>
    <row r="835">
      <c r="I835" s="183"/>
    </row>
    <row r="836">
      <c r="I836" s="183"/>
    </row>
    <row r="837">
      <c r="I837" s="183"/>
    </row>
    <row r="838">
      <c r="I838" s="183"/>
    </row>
    <row r="839">
      <c r="I839" s="183"/>
    </row>
    <row r="840">
      <c r="I840" s="183"/>
    </row>
    <row r="841">
      <c r="I841" s="183"/>
    </row>
    <row r="842">
      <c r="I842" s="183"/>
    </row>
    <row r="843">
      <c r="I843" s="183"/>
    </row>
    <row r="844">
      <c r="I844" s="183"/>
    </row>
    <row r="845">
      <c r="I845" s="183"/>
    </row>
    <row r="846">
      <c r="I846" s="183"/>
    </row>
    <row r="847">
      <c r="I847" s="183"/>
    </row>
    <row r="848">
      <c r="I848" s="183"/>
    </row>
    <row r="849">
      <c r="I849" s="183"/>
    </row>
    <row r="850">
      <c r="I850" s="183"/>
    </row>
    <row r="851">
      <c r="I851" s="183"/>
    </row>
    <row r="852">
      <c r="I852" s="183"/>
    </row>
    <row r="853">
      <c r="I853" s="183"/>
    </row>
    <row r="854">
      <c r="I854" s="183"/>
    </row>
    <row r="855">
      <c r="I855" s="183"/>
    </row>
    <row r="856">
      <c r="I856" s="183"/>
    </row>
    <row r="857">
      <c r="I857" s="183"/>
    </row>
    <row r="858">
      <c r="I858" s="183"/>
    </row>
    <row r="859">
      <c r="I859" s="183"/>
    </row>
    <row r="860">
      <c r="I860" s="183"/>
    </row>
    <row r="861">
      <c r="I861" s="183"/>
    </row>
    <row r="862">
      <c r="I862" s="183"/>
    </row>
    <row r="863">
      <c r="I863" s="183"/>
    </row>
    <row r="864">
      <c r="I864" s="183"/>
    </row>
    <row r="865">
      <c r="I865" s="183"/>
    </row>
    <row r="866">
      <c r="I866" s="183"/>
    </row>
    <row r="867">
      <c r="I867" s="183"/>
    </row>
    <row r="868">
      <c r="I868" s="183"/>
    </row>
    <row r="869">
      <c r="I869" s="183"/>
    </row>
    <row r="870">
      <c r="I870" s="183"/>
    </row>
    <row r="871">
      <c r="I871" s="183"/>
    </row>
    <row r="872">
      <c r="I872" s="183"/>
    </row>
    <row r="873">
      <c r="I873" s="183"/>
    </row>
    <row r="874">
      <c r="I874" s="183"/>
    </row>
    <row r="875">
      <c r="I875" s="183"/>
    </row>
    <row r="876">
      <c r="I876" s="183"/>
    </row>
    <row r="877">
      <c r="I877" s="183"/>
    </row>
    <row r="878">
      <c r="I878" s="183"/>
    </row>
    <row r="879">
      <c r="I879" s="183"/>
    </row>
    <row r="880">
      <c r="I880" s="183"/>
    </row>
    <row r="881">
      <c r="I881" s="183"/>
    </row>
    <row r="882">
      <c r="I882" s="183"/>
    </row>
    <row r="883">
      <c r="I883" s="183"/>
    </row>
    <row r="884">
      <c r="I884" s="183"/>
    </row>
    <row r="885">
      <c r="I885" s="183"/>
    </row>
    <row r="886">
      <c r="I886" s="183"/>
    </row>
    <row r="887">
      <c r="I887" s="183"/>
    </row>
    <row r="888">
      <c r="I888" s="183"/>
    </row>
    <row r="889">
      <c r="I889" s="183"/>
    </row>
    <row r="890">
      <c r="I890" s="183"/>
    </row>
    <row r="891">
      <c r="I891" s="183"/>
    </row>
    <row r="892">
      <c r="I892" s="183"/>
    </row>
    <row r="893">
      <c r="I893" s="183"/>
    </row>
    <row r="894">
      <c r="I894" s="183"/>
    </row>
    <row r="895">
      <c r="I895" s="183"/>
    </row>
    <row r="896">
      <c r="I896" s="183"/>
    </row>
    <row r="897">
      <c r="I897" s="183"/>
    </row>
    <row r="898">
      <c r="I898" s="183"/>
    </row>
    <row r="899">
      <c r="I899" s="183"/>
    </row>
    <row r="900">
      <c r="I900" s="183"/>
    </row>
    <row r="901">
      <c r="I901" s="183"/>
    </row>
    <row r="902">
      <c r="I902" s="183"/>
    </row>
    <row r="903">
      <c r="I903" s="183"/>
    </row>
    <row r="904">
      <c r="I904" s="183"/>
    </row>
    <row r="905">
      <c r="I905" s="183"/>
    </row>
    <row r="906">
      <c r="I906" s="183"/>
    </row>
    <row r="907">
      <c r="I907" s="183"/>
    </row>
    <row r="908">
      <c r="I908" s="183"/>
    </row>
    <row r="909">
      <c r="I909" s="183"/>
    </row>
    <row r="910">
      <c r="I910" s="183"/>
    </row>
    <row r="911">
      <c r="I911" s="183"/>
    </row>
    <row r="912">
      <c r="I912" s="183"/>
    </row>
    <row r="913">
      <c r="I913" s="183"/>
    </row>
    <row r="914">
      <c r="I914" s="183"/>
    </row>
    <row r="915">
      <c r="I915" s="183"/>
    </row>
    <row r="916">
      <c r="I916" s="183"/>
    </row>
    <row r="917">
      <c r="I917" s="183"/>
    </row>
    <row r="918">
      <c r="I918" s="183"/>
    </row>
    <row r="919">
      <c r="I919" s="183"/>
    </row>
    <row r="920">
      <c r="I920" s="183"/>
    </row>
    <row r="921">
      <c r="I921" s="183"/>
    </row>
    <row r="922">
      <c r="I922" s="183"/>
    </row>
    <row r="923">
      <c r="I923" s="183"/>
    </row>
    <row r="924">
      <c r="I924" s="183"/>
    </row>
    <row r="925">
      <c r="I925" s="183"/>
    </row>
    <row r="926">
      <c r="I926" s="183"/>
    </row>
    <row r="927">
      <c r="I927" s="183"/>
    </row>
    <row r="928">
      <c r="I928" s="183"/>
    </row>
    <row r="929">
      <c r="I929" s="183"/>
    </row>
    <row r="930">
      <c r="I930" s="183"/>
    </row>
    <row r="931">
      <c r="I931" s="183"/>
    </row>
    <row r="932">
      <c r="I932" s="183"/>
    </row>
    <row r="933">
      <c r="I933" s="183"/>
    </row>
    <row r="934">
      <c r="I934" s="183"/>
    </row>
    <row r="935">
      <c r="I935" s="183"/>
    </row>
    <row r="936">
      <c r="I936" s="183"/>
    </row>
    <row r="937">
      <c r="I937" s="183"/>
    </row>
    <row r="938">
      <c r="I938" s="183"/>
    </row>
    <row r="939">
      <c r="I939" s="183"/>
    </row>
    <row r="940">
      <c r="I940" s="183"/>
    </row>
    <row r="941">
      <c r="I941" s="183"/>
    </row>
    <row r="942">
      <c r="I942" s="183"/>
    </row>
    <row r="943">
      <c r="I943" s="183"/>
    </row>
    <row r="944">
      <c r="I944" s="183"/>
    </row>
    <row r="945">
      <c r="I945" s="183"/>
    </row>
    <row r="946">
      <c r="I946" s="183"/>
    </row>
    <row r="947">
      <c r="I947" s="183"/>
    </row>
    <row r="948">
      <c r="I948" s="183"/>
    </row>
    <row r="949">
      <c r="I949" s="183"/>
    </row>
    <row r="950">
      <c r="I950" s="183"/>
    </row>
    <row r="951">
      <c r="I951" s="183"/>
    </row>
    <row r="952">
      <c r="I952" s="183"/>
    </row>
    <row r="953">
      <c r="I953" s="183"/>
    </row>
    <row r="954">
      <c r="I954" s="183"/>
    </row>
    <row r="955">
      <c r="I955" s="183"/>
    </row>
    <row r="956">
      <c r="I956" s="183"/>
    </row>
    <row r="957">
      <c r="I957" s="183"/>
    </row>
    <row r="958">
      <c r="I958" s="183"/>
    </row>
    <row r="959">
      <c r="I959" s="183"/>
    </row>
    <row r="960">
      <c r="I960" s="183"/>
    </row>
    <row r="961">
      <c r="I961" s="183"/>
    </row>
    <row r="962">
      <c r="I962" s="183"/>
    </row>
    <row r="963">
      <c r="I963" s="183"/>
    </row>
    <row r="964">
      <c r="I964" s="183"/>
    </row>
    <row r="965">
      <c r="I965" s="183"/>
    </row>
    <row r="966">
      <c r="I966" s="183"/>
    </row>
    <row r="967">
      <c r="I967" s="183"/>
    </row>
    <row r="968">
      <c r="I968" s="183"/>
    </row>
    <row r="969">
      <c r="I969" s="183"/>
    </row>
    <row r="970">
      <c r="I970" s="183"/>
    </row>
    <row r="971">
      <c r="I971" s="183"/>
    </row>
    <row r="972">
      <c r="I972" s="183"/>
    </row>
    <row r="973">
      <c r="I973" s="183"/>
    </row>
    <row r="974">
      <c r="I974" s="183"/>
    </row>
    <row r="975">
      <c r="I975" s="183"/>
    </row>
    <row r="976">
      <c r="I976" s="183"/>
    </row>
    <row r="977">
      <c r="I977" s="183"/>
    </row>
    <row r="978">
      <c r="I978" s="183"/>
    </row>
    <row r="979">
      <c r="I979" s="183"/>
    </row>
    <row r="980">
      <c r="I980" s="183"/>
    </row>
    <row r="981">
      <c r="I981" s="183"/>
    </row>
    <row r="982">
      <c r="I982" s="183"/>
    </row>
    <row r="983">
      <c r="I983" s="183"/>
    </row>
    <row r="984">
      <c r="I984" s="183"/>
    </row>
    <row r="985">
      <c r="I985" s="183"/>
    </row>
    <row r="986">
      <c r="I986" s="183"/>
    </row>
    <row r="987">
      <c r="I987" s="183"/>
    </row>
    <row r="988">
      <c r="I988" s="183"/>
    </row>
    <row r="989">
      <c r="I989" s="183"/>
    </row>
    <row r="990">
      <c r="I990" s="183"/>
    </row>
    <row r="991">
      <c r="I991" s="183"/>
    </row>
    <row r="992">
      <c r="I992" s="183"/>
    </row>
    <row r="993">
      <c r="I993" s="183"/>
    </row>
    <row r="994">
      <c r="I994" s="183"/>
    </row>
    <row r="995">
      <c r="I995" s="183"/>
    </row>
    <row r="996">
      <c r="I996" s="183"/>
    </row>
    <row r="997">
      <c r="I997" s="183"/>
    </row>
    <row r="998">
      <c r="I998" s="183"/>
    </row>
    <row r="999">
      <c r="I999" s="183"/>
    </row>
    <row r="1000">
      <c r="I1000" s="183"/>
    </row>
    <row r="1001">
      <c r="I1001" s="183"/>
    </row>
    <row r="1002">
      <c r="I1002" s="18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sheetData>
    <row r="1">
      <c r="A1" s="3" t="s">
        <v>0</v>
      </c>
      <c r="B1" s="6" t="s">
        <v>2</v>
      </c>
      <c r="C1" s="7"/>
      <c r="D1" s="7"/>
      <c r="E1" s="7"/>
      <c r="F1" s="9"/>
      <c r="G1" s="6" t="s">
        <v>4</v>
      </c>
      <c r="H1" s="7"/>
      <c r="I1" s="7"/>
      <c r="J1" s="7"/>
      <c r="K1" s="9"/>
      <c r="L1" s="6" t="s">
        <v>5</v>
      </c>
      <c r="M1" s="7"/>
      <c r="N1" s="7"/>
      <c r="O1" s="7"/>
      <c r="P1" s="9"/>
      <c r="Q1" s="6" t="s">
        <v>7</v>
      </c>
      <c r="R1" s="7"/>
      <c r="S1" s="7"/>
      <c r="T1" s="7"/>
      <c r="U1" s="9"/>
      <c r="V1" s="6" t="s">
        <v>8</v>
      </c>
      <c r="W1" s="7"/>
      <c r="X1" s="7"/>
      <c r="Y1" s="7"/>
      <c r="Z1" s="9"/>
      <c r="AA1" s="6" t="s">
        <v>9</v>
      </c>
      <c r="AB1" s="7"/>
      <c r="AC1" s="7"/>
      <c r="AD1" s="7"/>
      <c r="AE1" s="9"/>
      <c r="AF1" s="16" t="s">
        <v>11</v>
      </c>
      <c r="AG1" s="17"/>
      <c r="AH1" s="17"/>
      <c r="AI1" s="17"/>
      <c r="AJ1" s="19"/>
      <c r="AK1" s="21" t="s">
        <v>12</v>
      </c>
      <c r="AL1" s="7"/>
      <c r="AM1" s="7"/>
      <c r="AN1" s="7"/>
      <c r="AO1" s="9"/>
      <c r="AP1" s="25" t="s">
        <v>14</v>
      </c>
      <c r="AQ1" s="7"/>
      <c r="AR1" s="7"/>
      <c r="AS1" s="7"/>
      <c r="AT1" s="9"/>
      <c r="AU1" s="26" t="s">
        <v>15</v>
      </c>
      <c r="AV1" s="7"/>
      <c r="AW1" s="7"/>
      <c r="AX1" s="7"/>
      <c r="AY1" s="9"/>
    </row>
    <row r="2">
      <c r="A2" s="3"/>
      <c r="B2" s="28" t="s">
        <v>16</v>
      </c>
      <c r="C2" s="28" t="s">
        <v>17</v>
      </c>
      <c r="D2" s="28" t="s">
        <v>18</v>
      </c>
      <c r="E2" s="28" t="s">
        <v>20</v>
      </c>
      <c r="F2" s="28" t="s">
        <v>21</v>
      </c>
      <c r="G2" s="28" t="s">
        <v>16</v>
      </c>
      <c r="H2" s="28" t="s">
        <v>17</v>
      </c>
      <c r="I2" s="28" t="s">
        <v>18</v>
      </c>
      <c r="J2" s="28" t="s">
        <v>20</v>
      </c>
      <c r="K2" s="28" t="s">
        <v>21</v>
      </c>
      <c r="L2" s="28" t="s">
        <v>16</v>
      </c>
      <c r="M2" s="28" t="s">
        <v>17</v>
      </c>
      <c r="N2" s="28" t="s">
        <v>18</v>
      </c>
      <c r="O2" s="28" t="s">
        <v>20</v>
      </c>
      <c r="P2" s="28" t="s">
        <v>21</v>
      </c>
      <c r="Q2" s="28" t="s">
        <v>16</v>
      </c>
      <c r="R2" s="28" t="s">
        <v>17</v>
      </c>
      <c r="S2" s="28" t="s">
        <v>18</v>
      </c>
      <c r="T2" s="28" t="s">
        <v>20</v>
      </c>
      <c r="U2" s="28" t="s">
        <v>21</v>
      </c>
      <c r="V2" s="28" t="s">
        <v>16</v>
      </c>
      <c r="W2" s="28" t="s">
        <v>17</v>
      </c>
      <c r="X2" s="28" t="s">
        <v>18</v>
      </c>
      <c r="Y2" s="28" t="s">
        <v>20</v>
      </c>
      <c r="Z2" s="28" t="s">
        <v>21</v>
      </c>
      <c r="AA2" s="28" t="s">
        <v>16</v>
      </c>
      <c r="AB2" s="28" t="s">
        <v>17</v>
      </c>
      <c r="AC2" s="28" t="s">
        <v>18</v>
      </c>
      <c r="AD2" s="28" t="s">
        <v>20</v>
      </c>
      <c r="AE2" s="34" t="s">
        <v>21</v>
      </c>
      <c r="AF2" s="37" t="s">
        <v>16</v>
      </c>
      <c r="AG2" s="38" t="s">
        <v>17</v>
      </c>
      <c r="AH2" s="38" t="s">
        <v>18</v>
      </c>
      <c r="AI2" s="38" t="s">
        <v>20</v>
      </c>
      <c r="AJ2" s="39" t="s">
        <v>21</v>
      </c>
      <c r="AK2" s="243" t="s">
        <v>16</v>
      </c>
      <c r="AL2" s="28" t="s">
        <v>17</v>
      </c>
      <c r="AM2" s="28" t="s">
        <v>18</v>
      </c>
      <c r="AN2" s="28" t="s">
        <v>20</v>
      </c>
      <c r="AO2" s="28" t="s">
        <v>21</v>
      </c>
      <c r="AP2" s="28" t="s">
        <v>16</v>
      </c>
      <c r="AQ2" s="28" t="s">
        <v>17</v>
      </c>
      <c r="AR2" s="28" t="s">
        <v>18</v>
      </c>
      <c r="AS2" s="28" t="s">
        <v>20</v>
      </c>
      <c r="AT2" s="28" t="s">
        <v>21</v>
      </c>
      <c r="AU2" s="42" t="s">
        <v>16</v>
      </c>
      <c r="AV2" s="42" t="s">
        <v>17</v>
      </c>
      <c r="AW2" s="42" t="s">
        <v>18</v>
      </c>
      <c r="AX2" s="42" t="s">
        <v>20</v>
      </c>
      <c r="AY2" s="42" t="s">
        <v>21</v>
      </c>
    </row>
    <row r="3">
      <c r="A3" s="44">
        <v>46174.0</v>
      </c>
      <c r="B3" s="50">
        <v>1.851E7</v>
      </c>
      <c r="C3" s="50"/>
      <c r="D3" s="50"/>
      <c r="E3" s="50">
        <f t="shared" ref="E3:E33" si="2">sum(B3:D3)</f>
        <v>18510000</v>
      </c>
      <c r="F3" s="50"/>
      <c r="G3" s="53">
        <v>1.366E7</v>
      </c>
      <c r="H3" s="53"/>
      <c r="I3" s="53"/>
      <c r="J3" s="53">
        <f t="shared" ref="J3:J33" si="3">sum(G3:I3)</f>
        <v>13660000</v>
      </c>
      <c r="K3" s="53"/>
      <c r="L3" s="56">
        <v>1.786E7</v>
      </c>
      <c r="M3" s="56">
        <v>1.9305E7</v>
      </c>
      <c r="N3" s="56">
        <v>1.764E7</v>
      </c>
      <c r="O3" s="56">
        <f t="shared" ref="O3:O32" si="4">sum(L3:N3)</f>
        <v>54805000</v>
      </c>
      <c r="P3" s="56">
        <v>0.0</v>
      </c>
      <c r="Q3" s="50">
        <f>JUNI!E9-R3-S3</f>
        <v>54502000</v>
      </c>
      <c r="R3" s="50"/>
      <c r="S3" s="50">
        <v>4.356E7</v>
      </c>
      <c r="T3" s="50">
        <f t="shared" ref="T3:T33" si="5">sum(Q3:S3)</f>
        <v>98062000</v>
      </c>
      <c r="U3" s="64"/>
      <c r="V3" s="66">
        <f>JUNI!F9-X3</f>
        <v>36171000</v>
      </c>
      <c r="W3" s="68"/>
      <c r="X3" s="68">
        <v>1.44E7</v>
      </c>
      <c r="Y3" s="68">
        <f t="shared" ref="Y3:Y33" si="6">sum(V3:X3)</f>
        <v>50571000</v>
      </c>
      <c r="Z3" s="73"/>
      <c r="AA3" s="73">
        <v>9850000.0</v>
      </c>
      <c r="AB3" s="73"/>
      <c r="AC3" s="73"/>
      <c r="AD3" s="50">
        <f t="shared" ref="AD3:AD33" si="7">sum(AA3:AC3)</f>
        <v>9850000</v>
      </c>
      <c r="AF3" s="73">
        <f>+JUNI!H9-AG3-AH3-AJ3</f>
        <v>42748500</v>
      </c>
      <c r="AG3" s="50">
        <v>0.0</v>
      </c>
      <c r="AH3" s="50">
        <v>1.6E7</v>
      </c>
      <c r="AI3" s="50">
        <f t="shared" ref="AI3:AI33" si="8">AF3+AG3+AH3+AJ3</f>
        <v>58748500</v>
      </c>
      <c r="AJ3" s="73">
        <v>0.0</v>
      </c>
      <c r="AK3" s="244">
        <v>2.132E7</v>
      </c>
      <c r="AL3" s="81">
        <v>0.0</v>
      </c>
      <c r="AM3" s="81">
        <v>0.0</v>
      </c>
      <c r="AN3" s="244">
        <f t="shared" ref="AN3:AN10" si="9">sum(AK3:AM3)</f>
        <v>21320000</v>
      </c>
      <c r="AO3" s="81">
        <v>0.0</v>
      </c>
      <c r="AP3" s="82">
        <v>7.9032E7</v>
      </c>
      <c r="AQ3" s="83">
        <v>0.0</v>
      </c>
      <c r="AR3" s="83">
        <v>2.027E7</v>
      </c>
      <c r="AS3" s="50">
        <f t="shared" ref="AS3:AS6" si="10">sum(AP3:AR3)</f>
        <v>99302000</v>
      </c>
      <c r="AT3" s="84"/>
      <c r="AU3" s="86">
        <f t="shared" ref="AU3:AW3" si="1">SUM(B3,G3,L3,Q3,V3,AA3,AF3,AK3,AP3)</f>
        <v>293653500</v>
      </c>
      <c r="AV3" s="86">
        <f t="shared" si="1"/>
        <v>19305000</v>
      </c>
      <c r="AW3" s="86">
        <f t="shared" si="1"/>
        <v>111870000</v>
      </c>
      <c r="AX3" s="86">
        <f t="shared" ref="AX3:AX25" si="12">E3+J3+O3+T3+Y3+AD3+AI3+AN3+AS3</f>
        <v>424828500</v>
      </c>
      <c r="AY3" s="86"/>
    </row>
    <row r="4">
      <c r="A4" s="44">
        <v>46175.0</v>
      </c>
      <c r="B4" s="50">
        <v>1.0E7</v>
      </c>
      <c r="C4" s="50">
        <v>1.49565E7</v>
      </c>
      <c r="D4" s="50"/>
      <c r="E4" s="50">
        <f t="shared" si="2"/>
        <v>24956500</v>
      </c>
      <c r="F4" s="50"/>
      <c r="G4" s="53">
        <f>JUNI!C10</f>
        <v>16435000</v>
      </c>
      <c r="H4" s="53"/>
      <c r="I4" s="53"/>
      <c r="J4" s="53">
        <f t="shared" si="3"/>
        <v>16435000</v>
      </c>
      <c r="K4" s="53"/>
      <c r="L4" s="56">
        <v>4.1206E7</v>
      </c>
      <c r="M4" s="56">
        <v>1.44E7</v>
      </c>
      <c r="N4" s="94">
        <v>0.0</v>
      </c>
      <c r="O4" s="56">
        <f t="shared" si="4"/>
        <v>55606000</v>
      </c>
      <c r="P4" s="56"/>
      <c r="Q4" s="50">
        <f>JUNI!E10-R4-S4</f>
        <v>32756000</v>
      </c>
      <c r="R4" s="50"/>
      <c r="S4" s="50">
        <v>3.23E7</v>
      </c>
      <c r="T4" s="50">
        <f t="shared" si="5"/>
        <v>65056000</v>
      </c>
      <c r="U4" s="97"/>
      <c r="V4" s="68">
        <v>4.824E7</v>
      </c>
      <c r="W4" s="68"/>
      <c r="X4" s="68"/>
      <c r="Y4" s="68">
        <f t="shared" si="6"/>
        <v>48240000</v>
      </c>
      <c r="Z4" s="98"/>
      <c r="AA4" s="73">
        <v>6200000.0</v>
      </c>
      <c r="AB4" s="73"/>
      <c r="AC4" s="73"/>
      <c r="AD4" s="50">
        <f t="shared" si="7"/>
        <v>6200000</v>
      </c>
      <c r="AE4" s="73"/>
      <c r="AF4" s="73">
        <f>+JUNI!H10-AG4-AH4-AJ4</f>
        <v>10200000</v>
      </c>
      <c r="AG4" s="101">
        <v>0.0</v>
      </c>
      <c r="AH4" s="50">
        <v>1.25E7</v>
      </c>
      <c r="AI4" s="50">
        <f t="shared" si="8"/>
        <v>22700000</v>
      </c>
      <c r="AJ4" s="101"/>
      <c r="AK4" s="245">
        <v>6200000.0</v>
      </c>
      <c r="AL4" s="246">
        <v>0.0</v>
      </c>
      <c r="AM4" s="246">
        <v>0.0</v>
      </c>
      <c r="AN4" s="244">
        <f t="shared" si="9"/>
        <v>6200000</v>
      </c>
      <c r="AO4" s="246">
        <v>0.0</v>
      </c>
      <c r="AP4" s="103">
        <v>1.76E7</v>
      </c>
      <c r="AQ4" s="83">
        <v>0.0</v>
      </c>
      <c r="AR4" s="83">
        <v>0.0</v>
      </c>
      <c r="AS4" s="50">
        <f t="shared" si="10"/>
        <v>17600000</v>
      </c>
      <c r="AT4" s="84"/>
      <c r="AU4" s="86">
        <f t="shared" ref="AU4:AW4" si="11">SUM(B4,G4,L4,Q4,V4,AA4,AF4,AK4,AP4)</f>
        <v>188837000</v>
      </c>
      <c r="AV4" s="86">
        <f t="shared" si="11"/>
        <v>29356500</v>
      </c>
      <c r="AW4" s="86">
        <f t="shared" si="11"/>
        <v>44800000</v>
      </c>
      <c r="AX4" s="86">
        <f t="shared" si="12"/>
        <v>262993500</v>
      </c>
      <c r="AY4" s="86"/>
    </row>
    <row r="5">
      <c r="A5" s="44">
        <v>46176.0</v>
      </c>
      <c r="B5" s="136">
        <f>122620000-D5</f>
        <v>22040000</v>
      </c>
      <c r="C5" s="50"/>
      <c r="D5" s="50">
        <v>1.0058E8</v>
      </c>
      <c r="E5" s="50">
        <f t="shared" si="2"/>
        <v>122620000</v>
      </c>
      <c r="F5" s="50"/>
      <c r="G5" s="53">
        <f>JUNI!C11</f>
        <v>15920000</v>
      </c>
      <c r="H5" s="53"/>
      <c r="I5" s="53"/>
      <c r="J5" s="53">
        <f t="shared" si="3"/>
        <v>15920000</v>
      </c>
      <c r="K5" s="53"/>
      <c r="L5" s="56">
        <v>1.6E7</v>
      </c>
      <c r="M5" s="56">
        <v>0.0</v>
      </c>
      <c r="N5" s="56">
        <v>1.68677E8</v>
      </c>
      <c r="O5" s="56">
        <f t="shared" si="4"/>
        <v>184677000</v>
      </c>
      <c r="P5" s="56"/>
      <c r="Q5" s="50">
        <f>JUNI!E11-R5-S5</f>
        <v>36895000</v>
      </c>
      <c r="R5" s="50">
        <v>8.368E7</v>
      </c>
      <c r="S5" s="50">
        <v>8.59E7</v>
      </c>
      <c r="T5" s="50">
        <f t="shared" si="5"/>
        <v>206475000</v>
      </c>
      <c r="U5" s="64"/>
      <c r="V5" s="66">
        <v>1.868E7</v>
      </c>
      <c r="W5" s="68"/>
      <c r="X5" s="68">
        <v>1.98E7</v>
      </c>
      <c r="Y5" s="68">
        <f t="shared" si="6"/>
        <v>38480000</v>
      </c>
      <c r="Z5" s="73"/>
      <c r="AA5" s="65"/>
      <c r="AB5" s="73">
        <v>1200000.0</v>
      </c>
      <c r="AC5" s="73"/>
      <c r="AD5" s="50">
        <f t="shared" si="7"/>
        <v>1200000</v>
      </c>
      <c r="AE5" s="73"/>
      <c r="AF5" s="73">
        <f>+JUNI!H11-AG5-AH5-AJ5</f>
        <v>13100000</v>
      </c>
      <c r="AG5" s="101">
        <v>0.0</v>
      </c>
      <c r="AH5" s="50">
        <f>38300000-13100000</f>
        <v>25200000</v>
      </c>
      <c r="AI5" s="50">
        <f t="shared" si="8"/>
        <v>38300000</v>
      </c>
      <c r="AJ5" s="73">
        <v>0.0</v>
      </c>
      <c r="AK5" s="244">
        <v>9800000.0</v>
      </c>
      <c r="AL5" s="81">
        <v>0.0</v>
      </c>
      <c r="AM5" s="81">
        <v>1.41E7</v>
      </c>
      <c r="AN5" s="244">
        <f t="shared" si="9"/>
        <v>23900000</v>
      </c>
      <c r="AO5" s="251">
        <v>0.0</v>
      </c>
      <c r="AP5" s="108">
        <v>9800000.0</v>
      </c>
      <c r="AQ5" s="108"/>
      <c r="AR5" s="108">
        <v>1.6E7</v>
      </c>
      <c r="AS5" s="50">
        <f t="shared" si="10"/>
        <v>25800000</v>
      </c>
      <c r="AT5" s="84"/>
      <c r="AU5" s="86">
        <f t="shared" ref="AU5:AW5" si="13">SUM(B5,G5,L5,Q5,V5,AA5,AF5,AK5,AP5)</f>
        <v>142235000</v>
      </c>
      <c r="AV5" s="86">
        <f t="shared" si="13"/>
        <v>84880000</v>
      </c>
      <c r="AW5" s="86">
        <f t="shared" si="13"/>
        <v>430257000</v>
      </c>
      <c r="AX5" s="86">
        <f t="shared" si="12"/>
        <v>657372000</v>
      </c>
      <c r="AY5" s="86"/>
    </row>
    <row r="6">
      <c r="A6" s="44">
        <v>46177.0</v>
      </c>
      <c r="B6" s="50">
        <v>1.6E7</v>
      </c>
      <c r="C6" s="50"/>
      <c r="D6" s="50"/>
      <c r="E6" s="50">
        <f t="shared" si="2"/>
        <v>16000000</v>
      </c>
      <c r="F6" s="50"/>
      <c r="G6" s="53"/>
      <c r="H6" s="53"/>
      <c r="I6" s="53"/>
      <c r="J6" s="53">
        <f t="shared" si="3"/>
        <v>0</v>
      </c>
      <c r="K6" s="53"/>
      <c r="L6" s="56">
        <v>3.17E7</v>
      </c>
      <c r="M6" s="56">
        <v>0.0</v>
      </c>
      <c r="N6" s="56">
        <v>0.0</v>
      </c>
      <c r="O6" s="56">
        <f t="shared" si="4"/>
        <v>31700000</v>
      </c>
      <c r="P6" s="56"/>
      <c r="Q6" s="50">
        <f>JUNI!E12-R6-S6</f>
        <v>31760000</v>
      </c>
      <c r="R6" s="50"/>
      <c r="S6" s="50">
        <v>2.86775E7</v>
      </c>
      <c r="T6" s="50">
        <f t="shared" si="5"/>
        <v>60437500</v>
      </c>
      <c r="U6" s="64"/>
      <c r="V6" s="66">
        <v>3.8834E7</v>
      </c>
      <c r="W6" s="68"/>
      <c r="X6" s="68">
        <v>1.6E7</v>
      </c>
      <c r="Y6" s="68">
        <f t="shared" si="6"/>
        <v>54834000</v>
      </c>
      <c r="Z6" s="73"/>
      <c r="AA6" s="73"/>
      <c r="AB6" s="73">
        <v>2.4E7</v>
      </c>
      <c r="AC6" s="73"/>
      <c r="AD6" s="50">
        <f t="shared" si="7"/>
        <v>24000000</v>
      </c>
      <c r="AE6" s="73"/>
      <c r="AF6" s="73">
        <f>+JUNI!H12-AG6-AH6-AJ6</f>
        <v>11000000</v>
      </c>
      <c r="AG6" s="101">
        <v>0.0</v>
      </c>
      <c r="AH6" s="50">
        <v>5.64E7</v>
      </c>
      <c r="AI6" s="50">
        <f t="shared" si="8"/>
        <v>67400000</v>
      </c>
      <c r="AJ6" s="73">
        <v>0.0</v>
      </c>
      <c r="AK6" s="244">
        <v>2.094E7</v>
      </c>
      <c r="AL6" s="81">
        <v>0.0</v>
      </c>
      <c r="AM6" s="81">
        <v>3.328E7</v>
      </c>
      <c r="AN6" s="244">
        <f t="shared" si="9"/>
        <v>54220000</v>
      </c>
      <c r="AO6" s="81">
        <v>0.0</v>
      </c>
      <c r="AP6" s="82">
        <v>1.654E7</v>
      </c>
      <c r="AQ6" s="83"/>
      <c r="AR6" s="83"/>
      <c r="AS6" s="50">
        <f t="shared" si="10"/>
        <v>16540000</v>
      </c>
      <c r="AT6" s="84"/>
      <c r="AU6" s="86">
        <f t="shared" ref="AU6:AW6" si="14">SUM(B6,G6,L6,Q6,V6,AA6,AF6,AK6,AP6)</f>
        <v>166774000</v>
      </c>
      <c r="AV6" s="86">
        <f t="shared" si="14"/>
        <v>24000000</v>
      </c>
      <c r="AW6" s="86">
        <f t="shared" si="14"/>
        <v>134357500</v>
      </c>
      <c r="AX6" s="86">
        <f t="shared" si="12"/>
        <v>325131500</v>
      </c>
      <c r="AY6" s="86"/>
    </row>
    <row r="7">
      <c r="A7" s="44">
        <v>46178.0</v>
      </c>
      <c r="B7" s="50">
        <f>75244000-D7</f>
        <v>26400000</v>
      </c>
      <c r="C7" s="50"/>
      <c r="D7" s="50">
        <v>4.8844E7</v>
      </c>
      <c r="E7" s="50">
        <f t="shared" si="2"/>
        <v>75244000</v>
      </c>
      <c r="F7" s="50"/>
      <c r="G7" s="53"/>
      <c r="H7" s="53"/>
      <c r="I7" s="53"/>
      <c r="J7" s="53">
        <f t="shared" si="3"/>
        <v>0</v>
      </c>
      <c r="K7" s="53"/>
      <c r="L7" s="56">
        <v>6.8966E7</v>
      </c>
      <c r="M7" s="94">
        <v>0.0</v>
      </c>
      <c r="N7" s="56">
        <v>1.252E7</v>
      </c>
      <c r="O7" s="56">
        <f t="shared" si="4"/>
        <v>81486000</v>
      </c>
      <c r="P7" s="94"/>
      <c r="Q7" s="50">
        <f>JUNI!E13-R7-S7</f>
        <v>37300000</v>
      </c>
      <c r="R7" s="122">
        <v>9360000.0</v>
      </c>
      <c r="S7" s="195">
        <v>1.35E7</v>
      </c>
      <c r="T7" s="50">
        <f t="shared" si="5"/>
        <v>60160000</v>
      </c>
      <c r="U7" s="123"/>
      <c r="V7" s="124">
        <v>4.22385E7</v>
      </c>
      <c r="W7" s="68"/>
      <c r="X7" s="68">
        <v>1.1691E7</v>
      </c>
      <c r="Y7" s="68">
        <f t="shared" si="6"/>
        <v>53929500</v>
      </c>
      <c r="Z7" s="98"/>
      <c r="AA7" s="73">
        <v>3460000.0</v>
      </c>
      <c r="AB7" s="73">
        <v>2.29E7</v>
      </c>
      <c r="AC7" s="73">
        <v>9.83E7</v>
      </c>
      <c r="AD7" s="50">
        <f t="shared" si="7"/>
        <v>124660000</v>
      </c>
      <c r="AE7" s="73"/>
      <c r="AF7" s="73">
        <f>+JUNI!H13-AG7-AH7-AJ7</f>
        <v>0</v>
      </c>
      <c r="AG7" s="101">
        <v>0.0</v>
      </c>
      <c r="AH7" s="50">
        <v>1.3185E7</v>
      </c>
      <c r="AI7" s="50">
        <f t="shared" si="8"/>
        <v>13185000</v>
      </c>
      <c r="AJ7" s="50">
        <v>0.0</v>
      </c>
      <c r="AK7" s="244">
        <v>1.17E7</v>
      </c>
      <c r="AL7" s="81">
        <v>0.0</v>
      </c>
      <c r="AM7" s="245">
        <v>0.0</v>
      </c>
      <c r="AN7" s="244">
        <f t="shared" si="9"/>
        <v>11700000</v>
      </c>
      <c r="AO7" s="81">
        <v>0.0</v>
      </c>
      <c r="AP7" s="82">
        <v>2.0279E7</v>
      </c>
      <c r="AQ7" s="83"/>
      <c r="AR7" s="83"/>
      <c r="AS7" s="50">
        <v>0.0</v>
      </c>
      <c r="AT7" s="83">
        <v>0.0</v>
      </c>
      <c r="AU7" s="86">
        <f t="shared" ref="AU7:AW7" si="15">SUM(B7,G7,L7,Q7,V7,AA7,AF7,AK7,AP7)</f>
        <v>210343500</v>
      </c>
      <c r="AV7" s="86">
        <f t="shared" si="15"/>
        <v>32260000</v>
      </c>
      <c r="AW7" s="86">
        <f t="shared" si="15"/>
        <v>198040000</v>
      </c>
      <c r="AX7" s="86">
        <f t="shared" si="12"/>
        <v>420364500</v>
      </c>
      <c r="AY7" s="86"/>
    </row>
    <row r="8">
      <c r="A8" s="44">
        <v>46179.0</v>
      </c>
      <c r="B8" s="136">
        <v>8.5629E7</v>
      </c>
      <c r="C8" s="50"/>
      <c r="D8" s="50"/>
      <c r="E8" s="50">
        <f t="shared" si="2"/>
        <v>85629000</v>
      </c>
      <c r="F8" s="50"/>
      <c r="G8" s="53"/>
      <c r="H8" s="53"/>
      <c r="I8" s="53"/>
      <c r="J8" s="53">
        <f t="shared" si="3"/>
        <v>0</v>
      </c>
      <c r="K8" s="53"/>
      <c r="L8" s="56">
        <v>4.1562E7</v>
      </c>
      <c r="M8" s="56">
        <v>8740000.0</v>
      </c>
      <c r="N8" s="56">
        <v>2.73115E7</v>
      </c>
      <c r="O8" s="56">
        <f t="shared" si="4"/>
        <v>77613500</v>
      </c>
      <c r="P8" s="56"/>
      <c r="Q8" s="50">
        <f>JUNI!E14-R8-S8</f>
        <v>15659500</v>
      </c>
      <c r="R8" s="50"/>
      <c r="S8" s="50">
        <v>2.723E7</v>
      </c>
      <c r="T8" s="50">
        <f t="shared" si="5"/>
        <v>42889500</v>
      </c>
      <c r="U8" s="64"/>
      <c r="V8" s="66">
        <f>JUNI!F14-X8</f>
        <v>48840000</v>
      </c>
      <c r="W8" s="68"/>
      <c r="X8" s="68">
        <v>7.8849E7</v>
      </c>
      <c r="Y8" s="68">
        <f t="shared" si="6"/>
        <v>127689000</v>
      </c>
      <c r="Z8" s="73"/>
      <c r="AA8" s="73">
        <v>1.22E7</v>
      </c>
      <c r="AB8" s="73">
        <v>1.41E7</v>
      </c>
      <c r="AC8" s="73">
        <v>4300000.0</v>
      </c>
      <c r="AD8" s="50">
        <f t="shared" si="7"/>
        <v>30600000</v>
      </c>
      <c r="AE8" s="73"/>
      <c r="AF8" s="73">
        <f>+JUNI!H14-AG8-AH8-AJ8</f>
        <v>31080000</v>
      </c>
      <c r="AG8" s="101">
        <v>0.0</v>
      </c>
      <c r="AH8" s="50">
        <v>1.887E7</v>
      </c>
      <c r="AI8" s="50">
        <f t="shared" si="8"/>
        <v>49950000</v>
      </c>
      <c r="AJ8" s="101">
        <v>0.0</v>
      </c>
      <c r="AK8" s="245">
        <v>2.658E7</v>
      </c>
      <c r="AL8" s="81">
        <v>0.0</v>
      </c>
      <c r="AM8" s="246">
        <v>2.5075E7</v>
      </c>
      <c r="AN8" s="244">
        <f t="shared" si="9"/>
        <v>51655000</v>
      </c>
      <c r="AO8" s="246">
        <v>0.0</v>
      </c>
      <c r="AP8" s="136">
        <v>7700000.0</v>
      </c>
      <c r="AQ8" s="83"/>
      <c r="AR8" s="83">
        <v>2.82E7</v>
      </c>
      <c r="AS8" s="50">
        <f t="shared" ref="AS8:AS17" si="17">sum(AP8:AR8)</f>
        <v>35900000</v>
      </c>
      <c r="AT8" s="84"/>
      <c r="AU8" s="86">
        <f t="shared" ref="AU8:AW8" si="16">SUM(B8,G8,L8,Q8,V8,AA8,AF8,AK8,AP8)</f>
        <v>269250500</v>
      </c>
      <c r="AV8" s="86">
        <f t="shared" si="16"/>
        <v>22840000</v>
      </c>
      <c r="AW8" s="86">
        <f t="shared" si="16"/>
        <v>209835500</v>
      </c>
      <c r="AX8" s="86">
        <f t="shared" si="12"/>
        <v>501926000</v>
      </c>
      <c r="AY8" s="86"/>
    </row>
    <row r="9">
      <c r="A9" s="44">
        <v>46180.0</v>
      </c>
      <c r="B9" s="50">
        <v>3.55225E7</v>
      </c>
      <c r="C9" s="50"/>
      <c r="D9" s="50"/>
      <c r="E9" s="50">
        <f t="shared" si="2"/>
        <v>35522500</v>
      </c>
      <c r="F9" s="50"/>
      <c r="G9" s="53"/>
      <c r="H9" s="53"/>
      <c r="I9" s="53"/>
      <c r="J9" s="53">
        <f t="shared" si="3"/>
        <v>0</v>
      </c>
      <c r="K9" s="53"/>
      <c r="L9" s="56">
        <v>5.7714E7</v>
      </c>
      <c r="M9" s="56">
        <v>1.66935E7</v>
      </c>
      <c r="N9" s="56">
        <v>0.0</v>
      </c>
      <c r="O9" s="56">
        <f t="shared" si="4"/>
        <v>74407500</v>
      </c>
      <c r="P9" s="56"/>
      <c r="Q9" s="50">
        <f>JUNI!E15-R9-S9</f>
        <v>37280000</v>
      </c>
      <c r="R9" s="50"/>
      <c r="S9" s="237">
        <v>4.5293E7</v>
      </c>
      <c r="T9" s="50">
        <f t="shared" si="5"/>
        <v>82573000</v>
      </c>
      <c r="U9" s="64"/>
      <c r="V9" s="68">
        <v>5.59605E7</v>
      </c>
      <c r="W9" s="68"/>
      <c r="X9" s="68">
        <v>3.5228E7</v>
      </c>
      <c r="Y9" s="68">
        <f t="shared" si="6"/>
        <v>91188500</v>
      </c>
      <c r="Z9" s="50"/>
      <c r="AA9" s="164">
        <v>6.0155E7</v>
      </c>
      <c r="AB9" s="73">
        <v>4200000.0</v>
      </c>
      <c r="AC9" s="73"/>
      <c r="AD9" s="50">
        <f t="shared" si="7"/>
        <v>64355000</v>
      </c>
      <c r="AE9" s="73"/>
      <c r="AF9" s="73">
        <f>+JUNI!H15-AG9-AH9-AJ9</f>
        <v>12180000</v>
      </c>
      <c r="AG9" s="101">
        <v>0.0</v>
      </c>
      <c r="AH9" s="50">
        <v>0.0</v>
      </c>
      <c r="AI9" s="50">
        <f t="shared" si="8"/>
        <v>12180000</v>
      </c>
      <c r="AJ9" s="50">
        <v>0.0</v>
      </c>
      <c r="AK9" s="244">
        <v>3.022E7</v>
      </c>
      <c r="AL9" s="81">
        <v>0.0</v>
      </c>
      <c r="AM9" s="81">
        <v>0.0</v>
      </c>
      <c r="AN9" s="244">
        <f t="shared" si="9"/>
        <v>30220000</v>
      </c>
      <c r="AO9" s="81">
        <v>0.0</v>
      </c>
      <c r="AP9" s="82">
        <v>3.94515E7</v>
      </c>
      <c r="AQ9" s="83">
        <v>0.0</v>
      </c>
      <c r="AR9" s="83">
        <v>8010000.0</v>
      </c>
      <c r="AS9" s="50">
        <f t="shared" si="17"/>
        <v>47461500</v>
      </c>
      <c r="AT9" s="83">
        <v>0.0</v>
      </c>
      <c r="AU9" s="86">
        <f t="shared" ref="AU9:AW9" si="18">SUM(B9,G9,L9,Q9,V9,AA9,AF9,AK9,AP9)</f>
        <v>328483500</v>
      </c>
      <c r="AV9" s="86">
        <f t="shared" si="18"/>
        <v>20893500</v>
      </c>
      <c r="AW9" s="86">
        <f t="shared" si="18"/>
        <v>88531000</v>
      </c>
      <c r="AX9" s="86">
        <f t="shared" si="12"/>
        <v>437908000</v>
      </c>
      <c r="AY9" s="86"/>
    </row>
    <row r="10">
      <c r="A10" s="44">
        <v>46181.0</v>
      </c>
      <c r="B10" s="50">
        <f>44430000-D10</f>
        <v>30930000</v>
      </c>
      <c r="C10" s="50"/>
      <c r="D10" s="50">
        <v>1.35E7</v>
      </c>
      <c r="E10" s="50">
        <f t="shared" si="2"/>
        <v>44430000</v>
      </c>
      <c r="F10" s="50"/>
      <c r="G10" s="53"/>
      <c r="H10" s="53"/>
      <c r="I10" s="53"/>
      <c r="J10" s="53">
        <f t="shared" si="3"/>
        <v>0</v>
      </c>
      <c r="K10" s="53"/>
      <c r="L10" s="56">
        <v>0.0</v>
      </c>
      <c r="M10" s="56">
        <v>1.2663E7</v>
      </c>
      <c r="N10" s="56">
        <v>0.0</v>
      </c>
      <c r="O10" s="56">
        <f t="shared" si="4"/>
        <v>12663000</v>
      </c>
      <c r="P10" s="56"/>
      <c r="Q10" s="50">
        <f>JUNI!E16-R10-S10</f>
        <v>26460000</v>
      </c>
      <c r="R10" s="50">
        <v>6300000.0</v>
      </c>
      <c r="S10" s="50">
        <v>2.934E7</v>
      </c>
      <c r="T10" s="50">
        <f t="shared" si="5"/>
        <v>62100000</v>
      </c>
      <c r="U10" s="64"/>
      <c r="V10" s="159">
        <v>1.5642E7</v>
      </c>
      <c r="W10" s="161"/>
      <c r="X10" s="163">
        <v>3.93925E7</v>
      </c>
      <c r="Y10" s="68">
        <f t="shared" si="6"/>
        <v>55034500</v>
      </c>
      <c r="Z10" s="164"/>
      <c r="AA10" s="164"/>
      <c r="AB10" s="73">
        <v>4850000.0</v>
      </c>
      <c r="AC10" s="73"/>
      <c r="AD10" s="50">
        <f t="shared" si="7"/>
        <v>4850000</v>
      </c>
      <c r="AE10" s="73"/>
      <c r="AF10" s="73">
        <f>+JUNI!H16-AG10-AH10-AJ10</f>
        <v>6400000</v>
      </c>
      <c r="AG10" s="101">
        <v>0.0</v>
      </c>
      <c r="AH10" s="50">
        <v>3.291E7</v>
      </c>
      <c r="AI10" s="50">
        <f t="shared" si="8"/>
        <v>39310000</v>
      </c>
      <c r="AJ10" s="50">
        <v>0.0</v>
      </c>
      <c r="AK10" s="244">
        <v>1.232E7</v>
      </c>
      <c r="AL10" s="81">
        <v>5460000.0</v>
      </c>
      <c r="AM10" s="81">
        <v>1.614E7</v>
      </c>
      <c r="AN10" s="244">
        <f t="shared" si="9"/>
        <v>33920000</v>
      </c>
      <c r="AO10" s="81">
        <v>0.0</v>
      </c>
      <c r="AP10" s="82">
        <v>2.23E7</v>
      </c>
      <c r="AQ10" s="83"/>
      <c r="AR10" s="83"/>
      <c r="AS10" s="50">
        <f t="shared" si="17"/>
        <v>22300000</v>
      </c>
      <c r="AT10" s="84"/>
      <c r="AU10" s="86">
        <f t="shared" ref="AU10:AW10" si="19">SUM(B10,G10,L10,Q10,V10,AA10,AF10,AK10,AP10)</f>
        <v>114052000</v>
      </c>
      <c r="AV10" s="86">
        <f t="shared" si="19"/>
        <v>29273000</v>
      </c>
      <c r="AW10" s="86">
        <f t="shared" si="19"/>
        <v>131282500</v>
      </c>
      <c r="AX10" s="86">
        <f t="shared" si="12"/>
        <v>274607500</v>
      </c>
      <c r="AY10" s="86"/>
    </row>
    <row r="11">
      <c r="A11" s="44">
        <v>46182.0</v>
      </c>
      <c r="B11" s="50">
        <f t="shared" ref="B11:B12" si="21">45919500-D11</f>
        <v>16160000</v>
      </c>
      <c r="C11" s="60"/>
      <c r="D11" s="60">
        <v>2.97595E7</v>
      </c>
      <c r="E11" s="50">
        <f t="shared" si="2"/>
        <v>45919500</v>
      </c>
      <c r="F11" s="60"/>
      <c r="G11" s="53"/>
      <c r="H11" s="53"/>
      <c r="I11" s="53"/>
      <c r="J11" s="53">
        <f t="shared" si="3"/>
        <v>0</v>
      </c>
      <c r="K11" s="53"/>
      <c r="L11" s="56">
        <v>7.6488E7</v>
      </c>
      <c r="M11" s="94">
        <v>0.0</v>
      </c>
      <c r="N11" s="56">
        <v>5.9269E7</v>
      </c>
      <c r="O11" s="56">
        <f t="shared" si="4"/>
        <v>135757000</v>
      </c>
      <c r="P11" s="56"/>
      <c r="Q11" s="50">
        <f>JUNI!E17-R11-S11</f>
        <v>49778000</v>
      </c>
      <c r="R11" s="50"/>
      <c r="S11" s="237">
        <v>3.88505E7</v>
      </c>
      <c r="T11" s="50">
        <f t="shared" si="5"/>
        <v>88628500</v>
      </c>
      <c r="U11" s="64"/>
      <c r="V11" s="66">
        <v>4.4722E7</v>
      </c>
      <c r="W11" s="175"/>
      <c r="X11" s="175">
        <v>2.445E7</v>
      </c>
      <c r="Y11" s="68">
        <f t="shared" si="6"/>
        <v>69172000</v>
      </c>
      <c r="Z11" s="164"/>
      <c r="AA11" s="164">
        <v>4000000.0</v>
      </c>
      <c r="AB11" s="73">
        <v>3200000.0</v>
      </c>
      <c r="AC11" s="73"/>
      <c r="AD11" s="50">
        <f t="shared" si="7"/>
        <v>7200000</v>
      </c>
      <c r="AE11" s="73"/>
      <c r="AF11" s="73">
        <f>+JUNI!H17-AG11-AH11-AJ11</f>
        <v>33800000</v>
      </c>
      <c r="AG11" s="101">
        <v>0.0</v>
      </c>
      <c r="AH11" s="50">
        <v>8820000.0</v>
      </c>
      <c r="AI11" s="50">
        <f t="shared" si="8"/>
        <v>42620000</v>
      </c>
      <c r="AJ11" s="50">
        <v>0.0</v>
      </c>
      <c r="AK11" s="81">
        <v>1.84185E7</v>
      </c>
      <c r="AL11" s="81">
        <v>0.0</v>
      </c>
      <c r="AM11" s="81">
        <v>0.0</v>
      </c>
      <c r="AN11" s="244">
        <v>1.84185E7</v>
      </c>
      <c r="AO11" s="81">
        <v>0.0</v>
      </c>
      <c r="AP11" s="73">
        <v>1.447E7</v>
      </c>
      <c r="AQ11" s="83">
        <v>0.0</v>
      </c>
      <c r="AR11" s="83">
        <v>2.52E7</v>
      </c>
      <c r="AS11" s="50">
        <f t="shared" si="17"/>
        <v>39670000</v>
      </c>
      <c r="AT11" s="84"/>
      <c r="AU11" s="86">
        <f t="shared" ref="AU11:AW11" si="20">SUM(B11,G11,L11,Q11,V11,AA11,AF11,AK11,AP11)</f>
        <v>257836500</v>
      </c>
      <c r="AV11" s="86">
        <f t="shared" si="20"/>
        <v>3200000</v>
      </c>
      <c r="AW11" s="86">
        <f t="shared" si="20"/>
        <v>186349000</v>
      </c>
      <c r="AX11" s="86">
        <f t="shared" si="12"/>
        <v>447385500</v>
      </c>
      <c r="AY11" s="86"/>
    </row>
    <row r="12">
      <c r="A12" s="44">
        <v>46183.0</v>
      </c>
      <c r="B12" s="50">
        <f t="shared" si="21"/>
        <v>45919500</v>
      </c>
      <c r="C12" s="50"/>
      <c r="D12" s="50"/>
      <c r="E12" s="50">
        <f t="shared" si="2"/>
        <v>45919500</v>
      </c>
      <c r="F12" s="50"/>
      <c r="G12" s="53"/>
      <c r="H12" s="53"/>
      <c r="I12" s="53"/>
      <c r="J12" s="53">
        <f t="shared" si="3"/>
        <v>0</v>
      </c>
      <c r="K12" s="53"/>
      <c r="L12" s="56">
        <v>1.651E7</v>
      </c>
      <c r="M12" s="94">
        <v>0.0</v>
      </c>
      <c r="N12" s="56">
        <v>0.0</v>
      </c>
      <c r="O12" s="56">
        <f t="shared" si="4"/>
        <v>16510000</v>
      </c>
      <c r="P12" s="56"/>
      <c r="Q12" s="50">
        <f>JUNI!E18-R12-S12</f>
        <v>6000000</v>
      </c>
      <c r="R12" s="50">
        <v>5280000.0</v>
      </c>
      <c r="S12" s="50">
        <v>6640000.0</v>
      </c>
      <c r="T12" s="50">
        <f t="shared" si="5"/>
        <v>17920000</v>
      </c>
      <c r="U12" s="64"/>
      <c r="V12" s="66">
        <v>1.828E7</v>
      </c>
      <c r="W12" s="68"/>
      <c r="X12" s="68">
        <v>3.33135E7</v>
      </c>
      <c r="Y12" s="68">
        <f t="shared" si="6"/>
        <v>51593500</v>
      </c>
      <c r="Z12" s="73"/>
      <c r="AA12" s="164">
        <v>6825000.0</v>
      </c>
      <c r="AB12" s="73">
        <v>1200000.0</v>
      </c>
      <c r="AC12" s="73"/>
      <c r="AD12" s="50">
        <f t="shared" si="7"/>
        <v>8025000</v>
      </c>
      <c r="AE12" s="73"/>
      <c r="AF12" s="73">
        <f>+JUNI!H18-AG12-AH12-AJ12</f>
        <v>33163000</v>
      </c>
      <c r="AG12" s="101">
        <v>0.0</v>
      </c>
      <c r="AH12" s="50">
        <v>3.655E7</v>
      </c>
      <c r="AI12" s="50">
        <f t="shared" si="8"/>
        <v>69713000</v>
      </c>
      <c r="AJ12" s="50">
        <v>0.0</v>
      </c>
      <c r="AK12" s="81">
        <v>0.0</v>
      </c>
      <c r="AL12" s="81">
        <v>0.0</v>
      </c>
      <c r="AM12" s="81">
        <v>0.0</v>
      </c>
      <c r="AN12" s="244">
        <f t="shared" ref="AN12:AN32" si="23">sum(AK12:AM12)</f>
        <v>0</v>
      </c>
      <c r="AO12" s="81">
        <v>0.0</v>
      </c>
      <c r="AP12" s="182">
        <v>2.01735E7</v>
      </c>
      <c r="AQ12" s="83"/>
      <c r="AR12" s="83"/>
      <c r="AS12" s="50">
        <f t="shared" si="17"/>
        <v>20173500</v>
      </c>
      <c r="AT12" s="84"/>
      <c r="AU12" s="86">
        <f t="shared" ref="AU12:AW12" si="22">SUM(B12,G12,L12,Q12,V12,AA12,AF12,AK12,AP12)</f>
        <v>146871000</v>
      </c>
      <c r="AV12" s="86">
        <f t="shared" si="22"/>
        <v>6480000</v>
      </c>
      <c r="AW12" s="86">
        <f t="shared" si="22"/>
        <v>76503500</v>
      </c>
      <c r="AX12" s="86">
        <f t="shared" si="12"/>
        <v>229854500</v>
      </c>
      <c r="AY12" s="86"/>
    </row>
    <row r="13">
      <c r="A13" s="44">
        <v>46184.0</v>
      </c>
      <c r="B13" s="256">
        <f>30794500-D13</f>
        <v>15900000</v>
      </c>
      <c r="C13" s="50"/>
      <c r="D13" s="50">
        <v>1.48945E7</v>
      </c>
      <c r="E13" s="50">
        <f t="shared" si="2"/>
        <v>30794500</v>
      </c>
      <c r="F13" s="50"/>
      <c r="G13" s="53"/>
      <c r="H13" s="53"/>
      <c r="I13" s="53"/>
      <c r="J13" s="53">
        <f t="shared" si="3"/>
        <v>0</v>
      </c>
      <c r="K13" s="53"/>
      <c r="L13" s="56">
        <v>2.059E7</v>
      </c>
      <c r="M13" s="56">
        <v>2.8101E7</v>
      </c>
      <c r="N13" s="56">
        <v>0.0</v>
      </c>
      <c r="O13" s="56">
        <f t="shared" si="4"/>
        <v>48691000</v>
      </c>
      <c r="P13" s="56"/>
      <c r="Q13" s="50">
        <f>JUNI!E19-R13-S13</f>
        <v>22900000</v>
      </c>
      <c r="R13" s="50"/>
      <c r="S13" s="50">
        <v>1.91E7</v>
      </c>
      <c r="T13" s="50">
        <f t="shared" si="5"/>
        <v>42000000</v>
      </c>
      <c r="U13" s="64"/>
      <c r="V13" s="66">
        <v>1.113E7</v>
      </c>
      <c r="W13" s="68"/>
      <c r="X13" s="68"/>
      <c r="Y13" s="68">
        <f t="shared" si="6"/>
        <v>11130000</v>
      </c>
      <c r="Z13" s="73"/>
      <c r="AA13" s="73">
        <v>5625000.0</v>
      </c>
      <c r="AB13" s="73">
        <v>2200000.0</v>
      </c>
      <c r="AC13" s="73"/>
      <c r="AD13" s="50">
        <f t="shared" si="7"/>
        <v>7825000</v>
      </c>
      <c r="AE13" s="73"/>
      <c r="AF13" s="73">
        <f>+JUNI!H19-AG13-AH13-AJ13</f>
        <v>31428000</v>
      </c>
      <c r="AG13" s="101">
        <v>0.0</v>
      </c>
      <c r="AH13" s="50">
        <v>2.01E7</v>
      </c>
      <c r="AI13" s="50">
        <f t="shared" si="8"/>
        <v>51528000</v>
      </c>
      <c r="AJ13" s="50">
        <v>0.0</v>
      </c>
      <c r="AK13" s="244">
        <v>1.081625E7</v>
      </c>
      <c r="AL13" s="81" t="s">
        <v>27</v>
      </c>
      <c r="AM13" s="257">
        <v>6000000.0</v>
      </c>
      <c r="AN13" s="244">
        <f t="shared" si="23"/>
        <v>16816250</v>
      </c>
      <c r="AO13" s="81">
        <v>0.0</v>
      </c>
      <c r="AP13" s="182">
        <v>0.0</v>
      </c>
      <c r="AQ13" s="83">
        <v>0.0</v>
      </c>
      <c r="AR13" s="83">
        <v>0.0</v>
      </c>
      <c r="AS13" s="50">
        <f t="shared" si="17"/>
        <v>0</v>
      </c>
      <c r="AT13" s="84"/>
      <c r="AU13" s="86">
        <f t="shared" ref="AU13:AW13" si="24">SUM(B13,G13,L13,Q13,V13,AA13,AF13,AK13,AP13)</f>
        <v>118389250</v>
      </c>
      <c r="AV13" s="86">
        <f t="shared" si="24"/>
        <v>30301000</v>
      </c>
      <c r="AW13" s="86">
        <f t="shared" si="24"/>
        <v>60094500</v>
      </c>
      <c r="AX13" s="86">
        <f t="shared" si="12"/>
        <v>208784750</v>
      </c>
      <c r="AY13" s="86"/>
    </row>
    <row r="14">
      <c r="A14" s="44">
        <v>46185.0</v>
      </c>
      <c r="B14" s="50">
        <f>JUNI!B20-D14</f>
        <v>29900000</v>
      </c>
      <c r="C14" s="50"/>
      <c r="D14" s="50">
        <v>6080000.0</v>
      </c>
      <c r="E14" s="50">
        <f t="shared" si="2"/>
        <v>35980000</v>
      </c>
      <c r="F14" s="50"/>
      <c r="G14" s="53"/>
      <c r="H14" s="53"/>
      <c r="I14" s="53"/>
      <c r="J14" s="53">
        <f t="shared" si="3"/>
        <v>0</v>
      </c>
      <c r="K14" s="53"/>
      <c r="L14" s="56">
        <v>2.4E7</v>
      </c>
      <c r="M14" s="56">
        <v>0.0</v>
      </c>
      <c r="N14" s="94">
        <v>0.0</v>
      </c>
      <c r="O14" s="56">
        <f t="shared" si="4"/>
        <v>24000000</v>
      </c>
      <c r="P14" s="94"/>
      <c r="Q14" s="50">
        <f>JUNI!E20-R14-S14</f>
        <v>15311500</v>
      </c>
      <c r="R14" s="50"/>
      <c r="S14" s="50">
        <v>3.6896E7</v>
      </c>
      <c r="T14" s="50">
        <f t="shared" si="5"/>
        <v>52207500</v>
      </c>
      <c r="U14" s="64"/>
      <c r="V14" s="66">
        <v>5.07405E7</v>
      </c>
      <c r="W14" s="68"/>
      <c r="X14" s="68">
        <v>2.6539E7</v>
      </c>
      <c r="Y14" s="68">
        <f t="shared" si="6"/>
        <v>77279500</v>
      </c>
      <c r="Z14" s="73"/>
      <c r="AA14" s="73">
        <v>3850000.0</v>
      </c>
      <c r="AB14" s="73">
        <v>1.38E7</v>
      </c>
      <c r="AC14" s="73"/>
      <c r="AD14" s="50">
        <f t="shared" si="7"/>
        <v>17650000</v>
      </c>
      <c r="AE14" s="73"/>
      <c r="AF14" s="73">
        <f>+JUNI!H20-AG14-AH14-AJ14</f>
        <v>35864000</v>
      </c>
      <c r="AG14" s="101">
        <v>0.0</v>
      </c>
      <c r="AH14" s="50">
        <v>3.6486E7</v>
      </c>
      <c r="AI14" s="50">
        <f t="shared" si="8"/>
        <v>72350000</v>
      </c>
      <c r="AJ14" s="146">
        <v>0.0</v>
      </c>
      <c r="AK14" s="245" t="s">
        <v>27</v>
      </c>
      <c r="AL14" s="81" t="s">
        <v>27</v>
      </c>
      <c r="AM14" s="257">
        <f>9990000+16800250</f>
        <v>26790250</v>
      </c>
      <c r="AN14" s="244">
        <f t="shared" si="23"/>
        <v>26790250</v>
      </c>
      <c r="AO14" s="81">
        <v>0.0</v>
      </c>
      <c r="AP14" s="182">
        <v>2.3635E7</v>
      </c>
      <c r="AQ14" s="83"/>
      <c r="AR14" s="83"/>
      <c r="AS14" s="50">
        <f t="shared" si="17"/>
        <v>23635000</v>
      </c>
      <c r="AT14" s="84"/>
      <c r="AU14" s="86">
        <f t="shared" ref="AU14:AW14" si="25">SUM(B14,G14,L14,Q14,V14,AA14,AF14,AK14,AP14)</f>
        <v>183301000</v>
      </c>
      <c r="AV14" s="86">
        <f t="shared" si="25"/>
        <v>13800000</v>
      </c>
      <c r="AW14" s="86">
        <f t="shared" si="25"/>
        <v>132791250</v>
      </c>
      <c r="AX14" s="86">
        <f t="shared" si="12"/>
        <v>329892250</v>
      </c>
      <c r="AY14" s="86"/>
    </row>
    <row r="15">
      <c r="A15" s="44">
        <v>46186.0</v>
      </c>
      <c r="B15" s="50">
        <f>JUNI!B21-D15</f>
        <v>44578500</v>
      </c>
      <c r="C15" s="50"/>
      <c r="D15" s="50">
        <v>1.7514E7</v>
      </c>
      <c r="E15" s="50">
        <f t="shared" si="2"/>
        <v>62092500</v>
      </c>
      <c r="F15" s="50"/>
      <c r="G15" s="53"/>
      <c r="H15" s="53"/>
      <c r="I15" s="53"/>
      <c r="J15" s="53">
        <f t="shared" si="3"/>
        <v>0</v>
      </c>
      <c r="K15" s="53"/>
      <c r="L15" s="56">
        <v>4.6754E7</v>
      </c>
      <c r="M15" s="56">
        <v>2.839E7</v>
      </c>
      <c r="N15" s="56">
        <v>4.5812E7</v>
      </c>
      <c r="O15" s="56">
        <f t="shared" si="4"/>
        <v>120956000</v>
      </c>
      <c r="P15" s="56"/>
      <c r="Q15" s="50">
        <f>JUNI!E21-R15-S15</f>
        <v>62660000</v>
      </c>
      <c r="R15" s="122">
        <v>1.136E7</v>
      </c>
      <c r="S15" s="195">
        <v>4.5871E7</v>
      </c>
      <c r="T15" s="50">
        <f t="shared" si="5"/>
        <v>119891000</v>
      </c>
      <c r="U15" s="123"/>
      <c r="V15" s="184">
        <v>6.55035E7</v>
      </c>
      <c r="W15" s="68"/>
      <c r="X15" s="68">
        <v>2.794225E7</v>
      </c>
      <c r="Y15" s="68">
        <f t="shared" si="6"/>
        <v>93445750</v>
      </c>
      <c r="Z15" s="98"/>
      <c r="AA15" s="73">
        <v>6550000.0</v>
      </c>
      <c r="AB15" s="73">
        <v>7300000.0</v>
      </c>
      <c r="AC15" s="73"/>
      <c r="AD15" s="50">
        <f t="shared" si="7"/>
        <v>13850000</v>
      </c>
      <c r="AE15" s="73"/>
      <c r="AF15" s="73">
        <f>+JUNI!H21-AG15-AH15-AJ15</f>
        <v>9680000</v>
      </c>
      <c r="AG15" s="101">
        <v>0.0</v>
      </c>
      <c r="AH15" s="50">
        <v>3.5287E7</v>
      </c>
      <c r="AI15" s="50">
        <f t="shared" si="8"/>
        <v>44967000</v>
      </c>
      <c r="AJ15" s="50">
        <v>0.0</v>
      </c>
      <c r="AK15" s="244">
        <v>4.45515E7</v>
      </c>
      <c r="AL15" s="81" t="s">
        <v>27</v>
      </c>
      <c r="AM15" s="245">
        <v>3780000.0</v>
      </c>
      <c r="AN15" s="244">
        <f t="shared" si="23"/>
        <v>48331500</v>
      </c>
      <c r="AO15" s="81">
        <v>0.0</v>
      </c>
      <c r="AP15" s="185"/>
      <c r="AQ15" s="83"/>
      <c r="AR15" s="83">
        <v>5600000.0</v>
      </c>
      <c r="AS15" s="50">
        <f t="shared" si="17"/>
        <v>5600000</v>
      </c>
      <c r="AT15" s="84"/>
      <c r="AU15" s="86">
        <f t="shared" ref="AU15:AW15" si="26">SUM(B15,G15,L15,Q15,V15,AA15,AF15,AK15,AP15)</f>
        <v>280277500</v>
      </c>
      <c r="AV15" s="86">
        <f t="shared" si="26"/>
        <v>47050000</v>
      </c>
      <c r="AW15" s="86">
        <f t="shared" si="26"/>
        <v>181806250</v>
      </c>
      <c r="AX15" s="86">
        <f t="shared" si="12"/>
        <v>509133750</v>
      </c>
      <c r="AY15" s="86"/>
    </row>
    <row r="16">
      <c r="A16" s="44">
        <v>46187.0</v>
      </c>
      <c r="B16" s="50">
        <f>JUNI!B22-D16</f>
        <v>54220000</v>
      </c>
      <c r="C16" s="50"/>
      <c r="D16" s="50"/>
      <c r="E16" s="50">
        <f t="shared" si="2"/>
        <v>54220000</v>
      </c>
      <c r="F16" s="50"/>
      <c r="G16" s="53"/>
      <c r="H16" s="53"/>
      <c r="I16" s="53"/>
      <c r="J16" s="53">
        <f t="shared" si="3"/>
        <v>0</v>
      </c>
      <c r="K16" s="53"/>
      <c r="L16" s="56">
        <v>2.7932E7</v>
      </c>
      <c r="M16" s="56">
        <v>1.341E7</v>
      </c>
      <c r="N16" s="56">
        <v>4.4395E7</v>
      </c>
      <c r="O16" s="56">
        <f t="shared" si="4"/>
        <v>85737000</v>
      </c>
      <c r="P16" s="56"/>
      <c r="Q16" s="50">
        <f>JUNI!E22-R16-S16</f>
        <v>32400000</v>
      </c>
      <c r="R16" s="50"/>
      <c r="S16" s="50">
        <v>6.8958E7</v>
      </c>
      <c r="T16" s="50">
        <f t="shared" si="5"/>
        <v>101358000</v>
      </c>
      <c r="U16" s="64"/>
      <c r="V16" s="66">
        <v>7.5505E7</v>
      </c>
      <c r="W16" s="186">
        <v>1.5215E7</v>
      </c>
      <c r="X16" s="66">
        <v>3.603E7</v>
      </c>
      <c r="Y16" s="68">
        <f t="shared" si="6"/>
        <v>126750000</v>
      </c>
      <c r="Z16" s="114"/>
      <c r="AA16" s="114">
        <v>8000000.0</v>
      </c>
      <c r="AB16" s="73">
        <v>2340000.0</v>
      </c>
      <c r="AC16" s="73"/>
      <c r="AD16" s="50">
        <f t="shared" si="7"/>
        <v>10340000</v>
      </c>
      <c r="AE16" s="73"/>
      <c r="AF16" s="73">
        <f>+JUNI!H22-AG16-AH16-AJ16</f>
        <v>41626500</v>
      </c>
      <c r="AG16" s="101">
        <v>0.0</v>
      </c>
      <c r="AH16" s="50">
        <v>6160000.0</v>
      </c>
      <c r="AI16" s="50">
        <f t="shared" si="8"/>
        <v>47786500</v>
      </c>
      <c r="AJ16" s="146">
        <v>0.0</v>
      </c>
      <c r="AK16" s="245">
        <v>6640000.0</v>
      </c>
      <c r="AL16" s="81">
        <v>0.0</v>
      </c>
      <c r="AM16" s="245">
        <v>1.364E7</v>
      </c>
      <c r="AN16" s="244">
        <f t="shared" si="23"/>
        <v>20280000</v>
      </c>
      <c r="AO16" s="81">
        <v>0.0</v>
      </c>
      <c r="AP16" s="182"/>
      <c r="AQ16" s="83"/>
      <c r="AR16" s="83"/>
      <c r="AS16" s="50">
        <f t="shared" si="17"/>
        <v>0</v>
      </c>
      <c r="AT16" s="84"/>
      <c r="AU16" s="86">
        <f t="shared" ref="AU16:AW16" si="27">SUM(B16,G16,L16,Q16,V16,AA16,AF16,AK16,AP16)</f>
        <v>246323500</v>
      </c>
      <c r="AV16" s="86">
        <f t="shared" si="27"/>
        <v>30965000</v>
      </c>
      <c r="AW16" s="86">
        <f t="shared" si="27"/>
        <v>169183000</v>
      </c>
      <c r="AX16" s="86">
        <f t="shared" si="12"/>
        <v>446471500</v>
      </c>
      <c r="AY16" s="86"/>
    </row>
    <row r="17">
      <c r="A17" s="44">
        <v>46188.0</v>
      </c>
      <c r="B17" s="50">
        <f>JUNI!B23-D17</f>
        <v>16070000</v>
      </c>
      <c r="C17" s="50"/>
      <c r="D17" s="258">
        <v>9756000.0</v>
      </c>
      <c r="E17" s="50">
        <f t="shared" si="2"/>
        <v>25826000</v>
      </c>
      <c r="F17" s="50"/>
      <c r="G17" s="53"/>
      <c r="H17" s="53"/>
      <c r="I17" s="53"/>
      <c r="J17" s="53">
        <f t="shared" si="3"/>
        <v>0</v>
      </c>
      <c r="K17" s="53"/>
      <c r="L17" s="56">
        <v>4.826E7</v>
      </c>
      <c r="M17" s="94">
        <v>0.0</v>
      </c>
      <c r="N17" s="94">
        <v>1.341E7</v>
      </c>
      <c r="O17" s="56">
        <f t="shared" si="4"/>
        <v>61670000</v>
      </c>
      <c r="P17" s="94"/>
      <c r="Q17" s="50">
        <f>JUNI!E23-R17-S17</f>
        <v>42164500</v>
      </c>
      <c r="R17" s="50"/>
      <c r="S17" s="50">
        <v>2.388E7</v>
      </c>
      <c r="T17" s="50">
        <f t="shared" si="5"/>
        <v>66044500</v>
      </c>
      <c r="U17" s="64"/>
      <c r="V17" s="66">
        <f>JUNI!F23-X17</f>
        <v>10588500</v>
      </c>
      <c r="W17" s="68"/>
      <c r="X17" s="68">
        <v>6000000.0</v>
      </c>
      <c r="Y17" s="68">
        <f t="shared" si="6"/>
        <v>16588500</v>
      </c>
      <c r="Z17" s="73"/>
      <c r="AA17" s="73">
        <v>4000000.0</v>
      </c>
      <c r="AB17" s="73">
        <v>3400000.0</v>
      </c>
      <c r="AC17" s="73"/>
      <c r="AD17" s="50">
        <f t="shared" si="7"/>
        <v>7400000</v>
      </c>
      <c r="AE17" s="73"/>
      <c r="AF17" s="73">
        <f>+JUNI!H23-AG17-AH17-AJ17</f>
        <v>0</v>
      </c>
      <c r="AG17" s="101">
        <v>0.0</v>
      </c>
      <c r="AH17" s="50">
        <v>0.0</v>
      </c>
      <c r="AI17" s="50">
        <f t="shared" si="8"/>
        <v>0</v>
      </c>
      <c r="AJ17" s="146">
        <v>0.0</v>
      </c>
      <c r="AK17" s="259">
        <v>4.3953E7</v>
      </c>
      <c r="AL17" s="81"/>
      <c r="AM17" s="257"/>
      <c r="AN17" s="244">
        <f t="shared" si="23"/>
        <v>43953000</v>
      </c>
      <c r="AO17" s="257" t="s">
        <v>27</v>
      </c>
      <c r="AP17" s="50">
        <v>1.05E7</v>
      </c>
      <c r="AQ17" s="83"/>
      <c r="AR17" s="83"/>
      <c r="AS17" s="50">
        <f t="shared" si="17"/>
        <v>10500000</v>
      </c>
      <c r="AT17" s="84"/>
      <c r="AU17" s="86">
        <f t="shared" ref="AU17:AW17" si="28">SUM(B17,G17,L17,Q17,V17,AA17,AF17,AK17,AP17)</f>
        <v>175536000</v>
      </c>
      <c r="AV17" s="86">
        <f t="shared" si="28"/>
        <v>3400000</v>
      </c>
      <c r="AW17" s="86">
        <f t="shared" si="28"/>
        <v>53046000</v>
      </c>
      <c r="AX17" s="86">
        <f t="shared" si="12"/>
        <v>231982000</v>
      </c>
      <c r="AY17" s="86"/>
    </row>
    <row r="18">
      <c r="A18" s="44">
        <v>46189.0</v>
      </c>
      <c r="B18" s="50">
        <f>JUNI!B24-D18</f>
        <v>40350000</v>
      </c>
      <c r="C18" s="50"/>
      <c r="D18" s="50">
        <f>7000000</f>
        <v>7000000</v>
      </c>
      <c r="E18" s="50">
        <f t="shared" si="2"/>
        <v>47350000</v>
      </c>
      <c r="F18" s="50"/>
      <c r="G18" s="53"/>
      <c r="H18" s="187"/>
      <c r="I18" s="188"/>
      <c r="J18" s="53">
        <f t="shared" si="3"/>
        <v>0</v>
      </c>
      <c r="K18" s="53"/>
      <c r="L18" s="56">
        <v>4.6393E7</v>
      </c>
      <c r="M18" s="94">
        <v>9702000.0</v>
      </c>
      <c r="N18" s="94">
        <v>0.0</v>
      </c>
      <c r="O18" s="56">
        <f t="shared" si="4"/>
        <v>56095000</v>
      </c>
      <c r="P18" s="94"/>
      <c r="Q18" s="50">
        <f>JUNI!E24-R18-S18</f>
        <v>31840000</v>
      </c>
      <c r="R18" s="50"/>
      <c r="S18" s="50">
        <v>1.755E7</v>
      </c>
      <c r="T18" s="50">
        <f t="shared" si="5"/>
        <v>49390000</v>
      </c>
      <c r="U18" s="64"/>
      <c r="V18" s="66">
        <v>5.9391E7</v>
      </c>
      <c r="W18" s="68"/>
      <c r="X18" s="68">
        <v>3.766E7</v>
      </c>
      <c r="Y18" s="68">
        <f t="shared" si="6"/>
        <v>97051000</v>
      </c>
      <c r="Z18" s="73"/>
      <c r="AA18" s="73">
        <v>2625000.0</v>
      </c>
      <c r="AB18" s="73">
        <v>1000000.0</v>
      </c>
      <c r="AC18" s="73"/>
      <c r="AD18" s="50">
        <f t="shared" si="7"/>
        <v>3625000</v>
      </c>
      <c r="AE18" s="73"/>
      <c r="AF18" s="73">
        <f>+JUNI!H24-AG18-AH18-AJ18</f>
        <v>25630000</v>
      </c>
      <c r="AG18" s="101">
        <v>0.0</v>
      </c>
      <c r="AH18" s="50">
        <v>1.5435E7</v>
      </c>
      <c r="AI18" s="50">
        <f t="shared" si="8"/>
        <v>41065000</v>
      </c>
      <c r="AJ18" s="189">
        <v>0.0</v>
      </c>
      <c r="AK18" s="245">
        <v>2.5065E7</v>
      </c>
      <c r="AL18" s="81">
        <v>5440000.0</v>
      </c>
      <c r="AM18" s="257">
        <f>9600000+5530000</f>
        <v>15130000</v>
      </c>
      <c r="AN18" s="244">
        <f t="shared" si="23"/>
        <v>45635000</v>
      </c>
      <c r="AO18" s="257" t="s">
        <v>27</v>
      </c>
      <c r="AP18" s="103">
        <v>9205000.0</v>
      </c>
      <c r="AQ18" s="190"/>
      <c r="AR18" s="190"/>
      <c r="AS18" s="50">
        <v>0.0</v>
      </c>
      <c r="AT18" s="191"/>
      <c r="AU18" s="86">
        <f t="shared" ref="AU18:AW18" si="29">SUM(B18,G18,L18,Q18,V18,AA18,AF18,AK18,AP18)</f>
        <v>240499000</v>
      </c>
      <c r="AV18" s="86">
        <f t="shared" si="29"/>
        <v>16142000</v>
      </c>
      <c r="AW18" s="86">
        <f t="shared" si="29"/>
        <v>92775000</v>
      </c>
      <c r="AX18" s="86">
        <f t="shared" si="12"/>
        <v>340211000</v>
      </c>
      <c r="AY18" s="86"/>
    </row>
    <row r="19">
      <c r="A19" s="44">
        <v>46190.0</v>
      </c>
      <c r="B19" s="50">
        <f>JUNI!B25-D19</f>
        <v>32680000</v>
      </c>
      <c r="C19" s="50"/>
      <c r="D19" s="260">
        <v>2.941E7</v>
      </c>
      <c r="E19" s="50">
        <f t="shared" si="2"/>
        <v>62090000</v>
      </c>
      <c r="F19" s="50"/>
      <c r="G19" s="53"/>
      <c r="H19" s="53"/>
      <c r="I19" s="53"/>
      <c r="J19" s="53">
        <f t="shared" si="3"/>
        <v>0</v>
      </c>
      <c r="K19" s="188"/>
      <c r="L19" s="56">
        <v>1.37E7</v>
      </c>
      <c r="M19" s="94">
        <v>0.0</v>
      </c>
      <c r="N19" s="94">
        <v>1.4108E7</v>
      </c>
      <c r="O19" s="56">
        <f t="shared" si="4"/>
        <v>27808000</v>
      </c>
      <c r="P19" s="192"/>
      <c r="Q19" s="50">
        <f>JUNI!E25-R19-S19</f>
        <v>36216500</v>
      </c>
      <c r="R19" s="50"/>
      <c r="S19" s="50">
        <v>6.926E7</v>
      </c>
      <c r="T19" s="50">
        <f t="shared" si="5"/>
        <v>105476500</v>
      </c>
      <c r="U19" s="64"/>
      <c r="V19" s="66">
        <v>4.38125E7</v>
      </c>
      <c r="W19" s="68"/>
      <c r="X19" s="68"/>
      <c r="Y19" s="68">
        <f t="shared" si="6"/>
        <v>43812500</v>
      </c>
      <c r="Z19" s="73"/>
      <c r="AA19" s="73"/>
      <c r="AB19" s="73">
        <v>2.235E7</v>
      </c>
      <c r="AC19" s="73"/>
      <c r="AD19" s="50">
        <f t="shared" si="7"/>
        <v>22350000</v>
      </c>
      <c r="AE19" s="73"/>
      <c r="AF19" s="73">
        <f>+JUNI!H25-AG19-AH19-AJ19</f>
        <v>20587500</v>
      </c>
      <c r="AG19" s="101">
        <v>0.0</v>
      </c>
      <c r="AH19" s="50">
        <v>8260000.0</v>
      </c>
      <c r="AI19" s="50">
        <f t="shared" si="8"/>
        <v>28847500</v>
      </c>
      <c r="AJ19" s="50">
        <v>0.0</v>
      </c>
      <c r="AK19" s="245">
        <v>3.02585E7</v>
      </c>
      <c r="AL19" s="257" t="s">
        <v>27</v>
      </c>
      <c r="AM19" s="257" t="s">
        <v>27</v>
      </c>
      <c r="AN19" s="244">
        <f t="shared" si="23"/>
        <v>30258500</v>
      </c>
      <c r="AO19" s="257">
        <v>0.0</v>
      </c>
      <c r="AP19" s="103">
        <v>7650000.0</v>
      </c>
      <c r="AQ19" s="190"/>
      <c r="AR19" s="190"/>
      <c r="AS19" s="50">
        <f t="shared" ref="AS19:AS24" si="31">sum(AP19:AR19)</f>
        <v>7650000</v>
      </c>
      <c r="AT19" s="191"/>
      <c r="AU19" s="86">
        <f t="shared" ref="AU19:AW19" si="30">SUM(B19,G19,L19,Q19,V19,AA19,AF19,AK19,AP19)</f>
        <v>184905000</v>
      </c>
      <c r="AV19" s="86">
        <f t="shared" si="30"/>
        <v>22350000</v>
      </c>
      <c r="AW19" s="86">
        <f t="shared" si="30"/>
        <v>121038000</v>
      </c>
      <c r="AX19" s="86">
        <f t="shared" si="12"/>
        <v>328293000</v>
      </c>
      <c r="AY19" s="86"/>
    </row>
    <row r="20">
      <c r="A20" s="44">
        <v>46191.0</v>
      </c>
      <c r="B20" s="50">
        <f>JUNI!B26-D20</f>
        <v>57550000</v>
      </c>
      <c r="C20" s="50">
        <v>1.878E7</v>
      </c>
      <c r="D20" s="50"/>
      <c r="E20" s="50">
        <f t="shared" si="2"/>
        <v>76330000</v>
      </c>
      <c r="F20" s="50">
        <v>1.878E7</v>
      </c>
      <c r="G20" s="53"/>
      <c r="H20" s="53"/>
      <c r="I20" s="53"/>
      <c r="J20" s="53">
        <f t="shared" si="3"/>
        <v>0</v>
      </c>
      <c r="K20" s="53"/>
      <c r="L20" s="94">
        <v>1.1169E7</v>
      </c>
      <c r="M20" s="94">
        <v>0.0</v>
      </c>
      <c r="N20" s="94">
        <v>0.0</v>
      </c>
      <c r="O20" s="56">
        <f t="shared" si="4"/>
        <v>11169000</v>
      </c>
      <c r="P20" s="94"/>
      <c r="Q20" s="50">
        <f>JUNI!E26-R20-S20</f>
        <v>20460000</v>
      </c>
      <c r="R20" s="50"/>
      <c r="S20" s="50">
        <v>3.58665E7</v>
      </c>
      <c r="T20" s="50">
        <f t="shared" si="5"/>
        <v>56326500</v>
      </c>
      <c r="U20" s="64"/>
      <c r="V20" s="66">
        <f>JUNI!F26-X20</f>
        <v>5800000</v>
      </c>
      <c r="W20" s="68"/>
      <c r="X20" s="68">
        <v>9702000.0</v>
      </c>
      <c r="Y20" s="68">
        <f t="shared" si="6"/>
        <v>15502000</v>
      </c>
      <c r="Z20" s="50"/>
      <c r="AA20" s="50">
        <v>2500000.0</v>
      </c>
      <c r="AB20" s="73"/>
      <c r="AC20" s="73"/>
      <c r="AD20" s="50">
        <f t="shared" si="7"/>
        <v>2500000</v>
      </c>
      <c r="AE20" s="73"/>
      <c r="AF20" s="73">
        <f>+JUNI!H26-AG20-AH20-AJ20</f>
        <v>20100000</v>
      </c>
      <c r="AG20" s="101">
        <v>0.0</v>
      </c>
      <c r="AH20" s="50">
        <v>1.65E7</v>
      </c>
      <c r="AI20" s="50">
        <f t="shared" si="8"/>
        <v>36600000</v>
      </c>
      <c r="AJ20" s="101">
        <v>0.0</v>
      </c>
      <c r="AK20" s="245">
        <v>2.306E7</v>
      </c>
      <c r="AL20" s="81" t="s">
        <v>27</v>
      </c>
      <c r="AM20" s="81">
        <v>2.445E7</v>
      </c>
      <c r="AN20" s="244">
        <f t="shared" si="23"/>
        <v>47510000</v>
      </c>
      <c r="AO20" s="257">
        <v>0.0</v>
      </c>
      <c r="AP20" s="82">
        <v>2.267E7</v>
      </c>
      <c r="AQ20" s="190"/>
      <c r="AR20" s="190"/>
      <c r="AS20" s="50">
        <f t="shared" si="31"/>
        <v>22670000</v>
      </c>
      <c r="AT20" s="191"/>
      <c r="AU20" s="86">
        <f t="shared" ref="AU20:AW20" si="32">SUM(B20,G20,L20,Q20,V20,AA20,AF20,AK20,AP20)</f>
        <v>163309000</v>
      </c>
      <c r="AV20" s="86">
        <f t="shared" si="32"/>
        <v>18780000</v>
      </c>
      <c r="AW20" s="86">
        <f t="shared" si="32"/>
        <v>86518500</v>
      </c>
      <c r="AX20" s="86">
        <f t="shared" si="12"/>
        <v>268607500</v>
      </c>
      <c r="AY20" s="86"/>
    </row>
    <row r="21">
      <c r="A21" s="44">
        <v>46192.0</v>
      </c>
      <c r="B21" s="50">
        <f>JUNI!B27-D21</f>
        <v>35368500</v>
      </c>
      <c r="C21" s="50"/>
      <c r="D21" s="50">
        <v>5.9696E7</v>
      </c>
      <c r="E21" s="50">
        <f t="shared" si="2"/>
        <v>95064500</v>
      </c>
      <c r="F21" s="50"/>
      <c r="G21" s="53"/>
      <c r="H21" s="53"/>
      <c r="I21" s="53"/>
      <c r="J21" s="53">
        <f t="shared" si="3"/>
        <v>0</v>
      </c>
      <c r="K21" s="53"/>
      <c r="L21" s="56">
        <v>2.474E7</v>
      </c>
      <c r="M21" s="94">
        <v>9360000.0</v>
      </c>
      <c r="N21" s="94">
        <v>0.0</v>
      </c>
      <c r="O21" s="56">
        <f t="shared" si="4"/>
        <v>34100000</v>
      </c>
      <c r="P21" s="94"/>
      <c r="Q21" s="50">
        <f>JUNI!E27-R21-S21</f>
        <v>44715000</v>
      </c>
      <c r="R21" s="50">
        <v>5390000.0</v>
      </c>
      <c r="S21" s="50">
        <v>3.6348E7</v>
      </c>
      <c r="T21" s="50">
        <f t="shared" si="5"/>
        <v>86453000</v>
      </c>
      <c r="U21" s="64"/>
      <c r="V21" s="66">
        <v>1.099E7</v>
      </c>
      <c r="W21" s="68"/>
      <c r="X21" s="68"/>
      <c r="Y21" s="68">
        <f t="shared" si="6"/>
        <v>10990000</v>
      </c>
      <c r="Z21" s="73"/>
      <c r="AA21" s="73">
        <v>3725000.0</v>
      </c>
      <c r="AB21" s="73"/>
      <c r="AC21" s="73">
        <v>3350000.0</v>
      </c>
      <c r="AD21" s="50">
        <f t="shared" si="7"/>
        <v>7075000</v>
      </c>
      <c r="AE21" s="73"/>
      <c r="AF21" s="73">
        <f>+JUNI!H27-AG21-AH21-AJ21</f>
        <v>14210000</v>
      </c>
      <c r="AG21" s="101">
        <v>0.0</v>
      </c>
      <c r="AH21" s="50">
        <v>5460000.0</v>
      </c>
      <c r="AI21" s="50">
        <f t="shared" si="8"/>
        <v>19670000</v>
      </c>
      <c r="AJ21" s="146">
        <v>0.0</v>
      </c>
      <c r="AK21" s="259">
        <v>1.136E7</v>
      </c>
      <c r="AL21" s="81" t="s">
        <v>27</v>
      </c>
      <c r="AM21" s="245">
        <v>3.547E7</v>
      </c>
      <c r="AN21" s="244">
        <f t="shared" si="23"/>
        <v>46830000</v>
      </c>
      <c r="AO21" s="81">
        <v>0.0</v>
      </c>
      <c r="AP21" s="82">
        <v>1.365E7</v>
      </c>
      <c r="AQ21" s="190">
        <v>0.0</v>
      </c>
      <c r="AR21" s="190">
        <v>1.216E7</v>
      </c>
      <c r="AS21" s="50">
        <f t="shared" si="31"/>
        <v>25810000</v>
      </c>
      <c r="AT21" s="191"/>
      <c r="AU21" s="86">
        <f t="shared" ref="AU21:AW21" si="33">SUM(B21,G21,L21,Q21,V21,AA21,AF21,AK21,AP21)</f>
        <v>158758500</v>
      </c>
      <c r="AV21" s="86">
        <f t="shared" si="33"/>
        <v>14750000</v>
      </c>
      <c r="AW21" s="86">
        <f t="shared" si="33"/>
        <v>152484000</v>
      </c>
      <c r="AX21" s="86">
        <f t="shared" si="12"/>
        <v>325992500</v>
      </c>
      <c r="AY21" s="86"/>
    </row>
    <row r="22">
      <c r="A22" s="44">
        <v>46193.0</v>
      </c>
      <c r="B22" s="50">
        <f>JUNI!B28-D22</f>
        <v>68805000</v>
      </c>
      <c r="C22" s="50"/>
      <c r="D22" s="50">
        <v>8.7E7</v>
      </c>
      <c r="E22" s="50">
        <f t="shared" si="2"/>
        <v>155805000</v>
      </c>
      <c r="F22" s="50"/>
      <c r="G22" s="53"/>
      <c r="H22" s="193"/>
      <c r="I22" s="53"/>
      <c r="J22" s="53">
        <f t="shared" si="3"/>
        <v>0</v>
      </c>
      <c r="K22" s="53"/>
      <c r="L22" s="56">
        <v>7.8116E7</v>
      </c>
      <c r="M22" s="94"/>
      <c r="N22" s="94">
        <v>7.2325E7</v>
      </c>
      <c r="O22" s="56">
        <f t="shared" si="4"/>
        <v>150441000</v>
      </c>
      <c r="P22" s="94"/>
      <c r="Q22" s="50">
        <f>JUNI!E28-R22-S22</f>
        <v>38756000</v>
      </c>
      <c r="R22" s="50">
        <v>7.125E7</v>
      </c>
      <c r="S22" s="50">
        <v>7.175E7</v>
      </c>
      <c r="T22" s="50">
        <f t="shared" si="5"/>
        <v>181756000</v>
      </c>
      <c r="U22" s="64"/>
      <c r="V22" s="66">
        <v>2.2704E7</v>
      </c>
      <c r="W22" s="194"/>
      <c r="X22" s="194">
        <v>7.146E7</v>
      </c>
      <c r="Y22" s="68">
        <f t="shared" si="6"/>
        <v>94164000</v>
      </c>
      <c r="Z22" s="195"/>
      <c r="AA22" s="195">
        <v>7025000.0</v>
      </c>
      <c r="AB22" s="73"/>
      <c r="AC22" s="73"/>
      <c r="AD22" s="50">
        <f t="shared" si="7"/>
        <v>7025000</v>
      </c>
      <c r="AE22" s="73"/>
      <c r="AF22" s="73">
        <f>+JUNI!H28-AG22-AH22-AJ22</f>
        <v>6080000</v>
      </c>
      <c r="AG22" s="101">
        <v>0.0</v>
      </c>
      <c r="AH22" s="50">
        <v>1.65E7</v>
      </c>
      <c r="AI22" s="50">
        <f t="shared" si="8"/>
        <v>22580000</v>
      </c>
      <c r="AJ22" s="50">
        <v>0.0</v>
      </c>
      <c r="AK22" s="244">
        <v>1.6752975E7</v>
      </c>
      <c r="AL22" s="246">
        <v>0.0</v>
      </c>
      <c r="AM22" s="246">
        <v>4.536325E7</v>
      </c>
      <c r="AN22" s="244">
        <f t="shared" si="23"/>
        <v>62116225</v>
      </c>
      <c r="AO22" s="246">
        <v>0.0</v>
      </c>
      <c r="AP22" s="103">
        <v>6.9227E7</v>
      </c>
      <c r="AQ22" s="190"/>
      <c r="AR22" s="190">
        <v>5810000.0</v>
      </c>
      <c r="AS22" s="50">
        <f t="shared" si="31"/>
        <v>75037000</v>
      </c>
      <c r="AT22" s="191"/>
      <c r="AU22" s="86">
        <f t="shared" ref="AU22:AW22" si="34">SUM(B22,G22,L22,Q22,V22,AA22,AF22,AK22,AP22)</f>
        <v>307465975</v>
      </c>
      <c r="AV22" s="86">
        <f t="shared" si="34"/>
        <v>71250000</v>
      </c>
      <c r="AW22" s="86">
        <f t="shared" si="34"/>
        <v>370208250</v>
      </c>
      <c r="AX22" s="86">
        <f t="shared" si="12"/>
        <v>748924225</v>
      </c>
      <c r="AY22" s="86"/>
    </row>
    <row r="23">
      <c r="A23" s="44">
        <v>46194.0</v>
      </c>
      <c r="B23" s="50">
        <f>JUNI!B29-D23</f>
        <v>71540000</v>
      </c>
      <c r="C23" s="50"/>
      <c r="D23" s="50">
        <v>5.4375E7</v>
      </c>
      <c r="E23" s="50">
        <f t="shared" si="2"/>
        <v>125915000</v>
      </c>
      <c r="F23" s="50"/>
      <c r="G23" s="53"/>
      <c r="H23" s="53"/>
      <c r="I23" s="53"/>
      <c r="J23" s="53">
        <f t="shared" si="3"/>
        <v>0</v>
      </c>
      <c r="K23" s="53"/>
      <c r="L23" s="56">
        <v>6.48E7</v>
      </c>
      <c r="M23" s="56">
        <v>8820000.0</v>
      </c>
      <c r="N23" s="56">
        <v>1.26E7</v>
      </c>
      <c r="O23" s="56">
        <f t="shared" si="4"/>
        <v>86220000</v>
      </c>
      <c r="P23" s="56"/>
      <c r="Q23" s="50">
        <f>JUNI!E29-R23-S23</f>
        <v>60064000</v>
      </c>
      <c r="R23" s="50"/>
      <c r="S23" s="50">
        <v>9.15415E7</v>
      </c>
      <c r="T23" s="50">
        <f t="shared" si="5"/>
        <v>151605500</v>
      </c>
      <c r="U23" s="64"/>
      <c r="V23" s="66">
        <v>2.945E7</v>
      </c>
      <c r="W23" s="68"/>
      <c r="X23" s="68">
        <v>1.65E7</v>
      </c>
      <c r="Y23" s="68">
        <f t="shared" si="6"/>
        <v>45950000</v>
      </c>
      <c r="Z23" s="50"/>
      <c r="AA23" s="50">
        <v>7000000.0</v>
      </c>
      <c r="AB23" s="73">
        <v>4575000.0</v>
      </c>
      <c r="AC23" s="73">
        <v>1200000.0</v>
      </c>
      <c r="AD23" s="50">
        <f t="shared" si="7"/>
        <v>12775000</v>
      </c>
      <c r="AE23" s="73"/>
      <c r="AF23" s="73">
        <f>+JUNI!H29-AG23-AH23-AJ23</f>
        <v>24410000</v>
      </c>
      <c r="AG23" s="101">
        <v>3500000.0</v>
      </c>
      <c r="AH23" s="50">
        <v>3.398325E7</v>
      </c>
      <c r="AI23" s="50">
        <f t="shared" si="8"/>
        <v>61893250</v>
      </c>
      <c r="AJ23" s="101">
        <v>0.0</v>
      </c>
      <c r="AK23" s="244">
        <v>3.0755E7</v>
      </c>
      <c r="AL23" s="246"/>
      <c r="AM23" s="246">
        <v>3.34375E7</v>
      </c>
      <c r="AN23" s="244">
        <f t="shared" si="23"/>
        <v>64192500</v>
      </c>
      <c r="AO23" s="246">
        <v>0.0</v>
      </c>
      <c r="AP23" s="103">
        <v>1.184E7</v>
      </c>
      <c r="AQ23" s="190">
        <v>0.0</v>
      </c>
      <c r="AR23" s="190">
        <v>0.0</v>
      </c>
      <c r="AS23" s="50">
        <f t="shared" si="31"/>
        <v>11840000</v>
      </c>
      <c r="AT23" s="191"/>
      <c r="AU23" s="86">
        <f t="shared" ref="AU23:AW23" si="35">SUM(B23,G23,L23,Q23,V23,AA23,AF23,AK23,AP23)</f>
        <v>299859000</v>
      </c>
      <c r="AV23" s="86">
        <f t="shared" si="35"/>
        <v>16895000</v>
      </c>
      <c r="AW23" s="86">
        <f t="shared" si="35"/>
        <v>243637250</v>
      </c>
      <c r="AX23" s="86">
        <f t="shared" si="12"/>
        <v>560391250</v>
      </c>
      <c r="AY23" s="86"/>
    </row>
    <row r="24">
      <c r="A24" s="44">
        <v>46195.0</v>
      </c>
      <c r="B24" s="50">
        <f>JUNI!B30-D24</f>
        <v>0</v>
      </c>
      <c r="C24" s="50"/>
      <c r="D24" s="50"/>
      <c r="E24" s="50">
        <f t="shared" si="2"/>
        <v>0</v>
      </c>
      <c r="F24" s="50"/>
      <c r="G24" s="53"/>
      <c r="H24" s="53"/>
      <c r="I24" s="53"/>
      <c r="J24" s="53">
        <f t="shared" si="3"/>
        <v>0</v>
      </c>
      <c r="K24" s="53"/>
      <c r="L24" s="56">
        <v>2.14565E7</v>
      </c>
      <c r="M24" s="56"/>
      <c r="N24" s="56">
        <v>1.6524E7</v>
      </c>
      <c r="O24" s="56">
        <f t="shared" si="4"/>
        <v>37980500</v>
      </c>
      <c r="P24" s="56"/>
      <c r="Q24" s="50">
        <f>JUNI!E30-R24-S24</f>
        <v>33784000</v>
      </c>
      <c r="R24" s="50"/>
      <c r="S24" s="50">
        <v>6.0093E7</v>
      </c>
      <c r="T24" s="50">
        <f t="shared" si="5"/>
        <v>93877000</v>
      </c>
      <c r="U24" s="64"/>
      <c r="V24" s="66">
        <v>2.945E7</v>
      </c>
      <c r="W24" s="68"/>
      <c r="X24" s="68">
        <v>2.81E7</v>
      </c>
      <c r="Y24" s="68">
        <f t="shared" si="6"/>
        <v>57550000</v>
      </c>
      <c r="Z24" s="73"/>
      <c r="AA24" s="50">
        <v>2500000.0</v>
      </c>
      <c r="AB24" s="50"/>
      <c r="AC24" s="73"/>
      <c r="AD24" s="50">
        <f t="shared" si="7"/>
        <v>2500000</v>
      </c>
      <c r="AE24" s="73"/>
      <c r="AF24" s="73">
        <f>+JUNI!H30-AG24-AH24-AJ24</f>
        <v>28370000</v>
      </c>
      <c r="AG24" s="101">
        <v>0.0</v>
      </c>
      <c r="AH24" s="50">
        <v>1.02105E7</v>
      </c>
      <c r="AI24" s="50">
        <f t="shared" si="8"/>
        <v>38580500</v>
      </c>
      <c r="AJ24" s="50">
        <v>0.0</v>
      </c>
      <c r="AK24" s="244" t="s">
        <v>27</v>
      </c>
      <c r="AL24" s="81" t="s">
        <v>27</v>
      </c>
      <c r="AM24" s="81">
        <v>1.7017E7</v>
      </c>
      <c r="AN24" s="244">
        <f t="shared" si="23"/>
        <v>17017000</v>
      </c>
      <c r="AO24" s="107">
        <v>0.0</v>
      </c>
      <c r="AP24" s="196">
        <v>3.0684E7</v>
      </c>
      <c r="AQ24" s="196"/>
      <c r="AR24" s="196">
        <v>1.13E7</v>
      </c>
      <c r="AS24" s="50">
        <f t="shared" si="31"/>
        <v>41984000</v>
      </c>
      <c r="AT24" s="191"/>
      <c r="AU24" s="86">
        <f t="shared" ref="AU24:AW24" si="36">SUM(B24,G24,L24,Q24,V24,AA24,AF24,AK24,AP24)</f>
        <v>146244500</v>
      </c>
      <c r="AV24" s="86">
        <f t="shared" si="36"/>
        <v>0</v>
      </c>
      <c r="AW24" s="86">
        <f t="shared" si="36"/>
        <v>143244500</v>
      </c>
      <c r="AX24" s="86">
        <f t="shared" si="12"/>
        <v>289489000</v>
      </c>
      <c r="AY24" s="86"/>
    </row>
    <row r="25">
      <c r="A25" s="44">
        <v>46196.0</v>
      </c>
      <c r="B25" s="50">
        <f>JUNI!B31-D25</f>
        <v>17400000</v>
      </c>
      <c r="C25" s="50"/>
      <c r="D25" s="50">
        <v>3.38895E7</v>
      </c>
      <c r="E25" s="50">
        <f t="shared" si="2"/>
        <v>51289500</v>
      </c>
      <c r="F25" s="50"/>
      <c r="G25" s="53"/>
      <c r="H25" s="53"/>
      <c r="I25" s="53"/>
      <c r="J25" s="53">
        <f t="shared" si="3"/>
        <v>0</v>
      </c>
      <c r="K25" s="53"/>
      <c r="L25" s="56">
        <v>6000000.0</v>
      </c>
      <c r="M25" s="56"/>
      <c r="N25" s="56">
        <v>4.1853E7</v>
      </c>
      <c r="O25" s="56">
        <f t="shared" si="4"/>
        <v>47853000</v>
      </c>
      <c r="P25" s="56"/>
      <c r="Q25" s="50">
        <f>JUNI!E31-R25-S25</f>
        <v>33240000</v>
      </c>
      <c r="R25" s="50"/>
      <c r="S25" s="50">
        <v>4.4445E7</v>
      </c>
      <c r="T25" s="50">
        <f t="shared" si="5"/>
        <v>77685000</v>
      </c>
      <c r="U25" s="64"/>
      <c r="V25" s="175">
        <v>2.8355E7</v>
      </c>
      <c r="W25" s="175"/>
      <c r="X25" s="175">
        <v>2.02E7</v>
      </c>
      <c r="Y25" s="68">
        <f t="shared" si="6"/>
        <v>48555000</v>
      </c>
      <c r="Z25" s="164"/>
      <c r="AA25" s="238">
        <v>1.3715E7</v>
      </c>
      <c r="AB25" s="50"/>
      <c r="AC25" s="50"/>
      <c r="AD25" s="50">
        <f t="shared" si="7"/>
        <v>13715000</v>
      </c>
      <c r="AE25" s="73"/>
      <c r="AF25" s="73">
        <f>+JUNI!H31-AG25-AH25-AJ25</f>
        <v>3000000</v>
      </c>
      <c r="AG25" s="101">
        <v>0.0</v>
      </c>
      <c r="AH25" s="50">
        <v>3.53085E7</v>
      </c>
      <c r="AI25" s="50">
        <f t="shared" si="8"/>
        <v>38308500</v>
      </c>
      <c r="AJ25" s="101">
        <v>0.0</v>
      </c>
      <c r="AK25" s="244">
        <v>6000000.0</v>
      </c>
      <c r="AL25" s="81" t="s">
        <v>27</v>
      </c>
      <c r="AM25" s="81">
        <v>1.635E7</v>
      </c>
      <c r="AN25" s="244">
        <f t="shared" si="23"/>
        <v>22350000</v>
      </c>
      <c r="AO25" s="107">
        <v>0.0</v>
      </c>
      <c r="AP25" s="196">
        <v>0.0</v>
      </c>
      <c r="AQ25" s="196">
        <v>0.0</v>
      </c>
      <c r="AR25" s="196">
        <v>0.0</v>
      </c>
      <c r="AS25" s="50">
        <v>0.0</v>
      </c>
      <c r="AT25" s="191"/>
      <c r="AU25" s="86">
        <f t="shared" ref="AU25:AW25" si="37">SUM(B25,G25,L25,Q25,V25,AA25,AF25,AK25,AP25)</f>
        <v>107710000</v>
      </c>
      <c r="AV25" s="86">
        <f t="shared" si="37"/>
        <v>0</v>
      </c>
      <c r="AW25" s="86">
        <f t="shared" si="37"/>
        <v>192046000</v>
      </c>
      <c r="AX25" s="86">
        <f t="shared" si="12"/>
        <v>299756000</v>
      </c>
      <c r="AY25" s="86"/>
    </row>
    <row r="26">
      <c r="A26" s="44">
        <v>46197.0</v>
      </c>
      <c r="B26" s="50">
        <f>JUNI!B32-D26</f>
        <v>47320000</v>
      </c>
      <c r="C26" s="50"/>
      <c r="D26" s="50"/>
      <c r="E26" s="50">
        <f t="shared" si="2"/>
        <v>47320000</v>
      </c>
      <c r="F26" s="50"/>
      <c r="G26" s="53"/>
      <c r="H26" s="53"/>
      <c r="I26" s="53"/>
      <c r="J26" s="53">
        <f t="shared" si="3"/>
        <v>0</v>
      </c>
      <c r="K26" s="53"/>
      <c r="L26" s="56">
        <v>5.4762E7</v>
      </c>
      <c r="M26" s="94"/>
      <c r="N26" s="94">
        <v>2.521E7</v>
      </c>
      <c r="O26" s="56">
        <f t="shared" si="4"/>
        <v>79972000</v>
      </c>
      <c r="P26" s="94"/>
      <c r="Q26" s="50">
        <f>JUNI!E32-R26-S26</f>
        <v>42158000</v>
      </c>
      <c r="R26" s="50"/>
      <c r="S26" s="50">
        <v>4.6012E7</v>
      </c>
      <c r="T26" s="50">
        <f t="shared" si="5"/>
        <v>88170000</v>
      </c>
      <c r="U26" s="64"/>
      <c r="V26" s="66">
        <v>3.3133E7</v>
      </c>
      <c r="W26" s="175">
        <v>7200000.0</v>
      </c>
      <c r="X26" s="175"/>
      <c r="Y26" s="68">
        <f t="shared" si="6"/>
        <v>40333000</v>
      </c>
      <c r="Z26" s="198"/>
      <c r="AA26" s="198">
        <v>9400000.0</v>
      </c>
      <c r="AB26" s="50">
        <v>4.38E7</v>
      </c>
      <c r="AC26" s="50"/>
      <c r="AD26" s="50">
        <f t="shared" si="7"/>
        <v>53200000</v>
      </c>
      <c r="AE26" s="73"/>
      <c r="AF26" s="73">
        <f>+JUNI!H32-AG26-AH26-AJ26</f>
        <v>35340250</v>
      </c>
      <c r="AG26" s="101">
        <v>0.0</v>
      </c>
      <c r="AH26" s="50">
        <v>1.43E7</v>
      </c>
      <c r="AI26" s="50">
        <f t="shared" si="8"/>
        <v>49640250</v>
      </c>
      <c r="AJ26" s="101">
        <v>0.0</v>
      </c>
      <c r="AK26" s="244">
        <v>4860000.0</v>
      </c>
      <c r="AL26" s="81"/>
      <c r="AM26" s="81">
        <v>4830000.0</v>
      </c>
      <c r="AN26" s="244">
        <f t="shared" si="23"/>
        <v>9690000</v>
      </c>
      <c r="AO26" s="81" t="s">
        <v>27</v>
      </c>
      <c r="AP26" s="82">
        <v>0.0</v>
      </c>
      <c r="AQ26" s="190">
        <v>0.0</v>
      </c>
      <c r="AR26" s="190">
        <v>1.13E7</v>
      </c>
      <c r="AS26" s="50">
        <f t="shared" ref="AS26:AS33" si="39">sum(AP26:AR26)</f>
        <v>11300000</v>
      </c>
      <c r="AT26" s="191"/>
      <c r="AU26" s="86">
        <f t="shared" ref="AU26:AW26" si="38">SUM(B26,G26,L27,Q26,V26,AA26,AF26,AK26,AP26)</f>
        <v>237658750</v>
      </c>
      <c r="AV26" s="86">
        <f t="shared" si="38"/>
        <v>60380000</v>
      </c>
      <c r="AW26" s="86">
        <f t="shared" si="38"/>
        <v>112492000</v>
      </c>
      <c r="AX26" s="86">
        <f t="shared" ref="AX26:AX28" si="41">E26+J26+O27+T26+Y26+AD26+AI26+AN26+AS26</f>
        <v>410530750</v>
      </c>
      <c r="AY26" s="86"/>
    </row>
    <row r="27">
      <c r="A27" s="44">
        <v>46198.0</v>
      </c>
      <c r="B27" s="50">
        <f>JUNI!B33-D27</f>
        <v>35227500</v>
      </c>
      <c r="C27" s="50"/>
      <c r="D27" s="50">
        <v>1.13E7</v>
      </c>
      <c r="E27" s="50">
        <f t="shared" si="2"/>
        <v>46527500</v>
      </c>
      <c r="F27" s="50"/>
      <c r="G27" s="53"/>
      <c r="H27" s="53"/>
      <c r="I27" s="53"/>
      <c r="J27" s="53">
        <f t="shared" si="3"/>
        <v>0</v>
      </c>
      <c r="K27" s="53"/>
      <c r="L27" s="56">
        <v>6.54475E7</v>
      </c>
      <c r="M27" s="94">
        <v>9380000.0</v>
      </c>
      <c r="N27" s="94">
        <v>3.605E7</v>
      </c>
      <c r="O27" s="56">
        <f t="shared" si="4"/>
        <v>110877500</v>
      </c>
      <c r="P27" s="94"/>
      <c r="Q27" s="50">
        <f>JUNI!E33-R27-S27</f>
        <v>8910000</v>
      </c>
      <c r="R27" s="50"/>
      <c r="S27" s="50"/>
      <c r="T27" s="50">
        <f t="shared" si="5"/>
        <v>8910000</v>
      </c>
      <c r="U27" s="64"/>
      <c r="V27" s="66">
        <f>JUNI!F33-X27</f>
        <v>22880000</v>
      </c>
      <c r="W27" s="68"/>
      <c r="X27" s="68">
        <v>3.6488E7</v>
      </c>
      <c r="Y27" s="68">
        <f t="shared" si="6"/>
        <v>59368000</v>
      </c>
      <c r="Z27" s="73"/>
      <c r="AA27" s="73">
        <v>3375000.0</v>
      </c>
      <c r="AB27" s="73">
        <v>2.89E7</v>
      </c>
      <c r="AC27" s="50">
        <v>1.6105E7</v>
      </c>
      <c r="AD27" s="50">
        <f t="shared" si="7"/>
        <v>48380000</v>
      </c>
      <c r="AE27" s="73"/>
      <c r="AF27" s="73">
        <f>+JUNI!H33-AG27-AH27-AJ27</f>
        <v>16491000</v>
      </c>
      <c r="AG27" s="101">
        <v>0.0</v>
      </c>
      <c r="AH27" s="50">
        <v>0.0</v>
      </c>
      <c r="AI27" s="50">
        <f t="shared" si="8"/>
        <v>16491000</v>
      </c>
      <c r="AJ27" s="101">
        <v>0.0</v>
      </c>
      <c r="AK27" s="245">
        <v>3.212E7</v>
      </c>
      <c r="AL27" s="81">
        <v>0.0</v>
      </c>
      <c r="AM27" s="81">
        <v>0.0</v>
      </c>
      <c r="AN27" s="244">
        <f t="shared" si="23"/>
        <v>32120000</v>
      </c>
      <c r="AO27" s="81">
        <v>0.0</v>
      </c>
      <c r="AP27" s="82">
        <v>3.416E7</v>
      </c>
      <c r="AQ27" s="190"/>
      <c r="AR27" s="190"/>
      <c r="AS27" s="50">
        <f t="shared" si="39"/>
        <v>34160000</v>
      </c>
      <c r="AT27" s="191"/>
      <c r="AU27" s="86">
        <f t="shared" ref="AU27:AW27" si="40">SUM(B27,G27,L28,Q27,V27,AA27,AF27,AK27,AP27)</f>
        <v>214145000</v>
      </c>
      <c r="AV27" s="86">
        <f t="shared" si="40"/>
        <v>58650000</v>
      </c>
      <c r="AW27" s="86">
        <f t="shared" si="40"/>
        <v>63893000</v>
      </c>
      <c r="AX27" s="86">
        <f t="shared" si="41"/>
        <v>336688000</v>
      </c>
      <c r="AY27" s="86"/>
    </row>
    <row r="28">
      <c r="A28" s="44">
        <v>46199.0</v>
      </c>
      <c r="B28" s="50">
        <f>JUNI!B34-D28</f>
        <v>17397000</v>
      </c>
      <c r="C28" s="50"/>
      <c r="D28" s="50"/>
      <c r="E28" s="50">
        <f t="shared" si="2"/>
        <v>17397000</v>
      </c>
      <c r="F28" s="50"/>
      <c r="G28" s="53"/>
      <c r="H28" s="53"/>
      <c r="I28" s="53"/>
      <c r="J28" s="53">
        <f t="shared" si="3"/>
        <v>0</v>
      </c>
      <c r="K28" s="53"/>
      <c r="L28" s="56">
        <v>6.09815E7</v>
      </c>
      <c r="M28" s="56">
        <v>2.975E7</v>
      </c>
      <c r="N28" s="56">
        <v>0.0</v>
      </c>
      <c r="O28" s="56">
        <f t="shared" si="4"/>
        <v>90731500</v>
      </c>
      <c r="P28" s="94"/>
      <c r="Q28" s="50">
        <f>JUNI!E34-R28-S28</f>
        <v>81130000</v>
      </c>
      <c r="R28" s="199"/>
      <c r="S28" s="201">
        <v>1.24925E8</v>
      </c>
      <c r="T28" s="50">
        <f t="shared" si="5"/>
        <v>206055000</v>
      </c>
      <c r="U28" s="97"/>
      <c r="V28" s="184">
        <f>JUNI!F34-X28</f>
        <v>6750000</v>
      </c>
      <c r="W28" s="68"/>
      <c r="X28" s="68">
        <v>6.1156E7</v>
      </c>
      <c r="Y28" s="68">
        <f t="shared" si="6"/>
        <v>67906000</v>
      </c>
      <c r="Z28" s="73"/>
      <c r="AA28" s="73">
        <v>4000000.0</v>
      </c>
      <c r="AB28" s="50">
        <v>5975000.0</v>
      </c>
      <c r="AC28" s="50">
        <v>9675000.0</v>
      </c>
      <c r="AD28" s="50">
        <f t="shared" si="7"/>
        <v>19650000</v>
      </c>
      <c r="AE28" s="73"/>
      <c r="AF28" s="73">
        <f>+JUNI!H34-AG28-AH28-AJ28</f>
        <v>18850000</v>
      </c>
      <c r="AG28" s="101">
        <v>0.0</v>
      </c>
      <c r="AH28" s="50">
        <v>1.29E7</v>
      </c>
      <c r="AI28" s="50">
        <f t="shared" si="8"/>
        <v>31750000</v>
      </c>
      <c r="AJ28" s="50">
        <v>0.0</v>
      </c>
      <c r="AK28" s="244">
        <v>7.70025E7</v>
      </c>
      <c r="AL28" s="81"/>
      <c r="AM28" s="81">
        <f>11760000+13167000</f>
        <v>24927000</v>
      </c>
      <c r="AN28" s="244">
        <f t="shared" si="23"/>
        <v>101929500</v>
      </c>
      <c r="AO28" s="81">
        <v>0.0</v>
      </c>
      <c r="AP28" s="82">
        <v>2.443E7</v>
      </c>
      <c r="AQ28" s="190"/>
      <c r="AR28" s="190">
        <v>1.763E7</v>
      </c>
      <c r="AS28" s="50">
        <f t="shared" si="39"/>
        <v>42060000</v>
      </c>
      <c r="AT28" s="191"/>
      <c r="AU28" s="86">
        <f t="shared" ref="AU28:AW28" si="42">SUM(B28,G28,L29,Q28,V28,AA28,AF28,AK28,AP28)</f>
        <v>257667500</v>
      </c>
      <c r="AV28" s="86">
        <f t="shared" si="42"/>
        <v>5975000</v>
      </c>
      <c r="AW28" s="86">
        <f t="shared" si="42"/>
        <v>251213000</v>
      </c>
      <c r="AX28" s="86">
        <f t="shared" si="41"/>
        <v>514855500</v>
      </c>
      <c r="AY28" s="86"/>
    </row>
    <row r="29">
      <c r="A29" s="44">
        <v>46200.0</v>
      </c>
      <c r="B29" s="50">
        <f>JUNI!B35-D29</f>
        <v>82999000</v>
      </c>
      <c r="C29" s="50"/>
      <c r="D29" s="50">
        <v>2.456E7</v>
      </c>
      <c r="E29" s="50">
        <f t="shared" si="2"/>
        <v>107559000</v>
      </c>
      <c r="F29" s="50"/>
      <c r="G29" s="53"/>
      <c r="H29" s="53"/>
      <c r="I29" s="53"/>
      <c r="J29" s="53">
        <f t="shared" si="3"/>
        <v>0</v>
      </c>
      <c r="K29" s="53"/>
      <c r="L29" s="56">
        <v>2.8108E7</v>
      </c>
      <c r="M29" s="56">
        <v>0.0</v>
      </c>
      <c r="N29" s="56">
        <v>0.0</v>
      </c>
      <c r="O29" s="56">
        <f t="shared" si="4"/>
        <v>28108000</v>
      </c>
      <c r="P29" s="94"/>
      <c r="Q29" s="50">
        <f>JUNI!E35-R29-S29</f>
        <v>61526000</v>
      </c>
      <c r="R29" s="114">
        <v>9270000.0</v>
      </c>
      <c r="S29" s="114">
        <v>3.74688E7</v>
      </c>
      <c r="T29" s="50">
        <f t="shared" si="5"/>
        <v>108264800</v>
      </c>
      <c r="U29" s="202"/>
      <c r="V29" s="66">
        <v>2.484E7</v>
      </c>
      <c r="W29" s="68"/>
      <c r="X29" s="68">
        <v>5.33585E7</v>
      </c>
      <c r="Y29" s="68">
        <f t="shared" si="6"/>
        <v>78198500</v>
      </c>
      <c r="Z29" s="73"/>
      <c r="AA29" s="73">
        <v>1.795E7</v>
      </c>
      <c r="AB29" s="50">
        <v>3875000.0</v>
      </c>
      <c r="AC29" s="50"/>
      <c r="AD29" s="50">
        <f t="shared" si="7"/>
        <v>21825000</v>
      </c>
      <c r="AE29" s="73"/>
      <c r="AF29" s="73">
        <f>+JUNI!H35-AG29-AH29-AJ29</f>
        <v>6300000</v>
      </c>
      <c r="AG29" s="101">
        <v>0.0</v>
      </c>
      <c r="AH29" s="50">
        <v>1.8885E7</v>
      </c>
      <c r="AI29" s="50">
        <f t="shared" si="8"/>
        <v>25185000</v>
      </c>
      <c r="AJ29" s="50">
        <v>0.0</v>
      </c>
      <c r="AK29" s="245">
        <v>6720000.0</v>
      </c>
      <c r="AL29" s="246" t="s">
        <v>27</v>
      </c>
      <c r="AM29" s="246" t="s">
        <v>27</v>
      </c>
      <c r="AN29" s="244">
        <f t="shared" si="23"/>
        <v>6720000</v>
      </c>
      <c r="AO29" s="246">
        <v>0.0</v>
      </c>
      <c r="AP29" s="103">
        <v>3.683E7</v>
      </c>
      <c r="AQ29" s="190">
        <v>1.512E7</v>
      </c>
      <c r="AR29" s="190">
        <v>0.0</v>
      </c>
      <c r="AS29" s="50">
        <f t="shared" si="39"/>
        <v>51950000</v>
      </c>
      <c r="AT29" s="191"/>
      <c r="AU29" s="86">
        <f t="shared" ref="AU29:AW29" si="43">SUM(B29,G29,L29,Q29,V29,AA29,AF29,AK29,AP29)</f>
        <v>265273000</v>
      </c>
      <c r="AV29" s="86">
        <f t="shared" si="43"/>
        <v>28265000</v>
      </c>
      <c r="AW29" s="86">
        <f t="shared" si="43"/>
        <v>134272300</v>
      </c>
      <c r="AX29" s="86">
        <f t="shared" ref="AX29:AX32" si="45">E29+J29+O29+T29+Y29+AD29+AI29+AN29+AS29</f>
        <v>427810300</v>
      </c>
      <c r="AY29" s="86"/>
    </row>
    <row r="30">
      <c r="A30" s="44">
        <v>46201.0</v>
      </c>
      <c r="B30" s="50">
        <f>JUNI!B36-D30</f>
        <v>64466000</v>
      </c>
      <c r="C30" s="50"/>
      <c r="D30" s="50">
        <v>5920000.0</v>
      </c>
      <c r="E30" s="50">
        <f t="shared" si="2"/>
        <v>70386000</v>
      </c>
      <c r="F30" s="50"/>
      <c r="G30" s="53"/>
      <c r="H30" s="53"/>
      <c r="I30" s="53"/>
      <c r="J30" s="53">
        <f t="shared" si="3"/>
        <v>0</v>
      </c>
      <c r="K30" s="53"/>
      <c r="L30" s="56">
        <v>3.6361E7</v>
      </c>
      <c r="M30" s="94">
        <v>7300000.0</v>
      </c>
      <c r="N30" s="94">
        <v>4.3065E7</v>
      </c>
      <c r="O30" s="56">
        <f t="shared" si="4"/>
        <v>86726000</v>
      </c>
      <c r="P30" s="94"/>
      <c r="Q30" s="50">
        <f>JUNI!E36-R30-S30</f>
        <v>36525000</v>
      </c>
      <c r="R30" s="50">
        <v>1.21E7</v>
      </c>
      <c r="S30" s="50">
        <v>1.923E7</v>
      </c>
      <c r="T30" s="50">
        <f t="shared" si="5"/>
        <v>67855000</v>
      </c>
      <c r="U30" s="64"/>
      <c r="V30" s="66">
        <f>JUNI!F36-X30</f>
        <v>20952000</v>
      </c>
      <c r="W30" s="68"/>
      <c r="X30" s="68">
        <v>4.4318E7</v>
      </c>
      <c r="Y30" s="68">
        <f t="shared" si="6"/>
        <v>65270000</v>
      </c>
      <c r="Z30" s="73"/>
      <c r="AA30" s="73">
        <v>1.105E7</v>
      </c>
      <c r="AB30" s="50">
        <v>6000000.0</v>
      </c>
      <c r="AC30" s="50"/>
      <c r="AD30" s="50">
        <f t="shared" si="7"/>
        <v>17050000</v>
      </c>
      <c r="AE30" s="73"/>
      <c r="AF30" s="73">
        <f>+JUNI!H36-AG30-AH30-AJ30</f>
        <v>43157000</v>
      </c>
      <c r="AG30" s="101">
        <v>4480000.0</v>
      </c>
      <c r="AH30" s="50">
        <v>2.404E7</v>
      </c>
      <c r="AI30" s="50">
        <f t="shared" si="8"/>
        <v>71677000</v>
      </c>
      <c r="AJ30" s="101">
        <v>0.0</v>
      </c>
      <c r="AK30" s="244">
        <v>2.805E7</v>
      </c>
      <c r="AL30" s="246"/>
      <c r="AM30" s="246">
        <f>3925000+14670000</f>
        <v>18595000</v>
      </c>
      <c r="AN30" s="244">
        <f t="shared" si="23"/>
        <v>46645000</v>
      </c>
      <c r="AO30" s="246">
        <v>0.0</v>
      </c>
      <c r="AP30" s="103">
        <v>3.471E7</v>
      </c>
      <c r="AQ30" s="190">
        <v>0.0</v>
      </c>
      <c r="AR30" s="190">
        <v>1.1592E7</v>
      </c>
      <c r="AS30" s="50">
        <f t="shared" si="39"/>
        <v>46302000</v>
      </c>
      <c r="AT30" s="191"/>
      <c r="AU30" s="86">
        <f t="shared" ref="AU30:AW30" si="44">SUM(B30,G30,L30,Q30,V30,AA30,AF30,AK30,AP30)</f>
        <v>275271000</v>
      </c>
      <c r="AV30" s="86">
        <f t="shared" si="44"/>
        <v>29880000</v>
      </c>
      <c r="AW30" s="86">
        <f t="shared" si="44"/>
        <v>166760000</v>
      </c>
      <c r="AX30" s="86">
        <f t="shared" si="45"/>
        <v>471911000</v>
      </c>
      <c r="AY30" s="86"/>
    </row>
    <row r="31">
      <c r="A31" s="44">
        <v>46202.0</v>
      </c>
      <c r="B31" s="50">
        <f>JUNI!B37-D31</f>
        <v>24536000</v>
      </c>
      <c r="C31" s="50"/>
      <c r="D31" s="50">
        <v>2.09E7</v>
      </c>
      <c r="E31" s="50">
        <f t="shared" si="2"/>
        <v>45436000</v>
      </c>
      <c r="F31" s="50"/>
      <c r="G31" s="53"/>
      <c r="H31" s="53"/>
      <c r="I31" s="53"/>
      <c r="J31" s="53">
        <f t="shared" si="3"/>
        <v>0</v>
      </c>
      <c r="K31" s="53"/>
      <c r="L31" s="56">
        <v>1.49E7</v>
      </c>
      <c r="M31" s="94">
        <v>600000.0</v>
      </c>
      <c r="N31" s="94">
        <v>5.7834E7</v>
      </c>
      <c r="O31" s="56">
        <f t="shared" si="4"/>
        <v>73334000</v>
      </c>
      <c r="P31" s="94"/>
      <c r="Q31" s="50">
        <f>JUNI!E37-R31-S31</f>
        <v>35834000</v>
      </c>
      <c r="R31" s="50"/>
      <c r="S31" s="50">
        <v>2.28E7</v>
      </c>
      <c r="T31" s="50">
        <f t="shared" si="5"/>
        <v>58634000</v>
      </c>
      <c r="U31" s="64"/>
      <c r="V31" s="66">
        <v>1.974E7</v>
      </c>
      <c r="W31" s="68"/>
      <c r="X31" s="175">
        <v>6720000.0</v>
      </c>
      <c r="Y31" s="68">
        <f t="shared" si="6"/>
        <v>26460000</v>
      </c>
      <c r="Z31" s="164"/>
      <c r="AA31" s="238">
        <v>8370000.0</v>
      </c>
      <c r="AB31" s="73">
        <v>1.78E7</v>
      </c>
      <c r="AC31" s="73"/>
      <c r="AD31" s="50">
        <f t="shared" si="7"/>
        <v>26170000</v>
      </c>
      <c r="AE31" s="73"/>
      <c r="AF31" s="73">
        <f>+JUNI!H37-AG31-AH31-AJ31</f>
        <v>21890000</v>
      </c>
      <c r="AG31" s="101">
        <v>0.0</v>
      </c>
      <c r="AH31" s="50">
        <v>6925000.0</v>
      </c>
      <c r="AI31" s="50">
        <f t="shared" si="8"/>
        <v>28815000</v>
      </c>
      <c r="AJ31" s="50">
        <v>0.0</v>
      </c>
      <c r="AK31" s="244">
        <v>4.99825E7</v>
      </c>
      <c r="AL31" s="246"/>
      <c r="AM31" s="246">
        <v>1.84E7</v>
      </c>
      <c r="AN31" s="244">
        <f t="shared" si="23"/>
        <v>68382500</v>
      </c>
      <c r="AO31" s="246">
        <v>0.0</v>
      </c>
      <c r="AP31" s="103">
        <v>2.4955E7</v>
      </c>
      <c r="AQ31" s="190"/>
      <c r="AR31" s="190"/>
      <c r="AS31" s="50">
        <f t="shared" si="39"/>
        <v>24955000</v>
      </c>
      <c r="AT31" s="191"/>
      <c r="AU31" s="86">
        <f t="shared" ref="AU31:AW31" si="46">SUM(B31,G31,L31,Q31,V31,AA31,AF31,AK31,AP31)</f>
        <v>200207500</v>
      </c>
      <c r="AV31" s="86">
        <f t="shared" si="46"/>
        <v>18400000</v>
      </c>
      <c r="AW31" s="86">
        <f t="shared" si="46"/>
        <v>133579000</v>
      </c>
      <c r="AX31" s="86">
        <f t="shared" si="45"/>
        <v>352186500</v>
      </c>
      <c r="AY31" s="86"/>
    </row>
    <row r="32">
      <c r="A32" s="44">
        <v>46203.0</v>
      </c>
      <c r="B32" s="50">
        <f>JUNI!B38-D32</f>
        <v>39504000</v>
      </c>
      <c r="C32" s="50"/>
      <c r="D32" s="50"/>
      <c r="E32" s="50">
        <f t="shared" si="2"/>
        <v>39504000</v>
      </c>
      <c r="F32" s="50"/>
      <c r="G32" s="53"/>
      <c r="H32" s="53"/>
      <c r="I32" s="53"/>
      <c r="J32" s="53">
        <f t="shared" si="3"/>
        <v>0</v>
      </c>
      <c r="K32" s="53"/>
      <c r="L32" s="56">
        <v>4.6556E7</v>
      </c>
      <c r="M32" s="56">
        <v>1.13E7</v>
      </c>
      <c r="N32" s="56">
        <v>6.1538E7</v>
      </c>
      <c r="O32" s="56">
        <f t="shared" si="4"/>
        <v>119394000</v>
      </c>
      <c r="P32" s="94"/>
      <c r="Q32" s="50">
        <f>JUNI!E38-R32-S32</f>
        <v>38340000</v>
      </c>
      <c r="R32" s="50">
        <v>3.336E7</v>
      </c>
      <c r="S32" s="50">
        <v>7700000.0</v>
      </c>
      <c r="T32" s="50">
        <f t="shared" si="5"/>
        <v>79400000</v>
      </c>
      <c r="U32" s="64"/>
      <c r="V32" s="66">
        <f>JUNI!F38-X32</f>
        <v>127131000</v>
      </c>
      <c r="W32" s="68"/>
      <c r="X32" s="68">
        <v>4.8416E7</v>
      </c>
      <c r="Y32" s="68">
        <f t="shared" si="6"/>
        <v>175547000</v>
      </c>
      <c r="Z32" s="73"/>
      <c r="AA32" s="73">
        <v>1.457E7</v>
      </c>
      <c r="AB32" s="73">
        <v>1.4205E7</v>
      </c>
      <c r="AC32" s="73"/>
      <c r="AD32" s="50">
        <f t="shared" si="7"/>
        <v>28775000</v>
      </c>
      <c r="AE32" s="73"/>
      <c r="AF32" s="73">
        <f>+JUNI!H38-AG32-AH32-AJ32</f>
        <v>0</v>
      </c>
      <c r="AG32" s="101">
        <v>0.0</v>
      </c>
      <c r="AH32" s="50">
        <v>0.0</v>
      </c>
      <c r="AI32" s="50">
        <f t="shared" si="8"/>
        <v>0</v>
      </c>
      <c r="AJ32" s="50">
        <v>0.0</v>
      </c>
      <c r="AK32" s="244">
        <v>6.0067E7</v>
      </c>
      <c r="AL32" s="81"/>
      <c r="AM32" s="81">
        <v>1.34325E7</v>
      </c>
      <c r="AN32" s="244">
        <f t="shared" si="23"/>
        <v>73499500</v>
      </c>
      <c r="AO32" s="81">
        <v>0.0</v>
      </c>
      <c r="AP32" s="82">
        <v>5880000.0</v>
      </c>
      <c r="AQ32" s="190"/>
      <c r="AR32" s="190"/>
      <c r="AS32" s="50">
        <f t="shared" si="39"/>
        <v>5880000</v>
      </c>
      <c r="AT32" s="191"/>
      <c r="AU32" s="86">
        <f t="shared" ref="AU32:AW32" si="47">SUM(B32,G32,L32,Q32,V32,AA32,AF32,AK32,AP32)</f>
        <v>332048000</v>
      </c>
      <c r="AV32" s="86">
        <f t="shared" si="47"/>
        <v>58865000</v>
      </c>
      <c r="AW32" s="86">
        <f t="shared" si="47"/>
        <v>131086500</v>
      </c>
      <c r="AX32" s="86">
        <f t="shared" si="45"/>
        <v>521999500</v>
      </c>
      <c r="AY32" s="86"/>
    </row>
    <row r="33">
      <c r="A33" s="44"/>
      <c r="B33" s="50"/>
      <c r="C33" s="50"/>
      <c r="D33" s="50"/>
      <c r="E33" s="50">
        <f t="shared" si="2"/>
        <v>0</v>
      </c>
      <c r="F33" s="50"/>
      <c r="G33" s="53"/>
      <c r="H33" s="53"/>
      <c r="I33" s="53"/>
      <c r="J33" s="53">
        <f t="shared" si="3"/>
        <v>0</v>
      </c>
      <c r="K33" s="53"/>
      <c r="L33" s="56"/>
      <c r="M33" s="56"/>
      <c r="N33" s="56"/>
      <c r="O33" s="56">
        <f>SUM(L33:N33)</f>
        <v>0</v>
      </c>
      <c r="P33" s="94"/>
      <c r="Q33" s="50"/>
      <c r="R33" s="50"/>
      <c r="S33" s="50"/>
      <c r="T33" s="50">
        <f t="shared" si="5"/>
        <v>0</v>
      </c>
      <c r="U33" s="64"/>
      <c r="V33" s="66"/>
      <c r="W33" s="68"/>
      <c r="X33" s="68"/>
      <c r="Y33" s="68">
        <f t="shared" si="6"/>
        <v>0</v>
      </c>
      <c r="Z33" s="73"/>
      <c r="AA33" s="73"/>
      <c r="AB33" s="73"/>
      <c r="AC33" s="73"/>
      <c r="AD33" s="50">
        <f t="shared" si="7"/>
        <v>0</v>
      </c>
      <c r="AE33" s="73"/>
      <c r="AF33" s="73">
        <f>+JUNI!H39-AG33-AH33-AJ33</f>
        <v>0</v>
      </c>
      <c r="AG33" s="101">
        <v>0.0</v>
      </c>
      <c r="AH33" s="50">
        <v>0.0</v>
      </c>
      <c r="AI33" s="50">
        <f t="shared" si="8"/>
        <v>0</v>
      </c>
      <c r="AJ33" s="50">
        <v>0.0</v>
      </c>
      <c r="AK33" s="244"/>
      <c r="AL33" s="81"/>
      <c r="AM33" s="81"/>
      <c r="AN33" s="244"/>
      <c r="AO33" s="81"/>
      <c r="AP33" s="82"/>
      <c r="AQ33" s="190"/>
      <c r="AR33" s="190"/>
      <c r="AS33" s="50">
        <f t="shared" si="39"/>
        <v>0</v>
      </c>
      <c r="AT33" s="191"/>
      <c r="AU33" s="86"/>
      <c r="AV33" s="86"/>
      <c r="AW33" s="86"/>
      <c r="AX33" s="86"/>
      <c r="AY33" s="86"/>
    </row>
    <row r="34">
      <c r="A34" s="205" t="s">
        <v>31</v>
      </c>
      <c r="B34" s="206">
        <f>SUM(B3:B33)</f>
        <v>1102922500</v>
      </c>
      <c r="C34" s="206">
        <f t="shared" ref="C34:K34" si="48">SUM(C3:C32)</f>
        <v>33736500</v>
      </c>
      <c r="D34" s="206">
        <f t="shared" si="48"/>
        <v>574978500</v>
      </c>
      <c r="E34" s="206">
        <f t="shared" si="48"/>
        <v>1711637500</v>
      </c>
      <c r="F34" s="206">
        <f t="shared" si="48"/>
        <v>18780000</v>
      </c>
      <c r="G34" s="206">
        <f t="shared" si="48"/>
        <v>46015000</v>
      </c>
      <c r="H34" s="206">
        <f t="shared" si="48"/>
        <v>0</v>
      </c>
      <c r="I34" s="206">
        <f t="shared" si="48"/>
        <v>0</v>
      </c>
      <c r="J34" s="206">
        <f t="shared" si="48"/>
        <v>46015000</v>
      </c>
      <c r="K34" s="206">
        <f t="shared" si="48"/>
        <v>0</v>
      </c>
      <c r="L34" s="206">
        <f t="shared" ref="L34:N34" si="49">SUM(L3:L33)</f>
        <v>1109032500</v>
      </c>
      <c r="M34" s="206">
        <f t="shared" si="49"/>
        <v>227914500</v>
      </c>
      <c r="N34" s="206">
        <f t="shared" si="49"/>
        <v>770141500</v>
      </c>
      <c r="O34" s="206">
        <f t="shared" ref="O34:R34" si="50">SUM(O3:O32)</f>
        <v>2107088500</v>
      </c>
      <c r="P34" s="206">
        <f t="shared" si="50"/>
        <v>0</v>
      </c>
      <c r="Q34" s="206">
        <f t="shared" si="50"/>
        <v>1107325000</v>
      </c>
      <c r="R34" s="206">
        <f t="shared" si="50"/>
        <v>247350000</v>
      </c>
      <c r="S34" s="206">
        <f t="shared" ref="S34:T34" si="51">SUM(S3:S33)</f>
        <v>1230985800</v>
      </c>
      <c r="T34" s="206">
        <f t="shared" si="51"/>
        <v>2585660800</v>
      </c>
      <c r="U34" s="206">
        <f>SUM(U3:U32)</f>
        <v>0</v>
      </c>
      <c r="V34" s="206">
        <f t="shared" ref="V34:X34" si="52">SUM(V3:V33)</f>
        <v>1066454000</v>
      </c>
      <c r="W34" s="206">
        <f t="shared" si="52"/>
        <v>22415000</v>
      </c>
      <c r="X34" s="206">
        <f t="shared" si="52"/>
        <v>803713750</v>
      </c>
      <c r="Y34" s="206">
        <f t="shared" ref="Y34:Z34" si="53">SUM(Y3:Y32)</f>
        <v>1892582750</v>
      </c>
      <c r="Z34" s="206">
        <f t="shared" si="53"/>
        <v>0</v>
      </c>
      <c r="AA34" s="206">
        <f t="shared" ref="AA34:AB34" si="54">SUM(AA3:AA33)</f>
        <v>238520000</v>
      </c>
      <c r="AB34" s="206">
        <f t="shared" si="54"/>
        <v>253170000</v>
      </c>
      <c r="AC34" s="206">
        <f>SUM(AC3:AC32)</f>
        <v>132930000</v>
      </c>
      <c r="AD34" s="206">
        <f>SUM(AD3:AD33)</f>
        <v>624620000</v>
      </c>
      <c r="AE34" s="206">
        <f t="shared" ref="AE34:AF34" si="55">SUM(AE3:AE32)</f>
        <v>0</v>
      </c>
      <c r="AF34" s="206">
        <f t="shared" si="55"/>
        <v>596685750</v>
      </c>
      <c r="AG34" s="206">
        <f t="shared" ref="AG34:AH34" si="56">SUM(AG3:AG33)</f>
        <v>7980000</v>
      </c>
      <c r="AH34" s="206">
        <f t="shared" si="56"/>
        <v>537175250</v>
      </c>
      <c r="AI34" s="206">
        <f>SUM(AI3:AI32)</f>
        <v>1141841000</v>
      </c>
      <c r="AJ34" s="206">
        <f>SUM(AJ3:AJ33)</f>
        <v>0</v>
      </c>
      <c r="AK34" s="206">
        <f t="shared" ref="AK34:AO34" si="57">SUM(AK3:AK32)</f>
        <v>665512725</v>
      </c>
      <c r="AL34" s="206">
        <f t="shared" si="57"/>
        <v>10900000</v>
      </c>
      <c r="AM34" s="206">
        <f t="shared" si="57"/>
        <v>406207500</v>
      </c>
      <c r="AN34" s="206">
        <f t="shared" si="57"/>
        <v>1082620225</v>
      </c>
      <c r="AO34" s="264">
        <f t="shared" si="57"/>
        <v>0</v>
      </c>
      <c r="AP34" s="206">
        <f t="shared" ref="AP34:AR34" si="58">SUM(AP3:AP33)</f>
        <v>607372000</v>
      </c>
      <c r="AQ34" s="206">
        <f t="shared" si="58"/>
        <v>15120000</v>
      </c>
      <c r="AR34" s="206">
        <f t="shared" si="58"/>
        <v>173072000</v>
      </c>
      <c r="AS34" s="206">
        <f t="shared" ref="AS34:AY34" si="59">SUM(AS3:AS32)</f>
        <v>766080000</v>
      </c>
      <c r="AT34" s="206">
        <f t="shared" si="59"/>
        <v>0</v>
      </c>
      <c r="AU34" s="210">
        <f t="shared" si="59"/>
        <v>6513185475</v>
      </c>
      <c r="AV34" s="210">
        <f t="shared" si="59"/>
        <v>818586000</v>
      </c>
      <c r="AW34" s="210">
        <f t="shared" si="59"/>
        <v>4603994300</v>
      </c>
      <c r="AX34" s="210">
        <f t="shared" si="59"/>
        <v>11906281775</v>
      </c>
      <c r="AY34" s="210">
        <f t="shared" si="59"/>
        <v>0</v>
      </c>
    </row>
    <row r="35">
      <c r="A35" s="211" t="s">
        <v>40</v>
      </c>
      <c r="B35" s="212">
        <f>B34/E34</f>
        <v>0.6443668709</v>
      </c>
      <c r="C35" s="212">
        <f>C34/E34</f>
        <v>0.01971007296</v>
      </c>
      <c r="D35" s="212">
        <f>D34/E34</f>
        <v>0.3359230561</v>
      </c>
      <c r="E35" s="212"/>
      <c r="F35" s="212">
        <f>F34/E34</f>
        <v>0.01097194938</v>
      </c>
      <c r="G35" s="212">
        <f>G34/J34</f>
        <v>1</v>
      </c>
      <c r="H35" s="212">
        <f>H34/J34</f>
        <v>0</v>
      </c>
      <c r="I35" s="212">
        <f>I34/J34</f>
        <v>0</v>
      </c>
      <c r="J35" s="212"/>
      <c r="K35" s="212">
        <f>K34/J34</f>
        <v>0</v>
      </c>
      <c r="L35" s="212">
        <f>L34/O34</f>
        <v>0.5263340861</v>
      </c>
      <c r="M35" s="212">
        <f>M34/O34</f>
        <v>0.1081656039</v>
      </c>
      <c r="N35" s="211">
        <v>0.36</v>
      </c>
      <c r="O35" s="212"/>
      <c r="P35" s="212">
        <f>P34/O34</f>
        <v>0</v>
      </c>
      <c r="Q35" s="212">
        <f>Q34/T34</f>
        <v>0.4282560961</v>
      </c>
      <c r="R35" s="212">
        <f>R34/T34</f>
        <v>0.09566219978</v>
      </c>
      <c r="S35" s="212">
        <f>S34/T34</f>
        <v>0.4760817041</v>
      </c>
      <c r="T35" s="212"/>
      <c r="U35" s="212">
        <f>U34/T34</f>
        <v>0</v>
      </c>
      <c r="V35" s="212">
        <f>V34/Y34</f>
        <v>0.5634913454</v>
      </c>
      <c r="W35" s="212">
        <f>W34/Y34</f>
        <v>0.01184360367</v>
      </c>
      <c r="X35" s="212">
        <f>X34/Y34</f>
        <v>0.424665051</v>
      </c>
      <c r="Y35" s="212"/>
      <c r="Z35" s="212">
        <f>Z34/Y34</f>
        <v>0</v>
      </c>
      <c r="AA35" s="212">
        <f>AA34/AD34</f>
        <v>0.3818641734</v>
      </c>
      <c r="AB35" s="212">
        <f>AB34/AD34</f>
        <v>0.4053184336</v>
      </c>
      <c r="AC35" s="212">
        <f>AC34/AD34</f>
        <v>0.212817393</v>
      </c>
      <c r="AD35" s="212"/>
      <c r="AE35" s="212">
        <f>AE34/AD34</f>
        <v>0</v>
      </c>
      <c r="AF35" s="212">
        <f>AF34/AI34</f>
        <v>0.5225646566</v>
      </c>
      <c r="AG35" s="212">
        <f>AG34/AI34</f>
        <v>0.00698871384</v>
      </c>
      <c r="AH35" s="212">
        <f>AH34/AI34</f>
        <v>0.4704466296</v>
      </c>
      <c r="AI35" s="212"/>
      <c r="AJ35" s="212">
        <f>AJ34/AI34</f>
        <v>0</v>
      </c>
      <c r="AK35" s="212">
        <f>AK34/AN34</f>
        <v>0.614724083</v>
      </c>
      <c r="AL35" s="212">
        <f>AL34/AN34</f>
        <v>0.01006816587</v>
      </c>
      <c r="AM35" s="212">
        <f>AM34/AN34</f>
        <v>0.3752077512</v>
      </c>
      <c r="AN35" s="212"/>
      <c r="AO35" s="266">
        <f>AO34/AN34</f>
        <v>0</v>
      </c>
      <c r="AP35" s="212">
        <f>AP34/AS34</f>
        <v>0.7928310359</v>
      </c>
      <c r="AQ35" s="212">
        <f>AQ34/AS34</f>
        <v>0.01973684211</v>
      </c>
      <c r="AR35" s="212">
        <f>AR34/AS34</f>
        <v>0.2259189641</v>
      </c>
      <c r="AS35" s="212"/>
      <c r="AT35" s="212">
        <f>AT34/AS34</f>
        <v>0</v>
      </c>
      <c r="AU35" s="218">
        <f>AU34/AX34</f>
        <v>0.5470377401</v>
      </c>
      <c r="AV35" s="218">
        <f>AV34/AX34</f>
        <v>0.06875244644</v>
      </c>
      <c r="AW35" s="218">
        <f>AW34/AX34</f>
        <v>0.3866861533</v>
      </c>
      <c r="AX35" s="218"/>
      <c r="AY35" s="218">
        <f>AY34/AX34</f>
        <v>0</v>
      </c>
    </row>
    <row r="36">
      <c r="A36" s="219"/>
      <c r="B36" s="220"/>
      <c r="C36" s="220">
        <f>sum(C34:D34)</f>
        <v>608715000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>
        <f>sum(M34:N34)</f>
        <v>998056000</v>
      </c>
      <c r="N36" s="220"/>
      <c r="O36" s="220"/>
      <c r="P36" s="220"/>
      <c r="Q36" s="220"/>
      <c r="R36" s="220">
        <f>sum(R34:S34)</f>
        <v>1478335800</v>
      </c>
      <c r="S36" s="220"/>
      <c r="T36" s="220"/>
      <c r="U36" s="220"/>
      <c r="V36" s="220"/>
      <c r="W36" s="220">
        <f>sum(W34:X34)</f>
        <v>826128750</v>
      </c>
      <c r="X36" s="221"/>
      <c r="Y36" s="221"/>
      <c r="AB36" s="220">
        <f>sum(AB34:AC34)</f>
        <v>386100000</v>
      </c>
      <c r="AC36" s="220"/>
      <c r="AD36" s="220"/>
      <c r="AE36" s="220"/>
      <c r="AF36" s="220"/>
      <c r="AG36" s="220">
        <f>sum(AG34:AH34)</f>
        <v>545155250</v>
      </c>
      <c r="AH36" s="220"/>
      <c r="AI36" s="220"/>
      <c r="AJ36" s="220"/>
      <c r="AK36" s="220"/>
      <c r="AL36" s="220">
        <f>sum(AL34:AM34)</f>
        <v>417107500</v>
      </c>
      <c r="AM36" s="220"/>
      <c r="AN36" s="220"/>
      <c r="AO36" s="267"/>
      <c r="AP36" s="220"/>
      <c r="AQ36" s="220">
        <f>sum(AQ34:AR34)</f>
        <v>188192000</v>
      </c>
      <c r="AR36" s="224"/>
      <c r="AS36" s="224"/>
      <c r="AT36" s="224"/>
      <c r="AU36" s="224">
        <f t="shared" ref="AU36:AX36" si="60">sum(AU20:AU26)</f>
        <v>1421005725</v>
      </c>
      <c r="AV36" s="224">
        <f t="shared" si="60"/>
        <v>182055000</v>
      </c>
      <c r="AW36" s="224">
        <f t="shared" si="60"/>
        <v>1300630500</v>
      </c>
      <c r="AX36" s="224">
        <f t="shared" si="60"/>
        <v>2903691225</v>
      </c>
      <c r="AY36" s="224"/>
    </row>
    <row r="37">
      <c r="A37" s="219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5"/>
      <c r="AA37" s="225"/>
      <c r="AB37" s="225"/>
      <c r="AC37" s="225"/>
      <c r="AD37" s="225"/>
      <c r="AE37" s="225"/>
      <c r="AF37" s="225"/>
      <c r="AG37" s="220"/>
      <c r="AH37" s="220"/>
      <c r="AI37" s="220"/>
      <c r="AJ37" s="220"/>
      <c r="AK37" s="220"/>
      <c r="AL37" s="220"/>
      <c r="AM37" s="220"/>
      <c r="AN37" s="220"/>
      <c r="AO37" s="267"/>
      <c r="AP37" s="220"/>
      <c r="AQ37" s="224"/>
      <c r="AR37" s="224"/>
      <c r="AS37" s="224"/>
      <c r="AT37" s="224"/>
      <c r="AU37" s="226"/>
      <c r="AV37" s="226"/>
      <c r="AW37" s="226"/>
      <c r="AX37" s="226"/>
      <c r="AY37" s="224"/>
    </row>
    <row r="38">
      <c r="A38" s="219"/>
      <c r="B38" s="220">
        <f t="shared" ref="B38:D38" si="61">sum(B3:B8)</f>
        <v>178579000</v>
      </c>
      <c r="C38" s="220">
        <f t="shared" si="61"/>
        <v>14956500</v>
      </c>
      <c r="D38" s="220">
        <f t="shared" si="61"/>
        <v>149424000</v>
      </c>
      <c r="E38" s="220">
        <f>sum(E3:E33)</f>
        <v>1711637500</v>
      </c>
      <c r="F38" s="220"/>
      <c r="G38" s="220">
        <f t="shared" ref="G38:J38" si="62">sum(G3:G8)</f>
        <v>46015000</v>
      </c>
      <c r="H38" s="220">
        <f t="shared" si="62"/>
        <v>0</v>
      </c>
      <c r="I38" s="220">
        <f t="shared" si="62"/>
        <v>0</v>
      </c>
      <c r="J38" s="220">
        <f t="shared" si="62"/>
        <v>46015000</v>
      </c>
      <c r="K38" s="220"/>
      <c r="L38" s="220">
        <f t="shared" ref="L38:O38" si="63">sum(L3:L8)</f>
        <v>217294000</v>
      </c>
      <c r="M38" s="220">
        <f t="shared" si="63"/>
        <v>42445000</v>
      </c>
      <c r="N38" s="220">
        <f t="shared" si="63"/>
        <v>226148500</v>
      </c>
      <c r="O38" s="220">
        <f t="shared" si="63"/>
        <v>485887500</v>
      </c>
      <c r="P38" s="220"/>
      <c r="Q38" s="220">
        <f t="shared" ref="Q38:T38" si="64">sum(Q3:Q8)</f>
        <v>208872500</v>
      </c>
      <c r="R38" s="220">
        <f t="shared" si="64"/>
        <v>93040000</v>
      </c>
      <c r="S38" s="220">
        <f t="shared" si="64"/>
        <v>231167500</v>
      </c>
      <c r="T38" s="220">
        <f t="shared" si="64"/>
        <v>533080000</v>
      </c>
      <c r="U38" s="220"/>
      <c r="V38" s="220">
        <f t="shared" ref="V38:Y38" si="65">sum(V3:V8)</f>
        <v>233003500</v>
      </c>
      <c r="W38" s="220">
        <f t="shared" si="65"/>
        <v>0</v>
      </c>
      <c r="X38" s="220">
        <f t="shared" si="65"/>
        <v>140740000</v>
      </c>
      <c r="Y38" s="220">
        <f t="shared" si="65"/>
        <v>373743500</v>
      </c>
      <c r="Z38" s="225"/>
      <c r="AA38" s="220">
        <f t="shared" ref="AA38:AD38" si="66">sum(AA3:AA8)</f>
        <v>31710000</v>
      </c>
      <c r="AB38" s="220">
        <f t="shared" si="66"/>
        <v>62200000</v>
      </c>
      <c r="AC38" s="220">
        <f t="shared" si="66"/>
        <v>102600000</v>
      </c>
      <c r="AD38" s="220">
        <f t="shared" si="66"/>
        <v>196510000</v>
      </c>
      <c r="AE38" s="225"/>
      <c r="AF38" s="220">
        <f t="shared" ref="AF38:AI38" si="67">sum(AF3:AF8)</f>
        <v>108128500</v>
      </c>
      <c r="AG38" s="220">
        <f t="shared" si="67"/>
        <v>0</v>
      </c>
      <c r="AH38" s="220">
        <f t="shared" si="67"/>
        <v>142155000</v>
      </c>
      <c r="AI38" s="220">
        <f t="shared" si="67"/>
        <v>250283500</v>
      </c>
      <c r="AJ38" s="220"/>
      <c r="AK38" s="220">
        <f t="shared" ref="AK38:AN38" si="68">sum(AK3:AK8)</f>
        <v>96540000</v>
      </c>
      <c r="AL38" s="220">
        <f t="shared" si="68"/>
        <v>0</v>
      </c>
      <c r="AM38" s="220">
        <f t="shared" si="68"/>
        <v>72455000</v>
      </c>
      <c r="AN38" s="220">
        <f t="shared" si="68"/>
        <v>168995000</v>
      </c>
      <c r="AO38" s="267"/>
      <c r="AP38" s="220">
        <f t="shared" ref="AP38:AS38" si="69">sum(AP3:AP8)</f>
        <v>150951000</v>
      </c>
      <c r="AQ38" s="220">
        <f t="shared" si="69"/>
        <v>0</v>
      </c>
      <c r="AR38" s="220">
        <f t="shared" si="69"/>
        <v>64470000</v>
      </c>
      <c r="AS38" s="220">
        <f t="shared" si="69"/>
        <v>195142000</v>
      </c>
      <c r="AT38" s="224"/>
      <c r="AU38" s="220">
        <f t="shared" ref="AU38:AX38" si="70">sum(AU3:AU8)</f>
        <v>1271093500</v>
      </c>
      <c r="AV38" s="220">
        <f t="shared" si="70"/>
        <v>212641500</v>
      </c>
      <c r="AW38" s="220">
        <f t="shared" si="70"/>
        <v>1129160000</v>
      </c>
      <c r="AX38" s="220">
        <f t="shared" si="70"/>
        <v>2592616000</v>
      </c>
      <c r="AY38" s="224"/>
    </row>
    <row r="39">
      <c r="A39" s="219"/>
      <c r="B39" s="227">
        <f>B38/E38</f>
        <v>0.1043322549</v>
      </c>
      <c r="C39" s="227">
        <f>C38/E38</f>
        <v>0.00873812358</v>
      </c>
      <c r="D39" s="227">
        <f>D38/E38</f>
        <v>0.08729885855</v>
      </c>
      <c r="E39" s="220"/>
      <c r="F39" s="220"/>
      <c r="G39" s="227">
        <f>G38/J38</f>
        <v>1</v>
      </c>
      <c r="H39" s="227">
        <f>H38/J38</f>
        <v>0</v>
      </c>
      <c r="I39" s="227">
        <f>I38/J38</f>
        <v>0</v>
      </c>
      <c r="J39" s="220"/>
      <c r="K39" s="220"/>
      <c r="L39" s="227">
        <f>L38/O38</f>
        <v>0.4472105168</v>
      </c>
      <c r="M39" s="227">
        <f>M38/O38</f>
        <v>0.08735561215</v>
      </c>
      <c r="N39" s="227">
        <f>N38/O38</f>
        <v>0.465433871</v>
      </c>
      <c r="O39" s="220"/>
      <c r="P39" s="220"/>
      <c r="Q39" s="227">
        <f>Q38/T38</f>
        <v>0.391822053</v>
      </c>
      <c r="R39" s="227">
        <f>R38/T38</f>
        <v>0.1745329031</v>
      </c>
      <c r="S39" s="227">
        <f>S38/T38</f>
        <v>0.4336450439</v>
      </c>
      <c r="T39" s="220"/>
      <c r="U39" s="220"/>
      <c r="V39" s="227">
        <f>V38/Y38</f>
        <v>0.6234315781</v>
      </c>
      <c r="W39" s="227">
        <f>W38/Y38</f>
        <v>0</v>
      </c>
      <c r="X39" s="227">
        <f>X38/Y38</f>
        <v>0.3765684219</v>
      </c>
      <c r="Y39" s="220"/>
      <c r="Z39" s="225"/>
      <c r="AA39" s="227">
        <f>AA38/AD38</f>
        <v>0.1613658338</v>
      </c>
      <c r="AB39" s="227">
        <f>AB38/AD38</f>
        <v>0.3165233321</v>
      </c>
      <c r="AC39" s="227">
        <f>AC38/AD38</f>
        <v>0.5221108341</v>
      </c>
      <c r="AD39" s="220"/>
      <c r="AE39" s="225"/>
      <c r="AF39" s="227">
        <f>AF38/AI38</f>
        <v>0.4320240847</v>
      </c>
      <c r="AG39" s="227">
        <f>AG38/AI38</f>
        <v>0</v>
      </c>
      <c r="AH39" s="227">
        <f>AH38/AI38</f>
        <v>0.5679759153</v>
      </c>
      <c r="AI39" s="220"/>
      <c r="AJ39" s="220"/>
      <c r="AK39" s="227">
        <f>AK38/AN38</f>
        <v>0.5712595047</v>
      </c>
      <c r="AL39" s="227">
        <f>AL38/AN38</f>
        <v>0</v>
      </c>
      <c r="AM39" s="227">
        <f>AM38/AN38</f>
        <v>0.4287404953</v>
      </c>
      <c r="AN39" s="220"/>
      <c r="AO39" s="267"/>
      <c r="AP39" s="227">
        <f>AP38/AS38</f>
        <v>0.7735443933</v>
      </c>
      <c r="AQ39" s="227">
        <f>AQ38/AS38</f>
        <v>0</v>
      </c>
      <c r="AR39" s="227">
        <f>AR38/AS38</f>
        <v>0.330374804</v>
      </c>
      <c r="AS39" s="220"/>
      <c r="AT39" s="224"/>
      <c r="AU39" s="226">
        <f t="shared" ref="AU39:AU40" si="72">AU38/AX38</f>
        <v>0.490274495</v>
      </c>
      <c r="AV39" s="226">
        <f t="shared" ref="AV39:AV40" si="73">AV38/AX38</f>
        <v>0.08201812378</v>
      </c>
      <c r="AW39" s="226">
        <f t="shared" ref="AW39:AW40" si="74">AW38/AX38</f>
        <v>0.4355292107</v>
      </c>
      <c r="AX39" s="224">
        <f t="shared" ref="AX39:AY39" si="71">sum(AX10:AX16)</f>
        <v>2446129750</v>
      </c>
      <c r="AY39" s="224">
        <f t="shared" si="71"/>
        <v>0</v>
      </c>
    </row>
    <row r="40">
      <c r="A40" s="219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7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5"/>
      <c r="AA40" s="225"/>
      <c r="AB40" s="225"/>
      <c r="AC40" s="225"/>
      <c r="AD40" s="225"/>
      <c r="AE40" s="225"/>
      <c r="AF40" s="225"/>
      <c r="AG40" s="220"/>
      <c r="AH40" s="220"/>
      <c r="AI40" s="220"/>
      <c r="AJ40" s="220"/>
      <c r="AK40" s="220"/>
      <c r="AL40" s="220"/>
      <c r="AM40" s="220"/>
      <c r="AN40" s="220"/>
      <c r="AO40" s="267"/>
      <c r="AP40" s="220"/>
      <c r="AQ40" s="224"/>
      <c r="AR40" s="224"/>
      <c r="AS40" s="224"/>
      <c r="AT40" s="224"/>
      <c r="AU40" s="226">
        <f t="shared" si="72"/>
        <v>0.0000000002004286547</v>
      </c>
      <c r="AV40" s="226">
        <f t="shared" si="73"/>
        <v>0</v>
      </c>
      <c r="AW40" s="226">
        <f t="shared" si="74"/>
        <v>0.0000000001780482865</v>
      </c>
      <c r="AX40" s="224"/>
      <c r="AY40" s="224"/>
    </row>
    <row r="41">
      <c r="A41" s="219"/>
      <c r="B41" s="220"/>
      <c r="C41" s="220"/>
      <c r="D41" s="220"/>
      <c r="E41" s="220"/>
      <c r="F41" s="229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9"/>
      <c r="Y41" s="220"/>
      <c r="Z41" s="225"/>
      <c r="AA41" s="225"/>
      <c r="AB41" s="225"/>
      <c r="AC41" s="225"/>
      <c r="AD41" s="225"/>
      <c r="AE41" s="225"/>
      <c r="AF41" s="225"/>
      <c r="AG41" s="220"/>
      <c r="AH41" s="220"/>
      <c r="AI41" s="220"/>
      <c r="AJ41" s="220"/>
      <c r="AK41" s="220"/>
      <c r="AL41" s="220"/>
      <c r="AM41" s="220"/>
      <c r="AN41" s="220"/>
      <c r="AO41" s="267"/>
      <c r="AP41" s="220"/>
      <c r="AQ41" s="224"/>
      <c r="AR41" s="224"/>
      <c r="AS41" s="224"/>
      <c r="AT41" s="224"/>
      <c r="AU41" s="224"/>
      <c r="AV41" s="224"/>
      <c r="AW41" s="224"/>
      <c r="AX41" s="224"/>
      <c r="AY41" s="224"/>
    </row>
    <row r="42">
      <c r="A42" s="219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5"/>
      <c r="AA42" s="225"/>
      <c r="AB42" s="225"/>
      <c r="AC42" s="225"/>
      <c r="AD42" s="225"/>
      <c r="AE42" s="225"/>
      <c r="AF42" s="225"/>
      <c r="AG42" s="220"/>
      <c r="AH42" s="220"/>
      <c r="AI42" s="220"/>
      <c r="AJ42" s="220"/>
      <c r="AK42" s="220"/>
      <c r="AL42" s="220"/>
      <c r="AM42" s="220"/>
      <c r="AN42" s="220"/>
      <c r="AO42" s="267"/>
      <c r="AP42" s="220"/>
      <c r="AQ42" s="224"/>
      <c r="AR42" s="224"/>
      <c r="AS42" s="224"/>
      <c r="AT42" s="224"/>
      <c r="AU42" s="224"/>
      <c r="AV42" s="224"/>
      <c r="AW42" s="224"/>
      <c r="AX42" s="224"/>
      <c r="AY42" s="224"/>
    </row>
    <row r="43">
      <c r="A43" s="219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5"/>
      <c r="AA43" s="225"/>
      <c r="AB43" s="225"/>
      <c r="AC43" s="225"/>
      <c r="AD43" s="225"/>
      <c r="AE43" s="225"/>
      <c r="AF43" s="225"/>
      <c r="AG43" s="220"/>
      <c r="AH43" s="220"/>
      <c r="AI43" s="220"/>
      <c r="AJ43" s="220"/>
      <c r="AK43" s="220"/>
      <c r="AL43" s="220"/>
      <c r="AM43" s="220"/>
      <c r="AN43" s="220"/>
      <c r="AO43" s="267"/>
      <c r="AP43" s="220"/>
      <c r="AQ43" s="224"/>
      <c r="AR43" s="224"/>
      <c r="AS43" s="224"/>
      <c r="AT43" s="224"/>
      <c r="AU43" s="224"/>
      <c r="AV43" s="224"/>
      <c r="AW43" s="224"/>
      <c r="AX43" s="224"/>
      <c r="AY43" s="224"/>
    </row>
    <row r="44">
      <c r="A44" s="219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5"/>
      <c r="AA44" s="225"/>
      <c r="AB44" s="225"/>
      <c r="AC44" s="225"/>
      <c r="AD44" s="225"/>
      <c r="AE44" s="225"/>
      <c r="AF44" s="225"/>
      <c r="AG44" s="220"/>
      <c r="AH44" s="220"/>
      <c r="AI44" s="220"/>
      <c r="AJ44" s="220"/>
      <c r="AK44" s="220"/>
      <c r="AL44" s="220"/>
      <c r="AM44" s="220"/>
      <c r="AN44" s="220"/>
      <c r="AO44" s="267"/>
      <c r="AP44" s="220"/>
      <c r="AQ44" s="224"/>
      <c r="AR44" s="224"/>
      <c r="AS44" s="224"/>
      <c r="AT44" s="224"/>
      <c r="AU44" s="224"/>
      <c r="AV44" s="224"/>
      <c r="AW44" s="224"/>
      <c r="AX44" s="224"/>
      <c r="AY44" s="224"/>
    </row>
    <row r="45">
      <c r="A45" s="219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5"/>
      <c r="AA45" s="225"/>
      <c r="AB45" s="225"/>
      <c r="AC45" s="225"/>
      <c r="AD45" s="225"/>
      <c r="AE45" s="225"/>
      <c r="AF45" s="225"/>
      <c r="AG45" s="220"/>
      <c r="AH45" s="220"/>
      <c r="AI45" s="220"/>
      <c r="AJ45" s="220"/>
      <c r="AK45" s="220"/>
      <c r="AL45" s="220"/>
      <c r="AM45" s="220"/>
      <c r="AN45" s="220"/>
      <c r="AO45" s="267"/>
      <c r="AP45" s="220"/>
      <c r="AQ45" s="224"/>
      <c r="AR45" s="224"/>
      <c r="AS45" s="224"/>
      <c r="AT45" s="224"/>
      <c r="AU45" s="224"/>
      <c r="AV45" s="224"/>
      <c r="AW45" s="224"/>
      <c r="AX45" s="224"/>
      <c r="AY45" s="224"/>
    </row>
    <row r="46">
      <c r="A46" s="219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5"/>
      <c r="AA46" s="225"/>
      <c r="AB46" s="225"/>
      <c r="AC46" s="225"/>
      <c r="AD46" s="225"/>
      <c r="AE46" s="225"/>
      <c r="AF46" s="225"/>
      <c r="AG46" s="220"/>
      <c r="AH46" s="220"/>
      <c r="AI46" s="220"/>
      <c r="AJ46" s="220"/>
      <c r="AK46" s="220"/>
      <c r="AL46" s="220"/>
      <c r="AM46" s="220"/>
      <c r="AN46" s="220"/>
      <c r="AO46" s="267"/>
      <c r="AP46" s="220"/>
      <c r="AQ46" s="224"/>
      <c r="AR46" s="224"/>
      <c r="AS46" s="224"/>
      <c r="AT46" s="224"/>
      <c r="AU46" s="224"/>
      <c r="AV46" s="224"/>
      <c r="AW46" s="224"/>
      <c r="AX46" s="224"/>
      <c r="AY46" s="224"/>
    </row>
    <row r="47">
      <c r="A47" s="219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5"/>
      <c r="AA47" s="225"/>
      <c r="AB47" s="225"/>
      <c r="AC47" s="225"/>
      <c r="AD47" s="225"/>
      <c r="AE47" s="225"/>
      <c r="AF47" s="225"/>
      <c r="AG47" s="220"/>
      <c r="AH47" s="220"/>
      <c r="AI47" s="220"/>
      <c r="AJ47" s="220"/>
      <c r="AK47" s="220"/>
      <c r="AL47" s="220"/>
      <c r="AM47" s="220"/>
      <c r="AN47" s="220"/>
      <c r="AO47" s="267"/>
      <c r="AP47" s="220"/>
      <c r="AQ47" s="224"/>
      <c r="AR47" s="224"/>
      <c r="AS47" s="224"/>
      <c r="AT47" s="224"/>
      <c r="AU47" s="224"/>
      <c r="AV47" s="224"/>
      <c r="AW47" s="224"/>
      <c r="AX47" s="224"/>
      <c r="AY47" s="224"/>
    </row>
    <row r="48">
      <c r="A48" s="219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5"/>
      <c r="AA48" s="225"/>
      <c r="AB48" s="225"/>
      <c r="AC48" s="225"/>
      <c r="AD48" s="225"/>
      <c r="AE48" s="225"/>
      <c r="AF48" s="225"/>
      <c r="AG48" s="220"/>
      <c r="AH48" s="220"/>
      <c r="AI48" s="220"/>
      <c r="AJ48" s="220"/>
      <c r="AK48" s="220"/>
      <c r="AL48" s="220"/>
      <c r="AM48" s="220"/>
      <c r="AN48" s="220"/>
      <c r="AO48" s="267"/>
      <c r="AP48" s="220"/>
      <c r="AQ48" s="224"/>
      <c r="AR48" s="224"/>
      <c r="AS48" s="224"/>
      <c r="AT48" s="224"/>
      <c r="AU48" s="224"/>
      <c r="AV48" s="224"/>
      <c r="AW48" s="224"/>
      <c r="AX48" s="224"/>
      <c r="AY48" s="224"/>
    </row>
    <row r="49">
      <c r="A49" s="219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5"/>
      <c r="AA49" s="225"/>
      <c r="AB49" s="225"/>
      <c r="AC49" s="225"/>
      <c r="AD49" s="225"/>
      <c r="AE49" s="225"/>
      <c r="AF49" s="225"/>
      <c r="AG49" s="220"/>
      <c r="AH49" s="220"/>
      <c r="AI49" s="220"/>
      <c r="AJ49" s="220"/>
      <c r="AK49" s="220"/>
      <c r="AL49" s="220"/>
      <c r="AM49" s="220"/>
      <c r="AN49" s="220"/>
      <c r="AO49" s="267"/>
      <c r="AP49" s="220"/>
      <c r="AQ49" s="224"/>
      <c r="AR49" s="224"/>
      <c r="AS49" s="224"/>
      <c r="AT49" s="224"/>
      <c r="AU49" s="224"/>
      <c r="AV49" s="224"/>
      <c r="AW49" s="224"/>
      <c r="AX49" s="224"/>
      <c r="AY49" s="224"/>
    </row>
    <row r="50">
      <c r="A50" s="21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5"/>
      <c r="AA50" s="225"/>
      <c r="AB50" s="225"/>
      <c r="AC50" s="225"/>
      <c r="AD50" s="225"/>
      <c r="AE50" s="225"/>
      <c r="AF50" s="225"/>
      <c r="AG50" s="220"/>
      <c r="AH50" s="220"/>
      <c r="AI50" s="220"/>
      <c r="AJ50" s="220"/>
      <c r="AK50" s="220"/>
      <c r="AL50" s="220"/>
      <c r="AM50" s="220"/>
      <c r="AN50" s="220"/>
      <c r="AO50" s="267"/>
      <c r="AP50" s="220"/>
      <c r="AQ50" s="224"/>
      <c r="AR50" s="224"/>
      <c r="AS50" s="224"/>
      <c r="AT50" s="224"/>
      <c r="AU50" s="224"/>
      <c r="AV50" s="224"/>
      <c r="AW50" s="224"/>
      <c r="AX50" s="224"/>
      <c r="AY50" s="224"/>
    </row>
    <row r="51">
      <c r="A51" s="219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5"/>
      <c r="AA51" s="225"/>
      <c r="AB51" s="225"/>
      <c r="AC51" s="225"/>
      <c r="AD51" s="225"/>
      <c r="AE51" s="225"/>
      <c r="AF51" s="225"/>
      <c r="AG51" s="220"/>
      <c r="AH51" s="220"/>
      <c r="AI51" s="220"/>
      <c r="AJ51" s="220"/>
      <c r="AK51" s="220"/>
      <c r="AL51" s="220"/>
      <c r="AM51" s="220"/>
      <c r="AN51" s="220"/>
      <c r="AO51" s="267"/>
      <c r="AP51" s="220"/>
      <c r="AQ51" s="224"/>
      <c r="AR51" s="224"/>
      <c r="AS51" s="224"/>
      <c r="AT51" s="224"/>
      <c r="AU51" s="224"/>
      <c r="AV51" s="224"/>
      <c r="AW51" s="224"/>
      <c r="AX51" s="224"/>
      <c r="AY51" s="224"/>
    </row>
    <row r="52">
      <c r="A52" s="219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5"/>
      <c r="AA52" s="225"/>
      <c r="AB52" s="225"/>
      <c r="AC52" s="225"/>
      <c r="AD52" s="225"/>
      <c r="AE52" s="225"/>
      <c r="AF52" s="225"/>
      <c r="AG52" s="220"/>
      <c r="AH52" s="220"/>
      <c r="AI52" s="220"/>
      <c r="AJ52" s="220"/>
      <c r="AK52" s="220"/>
      <c r="AL52" s="220"/>
      <c r="AM52" s="220"/>
      <c r="AN52" s="220"/>
      <c r="AO52" s="267"/>
      <c r="AP52" s="220"/>
      <c r="AQ52" s="224"/>
      <c r="AR52" s="224"/>
      <c r="AS52" s="224"/>
      <c r="AT52" s="224"/>
      <c r="AU52" s="224"/>
      <c r="AV52" s="224"/>
      <c r="AW52" s="224"/>
      <c r="AX52" s="224"/>
      <c r="AY52" s="224"/>
    </row>
    <row r="53">
      <c r="A53" s="219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5"/>
      <c r="AA53" s="225"/>
      <c r="AB53" s="225"/>
      <c r="AC53" s="225"/>
      <c r="AD53" s="225"/>
      <c r="AE53" s="225"/>
      <c r="AF53" s="225"/>
      <c r="AG53" s="220"/>
      <c r="AH53" s="220"/>
      <c r="AI53" s="220"/>
      <c r="AJ53" s="220"/>
      <c r="AK53" s="220"/>
      <c r="AL53" s="220"/>
      <c r="AM53" s="220"/>
      <c r="AN53" s="220"/>
      <c r="AO53" s="267"/>
      <c r="AP53" s="220"/>
      <c r="AQ53" s="224"/>
      <c r="AR53" s="224"/>
      <c r="AS53" s="224"/>
      <c r="AT53" s="224"/>
      <c r="AU53" s="224"/>
      <c r="AV53" s="224"/>
      <c r="AW53" s="224"/>
      <c r="AX53" s="224"/>
      <c r="AY53" s="224"/>
    </row>
    <row r="54">
      <c r="A54" s="219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5"/>
      <c r="AA54" s="225"/>
      <c r="AB54" s="225"/>
      <c r="AC54" s="225"/>
      <c r="AD54" s="225"/>
      <c r="AE54" s="225"/>
      <c r="AF54" s="225"/>
      <c r="AG54" s="220"/>
      <c r="AH54" s="220"/>
      <c r="AI54" s="220"/>
      <c r="AJ54" s="220"/>
      <c r="AK54" s="220"/>
      <c r="AL54" s="220"/>
      <c r="AM54" s="220"/>
      <c r="AN54" s="220"/>
      <c r="AO54" s="267"/>
      <c r="AP54" s="220"/>
      <c r="AQ54" s="224"/>
      <c r="AR54" s="224"/>
      <c r="AS54" s="224"/>
      <c r="AT54" s="224"/>
      <c r="AU54" s="224"/>
      <c r="AV54" s="224"/>
      <c r="AW54" s="224"/>
      <c r="AX54" s="224"/>
      <c r="AY54" s="224"/>
    </row>
    <row r="55">
      <c r="A55" s="21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5"/>
      <c r="AA55" s="225"/>
      <c r="AB55" s="225"/>
      <c r="AC55" s="225"/>
      <c r="AD55" s="225"/>
      <c r="AE55" s="225"/>
      <c r="AF55" s="225"/>
      <c r="AG55" s="220"/>
      <c r="AH55" s="220"/>
      <c r="AI55" s="220"/>
      <c r="AJ55" s="220"/>
      <c r="AK55" s="220"/>
      <c r="AL55" s="220"/>
      <c r="AM55" s="220"/>
      <c r="AN55" s="220"/>
      <c r="AO55" s="267"/>
      <c r="AP55" s="220"/>
      <c r="AQ55" s="224"/>
      <c r="AR55" s="224"/>
      <c r="AS55" s="224"/>
      <c r="AT55" s="224"/>
      <c r="AU55" s="224"/>
      <c r="AV55" s="224"/>
      <c r="AW55" s="224"/>
      <c r="AX55" s="224"/>
      <c r="AY55" s="224"/>
    </row>
    <row r="56">
      <c r="A56" s="219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5"/>
      <c r="AA56" s="225"/>
      <c r="AB56" s="225"/>
      <c r="AC56" s="225"/>
      <c r="AD56" s="225"/>
      <c r="AE56" s="225"/>
      <c r="AF56" s="225"/>
      <c r="AG56" s="220"/>
      <c r="AH56" s="220"/>
      <c r="AI56" s="220"/>
      <c r="AJ56" s="220"/>
      <c r="AK56" s="220"/>
      <c r="AL56" s="220"/>
      <c r="AM56" s="220"/>
      <c r="AN56" s="220"/>
      <c r="AO56" s="267"/>
      <c r="AP56" s="220"/>
      <c r="AQ56" s="224"/>
      <c r="AR56" s="224"/>
      <c r="AS56" s="224"/>
      <c r="AT56" s="224"/>
      <c r="AU56" s="224"/>
      <c r="AV56" s="224"/>
      <c r="AW56" s="224"/>
      <c r="AX56" s="224"/>
      <c r="AY56" s="224"/>
    </row>
    <row r="57">
      <c r="A57" s="219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5"/>
      <c r="AA57" s="225"/>
      <c r="AB57" s="225"/>
      <c r="AC57" s="225"/>
      <c r="AD57" s="225"/>
      <c r="AE57" s="225"/>
      <c r="AF57" s="225"/>
      <c r="AG57" s="220"/>
      <c r="AH57" s="220"/>
      <c r="AI57" s="220"/>
      <c r="AJ57" s="220"/>
      <c r="AK57" s="220"/>
      <c r="AL57" s="220"/>
      <c r="AM57" s="220"/>
      <c r="AN57" s="220"/>
      <c r="AO57" s="267"/>
      <c r="AP57" s="220"/>
      <c r="AQ57" s="224"/>
      <c r="AR57" s="224"/>
      <c r="AS57" s="224"/>
      <c r="AT57" s="224"/>
      <c r="AU57" s="224"/>
      <c r="AV57" s="224"/>
      <c r="AW57" s="224"/>
      <c r="AX57" s="224"/>
      <c r="AY57" s="224"/>
    </row>
    <row r="58">
      <c r="A58" s="219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5"/>
      <c r="AA58" s="225"/>
      <c r="AB58" s="225"/>
      <c r="AC58" s="225"/>
      <c r="AD58" s="225"/>
      <c r="AE58" s="225"/>
      <c r="AF58" s="225"/>
      <c r="AG58" s="220"/>
      <c r="AH58" s="220"/>
      <c r="AI58" s="220"/>
      <c r="AJ58" s="220"/>
      <c r="AK58" s="220"/>
      <c r="AL58" s="220"/>
      <c r="AM58" s="220"/>
      <c r="AN58" s="220"/>
      <c r="AO58" s="267"/>
      <c r="AP58" s="220"/>
      <c r="AQ58" s="224"/>
      <c r="AR58" s="224"/>
      <c r="AS58" s="224"/>
      <c r="AT58" s="224"/>
      <c r="AU58" s="224"/>
      <c r="AV58" s="224"/>
      <c r="AW58" s="224"/>
      <c r="AX58" s="224"/>
      <c r="AY58" s="224"/>
    </row>
    <row r="59">
      <c r="A59" s="219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5"/>
      <c r="AA59" s="225"/>
      <c r="AB59" s="225"/>
      <c r="AC59" s="225"/>
      <c r="AD59" s="225"/>
      <c r="AE59" s="225"/>
      <c r="AF59" s="225"/>
      <c r="AG59" s="220"/>
      <c r="AH59" s="220"/>
      <c r="AI59" s="220"/>
      <c r="AJ59" s="220"/>
      <c r="AK59" s="220"/>
      <c r="AL59" s="220"/>
      <c r="AM59" s="220"/>
      <c r="AN59" s="220"/>
      <c r="AO59" s="267"/>
      <c r="AP59" s="220"/>
      <c r="AQ59" s="224"/>
      <c r="AR59" s="224"/>
      <c r="AS59" s="224"/>
      <c r="AT59" s="224"/>
      <c r="AU59" s="224"/>
      <c r="AV59" s="224"/>
      <c r="AW59" s="224"/>
      <c r="AX59" s="224"/>
      <c r="AY59" s="224"/>
    </row>
    <row r="60">
      <c r="A60" s="219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5"/>
      <c r="AA60" s="225"/>
      <c r="AB60" s="225"/>
      <c r="AC60" s="225"/>
      <c r="AD60" s="225"/>
      <c r="AE60" s="225"/>
      <c r="AF60" s="225"/>
      <c r="AG60" s="220"/>
      <c r="AH60" s="220"/>
      <c r="AI60" s="220"/>
      <c r="AJ60" s="220"/>
      <c r="AK60" s="220"/>
      <c r="AL60" s="220"/>
      <c r="AM60" s="220"/>
      <c r="AN60" s="220"/>
      <c r="AO60" s="267"/>
      <c r="AP60" s="220"/>
      <c r="AQ60" s="224"/>
      <c r="AR60" s="224"/>
      <c r="AS60" s="224"/>
      <c r="AT60" s="224"/>
      <c r="AU60" s="224"/>
      <c r="AV60" s="224"/>
      <c r="AW60" s="224"/>
      <c r="AX60" s="224"/>
      <c r="AY60" s="224"/>
    </row>
    <row r="61">
      <c r="A61" s="219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5"/>
      <c r="AA61" s="225"/>
      <c r="AB61" s="225"/>
      <c r="AC61" s="225"/>
      <c r="AD61" s="225"/>
      <c r="AE61" s="225"/>
      <c r="AF61" s="225"/>
      <c r="AG61" s="220"/>
      <c r="AH61" s="220"/>
      <c r="AI61" s="220"/>
      <c r="AJ61" s="220"/>
      <c r="AK61" s="220"/>
      <c r="AL61" s="220"/>
      <c r="AM61" s="220"/>
      <c r="AN61" s="220"/>
      <c r="AO61" s="267"/>
      <c r="AP61" s="220"/>
      <c r="AQ61" s="224"/>
      <c r="AR61" s="224"/>
      <c r="AS61" s="224"/>
      <c r="AT61" s="224"/>
      <c r="AU61" s="224"/>
      <c r="AV61" s="224"/>
      <c r="AW61" s="224"/>
      <c r="AX61" s="224"/>
      <c r="AY61" s="224"/>
    </row>
    <row r="62">
      <c r="A62" s="219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5"/>
      <c r="AA62" s="225"/>
      <c r="AB62" s="225"/>
      <c r="AC62" s="225"/>
      <c r="AD62" s="225"/>
      <c r="AE62" s="225"/>
      <c r="AF62" s="225"/>
      <c r="AG62" s="220"/>
      <c r="AH62" s="220"/>
      <c r="AI62" s="220"/>
      <c r="AJ62" s="220"/>
      <c r="AK62" s="220"/>
      <c r="AL62" s="220"/>
      <c r="AM62" s="220"/>
      <c r="AN62" s="220"/>
      <c r="AO62" s="267"/>
      <c r="AP62" s="220"/>
      <c r="AQ62" s="224"/>
      <c r="AR62" s="224"/>
      <c r="AS62" s="224"/>
      <c r="AT62" s="224"/>
      <c r="AU62" s="224"/>
      <c r="AV62" s="224"/>
      <c r="AW62" s="224"/>
      <c r="AX62" s="224"/>
      <c r="AY62" s="224"/>
    </row>
    <row r="63">
      <c r="A63" s="219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5"/>
      <c r="AA63" s="225"/>
      <c r="AB63" s="225"/>
      <c r="AC63" s="225"/>
      <c r="AD63" s="225"/>
      <c r="AE63" s="225"/>
      <c r="AF63" s="225"/>
      <c r="AG63" s="220"/>
      <c r="AH63" s="220"/>
      <c r="AI63" s="220"/>
      <c r="AJ63" s="220"/>
      <c r="AK63" s="220"/>
      <c r="AL63" s="220"/>
      <c r="AM63" s="220"/>
      <c r="AN63" s="220"/>
      <c r="AO63" s="267"/>
      <c r="AP63" s="220"/>
      <c r="AQ63" s="224"/>
      <c r="AR63" s="224"/>
      <c r="AS63" s="224"/>
      <c r="AT63" s="224"/>
      <c r="AU63" s="224"/>
      <c r="AV63" s="224"/>
      <c r="AW63" s="224"/>
      <c r="AX63" s="224"/>
      <c r="AY63" s="224"/>
    </row>
    <row r="64">
      <c r="A64" s="219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5"/>
      <c r="AA64" s="225"/>
      <c r="AB64" s="225"/>
      <c r="AC64" s="225"/>
      <c r="AD64" s="225"/>
      <c r="AE64" s="225"/>
      <c r="AF64" s="225"/>
      <c r="AG64" s="220"/>
      <c r="AH64" s="220"/>
      <c r="AI64" s="220"/>
      <c r="AJ64" s="220"/>
      <c r="AK64" s="220"/>
      <c r="AL64" s="220"/>
      <c r="AM64" s="220"/>
      <c r="AN64" s="220"/>
      <c r="AO64" s="267"/>
      <c r="AP64" s="220"/>
      <c r="AQ64" s="224"/>
      <c r="AR64" s="224"/>
      <c r="AS64" s="224"/>
      <c r="AT64" s="224"/>
      <c r="AU64" s="224"/>
      <c r="AV64" s="224"/>
      <c r="AW64" s="224"/>
      <c r="AX64" s="224"/>
      <c r="AY64" s="224"/>
    </row>
    <row r="65">
      <c r="A65" s="219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5"/>
      <c r="AA65" s="225"/>
      <c r="AB65" s="225"/>
      <c r="AC65" s="225"/>
      <c r="AD65" s="225"/>
      <c r="AE65" s="225"/>
      <c r="AF65" s="225"/>
      <c r="AG65" s="220"/>
      <c r="AH65" s="220"/>
      <c r="AI65" s="220"/>
      <c r="AJ65" s="220"/>
      <c r="AK65" s="220"/>
      <c r="AL65" s="220"/>
      <c r="AM65" s="220"/>
      <c r="AN65" s="220"/>
      <c r="AO65" s="267"/>
      <c r="AP65" s="220"/>
      <c r="AQ65" s="224"/>
      <c r="AR65" s="224"/>
      <c r="AS65" s="224"/>
      <c r="AT65" s="224"/>
      <c r="AU65" s="224"/>
      <c r="AV65" s="224"/>
      <c r="AW65" s="224"/>
      <c r="AX65" s="224"/>
      <c r="AY65" s="224"/>
    </row>
    <row r="66">
      <c r="A66" s="219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5"/>
      <c r="AA66" s="225"/>
      <c r="AB66" s="225"/>
      <c r="AC66" s="225"/>
      <c r="AD66" s="225"/>
      <c r="AE66" s="225"/>
      <c r="AF66" s="225"/>
      <c r="AG66" s="220"/>
      <c r="AH66" s="220"/>
      <c r="AI66" s="220"/>
      <c r="AJ66" s="220"/>
      <c r="AK66" s="220"/>
      <c r="AL66" s="220"/>
      <c r="AM66" s="220"/>
      <c r="AN66" s="220"/>
      <c r="AO66" s="267"/>
      <c r="AP66" s="220"/>
      <c r="AQ66" s="224"/>
      <c r="AR66" s="224"/>
      <c r="AS66" s="224"/>
      <c r="AT66" s="224"/>
      <c r="AU66" s="224"/>
      <c r="AV66" s="224"/>
      <c r="AW66" s="224"/>
      <c r="AX66" s="224"/>
      <c r="AY66" s="224"/>
    </row>
    <row r="67">
      <c r="A67" s="219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5"/>
      <c r="AA67" s="225"/>
      <c r="AB67" s="225"/>
      <c r="AC67" s="225"/>
      <c r="AD67" s="225"/>
      <c r="AE67" s="225"/>
      <c r="AF67" s="225"/>
      <c r="AG67" s="220"/>
      <c r="AH67" s="220"/>
      <c r="AI67" s="220"/>
      <c r="AJ67" s="220"/>
      <c r="AK67" s="220"/>
      <c r="AL67" s="220"/>
      <c r="AM67" s="220"/>
      <c r="AN67" s="220"/>
      <c r="AO67" s="267"/>
      <c r="AP67" s="220"/>
      <c r="AQ67" s="224"/>
      <c r="AR67" s="224"/>
      <c r="AS67" s="224"/>
      <c r="AT67" s="224"/>
      <c r="AU67" s="224"/>
      <c r="AV67" s="224"/>
      <c r="AW67" s="224"/>
      <c r="AX67" s="224"/>
      <c r="AY67" s="224"/>
    </row>
    <row r="68">
      <c r="A68" s="219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5"/>
      <c r="AA68" s="225"/>
      <c r="AB68" s="225"/>
      <c r="AC68" s="225"/>
      <c r="AD68" s="225"/>
      <c r="AE68" s="225"/>
      <c r="AF68" s="225"/>
      <c r="AG68" s="220"/>
      <c r="AH68" s="220"/>
      <c r="AI68" s="220"/>
      <c r="AJ68" s="220"/>
      <c r="AK68" s="220"/>
      <c r="AL68" s="220"/>
      <c r="AM68" s="220"/>
      <c r="AN68" s="220"/>
      <c r="AO68" s="267"/>
      <c r="AP68" s="220"/>
      <c r="AQ68" s="224"/>
      <c r="AR68" s="224"/>
      <c r="AS68" s="224"/>
      <c r="AT68" s="224"/>
      <c r="AU68" s="224"/>
      <c r="AV68" s="224"/>
      <c r="AW68" s="224"/>
      <c r="AX68" s="224"/>
      <c r="AY68" s="224"/>
    </row>
    <row r="69">
      <c r="A69" s="219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5"/>
      <c r="AA69" s="225"/>
      <c r="AB69" s="225"/>
      <c r="AC69" s="225"/>
      <c r="AD69" s="225"/>
      <c r="AE69" s="225"/>
      <c r="AF69" s="225"/>
      <c r="AG69" s="220"/>
      <c r="AH69" s="220"/>
      <c r="AI69" s="220"/>
      <c r="AJ69" s="220"/>
      <c r="AK69" s="220"/>
      <c r="AL69" s="220"/>
      <c r="AM69" s="220"/>
      <c r="AN69" s="220"/>
      <c r="AO69" s="267"/>
      <c r="AP69" s="220"/>
      <c r="AQ69" s="224"/>
      <c r="AR69" s="224"/>
      <c r="AS69" s="224"/>
      <c r="AT69" s="224"/>
      <c r="AU69" s="224"/>
      <c r="AV69" s="224"/>
      <c r="AW69" s="224"/>
      <c r="AX69" s="224"/>
      <c r="AY69" s="224"/>
    </row>
    <row r="70">
      <c r="A70" s="219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5"/>
      <c r="AA70" s="225"/>
      <c r="AB70" s="225"/>
      <c r="AC70" s="225"/>
      <c r="AD70" s="225"/>
      <c r="AE70" s="225"/>
      <c r="AF70" s="225"/>
      <c r="AG70" s="220"/>
      <c r="AH70" s="220"/>
      <c r="AI70" s="220"/>
      <c r="AJ70" s="220"/>
      <c r="AK70" s="220"/>
      <c r="AL70" s="220"/>
      <c r="AM70" s="220"/>
      <c r="AN70" s="220"/>
      <c r="AO70" s="267"/>
      <c r="AP70" s="220"/>
      <c r="AQ70" s="224"/>
      <c r="AR70" s="224"/>
      <c r="AS70" s="224"/>
      <c r="AT70" s="224"/>
      <c r="AU70" s="224"/>
      <c r="AV70" s="224"/>
      <c r="AW70" s="224"/>
      <c r="AX70" s="224"/>
      <c r="AY70" s="224"/>
    </row>
    <row r="71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5"/>
      <c r="AA71" s="225"/>
      <c r="AB71" s="225"/>
      <c r="AC71" s="225"/>
      <c r="AD71" s="225"/>
      <c r="AE71" s="225"/>
      <c r="AF71" s="225"/>
      <c r="AG71" s="220"/>
      <c r="AH71" s="220"/>
      <c r="AI71" s="220"/>
      <c r="AJ71" s="220"/>
      <c r="AK71" s="220"/>
      <c r="AL71" s="220"/>
      <c r="AM71" s="220"/>
      <c r="AN71" s="220"/>
      <c r="AO71" s="267"/>
      <c r="AP71" s="220"/>
      <c r="AQ71" s="224"/>
      <c r="AR71" s="224"/>
      <c r="AS71" s="224"/>
      <c r="AT71" s="224"/>
      <c r="AU71" s="224"/>
      <c r="AV71" s="224"/>
      <c r="AW71" s="224"/>
      <c r="AX71" s="224"/>
      <c r="AY71" s="224"/>
    </row>
    <row r="72">
      <c r="A72" s="219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5"/>
      <c r="AA72" s="225"/>
      <c r="AB72" s="225"/>
      <c r="AC72" s="225"/>
      <c r="AD72" s="225"/>
      <c r="AE72" s="225"/>
      <c r="AF72" s="225"/>
      <c r="AG72" s="220"/>
      <c r="AH72" s="220"/>
      <c r="AI72" s="220"/>
      <c r="AJ72" s="220"/>
      <c r="AK72" s="220"/>
      <c r="AL72" s="220"/>
      <c r="AM72" s="220"/>
      <c r="AN72" s="220"/>
      <c r="AO72" s="267"/>
      <c r="AP72" s="220"/>
      <c r="AQ72" s="224"/>
      <c r="AR72" s="224"/>
      <c r="AS72" s="224"/>
      <c r="AT72" s="224"/>
      <c r="AU72" s="224"/>
      <c r="AV72" s="224"/>
      <c r="AW72" s="224"/>
      <c r="AX72" s="224"/>
      <c r="AY72" s="224"/>
    </row>
    <row r="73">
      <c r="A73" s="219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5"/>
      <c r="AA73" s="225"/>
      <c r="AB73" s="225"/>
      <c r="AC73" s="225"/>
      <c r="AD73" s="225"/>
      <c r="AE73" s="225"/>
      <c r="AF73" s="225"/>
      <c r="AG73" s="220"/>
      <c r="AH73" s="220"/>
      <c r="AI73" s="220"/>
      <c r="AJ73" s="220"/>
      <c r="AK73" s="220"/>
      <c r="AL73" s="220"/>
      <c r="AM73" s="220"/>
      <c r="AN73" s="220"/>
      <c r="AO73" s="267"/>
      <c r="AP73" s="220"/>
      <c r="AQ73" s="224"/>
      <c r="AR73" s="224"/>
      <c r="AS73" s="224"/>
      <c r="AT73" s="224"/>
      <c r="AU73" s="224"/>
      <c r="AV73" s="224"/>
      <c r="AW73" s="224"/>
      <c r="AX73" s="224"/>
      <c r="AY73" s="224"/>
    </row>
    <row r="74">
      <c r="A74" s="219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5"/>
      <c r="AA74" s="225"/>
      <c r="AB74" s="225"/>
      <c r="AC74" s="225"/>
      <c r="AD74" s="225"/>
      <c r="AE74" s="225"/>
      <c r="AF74" s="225"/>
      <c r="AG74" s="220"/>
      <c r="AH74" s="220"/>
      <c r="AI74" s="220"/>
      <c r="AJ74" s="220"/>
      <c r="AK74" s="220"/>
      <c r="AL74" s="220"/>
      <c r="AM74" s="220"/>
      <c r="AN74" s="220"/>
      <c r="AO74" s="267"/>
      <c r="AP74" s="220"/>
      <c r="AQ74" s="224"/>
      <c r="AR74" s="224"/>
      <c r="AS74" s="224"/>
      <c r="AT74" s="224"/>
      <c r="AU74" s="224"/>
      <c r="AV74" s="224"/>
      <c r="AW74" s="224"/>
      <c r="AX74" s="224"/>
      <c r="AY74" s="224"/>
    </row>
    <row r="75">
      <c r="A75" s="219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5"/>
      <c r="AA75" s="225"/>
      <c r="AB75" s="225"/>
      <c r="AC75" s="225"/>
      <c r="AD75" s="225"/>
      <c r="AE75" s="225"/>
      <c r="AF75" s="225"/>
      <c r="AG75" s="220"/>
      <c r="AH75" s="220"/>
      <c r="AI75" s="220"/>
      <c r="AJ75" s="220"/>
      <c r="AK75" s="220"/>
      <c r="AL75" s="220"/>
      <c r="AM75" s="220"/>
      <c r="AN75" s="220"/>
      <c r="AO75" s="267"/>
      <c r="AP75" s="220"/>
      <c r="AQ75" s="224"/>
      <c r="AR75" s="224"/>
      <c r="AS75" s="224"/>
      <c r="AT75" s="224"/>
      <c r="AU75" s="224"/>
      <c r="AV75" s="224"/>
      <c r="AW75" s="224"/>
      <c r="AX75" s="224"/>
      <c r="AY75" s="224"/>
    </row>
    <row r="76">
      <c r="A76" s="219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5"/>
      <c r="AA76" s="225"/>
      <c r="AB76" s="225"/>
      <c r="AC76" s="225"/>
      <c r="AD76" s="225"/>
      <c r="AE76" s="225"/>
      <c r="AF76" s="225"/>
      <c r="AG76" s="220"/>
      <c r="AH76" s="220"/>
      <c r="AI76" s="220"/>
      <c r="AJ76" s="220"/>
      <c r="AK76" s="220"/>
      <c r="AL76" s="220"/>
      <c r="AM76" s="220"/>
      <c r="AN76" s="220"/>
      <c r="AO76" s="267"/>
      <c r="AP76" s="220"/>
      <c r="AQ76" s="224"/>
      <c r="AR76" s="224"/>
      <c r="AS76" s="224"/>
      <c r="AT76" s="224"/>
      <c r="AU76" s="224"/>
      <c r="AV76" s="224"/>
      <c r="AW76" s="224"/>
      <c r="AX76" s="224"/>
      <c r="AY76" s="224"/>
    </row>
    <row r="77">
      <c r="A77" s="219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5"/>
      <c r="AA77" s="225"/>
      <c r="AB77" s="225"/>
      <c r="AC77" s="225"/>
      <c r="AD77" s="225"/>
      <c r="AE77" s="225"/>
      <c r="AF77" s="225"/>
      <c r="AG77" s="220"/>
      <c r="AH77" s="220"/>
      <c r="AI77" s="220"/>
      <c r="AJ77" s="220"/>
      <c r="AK77" s="220"/>
      <c r="AL77" s="220"/>
      <c r="AM77" s="220"/>
      <c r="AN77" s="220"/>
      <c r="AO77" s="267"/>
      <c r="AP77" s="220"/>
      <c r="AQ77" s="224"/>
      <c r="AR77" s="224"/>
      <c r="AS77" s="224"/>
      <c r="AT77" s="224"/>
      <c r="AU77" s="224"/>
      <c r="AV77" s="224"/>
      <c r="AW77" s="224"/>
      <c r="AX77" s="224"/>
      <c r="AY77" s="224"/>
    </row>
    <row r="78">
      <c r="A78" s="219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5"/>
      <c r="AA78" s="225"/>
      <c r="AB78" s="225"/>
      <c r="AC78" s="225"/>
      <c r="AD78" s="225"/>
      <c r="AE78" s="225"/>
      <c r="AF78" s="225"/>
      <c r="AG78" s="220"/>
      <c r="AH78" s="220"/>
      <c r="AI78" s="220"/>
      <c r="AJ78" s="220"/>
      <c r="AK78" s="220"/>
      <c r="AL78" s="220"/>
      <c r="AM78" s="220"/>
      <c r="AN78" s="220"/>
      <c r="AO78" s="267"/>
      <c r="AP78" s="220"/>
      <c r="AQ78" s="224"/>
      <c r="AR78" s="224"/>
      <c r="AS78" s="224"/>
      <c r="AT78" s="224"/>
      <c r="AU78" s="224"/>
      <c r="AV78" s="224"/>
      <c r="AW78" s="224"/>
      <c r="AX78" s="224"/>
      <c r="AY78" s="224"/>
    </row>
    <row r="79">
      <c r="A79" s="219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5"/>
      <c r="AA79" s="225"/>
      <c r="AB79" s="225"/>
      <c r="AC79" s="225"/>
      <c r="AD79" s="225"/>
      <c r="AE79" s="225"/>
      <c r="AF79" s="225"/>
      <c r="AG79" s="220"/>
      <c r="AH79" s="220"/>
      <c r="AI79" s="220"/>
      <c r="AJ79" s="220"/>
      <c r="AK79" s="220"/>
      <c r="AL79" s="220"/>
      <c r="AM79" s="220"/>
      <c r="AN79" s="220"/>
      <c r="AO79" s="267"/>
      <c r="AP79" s="220"/>
      <c r="AQ79" s="224"/>
      <c r="AR79" s="224"/>
      <c r="AS79" s="224"/>
      <c r="AT79" s="224"/>
      <c r="AU79" s="224"/>
      <c r="AV79" s="224"/>
      <c r="AW79" s="224"/>
      <c r="AX79" s="224"/>
      <c r="AY79" s="224"/>
    </row>
    <row r="80">
      <c r="A80" s="219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5"/>
      <c r="AA80" s="225"/>
      <c r="AB80" s="225"/>
      <c r="AC80" s="225"/>
      <c r="AD80" s="225"/>
      <c r="AE80" s="225"/>
      <c r="AF80" s="225"/>
      <c r="AG80" s="220"/>
      <c r="AH80" s="220"/>
      <c r="AI80" s="220"/>
      <c r="AJ80" s="220"/>
      <c r="AK80" s="220"/>
      <c r="AL80" s="220"/>
      <c r="AM80" s="220"/>
      <c r="AN80" s="220"/>
      <c r="AO80" s="267"/>
      <c r="AP80" s="220"/>
      <c r="AQ80" s="224"/>
      <c r="AR80" s="224"/>
      <c r="AS80" s="224"/>
      <c r="AT80" s="224"/>
      <c r="AU80" s="224"/>
      <c r="AV80" s="224"/>
      <c r="AW80" s="224"/>
      <c r="AX80" s="224"/>
      <c r="AY80" s="224"/>
    </row>
    <row r="81">
      <c r="A81" s="21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5"/>
      <c r="AA81" s="225"/>
      <c r="AB81" s="225"/>
      <c r="AC81" s="225"/>
      <c r="AD81" s="225"/>
      <c r="AE81" s="225"/>
      <c r="AF81" s="225"/>
      <c r="AG81" s="220"/>
      <c r="AH81" s="220"/>
      <c r="AI81" s="220"/>
      <c r="AJ81" s="220"/>
      <c r="AK81" s="220"/>
      <c r="AL81" s="220"/>
      <c r="AM81" s="220"/>
      <c r="AN81" s="220"/>
      <c r="AO81" s="267"/>
      <c r="AP81" s="220"/>
      <c r="AQ81" s="224"/>
      <c r="AR81" s="224"/>
      <c r="AS81" s="224"/>
      <c r="AT81" s="224"/>
      <c r="AU81" s="224"/>
      <c r="AV81" s="224"/>
      <c r="AW81" s="224"/>
      <c r="AX81" s="224"/>
      <c r="AY81" s="224"/>
    </row>
    <row r="82">
      <c r="A82" s="219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5"/>
      <c r="AA82" s="225"/>
      <c r="AB82" s="225"/>
      <c r="AC82" s="225"/>
      <c r="AD82" s="225"/>
      <c r="AE82" s="225"/>
      <c r="AF82" s="225"/>
      <c r="AG82" s="220"/>
      <c r="AH82" s="220"/>
      <c r="AI82" s="220"/>
      <c r="AJ82" s="220"/>
      <c r="AK82" s="220"/>
      <c r="AL82" s="220"/>
      <c r="AM82" s="220"/>
      <c r="AN82" s="220"/>
      <c r="AO82" s="267"/>
      <c r="AP82" s="220"/>
      <c r="AQ82" s="224"/>
      <c r="AR82" s="224"/>
      <c r="AS82" s="224"/>
      <c r="AT82" s="224"/>
      <c r="AU82" s="224"/>
      <c r="AV82" s="224"/>
      <c r="AW82" s="224"/>
      <c r="AX82" s="224"/>
      <c r="AY82" s="224"/>
    </row>
    <row r="83">
      <c r="A83" s="219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5"/>
      <c r="AA83" s="225"/>
      <c r="AB83" s="225"/>
      <c r="AC83" s="225"/>
      <c r="AD83" s="225"/>
      <c r="AE83" s="225"/>
      <c r="AF83" s="225"/>
      <c r="AG83" s="220"/>
      <c r="AH83" s="220"/>
      <c r="AI83" s="220"/>
      <c r="AJ83" s="220"/>
      <c r="AK83" s="220"/>
      <c r="AL83" s="220"/>
      <c r="AM83" s="220"/>
      <c r="AN83" s="220"/>
      <c r="AO83" s="267"/>
      <c r="AP83" s="220"/>
      <c r="AQ83" s="224"/>
      <c r="AR83" s="224"/>
      <c r="AS83" s="224"/>
      <c r="AT83" s="224"/>
      <c r="AU83" s="224"/>
      <c r="AV83" s="224"/>
      <c r="AW83" s="224"/>
      <c r="AX83" s="224"/>
      <c r="AY83" s="224"/>
    </row>
    <row r="84">
      <c r="A84" s="219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5"/>
      <c r="AA84" s="225"/>
      <c r="AB84" s="225"/>
      <c r="AC84" s="225"/>
      <c r="AD84" s="225"/>
      <c r="AE84" s="225"/>
      <c r="AF84" s="225"/>
      <c r="AG84" s="220"/>
      <c r="AH84" s="220"/>
      <c r="AI84" s="220"/>
      <c r="AJ84" s="220"/>
      <c r="AK84" s="220"/>
      <c r="AL84" s="220"/>
      <c r="AM84" s="220"/>
      <c r="AN84" s="220"/>
      <c r="AO84" s="267"/>
      <c r="AP84" s="220"/>
      <c r="AQ84" s="224"/>
      <c r="AR84" s="224"/>
      <c r="AS84" s="224"/>
      <c r="AT84" s="224"/>
      <c r="AU84" s="224"/>
      <c r="AV84" s="224"/>
      <c r="AW84" s="224"/>
      <c r="AX84" s="224"/>
      <c r="AY84" s="224"/>
    </row>
    <row r="85">
      <c r="A85" s="219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5"/>
      <c r="AA85" s="225"/>
      <c r="AB85" s="225"/>
      <c r="AC85" s="225"/>
      <c r="AD85" s="225"/>
      <c r="AE85" s="225"/>
      <c r="AF85" s="225"/>
      <c r="AG85" s="220"/>
      <c r="AH85" s="220"/>
      <c r="AI85" s="220"/>
      <c r="AJ85" s="220"/>
      <c r="AK85" s="220"/>
      <c r="AL85" s="220"/>
      <c r="AM85" s="220"/>
      <c r="AN85" s="220"/>
      <c r="AO85" s="267"/>
      <c r="AP85" s="220"/>
      <c r="AQ85" s="224"/>
      <c r="AR85" s="224"/>
      <c r="AS85" s="224"/>
      <c r="AT85" s="224"/>
      <c r="AU85" s="224"/>
      <c r="AV85" s="224"/>
      <c r="AW85" s="224"/>
      <c r="AX85" s="224"/>
      <c r="AY85" s="224"/>
    </row>
    <row r="86">
      <c r="A86" s="219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5"/>
      <c r="AA86" s="225"/>
      <c r="AB86" s="225"/>
      <c r="AC86" s="225"/>
      <c r="AD86" s="225"/>
      <c r="AE86" s="225"/>
      <c r="AF86" s="225"/>
      <c r="AG86" s="220"/>
      <c r="AH86" s="220"/>
      <c r="AI86" s="220"/>
      <c r="AJ86" s="220"/>
      <c r="AK86" s="220"/>
      <c r="AL86" s="220"/>
      <c r="AM86" s="220"/>
      <c r="AN86" s="220"/>
      <c r="AO86" s="267"/>
      <c r="AP86" s="220"/>
      <c r="AQ86" s="224"/>
      <c r="AR86" s="224"/>
      <c r="AS86" s="224"/>
      <c r="AT86" s="224"/>
      <c r="AU86" s="224"/>
      <c r="AV86" s="224"/>
      <c r="AW86" s="224"/>
      <c r="AX86" s="224"/>
      <c r="AY86" s="224"/>
    </row>
    <row r="87">
      <c r="A87" s="219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5"/>
      <c r="AA87" s="225"/>
      <c r="AB87" s="225"/>
      <c r="AC87" s="225"/>
      <c r="AD87" s="225"/>
      <c r="AE87" s="225"/>
      <c r="AF87" s="225"/>
      <c r="AG87" s="220"/>
      <c r="AH87" s="220"/>
      <c r="AI87" s="220"/>
      <c r="AJ87" s="220"/>
      <c r="AK87" s="220"/>
      <c r="AL87" s="220"/>
      <c r="AM87" s="220"/>
      <c r="AN87" s="220"/>
      <c r="AO87" s="267"/>
      <c r="AP87" s="220"/>
      <c r="AQ87" s="224"/>
      <c r="AR87" s="224"/>
      <c r="AS87" s="224"/>
      <c r="AT87" s="224"/>
      <c r="AU87" s="224"/>
      <c r="AV87" s="224"/>
      <c r="AW87" s="224"/>
      <c r="AX87" s="224"/>
      <c r="AY87" s="224"/>
    </row>
    <row r="88">
      <c r="A88" s="219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5"/>
      <c r="AA88" s="225"/>
      <c r="AB88" s="225"/>
      <c r="AC88" s="225"/>
      <c r="AD88" s="225"/>
      <c r="AE88" s="225"/>
      <c r="AF88" s="225"/>
      <c r="AG88" s="220"/>
      <c r="AH88" s="220"/>
      <c r="AI88" s="220"/>
      <c r="AJ88" s="220"/>
      <c r="AK88" s="220"/>
      <c r="AL88" s="220"/>
      <c r="AM88" s="220"/>
      <c r="AN88" s="220"/>
      <c r="AO88" s="267"/>
      <c r="AP88" s="220"/>
      <c r="AQ88" s="224"/>
      <c r="AR88" s="224"/>
      <c r="AS88" s="224"/>
      <c r="AT88" s="224"/>
      <c r="AU88" s="224"/>
      <c r="AV88" s="224"/>
      <c r="AW88" s="224"/>
      <c r="AX88" s="224"/>
      <c r="AY88" s="224"/>
    </row>
    <row r="89">
      <c r="A89" s="219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5"/>
      <c r="AA89" s="225"/>
      <c r="AB89" s="225"/>
      <c r="AC89" s="225"/>
      <c r="AD89" s="225"/>
      <c r="AE89" s="225"/>
      <c r="AF89" s="225"/>
      <c r="AG89" s="220"/>
      <c r="AH89" s="220"/>
      <c r="AI89" s="220"/>
      <c r="AJ89" s="220"/>
      <c r="AK89" s="220"/>
      <c r="AL89" s="220"/>
      <c r="AM89" s="220"/>
      <c r="AN89" s="220"/>
      <c r="AO89" s="267"/>
      <c r="AP89" s="220"/>
      <c r="AQ89" s="224"/>
      <c r="AR89" s="224"/>
      <c r="AS89" s="224"/>
      <c r="AT89" s="224"/>
      <c r="AU89" s="224"/>
      <c r="AV89" s="224"/>
      <c r="AW89" s="224"/>
      <c r="AX89" s="224"/>
      <c r="AY89" s="224"/>
    </row>
    <row r="90">
      <c r="A90" s="219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5"/>
      <c r="AA90" s="225"/>
      <c r="AB90" s="225"/>
      <c r="AC90" s="225"/>
      <c r="AD90" s="225"/>
      <c r="AE90" s="225"/>
      <c r="AF90" s="225"/>
      <c r="AG90" s="220"/>
      <c r="AH90" s="220"/>
      <c r="AI90" s="220"/>
      <c r="AJ90" s="220"/>
      <c r="AK90" s="220"/>
      <c r="AL90" s="220"/>
      <c r="AM90" s="220"/>
      <c r="AN90" s="220"/>
      <c r="AO90" s="267"/>
      <c r="AP90" s="220"/>
      <c r="AQ90" s="224"/>
      <c r="AR90" s="224"/>
      <c r="AS90" s="224"/>
      <c r="AT90" s="224"/>
      <c r="AU90" s="224"/>
      <c r="AV90" s="224"/>
      <c r="AW90" s="224"/>
      <c r="AX90" s="224"/>
      <c r="AY90" s="224"/>
    </row>
    <row r="91">
      <c r="A91" s="219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5"/>
      <c r="AA91" s="225"/>
      <c r="AB91" s="225"/>
      <c r="AC91" s="225"/>
      <c r="AD91" s="225"/>
      <c r="AE91" s="225"/>
      <c r="AF91" s="225"/>
      <c r="AG91" s="220"/>
      <c r="AH91" s="220"/>
      <c r="AI91" s="220"/>
      <c r="AJ91" s="220"/>
      <c r="AK91" s="220"/>
      <c r="AL91" s="220"/>
      <c r="AM91" s="220"/>
      <c r="AN91" s="220"/>
      <c r="AO91" s="267"/>
      <c r="AP91" s="220"/>
      <c r="AQ91" s="224"/>
      <c r="AR91" s="224"/>
      <c r="AS91" s="224"/>
      <c r="AT91" s="224"/>
      <c r="AU91" s="224"/>
      <c r="AV91" s="224"/>
      <c r="AW91" s="224"/>
      <c r="AX91" s="224"/>
      <c r="AY91" s="224"/>
    </row>
    <row r="92">
      <c r="A92" s="219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5"/>
      <c r="AA92" s="225"/>
      <c r="AB92" s="225"/>
      <c r="AC92" s="225"/>
      <c r="AD92" s="225"/>
      <c r="AE92" s="225"/>
      <c r="AF92" s="225"/>
      <c r="AG92" s="220"/>
      <c r="AH92" s="220"/>
      <c r="AI92" s="220"/>
      <c r="AJ92" s="220"/>
      <c r="AK92" s="220"/>
      <c r="AL92" s="220"/>
      <c r="AM92" s="220"/>
      <c r="AN92" s="220"/>
      <c r="AO92" s="267"/>
      <c r="AP92" s="220"/>
      <c r="AQ92" s="224"/>
      <c r="AR92" s="224"/>
      <c r="AS92" s="224"/>
      <c r="AT92" s="224"/>
      <c r="AU92" s="224"/>
      <c r="AV92" s="224"/>
      <c r="AW92" s="224"/>
      <c r="AX92" s="224"/>
      <c r="AY92" s="224"/>
    </row>
    <row r="93">
      <c r="A93" s="219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5"/>
      <c r="AA93" s="225"/>
      <c r="AB93" s="225"/>
      <c r="AC93" s="225"/>
      <c r="AD93" s="225"/>
      <c r="AE93" s="225"/>
      <c r="AF93" s="225"/>
      <c r="AG93" s="220"/>
      <c r="AH93" s="220"/>
      <c r="AI93" s="220"/>
      <c r="AJ93" s="220"/>
      <c r="AK93" s="220"/>
      <c r="AL93" s="220"/>
      <c r="AM93" s="220"/>
      <c r="AN93" s="220"/>
      <c r="AO93" s="267"/>
      <c r="AP93" s="220"/>
      <c r="AQ93" s="224"/>
      <c r="AR93" s="224"/>
      <c r="AS93" s="224"/>
      <c r="AT93" s="224"/>
      <c r="AU93" s="224"/>
      <c r="AV93" s="224"/>
      <c r="AW93" s="224"/>
      <c r="AX93" s="224"/>
      <c r="AY93" s="224"/>
    </row>
    <row r="94">
      <c r="A94" s="219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5"/>
      <c r="AA94" s="225"/>
      <c r="AB94" s="225"/>
      <c r="AC94" s="225"/>
      <c r="AD94" s="225"/>
      <c r="AE94" s="225"/>
      <c r="AF94" s="225"/>
      <c r="AG94" s="220"/>
      <c r="AH94" s="220"/>
      <c r="AI94" s="220"/>
      <c r="AJ94" s="220"/>
      <c r="AK94" s="220"/>
      <c r="AL94" s="220"/>
      <c r="AM94" s="220"/>
      <c r="AN94" s="220"/>
      <c r="AO94" s="267"/>
      <c r="AP94" s="220"/>
      <c r="AQ94" s="224"/>
      <c r="AR94" s="224"/>
      <c r="AS94" s="224"/>
      <c r="AT94" s="224"/>
      <c r="AU94" s="224"/>
      <c r="AV94" s="224"/>
      <c r="AW94" s="224"/>
      <c r="AX94" s="224"/>
      <c r="AY94" s="224"/>
    </row>
    <row r="95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5"/>
      <c r="AA95" s="225"/>
      <c r="AB95" s="225"/>
      <c r="AC95" s="225"/>
      <c r="AD95" s="225"/>
      <c r="AE95" s="225"/>
      <c r="AF95" s="225"/>
      <c r="AG95" s="220"/>
      <c r="AH95" s="220"/>
      <c r="AI95" s="220"/>
      <c r="AJ95" s="220"/>
      <c r="AK95" s="220"/>
      <c r="AL95" s="220"/>
      <c r="AM95" s="220"/>
      <c r="AN95" s="220"/>
      <c r="AO95" s="267"/>
      <c r="AP95" s="220"/>
      <c r="AQ95" s="224"/>
      <c r="AR95" s="224"/>
      <c r="AS95" s="224"/>
      <c r="AT95" s="224"/>
      <c r="AU95" s="224"/>
      <c r="AV95" s="224"/>
      <c r="AW95" s="224"/>
      <c r="AX95" s="224"/>
      <c r="AY95" s="224"/>
    </row>
    <row r="96">
      <c r="A96" s="219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5"/>
      <c r="AA96" s="225"/>
      <c r="AB96" s="225"/>
      <c r="AC96" s="225"/>
      <c r="AD96" s="225"/>
      <c r="AE96" s="225"/>
      <c r="AF96" s="225"/>
      <c r="AG96" s="220"/>
      <c r="AH96" s="220"/>
      <c r="AI96" s="220"/>
      <c r="AJ96" s="220"/>
      <c r="AK96" s="220"/>
      <c r="AL96" s="220"/>
      <c r="AM96" s="220"/>
      <c r="AN96" s="220"/>
      <c r="AO96" s="267"/>
      <c r="AP96" s="220"/>
      <c r="AQ96" s="224"/>
      <c r="AR96" s="224"/>
      <c r="AS96" s="224"/>
      <c r="AT96" s="224"/>
      <c r="AU96" s="224"/>
      <c r="AV96" s="224"/>
      <c r="AW96" s="224"/>
      <c r="AX96" s="224"/>
      <c r="AY96" s="224"/>
    </row>
    <row r="97">
      <c r="A97" s="219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5"/>
      <c r="AA97" s="225"/>
      <c r="AB97" s="225"/>
      <c r="AC97" s="225"/>
      <c r="AD97" s="225"/>
      <c r="AE97" s="225"/>
      <c r="AF97" s="225"/>
      <c r="AG97" s="220"/>
      <c r="AH97" s="220"/>
      <c r="AI97" s="220"/>
      <c r="AJ97" s="220"/>
      <c r="AK97" s="220"/>
      <c r="AL97" s="220"/>
      <c r="AM97" s="220"/>
      <c r="AN97" s="220"/>
      <c r="AO97" s="267"/>
      <c r="AP97" s="220"/>
      <c r="AQ97" s="224"/>
      <c r="AR97" s="224"/>
      <c r="AS97" s="224"/>
      <c r="AT97" s="224"/>
      <c r="AU97" s="224"/>
      <c r="AV97" s="224"/>
      <c r="AW97" s="224"/>
      <c r="AX97" s="224"/>
      <c r="AY97" s="224"/>
    </row>
    <row r="98">
      <c r="A98" s="219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5"/>
      <c r="AA98" s="225"/>
      <c r="AB98" s="225"/>
      <c r="AC98" s="225"/>
      <c r="AD98" s="225"/>
      <c r="AE98" s="225"/>
      <c r="AF98" s="225"/>
      <c r="AG98" s="220"/>
      <c r="AH98" s="220"/>
      <c r="AI98" s="220"/>
      <c r="AJ98" s="220"/>
      <c r="AK98" s="220"/>
      <c r="AL98" s="220"/>
      <c r="AM98" s="220"/>
      <c r="AN98" s="220"/>
      <c r="AO98" s="267"/>
      <c r="AP98" s="220"/>
      <c r="AQ98" s="224"/>
      <c r="AR98" s="224"/>
      <c r="AS98" s="224"/>
      <c r="AT98" s="224"/>
      <c r="AU98" s="224"/>
      <c r="AV98" s="224"/>
      <c r="AW98" s="224"/>
      <c r="AX98" s="224"/>
      <c r="AY98" s="224"/>
    </row>
    <row r="99">
      <c r="A99" s="219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5"/>
      <c r="AA99" s="225"/>
      <c r="AB99" s="225"/>
      <c r="AC99" s="225"/>
      <c r="AD99" s="225"/>
      <c r="AE99" s="225"/>
      <c r="AF99" s="225"/>
      <c r="AG99" s="220"/>
      <c r="AH99" s="220"/>
      <c r="AI99" s="220"/>
      <c r="AJ99" s="220"/>
      <c r="AK99" s="220"/>
      <c r="AL99" s="220"/>
      <c r="AM99" s="220"/>
      <c r="AN99" s="220"/>
      <c r="AO99" s="267"/>
      <c r="AP99" s="220"/>
      <c r="AQ99" s="224"/>
      <c r="AR99" s="224"/>
      <c r="AS99" s="224"/>
      <c r="AT99" s="224"/>
      <c r="AU99" s="224"/>
      <c r="AV99" s="224"/>
      <c r="AW99" s="224"/>
      <c r="AX99" s="224"/>
      <c r="AY99" s="224"/>
    </row>
    <row r="100">
      <c r="A100" s="219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5"/>
      <c r="AA100" s="225"/>
      <c r="AB100" s="225"/>
      <c r="AC100" s="225"/>
      <c r="AD100" s="225"/>
      <c r="AE100" s="225"/>
      <c r="AF100" s="225"/>
      <c r="AG100" s="220"/>
      <c r="AH100" s="220"/>
      <c r="AI100" s="220"/>
      <c r="AJ100" s="220"/>
      <c r="AK100" s="220"/>
      <c r="AL100" s="220"/>
      <c r="AM100" s="220"/>
      <c r="AN100" s="220"/>
      <c r="AO100" s="267"/>
      <c r="AP100" s="220"/>
      <c r="AQ100" s="224"/>
      <c r="AR100" s="224"/>
      <c r="AS100" s="224"/>
      <c r="AT100" s="224"/>
      <c r="AU100" s="224"/>
      <c r="AV100" s="224"/>
      <c r="AW100" s="224"/>
      <c r="AX100" s="224"/>
      <c r="AY100" s="224"/>
    </row>
    <row r="101">
      <c r="A101" s="219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5"/>
      <c r="AA101" s="225"/>
      <c r="AB101" s="225"/>
      <c r="AC101" s="225"/>
      <c r="AD101" s="225"/>
      <c r="AE101" s="225"/>
      <c r="AF101" s="225"/>
      <c r="AG101" s="220"/>
      <c r="AH101" s="220"/>
      <c r="AI101" s="220"/>
      <c r="AJ101" s="220"/>
      <c r="AK101" s="220"/>
      <c r="AL101" s="220"/>
      <c r="AM101" s="220"/>
      <c r="AN101" s="220"/>
      <c r="AO101" s="267"/>
      <c r="AP101" s="220"/>
      <c r="AQ101" s="224"/>
      <c r="AR101" s="224"/>
      <c r="AS101" s="224"/>
      <c r="AT101" s="224"/>
      <c r="AU101" s="224"/>
      <c r="AV101" s="224"/>
      <c r="AW101" s="224"/>
      <c r="AX101" s="224"/>
      <c r="AY101" s="224"/>
    </row>
    <row r="102">
      <c r="A102" s="219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5"/>
      <c r="AA102" s="225"/>
      <c r="AB102" s="225"/>
      <c r="AC102" s="225"/>
      <c r="AD102" s="225"/>
      <c r="AE102" s="225"/>
      <c r="AF102" s="225"/>
      <c r="AG102" s="220"/>
      <c r="AH102" s="220"/>
      <c r="AI102" s="220"/>
      <c r="AJ102" s="220"/>
      <c r="AK102" s="220"/>
      <c r="AL102" s="220"/>
      <c r="AM102" s="220"/>
      <c r="AN102" s="220"/>
      <c r="AO102" s="267"/>
      <c r="AP102" s="220"/>
      <c r="AQ102" s="224"/>
      <c r="AR102" s="224"/>
      <c r="AS102" s="224"/>
      <c r="AT102" s="224"/>
      <c r="AU102" s="224"/>
      <c r="AV102" s="224"/>
      <c r="AW102" s="224"/>
      <c r="AX102" s="224"/>
      <c r="AY102" s="224"/>
    </row>
    <row r="103">
      <c r="A103" s="219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5"/>
      <c r="AA103" s="225"/>
      <c r="AB103" s="225"/>
      <c r="AC103" s="225"/>
      <c r="AD103" s="225"/>
      <c r="AE103" s="225"/>
      <c r="AF103" s="225"/>
      <c r="AG103" s="220"/>
      <c r="AH103" s="220"/>
      <c r="AI103" s="220"/>
      <c r="AJ103" s="220"/>
      <c r="AK103" s="220"/>
      <c r="AL103" s="220"/>
      <c r="AM103" s="220"/>
      <c r="AN103" s="220"/>
      <c r="AO103" s="267"/>
      <c r="AP103" s="220"/>
      <c r="AQ103" s="224"/>
      <c r="AR103" s="224"/>
      <c r="AS103" s="224"/>
      <c r="AT103" s="224"/>
      <c r="AU103" s="224"/>
      <c r="AV103" s="224"/>
      <c r="AW103" s="224"/>
      <c r="AX103" s="224"/>
      <c r="AY103" s="224"/>
    </row>
    <row r="104">
      <c r="A104" s="219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5"/>
      <c r="AA104" s="225"/>
      <c r="AB104" s="225"/>
      <c r="AC104" s="225"/>
      <c r="AD104" s="225"/>
      <c r="AE104" s="225"/>
      <c r="AF104" s="225"/>
      <c r="AG104" s="220"/>
      <c r="AH104" s="220"/>
      <c r="AI104" s="220"/>
      <c r="AJ104" s="220"/>
      <c r="AK104" s="220"/>
      <c r="AL104" s="220"/>
      <c r="AM104" s="220"/>
      <c r="AN104" s="220"/>
      <c r="AO104" s="267"/>
      <c r="AP104" s="220"/>
      <c r="AQ104" s="224"/>
      <c r="AR104" s="224"/>
      <c r="AS104" s="224"/>
      <c r="AT104" s="224"/>
      <c r="AU104" s="224"/>
      <c r="AV104" s="224"/>
      <c r="AW104" s="224"/>
      <c r="AX104" s="224"/>
      <c r="AY104" s="224"/>
    </row>
    <row r="105">
      <c r="A105" s="219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5"/>
      <c r="AA105" s="225"/>
      <c r="AB105" s="225"/>
      <c r="AC105" s="225"/>
      <c r="AD105" s="225"/>
      <c r="AE105" s="225"/>
      <c r="AF105" s="225"/>
      <c r="AG105" s="220"/>
      <c r="AH105" s="220"/>
      <c r="AI105" s="220"/>
      <c r="AJ105" s="220"/>
      <c r="AK105" s="220"/>
      <c r="AL105" s="220"/>
      <c r="AM105" s="220"/>
      <c r="AN105" s="220"/>
      <c r="AO105" s="267"/>
      <c r="AP105" s="220"/>
      <c r="AQ105" s="224"/>
      <c r="AR105" s="224"/>
      <c r="AS105" s="224"/>
      <c r="AT105" s="224"/>
      <c r="AU105" s="224"/>
      <c r="AV105" s="224"/>
      <c r="AW105" s="224"/>
      <c r="AX105" s="224"/>
      <c r="AY105" s="224"/>
    </row>
    <row r="106">
      <c r="A106" s="219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5"/>
      <c r="AA106" s="225"/>
      <c r="AB106" s="225"/>
      <c r="AC106" s="225"/>
      <c r="AD106" s="225"/>
      <c r="AE106" s="225"/>
      <c r="AF106" s="225"/>
      <c r="AG106" s="220"/>
      <c r="AH106" s="220"/>
      <c r="AI106" s="220"/>
      <c r="AJ106" s="220"/>
      <c r="AK106" s="220"/>
      <c r="AL106" s="220"/>
      <c r="AM106" s="220"/>
      <c r="AN106" s="220"/>
      <c r="AO106" s="267"/>
      <c r="AP106" s="220"/>
      <c r="AQ106" s="224"/>
      <c r="AR106" s="224"/>
      <c r="AS106" s="224"/>
      <c r="AT106" s="224"/>
      <c r="AU106" s="224"/>
      <c r="AV106" s="224"/>
      <c r="AW106" s="224"/>
      <c r="AX106" s="224"/>
      <c r="AY106" s="224"/>
    </row>
    <row r="107">
      <c r="A107" s="219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5"/>
      <c r="AA107" s="225"/>
      <c r="AB107" s="225"/>
      <c r="AC107" s="225"/>
      <c r="AD107" s="225"/>
      <c r="AE107" s="225"/>
      <c r="AF107" s="225"/>
      <c r="AG107" s="220"/>
      <c r="AH107" s="220"/>
      <c r="AI107" s="220"/>
      <c r="AJ107" s="220"/>
      <c r="AK107" s="220"/>
      <c r="AL107" s="220"/>
      <c r="AM107" s="220"/>
      <c r="AN107" s="220"/>
      <c r="AO107" s="267"/>
      <c r="AP107" s="220"/>
      <c r="AQ107" s="224"/>
      <c r="AR107" s="224"/>
      <c r="AS107" s="224"/>
      <c r="AT107" s="224"/>
      <c r="AU107" s="224"/>
      <c r="AV107" s="224"/>
      <c r="AW107" s="224"/>
      <c r="AX107" s="224"/>
      <c r="AY107" s="224"/>
    </row>
    <row r="108">
      <c r="A108" s="219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5"/>
      <c r="AA108" s="225"/>
      <c r="AB108" s="225"/>
      <c r="AC108" s="225"/>
      <c r="AD108" s="225"/>
      <c r="AE108" s="225"/>
      <c r="AF108" s="225"/>
      <c r="AG108" s="220"/>
      <c r="AH108" s="220"/>
      <c r="AI108" s="220"/>
      <c r="AJ108" s="220"/>
      <c r="AK108" s="220"/>
      <c r="AL108" s="220"/>
      <c r="AM108" s="220"/>
      <c r="AN108" s="220"/>
      <c r="AO108" s="267"/>
      <c r="AP108" s="220"/>
      <c r="AQ108" s="224"/>
      <c r="AR108" s="224"/>
      <c r="AS108" s="224"/>
      <c r="AT108" s="224"/>
      <c r="AU108" s="224"/>
      <c r="AV108" s="224"/>
      <c r="AW108" s="224"/>
      <c r="AX108" s="224"/>
      <c r="AY108" s="224"/>
    </row>
    <row r="109">
      <c r="A109" s="219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5"/>
      <c r="AA109" s="225"/>
      <c r="AB109" s="225"/>
      <c r="AC109" s="225"/>
      <c r="AD109" s="225"/>
      <c r="AE109" s="225"/>
      <c r="AF109" s="225"/>
      <c r="AG109" s="220"/>
      <c r="AH109" s="220"/>
      <c r="AI109" s="220"/>
      <c r="AJ109" s="220"/>
      <c r="AK109" s="220"/>
      <c r="AL109" s="220"/>
      <c r="AM109" s="220"/>
      <c r="AN109" s="220"/>
      <c r="AO109" s="267"/>
      <c r="AP109" s="220"/>
      <c r="AQ109" s="224"/>
      <c r="AR109" s="224"/>
      <c r="AS109" s="224"/>
      <c r="AT109" s="224"/>
      <c r="AU109" s="224"/>
      <c r="AV109" s="224"/>
      <c r="AW109" s="224"/>
      <c r="AX109" s="224"/>
      <c r="AY109" s="224"/>
    </row>
    <row r="110">
      <c r="A110" s="219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5"/>
      <c r="AA110" s="225"/>
      <c r="AB110" s="225"/>
      <c r="AC110" s="225"/>
      <c r="AD110" s="225"/>
      <c r="AE110" s="225"/>
      <c r="AF110" s="225"/>
      <c r="AG110" s="220"/>
      <c r="AH110" s="220"/>
      <c r="AI110" s="220"/>
      <c r="AJ110" s="220"/>
      <c r="AK110" s="220"/>
      <c r="AL110" s="220"/>
      <c r="AM110" s="220"/>
      <c r="AN110" s="220"/>
      <c r="AO110" s="267"/>
      <c r="AP110" s="220"/>
      <c r="AQ110" s="224"/>
      <c r="AR110" s="224"/>
      <c r="AS110" s="224"/>
      <c r="AT110" s="224"/>
      <c r="AU110" s="224"/>
      <c r="AV110" s="224"/>
      <c r="AW110" s="224"/>
      <c r="AX110" s="224"/>
      <c r="AY110" s="224"/>
    </row>
    <row r="111">
      <c r="A111" s="219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5"/>
      <c r="AA111" s="225"/>
      <c r="AB111" s="225"/>
      <c r="AC111" s="225"/>
      <c r="AD111" s="225"/>
      <c r="AE111" s="225"/>
      <c r="AF111" s="225"/>
      <c r="AG111" s="220"/>
      <c r="AH111" s="220"/>
      <c r="AI111" s="220"/>
      <c r="AJ111" s="220"/>
      <c r="AK111" s="220"/>
      <c r="AL111" s="220"/>
      <c r="AM111" s="220"/>
      <c r="AN111" s="220"/>
      <c r="AO111" s="267"/>
      <c r="AP111" s="220"/>
      <c r="AQ111" s="224"/>
      <c r="AR111" s="224"/>
      <c r="AS111" s="224"/>
      <c r="AT111" s="224"/>
      <c r="AU111" s="224"/>
      <c r="AV111" s="224"/>
      <c r="AW111" s="224"/>
      <c r="AX111" s="224"/>
      <c r="AY111" s="224"/>
    </row>
    <row r="112">
      <c r="A112" s="219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5"/>
      <c r="AA112" s="225"/>
      <c r="AB112" s="225"/>
      <c r="AC112" s="225"/>
      <c r="AD112" s="225"/>
      <c r="AE112" s="225"/>
      <c r="AF112" s="225"/>
      <c r="AG112" s="220"/>
      <c r="AH112" s="220"/>
      <c r="AI112" s="220"/>
      <c r="AJ112" s="220"/>
      <c r="AK112" s="220"/>
      <c r="AL112" s="220"/>
      <c r="AM112" s="220"/>
      <c r="AN112" s="220"/>
      <c r="AO112" s="267"/>
      <c r="AP112" s="220"/>
      <c r="AQ112" s="224"/>
      <c r="AR112" s="224"/>
      <c r="AS112" s="224"/>
      <c r="AT112" s="224"/>
      <c r="AU112" s="224"/>
      <c r="AV112" s="224"/>
      <c r="AW112" s="224"/>
      <c r="AX112" s="224"/>
      <c r="AY112" s="224"/>
    </row>
    <row r="113">
      <c r="A113" s="219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5"/>
      <c r="AA113" s="225"/>
      <c r="AB113" s="225"/>
      <c r="AC113" s="225"/>
      <c r="AD113" s="225"/>
      <c r="AE113" s="225"/>
      <c r="AF113" s="225"/>
      <c r="AG113" s="220"/>
      <c r="AH113" s="220"/>
      <c r="AI113" s="220"/>
      <c r="AJ113" s="220"/>
      <c r="AK113" s="220"/>
      <c r="AL113" s="220"/>
      <c r="AM113" s="220"/>
      <c r="AN113" s="220"/>
      <c r="AO113" s="267"/>
      <c r="AP113" s="220"/>
      <c r="AQ113" s="224"/>
      <c r="AR113" s="224"/>
      <c r="AS113" s="224"/>
      <c r="AT113" s="224"/>
      <c r="AU113" s="224"/>
      <c r="AV113" s="224"/>
      <c r="AW113" s="224"/>
      <c r="AX113" s="224"/>
      <c r="AY113" s="224"/>
    </row>
    <row r="114">
      <c r="A114" s="219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5"/>
      <c r="AA114" s="225"/>
      <c r="AB114" s="225"/>
      <c r="AC114" s="225"/>
      <c r="AD114" s="225"/>
      <c r="AE114" s="225"/>
      <c r="AF114" s="225"/>
      <c r="AG114" s="220"/>
      <c r="AH114" s="220"/>
      <c r="AI114" s="220"/>
      <c r="AJ114" s="220"/>
      <c r="AK114" s="220"/>
      <c r="AL114" s="220"/>
      <c r="AM114" s="220"/>
      <c r="AN114" s="220"/>
      <c r="AO114" s="267"/>
      <c r="AP114" s="220"/>
      <c r="AQ114" s="224"/>
      <c r="AR114" s="224"/>
      <c r="AS114" s="224"/>
      <c r="AT114" s="224"/>
      <c r="AU114" s="224"/>
      <c r="AV114" s="224"/>
      <c r="AW114" s="224"/>
      <c r="AX114" s="224"/>
      <c r="AY114" s="224"/>
    </row>
    <row r="115">
      <c r="A115" s="219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5"/>
      <c r="AA115" s="225"/>
      <c r="AB115" s="225"/>
      <c r="AC115" s="225"/>
      <c r="AD115" s="225"/>
      <c r="AE115" s="225"/>
      <c r="AF115" s="225"/>
      <c r="AG115" s="220"/>
      <c r="AH115" s="220"/>
      <c r="AI115" s="220"/>
      <c r="AJ115" s="220"/>
      <c r="AK115" s="220"/>
      <c r="AL115" s="220"/>
      <c r="AM115" s="220"/>
      <c r="AN115" s="220"/>
      <c r="AO115" s="267"/>
      <c r="AP115" s="220"/>
      <c r="AQ115" s="224"/>
      <c r="AR115" s="224"/>
      <c r="AS115" s="224"/>
      <c r="AT115" s="224"/>
      <c r="AU115" s="224"/>
      <c r="AV115" s="224"/>
      <c r="AW115" s="224"/>
      <c r="AX115" s="224"/>
      <c r="AY115" s="224"/>
    </row>
    <row r="116">
      <c r="A116" s="219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5"/>
      <c r="AA116" s="225"/>
      <c r="AB116" s="225"/>
      <c r="AC116" s="225"/>
      <c r="AD116" s="225"/>
      <c r="AE116" s="225"/>
      <c r="AF116" s="225"/>
      <c r="AG116" s="220"/>
      <c r="AH116" s="220"/>
      <c r="AI116" s="220"/>
      <c r="AJ116" s="220"/>
      <c r="AK116" s="220"/>
      <c r="AL116" s="220"/>
      <c r="AM116" s="220"/>
      <c r="AN116" s="220"/>
      <c r="AO116" s="267"/>
      <c r="AP116" s="220"/>
      <c r="AQ116" s="224"/>
      <c r="AR116" s="224"/>
      <c r="AS116" s="224"/>
      <c r="AT116" s="224"/>
      <c r="AU116" s="224"/>
      <c r="AV116" s="224"/>
      <c r="AW116" s="224"/>
      <c r="AX116" s="224"/>
      <c r="AY116" s="224"/>
    </row>
    <row r="117">
      <c r="A117" s="219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5"/>
      <c r="AA117" s="225"/>
      <c r="AB117" s="225"/>
      <c r="AC117" s="225"/>
      <c r="AD117" s="225"/>
      <c r="AE117" s="225"/>
      <c r="AF117" s="225"/>
      <c r="AG117" s="220"/>
      <c r="AH117" s="220"/>
      <c r="AI117" s="220"/>
      <c r="AJ117" s="220"/>
      <c r="AK117" s="220"/>
      <c r="AL117" s="220"/>
      <c r="AM117" s="220"/>
      <c r="AN117" s="220"/>
      <c r="AO117" s="267"/>
      <c r="AP117" s="220"/>
      <c r="AQ117" s="224"/>
      <c r="AR117" s="224"/>
      <c r="AS117" s="224"/>
      <c r="AT117" s="224"/>
      <c r="AU117" s="224"/>
      <c r="AV117" s="224"/>
      <c r="AW117" s="224"/>
      <c r="AX117" s="224"/>
      <c r="AY117" s="224"/>
    </row>
    <row r="118">
      <c r="A118" s="219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5"/>
      <c r="AA118" s="225"/>
      <c r="AB118" s="225"/>
      <c r="AC118" s="225"/>
      <c r="AD118" s="225"/>
      <c r="AE118" s="225"/>
      <c r="AF118" s="225"/>
      <c r="AG118" s="220"/>
      <c r="AH118" s="220"/>
      <c r="AI118" s="220"/>
      <c r="AJ118" s="220"/>
      <c r="AK118" s="220"/>
      <c r="AL118" s="220"/>
      <c r="AM118" s="220"/>
      <c r="AN118" s="220"/>
      <c r="AO118" s="267"/>
      <c r="AP118" s="220"/>
      <c r="AQ118" s="224"/>
      <c r="AR118" s="224"/>
      <c r="AS118" s="224"/>
      <c r="AT118" s="224"/>
      <c r="AU118" s="224"/>
      <c r="AV118" s="224"/>
      <c r="AW118" s="224"/>
      <c r="AX118" s="224"/>
      <c r="AY118" s="224"/>
    </row>
    <row r="119">
      <c r="A119" s="219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5"/>
      <c r="AA119" s="225"/>
      <c r="AB119" s="225"/>
      <c r="AC119" s="225"/>
      <c r="AD119" s="225"/>
      <c r="AE119" s="225"/>
      <c r="AF119" s="225"/>
      <c r="AG119" s="220"/>
      <c r="AH119" s="220"/>
      <c r="AI119" s="220"/>
      <c r="AJ119" s="220"/>
      <c r="AK119" s="220"/>
      <c r="AL119" s="220"/>
      <c r="AM119" s="220"/>
      <c r="AN119" s="220"/>
      <c r="AO119" s="267"/>
      <c r="AP119" s="220"/>
      <c r="AQ119" s="224"/>
      <c r="AR119" s="224"/>
      <c r="AS119" s="224"/>
      <c r="AT119" s="224"/>
      <c r="AU119" s="224"/>
      <c r="AV119" s="224"/>
      <c r="AW119" s="224"/>
      <c r="AX119" s="224"/>
      <c r="AY119" s="224"/>
    </row>
    <row r="120">
      <c r="A120" s="219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5"/>
      <c r="AA120" s="225"/>
      <c r="AB120" s="225"/>
      <c r="AC120" s="225"/>
      <c r="AD120" s="225"/>
      <c r="AE120" s="225"/>
      <c r="AF120" s="225"/>
      <c r="AG120" s="220"/>
      <c r="AH120" s="220"/>
      <c r="AI120" s="220"/>
      <c r="AJ120" s="220"/>
      <c r="AK120" s="220"/>
      <c r="AL120" s="220"/>
      <c r="AM120" s="220"/>
      <c r="AN120" s="220"/>
      <c r="AO120" s="267"/>
      <c r="AP120" s="220"/>
      <c r="AQ120" s="224"/>
      <c r="AR120" s="224"/>
      <c r="AS120" s="224"/>
      <c r="AT120" s="224"/>
      <c r="AU120" s="224"/>
      <c r="AV120" s="224"/>
      <c r="AW120" s="224"/>
      <c r="AX120" s="224"/>
      <c r="AY120" s="224"/>
    </row>
    <row r="121">
      <c r="A121" s="219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5"/>
      <c r="AA121" s="225"/>
      <c r="AB121" s="225"/>
      <c r="AC121" s="225"/>
      <c r="AD121" s="225"/>
      <c r="AE121" s="225"/>
      <c r="AF121" s="225"/>
      <c r="AG121" s="220"/>
      <c r="AH121" s="220"/>
      <c r="AI121" s="220"/>
      <c r="AJ121" s="220"/>
      <c r="AK121" s="220"/>
      <c r="AL121" s="220"/>
      <c r="AM121" s="220"/>
      <c r="AN121" s="220"/>
      <c r="AO121" s="267"/>
      <c r="AP121" s="220"/>
      <c r="AQ121" s="224"/>
      <c r="AR121" s="224"/>
      <c r="AS121" s="224"/>
      <c r="AT121" s="224"/>
      <c r="AU121" s="224"/>
      <c r="AV121" s="224"/>
      <c r="AW121" s="224"/>
      <c r="AX121" s="224"/>
      <c r="AY121" s="224"/>
    </row>
    <row r="122">
      <c r="A122" s="219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5"/>
      <c r="AA122" s="225"/>
      <c r="AB122" s="225"/>
      <c r="AC122" s="225"/>
      <c r="AD122" s="225"/>
      <c r="AE122" s="225"/>
      <c r="AF122" s="225"/>
      <c r="AG122" s="220"/>
      <c r="AH122" s="220"/>
      <c r="AI122" s="220"/>
      <c r="AJ122" s="220"/>
      <c r="AK122" s="220"/>
      <c r="AL122" s="220"/>
      <c r="AM122" s="220"/>
      <c r="AN122" s="220"/>
      <c r="AO122" s="267"/>
      <c r="AP122" s="220"/>
      <c r="AQ122" s="224"/>
      <c r="AR122" s="224"/>
      <c r="AS122" s="224"/>
      <c r="AT122" s="224"/>
      <c r="AU122" s="224"/>
      <c r="AV122" s="224"/>
      <c r="AW122" s="224"/>
      <c r="AX122" s="224"/>
      <c r="AY122" s="224"/>
    </row>
    <row r="123">
      <c r="A123" s="219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5"/>
      <c r="AA123" s="225"/>
      <c r="AB123" s="225"/>
      <c r="AC123" s="225"/>
      <c r="AD123" s="225"/>
      <c r="AE123" s="225"/>
      <c r="AF123" s="225"/>
      <c r="AG123" s="220"/>
      <c r="AH123" s="220"/>
      <c r="AI123" s="220"/>
      <c r="AJ123" s="220"/>
      <c r="AK123" s="220"/>
      <c r="AL123" s="220"/>
      <c r="AM123" s="220"/>
      <c r="AN123" s="220"/>
      <c r="AO123" s="267"/>
      <c r="AP123" s="220"/>
      <c r="AQ123" s="224"/>
      <c r="AR123" s="224"/>
      <c r="AS123" s="224"/>
      <c r="AT123" s="224"/>
      <c r="AU123" s="224"/>
      <c r="AV123" s="224"/>
      <c r="AW123" s="224"/>
      <c r="AX123" s="224"/>
      <c r="AY123" s="224"/>
    </row>
    <row r="124">
      <c r="A124" s="219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5"/>
      <c r="AA124" s="225"/>
      <c r="AB124" s="225"/>
      <c r="AC124" s="225"/>
      <c r="AD124" s="225"/>
      <c r="AE124" s="225"/>
      <c r="AF124" s="225"/>
      <c r="AG124" s="220"/>
      <c r="AH124" s="220"/>
      <c r="AI124" s="220"/>
      <c r="AJ124" s="220"/>
      <c r="AK124" s="220"/>
      <c r="AL124" s="220"/>
      <c r="AM124" s="220"/>
      <c r="AN124" s="220"/>
      <c r="AO124" s="267"/>
      <c r="AP124" s="220"/>
      <c r="AQ124" s="224"/>
      <c r="AR124" s="224"/>
      <c r="AS124" s="224"/>
      <c r="AT124" s="224"/>
      <c r="AU124" s="224"/>
      <c r="AV124" s="224"/>
      <c r="AW124" s="224"/>
      <c r="AX124" s="224"/>
      <c r="AY124" s="224"/>
    </row>
    <row r="125">
      <c r="A125" s="219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5"/>
      <c r="AA125" s="225"/>
      <c r="AB125" s="225"/>
      <c r="AC125" s="225"/>
      <c r="AD125" s="225"/>
      <c r="AE125" s="225"/>
      <c r="AF125" s="225"/>
      <c r="AG125" s="220"/>
      <c r="AH125" s="220"/>
      <c r="AI125" s="220"/>
      <c r="AJ125" s="220"/>
      <c r="AK125" s="220"/>
      <c r="AL125" s="220"/>
      <c r="AM125" s="220"/>
      <c r="AN125" s="220"/>
      <c r="AO125" s="267"/>
      <c r="AP125" s="220"/>
      <c r="AQ125" s="224"/>
      <c r="AR125" s="224"/>
      <c r="AS125" s="224"/>
      <c r="AT125" s="224"/>
      <c r="AU125" s="224"/>
      <c r="AV125" s="224"/>
      <c r="AW125" s="224"/>
      <c r="AX125" s="224"/>
      <c r="AY125" s="224"/>
    </row>
    <row r="126">
      <c r="A126" s="219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5"/>
      <c r="AA126" s="225"/>
      <c r="AB126" s="225"/>
      <c r="AC126" s="225"/>
      <c r="AD126" s="225"/>
      <c r="AE126" s="225"/>
      <c r="AF126" s="225"/>
      <c r="AG126" s="220"/>
      <c r="AH126" s="220"/>
      <c r="AI126" s="220"/>
      <c r="AJ126" s="220"/>
      <c r="AK126" s="220"/>
      <c r="AL126" s="220"/>
      <c r="AM126" s="220"/>
      <c r="AN126" s="220"/>
      <c r="AO126" s="267"/>
      <c r="AP126" s="220"/>
      <c r="AQ126" s="224"/>
      <c r="AR126" s="224"/>
      <c r="AS126" s="224"/>
      <c r="AT126" s="224"/>
      <c r="AU126" s="224"/>
      <c r="AV126" s="224"/>
      <c r="AW126" s="224"/>
      <c r="AX126" s="224"/>
      <c r="AY126" s="224"/>
    </row>
    <row r="127">
      <c r="A127" s="219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5"/>
      <c r="AA127" s="225"/>
      <c r="AB127" s="225"/>
      <c r="AC127" s="225"/>
      <c r="AD127" s="225"/>
      <c r="AE127" s="225"/>
      <c r="AF127" s="225"/>
      <c r="AG127" s="220"/>
      <c r="AH127" s="220"/>
      <c r="AI127" s="220"/>
      <c r="AJ127" s="220"/>
      <c r="AK127" s="220"/>
      <c r="AL127" s="220"/>
      <c r="AM127" s="220"/>
      <c r="AN127" s="220"/>
      <c r="AO127" s="267"/>
      <c r="AP127" s="220"/>
      <c r="AQ127" s="224"/>
      <c r="AR127" s="224"/>
      <c r="AS127" s="224"/>
      <c r="AT127" s="224"/>
      <c r="AU127" s="224"/>
      <c r="AV127" s="224"/>
      <c r="AW127" s="224"/>
      <c r="AX127" s="224"/>
      <c r="AY127" s="224"/>
    </row>
    <row r="128">
      <c r="A128" s="219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5"/>
      <c r="AA128" s="225"/>
      <c r="AB128" s="225"/>
      <c r="AC128" s="225"/>
      <c r="AD128" s="225"/>
      <c r="AE128" s="225"/>
      <c r="AF128" s="225"/>
      <c r="AG128" s="220"/>
      <c r="AH128" s="220"/>
      <c r="AI128" s="220"/>
      <c r="AJ128" s="220"/>
      <c r="AK128" s="220"/>
      <c r="AL128" s="220"/>
      <c r="AM128" s="220"/>
      <c r="AN128" s="220"/>
      <c r="AO128" s="267"/>
      <c r="AP128" s="220"/>
      <c r="AQ128" s="224"/>
      <c r="AR128" s="224"/>
      <c r="AS128" s="224"/>
      <c r="AT128" s="224"/>
      <c r="AU128" s="224"/>
      <c r="AV128" s="224"/>
      <c r="AW128" s="224"/>
      <c r="AX128" s="224"/>
      <c r="AY128" s="224"/>
    </row>
    <row r="129">
      <c r="A129" s="219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5"/>
      <c r="AA129" s="225"/>
      <c r="AB129" s="225"/>
      <c r="AC129" s="225"/>
      <c r="AD129" s="225"/>
      <c r="AE129" s="225"/>
      <c r="AF129" s="225"/>
      <c r="AG129" s="220"/>
      <c r="AH129" s="220"/>
      <c r="AI129" s="220"/>
      <c r="AJ129" s="220"/>
      <c r="AK129" s="220"/>
      <c r="AL129" s="220"/>
      <c r="AM129" s="220"/>
      <c r="AN129" s="220"/>
      <c r="AO129" s="267"/>
      <c r="AP129" s="220"/>
      <c r="AQ129" s="224"/>
      <c r="AR129" s="224"/>
      <c r="AS129" s="224"/>
      <c r="AT129" s="224"/>
      <c r="AU129" s="224"/>
      <c r="AV129" s="224"/>
      <c r="AW129" s="224"/>
      <c r="AX129" s="224"/>
      <c r="AY129" s="224"/>
    </row>
    <row r="130">
      <c r="A130" s="219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5"/>
      <c r="AA130" s="225"/>
      <c r="AB130" s="225"/>
      <c r="AC130" s="225"/>
      <c r="AD130" s="225"/>
      <c r="AE130" s="225"/>
      <c r="AF130" s="225"/>
      <c r="AG130" s="220"/>
      <c r="AH130" s="220"/>
      <c r="AI130" s="220"/>
      <c r="AJ130" s="220"/>
      <c r="AK130" s="220"/>
      <c r="AL130" s="220"/>
      <c r="AM130" s="220"/>
      <c r="AN130" s="220"/>
      <c r="AO130" s="267"/>
      <c r="AP130" s="220"/>
      <c r="AQ130" s="224"/>
      <c r="AR130" s="224"/>
      <c r="AS130" s="224"/>
      <c r="AT130" s="224"/>
      <c r="AU130" s="224"/>
      <c r="AV130" s="224"/>
      <c r="AW130" s="224"/>
      <c r="AX130" s="224"/>
      <c r="AY130" s="224"/>
    </row>
    <row r="131">
      <c r="A131" s="219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5"/>
      <c r="AA131" s="225"/>
      <c r="AB131" s="225"/>
      <c r="AC131" s="225"/>
      <c r="AD131" s="225"/>
      <c r="AE131" s="225"/>
      <c r="AF131" s="225"/>
      <c r="AG131" s="220"/>
      <c r="AH131" s="220"/>
      <c r="AI131" s="220"/>
      <c r="AJ131" s="220"/>
      <c r="AK131" s="220"/>
      <c r="AL131" s="220"/>
      <c r="AM131" s="220"/>
      <c r="AN131" s="220"/>
      <c r="AO131" s="267"/>
      <c r="AP131" s="220"/>
      <c r="AQ131" s="224"/>
      <c r="AR131" s="224"/>
      <c r="AS131" s="224"/>
      <c r="AT131" s="224"/>
      <c r="AU131" s="224"/>
      <c r="AV131" s="224"/>
      <c r="AW131" s="224"/>
      <c r="AX131" s="224"/>
      <c r="AY131" s="224"/>
    </row>
    <row r="132">
      <c r="A132" s="219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5"/>
      <c r="AA132" s="225"/>
      <c r="AB132" s="225"/>
      <c r="AC132" s="225"/>
      <c r="AD132" s="225"/>
      <c r="AE132" s="225"/>
      <c r="AF132" s="225"/>
      <c r="AG132" s="220"/>
      <c r="AH132" s="220"/>
      <c r="AI132" s="220"/>
      <c r="AJ132" s="220"/>
      <c r="AK132" s="220"/>
      <c r="AL132" s="220"/>
      <c r="AM132" s="220"/>
      <c r="AN132" s="220"/>
      <c r="AO132" s="267"/>
      <c r="AP132" s="220"/>
      <c r="AQ132" s="224"/>
      <c r="AR132" s="224"/>
      <c r="AS132" s="224"/>
      <c r="AT132" s="224"/>
      <c r="AU132" s="224"/>
      <c r="AV132" s="224"/>
      <c r="AW132" s="224"/>
      <c r="AX132" s="224"/>
      <c r="AY132" s="224"/>
    </row>
    <row r="133">
      <c r="A133" s="219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5"/>
      <c r="AA133" s="225"/>
      <c r="AB133" s="225"/>
      <c r="AC133" s="225"/>
      <c r="AD133" s="225"/>
      <c r="AE133" s="225"/>
      <c r="AF133" s="225"/>
      <c r="AG133" s="220"/>
      <c r="AH133" s="220"/>
      <c r="AI133" s="220"/>
      <c r="AJ133" s="220"/>
      <c r="AK133" s="220"/>
      <c r="AL133" s="220"/>
      <c r="AM133" s="220"/>
      <c r="AN133" s="220"/>
      <c r="AO133" s="267"/>
      <c r="AP133" s="220"/>
      <c r="AQ133" s="224"/>
      <c r="AR133" s="224"/>
      <c r="AS133" s="224"/>
      <c r="AT133" s="224"/>
      <c r="AU133" s="224"/>
      <c r="AV133" s="224"/>
      <c r="AW133" s="224"/>
      <c r="AX133" s="224"/>
      <c r="AY133" s="224"/>
    </row>
    <row r="134">
      <c r="A134" s="219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5"/>
      <c r="AA134" s="225"/>
      <c r="AB134" s="225"/>
      <c r="AC134" s="225"/>
      <c r="AD134" s="225"/>
      <c r="AE134" s="225"/>
      <c r="AF134" s="225"/>
      <c r="AG134" s="220"/>
      <c r="AH134" s="220"/>
      <c r="AI134" s="220"/>
      <c r="AJ134" s="220"/>
      <c r="AK134" s="220"/>
      <c r="AL134" s="220"/>
      <c r="AM134" s="220"/>
      <c r="AN134" s="220"/>
      <c r="AO134" s="267"/>
      <c r="AP134" s="220"/>
      <c r="AQ134" s="224"/>
      <c r="AR134" s="224"/>
      <c r="AS134" s="224"/>
      <c r="AT134" s="224"/>
      <c r="AU134" s="224"/>
      <c r="AV134" s="224"/>
      <c r="AW134" s="224"/>
      <c r="AX134" s="224"/>
      <c r="AY134" s="224"/>
    </row>
    <row r="135">
      <c r="A135" s="219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5"/>
      <c r="AA135" s="225"/>
      <c r="AB135" s="225"/>
      <c r="AC135" s="225"/>
      <c r="AD135" s="225"/>
      <c r="AE135" s="225"/>
      <c r="AF135" s="225"/>
      <c r="AG135" s="220"/>
      <c r="AH135" s="220"/>
      <c r="AI135" s="220"/>
      <c r="AJ135" s="220"/>
      <c r="AK135" s="220"/>
      <c r="AL135" s="220"/>
      <c r="AM135" s="220"/>
      <c r="AN135" s="220"/>
      <c r="AO135" s="267"/>
      <c r="AP135" s="220"/>
      <c r="AQ135" s="224"/>
      <c r="AR135" s="224"/>
      <c r="AS135" s="224"/>
      <c r="AT135" s="224"/>
      <c r="AU135" s="224"/>
      <c r="AV135" s="224"/>
      <c r="AW135" s="224"/>
      <c r="AX135" s="224"/>
      <c r="AY135" s="224"/>
    </row>
    <row r="136">
      <c r="A136" s="219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5"/>
      <c r="AA136" s="225"/>
      <c r="AB136" s="225"/>
      <c r="AC136" s="225"/>
      <c r="AD136" s="225"/>
      <c r="AE136" s="225"/>
      <c r="AF136" s="225"/>
      <c r="AG136" s="220"/>
      <c r="AH136" s="220"/>
      <c r="AI136" s="220"/>
      <c r="AJ136" s="220"/>
      <c r="AK136" s="220"/>
      <c r="AL136" s="220"/>
      <c r="AM136" s="220"/>
      <c r="AN136" s="220"/>
      <c r="AO136" s="267"/>
      <c r="AP136" s="220"/>
      <c r="AQ136" s="224"/>
      <c r="AR136" s="224"/>
      <c r="AS136" s="224"/>
      <c r="AT136" s="224"/>
      <c r="AU136" s="224"/>
      <c r="AV136" s="224"/>
      <c r="AW136" s="224"/>
      <c r="AX136" s="224"/>
      <c r="AY136" s="224"/>
    </row>
    <row r="137">
      <c r="A137" s="219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5"/>
      <c r="AA137" s="225"/>
      <c r="AB137" s="225"/>
      <c r="AC137" s="225"/>
      <c r="AD137" s="225"/>
      <c r="AE137" s="225"/>
      <c r="AF137" s="225"/>
      <c r="AG137" s="220"/>
      <c r="AH137" s="220"/>
      <c r="AI137" s="220"/>
      <c r="AJ137" s="220"/>
      <c r="AK137" s="220"/>
      <c r="AL137" s="220"/>
      <c r="AM137" s="220"/>
      <c r="AN137" s="220"/>
      <c r="AO137" s="267"/>
      <c r="AP137" s="220"/>
      <c r="AQ137" s="224"/>
      <c r="AR137" s="224"/>
      <c r="AS137" s="224"/>
      <c r="AT137" s="224"/>
      <c r="AU137" s="224"/>
      <c r="AV137" s="224"/>
      <c r="AW137" s="224"/>
      <c r="AX137" s="224"/>
      <c r="AY137" s="224"/>
    </row>
    <row r="138">
      <c r="A138" s="219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5"/>
      <c r="AA138" s="225"/>
      <c r="AB138" s="225"/>
      <c r="AC138" s="225"/>
      <c r="AD138" s="225"/>
      <c r="AE138" s="225"/>
      <c r="AF138" s="225"/>
      <c r="AG138" s="220"/>
      <c r="AH138" s="220"/>
      <c r="AI138" s="220"/>
      <c r="AJ138" s="220"/>
      <c r="AK138" s="220"/>
      <c r="AL138" s="220"/>
      <c r="AM138" s="220"/>
      <c r="AN138" s="220"/>
      <c r="AO138" s="267"/>
      <c r="AP138" s="220"/>
      <c r="AQ138" s="224"/>
      <c r="AR138" s="224"/>
      <c r="AS138" s="224"/>
      <c r="AT138" s="224"/>
      <c r="AU138" s="224"/>
      <c r="AV138" s="224"/>
      <c r="AW138" s="224"/>
      <c r="AX138" s="224"/>
      <c r="AY138" s="224"/>
    </row>
    <row r="139">
      <c r="A139" s="219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5"/>
      <c r="AA139" s="225"/>
      <c r="AB139" s="225"/>
      <c r="AC139" s="225"/>
      <c r="AD139" s="225"/>
      <c r="AE139" s="225"/>
      <c r="AF139" s="225"/>
      <c r="AG139" s="220"/>
      <c r="AH139" s="220"/>
      <c r="AI139" s="220"/>
      <c r="AJ139" s="220"/>
      <c r="AK139" s="220"/>
      <c r="AL139" s="220"/>
      <c r="AM139" s="220"/>
      <c r="AN139" s="220"/>
      <c r="AO139" s="267"/>
      <c r="AP139" s="220"/>
      <c r="AQ139" s="224"/>
      <c r="AR139" s="224"/>
      <c r="AS139" s="224"/>
      <c r="AT139" s="224"/>
      <c r="AU139" s="224"/>
      <c r="AV139" s="224"/>
      <c r="AW139" s="224"/>
      <c r="AX139" s="224"/>
      <c r="AY139" s="224"/>
    </row>
    <row r="140">
      <c r="A140" s="219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5"/>
      <c r="AA140" s="225"/>
      <c r="AB140" s="225"/>
      <c r="AC140" s="225"/>
      <c r="AD140" s="225"/>
      <c r="AE140" s="225"/>
      <c r="AF140" s="225"/>
      <c r="AG140" s="220"/>
      <c r="AH140" s="220"/>
      <c r="AI140" s="220"/>
      <c r="AJ140" s="220"/>
      <c r="AK140" s="220"/>
      <c r="AL140" s="220"/>
      <c r="AM140" s="220"/>
      <c r="AN140" s="220"/>
      <c r="AO140" s="267"/>
      <c r="AP140" s="220"/>
      <c r="AQ140" s="224"/>
      <c r="AR140" s="224"/>
      <c r="AS140" s="224"/>
      <c r="AT140" s="224"/>
      <c r="AU140" s="224"/>
      <c r="AV140" s="224"/>
      <c r="AW140" s="224"/>
      <c r="AX140" s="224"/>
      <c r="AY140" s="224"/>
    </row>
    <row r="141">
      <c r="A141" s="219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5"/>
      <c r="AA141" s="225"/>
      <c r="AB141" s="225"/>
      <c r="AC141" s="225"/>
      <c r="AD141" s="225"/>
      <c r="AE141" s="225"/>
      <c r="AF141" s="225"/>
      <c r="AG141" s="220"/>
      <c r="AH141" s="220"/>
      <c r="AI141" s="220"/>
      <c r="AJ141" s="220"/>
      <c r="AK141" s="220"/>
      <c r="AL141" s="220"/>
      <c r="AM141" s="220"/>
      <c r="AN141" s="220"/>
      <c r="AO141" s="267"/>
      <c r="AP141" s="220"/>
      <c r="AQ141" s="224"/>
      <c r="AR141" s="224"/>
      <c r="AS141" s="224"/>
      <c r="AT141" s="224"/>
      <c r="AU141" s="224"/>
      <c r="AV141" s="224"/>
      <c r="AW141" s="224"/>
      <c r="AX141" s="224"/>
      <c r="AY141" s="224"/>
    </row>
    <row r="142">
      <c r="A142" s="219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5"/>
      <c r="AA142" s="225"/>
      <c r="AB142" s="225"/>
      <c r="AC142" s="225"/>
      <c r="AD142" s="225"/>
      <c r="AE142" s="225"/>
      <c r="AF142" s="225"/>
      <c r="AG142" s="220"/>
      <c r="AH142" s="220"/>
      <c r="AI142" s="220"/>
      <c r="AJ142" s="220"/>
      <c r="AK142" s="220"/>
      <c r="AL142" s="220"/>
      <c r="AM142" s="220"/>
      <c r="AN142" s="220"/>
      <c r="AO142" s="267"/>
      <c r="AP142" s="220"/>
      <c r="AQ142" s="224"/>
      <c r="AR142" s="224"/>
      <c r="AS142" s="224"/>
      <c r="AT142" s="224"/>
      <c r="AU142" s="224"/>
      <c r="AV142" s="224"/>
      <c r="AW142" s="224"/>
      <c r="AX142" s="224"/>
      <c r="AY142" s="224"/>
    </row>
    <row r="143">
      <c r="A143" s="219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5"/>
      <c r="AA143" s="225"/>
      <c r="AB143" s="225"/>
      <c r="AC143" s="225"/>
      <c r="AD143" s="225"/>
      <c r="AE143" s="225"/>
      <c r="AF143" s="225"/>
      <c r="AG143" s="220"/>
      <c r="AH143" s="220"/>
      <c r="AI143" s="220"/>
      <c r="AJ143" s="220"/>
      <c r="AK143" s="220"/>
      <c r="AL143" s="220"/>
      <c r="AM143" s="220"/>
      <c r="AN143" s="220"/>
      <c r="AO143" s="267"/>
      <c r="AP143" s="220"/>
      <c r="AQ143" s="224"/>
      <c r="AR143" s="224"/>
      <c r="AS143" s="224"/>
      <c r="AT143" s="224"/>
      <c r="AU143" s="224"/>
      <c r="AV143" s="224"/>
      <c r="AW143" s="224"/>
      <c r="AX143" s="224"/>
      <c r="AY143" s="224"/>
    </row>
    <row r="144">
      <c r="A144" s="219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5"/>
      <c r="AA144" s="225"/>
      <c r="AB144" s="225"/>
      <c r="AC144" s="225"/>
      <c r="AD144" s="225"/>
      <c r="AE144" s="225"/>
      <c r="AF144" s="225"/>
      <c r="AG144" s="220"/>
      <c r="AH144" s="220"/>
      <c r="AI144" s="220"/>
      <c r="AJ144" s="220"/>
      <c r="AK144" s="220"/>
      <c r="AL144" s="220"/>
      <c r="AM144" s="220"/>
      <c r="AN144" s="220"/>
      <c r="AO144" s="267"/>
      <c r="AP144" s="220"/>
      <c r="AQ144" s="224"/>
      <c r="AR144" s="224"/>
      <c r="AS144" s="224"/>
      <c r="AT144" s="224"/>
      <c r="AU144" s="224"/>
      <c r="AV144" s="224"/>
      <c r="AW144" s="224"/>
      <c r="AX144" s="224"/>
      <c r="AY144" s="224"/>
    </row>
    <row r="145">
      <c r="A145" s="219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5"/>
      <c r="AA145" s="225"/>
      <c r="AB145" s="225"/>
      <c r="AC145" s="225"/>
      <c r="AD145" s="225"/>
      <c r="AE145" s="225"/>
      <c r="AF145" s="225"/>
      <c r="AG145" s="220"/>
      <c r="AH145" s="220"/>
      <c r="AI145" s="220"/>
      <c r="AJ145" s="220"/>
      <c r="AK145" s="220"/>
      <c r="AL145" s="220"/>
      <c r="AM145" s="220"/>
      <c r="AN145" s="220"/>
      <c r="AO145" s="267"/>
      <c r="AP145" s="220"/>
      <c r="AQ145" s="224"/>
      <c r="AR145" s="224"/>
      <c r="AS145" s="224"/>
      <c r="AT145" s="224"/>
      <c r="AU145" s="224"/>
      <c r="AV145" s="224"/>
      <c r="AW145" s="224"/>
      <c r="AX145" s="224"/>
      <c r="AY145" s="224"/>
    </row>
    <row r="146">
      <c r="A146" s="219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5"/>
      <c r="AA146" s="225"/>
      <c r="AB146" s="225"/>
      <c r="AC146" s="225"/>
      <c r="AD146" s="225"/>
      <c r="AE146" s="225"/>
      <c r="AF146" s="225"/>
      <c r="AG146" s="220"/>
      <c r="AH146" s="220"/>
      <c r="AI146" s="220"/>
      <c r="AJ146" s="220"/>
      <c r="AK146" s="220"/>
      <c r="AL146" s="220"/>
      <c r="AM146" s="220"/>
      <c r="AN146" s="220"/>
      <c r="AO146" s="267"/>
      <c r="AP146" s="220"/>
      <c r="AQ146" s="224"/>
      <c r="AR146" s="224"/>
      <c r="AS146" s="224"/>
      <c r="AT146" s="224"/>
      <c r="AU146" s="224"/>
      <c r="AV146" s="224"/>
      <c r="AW146" s="224"/>
      <c r="AX146" s="224"/>
      <c r="AY146" s="224"/>
    </row>
    <row r="147">
      <c r="A147" s="219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5"/>
      <c r="AA147" s="225"/>
      <c r="AB147" s="225"/>
      <c r="AC147" s="225"/>
      <c r="AD147" s="225"/>
      <c r="AE147" s="225"/>
      <c r="AF147" s="225"/>
      <c r="AG147" s="220"/>
      <c r="AH147" s="220"/>
      <c r="AI147" s="220"/>
      <c r="AJ147" s="220"/>
      <c r="AK147" s="220"/>
      <c r="AL147" s="220"/>
      <c r="AM147" s="220"/>
      <c r="AN147" s="220"/>
      <c r="AO147" s="267"/>
      <c r="AP147" s="220"/>
      <c r="AQ147" s="224"/>
      <c r="AR147" s="224"/>
      <c r="AS147" s="224"/>
      <c r="AT147" s="224"/>
      <c r="AU147" s="224"/>
      <c r="AV147" s="224"/>
      <c r="AW147" s="224"/>
      <c r="AX147" s="224"/>
      <c r="AY147" s="224"/>
    </row>
    <row r="148">
      <c r="A148" s="219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5"/>
      <c r="AA148" s="225"/>
      <c r="AB148" s="225"/>
      <c r="AC148" s="225"/>
      <c r="AD148" s="225"/>
      <c r="AE148" s="225"/>
      <c r="AF148" s="225"/>
      <c r="AG148" s="220"/>
      <c r="AH148" s="220"/>
      <c r="AI148" s="220"/>
      <c r="AJ148" s="220"/>
      <c r="AK148" s="220"/>
      <c r="AL148" s="220"/>
      <c r="AM148" s="220"/>
      <c r="AN148" s="220"/>
      <c r="AO148" s="267"/>
      <c r="AP148" s="220"/>
      <c r="AQ148" s="224"/>
      <c r="AR148" s="224"/>
      <c r="AS148" s="224"/>
      <c r="AT148" s="224"/>
      <c r="AU148" s="224"/>
      <c r="AV148" s="224"/>
      <c r="AW148" s="224"/>
      <c r="AX148" s="224"/>
      <c r="AY148" s="224"/>
    </row>
    <row r="149">
      <c r="A149" s="219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5"/>
      <c r="AA149" s="225"/>
      <c r="AB149" s="225"/>
      <c r="AC149" s="225"/>
      <c r="AD149" s="225"/>
      <c r="AE149" s="225"/>
      <c r="AF149" s="225"/>
      <c r="AG149" s="220"/>
      <c r="AH149" s="220"/>
      <c r="AI149" s="220"/>
      <c r="AJ149" s="220"/>
      <c r="AK149" s="220"/>
      <c r="AL149" s="220"/>
      <c r="AM149" s="220"/>
      <c r="AN149" s="220"/>
      <c r="AO149" s="267"/>
      <c r="AP149" s="220"/>
      <c r="AQ149" s="224"/>
      <c r="AR149" s="224"/>
      <c r="AS149" s="224"/>
      <c r="AT149" s="224"/>
      <c r="AU149" s="224"/>
      <c r="AV149" s="224"/>
      <c r="AW149" s="224"/>
      <c r="AX149" s="224"/>
      <c r="AY149" s="224"/>
    </row>
    <row r="150">
      <c r="A150" s="219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5"/>
      <c r="AA150" s="225"/>
      <c r="AB150" s="225"/>
      <c r="AC150" s="225"/>
      <c r="AD150" s="225"/>
      <c r="AE150" s="225"/>
      <c r="AF150" s="225"/>
      <c r="AG150" s="220"/>
      <c r="AH150" s="220"/>
      <c r="AI150" s="220"/>
      <c r="AJ150" s="220"/>
      <c r="AK150" s="220"/>
      <c r="AL150" s="220"/>
      <c r="AM150" s="220"/>
      <c r="AN150" s="220"/>
      <c r="AO150" s="267"/>
      <c r="AP150" s="220"/>
      <c r="AQ150" s="224"/>
      <c r="AR150" s="224"/>
      <c r="AS150" s="224"/>
      <c r="AT150" s="224"/>
      <c r="AU150" s="224"/>
      <c r="AV150" s="224"/>
      <c r="AW150" s="224"/>
      <c r="AX150" s="224"/>
      <c r="AY150" s="224"/>
    </row>
    <row r="151">
      <c r="A151" s="219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5"/>
      <c r="AA151" s="225"/>
      <c r="AB151" s="225"/>
      <c r="AC151" s="225"/>
      <c r="AD151" s="225"/>
      <c r="AE151" s="225"/>
      <c r="AF151" s="225"/>
      <c r="AG151" s="220"/>
      <c r="AH151" s="220"/>
      <c r="AI151" s="220"/>
      <c r="AJ151" s="220"/>
      <c r="AK151" s="220"/>
      <c r="AL151" s="220"/>
      <c r="AM151" s="220"/>
      <c r="AN151" s="220"/>
      <c r="AO151" s="267"/>
      <c r="AP151" s="220"/>
      <c r="AQ151" s="224"/>
      <c r="AR151" s="224"/>
      <c r="AS151" s="224"/>
      <c r="AT151" s="224"/>
      <c r="AU151" s="224"/>
      <c r="AV151" s="224"/>
      <c r="AW151" s="224"/>
      <c r="AX151" s="224"/>
      <c r="AY151" s="224"/>
    </row>
    <row r="152">
      <c r="A152" s="219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5"/>
      <c r="AA152" s="225"/>
      <c r="AB152" s="225"/>
      <c r="AC152" s="225"/>
      <c r="AD152" s="225"/>
      <c r="AE152" s="225"/>
      <c r="AF152" s="225"/>
      <c r="AG152" s="220"/>
      <c r="AH152" s="220"/>
      <c r="AI152" s="220"/>
      <c r="AJ152" s="220"/>
      <c r="AK152" s="220"/>
      <c r="AL152" s="220"/>
      <c r="AM152" s="220"/>
      <c r="AN152" s="220"/>
      <c r="AO152" s="267"/>
      <c r="AP152" s="220"/>
      <c r="AQ152" s="224"/>
      <c r="AR152" s="224"/>
      <c r="AS152" s="224"/>
      <c r="AT152" s="224"/>
      <c r="AU152" s="224"/>
      <c r="AV152" s="224"/>
      <c r="AW152" s="224"/>
      <c r="AX152" s="224"/>
      <c r="AY152" s="224"/>
    </row>
    <row r="153">
      <c r="A153" s="219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5"/>
      <c r="AA153" s="225"/>
      <c r="AB153" s="225"/>
      <c r="AC153" s="225"/>
      <c r="AD153" s="225"/>
      <c r="AE153" s="225"/>
      <c r="AF153" s="225"/>
      <c r="AG153" s="220"/>
      <c r="AH153" s="220"/>
      <c r="AI153" s="220"/>
      <c r="AJ153" s="220"/>
      <c r="AK153" s="220"/>
      <c r="AL153" s="220"/>
      <c r="AM153" s="220"/>
      <c r="AN153" s="220"/>
      <c r="AO153" s="267"/>
      <c r="AP153" s="220"/>
      <c r="AQ153" s="224"/>
      <c r="AR153" s="224"/>
      <c r="AS153" s="224"/>
      <c r="AT153" s="224"/>
      <c r="AU153" s="224"/>
      <c r="AV153" s="224"/>
      <c r="AW153" s="224"/>
      <c r="AX153" s="224"/>
      <c r="AY153" s="224"/>
    </row>
    <row r="154">
      <c r="A154" s="219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5"/>
      <c r="AA154" s="225"/>
      <c r="AB154" s="225"/>
      <c r="AC154" s="225"/>
      <c r="AD154" s="225"/>
      <c r="AE154" s="225"/>
      <c r="AF154" s="225"/>
      <c r="AG154" s="220"/>
      <c r="AH154" s="220"/>
      <c r="AI154" s="220"/>
      <c r="AJ154" s="220"/>
      <c r="AK154" s="220"/>
      <c r="AL154" s="220"/>
      <c r="AM154" s="220"/>
      <c r="AN154" s="220"/>
      <c r="AO154" s="267"/>
      <c r="AP154" s="220"/>
      <c r="AQ154" s="224"/>
      <c r="AR154" s="224"/>
      <c r="AS154" s="224"/>
      <c r="AT154" s="224"/>
      <c r="AU154" s="224"/>
      <c r="AV154" s="224"/>
      <c r="AW154" s="224"/>
      <c r="AX154" s="224"/>
      <c r="AY154" s="224"/>
    </row>
    <row r="155">
      <c r="A155" s="219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5"/>
      <c r="AA155" s="225"/>
      <c r="AB155" s="225"/>
      <c r="AC155" s="225"/>
      <c r="AD155" s="225"/>
      <c r="AE155" s="225"/>
      <c r="AF155" s="225"/>
      <c r="AG155" s="220"/>
      <c r="AH155" s="220"/>
      <c r="AI155" s="220"/>
      <c r="AJ155" s="220"/>
      <c r="AK155" s="220"/>
      <c r="AL155" s="220"/>
      <c r="AM155" s="220"/>
      <c r="AN155" s="220"/>
      <c r="AO155" s="267"/>
      <c r="AP155" s="220"/>
      <c r="AQ155" s="224"/>
      <c r="AR155" s="224"/>
      <c r="AS155" s="224"/>
      <c r="AT155" s="224"/>
      <c r="AU155" s="224"/>
      <c r="AV155" s="224"/>
      <c r="AW155" s="224"/>
      <c r="AX155" s="224"/>
      <c r="AY155" s="224"/>
    </row>
    <row r="156">
      <c r="A156" s="219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5"/>
      <c r="AA156" s="225"/>
      <c r="AB156" s="225"/>
      <c r="AC156" s="225"/>
      <c r="AD156" s="225"/>
      <c r="AE156" s="225"/>
      <c r="AF156" s="225"/>
      <c r="AG156" s="220"/>
      <c r="AH156" s="220"/>
      <c r="AI156" s="220"/>
      <c r="AJ156" s="220"/>
      <c r="AK156" s="220"/>
      <c r="AL156" s="220"/>
      <c r="AM156" s="220"/>
      <c r="AN156" s="220"/>
      <c r="AO156" s="267"/>
      <c r="AP156" s="220"/>
      <c r="AQ156" s="224"/>
      <c r="AR156" s="224"/>
      <c r="AS156" s="224"/>
      <c r="AT156" s="224"/>
      <c r="AU156" s="224"/>
      <c r="AV156" s="224"/>
      <c r="AW156" s="224"/>
      <c r="AX156" s="224"/>
      <c r="AY156" s="224"/>
    </row>
    <row r="157">
      <c r="A157" s="219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5"/>
      <c r="AA157" s="225"/>
      <c r="AB157" s="225"/>
      <c r="AC157" s="225"/>
      <c r="AD157" s="225"/>
      <c r="AE157" s="225"/>
      <c r="AF157" s="225"/>
      <c r="AG157" s="220"/>
      <c r="AH157" s="220"/>
      <c r="AI157" s="220"/>
      <c r="AJ157" s="220"/>
      <c r="AK157" s="220"/>
      <c r="AL157" s="220"/>
      <c r="AM157" s="220"/>
      <c r="AN157" s="220"/>
      <c r="AO157" s="267"/>
      <c r="AP157" s="220"/>
      <c r="AQ157" s="224"/>
      <c r="AR157" s="224"/>
      <c r="AS157" s="224"/>
      <c r="AT157" s="224"/>
      <c r="AU157" s="224"/>
      <c r="AV157" s="224"/>
      <c r="AW157" s="224"/>
      <c r="AX157" s="224"/>
      <c r="AY157" s="224"/>
    </row>
    <row r="158">
      <c r="A158" s="219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5"/>
      <c r="AA158" s="225"/>
      <c r="AB158" s="225"/>
      <c r="AC158" s="225"/>
      <c r="AD158" s="225"/>
      <c r="AE158" s="225"/>
      <c r="AF158" s="225"/>
      <c r="AG158" s="220"/>
      <c r="AH158" s="220"/>
      <c r="AI158" s="220"/>
      <c r="AJ158" s="220"/>
      <c r="AK158" s="220"/>
      <c r="AL158" s="220"/>
      <c r="AM158" s="220"/>
      <c r="AN158" s="220"/>
      <c r="AO158" s="267"/>
      <c r="AP158" s="220"/>
      <c r="AQ158" s="224"/>
      <c r="AR158" s="224"/>
      <c r="AS158" s="224"/>
      <c r="AT158" s="224"/>
      <c r="AU158" s="224"/>
      <c r="AV158" s="224"/>
      <c r="AW158" s="224"/>
      <c r="AX158" s="224"/>
      <c r="AY158" s="224"/>
    </row>
    <row r="159">
      <c r="A159" s="219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5"/>
      <c r="AA159" s="225"/>
      <c r="AB159" s="225"/>
      <c r="AC159" s="225"/>
      <c r="AD159" s="225"/>
      <c r="AE159" s="225"/>
      <c r="AF159" s="225"/>
      <c r="AG159" s="220"/>
      <c r="AH159" s="220"/>
      <c r="AI159" s="220"/>
      <c r="AJ159" s="220"/>
      <c r="AK159" s="220"/>
      <c r="AL159" s="220"/>
      <c r="AM159" s="220"/>
      <c r="AN159" s="220"/>
      <c r="AO159" s="267"/>
      <c r="AP159" s="220"/>
      <c r="AQ159" s="224"/>
      <c r="AR159" s="224"/>
      <c r="AS159" s="224"/>
      <c r="AT159" s="224"/>
      <c r="AU159" s="224"/>
      <c r="AV159" s="224"/>
      <c r="AW159" s="224"/>
      <c r="AX159" s="224"/>
      <c r="AY159" s="224"/>
    </row>
    <row r="160">
      <c r="A160" s="219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5"/>
      <c r="AA160" s="225"/>
      <c r="AB160" s="225"/>
      <c r="AC160" s="225"/>
      <c r="AD160" s="225"/>
      <c r="AE160" s="225"/>
      <c r="AF160" s="225"/>
      <c r="AG160" s="220"/>
      <c r="AH160" s="220"/>
      <c r="AI160" s="220"/>
      <c r="AJ160" s="220"/>
      <c r="AK160" s="220"/>
      <c r="AL160" s="220"/>
      <c r="AM160" s="220"/>
      <c r="AN160" s="220"/>
      <c r="AO160" s="267"/>
      <c r="AP160" s="220"/>
      <c r="AQ160" s="224"/>
      <c r="AR160" s="224"/>
      <c r="AS160" s="224"/>
      <c r="AT160" s="224"/>
      <c r="AU160" s="224"/>
      <c r="AV160" s="224"/>
      <c r="AW160" s="224"/>
      <c r="AX160" s="224"/>
      <c r="AY160" s="224"/>
    </row>
    <row r="161">
      <c r="A161" s="219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5"/>
      <c r="AA161" s="225"/>
      <c r="AB161" s="225"/>
      <c r="AC161" s="225"/>
      <c r="AD161" s="225"/>
      <c r="AE161" s="225"/>
      <c r="AF161" s="225"/>
      <c r="AG161" s="220"/>
      <c r="AH161" s="220"/>
      <c r="AI161" s="220"/>
      <c r="AJ161" s="220"/>
      <c r="AK161" s="220"/>
      <c r="AL161" s="220"/>
      <c r="AM161" s="220"/>
      <c r="AN161" s="220"/>
      <c r="AO161" s="267"/>
      <c r="AP161" s="220"/>
      <c r="AQ161" s="224"/>
      <c r="AR161" s="224"/>
      <c r="AS161" s="224"/>
      <c r="AT161" s="224"/>
      <c r="AU161" s="224"/>
      <c r="AV161" s="224"/>
      <c r="AW161" s="224"/>
      <c r="AX161" s="224"/>
      <c r="AY161" s="224"/>
    </row>
    <row r="162">
      <c r="A162" s="219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5"/>
      <c r="AA162" s="225"/>
      <c r="AB162" s="225"/>
      <c r="AC162" s="225"/>
      <c r="AD162" s="225"/>
      <c r="AE162" s="225"/>
      <c r="AF162" s="225"/>
      <c r="AG162" s="220"/>
      <c r="AH162" s="220"/>
      <c r="AI162" s="220"/>
      <c r="AJ162" s="220"/>
      <c r="AK162" s="220"/>
      <c r="AL162" s="220"/>
      <c r="AM162" s="220"/>
      <c r="AN162" s="220"/>
      <c r="AO162" s="267"/>
      <c r="AP162" s="220"/>
      <c r="AQ162" s="224"/>
      <c r="AR162" s="224"/>
      <c r="AS162" s="224"/>
      <c r="AT162" s="224"/>
      <c r="AU162" s="224"/>
      <c r="AV162" s="224"/>
      <c r="AW162" s="224"/>
      <c r="AX162" s="224"/>
      <c r="AY162" s="224"/>
    </row>
    <row r="163">
      <c r="A163" s="219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5"/>
      <c r="AA163" s="225"/>
      <c r="AB163" s="225"/>
      <c r="AC163" s="225"/>
      <c r="AD163" s="225"/>
      <c r="AE163" s="225"/>
      <c r="AF163" s="225"/>
      <c r="AG163" s="220"/>
      <c r="AH163" s="220"/>
      <c r="AI163" s="220"/>
      <c r="AJ163" s="220"/>
      <c r="AK163" s="220"/>
      <c r="AL163" s="220"/>
      <c r="AM163" s="220"/>
      <c r="AN163" s="220"/>
      <c r="AO163" s="267"/>
      <c r="AP163" s="220"/>
      <c r="AQ163" s="224"/>
      <c r="AR163" s="224"/>
      <c r="AS163" s="224"/>
      <c r="AT163" s="224"/>
      <c r="AU163" s="224"/>
      <c r="AV163" s="224"/>
      <c r="AW163" s="224"/>
      <c r="AX163" s="224"/>
      <c r="AY163" s="224"/>
    </row>
    <row r="164">
      <c r="A164" s="219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5"/>
      <c r="AA164" s="225"/>
      <c r="AB164" s="225"/>
      <c r="AC164" s="225"/>
      <c r="AD164" s="225"/>
      <c r="AE164" s="225"/>
      <c r="AF164" s="225"/>
      <c r="AG164" s="220"/>
      <c r="AH164" s="220"/>
      <c r="AI164" s="220"/>
      <c r="AJ164" s="220"/>
      <c r="AK164" s="220"/>
      <c r="AL164" s="220"/>
      <c r="AM164" s="220"/>
      <c r="AN164" s="220"/>
      <c r="AO164" s="267"/>
      <c r="AP164" s="220"/>
      <c r="AQ164" s="224"/>
      <c r="AR164" s="224"/>
      <c r="AS164" s="224"/>
      <c r="AT164" s="224"/>
      <c r="AU164" s="224"/>
      <c r="AV164" s="224"/>
      <c r="AW164" s="224"/>
      <c r="AX164" s="224"/>
      <c r="AY164" s="224"/>
    </row>
    <row r="165">
      <c r="A165" s="219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5"/>
      <c r="AA165" s="225"/>
      <c r="AB165" s="225"/>
      <c r="AC165" s="225"/>
      <c r="AD165" s="225"/>
      <c r="AE165" s="225"/>
      <c r="AF165" s="225"/>
      <c r="AG165" s="220"/>
      <c r="AH165" s="220"/>
      <c r="AI165" s="220"/>
      <c r="AJ165" s="220"/>
      <c r="AK165" s="220"/>
      <c r="AL165" s="220"/>
      <c r="AM165" s="220"/>
      <c r="AN165" s="220"/>
      <c r="AO165" s="267"/>
      <c r="AP165" s="220"/>
      <c r="AQ165" s="224"/>
      <c r="AR165" s="224"/>
      <c r="AS165" s="224"/>
      <c r="AT165" s="224"/>
      <c r="AU165" s="224"/>
      <c r="AV165" s="224"/>
      <c r="AW165" s="224"/>
      <c r="AX165" s="224"/>
      <c r="AY165" s="224"/>
    </row>
    <row r="166">
      <c r="A166" s="219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5"/>
      <c r="AA166" s="225"/>
      <c r="AB166" s="225"/>
      <c r="AC166" s="225"/>
      <c r="AD166" s="225"/>
      <c r="AE166" s="225"/>
      <c r="AF166" s="225"/>
      <c r="AG166" s="220"/>
      <c r="AH166" s="220"/>
      <c r="AI166" s="220"/>
      <c r="AJ166" s="220"/>
      <c r="AK166" s="220"/>
      <c r="AL166" s="220"/>
      <c r="AM166" s="220"/>
      <c r="AN166" s="220"/>
      <c r="AO166" s="267"/>
      <c r="AP166" s="220"/>
      <c r="AQ166" s="224"/>
      <c r="AR166" s="224"/>
      <c r="AS166" s="224"/>
      <c r="AT166" s="224"/>
      <c r="AU166" s="224"/>
      <c r="AV166" s="224"/>
      <c r="AW166" s="224"/>
      <c r="AX166" s="224"/>
      <c r="AY166" s="224"/>
    </row>
    <row r="167">
      <c r="A167" s="219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5"/>
      <c r="AA167" s="225"/>
      <c r="AB167" s="225"/>
      <c r="AC167" s="225"/>
      <c r="AD167" s="225"/>
      <c r="AE167" s="225"/>
      <c r="AF167" s="225"/>
      <c r="AG167" s="220"/>
      <c r="AH167" s="220"/>
      <c r="AI167" s="220"/>
      <c r="AJ167" s="220"/>
      <c r="AK167" s="220"/>
      <c r="AL167" s="220"/>
      <c r="AM167" s="220"/>
      <c r="AN167" s="220"/>
      <c r="AO167" s="267"/>
      <c r="AP167" s="220"/>
      <c r="AQ167" s="224"/>
      <c r="AR167" s="224"/>
      <c r="AS167" s="224"/>
      <c r="AT167" s="224"/>
      <c r="AU167" s="224"/>
      <c r="AV167" s="224"/>
      <c r="AW167" s="224"/>
      <c r="AX167" s="224"/>
      <c r="AY167" s="224"/>
    </row>
    <row r="168">
      <c r="A168" s="219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5"/>
      <c r="AA168" s="225"/>
      <c r="AB168" s="225"/>
      <c r="AC168" s="225"/>
      <c r="AD168" s="225"/>
      <c r="AE168" s="225"/>
      <c r="AF168" s="225"/>
      <c r="AG168" s="220"/>
      <c r="AH168" s="220"/>
      <c r="AI168" s="220"/>
      <c r="AJ168" s="220"/>
      <c r="AK168" s="220"/>
      <c r="AL168" s="220"/>
      <c r="AM168" s="220"/>
      <c r="AN168" s="220"/>
      <c r="AO168" s="267"/>
      <c r="AP168" s="220"/>
      <c r="AQ168" s="224"/>
      <c r="AR168" s="224"/>
      <c r="AS168" s="224"/>
      <c r="AT168" s="224"/>
      <c r="AU168" s="224"/>
      <c r="AV168" s="224"/>
      <c r="AW168" s="224"/>
      <c r="AX168" s="224"/>
      <c r="AY168" s="224"/>
    </row>
    <row r="169">
      <c r="A169" s="219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5"/>
      <c r="AA169" s="225"/>
      <c r="AB169" s="225"/>
      <c r="AC169" s="225"/>
      <c r="AD169" s="225"/>
      <c r="AE169" s="225"/>
      <c r="AF169" s="225"/>
      <c r="AG169" s="220"/>
      <c r="AH169" s="220"/>
      <c r="AI169" s="220"/>
      <c r="AJ169" s="220"/>
      <c r="AK169" s="220"/>
      <c r="AL169" s="220"/>
      <c r="AM169" s="220"/>
      <c r="AN169" s="220"/>
      <c r="AO169" s="267"/>
      <c r="AP169" s="220"/>
      <c r="AQ169" s="224"/>
      <c r="AR169" s="224"/>
      <c r="AS169" s="224"/>
      <c r="AT169" s="224"/>
      <c r="AU169" s="224"/>
      <c r="AV169" s="224"/>
      <c r="AW169" s="224"/>
      <c r="AX169" s="224"/>
      <c r="AY169" s="224"/>
    </row>
    <row r="170">
      <c r="A170" s="219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5"/>
      <c r="AA170" s="225"/>
      <c r="AB170" s="225"/>
      <c r="AC170" s="225"/>
      <c r="AD170" s="225"/>
      <c r="AE170" s="225"/>
      <c r="AF170" s="225"/>
      <c r="AG170" s="220"/>
      <c r="AH170" s="220"/>
      <c r="AI170" s="220"/>
      <c r="AJ170" s="220"/>
      <c r="AK170" s="220"/>
      <c r="AL170" s="220"/>
      <c r="AM170" s="220"/>
      <c r="AN170" s="220"/>
      <c r="AO170" s="267"/>
      <c r="AP170" s="220"/>
      <c r="AQ170" s="224"/>
      <c r="AR170" s="224"/>
      <c r="AS170" s="224"/>
      <c r="AT170" s="224"/>
      <c r="AU170" s="224"/>
      <c r="AV170" s="224"/>
      <c r="AW170" s="224"/>
      <c r="AX170" s="224"/>
      <c r="AY170" s="224"/>
    </row>
    <row r="171">
      <c r="A171" s="219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5"/>
      <c r="AA171" s="225"/>
      <c r="AB171" s="225"/>
      <c r="AC171" s="225"/>
      <c r="AD171" s="225"/>
      <c r="AE171" s="225"/>
      <c r="AF171" s="225"/>
      <c r="AG171" s="220"/>
      <c r="AH171" s="220"/>
      <c r="AI171" s="220"/>
      <c r="AJ171" s="220"/>
      <c r="AK171" s="220"/>
      <c r="AL171" s="220"/>
      <c r="AM171" s="220"/>
      <c r="AN171" s="220"/>
      <c r="AO171" s="267"/>
      <c r="AP171" s="220"/>
      <c r="AQ171" s="224"/>
      <c r="AR171" s="224"/>
      <c r="AS171" s="224"/>
      <c r="AT171" s="224"/>
      <c r="AU171" s="224"/>
      <c r="AV171" s="224"/>
      <c r="AW171" s="224"/>
      <c r="AX171" s="224"/>
      <c r="AY171" s="224"/>
    </row>
    <row r="172">
      <c r="A172" s="219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5"/>
      <c r="AA172" s="225"/>
      <c r="AB172" s="225"/>
      <c r="AC172" s="225"/>
      <c r="AD172" s="225"/>
      <c r="AE172" s="225"/>
      <c r="AF172" s="225"/>
      <c r="AG172" s="220"/>
      <c r="AH172" s="220"/>
      <c r="AI172" s="220"/>
      <c r="AJ172" s="220"/>
      <c r="AK172" s="220"/>
      <c r="AL172" s="220"/>
      <c r="AM172" s="220"/>
      <c r="AN172" s="220"/>
      <c r="AO172" s="267"/>
      <c r="AP172" s="220"/>
      <c r="AQ172" s="224"/>
      <c r="AR172" s="224"/>
      <c r="AS172" s="224"/>
      <c r="AT172" s="224"/>
      <c r="AU172" s="224"/>
      <c r="AV172" s="224"/>
      <c r="AW172" s="224"/>
      <c r="AX172" s="224"/>
      <c r="AY172" s="224"/>
    </row>
    <row r="173">
      <c r="A173" s="219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5"/>
      <c r="AA173" s="225"/>
      <c r="AB173" s="225"/>
      <c r="AC173" s="225"/>
      <c r="AD173" s="225"/>
      <c r="AE173" s="225"/>
      <c r="AF173" s="225"/>
      <c r="AG173" s="220"/>
      <c r="AH173" s="220"/>
      <c r="AI173" s="220"/>
      <c r="AJ173" s="220"/>
      <c r="AK173" s="220"/>
      <c r="AL173" s="220"/>
      <c r="AM173" s="220"/>
      <c r="AN173" s="220"/>
      <c r="AO173" s="267"/>
      <c r="AP173" s="220"/>
      <c r="AQ173" s="224"/>
      <c r="AR173" s="224"/>
      <c r="AS173" s="224"/>
      <c r="AT173" s="224"/>
      <c r="AU173" s="224"/>
      <c r="AV173" s="224"/>
      <c r="AW173" s="224"/>
      <c r="AX173" s="224"/>
      <c r="AY173" s="224"/>
    </row>
    <row r="174">
      <c r="A174" s="219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5"/>
      <c r="AA174" s="225"/>
      <c r="AB174" s="225"/>
      <c r="AC174" s="225"/>
      <c r="AD174" s="225"/>
      <c r="AE174" s="225"/>
      <c r="AF174" s="225"/>
      <c r="AG174" s="220"/>
      <c r="AH174" s="220"/>
      <c r="AI174" s="220"/>
      <c r="AJ174" s="220"/>
      <c r="AK174" s="220"/>
      <c r="AL174" s="220"/>
      <c r="AM174" s="220"/>
      <c r="AN174" s="220"/>
      <c r="AO174" s="267"/>
      <c r="AP174" s="220"/>
      <c r="AQ174" s="224"/>
      <c r="AR174" s="224"/>
      <c r="AS174" s="224"/>
      <c r="AT174" s="224"/>
      <c r="AU174" s="224"/>
      <c r="AV174" s="224"/>
      <c r="AW174" s="224"/>
      <c r="AX174" s="224"/>
      <c r="AY174" s="224"/>
    </row>
    <row r="175">
      <c r="A175" s="219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5"/>
      <c r="AA175" s="225"/>
      <c r="AB175" s="225"/>
      <c r="AC175" s="225"/>
      <c r="AD175" s="225"/>
      <c r="AE175" s="225"/>
      <c r="AF175" s="225"/>
      <c r="AG175" s="220"/>
      <c r="AH175" s="220"/>
      <c r="AI175" s="220"/>
      <c r="AJ175" s="220"/>
      <c r="AK175" s="220"/>
      <c r="AL175" s="220"/>
      <c r="AM175" s="220"/>
      <c r="AN175" s="220"/>
      <c r="AO175" s="267"/>
      <c r="AP175" s="220"/>
      <c r="AQ175" s="224"/>
      <c r="AR175" s="224"/>
      <c r="AS175" s="224"/>
      <c r="AT175" s="224"/>
      <c r="AU175" s="224"/>
      <c r="AV175" s="224"/>
      <c r="AW175" s="224"/>
      <c r="AX175" s="224"/>
      <c r="AY175" s="224"/>
    </row>
    <row r="176">
      <c r="A176" s="219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5"/>
      <c r="AA176" s="225"/>
      <c r="AB176" s="225"/>
      <c r="AC176" s="225"/>
      <c r="AD176" s="225"/>
      <c r="AE176" s="225"/>
      <c r="AF176" s="225"/>
      <c r="AG176" s="220"/>
      <c r="AH176" s="220"/>
      <c r="AI176" s="220"/>
      <c r="AJ176" s="220"/>
      <c r="AK176" s="220"/>
      <c r="AL176" s="220"/>
      <c r="AM176" s="220"/>
      <c r="AN176" s="220"/>
      <c r="AO176" s="267"/>
      <c r="AP176" s="220"/>
      <c r="AQ176" s="224"/>
      <c r="AR176" s="224"/>
      <c r="AS176" s="224"/>
      <c r="AT176" s="224"/>
      <c r="AU176" s="224"/>
      <c r="AV176" s="224"/>
      <c r="AW176" s="224"/>
      <c r="AX176" s="224"/>
      <c r="AY176" s="224"/>
    </row>
    <row r="177">
      <c r="A177" s="219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5"/>
      <c r="AA177" s="225"/>
      <c r="AB177" s="225"/>
      <c r="AC177" s="225"/>
      <c r="AD177" s="225"/>
      <c r="AE177" s="225"/>
      <c r="AF177" s="225"/>
      <c r="AG177" s="220"/>
      <c r="AH177" s="220"/>
      <c r="AI177" s="220"/>
      <c r="AJ177" s="220"/>
      <c r="AK177" s="220"/>
      <c r="AL177" s="220"/>
      <c r="AM177" s="220"/>
      <c r="AN177" s="220"/>
      <c r="AO177" s="267"/>
      <c r="AP177" s="220"/>
      <c r="AQ177" s="224"/>
      <c r="AR177" s="224"/>
      <c r="AS177" s="224"/>
      <c r="AT177" s="224"/>
      <c r="AU177" s="224"/>
      <c r="AV177" s="224"/>
      <c r="AW177" s="224"/>
      <c r="AX177" s="224"/>
      <c r="AY177" s="224"/>
    </row>
    <row r="178">
      <c r="A178" s="219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5"/>
      <c r="AA178" s="225"/>
      <c r="AB178" s="225"/>
      <c r="AC178" s="225"/>
      <c r="AD178" s="225"/>
      <c r="AE178" s="225"/>
      <c r="AF178" s="225"/>
      <c r="AG178" s="220"/>
      <c r="AH178" s="220"/>
      <c r="AI178" s="220"/>
      <c r="AJ178" s="220"/>
      <c r="AK178" s="220"/>
      <c r="AL178" s="220"/>
      <c r="AM178" s="220"/>
      <c r="AN178" s="220"/>
      <c r="AO178" s="267"/>
      <c r="AP178" s="220"/>
      <c r="AQ178" s="224"/>
      <c r="AR178" s="224"/>
      <c r="AS178" s="224"/>
      <c r="AT178" s="224"/>
      <c r="AU178" s="224"/>
      <c r="AV178" s="224"/>
      <c r="AW178" s="224"/>
      <c r="AX178" s="224"/>
      <c r="AY178" s="224"/>
    </row>
    <row r="179">
      <c r="A179" s="219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5"/>
      <c r="AA179" s="225"/>
      <c r="AB179" s="225"/>
      <c r="AC179" s="225"/>
      <c r="AD179" s="225"/>
      <c r="AE179" s="225"/>
      <c r="AF179" s="225"/>
      <c r="AG179" s="220"/>
      <c r="AH179" s="220"/>
      <c r="AI179" s="220"/>
      <c r="AJ179" s="220"/>
      <c r="AK179" s="220"/>
      <c r="AL179" s="220"/>
      <c r="AM179" s="220"/>
      <c r="AN179" s="220"/>
      <c r="AO179" s="267"/>
      <c r="AP179" s="220"/>
      <c r="AQ179" s="224"/>
      <c r="AR179" s="224"/>
      <c r="AS179" s="224"/>
      <c r="AT179" s="224"/>
      <c r="AU179" s="224"/>
      <c r="AV179" s="224"/>
      <c r="AW179" s="224"/>
      <c r="AX179" s="224"/>
      <c r="AY179" s="224"/>
    </row>
    <row r="180">
      <c r="A180" s="219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5"/>
      <c r="AA180" s="225"/>
      <c r="AB180" s="225"/>
      <c r="AC180" s="225"/>
      <c r="AD180" s="225"/>
      <c r="AE180" s="225"/>
      <c r="AF180" s="225"/>
      <c r="AG180" s="220"/>
      <c r="AH180" s="220"/>
      <c r="AI180" s="220"/>
      <c r="AJ180" s="220"/>
      <c r="AK180" s="220"/>
      <c r="AL180" s="220"/>
      <c r="AM180" s="220"/>
      <c r="AN180" s="220"/>
      <c r="AO180" s="267"/>
      <c r="AP180" s="220"/>
      <c r="AQ180" s="224"/>
      <c r="AR180" s="224"/>
      <c r="AS180" s="224"/>
      <c r="AT180" s="224"/>
      <c r="AU180" s="224"/>
      <c r="AV180" s="224"/>
      <c r="AW180" s="224"/>
      <c r="AX180" s="224"/>
      <c r="AY180" s="224"/>
    </row>
    <row r="181">
      <c r="A181" s="219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5"/>
      <c r="AA181" s="225"/>
      <c r="AB181" s="225"/>
      <c r="AC181" s="225"/>
      <c r="AD181" s="225"/>
      <c r="AE181" s="225"/>
      <c r="AF181" s="225"/>
      <c r="AG181" s="220"/>
      <c r="AH181" s="220"/>
      <c r="AI181" s="220"/>
      <c r="AJ181" s="220"/>
      <c r="AK181" s="220"/>
      <c r="AL181" s="220"/>
      <c r="AM181" s="220"/>
      <c r="AN181" s="220"/>
      <c r="AO181" s="267"/>
      <c r="AP181" s="220"/>
      <c r="AQ181" s="224"/>
      <c r="AR181" s="224"/>
      <c r="AS181" s="224"/>
      <c r="AT181" s="224"/>
      <c r="AU181" s="224"/>
      <c r="AV181" s="224"/>
      <c r="AW181" s="224"/>
      <c r="AX181" s="224"/>
      <c r="AY181" s="224"/>
    </row>
    <row r="182">
      <c r="A182" s="219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5"/>
      <c r="AA182" s="225"/>
      <c r="AB182" s="225"/>
      <c r="AC182" s="225"/>
      <c r="AD182" s="225"/>
      <c r="AE182" s="225"/>
      <c r="AF182" s="225"/>
      <c r="AG182" s="220"/>
      <c r="AH182" s="220"/>
      <c r="AI182" s="220"/>
      <c r="AJ182" s="220"/>
      <c r="AK182" s="220"/>
      <c r="AL182" s="220"/>
      <c r="AM182" s="220"/>
      <c r="AN182" s="220"/>
      <c r="AO182" s="267"/>
      <c r="AP182" s="220"/>
      <c r="AQ182" s="224"/>
      <c r="AR182" s="224"/>
      <c r="AS182" s="224"/>
      <c r="AT182" s="224"/>
      <c r="AU182" s="224"/>
      <c r="AV182" s="224"/>
      <c r="AW182" s="224"/>
      <c r="AX182" s="224"/>
      <c r="AY182" s="224"/>
    </row>
    <row r="183">
      <c r="A183" s="219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5"/>
      <c r="AA183" s="225"/>
      <c r="AB183" s="225"/>
      <c r="AC183" s="225"/>
      <c r="AD183" s="225"/>
      <c r="AE183" s="225"/>
      <c r="AF183" s="225"/>
      <c r="AG183" s="220"/>
      <c r="AH183" s="220"/>
      <c r="AI183" s="220"/>
      <c r="AJ183" s="220"/>
      <c r="AK183" s="220"/>
      <c r="AL183" s="220"/>
      <c r="AM183" s="220"/>
      <c r="AN183" s="220"/>
      <c r="AO183" s="267"/>
      <c r="AP183" s="220"/>
      <c r="AQ183" s="224"/>
      <c r="AR183" s="224"/>
      <c r="AS183" s="224"/>
      <c r="AT183" s="224"/>
      <c r="AU183" s="224"/>
      <c r="AV183" s="224"/>
      <c r="AW183" s="224"/>
      <c r="AX183" s="224"/>
      <c r="AY183" s="224"/>
    </row>
    <row r="184">
      <c r="A184" s="219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5"/>
      <c r="AA184" s="225"/>
      <c r="AB184" s="225"/>
      <c r="AC184" s="225"/>
      <c r="AD184" s="225"/>
      <c r="AE184" s="225"/>
      <c r="AF184" s="225"/>
      <c r="AG184" s="220"/>
      <c r="AH184" s="220"/>
      <c r="AI184" s="220"/>
      <c r="AJ184" s="220"/>
      <c r="AK184" s="220"/>
      <c r="AL184" s="220"/>
      <c r="AM184" s="220"/>
      <c r="AN184" s="220"/>
      <c r="AO184" s="267"/>
      <c r="AP184" s="220"/>
      <c r="AQ184" s="224"/>
      <c r="AR184" s="224"/>
      <c r="AS184" s="224"/>
      <c r="AT184" s="224"/>
      <c r="AU184" s="224"/>
      <c r="AV184" s="224"/>
      <c r="AW184" s="224"/>
      <c r="AX184" s="224"/>
      <c r="AY184" s="224"/>
    </row>
    <row r="185">
      <c r="A185" s="219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5"/>
      <c r="AA185" s="225"/>
      <c r="AB185" s="225"/>
      <c r="AC185" s="225"/>
      <c r="AD185" s="225"/>
      <c r="AE185" s="225"/>
      <c r="AF185" s="225"/>
      <c r="AG185" s="220"/>
      <c r="AH185" s="220"/>
      <c r="AI185" s="220"/>
      <c r="AJ185" s="220"/>
      <c r="AK185" s="220"/>
      <c r="AL185" s="220"/>
      <c r="AM185" s="220"/>
      <c r="AN185" s="220"/>
      <c r="AO185" s="267"/>
      <c r="AP185" s="220"/>
      <c r="AQ185" s="224"/>
      <c r="AR185" s="224"/>
      <c r="AS185" s="224"/>
      <c r="AT185" s="224"/>
      <c r="AU185" s="224"/>
      <c r="AV185" s="224"/>
      <c r="AW185" s="224"/>
      <c r="AX185" s="224"/>
      <c r="AY185" s="224"/>
    </row>
    <row r="186">
      <c r="A186" s="219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5"/>
      <c r="AA186" s="225"/>
      <c r="AB186" s="225"/>
      <c r="AC186" s="225"/>
      <c r="AD186" s="225"/>
      <c r="AE186" s="225"/>
      <c r="AF186" s="225"/>
      <c r="AG186" s="220"/>
      <c r="AH186" s="220"/>
      <c r="AI186" s="220"/>
      <c r="AJ186" s="220"/>
      <c r="AK186" s="220"/>
      <c r="AL186" s="220"/>
      <c r="AM186" s="220"/>
      <c r="AN186" s="220"/>
      <c r="AO186" s="267"/>
      <c r="AP186" s="220"/>
      <c r="AQ186" s="224"/>
      <c r="AR186" s="224"/>
      <c r="AS186" s="224"/>
      <c r="AT186" s="224"/>
      <c r="AU186" s="224"/>
      <c r="AV186" s="224"/>
      <c r="AW186" s="224"/>
      <c r="AX186" s="224"/>
      <c r="AY186" s="224"/>
    </row>
    <row r="187">
      <c r="A187" s="219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5"/>
      <c r="AA187" s="225"/>
      <c r="AB187" s="225"/>
      <c r="AC187" s="225"/>
      <c r="AD187" s="225"/>
      <c r="AE187" s="225"/>
      <c r="AF187" s="225"/>
      <c r="AG187" s="220"/>
      <c r="AH187" s="220"/>
      <c r="AI187" s="220"/>
      <c r="AJ187" s="220"/>
      <c r="AK187" s="220"/>
      <c r="AL187" s="220"/>
      <c r="AM187" s="220"/>
      <c r="AN187" s="220"/>
      <c r="AO187" s="267"/>
      <c r="AP187" s="220"/>
      <c r="AQ187" s="224"/>
      <c r="AR187" s="224"/>
      <c r="AS187" s="224"/>
      <c r="AT187" s="224"/>
      <c r="AU187" s="224"/>
      <c r="AV187" s="224"/>
      <c r="AW187" s="224"/>
      <c r="AX187" s="224"/>
      <c r="AY187" s="224"/>
    </row>
    <row r="188">
      <c r="A188" s="219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5"/>
      <c r="AA188" s="225"/>
      <c r="AB188" s="225"/>
      <c r="AC188" s="225"/>
      <c r="AD188" s="225"/>
      <c r="AE188" s="225"/>
      <c r="AF188" s="225"/>
      <c r="AG188" s="220"/>
      <c r="AH188" s="220"/>
      <c r="AI188" s="220"/>
      <c r="AJ188" s="220"/>
      <c r="AK188" s="220"/>
      <c r="AL188" s="220"/>
      <c r="AM188" s="220"/>
      <c r="AN188" s="220"/>
      <c r="AO188" s="267"/>
      <c r="AP188" s="220"/>
      <c r="AQ188" s="224"/>
      <c r="AR188" s="224"/>
      <c r="AS188" s="224"/>
      <c r="AT188" s="224"/>
      <c r="AU188" s="224"/>
      <c r="AV188" s="224"/>
      <c r="AW188" s="224"/>
      <c r="AX188" s="224"/>
      <c r="AY188" s="224"/>
    </row>
    <row r="189">
      <c r="A189" s="219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5"/>
      <c r="AA189" s="225"/>
      <c r="AB189" s="225"/>
      <c r="AC189" s="225"/>
      <c r="AD189" s="225"/>
      <c r="AE189" s="225"/>
      <c r="AF189" s="225"/>
      <c r="AG189" s="220"/>
      <c r="AH189" s="220"/>
      <c r="AI189" s="220"/>
      <c r="AJ189" s="220"/>
      <c r="AK189" s="220"/>
      <c r="AL189" s="220"/>
      <c r="AM189" s="220"/>
      <c r="AN189" s="220"/>
      <c r="AO189" s="267"/>
      <c r="AP189" s="220"/>
      <c r="AQ189" s="224"/>
      <c r="AR189" s="224"/>
      <c r="AS189" s="224"/>
      <c r="AT189" s="224"/>
      <c r="AU189" s="224"/>
      <c r="AV189" s="224"/>
      <c r="AW189" s="224"/>
      <c r="AX189" s="224"/>
      <c r="AY189" s="224"/>
    </row>
    <row r="190">
      <c r="A190" s="219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5"/>
      <c r="AA190" s="225"/>
      <c r="AB190" s="225"/>
      <c r="AC190" s="225"/>
      <c r="AD190" s="225"/>
      <c r="AE190" s="225"/>
      <c r="AF190" s="225"/>
      <c r="AG190" s="220"/>
      <c r="AH190" s="220"/>
      <c r="AI190" s="220"/>
      <c r="AJ190" s="220"/>
      <c r="AK190" s="220"/>
      <c r="AL190" s="220"/>
      <c r="AM190" s="220"/>
      <c r="AN190" s="220"/>
      <c r="AO190" s="267"/>
      <c r="AP190" s="220"/>
      <c r="AQ190" s="224"/>
      <c r="AR190" s="224"/>
      <c r="AS190" s="224"/>
      <c r="AT190" s="224"/>
      <c r="AU190" s="224"/>
      <c r="AV190" s="224"/>
      <c r="AW190" s="224"/>
      <c r="AX190" s="224"/>
      <c r="AY190" s="224"/>
    </row>
    <row r="191">
      <c r="A191" s="219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5"/>
      <c r="AA191" s="225"/>
      <c r="AB191" s="225"/>
      <c r="AC191" s="225"/>
      <c r="AD191" s="225"/>
      <c r="AE191" s="225"/>
      <c r="AF191" s="225"/>
      <c r="AG191" s="220"/>
      <c r="AH191" s="220"/>
      <c r="AI191" s="220"/>
      <c r="AJ191" s="220"/>
      <c r="AK191" s="220"/>
      <c r="AL191" s="220"/>
      <c r="AM191" s="220"/>
      <c r="AN191" s="220"/>
      <c r="AO191" s="267"/>
      <c r="AP191" s="220"/>
      <c r="AQ191" s="224"/>
      <c r="AR191" s="224"/>
      <c r="AS191" s="224"/>
      <c r="AT191" s="224"/>
      <c r="AU191" s="224"/>
      <c r="AV191" s="224"/>
      <c r="AW191" s="224"/>
      <c r="AX191" s="224"/>
      <c r="AY191" s="224"/>
    </row>
    <row r="192">
      <c r="A192" s="219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5"/>
      <c r="AA192" s="225"/>
      <c r="AB192" s="225"/>
      <c r="AC192" s="225"/>
      <c r="AD192" s="225"/>
      <c r="AE192" s="225"/>
      <c r="AF192" s="225"/>
      <c r="AG192" s="220"/>
      <c r="AH192" s="220"/>
      <c r="AI192" s="220"/>
      <c r="AJ192" s="220"/>
      <c r="AK192" s="220"/>
      <c r="AL192" s="220"/>
      <c r="AM192" s="220"/>
      <c r="AN192" s="220"/>
      <c r="AO192" s="267"/>
      <c r="AP192" s="220"/>
      <c r="AQ192" s="224"/>
      <c r="AR192" s="224"/>
      <c r="AS192" s="224"/>
      <c r="AT192" s="224"/>
      <c r="AU192" s="224"/>
      <c r="AV192" s="224"/>
      <c r="AW192" s="224"/>
      <c r="AX192" s="224"/>
      <c r="AY192" s="224"/>
    </row>
    <row r="193">
      <c r="A193" s="219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5"/>
      <c r="AA193" s="225"/>
      <c r="AB193" s="225"/>
      <c r="AC193" s="225"/>
      <c r="AD193" s="225"/>
      <c r="AE193" s="225"/>
      <c r="AF193" s="225"/>
      <c r="AG193" s="220"/>
      <c r="AH193" s="220"/>
      <c r="AI193" s="220"/>
      <c r="AJ193" s="220"/>
      <c r="AK193" s="220"/>
      <c r="AL193" s="220"/>
      <c r="AM193" s="220"/>
      <c r="AN193" s="220"/>
      <c r="AO193" s="267"/>
      <c r="AP193" s="220"/>
      <c r="AQ193" s="224"/>
      <c r="AR193" s="224"/>
      <c r="AS193" s="224"/>
      <c r="AT193" s="224"/>
      <c r="AU193" s="224"/>
      <c r="AV193" s="224"/>
      <c r="AW193" s="224"/>
      <c r="AX193" s="224"/>
      <c r="AY193" s="224"/>
    </row>
    <row r="194">
      <c r="A194" s="219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5"/>
      <c r="AA194" s="225"/>
      <c r="AB194" s="225"/>
      <c r="AC194" s="225"/>
      <c r="AD194" s="225"/>
      <c r="AE194" s="225"/>
      <c r="AF194" s="225"/>
      <c r="AG194" s="220"/>
      <c r="AH194" s="220"/>
      <c r="AI194" s="220"/>
      <c r="AJ194" s="220"/>
      <c r="AK194" s="220"/>
      <c r="AL194" s="220"/>
      <c r="AM194" s="220"/>
      <c r="AN194" s="220"/>
      <c r="AO194" s="267"/>
      <c r="AP194" s="220"/>
      <c r="AQ194" s="224"/>
      <c r="AR194" s="224"/>
      <c r="AS194" s="224"/>
      <c r="AT194" s="224"/>
      <c r="AU194" s="224"/>
      <c r="AV194" s="224"/>
      <c r="AW194" s="224"/>
      <c r="AX194" s="224"/>
      <c r="AY194" s="224"/>
    </row>
    <row r="195">
      <c r="A195" s="219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5"/>
      <c r="AA195" s="225"/>
      <c r="AB195" s="225"/>
      <c r="AC195" s="225"/>
      <c r="AD195" s="225"/>
      <c r="AE195" s="225"/>
      <c r="AF195" s="225"/>
      <c r="AG195" s="220"/>
      <c r="AH195" s="220"/>
      <c r="AI195" s="220"/>
      <c r="AJ195" s="220"/>
      <c r="AK195" s="220"/>
      <c r="AL195" s="220"/>
      <c r="AM195" s="220"/>
      <c r="AN195" s="220"/>
      <c r="AO195" s="267"/>
      <c r="AP195" s="220"/>
      <c r="AQ195" s="224"/>
      <c r="AR195" s="224"/>
      <c r="AS195" s="224"/>
      <c r="AT195" s="224"/>
      <c r="AU195" s="224"/>
      <c r="AV195" s="224"/>
      <c r="AW195" s="224"/>
      <c r="AX195" s="224"/>
      <c r="AY195" s="224"/>
    </row>
    <row r="196">
      <c r="A196" s="219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5"/>
      <c r="AA196" s="225"/>
      <c r="AB196" s="225"/>
      <c r="AC196" s="225"/>
      <c r="AD196" s="225"/>
      <c r="AE196" s="225"/>
      <c r="AF196" s="225"/>
      <c r="AG196" s="220"/>
      <c r="AH196" s="220"/>
      <c r="AI196" s="220"/>
      <c r="AJ196" s="220"/>
      <c r="AK196" s="220"/>
      <c r="AL196" s="220"/>
      <c r="AM196" s="220"/>
      <c r="AN196" s="220"/>
      <c r="AO196" s="267"/>
      <c r="AP196" s="220"/>
      <c r="AQ196" s="224"/>
      <c r="AR196" s="224"/>
      <c r="AS196" s="224"/>
      <c r="AT196" s="224"/>
      <c r="AU196" s="224"/>
      <c r="AV196" s="224"/>
      <c r="AW196" s="224"/>
      <c r="AX196" s="224"/>
      <c r="AY196" s="224"/>
    </row>
    <row r="197">
      <c r="A197" s="219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5"/>
      <c r="AA197" s="225"/>
      <c r="AB197" s="225"/>
      <c r="AC197" s="225"/>
      <c r="AD197" s="225"/>
      <c r="AE197" s="225"/>
      <c r="AF197" s="225"/>
      <c r="AG197" s="220"/>
      <c r="AH197" s="220"/>
      <c r="AI197" s="220"/>
      <c r="AJ197" s="220"/>
      <c r="AK197" s="220"/>
      <c r="AL197" s="220"/>
      <c r="AM197" s="220"/>
      <c r="AN197" s="220"/>
      <c r="AO197" s="267"/>
      <c r="AP197" s="220"/>
      <c r="AQ197" s="224"/>
      <c r="AR197" s="224"/>
      <c r="AS197" s="224"/>
      <c r="AT197" s="224"/>
      <c r="AU197" s="224"/>
      <c r="AV197" s="224"/>
      <c r="AW197" s="224"/>
      <c r="AX197" s="224"/>
      <c r="AY197" s="224"/>
    </row>
    <row r="198">
      <c r="A198" s="219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5"/>
      <c r="AA198" s="225"/>
      <c r="AB198" s="225"/>
      <c r="AC198" s="225"/>
      <c r="AD198" s="225"/>
      <c r="AE198" s="225"/>
      <c r="AF198" s="225"/>
      <c r="AG198" s="220"/>
      <c r="AH198" s="220"/>
      <c r="AI198" s="220"/>
      <c r="AJ198" s="220"/>
      <c r="AK198" s="220"/>
      <c r="AL198" s="220"/>
      <c r="AM198" s="220"/>
      <c r="AN198" s="220"/>
      <c r="AO198" s="267"/>
      <c r="AP198" s="220"/>
      <c r="AQ198" s="224"/>
      <c r="AR198" s="224"/>
      <c r="AS198" s="224"/>
      <c r="AT198" s="224"/>
      <c r="AU198" s="224"/>
      <c r="AV198" s="224"/>
      <c r="AW198" s="224"/>
      <c r="AX198" s="224"/>
      <c r="AY198" s="224"/>
    </row>
    <row r="199">
      <c r="A199" s="219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5"/>
      <c r="AA199" s="225"/>
      <c r="AB199" s="225"/>
      <c r="AC199" s="225"/>
      <c r="AD199" s="225"/>
      <c r="AE199" s="225"/>
      <c r="AF199" s="225"/>
      <c r="AG199" s="220"/>
      <c r="AH199" s="220"/>
      <c r="AI199" s="220"/>
      <c r="AJ199" s="220"/>
      <c r="AK199" s="220"/>
      <c r="AL199" s="220"/>
      <c r="AM199" s="220"/>
      <c r="AN199" s="220"/>
      <c r="AO199" s="267"/>
      <c r="AP199" s="220"/>
      <c r="AQ199" s="224"/>
      <c r="AR199" s="224"/>
      <c r="AS199" s="224"/>
      <c r="AT199" s="224"/>
      <c r="AU199" s="224"/>
      <c r="AV199" s="224"/>
      <c r="AW199" s="224"/>
      <c r="AX199" s="224"/>
      <c r="AY199" s="224"/>
    </row>
    <row r="200">
      <c r="A200" s="21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5"/>
      <c r="AA200" s="225"/>
      <c r="AB200" s="225"/>
      <c r="AC200" s="225"/>
      <c r="AD200" s="225"/>
      <c r="AE200" s="225"/>
      <c r="AF200" s="225"/>
      <c r="AG200" s="220"/>
      <c r="AH200" s="220"/>
      <c r="AI200" s="220"/>
      <c r="AJ200" s="220"/>
      <c r="AK200" s="220"/>
      <c r="AL200" s="220"/>
      <c r="AM200" s="220"/>
      <c r="AN200" s="220"/>
      <c r="AO200" s="267"/>
      <c r="AP200" s="220"/>
      <c r="AQ200" s="224"/>
      <c r="AR200" s="224"/>
      <c r="AS200" s="224"/>
      <c r="AT200" s="224"/>
      <c r="AU200" s="224"/>
      <c r="AV200" s="224"/>
      <c r="AW200" s="224"/>
      <c r="AX200" s="224"/>
      <c r="AY200" s="224"/>
    </row>
    <row r="201">
      <c r="A201" s="219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5"/>
      <c r="AA201" s="225"/>
      <c r="AB201" s="225"/>
      <c r="AC201" s="225"/>
      <c r="AD201" s="225"/>
      <c r="AE201" s="225"/>
      <c r="AF201" s="225"/>
      <c r="AG201" s="220"/>
      <c r="AH201" s="220"/>
      <c r="AI201" s="220"/>
      <c r="AJ201" s="220"/>
      <c r="AK201" s="220"/>
      <c r="AL201" s="220"/>
      <c r="AM201" s="220"/>
      <c r="AN201" s="220"/>
      <c r="AO201" s="267"/>
      <c r="AP201" s="220"/>
      <c r="AQ201" s="224"/>
      <c r="AR201" s="224"/>
      <c r="AS201" s="224"/>
      <c r="AT201" s="224"/>
      <c r="AU201" s="224"/>
      <c r="AV201" s="224"/>
      <c r="AW201" s="224"/>
      <c r="AX201" s="224"/>
      <c r="AY201" s="224"/>
    </row>
    <row r="202">
      <c r="A202" s="219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5"/>
      <c r="AA202" s="225"/>
      <c r="AB202" s="225"/>
      <c r="AC202" s="225"/>
      <c r="AD202" s="225"/>
      <c r="AE202" s="225"/>
      <c r="AF202" s="225"/>
      <c r="AG202" s="220"/>
      <c r="AH202" s="220"/>
      <c r="AI202" s="220"/>
      <c r="AJ202" s="220"/>
      <c r="AK202" s="220"/>
      <c r="AL202" s="220"/>
      <c r="AM202" s="220"/>
      <c r="AN202" s="220"/>
      <c r="AO202" s="267"/>
      <c r="AP202" s="220"/>
      <c r="AQ202" s="224"/>
      <c r="AR202" s="224"/>
      <c r="AS202" s="224"/>
      <c r="AT202" s="224"/>
      <c r="AU202" s="224"/>
      <c r="AV202" s="224"/>
      <c r="AW202" s="224"/>
      <c r="AX202" s="224"/>
      <c r="AY202" s="224"/>
    </row>
    <row r="203">
      <c r="A203" s="219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5"/>
      <c r="AA203" s="225"/>
      <c r="AB203" s="225"/>
      <c r="AC203" s="225"/>
      <c r="AD203" s="225"/>
      <c r="AE203" s="225"/>
      <c r="AF203" s="225"/>
      <c r="AG203" s="220"/>
      <c r="AH203" s="220"/>
      <c r="AI203" s="220"/>
      <c r="AJ203" s="220"/>
      <c r="AK203" s="220"/>
      <c r="AL203" s="220"/>
      <c r="AM203" s="220"/>
      <c r="AN203" s="220"/>
      <c r="AO203" s="267"/>
      <c r="AP203" s="220"/>
      <c r="AQ203" s="224"/>
      <c r="AR203" s="224"/>
      <c r="AS203" s="224"/>
      <c r="AT203" s="224"/>
      <c r="AU203" s="224"/>
      <c r="AV203" s="224"/>
      <c r="AW203" s="224"/>
      <c r="AX203" s="224"/>
      <c r="AY203" s="224"/>
    </row>
    <row r="204">
      <c r="A204" s="219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5"/>
      <c r="AA204" s="225"/>
      <c r="AB204" s="225"/>
      <c r="AC204" s="225"/>
      <c r="AD204" s="225"/>
      <c r="AE204" s="225"/>
      <c r="AF204" s="225"/>
      <c r="AG204" s="220"/>
      <c r="AH204" s="220"/>
      <c r="AI204" s="220"/>
      <c r="AJ204" s="220"/>
      <c r="AK204" s="220"/>
      <c r="AL204" s="220"/>
      <c r="AM204" s="220"/>
      <c r="AN204" s="220"/>
      <c r="AO204" s="267"/>
      <c r="AP204" s="220"/>
      <c r="AQ204" s="224"/>
      <c r="AR204" s="224"/>
      <c r="AS204" s="224"/>
      <c r="AT204" s="224"/>
      <c r="AU204" s="224"/>
      <c r="AV204" s="224"/>
      <c r="AW204" s="224"/>
      <c r="AX204" s="224"/>
      <c r="AY204" s="224"/>
    </row>
    <row r="205">
      <c r="A205" s="219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5"/>
      <c r="AA205" s="225"/>
      <c r="AB205" s="225"/>
      <c r="AC205" s="225"/>
      <c r="AD205" s="225"/>
      <c r="AE205" s="225"/>
      <c r="AF205" s="225"/>
      <c r="AG205" s="220"/>
      <c r="AH205" s="220"/>
      <c r="AI205" s="220"/>
      <c r="AJ205" s="220"/>
      <c r="AK205" s="220"/>
      <c r="AL205" s="220"/>
      <c r="AM205" s="220"/>
      <c r="AN205" s="220"/>
      <c r="AO205" s="267"/>
      <c r="AP205" s="220"/>
      <c r="AQ205" s="224"/>
      <c r="AR205" s="224"/>
      <c r="AS205" s="224"/>
      <c r="AT205" s="224"/>
      <c r="AU205" s="224"/>
      <c r="AV205" s="224"/>
      <c r="AW205" s="224"/>
      <c r="AX205" s="224"/>
      <c r="AY205" s="224"/>
    </row>
    <row r="206">
      <c r="A206" s="219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5"/>
      <c r="AA206" s="225"/>
      <c r="AB206" s="225"/>
      <c r="AC206" s="225"/>
      <c r="AD206" s="225"/>
      <c r="AE206" s="225"/>
      <c r="AF206" s="225"/>
      <c r="AG206" s="220"/>
      <c r="AH206" s="220"/>
      <c r="AI206" s="220"/>
      <c r="AJ206" s="220"/>
      <c r="AK206" s="220"/>
      <c r="AL206" s="220"/>
      <c r="AM206" s="220"/>
      <c r="AN206" s="220"/>
      <c r="AO206" s="267"/>
      <c r="AP206" s="220"/>
      <c r="AQ206" s="224"/>
      <c r="AR206" s="224"/>
      <c r="AS206" s="224"/>
      <c r="AT206" s="224"/>
      <c r="AU206" s="224"/>
      <c r="AV206" s="224"/>
      <c r="AW206" s="224"/>
      <c r="AX206" s="224"/>
      <c r="AY206" s="224"/>
    </row>
    <row r="207">
      <c r="A207" s="219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5"/>
      <c r="AA207" s="225"/>
      <c r="AB207" s="225"/>
      <c r="AC207" s="225"/>
      <c r="AD207" s="225"/>
      <c r="AE207" s="225"/>
      <c r="AF207" s="225"/>
      <c r="AG207" s="220"/>
      <c r="AH207" s="220"/>
      <c r="AI207" s="220"/>
      <c r="AJ207" s="220"/>
      <c r="AK207" s="220"/>
      <c r="AL207" s="220"/>
      <c r="AM207" s="220"/>
      <c r="AN207" s="220"/>
      <c r="AO207" s="267"/>
      <c r="AP207" s="220"/>
      <c r="AQ207" s="224"/>
      <c r="AR207" s="224"/>
      <c r="AS207" s="224"/>
      <c r="AT207" s="224"/>
      <c r="AU207" s="224"/>
      <c r="AV207" s="224"/>
      <c r="AW207" s="224"/>
      <c r="AX207" s="224"/>
      <c r="AY207" s="224"/>
    </row>
    <row r="208">
      <c r="A208" s="219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5"/>
      <c r="AA208" s="225"/>
      <c r="AB208" s="225"/>
      <c r="AC208" s="225"/>
      <c r="AD208" s="225"/>
      <c r="AE208" s="225"/>
      <c r="AF208" s="225"/>
      <c r="AG208" s="220"/>
      <c r="AH208" s="220"/>
      <c r="AI208" s="220"/>
      <c r="AJ208" s="220"/>
      <c r="AK208" s="220"/>
      <c r="AL208" s="220"/>
      <c r="AM208" s="220"/>
      <c r="AN208" s="220"/>
      <c r="AO208" s="267"/>
      <c r="AP208" s="220"/>
      <c r="AQ208" s="224"/>
      <c r="AR208" s="224"/>
      <c r="AS208" s="224"/>
      <c r="AT208" s="224"/>
      <c r="AU208" s="224"/>
      <c r="AV208" s="224"/>
      <c r="AW208" s="224"/>
      <c r="AX208" s="224"/>
      <c r="AY208" s="224"/>
    </row>
    <row r="209">
      <c r="A209" s="219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5"/>
      <c r="AA209" s="225"/>
      <c r="AB209" s="225"/>
      <c r="AC209" s="225"/>
      <c r="AD209" s="225"/>
      <c r="AE209" s="225"/>
      <c r="AF209" s="225"/>
      <c r="AG209" s="220"/>
      <c r="AH209" s="220"/>
      <c r="AI209" s="220"/>
      <c r="AJ209" s="220"/>
      <c r="AK209" s="220"/>
      <c r="AL209" s="220"/>
      <c r="AM209" s="220"/>
      <c r="AN209" s="220"/>
      <c r="AO209" s="267"/>
      <c r="AP209" s="220"/>
      <c r="AQ209" s="224"/>
      <c r="AR209" s="224"/>
      <c r="AS209" s="224"/>
      <c r="AT209" s="224"/>
      <c r="AU209" s="224"/>
      <c r="AV209" s="224"/>
      <c r="AW209" s="224"/>
      <c r="AX209" s="224"/>
      <c r="AY209" s="224"/>
    </row>
    <row r="210">
      <c r="A210" s="219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5"/>
      <c r="AA210" s="225"/>
      <c r="AB210" s="225"/>
      <c r="AC210" s="225"/>
      <c r="AD210" s="225"/>
      <c r="AE210" s="225"/>
      <c r="AF210" s="225"/>
      <c r="AG210" s="220"/>
      <c r="AH210" s="220"/>
      <c r="AI210" s="220"/>
      <c r="AJ210" s="220"/>
      <c r="AK210" s="220"/>
      <c r="AL210" s="220"/>
      <c r="AM210" s="220"/>
      <c r="AN210" s="220"/>
      <c r="AO210" s="267"/>
      <c r="AP210" s="220"/>
      <c r="AQ210" s="224"/>
      <c r="AR210" s="224"/>
      <c r="AS210" s="224"/>
      <c r="AT210" s="224"/>
      <c r="AU210" s="224"/>
      <c r="AV210" s="224"/>
      <c r="AW210" s="224"/>
      <c r="AX210" s="224"/>
      <c r="AY210" s="224"/>
    </row>
    <row r="211">
      <c r="A211" s="219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5"/>
      <c r="AA211" s="225"/>
      <c r="AB211" s="225"/>
      <c r="AC211" s="225"/>
      <c r="AD211" s="225"/>
      <c r="AE211" s="225"/>
      <c r="AF211" s="225"/>
      <c r="AG211" s="220"/>
      <c r="AH211" s="220"/>
      <c r="AI211" s="220"/>
      <c r="AJ211" s="220"/>
      <c r="AK211" s="220"/>
      <c r="AL211" s="220"/>
      <c r="AM211" s="220"/>
      <c r="AN211" s="220"/>
      <c r="AO211" s="267"/>
      <c r="AP211" s="220"/>
      <c r="AQ211" s="224"/>
      <c r="AR211" s="224"/>
      <c r="AS211" s="224"/>
      <c r="AT211" s="224"/>
      <c r="AU211" s="224"/>
      <c r="AV211" s="224"/>
      <c r="AW211" s="224"/>
      <c r="AX211" s="224"/>
      <c r="AY211" s="224"/>
    </row>
    <row r="212">
      <c r="A212" s="219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5"/>
      <c r="AA212" s="225"/>
      <c r="AB212" s="225"/>
      <c r="AC212" s="225"/>
      <c r="AD212" s="225"/>
      <c r="AE212" s="225"/>
      <c r="AF212" s="225"/>
      <c r="AG212" s="220"/>
      <c r="AH212" s="220"/>
      <c r="AI212" s="220"/>
      <c r="AJ212" s="220"/>
      <c r="AK212" s="220"/>
      <c r="AL212" s="220"/>
      <c r="AM212" s="220"/>
      <c r="AN212" s="220"/>
      <c r="AO212" s="267"/>
      <c r="AP212" s="220"/>
      <c r="AQ212" s="224"/>
      <c r="AR212" s="224"/>
      <c r="AS212" s="224"/>
      <c r="AT212" s="224"/>
      <c r="AU212" s="224"/>
      <c r="AV212" s="224"/>
      <c r="AW212" s="224"/>
      <c r="AX212" s="224"/>
      <c r="AY212" s="224"/>
    </row>
    <row r="213">
      <c r="A213" s="219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5"/>
      <c r="AA213" s="225"/>
      <c r="AB213" s="225"/>
      <c r="AC213" s="225"/>
      <c r="AD213" s="225"/>
      <c r="AE213" s="225"/>
      <c r="AF213" s="225"/>
      <c r="AG213" s="220"/>
      <c r="AH213" s="220"/>
      <c r="AI213" s="220"/>
      <c r="AJ213" s="220"/>
      <c r="AK213" s="220"/>
      <c r="AL213" s="220"/>
      <c r="AM213" s="220"/>
      <c r="AN213" s="220"/>
      <c r="AO213" s="267"/>
      <c r="AP213" s="220"/>
      <c r="AQ213" s="224"/>
      <c r="AR213" s="224"/>
      <c r="AS213" s="224"/>
      <c r="AT213" s="224"/>
      <c r="AU213" s="224"/>
      <c r="AV213" s="224"/>
      <c r="AW213" s="224"/>
      <c r="AX213" s="224"/>
      <c r="AY213" s="224"/>
    </row>
    <row r="214">
      <c r="A214" s="219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5"/>
      <c r="AA214" s="225"/>
      <c r="AB214" s="225"/>
      <c r="AC214" s="225"/>
      <c r="AD214" s="225"/>
      <c r="AE214" s="225"/>
      <c r="AF214" s="225"/>
      <c r="AG214" s="220"/>
      <c r="AH214" s="220"/>
      <c r="AI214" s="220"/>
      <c r="AJ214" s="220"/>
      <c r="AK214" s="220"/>
      <c r="AL214" s="220"/>
      <c r="AM214" s="220"/>
      <c r="AN214" s="220"/>
      <c r="AO214" s="267"/>
      <c r="AP214" s="220"/>
      <c r="AQ214" s="224"/>
      <c r="AR214" s="224"/>
      <c r="AS214" s="224"/>
      <c r="AT214" s="224"/>
      <c r="AU214" s="224"/>
      <c r="AV214" s="224"/>
      <c r="AW214" s="224"/>
      <c r="AX214" s="224"/>
      <c r="AY214" s="224"/>
    </row>
    <row r="215">
      <c r="A215" s="219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5"/>
      <c r="AA215" s="225"/>
      <c r="AB215" s="225"/>
      <c r="AC215" s="225"/>
      <c r="AD215" s="225"/>
      <c r="AE215" s="225"/>
      <c r="AF215" s="225"/>
      <c r="AG215" s="220"/>
      <c r="AH215" s="220"/>
      <c r="AI215" s="220"/>
      <c r="AJ215" s="220"/>
      <c r="AK215" s="220"/>
      <c r="AL215" s="220"/>
      <c r="AM215" s="220"/>
      <c r="AN215" s="220"/>
      <c r="AO215" s="267"/>
      <c r="AP215" s="220"/>
      <c r="AQ215" s="224"/>
      <c r="AR215" s="224"/>
      <c r="AS215" s="224"/>
      <c r="AT215" s="224"/>
      <c r="AU215" s="224"/>
      <c r="AV215" s="224"/>
      <c r="AW215" s="224"/>
      <c r="AX215" s="224"/>
      <c r="AY215" s="224"/>
    </row>
    <row r="216">
      <c r="A216" s="219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5"/>
      <c r="AA216" s="225"/>
      <c r="AB216" s="225"/>
      <c r="AC216" s="225"/>
      <c r="AD216" s="225"/>
      <c r="AE216" s="225"/>
      <c r="AF216" s="225"/>
      <c r="AG216" s="220"/>
      <c r="AH216" s="220"/>
      <c r="AI216" s="220"/>
      <c r="AJ216" s="220"/>
      <c r="AK216" s="220"/>
      <c r="AL216" s="220"/>
      <c r="AM216" s="220"/>
      <c r="AN216" s="220"/>
      <c r="AO216" s="267"/>
      <c r="AP216" s="220"/>
      <c r="AQ216" s="224"/>
      <c r="AR216" s="224"/>
      <c r="AS216" s="224"/>
      <c r="AT216" s="224"/>
      <c r="AU216" s="224"/>
      <c r="AV216" s="224"/>
      <c r="AW216" s="224"/>
      <c r="AX216" s="224"/>
      <c r="AY216" s="224"/>
    </row>
    <row r="217">
      <c r="A217" s="219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5"/>
      <c r="AA217" s="225"/>
      <c r="AB217" s="225"/>
      <c r="AC217" s="225"/>
      <c r="AD217" s="225"/>
      <c r="AE217" s="225"/>
      <c r="AF217" s="225"/>
      <c r="AG217" s="220"/>
      <c r="AH217" s="220"/>
      <c r="AI217" s="220"/>
      <c r="AJ217" s="220"/>
      <c r="AK217" s="220"/>
      <c r="AL217" s="220"/>
      <c r="AM217" s="220"/>
      <c r="AN217" s="220"/>
      <c r="AO217" s="267"/>
      <c r="AP217" s="220"/>
      <c r="AQ217" s="224"/>
      <c r="AR217" s="224"/>
      <c r="AS217" s="224"/>
      <c r="AT217" s="224"/>
      <c r="AU217" s="224"/>
      <c r="AV217" s="224"/>
      <c r="AW217" s="224"/>
      <c r="AX217" s="224"/>
      <c r="AY217" s="224"/>
    </row>
    <row r="218">
      <c r="A218" s="219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5"/>
      <c r="AA218" s="225"/>
      <c r="AB218" s="225"/>
      <c r="AC218" s="225"/>
      <c r="AD218" s="225"/>
      <c r="AE218" s="225"/>
      <c r="AF218" s="225"/>
      <c r="AG218" s="220"/>
      <c r="AH218" s="220"/>
      <c r="AI218" s="220"/>
      <c r="AJ218" s="220"/>
      <c r="AK218" s="220"/>
      <c r="AL218" s="220"/>
      <c r="AM218" s="220"/>
      <c r="AN218" s="220"/>
      <c r="AO218" s="267"/>
      <c r="AP218" s="220"/>
      <c r="AQ218" s="224"/>
      <c r="AR218" s="224"/>
      <c r="AS218" s="224"/>
      <c r="AT218" s="224"/>
      <c r="AU218" s="224"/>
      <c r="AV218" s="224"/>
      <c r="AW218" s="224"/>
      <c r="AX218" s="224"/>
      <c r="AY218" s="224"/>
    </row>
    <row r="219">
      <c r="A219" s="219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5"/>
      <c r="AA219" s="225"/>
      <c r="AB219" s="225"/>
      <c r="AC219" s="225"/>
      <c r="AD219" s="225"/>
      <c r="AE219" s="225"/>
      <c r="AF219" s="225"/>
      <c r="AG219" s="220"/>
      <c r="AH219" s="220"/>
      <c r="AI219" s="220"/>
      <c r="AJ219" s="220"/>
      <c r="AK219" s="220"/>
      <c r="AL219" s="220"/>
      <c r="AM219" s="220"/>
      <c r="AN219" s="220"/>
      <c r="AO219" s="267"/>
      <c r="AP219" s="220"/>
      <c r="AQ219" s="224"/>
      <c r="AR219" s="224"/>
      <c r="AS219" s="224"/>
      <c r="AT219" s="224"/>
      <c r="AU219" s="224"/>
      <c r="AV219" s="224"/>
      <c r="AW219" s="224"/>
      <c r="AX219" s="224"/>
      <c r="AY219" s="224"/>
    </row>
    <row r="220">
      <c r="A220" s="219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5"/>
      <c r="AA220" s="225"/>
      <c r="AB220" s="225"/>
      <c r="AC220" s="225"/>
      <c r="AD220" s="225"/>
      <c r="AE220" s="225"/>
      <c r="AF220" s="225"/>
      <c r="AG220" s="220"/>
      <c r="AH220" s="220"/>
      <c r="AI220" s="220"/>
      <c r="AJ220" s="220"/>
      <c r="AK220" s="220"/>
      <c r="AL220" s="220"/>
      <c r="AM220" s="220"/>
      <c r="AN220" s="220"/>
      <c r="AO220" s="267"/>
      <c r="AP220" s="220"/>
      <c r="AQ220" s="224"/>
      <c r="AR220" s="224"/>
      <c r="AS220" s="224"/>
      <c r="AT220" s="224"/>
      <c r="AU220" s="224"/>
      <c r="AV220" s="224"/>
      <c r="AW220" s="224"/>
      <c r="AX220" s="224"/>
      <c r="AY220" s="224"/>
    </row>
    <row r="221">
      <c r="A221" s="219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5"/>
      <c r="AA221" s="225"/>
      <c r="AB221" s="225"/>
      <c r="AC221" s="225"/>
      <c r="AD221" s="225"/>
      <c r="AE221" s="225"/>
      <c r="AF221" s="225"/>
      <c r="AG221" s="220"/>
      <c r="AH221" s="220"/>
      <c r="AI221" s="220"/>
      <c r="AJ221" s="220"/>
      <c r="AK221" s="220"/>
      <c r="AL221" s="220"/>
      <c r="AM221" s="220"/>
      <c r="AN221" s="220"/>
      <c r="AO221" s="267"/>
      <c r="AP221" s="220"/>
      <c r="AQ221" s="224"/>
      <c r="AR221" s="224"/>
      <c r="AS221" s="224"/>
      <c r="AT221" s="224"/>
      <c r="AU221" s="224"/>
      <c r="AV221" s="224"/>
      <c r="AW221" s="224"/>
      <c r="AX221" s="224"/>
      <c r="AY221" s="224"/>
    </row>
    <row r="222">
      <c r="A222" s="219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5"/>
      <c r="AA222" s="225"/>
      <c r="AB222" s="225"/>
      <c r="AC222" s="225"/>
      <c r="AD222" s="225"/>
      <c r="AE222" s="225"/>
      <c r="AF222" s="225"/>
      <c r="AG222" s="220"/>
      <c r="AH222" s="220"/>
      <c r="AI222" s="220"/>
      <c r="AJ222" s="220"/>
      <c r="AK222" s="220"/>
      <c r="AL222" s="220"/>
      <c r="AM222" s="220"/>
      <c r="AN222" s="220"/>
      <c r="AO222" s="267"/>
      <c r="AP222" s="220"/>
      <c r="AQ222" s="224"/>
      <c r="AR222" s="224"/>
      <c r="AS222" s="224"/>
      <c r="AT222" s="224"/>
      <c r="AU222" s="224"/>
      <c r="AV222" s="224"/>
      <c r="AW222" s="224"/>
      <c r="AX222" s="224"/>
      <c r="AY222" s="224"/>
    </row>
    <row r="223">
      <c r="A223" s="219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5"/>
      <c r="AA223" s="225"/>
      <c r="AB223" s="225"/>
      <c r="AC223" s="225"/>
      <c r="AD223" s="225"/>
      <c r="AE223" s="225"/>
      <c r="AF223" s="225"/>
      <c r="AG223" s="220"/>
      <c r="AH223" s="220"/>
      <c r="AI223" s="220"/>
      <c r="AJ223" s="220"/>
      <c r="AK223" s="220"/>
      <c r="AL223" s="220"/>
      <c r="AM223" s="220"/>
      <c r="AN223" s="220"/>
      <c r="AO223" s="267"/>
      <c r="AP223" s="220"/>
      <c r="AQ223" s="224"/>
      <c r="AR223" s="224"/>
      <c r="AS223" s="224"/>
      <c r="AT223" s="224"/>
      <c r="AU223" s="224"/>
      <c r="AV223" s="224"/>
      <c r="AW223" s="224"/>
      <c r="AX223" s="224"/>
      <c r="AY223" s="224"/>
    </row>
    <row r="224">
      <c r="A224" s="219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5"/>
      <c r="AA224" s="225"/>
      <c r="AB224" s="225"/>
      <c r="AC224" s="225"/>
      <c r="AD224" s="225"/>
      <c r="AE224" s="225"/>
      <c r="AF224" s="225"/>
      <c r="AG224" s="220"/>
      <c r="AH224" s="220"/>
      <c r="AI224" s="220"/>
      <c r="AJ224" s="220"/>
      <c r="AK224" s="220"/>
      <c r="AL224" s="220"/>
      <c r="AM224" s="220"/>
      <c r="AN224" s="220"/>
      <c r="AO224" s="267"/>
      <c r="AP224" s="220"/>
      <c r="AQ224" s="224"/>
      <c r="AR224" s="224"/>
      <c r="AS224" s="224"/>
      <c r="AT224" s="224"/>
      <c r="AU224" s="224"/>
      <c r="AV224" s="224"/>
      <c r="AW224" s="224"/>
      <c r="AX224" s="224"/>
      <c r="AY224" s="224"/>
    </row>
    <row r="225">
      <c r="A225" s="219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5"/>
      <c r="AA225" s="225"/>
      <c r="AB225" s="225"/>
      <c r="AC225" s="225"/>
      <c r="AD225" s="225"/>
      <c r="AE225" s="225"/>
      <c r="AF225" s="225"/>
      <c r="AG225" s="220"/>
      <c r="AH225" s="220"/>
      <c r="AI225" s="220"/>
      <c r="AJ225" s="220"/>
      <c r="AK225" s="220"/>
      <c r="AL225" s="220"/>
      <c r="AM225" s="220"/>
      <c r="AN225" s="220"/>
      <c r="AO225" s="267"/>
      <c r="AP225" s="220"/>
      <c r="AQ225" s="224"/>
      <c r="AR225" s="224"/>
      <c r="AS225" s="224"/>
      <c r="AT225" s="224"/>
      <c r="AU225" s="224"/>
      <c r="AV225" s="224"/>
      <c r="AW225" s="224"/>
      <c r="AX225" s="224"/>
      <c r="AY225" s="224"/>
    </row>
    <row r="226">
      <c r="A226" s="219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5"/>
      <c r="AA226" s="225"/>
      <c r="AB226" s="225"/>
      <c r="AC226" s="225"/>
      <c r="AD226" s="225"/>
      <c r="AE226" s="225"/>
      <c r="AF226" s="225"/>
      <c r="AG226" s="220"/>
      <c r="AH226" s="220"/>
      <c r="AI226" s="220"/>
      <c r="AJ226" s="220"/>
      <c r="AK226" s="220"/>
      <c r="AL226" s="220"/>
      <c r="AM226" s="220"/>
      <c r="AN226" s="220"/>
      <c r="AO226" s="267"/>
      <c r="AP226" s="220"/>
      <c r="AQ226" s="224"/>
      <c r="AR226" s="224"/>
      <c r="AS226" s="224"/>
      <c r="AT226" s="224"/>
      <c r="AU226" s="224"/>
      <c r="AV226" s="224"/>
      <c r="AW226" s="224"/>
      <c r="AX226" s="224"/>
      <c r="AY226" s="224"/>
    </row>
    <row r="227">
      <c r="A227" s="219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5"/>
      <c r="AA227" s="225"/>
      <c r="AB227" s="225"/>
      <c r="AC227" s="225"/>
      <c r="AD227" s="225"/>
      <c r="AE227" s="225"/>
      <c r="AF227" s="225"/>
      <c r="AG227" s="220"/>
      <c r="AH227" s="220"/>
      <c r="AI227" s="220"/>
      <c r="AJ227" s="220"/>
      <c r="AK227" s="220"/>
      <c r="AL227" s="220"/>
      <c r="AM227" s="220"/>
      <c r="AN227" s="220"/>
      <c r="AO227" s="267"/>
      <c r="AP227" s="220"/>
      <c r="AQ227" s="224"/>
      <c r="AR227" s="224"/>
      <c r="AS227" s="224"/>
      <c r="AT227" s="224"/>
      <c r="AU227" s="224"/>
      <c r="AV227" s="224"/>
      <c r="AW227" s="224"/>
      <c r="AX227" s="224"/>
      <c r="AY227" s="224"/>
    </row>
    <row r="228">
      <c r="A228" s="219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5"/>
      <c r="AA228" s="225"/>
      <c r="AB228" s="225"/>
      <c r="AC228" s="225"/>
      <c r="AD228" s="225"/>
      <c r="AE228" s="225"/>
      <c r="AF228" s="225"/>
      <c r="AG228" s="220"/>
      <c r="AH228" s="220"/>
      <c r="AI228" s="220"/>
      <c r="AJ228" s="220"/>
      <c r="AK228" s="220"/>
      <c r="AL228" s="220"/>
      <c r="AM228" s="220"/>
      <c r="AN228" s="220"/>
      <c r="AO228" s="267"/>
      <c r="AP228" s="220"/>
      <c r="AQ228" s="224"/>
      <c r="AR228" s="224"/>
      <c r="AS228" s="224"/>
      <c r="AT228" s="224"/>
      <c r="AU228" s="224"/>
      <c r="AV228" s="224"/>
      <c r="AW228" s="224"/>
      <c r="AX228" s="224"/>
      <c r="AY228" s="224"/>
    </row>
    <row r="229">
      <c r="A229" s="219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5"/>
      <c r="AA229" s="225"/>
      <c r="AB229" s="225"/>
      <c r="AC229" s="225"/>
      <c r="AD229" s="225"/>
      <c r="AE229" s="225"/>
      <c r="AF229" s="225"/>
      <c r="AG229" s="220"/>
      <c r="AH229" s="220"/>
      <c r="AI229" s="220"/>
      <c r="AJ229" s="220"/>
      <c r="AK229" s="220"/>
      <c r="AL229" s="220"/>
      <c r="AM229" s="220"/>
      <c r="AN229" s="220"/>
      <c r="AO229" s="267"/>
      <c r="AP229" s="220"/>
      <c r="AQ229" s="224"/>
      <c r="AR229" s="224"/>
      <c r="AS229" s="224"/>
      <c r="AT229" s="224"/>
      <c r="AU229" s="224"/>
      <c r="AV229" s="224"/>
      <c r="AW229" s="224"/>
      <c r="AX229" s="224"/>
      <c r="AY229" s="224"/>
    </row>
    <row r="230">
      <c r="A230" s="219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5"/>
      <c r="AA230" s="225"/>
      <c r="AB230" s="225"/>
      <c r="AC230" s="225"/>
      <c r="AD230" s="225"/>
      <c r="AE230" s="225"/>
      <c r="AF230" s="225"/>
      <c r="AG230" s="220"/>
      <c r="AH230" s="220"/>
      <c r="AI230" s="220"/>
      <c r="AJ230" s="220"/>
      <c r="AK230" s="220"/>
      <c r="AL230" s="220"/>
      <c r="AM230" s="220"/>
      <c r="AN230" s="220"/>
      <c r="AO230" s="267"/>
      <c r="AP230" s="220"/>
      <c r="AQ230" s="224"/>
      <c r="AR230" s="224"/>
      <c r="AS230" s="224"/>
      <c r="AT230" s="224"/>
      <c r="AU230" s="224"/>
      <c r="AV230" s="224"/>
      <c r="AW230" s="224"/>
      <c r="AX230" s="224"/>
      <c r="AY230" s="224"/>
    </row>
    <row r="231">
      <c r="A231" s="219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5"/>
      <c r="AA231" s="225"/>
      <c r="AB231" s="225"/>
      <c r="AC231" s="225"/>
      <c r="AD231" s="225"/>
      <c r="AE231" s="225"/>
      <c r="AF231" s="225"/>
      <c r="AG231" s="220"/>
      <c r="AH231" s="220"/>
      <c r="AI231" s="220"/>
      <c r="AJ231" s="220"/>
      <c r="AK231" s="220"/>
      <c r="AL231" s="220"/>
      <c r="AM231" s="220"/>
      <c r="AN231" s="220"/>
      <c r="AO231" s="267"/>
      <c r="AP231" s="220"/>
      <c r="AQ231" s="224"/>
      <c r="AR231" s="224"/>
      <c r="AS231" s="224"/>
      <c r="AT231" s="224"/>
      <c r="AU231" s="224"/>
      <c r="AV231" s="224"/>
      <c r="AW231" s="224"/>
      <c r="AX231" s="224"/>
      <c r="AY231" s="224"/>
    </row>
    <row r="232">
      <c r="A232" s="219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5"/>
      <c r="AA232" s="225"/>
      <c r="AB232" s="225"/>
      <c r="AC232" s="225"/>
      <c r="AD232" s="225"/>
      <c r="AE232" s="225"/>
      <c r="AF232" s="225"/>
      <c r="AG232" s="220"/>
      <c r="AH232" s="220"/>
      <c r="AI232" s="220"/>
      <c r="AJ232" s="220"/>
      <c r="AK232" s="220"/>
      <c r="AL232" s="220"/>
      <c r="AM232" s="220"/>
      <c r="AN232" s="220"/>
      <c r="AO232" s="267"/>
      <c r="AP232" s="220"/>
      <c r="AQ232" s="224"/>
      <c r="AR232" s="224"/>
      <c r="AS232" s="224"/>
      <c r="AT232" s="224"/>
      <c r="AU232" s="224"/>
      <c r="AV232" s="224"/>
      <c r="AW232" s="224"/>
      <c r="AX232" s="224"/>
      <c r="AY232" s="224"/>
    </row>
    <row r="233">
      <c r="A233" s="219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5"/>
      <c r="AA233" s="225"/>
      <c r="AB233" s="225"/>
      <c r="AC233" s="225"/>
      <c r="AD233" s="225"/>
      <c r="AE233" s="225"/>
      <c r="AF233" s="225"/>
      <c r="AG233" s="220"/>
      <c r="AH233" s="220"/>
      <c r="AI233" s="220"/>
      <c r="AJ233" s="220"/>
      <c r="AK233" s="220"/>
      <c r="AL233" s="220"/>
      <c r="AM233" s="220"/>
      <c r="AN233" s="220"/>
      <c r="AO233" s="267"/>
      <c r="AP233" s="220"/>
      <c r="AQ233" s="224"/>
      <c r="AR233" s="224"/>
      <c r="AS233" s="224"/>
      <c r="AT233" s="224"/>
      <c r="AU233" s="224"/>
      <c r="AV233" s="224"/>
      <c r="AW233" s="224"/>
      <c r="AX233" s="224"/>
      <c r="AY233" s="224"/>
    </row>
    <row r="234">
      <c r="A234" s="219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5"/>
      <c r="AA234" s="225"/>
      <c r="AB234" s="225"/>
      <c r="AC234" s="225"/>
      <c r="AD234" s="225"/>
      <c r="AE234" s="225"/>
      <c r="AF234" s="225"/>
      <c r="AG234" s="220"/>
      <c r="AH234" s="220"/>
      <c r="AI234" s="220"/>
      <c r="AJ234" s="220"/>
      <c r="AK234" s="220"/>
      <c r="AL234" s="220"/>
      <c r="AM234" s="220"/>
      <c r="AN234" s="220"/>
      <c r="AO234" s="267"/>
      <c r="AP234" s="220"/>
      <c r="AQ234" s="224"/>
      <c r="AR234" s="224"/>
      <c r="AS234" s="224"/>
      <c r="AT234" s="224"/>
      <c r="AU234" s="224"/>
      <c r="AV234" s="224"/>
      <c r="AW234" s="224"/>
      <c r="AX234" s="224"/>
      <c r="AY234" s="224"/>
    </row>
    <row r="235">
      <c r="A235" s="219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5"/>
      <c r="AA235" s="225"/>
      <c r="AB235" s="225"/>
      <c r="AC235" s="225"/>
      <c r="AD235" s="225"/>
      <c r="AE235" s="225"/>
      <c r="AF235" s="225"/>
      <c r="AG235" s="220"/>
      <c r="AH235" s="220"/>
      <c r="AI235" s="220"/>
      <c r="AJ235" s="220"/>
      <c r="AK235" s="220"/>
      <c r="AL235" s="220"/>
      <c r="AM235" s="220"/>
      <c r="AN235" s="220"/>
      <c r="AO235" s="267"/>
      <c r="AP235" s="220"/>
      <c r="AQ235" s="224"/>
      <c r="AR235" s="224"/>
      <c r="AS235" s="224"/>
      <c r="AT235" s="224"/>
      <c r="AU235" s="224"/>
      <c r="AV235" s="224"/>
      <c r="AW235" s="224"/>
      <c r="AX235" s="224"/>
      <c r="AY235" s="224"/>
    </row>
    <row r="236">
      <c r="A236" s="219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5"/>
      <c r="AA236" s="225"/>
      <c r="AB236" s="225"/>
      <c r="AC236" s="225"/>
      <c r="AD236" s="225"/>
      <c r="AE236" s="225"/>
      <c r="AF236" s="225"/>
      <c r="AG236" s="220"/>
      <c r="AH236" s="220"/>
      <c r="AI236" s="220"/>
      <c r="AJ236" s="220"/>
      <c r="AK236" s="220"/>
      <c r="AL236" s="220"/>
      <c r="AM236" s="220"/>
      <c r="AN236" s="220"/>
      <c r="AO236" s="267"/>
      <c r="AP236" s="220"/>
      <c r="AQ236" s="224"/>
      <c r="AR236" s="224"/>
      <c r="AS236" s="224"/>
      <c r="AT236" s="224"/>
      <c r="AU236" s="224"/>
      <c r="AV236" s="224"/>
      <c r="AW236" s="224"/>
      <c r="AX236" s="224"/>
      <c r="AY236" s="224"/>
    </row>
    <row r="237">
      <c r="A237" s="219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5"/>
      <c r="AA237" s="225"/>
      <c r="AB237" s="225"/>
      <c r="AC237" s="225"/>
      <c r="AD237" s="225"/>
      <c r="AE237" s="225"/>
      <c r="AF237" s="225"/>
      <c r="AG237" s="220"/>
      <c r="AH237" s="220"/>
      <c r="AI237" s="220"/>
      <c r="AJ237" s="220"/>
      <c r="AK237" s="220"/>
      <c r="AL237" s="220"/>
      <c r="AM237" s="220"/>
      <c r="AN237" s="220"/>
      <c r="AO237" s="267"/>
      <c r="AP237" s="220"/>
      <c r="AQ237" s="224"/>
      <c r="AR237" s="224"/>
      <c r="AS237" s="224"/>
      <c r="AT237" s="224"/>
      <c r="AU237" s="224"/>
      <c r="AV237" s="224"/>
      <c r="AW237" s="224"/>
      <c r="AX237" s="224"/>
      <c r="AY237" s="224"/>
    </row>
    <row r="238">
      <c r="A238" s="219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5"/>
      <c r="AA238" s="225"/>
      <c r="AB238" s="225"/>
      <c r="AC238" s="225"/>
      <c r="AD238" s="225"/>
      <c r="AE238" s="225"/>
      <c r="AF238" s="225"/>
      <c r="AG238" s="220"/>
      <c r="AH238" s="220"/>
      <c r="AI238" s="220"/>
      <c r="AJ238" s="220"/>
      <c r="AK238" s="220"/>
      <c r="AL238" s="220"/>
      <c r="AM238" s="220"/>
      <c r="AN238" s="220"/>
      <c r="AO238" s="267"/>
      <c r="AP238" s="220"/>
      <c r="AQ238" s="224"/>
      <c r="AR238" s="224"/>
      <c r="AS238" s="224"/>
      <c r="AT238" s="224"/>
      <c r="AU238" s="224"/>
      <c r="AV238" s="224"/>
      <c r="AW238" s="224"/>
      <c r="AX238" s="224"/>
      <c r="AY238" s="224"/>
    </row>
    <row r="239">
      <c r="A239" s="219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5"/>
      <c r="AA239" s="225"/>
      <c r="AB239" s="225"/>
      <c r="AC239" s="225"/>
      <c r="AD239" s="225"/>
      <c r="AE239" s="225"/>
      <c r="AF239" s="225"/>
      <c r="AG239" s="220"/>
      <c r="AH239" s="220"/>
      <c r="AI239" s="220"/>
      <c r="AJ239" s="220"/>
      <c r="AK239" s="220"/>
      <c r="AL239" s="220"/>
      <c r="AM239" s="220"/>
      <c r="AN239" s="220"/>
      <c r="AO239" s="267"/>
      <c r="AP239" s="220"/>
      <c r="AQ239" s="224"/>
      <c r="AR239" s="224"/>
      <c r="AS239" s="224"/>
      <c r="AT239" s="224"/>
      <c r="AU239" s="224"/>
      <c r="AV239" s="224"/>
      <c r="AW239" s="224"/>
      <c r="AX239" s="224"/>
      <c r="AY239" s="224"/>
    </row>
    <row r="240">
      <c r="A240" s="219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5"/>
      <c r="AA240" s="225"/>
      <c r="AB240" s="225"/>
      <c r="AC240" s="225"/>
      <c r="AD240" s="225"/>
      <c r="AE240" s="225"/>
      <c r="AF240" s="225"/>
      <c r="AG240" s="220"/>
      <c r="AH240" s="220"/>
      <c r="AI240" s="220"/>
      <c r="AJ240" s="220"/>
      <c r="AK240" s="220"/>
      <c r="AL240" s="220"/>
      <c r="AM240" s="220"/>
      <c r="AN240" s="220"/>
      <c r="AO240" s="267"/>
      <c r="AP240" s="220"/>
      <c r="AQ240" s="224"/>
      <c r="AR240" s="224"/>
      <c r="AS240" s="224"/>
      <c r="AT240" s="224"/>
      <c r="AU240" s="224"/>
      <c r="AV240" s="224"/>
      <c r="AW240" s="224"/>
      <c r="AX240" s="224"/>
      <c r="AY240" s="224"/>
    </row>
    <row r="241">
      <c r="A241" s="219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5"/>
      <c r="AA241" s="225"/>
      <c r="AB241" s="225"/>
      <c r="AC241" s="225"/>
      <c r="AD241" s="225"/>
      <c r="AE241" s="225"/>
      <c r="AF241" s="225"/>
      <c r="AG241" s="220"/>
      <c r="AH241" s="220"/>
      <c r="AI241" s="220"/>
      <c r="AJ241" s="220"/>
      <c r="AK241" s="220"/>
      <c r="AL241" s="220"/>
      <c r="AM241" s="220"/>
      <c r="AN241" s="220"/>
      <c r="AO241" s="267"/>
      <c r="AP241" s="220"/>
      <c r="AQ241" s="224"/>
      <c r="AR241" s="224"/>
      <c r="AS241" s="224"/>
      <c r="AT241" s="224"/>
      <c r="AU241" s="224"/>
      <c r="AV241" s="224"/>
      <c r="AW241" s="224"/>
      <c r="AX241" s="224"/>
      <c r="AY241" s="224"/>
    </row>
    <row r="242">
      <c r="A242" s="219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5"/>
      <c r="AA242" s="225"/>
      <c r="AB242" s="225"/>
      <c r="AC242" s="225"/>
      <c r="AD242" s="225"/>
      <c r="AE242" s="225"/>
      <c r="AF242" s="225"/>
      <c r="AG242" s="220"/>
      <c r="AH242" s="220"/>
      <c r="AI242" s="220"/>
      <c r="AJ242" s="220"/>
      <c r="AK242" s="220"/>
      <c r="AL242" s="220"/>
      <c r="AM242" s="220"/>
      <c r="AN242" s="220"/>
      <c r="AO242" s="267"/>
      <c r="AP242" s="220"/>
      <c r="AQ242" s="224"/>
      <c r="AR242" s="224"/>
      <c r="AS242" s="224"/>
      <c r="AT242" s="224"/>
      <c r="AU242" s="224"/>
      <c r="AV242" s="224"/>
      <c r="AW242" s="224"/>
      <c r="AX242" s="224"/>
      <c r="AY242" s="224"/>
    </row>
    <row r="243">
      <c r="A243" s="219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5"/>
      <c r="AA243" s="225"/>
      <c r="AB243" s="225"/>
      <c r="AC243" s="225"/>
      <c r="AD243" s="225"/>
      <c r="AE243" s="225"/>
      <c r="AF243" s="225"/>
      <c r="AG243" s="220"/>
      <c r="AH243" s="220"/>
      <c r="AI243" s="220"/>
      <c r="AJ243" s="220"/>
      <c r="AK243" s="220"/>
      <c r="AL243" s="220"/>
      <c r="AM243" s="220"/>
      <c r="AN243" s="220"/>
      <c r="AO243" s="267"/>
      <c r="AP243" s="220"/>
      <c r="AQ243" s="224"/>
      <c r="AR243" s="224"/>
      <c r="AS243" s="224"/>
      <c r="AT243" s="224"/>
      <c r="AU243" s="224"/>
      <c r="AV243" s="224"/>
      <c r="AW243" s="224"/>
      <c r="AX243" s="224"/>
      <c r="AY243" s="224"/>
    </row>
    <row r="244">
      <c r="A244" s="219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5"/>
      <c r="AA244" s="225"/>
      <c r="AB244" s="225"/>
      <c r="AC244" s="225"/>
      <c r="AD244" s="225"/>
      <c r="AE244" s="225"/>
      <c r="AF244" s="225"/>
      <c r="AG244" s="220"/>
      <c r="AH244" s="220"/>
      <c r="AI244" s="220"/>
      <c r="AJ244" s="220"/>
      <c r="AK244" s="220"/>
      <c r="AL244" s="220"/>
      <c r="AM244" s="220"/>
      <c r="AN244" s="220"/>
      <c r="AO244" s="267"/>
      <c r="AP244" s="220"/>
      <c r="AQ244" s="224"/>
      <c r="AR244" s="224"/>
      <c r="AS244" s="224"/>
      <c r="AT244" s="224"/>
      <c r="AU244" s="224"/>
      <c r="AV244" s="224"/>
      <c r="AW244" s="224"/>
      <c r="AX244" s="224"/>
      <c r="AY244" s="224"/>
    </row>
    <row r="245">
      <c r="A245" s="219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5"/>
      <c r="AA245" s="225"/>
      <c r="AB245" s="225"/>
      <c r="AC245" s="225"/>
      <c r="AD245" s="225"/>
      <c r="AE245" s="225"/>
      <c r="AF245" s="225"/>
      <c r="AG245" s="220"/>
      <c r="AH245" s="220"/>
      <c r="AI245" s="220"/>
      <c r="AJ245" s="220"/>
      <c r="AK245" s="220"/>
      <c r="AL245" s="220"/>
      <c r="AM245" s="220"/>
      <c r="AN245" s="220"/>
      <c r="AO245" s="267"/>
      <c r="AP245" s="220"/>
      <c r="AQ245" s="224"/>
      <c r="AR245" s="224"/>
      <c r="AS245" s="224"/>
      <c r="AT245" s="224"/>
      <c r="AU245" s="224"/>
      <c r="AV245" s="224"/>
      <c r="AW245" s="224"/>
      <c r="AX245" s="224"/>
      <c r="AY245" s="224"/>
    </row>
    <row r="246">
      <c r="A246" s="219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5"/>
      <c r="AA246" s="225"/>
      <c r="AB246" s="225"/>
      <c r="AC246" s="225"/>
      <c r="AD246" s="225"/>
      <c r="AE246" s="225"/>
      <c r="AF246" s="225"/>
      <c r="AG246" s="220"/>
      <c r="AH246" s="220"/>
      <c r="AI246" s="220"/>
      <c r="AJ246" s="220"/>
      <c r="AK246" s="220"/>
      <c r="AL246" s="220"/>
      <c r="AM246" s="220"/>
      <c r="AN246" s="220"/>
      <c r="AO246" s="267"/>
      <c r="AP246" s="220"/>
      <c r="AQ246" s="224"/>
      <c r="AR246" s="224"/>
      <c r="AS246" s="224"/>
      <c r="AT246" s="224"/>
      <c r="AU246" s="224"/>
      <c r="AV246" s="224"/>
      <c r="AW246" s="224"/>
      <c r="AX246" s="224"/>
      <c r="AY246" s="224"/>
    </row>
    <row r="247">
      <c r="A247" s="219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5"/>
      <c r="AA247" s="225"/>
      <c r="AB247" s="225"/>
      <c r="AC247" s="225"/>
      <c r="AD247" s="225"/>
      <c r="AE247" s="225"/>
      <c r="AF247" s="225"/>
      <c r="AG247" s="220"/>
      <c r="AH247" s="220"/>
      <c r="AI247" s="220"/>
      <c r="AJ247" s="220"/>
      <c r="AK247" s="220"/>
      <c r="AL247" s="220"/>
      <c r="AM247" s="220"/>
      <c r="AN247" s="220"/>
      <c r="AO247" s="267"/>
      <c r="AP247" s="220"/>
      <c r="AQ247" s="224"/>
      <c r="AR247" s="224"/>
      <c r="AS247" s="224"/>
      <c r="AT247" s="224"/>
      <c r="AU247" s="224"/>
      <c r="AV247" s="224"/>
      <c r="AW247" s="224"/>
      <c r="AX247" s="224"/>
      <c r="AY247" s="224"/>
    </row>
    <row r="248">
      <c r="A248" s="219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5"/>
      <c r="AA248" s="225"/>
      <c r="AB248" s="225"/>
      <c r="AC248" s="225"/>
      <c r="AD248" s="225"/>
      <c r="AE248" s="225"/>
      <c r="AF248" s="225"/>
      <c r="AG248" s="220"/>
      <c r="AH248" s="220"/>
      <c r="AI248" s="220"/>
      <c r="AJ248" s="220"/>
      <c r="AK248" s="220"/>
      <c r="AL248" s="220"/>
      <c r="AM248" s="220"/>
      <c r="AN248" s="220"/>
      <c r="AO248" s="267"/>
      <c r="AP248" s="220"/>
      <c r="AQ248" s="224"/>
      <c r="AR248" s="224"/>
      <c r="AS248" s="224"/>
      <c r="AT248" s="224"/>
      <c r="AU248" s="224"/>
      <c r="AV248" s="224"/>
      <c r="AW248" s="224"/>
      <c r="AX248" s="224"/>
      <c r="AY248" s="224"/>
    </row>
    <row r="249">
      <c r="A249" s="219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5"/>
      <c r="AA249" s="225"/>
      <c r="AB249" s="225"/>
      <c r="AC249" s="225"/>
      <c r="AD249" s="225"/>
      <c r="AE249" s="225"/>
      <c r="AF249" s="225"/>
      <c r="AG249" s="220"/>
      <c r="AH249" s="220"/>
      <c r="AI249" s="220"/>
      <c r="AJ249" s="220"/>
      <c r="AK249" s="220"/>
      <c r="AL249" s="220"/>
      <c r="AM249" s="220"/>
      <c r="AN249" s="220"/>
      <c r="AO249" s="267"/>
      <c r="AP249" s="220"/>
      <c r="AQ249" s="224"/>
      <c r="AR249" s="224"/>
      <c r="AS249" s="224"/>
      <c r="AT249" s="224"/>
      <c r="AU249" s="224"/>
      <c r="AV249" s="224"/>
      <c r="AW249" s="224"/>
      <c r="AX249" s="224"/>
      <c r="AY249" s="224"/>
    </row>
    <row r="250">
      <c r="A250" s="219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5"/>
      <c r="AA250" s="225"/>
      <c r="AB250" s="225"/>
      <c r="AC250" s="225"/>
      <c r="AD250" s="225"/>
      <c r="AE250" s="225"/>
      <c r="AF250" s="225"/>
      <c r="AG250" s="220"/>
      <c r="AH250" s="220"/>
      <c r="AI250" s="220"/>
      <c r="AJ250" s="220"/>
      <c r="AK250" s="220"/>
      <c r="AL250" s="220"/>
      <c r="AM250" s="220"/>
      <c r="AN250" s="220"/>
      <c r="AO250" s="267"/>
      <c r="AP250" s="220"/>
      <c r="AQ250" s="224"/>
      <c r="AR250" s="224"/>
      <c r="AS250" s="224"/>
      <c r="AT250" s="224"/>
      <c r="AU250" s="224"/>
      <c r="AV250" s="224"/>
      <c r="AW250" s="224"/>
      <c r="AX250" s="224"/>
      <c r="AY250" s="224"/>
    </row>
    <row r="251">
      <c r="A251" s="219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5"/>
      <c r="AA251" s="225"/>
      <c r="AB251" s="225"/>
      <c r="AC251" s="225"/>
      <c r="AD251" s="225"/>
      <c r="AE251" s="225"/>
      <c r="AF251" s="225"/>
      <c r="AG251" s="220"/>
      <c r="AH251" s="220"/>
      <c r="AI251" s="220"/>
      <c r="AJ251" s="220"/>
      <c r="AK251" s="220"/>
      <c r="AL251" s="220"/>
      <c r="AM251" s="220"/>
      <c r="AN251" s="220"/>
      <c r="AO251" s="267"/>
      <c r="AP251" s="220"/>
      <c r="AQ251" s="224"/>
      <c r="AR251" s="224"/>
      <c r="AS251" s="224"/>
      <c r="AT251" s="224"/>
      <c r="AU251" s="224"/>
      <c r="AV251" s="224"/>
      <c r="AW251" s="224"/>
      <c r="AX251" s="224"/>
      <c r="AY251" s="224"/>
    </row>
    <row r="252">
      <c r="A252" s="219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5"/>
      <c r="AA252" s="225"/>
      <c r="AB252" s="225"/>
      <c r="AC252" s="225"/>
      <c r="AD252" s="225"/>
      <c r="AE252" s="225"/>
      <c r="AF252" s="225"/>
      <c r="AG252" s="220"/>
      <c r="AH252" s="220"/>
      <c r="AI252" s="220"/>
      <c r="AJ252" s="220"/>
      <c r="AK252" s="220"/>
      <c r="AL252" s="220"/>
      <c r="AM252" s="220"/>
      <c r="AN252" s="220"/>
      <c r="AO252" s="267"/>
      <c r="AP252" s="220"/>
      <c r="AQ252" s="224"/>
      <c r="AR252" s="224"/>
      <c r="AS252" s="224"/>
      <c r="AT252" s="224"/>
      <c r="AU252" s="224"/>
      <c r="AV252" s="224"/>
      <c r="AW252" s="224"/>
      <c r="AX252" s="224"/>
      <c r="AY252" s="224"/>
    </row>
    <row r="253">
      <c r="A253" s="219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5"/>
      <c r="AA253" s="225"/>
      <c r="AB253" s="225"/>
      <c r="AC253" s="225"/>
      <c r="AD253" s="225"/>
      <c r="AE253" s="225"/>
      <c r="AF253" s="225"/>
      <c r="AG253" s="220"/>
      <c r="AH253" s="220"/>
      <c r="AI253" s="220"/>
      <c r="AJ253" s="220"/>
      <c r="AK253" s="220"/>
      <c r="AL253" s="220"/>
      <c r="AM253" s="220"/>
      <c r="AN253" s="220"/>
      <c r="AO253" s="267"/>
      <c r="AP253" s="220"/>
      <c r="AQ253" s="224"/>
      <c r="AR253" s="224"/>
      <c r="AS253" s="224"/>
      <c r="AT253" s="224"/>
      <c r="AU253" s="224"/>
      <c r="AV253" s="224"/>
      <c r="AW253" s="224"/>
      <c r="AX253" s="224"/>
      <c r="AY253" s="224"/>
    </row>
    <row r="254">
      <c r="A254" s="219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5"/>
      <c r="AA254" s="225"/>
      <c r="AB254" s="225"/>
      <c r="AC254" s="225"/>
      <c r="AD254" s="225"/>
      <c r="AE254" s="225"/>
      <c r="AF254" s="225"/>
      <c r="AG254" s="220"/>
      <c r="AH254" s="220"/>
      <c r="AI254" s="220"/>
      <c r="AJ254" s="220"/>
      <c r="AK254" s="220"/>
      <c r="AL254" s="220"/>
      <c r="AM254" s="220"/>
      <c r="AN254" s="220"/>
      <c r="AO254" s="267"/>
      <c r="AP254" s="220"/>
      <c r="AQ254" s="224"/>
      <c r="AR254" s="224"/>
      <c r="AS254" s="224"/>
      <c r="AT254" s="224"/>
      <c r="AU254" s="224"/>
      <c r="AV254" s="224"/>
      <c r="AW254" s="224"/>
      <c r="AX254" s="224"/>
      <c r="AY254" s="224"/>
    </row>
    <row r="255">
      <c r="A255" s="219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5"/>
      <c r="AA255" s="225"/>
      <c r="AB255" s="225"/>
      <c r="AC255" s="225"/>
      <c r="AD255" s="225"/>
      <c r="AE255" s="225"/>
      <c r="AF255" s="225"/>
      <c r="AG255" s="220"/>
      <c r="AH255" s="220"/>
      <c r="AI255" s="220"/>
      <c r="AJ255" s="220"/>
      <c r="AK255" s="220"/>
      <c r="AL255" s="220"/>
      <c r="AM255" s="220"/>
      <c r="AN255" s="220"/>
      <c r="AO255" s="267"/>
      <c r="AP255" s="220"/>
      <c r="AQ255" s="224"/>
      <c r="AR255" s="224"/>
      <c r="AS255" s="224"/>
      <c r="AT255" s="224"/>
      <c r="AU255" s="224"/>
      <c r="AV255" s="224"/>
      <c r="AW255" s="224"/>
      <c r="AX255" s="224"/>
      <c r="AY255" s="224"/>
    </row>
    <row r="256">
      <c r="A256" s="219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5"/>
      <c r="AA256" s="225"/>
      <c r="AB256" s="225"/>
      <c r="AC256" s="225"/>
      <c r="AD256" s="225"/>
      <c r="AE256" s="225"/>
      <c r="AF256" s="225"/>
      <c r="AG256" s="220"/>
      <c r="AH256" s="220"/>
      <c r="AI256" s="220"/>
      <c r="AJ256" s="220"/>
      <c r="AK256" s="220"/>
      <c r="AL256" s="220"/>
      <c r="AM256" s="220"/>
      <c r="AN256" s="220"/>
      <c r="AO256" s="267"/>
      <c r="AP256" s="220"/>
      <c r="AQ256" s="224"/>
      <c r="AR256" s="224"/>
      <c r="AS256" s="224"/>
      <c r="AT256" s="224"/>
      <c r="AU256" s="224"/>
      <c r="AV256" s="224"/>
      <c r="AW256" s="224"/>
      <c r="AX256" s="224"/>
      <c r="AY256" s="224"/>
    </row>
    <row r="257">
      <c r="A257" s="219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5"/>
      <c r="AA257" s="225"/>
      <c r="AB257" s="225"/>
      <c r="AC257" s="225"/>
      <c r="AD257" s="225"/>
      <c r="AE257" s="225"/>
      <c r="AF257" s="225"/>
      <c r="AG257" s="220"/>
      <c r="AH257" s="220"/>
      <c r="AI257" s="220"/>
      <c r="AJ257" s="220"/>
      <c r="AK257" s="220"/>
      <c r="AL257" s="220"/>
      <c r="AM257" s="220"/>
      <c r="AN257" s="220"/>
      <c r="AO257" s="267"/>
      <c r="AP257" s="220"/>
      <c r="AQ257" s="224"/>
      <c r="AR257" s="224"/>
      <c r="AS257" s="224"/>
      <c r="AT257" s="224"/>
      <c r="AU257" s="224"/>
      <c r="AV257" s="224"/>
      <c r="AW257" s="224"/>
      <c r="AX257" s="224"/>
      <c r="AY257" s="224"/>
    </row>
    <row r="258">
      <c r="A258" s="219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5"/>
      <c r="AA258" s="225"/>
      <c r="AB258" s="225"/>
      <c r="AC258" s="225"/>
      <c r="AD258" s="225"/>
      <c r="AE258" s="225"/>
      <c r="AF258" s="225"/>
      <c r="AG258" s="220"/>
      <c r="AH258" s="220"/>
      <c r="AI258" s="220"/>
      <c r="AJ258" s="220"/>
      <c r="AK258" s="220"/>
      <c r="AL258" s="220"/>
      <c r="AM258" s="220"/>
      <c r="AN258" s="220"/>
      <c r="AO258" s="267"/>
      <c r="AP258" s="220"/>
      <c r="AQ258" s="224"/>
      <c r="AR258" s="224"/>
      <c r="AS258" s="224"/>
      <c r="AT258" s="224"/>
      <c r="AU258" s="224"/>
      <c r="AV258" s="224"/>
      <c r="AW258" s="224"/>
      <c r="AX258" s="224"/>
      <c r="AY258" s="224"/>
    </row>
    <row r="259">
      <c r="A259" s="219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5"/>
      <c r="AA259" s="225"/>
      <c r="AB259" s="225"/>
      <c r="AC259" s="225"/>
      <c r="AD259" s="225"/>
      <c r="AE259" s="225"/>
      <c r="AF259" s="225"/>
      <c r="AG259" s="220"/>
      <c r="AH259" s="220"/>
      <c r="AI259" s="220"/>
      <c r="AJ259" s="220"/>
      <c r="AK259" s="220"/>
      <c r="AL259" s="220"/>
      <c r="AM259" s="220"/>
      <c r="AN259" s="220"/>
      <c r="AO259" s="267"/>
      <c r="AP259" s="220"/>
      <c r="AQ259" s="224"/>
      <c r="AR259" s="224"/>
      <c r="AS259" s="224"/>
      <c r="AT259" s="224"/>
      <c r="AU259" s="224"/>
      <c r="AV259" s="224"/>
      <c r="AW259" s="224"/>
      <c r="AX259" s="224"/>
      <c r="AY259" s="224"/>
    </row>
    <row r="260">
      <c r="A260" s="219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5"/>
      <c r="AA260" s="225"/>
      <c r="AB260" s="225"/>
      <c r="AC260" s="225"/>
      <c r="AD260" s="225"/>
      <c r="AE260" s="225"/>
      <c r="AF260" s="225"/>
      <c r="AG260" s="220"/>
      <c r="AH260" s="220"/>
      <c r="AI260" s="220"/>
      <c r="AJ260" s="220"/>
      <c r="AK260" s="220"/>
      <c r="AL260" s="220"/>
      <c r="AM260" s="220"/>
      <c r="AN260" s="220"/>
      <c r="AO260" s="267"/>
      <c r="AP260" s="220"/>
      <c r="AQ260" s="224"/>
      <c r="AR260" s="224"/>
      <c r="AS260" s="224"/>
      <c r="AT260" s="224"/>
      <c r="AU260" s="224"/>
      <c r="AV260" s="224"/>
      <c r="AW260" s="224"/>
      <c r="AX260" s="224"/>
      <c r="AY260" s="224"/>
    </row>
    <row r="261">
      <c r="A261" s="219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5"/>
      <c r="AA261" s="225"/>
      <c r="AB261" s="225"/>
      <c r="AC261" s="225"/>
      <c r="AD261" s="225"/>
      <c r="AE261" s="225"/>
      <c r="AF261" s="225"/>
      <c r="AG261" s="220"/>
      <c r="AH261" s="220"/>
      <c r="AI261" s="220"/>
      <c r="AJ261" s="220"/>
      <c r="AK261" s="220"/>
      <c r="AL261" s="220"/>
      <c r="AM261" s="220"/>
      <c r="AN261" s="220"/>
      <c r="AO261" s="267"/>
      <c r="AP261" s="220"/>
      <c r="AQ261" s="224"/>
      <c r="AR261" s="224"/>
      <c r="AS261" s="224"/>
      <c r="AT261" s="224"/>
      <c r="AU261" s="224"/>
      <c r="AV261" s="224"/>
      <c r="AW261" s="224"/>
      <c r="AX261" s="224"/>
      <c r="AY261" s="224"/>
    </row>
    <row r="262">
      <c r="A262" s="219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5"/>
      <c r="AA262" s="225"/>
      <c r="AB262" s="225"/>
      <c r="AC262" s="225"/>
      <c r="AD262" s="225"/>
      <c r="AE262" s="225"/>
      <c r="AF262" s="225"/>
      <c r="AG262" s="220"/>
      <c r="AH262" s="220"/>
      <c r="AI262" s="220"/>
      <c r="AJ262" s="220"/>
      <c r="AK262" s="220"/>
      <c r="AL262" s="220"/>
      <c r="AM262" s="220"/>
      <c r="AN262" s="220"/>
      <c r="AO262" s="267"/>
      <c r="AP262" s="220"/>
      <c r="AQ262" s="224"/>
      <c r="AR262" s="224"/>
      <c r="AS262" s="224"/>
      <c r="AT262" s="224"/>
      <c r="AU262" s="224"/>
      <c r="AV262" s="224"/>
      <c r="AW262" s="224"/>
      <c r="AX262" s="224"/>
      <c r="AY262" s="224"/>
    </row>
    <row r="263">
      <c r="A263" s="219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5"/>
      <c r="AA263" s="225"/>
      <c r="AB263" s="225"/>
      <c r="AC263" s="225"/>
      <c r="AD263" s="225"/>
      <c r="AE263" s="225"/>
      <c r="AF263" s="225"/>
      <c r="AG263" s="220"/>
      <c r="AH263" s="220"/>
      <c r="AI263" s="220"/>
      <c r="AJ263" s="220"/>
      <c r="AK263" s="220"/>
      <c r="AL263" s="220"/>
      <c r="AM263" s="220"/>
      <c r="AN263" s="220"/>
      <c r="AO263" s="267"/>
      <c r="AP263" s="220"/>
      <c r="AQ263" s="224"/>
      <c r="AR263" s="224"/>
      <c r="AS263" s="224"/>
      <c r="AT263" s="224"/>
      <c r="AU263" s="224"/>
      <c r="AV263" s="224"/>
      <c r="AW263" s="224"/>
      <c r="AX263" s="224"/>
      <c r="AY263" s="224"/>
    </row>
    <row r="264">
      <c r="A264" s="219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5"/>
      <c r="AA264" s="225"/>
      <c r="AB264" s="225"/>
      <c r="AC264" s="225"/>
      <c r="AD264" s="225"/>
      <c r="AE264" s="225"/>
      <c r="AF264" s="225"/>
      <c r="AG264" s="220"/>
      <c r="AH264" s="220"/>
      <c r="AI264" s="220"/>
      <c r="AJ264" s="220"/>
      <c r="AK264" s="220"/>
      <c r="AL264" s="220"/>
      <c r="AM264" s="220"/>
      <c r="AN264" s="220"/>
      <c r="AO264" s="267"/>
      <c r="AP264" s="220"/>
      <c r="AQ264" s="224"/>
      <c r="AR264" s="224"/>
      <c r="AS264" s="224"/>
      <c r="AT264" s="224"/>
      <c r="AU264" s="224"/>
      <c r="AV264" s="224"/>
      <c r="AW264" s="224"/>
      <c r="AX264" s="224"/>
      <c r="AY264" s="224"/>
    </row>
    <row r="265">
      <c r="A265" s="219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5"/>
      <c r="AA265" s="225"/>
      <c r="AB265" s="225"/>
      <c r="AC265" s="225"/>
      <c r="AD265" s="225"/>
      <c r="AE265" s="225"/>
      <c r="AF265" s="225"/>
      <c r="AG265" s="220"/>
      <c r="AH265" s="220"/>
      <c r="AI265" s="220"/>
      <c r="AJ265" s="220"/>
      <c r="AK265" s="220"/>
      <c r="AL265" s="220"/>
      <c r="AM265" s="220"/>
      <c r="AN265" s="220"/>
      <c r="AO265" s="267"/>
      <c r="AP265" s="220"/>
      <c r="AQ265" s="224"/>
      <c r="AR265" s="224"/>
      <c r="AS265" s="224"/>
      <c r="AT265" s="224"/>
      <c r="AU265" s="224"/>
      <c r="AV265" s="224"/>
      <c r="AW265" s="224"/>
      <c r="AX265" s="224"/>
      <c r="AY265" s="224"/>
    </row>
    <row r="266">
      <c r="A266" s="219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5"/>
      <c r="AA266" s="225"/>
      <c r="AB266" s="225"/>
      <c r="AC266" s="225"/>
      <c r="AD266" s="225"/>
      <c r="AE266" s="225"/>
      <c r="AF266" s="225"/>
      <c r="AG266" s="220"/>
      <c r="AH266" s="220"/>
      <c r="AI266" s="220"/>
      <c r="AJ266" s="220"/>
      <c r="AK266" s="220"/>
      <c r="AL266" s="220"/>
      <c r="AM266" s="220"/>
      <c r="AN266" s="220"/>
      <c r="AO266" s="267"/>
      <c r="AP266" s="220"/>
      <c r="AQ266" s="224"/>
      <c r="AR266" s="224"/>
      <c r="AS266" s="224"/>
      <c r="AT266" s="224"/>
      <c r="AU266" s="224"/>
      <c r="AV266" s="224"/>
      <c r="AW266" s="224"/>
      <c r="AX266" s="224"/>
      <c r="AY266" s="224"/>
    </row>
    <row r="267">
      <c r="A267" s="219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5"/>
      <c r="AA267" s="225"/>
      <c r="AB267" s="225"/>
      <c r="AC267" s="225"/>
      <c r="AD267" s="225"/>
      <c r="AE267" s="225"/>
      <c r="AF267" s="225"/>
      <c r="AG267" s="220"/>
      <c r="AH267" s="220"/>
      <c r="AI267" s="220"/>
      <c r="AJ267" s="220"/>
      <c r="AK267" s="220"/>
      <c r="AL267" s="220"/>
      <c r="AM267" s="220"/>
      <c r="AN267" s="220"/>
      <c r="AO267" s="267"/>
      <c r="AP267" s="220"/>
      <c r="AQ267" s="224"/>
      <c r="AR267" s="224"/>
      <c r="AS267" s="224"/>
      <c r="AT267" s="224"/>
      <c r="AU267" s="224"/>
      <c r="AV267" s="224"/>
      <c r="AW267" s="224"/>
      <c r="AX267" s="224"/>
      <c r="AY267" s="224"/>
    </row>
    <row r="268">
      <c r="A268" s="219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5"/>
      <c r="AA268" s="225"/>
      <c r="AB268" s="225"/>
      <c r="AC268" s="225"/>
      <c r="AD268" s="225"/>
      <c r="AE268" s="225"/>
      <c r="AF268" s="225"/>
      <c r="AG268" s="220"/>
      <c r="AH268" s="220"/>
      <c r="AI268" s="220"/>
      <c r="AJ268" s="220"/>
      <c r="AK268" s="220"/>
      <c r="AL268" s="220"/>
      <c r="AM268" s="220"/>
      <c r="AN268" s="220"/>
      <c r="AO268" s="267"/>
      <c r="AP268" s="220"/>
      <c r="AQ268" s="224"/>
      <c r="AR268" s="224"/>
      <c r="AS268" s="224"/>
      <c r="AT268" s="224"/>
      <c r="AU268" s="224"/>
      <c r="AV268" s="224"/>
      <c r="AW268" s="224"/>
      <c r="AX268" s="224"/>
      <c r="AY268" s="224"/>
    </row>
    <row r="269">
      <c r="A269" s="219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5"/>
      <c r="AA269" s="225"/>
      <c r="AB269" s="225"/>
      <c r="AC269" s="225"/>
      <c r="AD269" s="225"/>
      <c r="AE269" s="225"/>
      <c r="AF269" s="225"/>
      <c r="AG269" s="220"/>
      <c r="AH269" s="220"/>
      <c r="AI269" s="220"/>
      <c r="AJ269" s="220"/>
      <c r="AK269" s="220"/>
      <c r="AL269" s="220"/>
      <c r="AM269" s="220"/>
      <c r="AN269" s="220"/>
      <c r="AO269" s="267"/>
      <c r="AP269" s="220"/>
      <c r="AQ269" s="224"/>
      <c r="AR269" s="224"/>
      <c r="AS269" s="224"/>
      <c r="AT269" s="224"/>
      <c r="AU269" s="224"/>
      <c r="AV269" s="224"/>
      <c r="AW269" s="224"/>
      <c r="AX269" s="224"/>
      <c r="AY269" s="224"/>
    </row>
    <row r="270">
      <c r="A270" s="219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5"/>
      <c r="AA270" s="225"/>
      <c r="AB270" s="225"/>
      <c r="AC270" s="225"/>
      <c r="AD270" s="225"/>
      <c r="AE270" s="225"/>
      <c r="AF270" s="225"/>
      <c r="AG270" s="220"/>
      <c r="AH270" s="220"/>
      <c r="AI270" s="220"/>
      <c r="AJ270" s="220"/>
      <c r="AK270" s="220"/>
      <c r="AL270" s="220"/>
      <c r="AM270" s="220"/>
      <c r="AN270" s="220"/>
      <c r="AO270" s="267"/>
      <c r="AP270" s="220"/>
      <c r="AQ270" s="224"/>
      <c r="AR270" s="224"/>
      <c r="AS270" s="224"/>
      <c r="AT270" s="224"/>
      <c r="AU270" s="224"/>
      <c r="AV270" s="224"/>
      <c r="AW270" s="224"/>
      <c r="AX270" s="224"/>
      <c r="AY270" s="224"/>
    </row>
    <row r="271">
      <c r="A271" s="219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5"/>
      <c r="AA271" s="225"/>
      <c r="AB271" s="225"/>
      <c r="AC271" s="225"/>
      <c r="AD271" s="225"/>
      <c r="AE271" s="225"/>
      <c r="AF271" s="225"/>
      <c r="AG271" s="220"/>
      <c r="AH271" s="220"/>
      <c r="AI271" s="220"/>
      <c r="AJ271" s="220"/>
      <c r="AK271" s="220"/>
      <c r="AL271" s="220"/>
      <c r="AM271" s="220"/>
      <c r="AN271" s="220"/>
      <c r="AO271" s="267"/>
      <c r="AP271" s="220"/>
      <c r="AQ271" s="224"/>
      <c r="AR271" s="224"/>
      <c r="AS271" s="224"/>
      <c r="AT271" s="224"/>
      <c r="AU271" s="224"/>
      <c r="AV271" s="224"/>
      <c r="AW271" s="224"/>
      <c r="AX271" s="224"/>
      <c r="AY271" s="224"/>
    </row>
    <row r="272">
      <c r="A272" s="219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5"/>
      <c r="AA272" s="225"/>
      <c r="AB272" s="225"/>
      <c r="AC272" s="225"/>
      <c r="AD272" s="225"/>
      <c r="AE272" s="225"/>
      <c r="AF272" s="225"/>
      <c r="AG272" s="220"/>
      <c r="AH272" s="220"/>
      <c r="AI272" s="220"/>
      <c r="AJ272" s="220"/>
      <c r="AK272" s="220"/>
      <c r="AL272" s="220"/>
      <c r="AM272" s="220"/>
      <c r="AN272" s="220"/>
      <c r="AO272" s="267"/>
      <c r="AP272" s="220"/>
      <c r="AQ272" s="224"/>
      <c r="AR272" s="224"/>
      <c r="AS272" s="224"/>
      <c r="AT272" s="224"/>
      <c r="AU272" s="224"/>
      <c r="AV272" s="224"/>
      <c r="AW272" s="224"/>
      <c r="AX272" s="224"/>
      <c r="AY272" s="224"/>
    </row>
    <row r="273">
      <c r="A273" s="219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5"/>
      <c r="AA273" s="225"/>
      <c r="AB273" s="225"/>
      <c r="AC273" s="225"/>
      <c r="AD273" s="225"/>
      <c r="AE273" s="225"/>
      <c r="AF273" s="225"/>
      <c r="AG273" s="220"/>
      <c r="AH273" s="220"/>
      <c r="AI273" s="220"/>
      <c r="AJ273" s="220"/>
      <c r="AK273" s="220"/>
      <c r="AL273" s="220"/>
      <c r="AM273" s="220"/>
      <c r="AN273" s="220"/>
      <c r="AO273" s="267"/>
      <c r="AP273" s="220"/>
      <c r="AQ273" s="224"/>
      <c r="AR273" s="224"/>
      <c r="AS273" s="224"/>
      <c r="AT273" s="224"/>
      <c r="AU273" s="224"/>
      <c r="AV273" s="224"/>
      <c r="AW273" s="224"/>
      <c r="AX273" s="224"/>
      <c r="AY273" s="224"/>
    </row>
    <row r="274">
      <c r="A274" s="219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5"/>
      <c r="AA274" s="225"/>
      <c r="AB274" s="225"/>
      <c r="AC274" s="225"/>
      <c r="AD274" s="225"/>
      <c r="AE274" s="225"/>
      <c r="AF274" s="225"/>
      <c r="AG274" s="220"/>
      <c r="AH274" s="220"/>
      <c r="AI274" s="220"/>
      <c r="AJ274" s="220"/>
      <c r="AK274" s="220"/>
      <c r="AL274" s="220"/>
      <c r="AM274" s="220"/>
      <c r="AN274" s="220"/>
      <c r="AO274" s="267"/>
      <c r="AP274" s="220"/>
      <c r="AQ274" s="224"/>
      <c r="AR274" s="224"/>
      <c r="AS274" s="224"/>
      <c r="AT274" s="224"/>
      <c r="AU274" s="224"/>
      <c r="AV274" s="224"/>
      <c r="AW274" s="224"/>
      <c r="AX274" s="224"/>
      <c r="AY274" s="224"/>
    </row>
    <row r="275">
      <c r="A275" s="219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5"/>
      <c r="AA275" s="225"/>
      <c r="AB275" s="225"/>
      <c r="AC275" s="225"/>
      <c r="AD275" s="225"/>
      <c r="AE275" s="225"/>
      <c r="AF275" s="225"/>
      <c r="AG275" s="220"/>
      <c r="AH275" s="220"/>
      <c r="AI275" s="220"/>
      <c r="AJ275" s="220"/>
      <c r="AK275" s="220"/>
      <c r="AL275" s="220"/>
      <c r="AM275" s="220"/>
      <c r="AN275" s="220"/>
      <c r="AO275" s="267"/>
      <c r="AP275" s="220"/>
      <c r="AQ275" s="224"/>
      <c r="AR275" s="224"/>
      <c r="AS275" s="224"/>
      <c r="AT275" s="224"/>
      <c r="AU275" s="224"/>
      <c r="AV275" s="224"/>
      <c r="AW275" s="224"/>
      <c r="AX275" s="224"/>
      <c r="AY275" s="224"/>
    </row>
    <row r="276">
      <c r="A276" s="219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5"/>
      <c r="AA276" s="225"/>
      <c r="AB276" s="225"/>
      <c r="AC276" s="225"/>
      <c r="AD276" s="225"/>
      <c r="AE276" s="225"/>
      <c r="AF276" s="225"/>
      <c r="AG276" s="220"/>
      <c r="AH276" s="220"/>
      <c r="AI276" s="220"/>
      <c r="AJ276" s="220"/>
      <c r="AK276" s="220"/>
      <c r="AL276" s="220"/>
      <c r="AM276" s="220"/>
      <c r="AN276" s="220"/>
      <c r="AO276" s="267"/>
      <c r="AP276" s="220"/>
      <c r="AQ276" s="224"/>
      <c r="AR276" s="224"/>
      <c r="AS276" s="224"/>
      <c r="AT276" s="224"/>
      <c r="AU276" s="224"/>
      <c r="AV276" s="224"/>
      <c r="AW276" s="224"/>
      <c r="AX276" s="224"/>
      <c r="AY276" s="224"/>
    </row>
    <row r="277">
      <c r="A277" s="219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5"/>
      <c r="AA277" s="225"/>
      <c r="AB277" s="225"/>
      <c r="AC277" s="225"/>
      <c r="AD277" s="225"/>
      <c r="AE277" s="225"/>
      <c r="AF277" s="225"/>
      <c r="AG277" s="220"/>
      <c r="AH277" s="220"/>
      <c r="AI277" s="220"/>
      <c r="AJ277" s="220"/>
      <c r="AK277" s="220"/>
      <c r="AL277" s="220"/>
      <c r="AM277" s="220"/>
      <c r="AN277" s="220"/>
      <c r="AO277" s="267"/>
      <c r="AP277" s="220"/>
      <c r="AQ277" s="224"/>
      <c r="AR277" s="224"/>
      <c r="AS277" s="224"/>
      <c r="AT277" s="224"/>
      <c r="AU277" s="224"/>
      <c r="AV277" s="224"/>
      <c r="AW277" s="224"/>
      <c r="AX277" s="224"/>
      <c r="AY277" s="224"/>
    </row>
    <row r="278">
      <c r="A278" s="219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5"/>
      <c r="AA278" s="225"/>
      <c r="AB278" s="225"/>
      <c r="AC278" s="225"/>
      <c r="AD278" s="225"/>
      <c r="AE278" s="225"/>
      <c r="AF278" s="225"/>
      <c r="AG278" s="220"/>
      <c r="AH278" s="220"/>
      <c r="AI278" s="220"/>
      <c r="AJ278" s="220"/>
      <c r="AK278" s="220"/>
      <c r="AL278" s="220"/>
      <c r="AM278" s="220"/>
      <c r="AN278" s="220"/>
      <c r="AO278" s="267"/>
      <c r="AP278" s="220"/>
      <c r="AQ278" s="224"/>
      <c r="AR278" s="224"/>
      <c r="AS278" s="224"/>
      <c r="AT278" s="224"/>
      <c r="AU278" s="224"/>
      <c r="AV278" s="224"/>
      <c r="AW278" s="224"/>
      <c r="AX278" s="224"/>
      <c r="AY278" s="224"/>
    </row>
    <row r="279">
      <c r="A279" s="219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5"/>
      <c r="AA279" s="225"/>
      <c r="AB279" s="225"/>
      <c r="AC279" s="225"/>
      <c r="AD279" s="225"/>
      <c r="AE279" s="225"/>
      <c r="AF279" s="225"/>
      <c r="AG279" s="220"/>
      <c r="AH279" s="220"/>
      <c r="AI279" s="220"/>
      <c r="AJ279" s="220"/>
      <c r="AK279" s="220"/>
      <c r="AL279" s="220"/>
      <c r="AM279" s="220"/>
      <c r="AN279" s="220"/>
      <c r="AO279" s="267"/>
      <c r="AP279" s="220"/>
      <c r="AQ279" s="224"/>
      <c r="AR279" s="224"/>
      <c r="AS279" s="224"/>
      <c r="AT279" s="224"/>
      <c r="AU279" s="224"/>
      <c r="AV279" s="224"/>
      <c r="AW279" s="224"/>
      <c r="AX279" s="224"/>
      <c r="AY279" s="224"/>
    </row>
    <row r="280">
      <c r="A280" s="219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5"/>
      <c r="AA280" s="225"/>
      <c r="AB280" s="225"/>
      <c r="AC280" s="225"/>
      <c r="AD280" s="225"/>
      <c r="AE280" s="225"/>
      <c r="AF280" s="225"/>
      <c r="AG280" s="220"/>
      <c r="AH280" s="220"/>
      <c r="AI280" s="220"/>
      <c r="AJ280" s="220"/>
      <c r="AK280" s="220"/>
      <c r="AL280" s="220"/>
      <c r="AM280" s="220"/>
      <c r="AN280" s="220"/>
      <c r="AO280" s="267"/>
      <c r="AP280" s="220"/>
      <c r="AQ280" s="224"/>
      <c r="AR280" s="224"/>
      <c r="AS280" s="224"/>
      <c r="AT280" s="224"/>
      <c r="AU280" s="224"/>
      <c r="AV280" s="224"/>
      <c r="AW280" s="224"/>
      <c r="AX280" s="224"/>
      <c r="AY280" s="224"/>
    </row>
    <row r="281">
      <c r="A281" s="219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5"/>
      <c r="AA281" s="225"/>
      <c r="AB281" s="225"/>
      <c r="AC281" s="225"/>
      <c r="AD281" s="225"/>
      <c r="AE281" s="225"/>
      <c r="AF281" s="225"/>
      <c r="AG281" s="220"/>
      <c r="AH281" s="220"/>
      <c r="AI281" s="220"/>
      <c r="AJ281" s="220"/>
      <c r="AK281" s="220"/>
      <c r="AL281" s="220"/>
      <c r="AM281" s="220"/>
      <c r="AN281" s="220"/>
      <c r="AO281" s="267"/>
      <c r="AP281" s="220"/>
      <c r="AQ281" s="224"/>
      <c r="AR281" s="224"/>
      <c r="AS281" s="224"/>
      <c r="AT281" s="224"/>
      <c r="AU281" s="224"/>
      <c r="AV281" s="224"/>
      <c r="AW281" s="224"/>
      <c r="AX281" s="224"/>
      <c r="AY281" s="224"/>
    </row>
    <row r="282">
      <c r="A282" s="219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5"/>
      <c r="AA282" s="225"/>
      <c r="AB282" s="225"/>
      <c r="AC282" s="225"/>
      <c r="AD282" s="225"/>
      <c r="AE282" s="225"/>
      <c r="AF282" s="225"/>
      <c r="AG282" s="220"/>
      <c r="AH282" s="220"/>
      <c r="AI282" s="220"/>
      <c r="AJ282" s="220"/>
      <c r="AK282" s="220"/>
      <c r="AL282" s="220"/>
      <c r="AM282" s="220"/>
      <c r="AN282" s="220"/>
      <c r="AO282" s="267"/>
      <c r="AP282" s="220"/>
      <c r="AQ282" s="224"/>
      <c r="AR282" s="224"/>
      <c r="AS282" s="224"/>
      <c r="AT282" s="224"/>
      <c r="AU282" s="224"/>
      <c r="AV282" s="224"/>
      <c r="AW282" s="224"/>
      <c r="AX282" s="224"/>
      <c r="AY282" s="224"/>
    </row>
    <row r="283">
      <c r="A283" s="219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5"/>
      <c r="AA283" s="225"/>
      <c r="AB283" s="225"/>
      <c r="AC283" s="225"/>
      <c r="AD283" s="225"/>
      <c r="AE283" s="225"/>
      <c r="AF283" s="225"/>
      <c r="AG283" s="220"/>
      <c r="AH283" s="220"/>
      <c r="AI283" s="220"/>
      <c r="AJ283" s="220"/>
      <c r="AK283" s="220"/>
      <c r="AL283" s="220"/>
      <c r="AM283" s="220"/>
      <c r="AN283" s="220"/>
      <c r="AO283" s="267"/>
      <c r="AP283" s="220"/>
      <c r="AQ283" s="224"/>
      <c r="AR283" s="224"/>
      <c r="AS283" s="224"/>
      <c r="AT283" s="224"/>
      <c r="AU283" s="224"/>
      <c r="AV283" s="224"/>
      <c r="AW283" s="224"/>
      <c r="AX283" s="224"/>
      <c r="AY283" s="224"/>
    </row>
    <row r="284">
      <c r="A284" s="219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5"/>
      <c r="AA284" s="225"/>
      <c r="AB284" s="225"/>
      <c r="AC284" s="225"/>
      <c r="AD284" s="225"/>
      <c r="AE284" s="225"/>
      <c r="AF284" s="225"/>
      <c r="AG284" s="220"/>
      <c r="AH284" s="220"/>
      <c r="AI284" s="220"/>
      <c r="AJ284" s="220"/>
      <c r="AK284" s="220"/>
      <c r="AL284" s="220"/>
      <c r="AM284" s="220"/>
      <c r="AN284" s="220"/>
      <c r="AO284" s="267"/>
      <c r="AP284" s="220"/>
      <c r="AQ284" s="224"/>
      <c r="AR284" s="224"/>
      <c r="AS284" s="224"/>
      <c r="AT284" s="224"/>
      <c r="AU284" s="224"/>
      <c r="AV284" s="224"/>
      <c r="AW284" s="224"/>
      <c r="AX284" s="224"/>
      <c r="AY284" s="224"/>
    </row>
    <row r="285">
      <c r="A285" s="219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5"/>
      <c r="AA285" s="225"/>
      <c r="AB285" s="225"/>
      <c r="AC285" s="225"/>
      <c r="AD285" s="225"/>
      <c r="AE285" s="225"/>
      <c r="AF285" s="225"/>
      <c r="AG285" s="220"/>
      <c r="AH285" s="220"/>
      <c r="AI285" s="220"/>
      <c r="AJ285" s="220"/>
      <c r="AK285" s="220"/>
      <c r="AL285" s="220"/>
      <c r="AM285" s="220"/>
      <c r="AN285" s="220"/>
      <c r="AO285" s="267"/>
      <c r="AP285" s="220"/>
      <c r="AQ285" s="224"/>
      <c r="AR285" s="224"/>
      <c r="AS285" s="224"/>
      <c r="AT285" s="224"/>
      <c r="AU285" s="224"/>
      <c r="AV285" s="224"/>
      <c r="AW285" s="224"/>
      <c r="AX285" s="224"/>
      <c r="AY285" s="224"/>
    </row>
    <row r="286">
      <c r="A286" s="219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5"/>
      <c r="AA286" s="225"/>
      <c r="AB286" s="225"/>
      <c r="AC286" s="225"/>
      <c r="AD286" s="225"/>
      <c r="AE286" s="225"/>
      <c r="AF286" s="225"/>
      <c r="AG286" s="220"/>
      <c r="AH286" s="220"/>
      <c r="AI286" s="220"/>
      <c r="AJ286" s="220"/>
      <c r="AK286" s="220"/>
      <c r="AL286" s="220"/>
      <c r="AM286" s="220"/>
      <c r="AN286" s="220"/>
      <c r="AO286" s="267"/>
      <c r="AP286" s="220"/>
      <c r="AQ286" s="224"/>
      <c r="AR286" s="224"/>
      <c r="AS286" s="224"/>
      <c r="AT286" s="224"/>
      <c r="AU286" s="224"/>
      <c r="AV286" s="224"/>
      <c r="AW286" s="224"/>
      <c r="AX286" s="224"/>
      <c r="AY286" s="224"/>
    </row>
    <row r="287">
      <c r="A287" s="219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5"/>
      <c r="AA287" s="225"/>
      <c r="AB287" s="225"/>
      <c r="AC287" s="225"/>
      <c r="AD287" s="225"/>
      <c r="AE287" s="225"/>
      <c r="AF287" s="225"/>
      <c r="AG287" s="220"/>
      <c r="AH287" s="220"/>
      <c r="AI287" s="220"/>
      <c r="AJ287" s="220"/>
      <c r="AK287" s="220"/>
      <c r="AL287" s="220"/>
      <c r="AM287" s="220"/>
      <c r="AN287" s="220"/>
      <c r="AO287" s="267"/>
      <c r="AP287" s="220"/>
      <c r="AQ287" s="224"/>
      <c r="AR287" s="224"/>
      <c r="AS287" s="224"/>
      <c r="AT287" s="224"/>
      <c r="AU287" s="224"/>
      <c r="AV287" s="224"/>
      <c r="AW287" s="224"/>
      <c r="AX287" s="224"/>
      <c r="AY287" s="224"/>
    </row>
    <row r="288">
      <c r="A288" s="219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5"/>
      <c r="AA288" s="225"/>
      <c r="AB288" s="225"/>
      <c r="AC288" s="225"/>
      <c r="AD288" s="225"/>
      <c r="AE288" s="225"/>
      <c r="AF288" s="225"/>
      <c r="AG288" s="220"/>
      <c r="AH288" s="220"/>
      <c r="AI288" s="220"/>
      <c r="AJ288" s="220"/>
      <c r="AK288" s="220"/>
      <c r="AL288" s="220"/>
      <c r="AM288" s="220"/>
      <c r="AN288" s="220"/>
      <c r="AO288" s="267"/>
      <c r="AP288" s="220"/>
      <c r="AQ288" s="224"/>
      <c r="AR288" s="224"/>
      <c r="AS288" s="224"/>
      <c r="AT288" s="224"/>
      <c r="AU288" s="224"/>
      <c r="AV288" s="224"/>
      <c r="AW288" s="224"/>
      <c r="AX288" s="224"/>
      <c r="AY288" s="224"/>
    </row>
    <row r="289">
      <c r="A289" s="219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5"/>
      <c r="AA289" s="225"/>
      <c r="AB289" s="225"/>
      <c r="AC289" s="225"/>
      <c r="AD289" s="225"/>
      <c r="AE289" s="225"/>
      <c r="AF289" s="225"/>
      <c r="AG289" s="220"/>
      <c r="AH289" s="220"/>
      <c r="AI289" s="220"/>
      <c r="AJ289" s="220"/>
      <c r="AK289" s="220"/>
      <c r="AL289" s="220"/>
      <c r="AM289" s="220"/>
      <c r="AN289" s="220"/>
      <c r="AO289" s="267"/>
      <c r="AP289" s="220"/>
      <c r="AQ289" s="224"/>
      <c r="AR289" s="224"/>
      <c r="AS289" s="224"/>
      <c r="AT289" s="224"/>
      <c r="AU289" s="224"/>
      <c r="AV289" s="224"/>
      <c r="AW289" s="224"/>
      <c r="AX289" s="224"/>
      <c r="AY289" s="224"/>
    </row>
    <row r="290">
      <c r="A290" s="219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5"/>
      <c r="AA290" s="225"/>
      <c r="AB290" s="225"/>
      <c r="AC290" s="225"/>
      <c r="AD290" s="225"/>
      <c r="AE290" s="225"/>
      <c r="AF290" s="225"/>
      <c r="AG290" s="220"/>
      <c r="AH290" s="220"/>
      <c r="AI290" s="220"/>
      <c r="AJ290" s="220"/>
      <c r="AK290" s="220"/>
      <c r="AL290" s="220"/>
      <c r="AM290" s="220"/>
      <c r="AN290" s="220"/>
      <c r="AO290" s="267"/>
      <c r="AP290" s="220"/>
      <c r="AQ290" s="224"/>
      <c r="AR290" s="224"/>
      <c r="AS290" s="224"/>
      <c r="AT290" s="224"/>
      <c r="AU290" s="224"/>
      <c r="AV290" s="224"/>
      <c r="AW290" s="224"/>
      <c r="AX290" s="224"/>
      <c r="AY290" s="224"/>
    </row>
    <row r="291">
      <c r="A291" s="219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5"/>
      <c r="AA291" s="225"/>
      <c r="AB291" s="225"/>
      <c r="AC291" s="225"/>
      <c r="AD291" s="225"/>
      <c r="AE291" s="225"/>
      <c r="AF291" s="225"/>
      <c r="AG291" s="220"/>
      <c r="AH291" s="220"/>
      <c r="AI291" s="220"/>
      <c r="AJ291" s="220"/>
      <c r="AK291" s="220"/>
      <c r="AL291" s="220"/>
      <c r="AM291" s="220"/>
      <c r="AN291" s="220"/>
      <c r="AO291" s="267"/>
      <c r="AP291" s="220"/>
      <c r="AQ291" s="224"/>
      <c r="AR291" s="224"/>
      <c r="AS291" s="224"/>
      <c r="AT291" s="224"/>
      <c r="AU291" s="224"/>
      <c r="AV291" s="224"/>
      <c r="AW291" s="224"/>
      <c r="AX291" s="224"/>
      <c r="AY291" s="224"/>
    </row>
    <row r="292">
      <c r="A292" s="219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5"/>
      <c r="AA292" s="225"/>
      <c r="AB292" s="225"/>
      <c r="AC292" s="225"/>
      <c r="AD292" s="225"/>
      <c r="AE292" s="225"/>
      <c r="AF292" s="225"/>
      <c r="AG292" s="220"/>
      <c r="AH292" s="220"/>
      <c r="AI292" s="220"/>
      <c r="AJ292" s="220"/>
      <c r="AK292" s="220"/>
      <c r="AL292" s="220"/>
      <c r="AM292" s="220"/>
      <c r="AN292" s="220"/>
      <c r="AO292" s="267"/>
      <c r="AP292" s="220"/>
      <c r="AQ292" s="224"/>
      <c r="AR292" s="224"/>
      <c r="AS292" s="224"/>
      <c r="AT292" s="224"/>
      <c r="AU292" s="224"/>
      <c r="AV292" s="224"/>
      <c r="AW292" s="224"/>
      <c r="AX292" s="224"/>
      <c r="AY292" s="224"/>
    </row>
    <row r="293">
      <c r="A293" s="219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5"/>
      <c r="AA293" s="225"/>
      <c r="AB293" s="225"/>
      <c r="AC293" s="225"/>
      <c r="AD293" s="225"/>
      <c r="AE293" s="225"/>
      <c r="AF293" s="225"/>
      <c r="AG293" s="220"/>
      <c r="AH293" s="220"/>
      <c r="AI293" s="220"/>
      <c r="AJ293" s="220"/>
      <c r="AK293" s="220"/>
      <c r="AL293" s="220"/>
      <c r="AM293" s="220"/>
      <c r="AN293" s="220"/>
      <c r="AO293" s="267"/>
      <c r="AP293" s="220"/>
      <c r="AQ293" s="224"/>
      <c r="AR293" s="224"/>
      <c r="AS293" s="224"/>
      <c r="AT293" s="224"/>
      <c r="AU293" s="224"/>
      <c r="AV293" s="224"/>
      <c r="AW293" s="224"/>
      <c r="AX293" s="224"/>
      <c r="AY293" s="224"/>
    </row>
    <row r="294">
      <c r="A294" s="219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5"/>
      <c r="AA294" s="225"/>
      <c r="AB294" s="225"/>
      <c r="AC294" s="225"/>
      <c r="AD294" s="225"/>
      <c r="AE294" s="225"/>
      <c r="AF294" s="225"/>
      <c r="AG294" s="220"/>
      <c r="AH294" s="220"/>
      <c r="AI294" s="220"/>
      <c r="AJ294" s="220"/>
      <c r="AK294" s="220"/>
      <c r="AL294" s="220"/>
      <c r="AM294" s="220"/>
      <c r="AN294" s="220"/>
      <c r="AO294" s="267"/>
      <c r="AP294" s="220"/>
      <c r="AQ294" s="224"/>
      <c r="AR294" s="224"/>
      <c r="AS294" s="224"/>
      <c r="AT294" s="224"/>
      <c r="AU294" s="224"/>
      <c r="AV294" s="224"/>
      <c r="AW294" s="224"/>
      <c r="AX294" s="224"/>
      <c r="AY294" s="224"/>
    </row>
    <row r="295">
      <c r="A295" s="219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5"/>
      <c r="AA295" s="225"/>
      <c r="AB295" s="225"/>
      <c r="AC295" s="225"/>
      <c r="AD295" s="225"/>
      <c r="AE295" s="225"/>
      <c r="AF295" s="225"/>
      <c r="AG295" s="220"/>
      <c r="AH295" s="220"/>
      <c r="AI295" s="220"/>
      <c r="AJ295" s="220"/>
      <c r="AK295" s="220"/>
      <c r="AL295" s="220"/>
      <c r="AM295" s="220"/>
      <c r="AN295" s="220"/>
      <c r="AO295" s="267"/>
      <c r="AP295" s="220"/>
      <c r="AQ295" s="224"/>
      <c r="AR295" s="224"/>
      <c r="AS295" s="224"/>
      <c r="AT295" s="224"/>
      <c r="AU295" s="224"/>
      <c r="AV295" s="224"/>
      <c r="AW295" s="224"/>
      <c r="AX295" s="224"/>
      <c r="AY295" s="224"/>
    </row>
    <row r="296">
      <c r="A296" s="219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5"/>
      <c r="AA296" s="225"/>
      <c r="AB296" s="225"/>
      <c r="AC296" s="225"/>
      <c r="AD296" s="225"/>
      <c r="AE296" s="225"/>
      <c r="AF296" s="225"/>
      <c r="AG296" s="220"/>
      <c r="AH296" s="220"/>
      <c r="AI296" s="220"/>
      <c r="AJ296" s="220"/>
      <c r="AK296" s="220"/>
      <c r="AL296" s="220"/>
      <c r="AM296" s="220"/>
      <c r="AN296" s="220"/>
      <c r="AO296" s="267"/>
      <c r="AP296" s="220"/>
      <c r="AQ296" s="224"/>
      <c r="AR296" s="224"/>
      <c r="AS296" s="224"/>
      <c r="AT296" s="224"/>
      <c r="AU296" s="224"/>
      <c r="AV296" s="224"/>
      <c r="AW296" s="224"/>
      <c r="AX296" s="224"/>
      <c r="AY296" s="224"/>
    </row>
    <row r="297">
      <c r="A297" s="219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5"/>
      <c r="AA297" s="225"/>
      <c r="AB297" s="225"/>
      <c r="AC297" s="225"/>
      <c r="AD297" s="225"/>
      <c r="AE297" s="225"/>
      <c r="AF297" s="225"/>
      <c r="AG297" s="220"/>
      <c r="AH297" s="220"/>
      <c r="AI297" s="220"/>
      <c r="AJ297" s="220"/>
      <c r="AK297" s="220"/>
      <c r="AL297" s="220"/>
      <c r="AM297" s="220"/>
      <c r="AN297" s="220"/>
      <c r="AO297" s="267"/>
      <c r="AP297" s="220"/>
      <c r="AQ297" s="224"/>
      <c r="AR297" s="224"/>
      <c r="AS297" s="224"/>
      <c r="AT297" s="224"/>
      <c r="AU297" s="224"/>
      <c r="AV297" s="224"/>
      <c r="AW297" s="224"/>
      <c r="AX297" s="224"/>
      <c r="AY297" s="224"/>
    </row>
    <row r="298">
      <c r="A298" s="219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5"/>
      <c r="AA298" s="225"/>
      <c r="AB298" s="225"/>
      <c r="AC298" s="225"/>
      <c r="AD298" s="225"/>
      <c r="AE298" s="225"/>
      <c r="AF298" s="225"/>
      <c r="AG298" s="220"/>
      <c r="AH298" s="220"/>
      <c r="AI298" s="220"/>
      <c r="AJ298" s="220"/>
      <c r="AK298" s="220"/>
      <c r="AL298" s="220"/>
      <c r="AM298" s="220"/>
      <c r="AN298" s="220"/>
      <c r="AO298" s="267"/>
      <c r="AP298" s="220"/>
      <c r="AQ298" s="224"/>
      <c r="AR298" s="224"/>
      <c r="AS298" s="224"/>
      <c r="AT298" s="224"/>
      <c r="AU298" s="224"/>
      <c r="AV298" s="224"/>
      <c r="AW298" s="224"/>
      <c r="AX298" s="224"/>
      <c r="AY298" s="224"/>
    </row>
    <row r="299">
      <c r="A299" s="219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5"/>
      <c r="AA299" s="225"/>
      <c r="AB299" s="225"/>
      <c r="AC299" s="225"/>
      <c r="AD299" s="225"/>
      <c r="AE299" s="225"/>
      <c r="AF299" s="225"/>
      <c r="AG299" s="220"/>
      <c r="AH299" s="220"/>
      <c r="AI299" s="220"/>
      <c r="AJ299" s="220"/>
      <c r="AK299" s="220"/>
      <c r="AL299" s="220"/>
      <c r="AM299" s="220"/>
      <c r="AN299" s="220"/>
      <c r="AO299" s="267"/>
      <c r="AP299" s="220"/>
      <c r="AQ299" s="224"/>
      <c r="AR299" s="224"/>
      <c r="AS299" s="224"/>
      <c r="AT299" s="224"/>
      <c r="AU299" s="224"/>
      <c r="AV299" s="224"/>
      <c r="AW299" s="224"/>
      <c r="AX299" s="224"/>
      <c r="AY299" s="224"/>
    </row>
    <row r="300">
      <c r="A300" s="219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5"/>
      <c r="AA300" s="225"/>
      <c r="AB300" s="225"/>
      <c r="AC300" s="225"/>
      <c r="AD300" s="225"/>
      <c r="AE300" s="225"/>
      <c r="AF300" s="225"/>
      <c r="AG300" s="220"/>
      <c r="AH300" s="220"/>
      <c r="AI300" s="220"/>
      <c r="AJ300" s="220"/>
      <c r="AK300" s="220"/>
      <c r="AL300" s="220"/>
      <c r="AM300" s="220"/>
      <c r="AN300" s="220"/>
      <c r="AO300" s="267"/>
      <c r="AP300" s="220"/>
      <c r="AQ300" s="224"/>
      <c r="AR300" s="224"/>
      <c r="AS300" s="224"/>
      <c r="AT300" s="224"/>
      <c r="AU300" s="224"/>
      <c r="AV300" s="224"/>
      <c r="AW300" s="224"/>
      <c r="AX300" s="224"/>
      <c r="AY300" s="224"/>
    </row>
    <row r="301">
      <c r="A301" s="219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5"/>
      <c r="AA301" s="225"/>
      <c r="AB301" s="225"/>
      <c r="AC301" s="225"/>
      <c r="AD301" s="225"/>
      <c r="AE301" s="225"/>
      <c r="AF301" s="225"/>
      <c r="AG301" s="220"/>
      <c r="AH301" s="220"/>
      <c r="AI301" s="220"/>
      <c r="AJ301" s="220"/>
      <c r="AK301" s="220"/>
      <c r="AL301" s="220"/>
      <c r="AM301" s="220"/>
      <c r="AN301" s="220"/>
      <c r="AO301" s="267"/>
      <c r="AP301" s="220"/>
      <c r="AQ301" s="224"/>
      <c r="AR301" s="224"/>
      <c r="AS301" s="224"/>
      <c r="AT301" s="224"/>
      <c r="AU301" s="224"/>
      <c r="AV301" s="224"/>
      <c r="AW301" s="224"/>
      <c r="AX301" s="224"/>
      <c r="AY301" s="224"/>
    </row>
    <row r="302">
      <c r="A302" s="219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5"/>
      <c r="AA302" s="225"/>
      <c r="AB302" s="225"/>
      <c r="AC302" s="225"/>
      <c r="AD302" s="225"/>
      <c r="AE302" s="225"/>
      <c r="AF302" s="225"/>
      <c r="AG302" s="220"/>
      <c r="AH302" s="220"/>
      <c r="AI302" s="220"/>
      <c r="AJ302" s="220"/>
      <c r="AK302" s="220"/>
      <c r="AL302" s="220"/>
      <c r="AM302" s="220"/>
      <c r="AN302" s="220"/>
      <c r="AO302" s="267"/>
      <c r="AP302" s="220"/>
      <c r="AQ302" s="224"/>
      <c r="AR302" s="224"/>
      <c r="AS302" s="224"/>
      <c r="AT302" s="224"/>
      <c r="AU302" s="224"/>
      <c r="AV302" s="224"/>
      <c r="AW302" s="224"/>
      <c r="AX302" s="224"/>
      <c r="AY302" s="224"/>
    </row>
    <row r="303">
      <c r="A303" s="219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5"/>
      <c r="AA303" s="225"/>
      <c r="AB303" s="225"/>
      <c r="AC303" s="225"/>
      <c r="AD303" s="225"/>
      <c r="AE303" s="225"/>
      <c r="AF303" s="225"/>
      <c r="AG303" s="220"/>
      <c r="AH303" s="220"/>
      <c r="AI303" s="220"/>
      <c r="AJ303" s="220"/>
      <c r="AK303" s="220"/>
      <c r="AL303" s="220"/>
      <c r="AM303" s="220"/>
      <c r="AN303" s="220"/>
      <c r="AO303" s="267"/>
      <c r="AP303" s="220"/>
      <c r="AQ303" s="224"/>
      <c r="AR303" s="224"/>
      <c r="AS303" s="224"/>
      <c r="AT303" s="224"/>
      <c r="AU303" s="224"/>
      <c r="AV303" s="224"/>
      <c r="AW303" s="224"/>
      <c r="AX303" s="224"/>
      <c r="AY303" s="224"/>
    </row>
    <row r="304">
      <c r="A304" s="219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5"/>
      <c r="AA304" s="225"/>
      <c r="AB304" s="225"/>
      <c r="AC304" s="225"/>
      <c r="AD304" s="225"/>
      <c r="AE304" s="225"/>
      <c r="AF304" s="225"/>
      <c r="AG304" s="220"/>
      <c r="AH304" s="220"/>
      <c r="AI304" s="220"/>
      <c r="AJ304" s="220"/>
      <c r="AK304" s="220"/>
      <c r="AL304" s="220"/>
      <c r="AM304" s="220"/>
      <c r="AN304" s="220"/>
      <c r="AO304" s="267"/>
      <c r="AP304" s="220"/>
      <c r="AQ304" s="224"/>
      <c r="AR304" s="224"/>
      <c r="AS304" s="224"/>
      <c r="AT304" s="224"/>
      <c r="AU304" s="224"/>
      <c r="AV304" s="224"/>
      <c r="AW304" s="224"/>
      <c r="AX304" s="224"/>
      <c r="AY304" s="224"/>
    </row>
    <row r="305">
      <c r="A305" s="219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5"/>
      <c r="AA305" s="225"/>
      <c r="AB305" s="225"/>
      <c r="AC305" s="225"/>
      <c r="AD305" s="225"/>
      <c r="AE305" s="225"/>
      <c r="AF305" s="225"/>
      <c r="AG305" s="220"/>
      <c r="AH305" s="220"/>
      <c r="AI305" s="220"/>
      <c r="AJ305" s="220"/>
      <c r="AK305" s="220"/>
      <c r="AL305" s="220"/>
      <c r="AM305" s="220"/>
      <c r="AN305" s="220"/>
      <c r="AO305" s="267"/>
      <c r="AP305" s="220"/>
      <c r="AQ305" s="224"/>
      <c r="AR305" s="224"/>
      <c r="AS305" s="224"/>
      <c r="AT305" s="224"/>
      <c r="AU305" s="224"/>
      <c r="AV305" s="224"/>
      <c r="AW305" s="224"/>
      <c r="AX305" s="224"/>
      <c r="AY305" s="224"/>
    </row>
    <row r="306">
      <c r="A306" s="219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5"/>
      <c r="AA306" s="225"/>
      <c r="AB306" s="225"/>
      <c r="AC306" s="225"/>
      <c r="AD306" s="225"/>
      <c r="AE306" s="225"/>
      <c r="AF306" s="225"/>
      <c r="AG306" s="220"/>
      <c r="AH306" s="220"/>
      <c r="AI306" s="220"/>
      <c r="AJ306" s="220"/>
      <c r="AK306" s="220"/>
      <c r="AL306" s="220"/>
      <c r="AM306" s="220"/>
      <c r="AN306" s="220"/>
      <c r="AO306" s="267"/>
      <c r="AP306" s="220"/>
      <c r="AQ306" s="224"/>
      <c r="AR306" s="224"/>
      <c r="AS306" s="224"/>
      <c r="AT306" s="224"/>
      <c r="AU306" s="224"/>
      <c r="AV306" s="224"/>
      <c r="AW306" s="224"/>
      <c r="AX306" s="224"/>
      <c r="AY306" s="224"/>
    </row>
    <row r="307">
      <c r="A307" s="219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5"/>
      <c r="AA307" s="225"/>
      <c r="AB307" s="225"/>
      <c r="AC307" s="225"/>
      <c r="AD307" s="225"/>
      <c r="AE307" s="225"/>
      <c r="AF307" s="225"/>
      <c r="AG307" s="220"/>
      <c r="AH307" s="220"/>
      <c r="AI307" s="220"/>
      <c r="AJ307" s="220"/>
      <c r="AK307" s="220"/>
      <c r="AL307" s="220"/>
      <c r="AM307" s="220"/>
      <c r="AN307" s="220"/>
      <c r="AO307" s="267"/>
      <c r="AP307" s="220"/>
      <c r="AQ307" s="224"/>
      <c r="AR307" s="224"/>
      <c r="AS307" s="224"/>
      <c r="AT307" s="224"/>
      <c r="AU307" s="224"/>
      <c r="AV307" s="224"/>
      <c r="AW307" s="224"/>
      <c r="AX307" s="224"/>
      <c r="AY307" s="224"/>
    </row>
    <row r="308">
      <c r="A308" s="219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5"/>
      <c r="AA308" s="225"/>
      <c r="AB308" s="225"/>
      <c r="AC308" s="225"/>
      <c r="AD308" s="225"/>
      <c r="AE308" s="225"/>
      <c r="AF308" s="225"/>
      <c r="AG308" s="220"/>
      <c r="AH308" s="220"/>
      <c r="AI308" s="220"/>
      <c r="AJ308" s="220"/>
      <c r="AK308" s="220"/>
      <c r="AL308" s="220"/>
      <c r="AM308" s="220"/>
      <c r="AN308" s="220"/>
      <c r="AO308" s="267"/>
      <c r="AP308" s="220"/>
      <c r="AQ308" s="224"/>
      <c r="AR308" s="224"/>
      <c r="AS308" s="224"/>
      <c r="AT308" s="224"/>
      <c r="AU308" s="224"/>
      <c r="AV308" s="224"/>
      <c r="AW308" s="224"/>
      <c r="AX308" s="224"/>
      <c r="AY308" s="224"/>
    </row>
    <row r="309">
      <c r="A309" s="219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5"/>
      <c r="AA309" s="225"/>
      <c r="AB309" s="225"/>
      <c r="AC309" s="225"/>
      <c r="AD309" s="225"/>
      <c r="AE309" s="225"/>
      <c r="AF309" s="225"/>
      <c r="AG309" s="220"/>
      <c r="AH309" s="220"/>
      <c r="AI309" s="220"/>
      <c r="AJ309" s="220"/>
      <c r="AK309" s="220"/>
      <c r="AL309" s="220"/>
      <c r="AM309" s="220"/>
      <c r="AN309" s="220"/>
      <c r="AO309" s="267"/>
      <c r="AP309" s="220"/>
      <c r="AQ309" s="224"/>
      <c r="AR309" s="224"/>
      <c r="AS309" s="224"/>
      <c r="AT309" s="224"/>
      <c r="AU309" s="224"/>
      <c r="AV309" s="224"/>
      <c r="AW309" s="224"/>
      <c r="AX309" s="224"/>
      <c r="AY309" s="224"/>
    </row>
    <row r="310">
      <c r="A310" s="219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5"/>
      <c r="AA310" s="225"/>
      <c r="AB310" s="225"/>
      <c r="AC310" s="225"/>
      <c r="AD310" s="225"/>
      <c r="AE310" s="225"/>
      <c r="AF310" s="225"/>
      <c r="AG310" s="220"/>
      <c r="AH310" s="220"/>
      <c r="AI310" s="220"/>
      <c r="AJ310" s="220"/>
      <c r="AK310" s="220"/>
      <c r="AL310" s="220"/>
      <c r="AM310" s="220"/>
      <c r="AN310" s="220"/>
      <c r="AO310" s="267"/>
      <c r="AP310" s="220"/>
      <c r="AQ310" s="224"/>
      <c r="AR310" s="224"/>
      <c r="AS310" s="224"/>
      <c r="AT310" s="224"/>
      <c r="AU310" s="224"/>
      <c r="AV310" s="224"/>
      <c r="AW310" s="224"/>
      <c r="AX310" s="224"/>
      <c r="AY310" s="224"/>
    </row>
    <row r="311">
      <c r="A311" s="219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5"/>
      <c r="AA311" s="225"/>
      <c r="AB311" s="225"/>
      <c r="AC311" s="225"/>
      <c r="AD311" s="225"/>
      <c r="AE311" s="225"/>
      <c r="AF311" s="225"/>
      <c r="AG311" s="220"/>
      <c r="AH311" s="220"/>
      <c r="AI311" s="220"/>
      <c r="AJ311" s="220"/>
      <c r="AK311" s="220"/>
      <c r="AL311" s="220"/>
      <c r="AM311" s="220"/>
      <c r="AN311" s="220"/>
      <c r="AO311" s="267"/>
      <c r="AP311" s="220"/>
      <c r="AQ311" s="224"/>
      <c r="AR311" s="224"/>
      <c r="AS311" s="224"/>
      <c r="AT311" s="224"/>
      <c r="AU311" s="224"/>
      <c r="AV311" s="224"/>
      <c r="AW311" s="224"/>
      <c r="AX311" s="224"/>
      <c r="AY311" s="224"/>
    </row>
    <row r="312">
      <c r="A312" s="219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5"/>
      <c r="AA312" s="225"/>
      <c r="AB312" s="225"/>
      <c r="AC312" s="225"/>
      <c r="AD312" s="225"/>
      <c r="AE312" s="225"/>
      <c r="AF312" s="225"/>
      <c r="AG312" s="220"/>
      <c r="AH312" s="220"/>
      <c r="AI312" s="220"/>
      <c r="AJ312" s="220"/>
      <c r="AK312" s="220"/>
      <c r="AL312" s="220"/>
      <c r="AM312" s="220"/>
      <c r="AN312" s="220"/>
      <c r="AO312" s="267"/>
      <c r="AP312" s="220"/>
      <c r="AQ312" s="224"/>
      <c r="AR312" s="224"/>
      <c r="AS312" s="224"/>
      <c r="AT312" s="224"/>
      <c r="AU312" s="224"/>
      <c r="AV312" s="224"/>
      <c r="AW312" s="224"/>
      <c r="AX312" s="224"/>
      <c r="AY312" s="224"/>
    </row>
    <row r="313">
      <c r="A313" s="219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5"/>
      <c r="AA313" s="225"/>
      <c r="AB313" s="225"/>
      <c r="AC313" s="225"/>
      <c r="AD313" s="225"/>
      <c r="AE313" s="225"/>
      <c r="AF313" s="225"/>
      <c r="AG313" s="220"/>
      <c r="AH313" s="220"/>
      <c r="AI313" s="220"/>
      <c r="AJ313" s="220"/>
      <c r="AK313" s="220"/>
      <c r="AL313" s="220"/>
      <c r="AM313" s="220"/>
      <c r="AN313" s="220"/>
      <c r="AO313" s="267"/>
      <c r="AP313" s="220"/>
      <c r="AQ313" s="224"/>
      <c r="AR313" s="224"/>
      <c r="AS313" s="224"/>
      <c r="AT313" s="224"/>
      <c r="AU313" s="224"/>
      <c r="AV313" s="224"/>
      <c r="AW313" s="224"/>
      <c r="AX313" s="224"/>
      <c r="AY313" s="224"/>
    </row>
    <row r="314">
      <c r="A314" s="219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5"/>
      <c r="AA314" s="225"/>
      <c r="AB314" s="225"/>
      <c r="AC314" s="225"/>
      <c r="AD314" s="225"/>
      <c r="AE314" s="225"/>
      <c r="AF314" s="225"/>
      <c r="AG314" s="220"/>
      <c r="AH314" s="220"/>
      <c r="AI314" s="220"/>
      <c r="AJ314" s="220"/>
      <c r="AK314" s="220"/>
      <c r="AL314" s="220"/>
      <c r="AM314" s="220"/>
      <c r="AN314" s="220"/>
      <c r="AO314" s="267"/>
      <c r="AP314" s="220"/>
      <c r="AQ314" s="224"/>
      <c r="AR314" s="224"/>
      <c r="AS314" s="224"/>
      <c r="AT314" s="224"/>
      <c r="AU314" s="224"/>
      <c r="AV314" s="224"/>
      <c r="AW314" s="224"/>
      <c r="AX314" s="224"/>
      <c r="AY314" s="224"/>
    </row>
    <row r="315">
      <c r="A315" s="219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5"/>
      <c r="AA315" s="225"/>
      <c r="AB315" s="225"/>
      <c r="AC315" s="225"/>
      <c r="AD315" s="225"/>
      <c r="AE315" s="225"/>
      <c r="AF315" s="225"/>
      <c r="AG315" s="220"/>
      <c r="AH315" s="220"/>
      <c r="AI315" s="220"/>
      <c r="AJ315" s="220"/>
      <c r="AK315" s="220"/>
      <c r="AL315" s="220"/>
      <c r="AM315" s="220"/>
      <c r="AN315" s="220"/>
      <c r="AO315" s="267"/>
      <c r="AP315" s="220"/>
      <c r="AQ315" s="224"/>
      <c r="AR315" s="224"/>
      <c r="AS315" s="224"/>
      <c r="AT315" s="224"/>
      <c r="AU315" s="224"/>
      <c r="AV315" s="224"/>
      <c r="AW315" s="224"/>
      <c r="AX315" s="224"/>
      <c r="AY315" s="224"/>
    </row>
    <row r="316">
      <c r="A316" s="219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5"/>
      <c r="AA316" s="225"/>
      <c r="AB316" s="225"/>
      <c r="AC316" s="225"/>
      <c r="AD316" s="225"/>
      <c r="AE316" s="225"/>
      <c r="AF316" s="225"/>
      <c r="AG316" s="220"/>
      <c r="AH316" s="220"/>
      <c r="AI316" s="220"/>
      <c r="AJ316" s="220"/>
      <c r="AK316" s="220"/>
      <c r="AL316" s="220"/>
      <c r="AM316" s="220"/>
      <c r="AN316" s="220"/>
      <c r="AO316" s="267"/>
      <c r="AP316" s="220"/>
      <c r="AQ316" s="224"/>
      <c r="AR316" s="224"/>
      <c r="AS316" s="224"/>
      <c r="AT316" s="224"/>
      <c r="AU316" s="224"/>
      <c r="AV316" s="224"/>
      <c r="AW316" s="224"/>
      <c r="AX316" s="224"/>
      <c r="AY316" s="224"/>
    </row>
    <row r="317">
      <c r="A317" s="219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5"/>
      <c r="AA317" s="225"/>
      <c r="AB317" s="225"/>
      <c r="AC317" s="225"/>
      <c r="AD317" s="225"/>
      <c r="AE317" s="225"/>
      <c r="AF317" s="225"/>
      <c r="AG317" s="220"/>
      <c r="AH317" s="220"/>
      <c r="AI317" s="220"/>
      <c r="AJ317" s="220"/>
      <c r="AK317" s="220"/>
      <c r="AL317" s="220"/>
      <c r="AM317" s="220"/>
      <c r="AN317" s="220"/>
      <c r="AO317" s="267"/>
      <c r="AP317" s="220"/>
      <c r="AQ317" s="224"/>
      <c r="AR317" s="224"/>
      <c r="AS317" s="224"/>
      <c r="AT317" s="224"/>
      <c r="AU317" s="224"/>
      <c r="AV317" s="224"/>
      <c r="AW317" s="224"/>
      <c r="AX317" s="224"/>
      <c r="AY317" s="224"/>
    </row>
    <row r="318">
      <c r="A318" s="219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5"/>
      <c r="AA318" s="225"/>
      <c r="AB318" s="225"/>
      <c r="AC318" s="225"/>
      <c r="AD318" s="225"/>
      <c r="AE318" s="225"/>
      <c r="AF318" s="225"/>
      <c r="AG318" s="220"/>
      <c r="AH318" s="220"/>
      <c r="AI318" s="220"/>
      <c r="AJ318" s="220"/>
      <c r="AK318" s="220"/>
      <c r="AL318" s="220"/>
      <c r="AM318" s="220"/>
      <c r="AN318" s="220"/>
      <c r="AO318" s="267"/>
      <c r="AP318" s="220"/>
      <c r="AQ318" s="224"/>
      <c r="AR318" s="224"/>
      <c r="AS318" s="224"/>
      <c r="AT318" s="224"/>
      <c r="AU318" s="224"/>
      <c r="AV318" s="224"/>
      <c r="AW318" s="224"/>
      <c r="AX318" s="224"/>
      <c r="AY318" s="224"/>
    </row>
    <row r="319">
      <c r="A319" s="219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5"/>
      <c r="AA319" s="225"/>
      <c r="AB319" s="225"/>
      <c r="AC319" s="225"/>
      <c r="AD319" s="225"/>
      <c r="AE319" s="225"/>
      <c r="AF319" s="225"/>
      <c r="AG319" s="220"/>
      <c r="AH319" s="220"/>
      <c r="AI319" s="220"/>
      <c r="AJ319" s="220"/>
      <c r="AK319" s="220"/>
      <c r="AL319" s="220"/>
      <c r="AM319" s="220"/>
      <c r="AN319" s="220"/>
      <c r="AO319" s="267"/>
      <c r="AP319" s="220"/>
      <c r="AQ319" s="224"/>
      <c r="AR319" s="224"/>
      <c r="AS319" s="224"/>
      <c r="AT319" s="224"/>
      <c r="AU319" s="224"/>
      <c r="AV319" s="224"/>
      <c r="AW319" s="224"/>
      <c r="AX319" s="224"/>
      <c r="AY319" s="224"/>
    </row>
    <row r="320">
      <c r="A320" s="219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5"/>
      <c r="AA320" s="225"/>
      <c r="AB320" s="225"/>
      <c r="AC320" s="225"/>
      <c r="AD320" s="225"/>
      <c r="AE320" s="225"/>
      <c r="AF320" s="225"/>
      <c r="AG320" s="220"/>
      <c r="AH320" s="220"/>
      <c r="AI320" s="220"/>
      <c r="AJ320" s="220"/>
      <c r="AK320" s="220"/>
      <c r="AL320" s="220"/>
      <c r="AM320" s="220"/>
      <c r="AN320" s="220"/>
      <c r="AO320" s="267"/>
      <c r="AP320" s="220"/>
      <c r="AQ320" s="224"/>
      <c r="AR320" s="224"/>
      <c r="AS320" s="224"/>
      <c r="AT320" s="224"/>
      <c r="AU320" s="224"/>
      <c r="AV320" s="224"/>
      <c r="AW320" s="224"/>
      <c r="AX320" s="224"/>
      <c r="AY320" s="224"/>
    </row>
    <row r="321">
      <c r="A321" s="219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5"/>
      <c r="AA321" s="225"/>
      <c r="AB321" s="225"/>
      <c r="AC321" s="225"/>
      <c r="AD321" s="225"/>
      <c r="AE321" s="225"/>
      <c r="AF321" s="225"/>
      <c r="AG321" s="220"/>
      <c r="AH321" s="220"/>
      <c r="AI321" s="220"/>
      <c r="AJ321" s="220"/>
      <c r="AK321" s="220"/>
      <c r="AL321" s="220"/>
      <c r="AM321" s="220"/>
      <c r="AN321" s="220"/>
      <c r="AO321" s="267"/>
      <c r="AP321" s="220"/>
      <c r="AQ321" s="224"/>
      <c r="AR321" s="224"/>
      <c r="AS321" s="224"/>
      <c r="AT321" s="224"/>
      <c r="AU321" s="224"/>
      <c r="AV321" s="224"/>
      <c r="AW321" s="224"/>
      <c r="AX321" s="224"/>
      <c r="AY321" s="224"/>
    </row>
    <row r="322">
      <c r="A322" s="219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5"/>
      <c r="AA322" s="225"/>
      <c r="AB322" s="225"/>
      <c r="AC322" s="225"/>
      <c r="AD322" s="225"/>
      <c r="AE322" s="225"/>
      <c r="AF322" s="225"/>
      <c r="AG322" s="220"/>
      <c r="AH322" s="220"/>
      <c r="AI322" s="220"/>
      <c r="AJ322" s="220"/>
      <c r="AK322" s="220"/>
      <c r="AL322" s="220"/>
      <c r="AM322" s="220"/>
      <c r="AN322" s="220"/>
      <c r="AO322" s="267"/>
      <c r="AP322" s="220"/>
      <c r="AQ322" s="224"/>
      <c r="AR322" s="224"/>
      <c r="AS322" s="224"/>
      <c r="AT322" s="224"/>
      <c r="AU322" s="224"/>
      <c r="AV322" s="224"/>
      <c r="AW322" s="224"/>
      <c r="AX322" s="224"/>
      <c r="AY322" s="224"/>
    </row>
    <row r="323">
      <c r="A323" s="219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5"/>
      <c r="AA323" s="225"/>
      <c r="AB323" s="225"/>
      <c r="AC323" s="225"/>
      <c r="AD323" s="225"/>
      <c r="AE323" s="225"/>
      <c r="AF323" s="225"/>
      <c r="AG323" s="220"/>
      <c r="AH323" s="220"/>
      <c r="AI323" s="220"/>
      <c r="AJ323" s="220"/>
      <c r="AK323" s="220"/>
      <c r="AL323" s="220"/>
      <c r="AM323" s="220"/>
      <c r="AN323" s="220"/>
      <c r="AO323" s="267"/>
      <c r="AP323" s="220"/>
      <c r="AQ323" s="224"/>
      <c r="AR323" s="224"/>
      <c r="AS323" s="224"/>
      <c r="AT323" s="224"/>
      <c r="AU323" s="224"/>
      <c r="AV323" s="224"/>
      <c r="AW323" s="224"/>
      <c r="AX323" s="224"/>
      <c r="AY323" s="224"/>
    </row>
    <row r="324">
      <c r="A324" s="219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5"/>
      <c r="AA324" s="225"/>
      <c r="AB324" s="225"/>
      <c r="AC324" s="225"/>
      <c r="AD324" s="225"/>
      <c r="AE324" s="225"/>
      <c r="AF324" s="225"/>
      <c r="AG324" s="220"/>
      <c r="AH324" s="220"/>
      <c r="AI324" s="220"/>
      <c r="AJ324" s="220"/>
      <c r="AK324" s="220"/>
      <c r="AL324" s="220"/>
      <c r="AM324" s="220"/>
      <c r="AN324" s="220"/>
      <c r="AO324" s="267"/>
      <c r="AP324" s="220"/>
      <c r="AQ324" s="224"/>
      <c r="AR324" s="224"/>
      <c r="AS324" s="224"/>
      <c r="AT324" s="224"/>
      <c r="AU324" s="224"/>
      <c r="AV324" s="224"/>
      <c r="AW324" s="224"/>
      <c r="AX324" s="224"/>
      <c r="AY324" s="224"/>
    </row>
    <row r="325">
      <c r="A325" s="219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5"/>
      <c r="AA325" s="225"/>
      <c r="AB325" s="225"/>
      <c r="AC325" s="225"/>
      <c r="AD325" s="225"/>
      <c r="AE325" s="225"/>
      <c r="AF325" s="225"/>
      <c r="AG325" s="220"/>
      <c r="AH325" s="220"/>
      <c r="AI325" s="220"/>
      <c r="AJ325" s="220"/>
      <c r="AK325" s="220"/>
      <c r="AL325" s="220"/>
      <c r="AM325" s="220"/>
      <c r="AN325" s="220"/>
      <c r="AO325" s="267"/>
      <c r="AP325" s="220"/>
      <c r="AQ325" s="224"/>
      <c r="AR325" s="224"/>
      <c r="AS325" s="224"/>
      <c r="AT325" s="224"/>
      <c r="AU325" s="224"/>
      <c r="AV325" s="224"/>
      <c r="AW325" s="224"/>
      <c r="AX325" s="224"/>
      <c r="AY325" s="224"/>
    </row>
    <row r="326">
      <c r="A326" s="219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5"/>
      <c r="AA326" s="225"/>
      <c r="AB326" s="225"/>
      <c r="AC326" s="225"/>
      <c r="AD326" s="225"/>
      <c r="AE326" s="225"/>
      <c r="AF326" s="225"/>
      <c r="AG326" s="220"/>
      <c r="AH326" s="220"/>
      <c r="AI326" s="220"/>
      <c r="AJ326" s="220"/>
      <c r="AK326" s="220"/>
      <c r="AL326" s="220"/>
      <c r="AM326" s="220"/>
      <c r="AN326" s="220"/>
      <c r="AO326" s="267"/>
      <c r="AP326" s="220"/>
      <c r="AQ326" s="224"/>
      <c r="AR326" s="224"/>
      <c r="AS326" s="224"/>
      <c r="AT326" s="224"/>
      <c r="AU326" s="224"/>
      <c r="AV326" s="224"/>
      <c r="AW326" s="224"/>
      <c r="AX326" s="224"/>
      <c r="AY326" s="224"/>
    </row>
    <row r="327">
      <c r="A327" s="219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5"/>
      <c r="AA327" s="225"/>
      <c r="AB327" s="225"/>
      <c r="AC327" s="225"/>
      <c r="AD327" s="225"/>
      <c r="AE327" s="225"/>
      <c r="AF327" s="225"/>
      <c r="AG327" s="220"/>
      <c r="AH327" s="220"/>
      <c r="AI327" s="220"/>
      <c r="AJ327" s="220"/>
      <c r="AK327" s="220"/>
      <c r="AL327" s="220"/>
      <c r="AM327" s="220"/>
      <c r="AN327" s="220"/>
      <c r="AO327" s="267"/>
      <c r="AP327" s="220"/>
      <c r="AQ327" s="224"/>
      <c r="AR327" s="224"/>
      <c r="AS327" s="224"/>
      <c r="AT327" s="224"/>
      <c r="AU327" s="224"/>
      <c r="AV327" s="224"/>
      <c r="AW327" s="224"/>
      <c r="AX327" s="224"/>
      <c r="AY327" s="224"/>
    </row>
    <row r="328">
      <c r="A328" s="219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5"/>
      <c r="AA328" s="225"/>
      <c r="AB328" s="225"/>
      <c r="AC328" s="225"/>
      <c r="AD328" s="225"/>
      <c r="AE328" s="225"/>
      <c r="AF328" s="225"/>
      <c r="AG328" s="220"/>
      <c r="AH328" s="220"/>
      <c r="AI328" s="220"/>
      <c r="AJ328" s="220"/>
      <c r="AK328" s="220"/>
      <c r="AL328" s="220"/>
      <c r="AM328" s="220"/>
      <c r="AN328" s="220"/>
      <c r="AO328" s="267"/>
      <c r="AP328" s="220"/>
      <c r="AQ328" s="224"/>
      <c r="AR328" s="224"/>
      <c r="AS328" s="224"/>
      <c r="AT328" s="224"/>
      <c r="AU328" s="224"/>
      <c r="AV328" s="224"/>
      <c r="AW328" s="224"/>
      <c r="AX328" s="224"/>
      <c r="AY328" s="224"/>
    </row>
    <row r="329">
      <c r="A329" s="219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5"/>
      <c r="AA329" s="225"/>
      <c r="AB329" s="225"/>
      <c r="AC329" s="225"/>
      <c r="AD329" s="225"/>
      <c r="AE329" s="225"/>
      <c r="AF329" s="225"/>
      <c r="AG329" s="220"/>
      <c r="AH329" s="220"/>
      <c r="AI329" s="220"/>
      <c r="AJ329" s="220"/>
      <c r="AK329" s="220"/>
      <c r="AL329" s="220"/>
      <c r="AM329" s="220"/>
      <c r="AN329" s="220"/>
      <c r="AO329" s="267"/>
      <c r="AP329" s="220"/>
      <c r="AQ329" s="224"/>
      <c r="AR329" s="224"/>
      <c r="AS329" s="224"/>
      <c r="AT329" s="224"/>
      <c r="AU329" s="224"/>
      <c r="AV329" s="224"/>
      <c r="AW329" s="224"/>
      <c r="AX329" s="224"/>
      <c r="AY329" s="224"/>
    </row>
    <row r="330">
      <c r="A330" s="219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5"/>
      <c r="AA330" s="225"/>
      <c r="AB330" s="225"/>
      <c r="AC330" s="225"/>
      <c r="AD330" s="225"/>
      <c r="AE330" s="225"/>
      <c r="AF330" s="225"/>
      <c r="AG330" s="220"/>
      <c r="AH330" s="220"/>
      <c r="AI330" s="220"/>
      <c r="AJ330" s="220"/>
      <c r="AK330" s="220"/>
      <c r="AL330" s="220"/>
      <c r="AM330" s="220"/>
      <c r="AN330" s="220"/>
      <c r="AO330" s="267"/>
      <c r="AP330" s="220"/>
      <c r="AQ330" s="224"/>
      <c r="AR330" s="224"/>
      <c r="AS330" s="224"/>
      <c r="AT330" s="224"/>
      <c r="AU330" s="224"/>
      <c r="AV330" s="224"/>
      <c r="AW330" s="224"/>
      <c r="AX330" s="224"/>
      <c r="AY330" s="224"/>
    </row>
    <row r="331">
      <c r="A331" s="219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5"/>
      <c r="AA331" s="225"/>
      <c r="AB331" s="225"/>
      <c r="AC331" s="225"/>
      <c r="AD331" s="225"/>
      <c r="AE331" s="225"/>
      <c r="AF331" s="225"/>
      <c r="AG331" s="220"/>
      <c r="AH331" s="220"/>
      <c r="AI331" s="220"/>
      <c r="AJ331" s="220"/>
      <c r="AK331" s="220"/>
      <c r="AL331" s="220"/>
      <c r="AM331" s="220"/>
      <c r="AN331" s="220"/>
      <c r="AO331" s="267"/>
      <c r="AP331" s="220"/>
      <c r="AQ331" s="224"/>
      <c r="AR331" s="224"/>
      <c r="AS331" s="224"/>
      <c r="AT331" s="224"/>
      <c r="AU331" s="224"/>
      <c r="AV331" s="224"/>
      <c r="AW331" s="224"/>
      <c r="AX331" s="224"/>
      <c r="AY331" s="224"/>
    </row>
    <row r="332">
      <c r="A332" s="219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5"/>
      <c r="AA332" s="225"/>
      <c r="AB332" s="225"/>
      <c r="AC332" s="225"/>
      <c r="AD332" s="225"/>
      <c r="AE332" s="225"/>
      <c r="AF332" s="225"/>
      <c r="AG332" s="220"/>
      <c r="AH332" s="220"/>
      <c r="AI332" s="220"/>
      <c r="AJ332" s="220"/>
      <c r="AK332" s="220"/>
      <c r="AL332" s="220"/>
      <c r="AM332" s="220"/>
      <c r="AN332" s="220"/>
      <c r="AO332" s="267"/>
      <c r="AP332" s="220"/>
      <c r="AQ332" s="224"/>
      <c r="AR332" s="224"/>
      <c r="AS332" s="224"/>
      <c r="AT332" s="224"/>
      <c r="AU332" s="224"/>
      <c r="AV332" s="224"/>
      <c r="AW332" s="224"/>
      <c r="AX332" s="224"/>
      <c r="AY332" s="224"/>
    </row>
    <row r="333">
      <c r="A333" s="219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5"/>
      <c r="AA333" s="225"/>
      <c r="AB333" s="225"/>
      <c r="AC333" s="225"/>
      <c r="AD333" s="225"/>
      <c r="AE333" s="225"/>
      <c r="AF333" s="225"/>
      <c r="AG333" s="220"/>
      <c r="AH333" s="220"/>
      <c r="AI333" s="220"/>
      <c r="AJ333" s="220"/>
      <c r="AK333" s="220"/>
      <c r="AL333" s="220"/>
      <c r="AM333" s="220"/>
      <c r="AN333" s="220"/>
      <c r="AO333" s="267"/>
      <c r="AP333" s="220"/>
      <c r="AQ333" s="224"/>
      <c r="AR333" s="224"/>
      <c r="AS333" s="224"/>
      <c r="AT333" s="224"/>
      <c r="AU333" s="224"/>
      <c r="AV333" s="224"/>
      <c r="AW333" s="224"/>
      <c r="AX333" s="224"/>
      <c r="AY333" s="224"/>
    </row>
    <row r="334">
      <c r="A334" s="219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5"/>
      <c r="AA334" s="225"/>
      <c r="AB334" s="225"/>
      <c r="AC334" s="225"/>
      <c r="AD334" s="225"/>
      <c r="AE334" s="225"/>
      <c r="AF334" s="225"/>
      <c r="AG334" s="220"/>
      <c r="AH334" s="220"/>
      <c r="AI334" s="220"/>
      <c r="AJ334" s="220"/>
      <c r="AK334" s="220"/>
      <c r="AL334" s="220"/>
      <c r="AM334" s="220"/>
      <c r="AN334" s="220"/>
      <c r="AO334" s="267"/>
      <c r="AP334" s="220"/>
      <c r="AQ334" s="224"/>
      <c r="AR334" s="224"/>
      <c r="AS334" s="224"/>
      <c r="AT334" s="224"/>
      <c r="AU334" s="224"/>
      <c r="AV334" s="224"/>
      <c r="AW334" s="224"/>
      <c r="AX334" s="224"/>
      <c r="AY334" s="224"/>
    </row>
    <row r="335">
      <c r="A335" s="219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5"/>
      <c r="AA335" s="225"/>
      <c r="AB335" s="225"/>
      <c r="AC335" s="225"/>
      <c r="AD335" s="225"/>
      <c r="AE335" s="225"/>
      <c r="AF335" s="225"/>
      <c r="AG335" s="220"/>
      <c r="AH335" s="220"/>
      <c r="AI335" s="220"/>
      <c r="AJ335" s="220"/>
      <c r="AK335" s="220"/>
      <c r="AL335" s="220"/>
      <c r="AM335" s="220"/>
      <c r="AN335" s="220"/>
      <c r="AO335" s="267"/>
      <c r="AP335" s="220"/>
      <c r="AQ335" s="224"/>
      <c r="AR335" s="224"/>
      <c r="AS335" s="224"/>
      <c r="AT335" s="224"/>
      <c r="AU335" s="224"/>
      <c r="AV335" s="224"/>
      <c r="AW335" s="224"/>
      <c r="AX335" s="224"/>
      <c r="AY335" s="224"/>
    </row>
    <row r="336">
      <c r="A336" s="219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5"/>
      <c r="AA336" s="225"/>
      <c r="AB336" s="225"/>
      <c r="AC336" s="225"/>
      <c r="AD336" s="225"/>
      <c r="AE336" s="225"/>
      <c r="AF336" s="225"/>
      <c r="AG336" s="220"/>
      <c r="AH336" s="220"/>
      <c r="AI336" s="220"/>
      <c r="AJ336" s="220"/>
      <c r="AK336" s="220"/>
      <c r="AL336" s="220"/>
      <c r="AM336" s="220"/>
      <c r="AN336" s="220"/>
      <c r="AO336" s="267"/>
      <c r="AP336" s="220"/>
      <c r="AQ336" s="224"/>
      <c r="AR336" s="224"/>
      <c r="AS336" s="224"/>
      <c r="AT336" s="224"/>
      <c r="AU336" s="224"/>
      <c r="AV336" s="224"/>
      <c r="AW336" s="224"/>
      <c r="AX336" s="224"/>
      <c r="AY336" s="224"/>
    </row>
    <row r="337">
      <c r="A337" s="219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5"/>
      <c r="AA337" s="225"/>
      <c r="AB337" s="225"/>
      <c r="AC337" s="225"/>
      <c r="AD337" s="225"/>
      <c r="AE337" s="225"/>
      <c r="AF337" s="225"/>
      <c r="AG337" s="220"/>
      <c r="AH337" s="220"/>
      <c r="AI337" s="220"/>
      <c r="AJ337" s="220"/>
      <c r="AK337" s="220"/>
      <c r="AL337" s="220"/>
      <c r="AM337" s="220"/>
      <c r="AN337" s="220"/>
      <c r="AO337" s="267"/>
      <c r="AP337" s="220"/>
      <c r="AQ337" s="224"/>
      <c r="AR337" s="224"/>
      <c r="AS337" s="224"/>
      <c r="AT337" s="224"/>
      <c r="AU337" s="224"/>
      <c r="AV337" s="224"/>
      <c r="AW337" s="224"/>
      <c r="AX337" s="224"/>
      <c r="AY337" s="224"/>
    </row>
    <row r="338">
      <c r="A338" s="219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5"/>
      <c r="AA338" s="225"/>
      <c r="AB338" s="225"/>
      <c r="AC338" s="225"/>
      <c r="AD338" s="225"/>
      <c r="AE338" s="225"/>
      <c r="AF338" s="225"/>
      <c r="AG338" s="220"/>
      <c r="AH338" s="220"/>
      <c r="AI338" s="220"/>
      <c r="AJ338" s="220"/>
      <c r="AK338" s="220"/>
      <c r="AL338" s="220"/>
      <c r="AM338" s="220"/>
      <c r="AN338" s="220"/>
      <c r="AO338" s="267"/>
      <c r="AP338" s="220"/>
      <c r="AQ338" s="224"/>
      <c r="AR338" s="224"/>
      <c r="AS338" s="224"/>
      <c r="AT338" s="224"/>
      <c r="AU338" s="224"/>
      <c r="AV338" s="224"/>
      <c r="AW338" s="224"/>
      <c r="AX338" s="224"/>
      <c r="AY338" s="224"/>
    </row>
    <row r="339">
      <c r="A339" s="219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5"/>
      <c r="AA339" s="225"/>
      <c r="AB339" s="225"/>
      <c r="AC339" s="225"/>
      <c r="AD339" s="225"/>
      <c r="AE339" s="225"/>
      <c r="AF339" s="225"/>
      <c r="AG339" s="220"/>
      <c r="AH339" s="220"/>
      <c r="AI339" s="220"/>
      <c r="AJ339" s="220"/>
      <c r="AK339" s="220"/>
      <c r="AL339" s="220"/>
      <c r="AM339" s="220"/>
      <c r="AN339" s="220"/>
      <c r="AO339" s="267"/>
      <c r="AP339" s="220"/>
      <c r="AQ339" s="224"/>
      <c r="AR339" s="224"/>
      <c r="AS339" s="224"/>
      <c r="AT339" s="224"/>
      <c r="AU339" s="224"/>
      <c r="AV339" s="224"/>
      <c r="AW339" s="224"/>
      <c r="AX339" s="224"/>
      <c r="AY339" s="224"/>
    </row>
    <row r="340">
      <c r="A340" s="219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5"/>
      <c r="AA340" s="225"/>
      <c r="AB340" s="225"/>
      <c r="AC340" s="225"/>
      <c r="AD340" s="225"/>
      <c r="AE340" s="225"/>
      <c r="AF340" s="225"/>
      <c r="AG340" s="220"/>
      <c r="AH340" s="220"/>
      <c r="AI340" s="220"/>
      <c r="AJ340" s="220"/>
      <c r="AK340" s="220"/>
      <c r="AL340" s="220"/>
      <c r="AM340" s="220"/>
      <c r="AN340" s="220"/>
      <c r="AO340" s="267"/>
      <c r="AP340" s="220"/>
      <c r="AQ340" s="224"/>
      <c r="AR340" s="224"/>
      <c r="AS340" s="224"/>
      <c r="AT340" s="224"/>
      <c r="AU340" s="224"/>
      <c r="AV340" s="224"/>
      <c r="AW340" s="224"/>
      <c r="AX340" s="224"/>
      <c r="AY340" s="224"/>
    </row>
    <row r="341">
      <c r="A341" s="219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5"/>
      <c r="AA341" s="225"/>
      <c r="AB341" s="225"/>
      <c r="AC341" s="225"/>
      <c r="AD341" s="225"/>
      <c r="AE341" s="225"/>
      <c r="AF341" s="225"/>
      <c r="AG341" s="220"/>
      <c r="AH341" s="220"/>
      <c r="AI341" s="220"/>
      <c r="AJ341" s="220"/>
      <c r="AK341" s="220"/>
      <c r="AL341" s="220"/>
      <c r="AM341" s="220"/>
      <c r="AN341" s="220"/>
      <c r="AO341" s="267"/>
      <c r="AP341" s="220"/>
      <c r="AQ341" s="224"/>
      <c r="AR341" s="224"/>
      <c r="AS341" s="224"/>
      <c r="AT341" s="224"/>
      <c r="AU341" s="224"/>
      <c r="AV341" s="224"/>
      <c r="AW341" s="224"/>
      <c r="AX341" s="224"/>
      <c r="AY341" s="224"/>
    </row>
    <row r="342">
      <c r="A342" s="219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5"/>
      <c r="AA342" s="225"/>
      <c r="AB342" s="225"/>
      <c r="AC342" s="225"/>
      <c r="AD342" s="225"/>
      <c r="AE342" s="225"/>
      <c r="AF342" s="225"/>
      <c r="AG342" s="220"/>
      <c r="AH342" s="220"/>
      <c r="AI342" s="220"/>
      <c r="AJ342" s="220"/>
      <c r="AK342" s="220"/>
      <c r="AL342" s="220"/>
      <c r="AM342" s="220"/>
      <c r="AN342" s="220"/>
      <c r="AO342" s="267"/>
      <c r="AP342" s="220"/>
      <c r="AQ342" s="224"/>
      <c r="AR342" s="224"/>
      <c r="AS342" s="224"/>
      <c r="AT342" s="224"/>
      <c r="AU342" s="224"/>
      <c r="AV342" s="224"/>
      <c r="AW342" s="224"/>
      <c r="AX342" s="224"/>
      <c r="AY342" s="224"/>
    </row>
    <row r="343">
      <c r="A343" s="219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5"/>
      <c r="AA343" s="225"/>
      <c r="AB343" s="225"/>
      <c r="AC343" s="225"/>
      <c r="AD343" s="225"/>
      <c r="AE343" s="225"/>
      <c r="AF343" s="225"/>
      <c r="AG343" s="220"/>
      <c r="AH343" s="220"/>
      <c r="AI343" s="220"/>
      <c r="AJ343" s="220"/>
      <c r="AK343" s="220"/>
      <c r="AL343" s="220"/>
      <c r="AM343" s="220"/>
      <c r="AN343" s="220"/>
      <c r="AO343" s="267"/>
      <c r="AP343" s="220"/>
      <c r="AQ343" s="224"/>
      <c r="AR343" s="224"/>
      <c r="AS343" s="224"/>
      <c r="AT343" s="224"/>
      <c r="AU343" s="224"/>
      <c r="AV343" s="224"/>
      <c r="AW343" s="224"/>
      <c r="AX343" s="224"/>
      <c r="AY343" s="224"/>
    </row>
    <row r="344">
      <c r="A344" s="219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5"/>
      <c r="AA344" s="225"/>
      <c r="AB344" s="225"/>
      <c r="AC344" s="225"/>
      <c r="AD344" s="225"/>
      <c r="AE344" s="225"/>
      <c r="AF344" s="225"/>
      <c r="AG344" s="220"/>
      <c r="AH344" s="220"/>
      <c r="AI344" s="220"/>
      <c r="AJ344" s="220"/>
      <c r="AK344" s="220"/>
      <c r="AL344" s="220"/>
      <c r="AM344" s="220"/>
      <c r="AN344" s="220"/>
      <c r="AO344" s="267"/>
      <c r="AP344" s="220"/>
      <c r="AQ344" s="224"/>
      <c r="AR344" s="224"/>
      <c r="AS344" s="224"/>
      <c r="AT344" s="224"/>
      <c r="AU344" s="224"/>
      <c r="AV344" s="224"/>
      <c r="AW344" s="224"/>
      <c r="AX344" s="224"/>
      <c r="AY344" s="224"/>
    </row>
    <row r="345">
      <c r="A345" s="219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5"/>
      <c r="AA345" s="225"/>
      <c r="AB345" s="225"/>
      <c r="AC345" s="225"/>
      <c r="AD345" s="225"/>
      <c r="AE345" s="225"/>
      <c r="AF345" s="225"/>
      <c r="AG345" s="220"/>
      <c r="AH345" s="220"/>
      <c r="AI345" s="220"/>
      <c r="AJ345" s="220"/>
      <c r="AK345" s="220"/>
      <c r="AL345" s="220"/>
      <c r="AM345" s="220"/>
      <c r="AN345" s="220"/>
      <c r="AO345" s="267"/>
      <c r="AP345" s="220"/>
      <c r="AQ345" s="224"/>
      <c r="AR345" s="224"/>
      <c r="AS345" s="224"/>
      <c r="AT345" s="224"/>
      <c r="AU345" s="224"/>
      <c r="AV345" s="224"/>
      <c r="AW345" s="224"/>
      <c r="AX345" s="224"/>
      <c r="AY345" s="224"/>
    </row>
    <row r="346">
      <c r="A346" s="219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5"/>
      <c r="AA346" s="225"/>
      <c r="AB346" s="225"/>
      <c r="AC346" s="225"/>
      <c r="AD346" s="225"/>
      <c r="AE346" s="225"/>
      <c r="AF346" s="225"/>
      <c r="AG346" s="220"/>
      <c r="AH346" s="220"/>
      <c r="AI346" s="220"/>
      <c r="AJ346" s="220"/>
      <c r="AK346" s="220"/>
      <c r="AL346" s="220"/>
      <c r="AM346" s="220"/>
      <c r="AN346" s="220"/>
      <c r="AO346" s="267"/>
      <c r="AP346" s="220"/>
      <c r="AQ346" s="224"/>
      <c r="AR346" s="224"/>
      <c r="AS346" s="224"/>
      <c r="AT346" s="224"/>
      <c r="AU346" s="224"/>
      <c r="AV346" s="224"/>
      <c r="AW346" s="224"/>
      <c r="AX346" s="224"/>
      <c r="AY346" s="224"/>
    </row>
    <row r="347">
      <c r="A347" s="219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5"/>
      <c r="AA347" s="225"/>
      <c r="AB347" s="225"/>
      <c r="AC347" s="225"/>
      <c r="AD347" s="225"/>
      <c r="AE347" s="225"/>
      <c r="AF347" s="225"/>
      <c r="AG347" s="220"/>
      <c r="AH347" s="220"/>
      <c r="AI347" s="220"/>
      <c r="AJ347" s="220"/>
      <c r="AK347" s="220"/>
      <c r="AL347" s="220"/>
      <c r="AM347" s="220"/>
      <c r="AN347" s="220"/>
      <c r="AO347" s="267"/>
      <c r="AP347" s="220"/>
      <c r="AQ347" s="224"/>
      <c r="AR347" s="224"/>
      <c r="AS347" s="224"/>
      <c r="AT347" s="224"/>
      <c r="AU347" s="224"/>
      <c r="AV347" s="224"/>
      <c r="AW347" s="224"/>
      <c r="AX347" s="224"/>
      <c r="AY347" s="224"/>
    </row>
    <row r="348">
      <c r="A348" s="219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5"/>
      <c r="AA348" s="225"/>
      <c r="AB348" s="225"/>
      <c r="AC348" s="225"/>
      <c r="AD348" s="225"/>
      <c r="AE348" s="225"/>
      <c r="AF348" s="225"/>
      <c r="AG348" s="220"/>
      <c r="AH348" s="220"/>
      <c r="AI348" s="220"/>
      <c r="AJ348" s="220"/>
      <c r="AK348" s="220"/>
      <c r="AL348" s="220"/>
      <c r="AM348" s="220"/>
      <c r="AN348" s="220"/>
      <c r="AO348" s="267"/>
      <c r="AP348" s="220"/>
      <c r="AQ348" s="224"/>
      <c r="AR348" s="224"/>
      <c r="AS348" s="224"/>
      <c r="AT348" s="224"/>
      <c r="AU348" s="224"/>
      <c r="AV348" s="224"/>
      <c r="AW348" s="224"/>
      <c r="AX348" s="224"/>
      <c r="AY348" s="224"/>
    </row>
    <row r="349">
      <c r="A349" s="219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5"/>
      <c r="AA349" s="225"/>
      <c r="AB349" s="225"/>
      <c r="AC349" s="225"/>
      <c r="AD349" s="225"/>
      <c r="AE349" s="225"/>
      <c r="AF349" s="225"/>
      <c r="AG349" s="220"/>
      <c r="AH349" s="220"/>
      <c r="AI349" s="220"/>
      <c r="AJ349" s="220"/>
      <c r="AK349" s="220"/>
      <c r="AL349" s="220"/>
      <c r="AM349" s="220"/>
      <c r="AN349" s="220"/>
      <c r="AO349" s="267"/>
      <c r="AP349" s="220"/>
      <c r="AQ349" s="224"/>
      <c r="AR349" s="224"/>
      <c r="AS349" s="224"/>
      <c r="AT349" s="224"/>
      <c r="AU349" s="224"/>
      <c r="AV349" s="224"/>
      <c r="AW349" s="224"/>
      <c r="AX349" s="224"/>
      <c r="AY349" s="224"/>
    </row>
    <row r="350">
      <c r="A350" s="219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5"/>
      <c r="AA350" s="225"/>
      <c r="AB350" s="225"/>
      <c r="AC350" s="225"/>
      <c r="AD350" s="225"/>
      <c r="AE350" s="225"/>
      <c r="AF350" s="225"/>
      <c r="AG350" s="220"/>
      <c r="AH350" s="220"/>
      <c r="AI350" s="220"/>
      <c r="AJ350" s="220"/>
      <c r="AK350" s="220"/>
      <c r="AL350" s="220"/>
      <c r="AM350" s="220"/>
      <c r="AN350" s="220"/>
      <c r="AO350" s="267"/>
      <c r="AP350" s="220"/>
      <c r="AQ350" s="224"/>
      <c r="AR350" s="224"/>
      <c r="AS350" s="224"/>
      <c r="AT350" s="224"/>
      <c r="AU350" s="224"/>
      <c r="AV350" s="224"/>
      <c r="AW350" s="224"/>
      <c r="AX350" s="224"/>
      <c r="AY350" s="224"/>
    </row>
    <row r="351">
      <c r="A351" s="219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5"/>
      <c r="AA351" s="225"/>
      <c r="AB351" s="225"/>
      <c r="AC351" s="225"/>
      <c r="AD351" s="225"/>
      <c r="AE351" s="225"/>
      <c r="AF351" s="225"/>
      <c r="AG351" s="220"/>
      <c r="AH351" s="220"/>
      <c r="AI351" s="220"/>
      <c r="AJ351" s="220"/>
      <c r="AK351" s="220"/>
      <c r="AL351" s="220"/>
      <c r="AM351" s="220"/>
      <c r="AN351" s="220"/>
      <c r="AO351" s="267"/>
      <c r="AP351" s="220"/>
      <c r="AQ351" s="224"/>
      <c r="AR351" s="224"/>
      <c r="AS351" s="224"/>
      <c r="AT351" s="224"/>
      <c r="AU351" s="224"/>
      <c r="AV351" s="224"/>
      <c r="AW351" s="224"/>
      <c r="AX351" s="224"/>
      <c r="AY351" s="224"/>
    </row>
    <row r="352">
      <c r="A352" s="219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5"/>
      <c r="AA352" s="225"/>
      <c r="AB352" s="225"/>
      <c r="AC352" s="225"/>
      <c r="AD352" s="225"/>
      <c r="AE352" s="225"/>
      <c r="AF352" s="225"/>
      <c r="AG352" s="220"/>
      <c r="AH352" s="220"/>
      <c r="AI352" s="220"/>
      <c r="AJ352" s="220"/>
      <c r="AK352" s="220"/>
      <c r="AL352" s="220"/>
      <c r="AM352" s="220"/>
      <c r="AN352" s="220"/>
      <c r="AO352" s="267"/>
      <c r="AP352" s="220"/>
      <c r="AQ352" s="224"/>
      <c r="AR352" s="224"/>
      <c r="AS352" s="224"/>
      <c r="AT352" s="224"/>
      <c r="AU352" s="224"/>
      <c r="AV352" s="224"/>
      <c r="AW352" s="224"/>
      <c r="AX352" s="224"/>
      <c r="AY352" s="224"/>
    </row>
    <row r="353">
      <c r="A353" s="219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5"/>
      <c r="AA353" s="225"/>
      <c r="AB353" s="225"/>
      <c r="AC353" s="225"/>
      <c r="AD353" s="225"/>
      <c r="AE353" s="225"/>
      <c r="AF353" s="225"/>
      <c r="AG353" s="220"/>
      <c r="AH353" s="220"/>
      <c r="AI353" s="220"/>
      <c r="AJ353" s="220"/>
      <c r="AK353" s="220"/>
      <c r="AL353" s="220"/>
      <c r="AM353" s="220"/>
      <c r="AN353" s="220"/>
      <c r="AO353" s="267"/>
      <c r="AP353" s="220"/>
      <c r="AQ353" s="224"/>
      <c r="AR353" s="224"/>
      <c r="AS353" s="224"/>
      <c r="AT353" s="224"/>
      <c r="AU353" s="224"/>
      <c r="AV353" s="224"/>
      <c r="AW353" s="224"/>
      <c r="AX353" s="224"/>
      <c r="AY353" s="224"/>
    </row>
    <row r="354">
      <c r="A354" s="219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5"/>
      <c r="AA354" s="225"/>
      <c r="AB354" s="225"/>
      <c r="AC354" s="225"/>
      <c r="AD354" s="225"/>
      <c r="AE354" s="225"/>
      <c r="AF354" s="225"/>
      <c r="AG354" s="220"/>
      <c r="AH354" s="220"/>
      <c r="AI354" s="220"/>
      <c r="AJ354" s="220"/>
      <c r="AK354" s="220"/>
      <c r="AL354" s="220"/>
      <c r="AM354" s="220"/>
      <c r="AN354" s="220"/>
      <c r="AO354" s="267"/>
      <c r="AP354" s="220"/>
      <c r="AQ354" s="224"/>
      <c r="AR354" s="224"/>
      <c r="AS354" s="224"/>
      <c r="AT354" s="224"/>
      <c r="AU354" s="224"/>
      <c r="AV354" s="224"/>
      <c r="AW354" s="224"/>
      <c r="AX354" s="224"/>
      <c r="AY354" s="224"/>
    </row>
    <row r="355">
      <c r="A355" s="219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5"/>
      <c r="AA355" s="225"/>
      <c r="AB355" s="225"/>
      <c r="AC355" s="225"/>
      <c r="AD355" s="225"/>
      <c r="AE355" s="225"/>
      <c r="AF355" s="225"/>
      <c r="AG355" s="220"/>
      <c r="AH355" s="220"/>
      <c r="AI355" s="220"/>
      <c r="AJ355" s="220"/>
      <c r="AK355" s="220"/>
      <c r="AL355" s="220"/>
      <c r="AM355" s="220"/>
      <c r="AN355" s="220"/>
      <c r="AO355" s="267"/>
      <c r="AP355" s="220"/>
      <c r="AQ355" s="224"/>
      <c r="AR355" s="224"/>
      <c r="AS355" s="224"/>
      <c r="AT355" s="224"/>
      <c r="AU355" s="224"/>
      <c r="AV355" s="224"/>
      <c r="AW355" s="224"/>
      <c r="AX355" s="224"/>
      <c r="AY355" s="224"/>
    </row>
    <row r="356">
      <c r="A356" s="219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5"/>
      <c r="AA356" s="225"/>
      <c r="AB356" s="225"/>
      <c r="AC356" s="225"/>
      <c r="AD356" s="225"/>
      <c r="AE356" s="225"/>
      <c r="AF356" s="225"/>
      <c r="AG356" s="220"/>
      <c r="AH356" s="220"/>
      <c r="AI356" s="220"/>
      <c r="AJ356" s="220"/>
      <c r="AK356" s="220"/>
      <c r="AL356" s="220"/>
      <c r="AM356" s="220"/>
      <c r="AN356" s="220"/>
      <c r="AO356" s="267"/>
      <c r="AP356" s="220"/>
      <c r="AQ356" s="224"/>
      <c r="AR356" s="224"/>
      <c r="AS356" s="224"/>
      <c r="AT356" s="224"/>
      <c r="AU356" s="224"/>
      <c r="AV356" s="224"/>
      <c r="AW356" s="224"/>
      <c r="AX356" s="224"/>
      <c r="AY356" s="224"/>
    </row>
    <row r="357">
      <c r="A357" s="219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5"/>
      <c r="AA357" s="225"/>
      <c r="AB357" s="225"/>
      <c r="AC357" s="225"/>
      <c r="AD357" s="225"/>
      <c r="AE357" s="225"/>
      <c r="AF357" s="225"/>
      <c r="AG357" s="220"/>
      <c r="AH357" s="220"/>
      <c r="AI357" s="220"/>
      <c r="AJ357" s="220"/>
      <c r="AK357" s="220"/>
      <c r="AL357" s="220"/>
      <c r="AM357" s="220"/>
      <c r="AN357" s="220"/>
      <c r="AO357" s="267"/>
      <c r="AP357" s="220"/>
      <c r="AQ357" s="224"/>
      <c r="AR357" s="224"/>
      <c r="AS357" s="224"/>
      <c r="AT357" s="224"/>
      <c r="AU357" s="224"/>
      <c r="AV357" s="224"/>
      <c r="AW357" s="224"/>
      <c r="AX357" s="224"/>
      <c r="AY357" s="224"/>
    </row>
    <row r="358">
      <c r="A358" s="219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5"/>
      <c r="AA358" s="225"/>
      <c r="AB358" s="225"/>
      <c r="AC358" s="225"/>
      <c r="AD358" s="225"/>
      <c r="AE358" s="225"/>
      <c r="AF358" s="225"/>
      <c r="AG358" s="220"/>
      <c r="AH358" s="220"/>
      <c r="AI358" s="220"/>
      <c r="AJ358" s="220"/>
      <c r="AK358" s="220"/>
      <c r="AL358" s="220"/>
      <c r="AM358" s="220"/>
      <c r="AN358" s="220"/>
      <c r="AO358" s="267"/>
      <c r="AP358" s="220"/>
      <c r="AQ358" s="224"/>
      <c r="AR358" s="224"/>
      <c r="AS358" s="224"/>
      <c r="AT358" s="224"/>
      <c r="AU358" s="224"/>
      <c r="AV358" s="224"/>
      <c r="AW358" s="224"/>
      <c r="AX358" s="224"/>
      <c r="AY358" s="224"/>
    </row>
    <row r="359">
      <c r="A359" s="219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5"/>
      <c r="AA359" s="225"/>
      <c r="AB359" s="225"/>
      <c r="AC359" s="225"/>
      <c r="AD359" s="225"/>
      <c r="AE359" s="225"/>
      <c r="AF359" s="225"/>
      <c r="AG359" s="220"/>
      <c r="AH359" s="220"/>
      <c r="AI359" s="220"/>
      <c r="AJ359" s="220"/>
      <c r="AK359" s="220"/>
      <c r="AL359" s="220"/>
      <c r="AM359" s="220"/>
      <c r="AN359" s="220"/>
      <c r="AO359" s="267"/>
      <c r="AP359" s="220"/>
      <c r="AQ359" s="224"/>
      <c r="AR359" s="224"/>
      <c r="AS359" s="224"/>
      <c r="AT359" s="224"/>
      <c r="AU359" s="224"/>
      <c r="AV359" s="224"/>
      <c r="AW359" s="224"/>
      <c r="AX359" s="224"/>
      <c r="AY359" s="224"/>
    </row>
    <row r="360">
      <c r="A360" s="219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5"/>
      <c r="AA360" s="225"/>
      <c r="AB360" s="225"/>
      <c r="AC360" s="225"/>
      <c r="AD360" s="225"/>
      <c r="AE360" s="225"/>
      <c r="AF360" s="225"/>
      <c r="AG360" s="220"/>
      <c r="AH360" s="220"/>
      <c r="AI360" s="220"/>
      <c r="AJ360" s="220"/>
      <c r="AK360" s="220"/>
      <c r="AL360" s="220"/>
      <c r="AM360" s="220"/>
      <c r="AN360" s="220"/>
      <c r="AO360" s="267"/>
      <c r="AP360" s="220"/>
      <c r="AQ360" s="224"/>
      <c r="AR360" s="224"/>
      <c r="AS360" s="224"/>
      <c r="AT360" s="224"/>
      <c r="AU360" s="224"/>
      <c r="AV360" s="224"/>
      <c r="AW360" s="224"/>
      <c r="AX360" s="224"/>
      <c r="AY360" s="224"/>
    </row>
    <row r="361">
      <c r="A361" s="219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5"/>
      <c r="AA361" s="225"/>
      <c r="AB361" s="225"/>
      <c r="AC361" s="225"/>
      <c r="AD361" s="225"/>
      <c r="AE361" s="225"/>
      <c r="AF361" s="225"/>
      <c r="AG361" s="220"/>
      <c r="AH361" s="220"/>
      <c r="AI361" s="220"/>
      <c r="AJ361" s="220"/>
      <c r="AK361" s="220"/>
      <c r="AL361" s="220"/>
      <c r="AM361" s="220"/>
      <c r="AN361" s="220"/>
      <c r="AO361" s="267"/>
      <c r="AP361" s="220"/>
      <c r="AQ361" s="224"/>
      <c r="AR361" s="224"/>
      <c r="AS361" s="224"/>
      <c r="AT361" s="224"/>
      <c r="AU361" s="224"/>
      <c r="AV361" s="224"/>
      <c r="AW361" s="224"/>
      <c r="AX361" s="224"/>
      <c r="AY361" s="224"/>
    </row>
    <row r="362">
      <c r="A362" s="219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5"/>
      <c r="AA362" s="225"/>
      <c r="AB362" s="225"/>
      <c r="AC362" s="225"/>
      <c r="AD362" s="225"/>
      <c r="AE362" s="225"/>
      <c r="AF362" s="225"/>
      <c r="AG362" s="220"/>
      <c r="AH362" s="220"/>
      <c r="AI362" s="220"/>
      <c r="AJ362" s="220"/>
      <c r="AK362" s="220"/>
      <c r="AL362" s="220"/>
      <c r="AM362" s="220"/>
      <c r="AN362" s="220"/>
      <c r="AO362" s="267"/>
      <c r="AP362" s="220"/>
      <c r="AQ362" s="224"/>
      <c r="AR362" s="224"/>
      <c r="AS362" s="224"/>
      <c r="AT362" s="224"/>
      <c r="AU362" s="224"/>
      <c r="AV362" s="224"/>
      <c r="AW362" s="224"/>
      <c r="AX362" s="224"/>
      <c r="AY362" s="224"/>
    </row>
    <row r="363">
      <c r="A363" s="219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5"/>
      <c r="AA363" s="225"/>
      <c r="AB363" s="225"/>
      <c r="AC363" s="225"/>
      <c r="AD363" s="225"/>
      <c r="AE363" s="225"/>
      <c r="AF363" s="225"/>
      <c r="AG363" s="220"/>
      <c r="AH363" s="220"/>
      <c r="AI363" s="220"/>
      <c r="AJ363" s="220"/>
      <c r="AK363" s="220"/>
      <c r="AL363" s="220"/>
      <c r="AM363" s="220"/>
      <c r="AN363" s="220"/>
      <c r="AO363" s="267"/>
      <c r="AP363" s="220"/>
      <c r="AQ363" s="224"/>
      <c r="AR363" s="224"/>
      <c r="AS363" s="224"/>
      <c r="AT363" s="224"/>
      <c r="AU363" s="224"/>
      <c r="AV363" s="224"/>
      <c r="AW363" s="224"/>
      <c r="AX363" s="224"/>
      <c r="AY363" s="224"/>
    </row>
    <row r="364">
      <c r="A364" s="219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5"/>
      <c r="AA364" s="225"/>
      <c r="AB364" s="225"/>
      <c r="AC364" s="225"/>
      <c r="AD364" s="225"/>
      <c r="AE364" s="225"/>
      <c r="AF364" s="225"/>
      <c r="AG364" s="220"/>
      <c r="AH364" s="220"/>
      <c r="AI364" s="220"/>
      <c r="AJ364" s="220"/>
      <c r="AK364" s="220"/>
      <c r="AL364" s="220"/>
      <c r="AM364" s="220"/>
      <c r="AN364" s="220"/>
      <c r="AO364" s="267"/>
      <c r="AP364" s="220"/>
      <c r="AQ364" s="224"/>
      <c r="AR364" s="224"/>
      <c r="AS364" s="224"/>
      <c r="AT364" s="224"/>
      <c r="AU364" s="224"/>
      <c r="AV364" s="224"/>
      <c r="AW364" s="224"/>
      <c r="AX364" s="224"/>
      <c r="AY364" s="224"/>
    </row>
    <row r="365">
      <c r="A365" s="219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5"/>
      <c r="AA365" s="225"/>
      <c r="AB365" s="225"/>
      <c r="AC365" s="225"/>
      <c r="AD365" s="225"/>
      <c r="AE365" s="225"/>
      <c r="AF365" s="225"/>
      <c r="AG365" s="220"/>
      <c r="AH365" s="220"/>
      <c r="AI365" s="220"/>
      <c r="AJ365" s="220"/>
      <c r="AK365" s="220"/>
      <c r="AL365" s="220"/>
      <c r="AM365" s="220"/>
      <c r="AN365" s="220"/>
      <c r="AO365" s="267"/>
      <c r="AP365" s="220"/>
      <c r="AQ365" s="224"/>
      <c r="AR365" s="224"/>
      <c r="AS365" s="224"/>
      <c r="AT365" s="224"/>
      <c r="AU365" s="224"/>
      <c r="AV365" s="224"/>
      <c r="AW365" s="224"/>
      <c r="AX365" s="224"/>
      <c r="AY365" s="224"/>
    </row>
    <row r="366">
      <c r="A366" s="219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5"/>
      <c r="AA366" s="225"/>
      <c r="AB366" s="225"/>
      <c r="AC366" s="225"/>
      <c r="AD366" s="225"/>
      <c r="AE366" s="225"/>
      <c r="AF366" s="225"/>
      <c r="AG366" s="220"/>
      <c r="AH366" s="220"/>
      <c r="AI366" s="220"/>
      <c r="AJ366" s="220"/>
      <c r="AK366" s="220"/>
      <c r="AL366" s="220"/>
      <c r="AM366" s="220"/>
      <c r="AN366" s="220"/>
      <c r="AO366" s="267"/>
      <c r="AP366" s="220"/>
      <c r="AQ366" s="224"/>
      <c r="AR366" s="224"/>
      <c r="AS366" s="224"/>
      <c r="AT366" s="224"/>
      <c r="AU366" s="224"/>
      <c r="AV366" s="224"/>
      <c r="AW366" s="224"/>
      <c r="AX366" s="224"/>
      <c r="AY366" s="224"/>
    </row>
    <row r="367">
      <c r="A367" s="219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5"/>
      <c r="AA367" s="225"/>
      <c r="AB367" s="225"/>
      <c r="AC367" s="225"/>
      <c r="AD367" s="225"/>
      <c r="AE367" s="225"/>
      <c r="AF367" s="225"/>
      <c r="AG367" s="220"/>
      <c r="AH367" s="220"/>
      <c r="AI367" s="220"/>
      <c r="AJ367" s="220"/>
      <c r="AK367" s="220"/>
      <c r="AL367" s="220"/>
      <c r="AM367" s="220"/>
      <c r="AN367" s="220"/>
      <c r="AO367" s="267"/>
      <c r="AP367" s="220"/>
      <c r="AQ367" s="224"/>
      <c r="AR367" s="224"/>
      <c r="AS367" s="224"/>
      <c r="AT367" s="224"/>
      <c r="AU367" s="224"/>
      <c r="AV367" s="224"/>
      <c r="AW367" s="224"/>
      <c r="AX367" s="224"/>
      <c r="AY367" s="224"/>
    </row>
    <row r="368">
      <c r="A368" s="219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5"/>
      <c r="AA368" s="225"/>
      <c r="AB368" s="225"/>
      <c r="AC368" s="225"/>
      <c r="AD368" s="225"/>
      <c r="AE368" s="225"/>
      <c r="AF368" s="225"/>
      <c r="AG368" s="220"/>
      <c r="AH368" s="220"/>
      <c r="AI368" s="220"/>
      <c r="AJ368" s="220"/>
      <c r="AK368" s="220"/>
      <c r="AL368" s="220"/>
      <c r="AM368" s="220"/>
      <c r="AN368" s="220"/>
      <c r="AO368" s="267"/>
      <c r="AP368" s="220"/>
      <c r="AQ368" s="224"/>
      <c r="AR368" s="224"/>
      <c r="AS368" s="224"/>
      <c r="AT368" s="224"/>
      <c r="AU368" s="224"/>
      <c r="AV368" s="224"/>
      <c r="AW368" s="224"/>
      <c r="AX368" s="224"/>
      <c r="AY368" s="224"/>
    </row>
    <row r="369">
      <c r="A369" s="219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5"/>
      <c r="AA369" s="225"/>
      <c r="AB369" s="225"/>
      <c r="AC369" s="225"/>
      <c r="AD369" s="225"/>
      <c r="AE369" s="225"/>
      <c r="AF369" s="225"/>
      <c r="AG369" s="220"/>
      <c r="AH369" s="220"/>
      <c r="AI369" s="220"/>
      <c r="AJ369" s="220"/>
      <c r="AK369" s="220"/>
      <c r="AL369" s="220"/>
      <c r="AM369" s="220"/>
      <c r="AN369" s="220"/>
      <c r="AO369" s="267"/>
      <c r="AP369" s="220"/>
      <c r="AQ369" s="224"/>
      <c r="AR369" s="224"/>
      <c r="AS369" s="224"/>
      <c r="AT369" s="224"/>
      <c r="AU369" s="224"/>
      <c r="AV369" s="224"/>
      <c r="AW369" s="224"/>
      <c r="AX369" s="224"/>
      <c r="AY369" s="224"/>
    </row>
    <row r="370">
      <c r="A370" s="219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5"/>
      <c r="AA370" s="225"/>
      <c r="AB370" s="225"/>
      <c r="AC370" s="225"/>
      <c r="AD370" s="225"/>
      <c r="AE370" s="225"/>
      <c r="AF370" s="225"/>
      <c r="AG370" s="220"/>
      <c r="AH370" s="220"/>
      <c r="AI370" s="220"/>
      <c r="AJ370" s="220"/>
      <c r="AK370" s="220"/>
      <c r="AL370" s="220"/>
      <c r="AM370" s="220"/>
      <c r="AN370" s="220"/>
      <c r="AO370" s="267"/>
      <c r="AP370" s="220"/>
      <c r="AQ370" s="224"/>
      <c r="AR370" s="224"/>
      <c r="AS370" s="224"/>
      <c r="AT370" s="224"/>
      <c r="AU370" s="224"/>
      <c r="AV370" s="224"/>
      <c r="AW370" s="224"/>
      <c r="AX370" s="224"/>
      <c r="AY370" s="224"/>
    </row>
    <row r="371">
      <c r="A371" s="219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5"/>
      <c r="AA371" s="225"/>
      <c r="AB371" s="225"/>
      <c r="AC371" s="225"/>
      <c r="AD371" s="225"/>
      <c r="AE371" s="225"/>
      <c r="AF371" s="225"/>
      <c r="AG371" s="220"/>
      <c r="AH371" s="220"/>
      <c r="AI371" s="220"/>
      <c r="AJ371" s="220"/>
      <c r="AK371" s="220"/>
      <c r="AL371" s="220"/>
      <c r="AM371" s="220"/>
      <c r="AN371" s="220"/>
      <c r="AO371" s="267"/>
      <c r="AP371" s="220"/>
      <c r="AQ371" s="224"/>
      <c r="AR371" s="224"/>
      <c r="AS371" s="224"/>
      <c r="AT371" s="224"/>
      <c r="AU371" s="224"/>
      <c r="AV371" s="224"/>
      <c r="AW371" s="224"/>
      <c r="AX371" s="224"/>
      <c r="AY371" s="224"/>
    </row>
    <row r="372">
      <c r="A372" s="219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5"/>
      <c r="AA372" s="225"/>
      <c r="AB372" s="225"/>
      <c r="AC372" s="225"/>
      <c r="AD372" s="225"/>
      <c r="AE372" s="225"/>
      <c r="AF372" s="225"/>
      <c r="AG372" s="220"/>
      <c r="AH372" s="220"/>
      <c r="AI372" s="220"/>
      <c r="AJ372" s="220"/>
      <c r="AK372" s="220"/>
      <c r="AL372" s="220"/>
      <c r="AM372" s="220"/>
      <c r="AN372" s="220"/>
      <c r="AO372" s="267"/>
      <c r="AP372" s="220"/>
      <c r="AQ372" s="224"/>
      <c r="AR372" s="224"/>
      <c r="AS372" s="224"/>
      <c r="AT372" s="224"/>
      <c r="AU372" s="224"/>
      <c r="AV372" s="224"/>
      <c r="AW372" s="224"/>
      <c r="AX372" s="224"/>
      <c r="AY372" s="224"/>
    </row>
    <row r="373">
      <c r="A373" s="219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5"/>
      <c r="AA373" s="225"/>
      <c r="AB373" s="225"/>
      <c r="AC373" s="225"/>
      <c r="AD373" s="225"/>
      <c r="AE373" s="225"/>
      <c r="AF373" s="225"/>
      <c r="AG373" s="220"/>
      <c r="AH373" s="220"/>
      <c r="AI373" s="220"/>
      <c r="AJ373" s="220"/>
      <c r="AK373" s="220"/>
      <c r="AL373" s="220"/>
      <c r="AM373" s="220"/>
      <c r="AN373" s="220"/>
      <c r="AO373" s="267"/>
      <c r="AP373" s="220"/>
      <c r="AQ373" s="224"/>
      <c r="AR373" s="224"/>
      <c r="AS373" s="224"/>
      <c r="AT373" s="224"/>
      <c r="AU373" s="224"/>
      <c r="AV373" s="224"/>
      <c r="AW373" s="224"/>
      <c r="AX373" s="224"/>
      <c r="AY373" s="224"/>
    </row>
    <row r="374">
      <c r="A374" s="219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5"/>
      <c r="AA374" s="225"/>
      <c r="AB374" s="225"/>
      <c r="AC374" s="225"/>
      <c r="AD374" s="225"/>
      <c r="AE374" s="225"/>
      <c r="AF374" s="225"/>
      <c r="AG374" s="220"/>
      <c r="AH374" s="220"/>
      <c r="AI374" s="220"/>
      <c r="AJ374" s="220"/>
      <c r="AK374" s="220"/>
      <c r="AL374" s="220"/>
      <c r="AM374" s="220"/>
      <c r="AN374" s="220"/>
      <c r="AO374" s="267"/>
      <c r="AP374" s="220"/>
      <c r="AQ374" s="224"/>
      <c r="AR374" s="224"/>
      <c r="AS374" s="224"/>
      <c r="AT374" s="224"/>
      <c r="AU374" s="224"/>
      <c r="AV374" s="224"/>
      <c r="AW374" s="224"/>
      <c r="AX374" s="224"/>
      <c r="AY374" s="224"/>
    </row>
    <row r="375">
      <c r="A375" s="219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5"/>
      <c r="AA375" s="225"/>
      <c r="AB375" s="225"/>
      <c r="AC375" s="225"/>
      <c r="AD375" s="225"/>
      <c r="AE375" s="225"/>
      <c r="AF375" s="225"/>
      <c r="AG375" s="220"/>
      <c r="AH375" s="220"/>
      <c r="AI375" s="220"/>
      <c r="AJ375" s="220"/>
      <c r="AK375" s="220"/>
      <c r="AL375" s="220"/>
      <c r="AM375" s="220"/>
      <c r="AN375" s="220"/>
      <c r="AO375" s="267"/>
      <c r="AP375" s="220"/>
      <c r="AQ375" s="224"/>
      <c r="AR375" s="224"/>
      <c r="AS375" s="224"/>
      <c r="AT375" s="224"/>
      <c r="AU375" s="224"/>
      <c r="AV375" s="224"/>
      <c r="AW375" s="224"/>
      <c r="AX375" s="224"/>
      <c r="AY375" s="224"/>
    </row>
    <row r="376">
      <c r="A376" s="219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5"/>
      <c r="AA376" s="225"/>
      <c r="AB376" s="225"/>
      <c r="AC376" s="225"/>
      <c r="AD376" s="225"/>
      <c r="AE376" s="225"/>
      <c r="AF376" s="225"/>
      <c r="AG376" s="220"/>
      <c r="AH376" s="220"/>
      <c r="AI376" s="220"/>
      <c r="AJ376" s="220"/>
      <c r="AK376" s="220"/>
      <c r="AL376" s="220"/>
      <c r="AM376" s="220"/>
      <c r="AN376" s="220"/>
      <c r="AO376" s="267"/>
      <c r="AP376" s="220"/>
      <c r="AQ376" s="224"/>
      <c r="AR376" s="224"/>
      <c r="AS376" s="224"/>
      <c r="AT376" s="224"/>
      <c r="AU376" s="224"/>
      <c r="AV376" s="224"/>
      <c r="AW376" s="224"/>
      <c r="AX376" s="224"/>
      <c r="AY376" s="224"/>
    </row>
    <row r="377">
      <c r="A377" s="219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5"/>
      <c r="AA377" s="225"/>
      <c r="AB377" s="225"/>
      <c r="AC377" s="225"/>
      <c r="AD377" s="225"/>
      <c r="AE377" s="225"/>
      <c r="AF377" s="225"/>
      <c r="AG377" s="220"/>
      <c r="AH377" s="220"/>
      <c r="AI377" s="220"/>
      <c r="AJ377" s="220"/>
      <c r="AK377" s="220"/>
      <c r="AL377" s="220"/>
      <c r="AM377" s="220"/>
      <c r="AN377" s="220"/>
      <c r="AO377" s="267"/>
      <c r="AP377" s="220"/>
      <c r="AQ377" s="224"/>
      <c r="AR377" s="224"/>
      <c r="AS377" s="224"/>
      <c r="AT377" s="224"/>
      <c r="AU377" s="224"/>
      <c r="AV377" s="224"/>
      <c r="AW377" s="224"/>
      <c r="AX377" s="224"/>
      <c r="AY377" s="224"/>
    </row>
    <row r="378">
      <c r="A378" s="219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5"/>
      <c r="AA378" s="225"/>
      <c r="AB378" s="225"/>
      <c r="AC378" s="225"/>
      <c r="AD378" s="225"/>
      <c r="AE378" s="225"/>
      <c r="AF378" s="225"/>
      <c r="AG378" s="220"/>
      <c r="AH378" s="220"/>
      <c r="AI378" s="220"/>
      <c r="AJ378" s="220"/>
      <c r="AK378" s="220"/>
      <c r="AL378" s="220"/>
      <c r="AM378" s="220"/>
      <c r="AN378" s="220"/>
      <c r="AO378" s="267"/>
      <c r="AP378" s="220"/>
      <c r="AQ378" s="224"/>
      <c r="AR378" s="224"/>
      <c r="AS378" s="224"/>
      <c r="AT378" s="224"/>
      <c r="AU378" s="224"/>
      <c r="AV378" s="224"/>
      <c r="AW378" s="224"/>
      <c r="AX378" s="224"/>
      <c r="AY378" s="224"/>
    </row>
    <row r="379">
      <c r="A379" s="219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5"/>
      <c r="AA379" s="225"/>
      <c r="AB379" s="225"/>
      <c r="AC379" s="225"/>
      <c r="AD379" s="225"/>
      <c r="AE379" s="225"/>
      <c r="AF379" s="225"/>
      <c r="AG379" s="220"/>
      <c r="AH379" s="220"/>
      <c r="AI379" s="220"/>
      <c r="AJ379" s="220"/>
      <c r="AK379" s="220"/>
      <c r="AL379" s="220"/>
      <c r="AM379" s="220"/>
      <c r="AN379" s="220"/>
      <c r="AO379" s="267"/>
      <c r="AP379" s="220"/>
      <c r="AQ379" s="224"/>
      <c r="AR379" s="224"/>
      <c r="AS379" s="224"/>
      <c r="AT379" s="224"/>
      <c r="AU379" s="224"/>
      <c r="AV379" s="224"/>
      <c r="AW379" s="224"/>
      <c r="AX379" s="224"/>
      <c r="AY379" s="224"/>
    </row>
    <row r="380">
      <c r="A380" s="219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5"/>
      <c r="AA380" s="225"/>
      <c r="AB380" s="225"/>
      <c r="AC380" s="225"/>
      <c r="AD380" s="225"/>
      <c r="AE380" s="225"/>
      <c r="AF380" s="225"/>
      <c r="AG380" s="220"/>
      <c r="AH380" s="220"/>
      <c r="AI380" s="220"/>
      <c r="AJ380" s="220"/>
      <c r="AK380" s="220"/>
      <c r="AL380" s="220"/>
      <c r="AM380" s="220"/>
      <c r="AN380" s="220"/>
      <c r="AO380" s="267"/>
      <c r="AP380" s="220"/>
      <c r="AQ380" s="224"/>
      <c r="AR380" s="224"/>
      <c r="AS380" s="224"/>
      <c r="AT380" s="224"/>
      <c r="AU380" s="224"/>
      <c r="AV380" s="224"/>
      <c r="AW380" s="224"/>
      <c r="AX380" s="224"/>
      <c r="AY380" s="224"/>
    </row>
    <row r="381">
      <c r="A381" s="219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5"/>
      <c r="AA381" s="225"/>
      <c r="AB381" s="225"/>
      <c r="AC381" s="225"/>
      <c r="AD381" s="225"/>
      <c r="AE381" s="225"/>
      <c r="AF381" s="225"/>
      <c r="AG381" s="220"/>
      <c r="AH381" s="220"/>
      <c r="AI381" s="220"/>
      <c r="AJ381" s="220"/>
      <c r="AK381" s="220"/>
      <c r="AL381" s="220"/>
      <c r="AM381" s="220"/>
      <c r="AN381" s="220"/>
      <c r="AO381" s="267"/>
      <c r="AP381" s="220"/>
      <c r="AQ381" s="224"/>
      <c r="AR381" s="224"/>
      <c r="AS381" s="224"/>
      <c r="AT381" s="224"/>
      <c r="AU381" s="224"/>
      <c r="AV381" s="224"/>
      <c r="AW381" s="224"/>
      <c r="AX381" s="224"/>
      <c r="AY381" s="224"/>
    </row>
    <row r="382">
      <c r="A382" s="219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5"/>
      <c r="AA382" s="225"/>
      <c r="AB382" s="225"/>
      <c r="AC382" s="225"/>
      <c r="AD382" s="225"/>
      <c r="AE382" s="225"/>
      <c r="AF382" s="225"/>
      <c r="AG382" s="220"/>
      <c r="AH382" s="220"/>
      <c r="AI382" s="220"/>
      <c r="AJ382" s="220"/>
      <c r="AK382" s="220"/>
      <c r="AL382" s="220"/>
      <c r="AM382" s="220"/>
      <c r="AN382" s="220"/>
      <c r="AO382" s="267"/>
      <c r="AP382" s="220"/>
      <c r="AQ382" s="224"/>
      <c r="AR382" s="224"/>
      <c r="AS382" s="224"/>
      <c r="AT382" s="224"/>
      <c r="AU382" s="224"/>
      <c r="AV382" s="224"/>
      <c r="AW382" s="224"/>
      <c r="AX382" s="224"/>
      <c r="AY382" s="224"/>
    </row>
    <row r="383">
      <c r="A383" s="219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5"/>
      <c r="AA383" s="225"/>
      <c r="AB383" s="225"/>
      <c r="AC383" s="225"/>
      <c r="AD383" s="225"/>
      <c r="AE383" s="225"/>
      <c r="AF383" s="225"/>
      <c r="AG383" s="220"/>
      <c r="AH383" s="220"/>
      <c r="AI383" s="220"/>
      <c r="AJ383" s="220"/>
      <c r="AK383" s="220"/>
      <c r="AL383" s="220"/>
      <c r="AM383" s="220"/>
      <c r="AN383" s="220"/>
      <c r="AO383" s="267"/>
      <c r="AP383" s="220"/>
      <c r="AQ383" s="224"/>
      <c r="AR383" s="224"/>
      <c r="AS383" s="224"/>
      <c r="AT383" s="224"/>
      <c r="AU383" s="224"/>
      <c r="AV383" s="224"/>
      <c r="AW383" s="224"/>
      <c r="AX383" s="224"/>
      <c r="AY383" s="224"/>
    </row>
    <row r="384">
      <c r="A384" s="219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5"/>
      <c r="AA384" s="225"/>
      <c r="AB384" s="225"/>
      <c r="AC384" s="225"/>
      <c r="AD384" s="225"/>
      <c r="AE384" s="225"/>
      <c r="AF384" s="225"/>
      <c r="AG384" s="220"/>
      <c r="AH384" s="220"/>
      <c r="AI384" s="220"/>
      <c r="AJ384" s="220"/>
      <c r="AK384" s="220"/>
      <c r="AL384" s="220"/>
      <c r="AM384" s="220"/>
      <c r="AN384" s="220"/>
      <c r="AO384" s="267"/>
      <c r="AP384" s="220"/>
      <c r="AQ384" s="224"/>
      <c r="AR384" s="224"/>
      <c r="AS384" s="224"/>
      <c r="AT384" s="224"/>
      <c r="AU384" s="224"/>
      <c r="AV384" s="224"/>
      <c r="AW384" s="224"/>
      <c r="AX384" s="224"/>
      <c r="AY384" s="224"/>
    </row>
    <row r="385">
      <c r="A385" s="219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5"/>
      <c r="AA385" s="225"/>
      <c r="AB385" s="225"/>
      <c r="AC385" s="225"/>
      <c r="AD385" s="225"/>
      <c r="AE385" s="225"/>
      <c r="AF385" s="225"/>
      <c r="AG385" s="220"/>
      <c r="AH385" s="220"/>
      <c r="AI385" s="220"/>
      <c r="AJ385" s="220"/>
      <c r="AK385" s="220"/>
      <c r="AL385" s="220"/>
      <c r="AM385" s="220"/>
      <c r="AN385" s="220"/>
      <c r="AO385" s="267"/>
      <c r="AP385" s="220"/>
      <c r="AQ385" s="224"/>
      <c r="AR385" s="224"/>
      <c r="AS385" s="224"/>
      <c r="AT385" s="224"/>
      <c r="AU385" s="224"/>
      <c r="AV385" s="224"/>
      <c r="AW385" s="224"/>
      <c r="AX385" s="224"/>
      <c r="AY385" s="224"/>
    </row>
    <row r="386">
      <c r="A386" s="219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5"/>
      <c r="AA386" s="225"/>
      <c r="AB386" s="225"/>
      <c r="AC386" s="225"/>
      <c r="AD386" s="225"/>
      <c r="AE386" s="225"/>
      <c r="AF386" s="225"/>
      <c r="AG386" s="220"/>
      <c r="AH386" s="220"/>
      <c r="AI386" s="220"/>
      <c r="AJ386" s="220"/>
      <c r="AK386" s="220"/>
      <c r="AL386" s="220"/>
      <c r="AM386" s="220"/>
      <c r="AN386" s="220"/>
      <c r="AO386" s="267"/>
      <c r="AP386" s="220"/>
      <c r="AQ386" s="224"/>
      <c r="AR386" s="224"/>
      <c r="AS386" s="224"/>
      <c r="AT386" s="224"/>
      <c r="AU386" s="224"/>
      <c r="AV386" s="224"/>
      <c r="AW386" s="224"/>
      <c r="AX386" s="224"/>
      <c r="AY386" s="224"/>
    </row>
    <row r="387">
      <c r="A387" s="219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5"/>
      <c r="AA387" s="225"/>
      <c r="AB387" s="225"/>
      <c r="AC387" s="225"/>
      <c r="AD387" s="225"/>
      <c r="AE387" s="225"/>
      <c r="AF387" s="225"/>
      <c r="AG387" s="220"/>
      <c r="AH387" s="220"/>
      <c r="AI387" s="220"/>
      <c r="AJ387" s="220"/>
      <c r="AK387" s="220"/>
      <c r="AL387" s="220"/>
      <c r="AM387" s="220"/>
      <c r="AN387" s="220"/>
      <c r="AO387" s="267"/>
      <c r="AP387" s="220"/>
      <c r="AQ387" s="224"/>
      <c r="AR387" s="224"/>
      <c r="AS387" s="224"/>
      <c r="AT387" s="224"/>
      <c r="AU387" s="224"/>
      <c r="AV387" s="224"/>
      <c r="AW387" s="224"/>
      <c r="AX387" s="224"/>
      <c r="AY387" s="224"/>
    </row>
    <row r="388">
      <c r="A388" s="219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5"/>
      <c r="AA388" s="225"/>
      <c r="AB388" s="225"/>
      <c r="AC388" s="225"/>
      <c r="AD388" s="225"/>
      <c r="AE388" s="225"/>
      <c r="AF388" s="225"/>
      <c r="AG388" s="220"/>
      <c r="AH388" s="220"/>
      <c r="AI388" s="220"/>
      <c r="AJ388" s="220"/>
      <c r="AK388" s="220"/>
      <c r="AL388" s="220"/>
      <c r="AM388" s="220"/>
      <c r="AN388" s="220"/>
      <c r="AO388" s="267"/>
      <c r="AP388" s="220"/>
      <c r="AQ388" s="224"/>
      <c r="AR388" s="224"/>
      <c r="AS388" s="224"/>
      <c r="AT388" s="224"/>
      <c r="AU388" s="224"/>
      <c r="AV388" s="224"/>
      <c r="AW388" s="224"/>
      <c r="AX388" s="224"/>
      <c r="AY388" s="224"/>
    </row>
    <row r="389">
      <c r="A389" s="219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5"/>
      <c r="AA389" s="225"/>
      <c r="AB389" s="225"/>
      <c r="AC389" s="225"/>
      <c r="AD389" s="225"/>
      <c r="AE389" s="225"/>
      <c r="AF389" s="225"/>
      <c r="AG389" s="220"/>
      <c r="AH389" s="220"/>
      <c r="AI389" s="220"/>
      <c r="AJ389" s="220"/>
      <c r="AK389" s="220"/>
      <c r="AL389" s="220"/>
      <c r="AM389" s="220"/>
      <c r="AN389" s="220"/>
      <c r="AO389" s="267"/>
      <c r="AP389" s="220"/>
      <c r="AQ389" s="224"/>
      <c r="AR389" s="224"/>
      <c r="AS389" s="224"/>
      <c r="AT389" s="224"/>
      <c r="AU389" s="224"/>
      <c r="AV389" s="224"/>
      <c r="AW389" s="224"/>
      <c r="AX389" s="224"/>
      <c r="AY389" s="224"/>
    </row>
    <row r="390">
      <c r="A390" s="219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5"/>
      <c r="AA390" s="225"/>
      <c r="AB390" s="225"/>
      <c r="AC390" s="225"/>
      <c r="AD390" s="225"/>
      <c r="AE390" s="225"/>
      <c r="AF390" s="225"/>
      <c r="AG390" s="220"/>
      <c r="AH390" s="220"/>
      <c r="AI390" s="220"/>
      <c r="AJ390" s="220"/>
      <c r="AK390" s="220"/>
      <c r="AL390" s="220"/>
      <c r="AM390" s="220"/>
      <c r="AN390" s="220"/>
      <c r="AO390" s="267"/>
      <c r="AP390" s="220"/>
      <c r="AQ390" s="224"/>
      <c r="AR390" s="224"/>
      <c r="AS390" s="224"/>
      <c r="AT390" s="224"/>
      <c r="AU390" s="224"/>
      <c r="AV390" s="224"/>
      <c r="AW390" s="224"/>
      <c r="AX390" s="224"/>
      <c r="AY390" s="224"/>
    </row>
    <row r="391">
      <c r="A391" s="219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5"/>
      <c r="AA391" s="225"/>
      <c r="AB391" s="225"/>
      <c r="AC391" s="225"/>
      <c r="AD391" s="225"/>
      <c r="AE391" s="225"/>
      <c r="AF391" s="225"/>
      <c r="AG391" s="220"/>
      <c r="AH391" s="220"/>
      <c r="AI391" s="220"/>
      <c r="AJ391" s="220"/>
      <c r="AK391" s="220"/>
      <c r="AL391" s="220"/>
      <c r="AM391" s="220"/>
      <c r="AN391" s="220"/>
      <c r="AO391" s="267"/>
      <c r="AP391" s="220"/>
      <c r="AQ391" s="224"/>
      <c r="AR391" s="224"/>
      <c r="AS391" s="224"/>
      <c r="AT391" s="224"/>
      <c r="AU391" s="224"/>
      <c r="AV391" s="224"/>
      <c r="AW391" s="224"/>
      <c r="AX391" s="224"/>
      <c r="AY391" s="224"/>
    </row>
    <row r="392">
      <c r="A392" s="219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5"/>
      <c r="AA392" s="225"/>
      <c r="AB392" s="225"/>
      <c r="AC392" s="225"/>
      <c r="AD392" s="225"/>
      <c r="AE392" s="225"/>
      <c r="AF392" s="225"/>
      <c r="AG392" s="220"/>
      <c r="AH392" s="220"/>
      <c r="AI392" s="220"/>
      <c r="AJ392" s="220"/>
      <c r="AK392" s="220"/>
      <c r="AL392" s="220"/>
      <c r="AM392" s="220"/>
      <c r="AN392" s="220"/>
      <c r="AO392" s="267"/>
      <c r="AP392" s="220"/>
      <c r="AQ392" s="224"/>
      <c r="AR392" s="224"/>
      <c r="AS392" s="224"/>
      <c r="AT392" s="224"/>
      <c r="AU392" s="224"/>
      <c r="AV392" s="224"/>
      <c r="AW392" s="224"/>
      <c r="AX392" s="224"/>
      <c r="AY392" s="224"/>
    </row>
    <row r="393">
      <c r="A393" s="219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5"/>
      <c r="AA393" s="225"/>
      <c r="AB393" s="225"/>
      <c r="AC393" s="225"/>
      <c r="AD393" s="225"/>
      <c r="AE393" s="225"/>
      <c r="AF393" s="225"/>
      <c r="AG393" s="220"/>
      <c r="AH393" s="220"/>
      <c r="AI393" s="220"/>
      <c r="AJ393" s="220"/>
      <c r="AK393" s="220"/>
      <c r="AL393" s="220"/>
      <c r="AM393" s="220"/>
      <c r="AN393" s="220"/>
      <c r="AO393" s="267"/>
      <c r="AP393" s="220"/>
      <c r="AQ393" s="224"/>
      <c r="AR393" s="224"/>
      <c r="AS393" s="224"/>
      <c r="AT393" s="224"/>
      <c r="AU393" s="224"/>
      <c r="AV393" s="224"/>
      <c r="AW393" s="224"/>
      <c r="AX393" s="224"/>
      <c r="AY393" s="224"/>
    </row>
    <row r="394">
      <c r="A394" s="219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5"/>
      <c r="AA394" s="225"/>
      <c r="AB394" s="225"/>
      <c r="AC394" s="225"/>
      <c r="AD394" s="225"/>
      <c r="AE394" s="225"/>
      <c r="AF394" s="225"/>
      <c r="AG394" s="220"/>
      <c r="AH394" s="220"/>
      <c r="AI394" s="220"/>
      <c r="AJ394" s="220"/>
      <c r="AK394" s="220"/>
      <c r="AL394" s="220"/>
      <c r="AM394" s="220"/>
      <c r="AN394" s="220"/>
      <c r="AO394" s="267"/>
      <c r="AP394" s="220"/>
      <c r="AQ394" s="224"/>
      <c r="AR394" s="224"/>
      <c r="AS394" s="224"/>
      <c r="AT394" s="224"/>
      <c r="AU394" s="224"/>
      <c r="AV394" s="224"/>
      <c r="AW394" s="224"/>
      <c r="AX394" s="224"/>
      <c r="AY394" s="224"/>
    </row>
    <row r="395">
      <c r="A395" s="219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5"/>
      <c r="AA395" s="225"/>
      <c r="AB395" s="225"/>
      <c r="AC395" s="225"/>
      <c r="AD395" s="225"/>
      <c r="AE395" s="225"/>
      <c r="AF395" s="225"/>
      <c r="AG395" s="220"/>
      <c r="AH395" s="220"/>
      <c r="AI395" s="220"/>
      <c r="AJ395" s="220"/>
      <c r="AK395" s="220"/>
      <c r="AL395" s="220"/>
      <c r="AM395" s="220"/>
      <c r="AN395" s="220"/>
      <c r="AO395" s="267"/>
      <c r="AP395" s="220"/>
      <c r="AQ395" s="224"/>
      <c r="AR395" s="224"/>
      <c r="AS395" s="224"/>
      <c r="AT395" s="224"/>
      <c r="AU395" s="224"/>
      <c r="AV395" s="224"/>
      <c r="AW395" s="224"/>
      <c r="AX395" s="224"/>
      <c r="AY395" s="224"/>
    </row>
    <row r="396">
      <c r="A396" s="219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5"/>
      <c r="AA396" s="225"/>
      <c r="AB396" s="225"/>
      <c r="AC396" s="225"/>
      <c r="AD396" s="225"/>
      <c r="AE396" s="225"/>
      <c r="AF396" s="225"/>
      <c r="AG396" s="220"/>
      <c r="AH396" s="220"/>
      <c r="AI396" s="220"/>
      <c r="AJ396" s="220"/>
      <c r="AK396" s="220"/>
      <c r="AL396" s="220"/>
      <c r="AM396" s="220"/>
      <c r="AN396" s="220"/>
      <c r="AO396" s="267"/>
      <c r="AP396" s="220"/>
      <c r="AQ396" s="224"/>
      <c r="AR396" s="224"/>
      <c r="AS396" s="224"/>
      <c r="AT396" s="224"/>
      <c r="AU396" s="224"/>
      <c r="AV396" s="224"/>
      <c r="AW396" s="224"/>
      <c r="AX396" s="224"/>
      <c r="AY396" s="224"/>
    </row>
    <row r="397">
      <c r="A397" s="219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5"/>
      <c r="AA397" s="225"/>
      <c r="AB397" s="225"/>
      <c r="AC397" s="225"/>
      <c r="AD397" s="225"/>
      <c r="AE397" s="225"/>
      <c r="AF397" s="225"/>
      <c r="AG397" s="220"/>
      <c r="AH397" s="220"/>
      <c r="AI397" s="220"/>
      <c r="AJ397" s="220"/>
      <c r="AK397" s="220"/>
      <c r="AL397" s="220"/>
      <c r="AM397" s="220"/>
      <c r="AN397" s="220"/>
      <c r="AO397" s="267"/>
      <c r="AP397" s="220"/>
      <c r="AQ397" s="224"/>
      <c r="AR397" s="224"/>
      <c r="AS397" s="224"/>
      <c r="AT397" s="224"/>
      <c r="AU397" s="224"/>
      <c r="AV397" s="224"/>
      <c r="AW397" s="224"/>
      <c r="AX397" s="224"/>
      <c r="AY397" s="224"/>
    </row>
    <row r="398">
      <c r="A398" s="219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5"/>
      <c r="AA398" s="225"/>
      <c r="AB398" s="225"/>
      <c r="AC398" s="225"/>
      <c r="AD398" s="225"/>
      <c r="AE398" s="225"/>
      <c r="AF398" s="225"/>
      <c r="AG398" s="220"/>
      <c r="AH398" s="220"/>
      <c r="AI398" s="220"/>
      <c r="AJ398" s="220"/>
      <c r="AK398" s="220"/>
      <c r="AL398" s="220"/>
      <c r="AM398" s="220"/>
      <c r="AN398" s="220"/>
      <c r="AO398" s="267"/>
      <c r="AP398" s="220"/>
      <c r="AQ398" s="224"/>
      <c r="AR398" s="224"/>
      <c r="AS398" s="224"/>
      <c r="AT398" s="224"/>
      <c r="AU398" s="224"/>
      <c r="AV398" s="224"/>
      <c r="AW398" s="224"/>
      <c r="AX398" s="224"/>
      <c r="AY398" s="224"/>
    </row>
    <row r="399">
      <c r="A399" s="219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5"/>
      <c r="AA399" s="225"/>
      <c r="AB399" s="225"/>
      <c r="AC399" s="225"/>
      <c r="AD399" s="225"/>
      <c r="AE399" s="225"/>
      <c r="AF399" s="225"/>
      <c r="AG399" s="220"/>
      <c r="AH399" s="220"/>
      <c r="AI399" s="220"/>
      <c r="AJ399" s="220"/>
      <c r="AK399" s="220"/>
      <c r="AL399" s="220"/>
      <c r="AM399" s="220"/>
      <c r="AN399" s="220"/>
      <c r="AO399" s="267"/>
      <c r="AP399" s="220"/>
      <c r="AQ399" s="224"/>
      <c r="AR399" s="224"/>
      <c r="AS399" s="224"/>
      <c r="AT399" s="224"/>
      <c r="AU399" s="224"/>
      <c r="AV399" s="224"/>
      <c r="AW399" s="224"/>
      <c r="AX399" s="224"/>
      <c r="AY399" s="224"/>
    </row>
    <row r="400">
      <c r="A400" s="219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5"/>
      <c r="AA400" s="225"/>
      <c r="AB400" s="225"/>
      <c r="AC400" s="225"/>
      <c r="AD400" s="225"/>
      <c r="AE400" s="225"/>
      <c r="AF400" s="225"/>
      <c r="AG400" s="220"/>
      <c r="AH400" s="220"/>
      <c r="AI400" s="220"/>
      <c r="AJ400" s="220"/>
      <c r="AK400" s="220"/>
      <c r="AL400" s="220"/>
      <c r="AM400" s="220"/>
      <c r="AN400" s="220"/>
      <c r="AO400" s="267"/>
      <c r="AP400" s="220"/>
      <c r="AQ400" s="224"/>
      <c r="AR400" s="224"/>
      <c r="AS400" s="224"/>
      <c r="AT400" s="224"/>
      <c r="AU400" s="224"/>
      <c r="AV400" s="224"/>
      <c r="AW400" s="224"/>
      <c r="AX400" s="224"/>
      <c r="AY400" s="224"/>
    </row>
    <row r="401">
      <c r="A401" s="219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5"/>
      <c r="AA401" s="225"/>
      <c r="AB401" s="225"/>
      <c r="AC401" s="225"/>
      <c r="AD401" s="225"/>
      <c r="AE401" s="225"/>
      <c r="AF401" s="225"/>
      <c r="AG401" s="220"/>
      <c r="AH401" s="220"/>
      <c r="AI401" s="220"/>
      <c r="AJ401" s="220"/>
      <c r="AK401" s="220"/>
      <c r="AL401" s="220"/>
      <c r="AM401" s="220"/>
      <c r="AN401" s="220"/>
      <c r="AO401" s="267"/>
      <c r="AP401" s="220"/>
      <c r="AQ401" s="224"/>
      <c r="AR401" s="224"/>
      <c r="AS401" s="224"/>
      <c r="AT401" s="224"/>
      <c r="AU401" s="224"/>
      <c r="AV401" s="224"/>
      <c r="AW401" s="224"/>
      <c r="AX401" s="224"/>
      <c r="AY401" s="224"/>
    </row>
    <row r="402">
      <c r="A402" s="219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5"/>
      <c r="AA402" s="225"/>
      <c r="AB402" s="225"/>
      <c r="AC402" s="225"/>
      <c r="AD402" s="225"/>
      <c r="AE402" s="225"/>
      <c r="AF402" s="225"/>
      <c r="AG402" s="220"/>
      <c r="AH402" s="220"/>
      <c r="AI402" s="220"/>
      <c r="AJ402" s="220"/>
      <c r="AK402" s="220"/>
      <c r="AL402" s="220"/>
      <c r="AM402" s="220"/>
      <c r="AN402" s="220"/>
      <c r="AO402" s="267"/>
      <c r="AP402" s="220"/>
      <c r="AQ402" s="224"/>
      <c r="AR402" s="224"/>
      <c r="AS402" s="224"/>
      <c r="AT402" s="224"/>
      <c r="AU402" s="224"/>
      <c r="AV402" s="224"/>
      <c r="AW402" s="224"/>
      <c r="AX402" s="224"/>
      <c r="AY402" s="224"/>
    </row>
    <row r="403">
      <c r="A403" s="219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5"/>
      <c r="AA403" s="225"/>
      <c r="AB403" s="225"/>
      <c r="AC403" s="225"/>
      <c r="AD403" s="225"/>
      <c r="AE403" s="225"/>
      <c r="AF403" s="225"/>
      <c r="AG403" s="220"/>
      <c r="AH403" s="220"/>
      <c r="AI403" s="220"/>
      <c r="AJ403" s="220"/>
      <c r="AK403" s="220"/>
      <c r="AL403" s="220"/>
      <c r="AM403" s="220"/>
      <c r="AN403" s="220"/>
      <c r="AO403" s="267"/>
      <c r="AP403" s="220"/>
      <c r="AQ403" s="224"/>
      <c r="AR403" s="224"/>
      <c r="AS403" s="224"/>
      <c r="AT403" s="224"/>
      <c r="AU403" s="224"/>
      <c r="AV403" s="224"/>
      <c r="AW403" s="224"/>
      <c r="AX403" s="224"/>
      <c r="AY403" s="224"/>
    </row>
    <row r="404">
      <c r="A404" s="219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5"/>
      <c r="AA404" s="225"/>
      <c r="AB404" s="225"/>
      <c r="AC404" s="225"/>
      <c r="AD404" s="225"/>
      <c r="AE404" s="225"/>
      <c r="AF404" s="225"/>
      <c r="AG404" s="220"/>
      <c r="AH404" s="220"/>
      <c r="AI404" s="220"/>
      <c r="AJ404" s="220"/>
      <c r="AK404" s="220"/>
      <c r="AL404" s="220"/>
      <c r="AM404" s="220"/>
      <c r="AN404" s="220"/>
      <c r="AO404" s="267"/>
      <c r="AP404" s="220"/>
      <c r="AQ404" s="224"/>
      <c r="AR404" s="224"/>
      <c r="AS404" s="224"/>
      <c r="AT404" s="224"/>
      <c r="AU404" s="224"/>
      <c r="AV404" s="224"/>
      <c r="AW404" s="224"/>
      <c r="AX404" s="224"/>
      <c r="AY404" s="224"/>
    </row>
    <row r="405">
      <c r="A405" s="219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5"/>
      <c r="AA405" s="225"/>
      <c r="AB405" s="225"/>
      <c r="AC405" s="225"/>
      <c r="AD405" s="225"/>
      <c r="AE405" s="225"/>
      <c r="AF405" s="225"/>
      <c r="AG405" s="220"/>
      <c r="AH405" s="220"/>
      <c r="AI405" s="220"/>
      <c r="AJ405" s="220"/>
      <c r="AK405" s="220"/>
      <c r="AL405" s="220"/>
      <c r="AM405" s="220"/>
      <c r="AN405" s="220"/>
      <c r="AO405" s="267"/>
      <c r="AP405" s="220"/>
      <c r="AQ405" s="224"/>
      <c r="AR405" s="224"/>
      <c r="AS405" s="224"/>
      <c r="AT405" s="224"/>
      <c r="AU405" s="224"/>
      <c r="AV405" s="224"/>
      <c r="AW405" s="224"/>
      <c r="AX405" s="224"/>
      <c r="AY405" s="224"/>
    </row>
    <row r="406">
      <c r="A406" s="219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5"/>
      <c r="AA406" s="225"/>
      <c r="AB406" s="225"/>
      <c r="AC406" s="225"/>
      <c r="AD406" s="225"/>
      <c r="AE406" s="225"/>
      <c r="AF406" s="225"/>
      <c r="AG406" s="220"/>
      <c r="AH406" s="220"/>
      <c r="AI406" s="220"/>
      <c r="AJ406" s="220"/>
      <c r="AK406" s="220"/>
      <c r="AL406" s="220"/>
      <c r="AM406" s="220"/>
      <c r="AN406" s="220"/>
      <c r="AO406" s="267"/>
      <c r="AP406" s="220"/>
      <c r="AQ406" s="224"/>
      <c r="AR406" s="224"/>
      <c r="AS406" s="224"/>
      <c r="AT406" s="224"/>
      <c r="AU406" s="224"/>
      <c r="AV406" s="224"/>
      <c r="AW406" s="224"/>
      <c r="AX406" s="224"/>
      <c r="AY406" s="224"/>
    </row>
    <row r="407">
      <c r="A407" s="219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5"/>
      <c r="AA407" s="225"/>
      <c r="AB407" s="225"/>
      <c r="AC407" s="225"/>
      <c r="AD407" s="225"/>
      <c r="AE407" s="225"/>
      <c r="AF407" s="225"/>
      <c r="AG407" s="220"/>
      <c r="AH407" s="220"/>
      <c r="AI407" s="220"/>
      <c r="AJ407" s="220"/>
      <c r="AK407" s="220"/>
      <c r="AL407" s="220"/>
      <c r="AM407" s="220"/>
      <c r="AN407" s="220"/>
      <c r="AO407" s="267"/>
      <c r="AP407" s="220"/>
      <c r="AQ407" s="224"/>
      <c r="AR407" s="224"/>
      <c r="AS407" s="224"/>
      <c r="AT407" s="224"/>
      <c r="AU407" s="224"/>
      <c r="AV407" s="224"/>
      <c r="AW407" s="224"/>
      <c r="AX407" s="224"/>
      <c r="AY407" s="224"/>
    </row>
    <row r="408">
      <c r="A408" s="219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5"/>
      <c r="AA408" s="225"/>
      <c r="AB408" s="225"/>
      <c r="AC408" s="225"/>
      <c r="AD408" s="225"/>
      <c r="AE408" s="225"/>
      <c r="AF408" s="225"/>
      <c r="AG408" s="220"/>
      <c r="AH408" s="220"/>
      <c r="AI408" s="220"/>
      <c r="AJ408" s="220"/>
      <c r="AK408" s="220"/>
      <c r="AL408" s="220"/>
      <c r="AM408" s="220"/>
      <c r="AN408" s="220"/>
      <c r="AO408" s="267"/>
      <c r="AP408" s="220"/>
      <c r="AQ408" s="224"/>
      <c r="AR408" s="224"/>
      <c r="AS408" s="224"/>
      <c r="AT408" s="224"/>
      <c r="AU408" s="224"/>
      <c r="AV408" s="224"/>
      <c r="AW408" s="224"/>
      <c r="AX408" s="224"/>
      <c r="AY408" s="224"/>
    </row>
    <row r="409">
      <c r="A409" s="219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5"/>
      <c r="AA409" s="225"/>
      <c r="AB409" s="225"/>
      <c r="AC409" s="225"/>
      <c r="AD409" s="225"/>
      <c r="AE409" s="225"/>
      <c r="AF409" s="225"/>
      <c r="AG409" s="220"/>
      <c r="AH409" s="220"/>
      <c r="AI409" s="220"/>
      <c r="AJ409" s="220"/>
      <c r="AK409" s="220"/>
      <c r="AL409" s="220"/>
      <c r="AM409" s="220"/>
      <c r="AN409" s="220"/>
      <c r="AO409" s="267"/>
      <c r="AP409" s="220"/>
      <c r="AQ409" s="224"/>
      <c r="AR409" s="224"/>
      <c r="AS409" s="224"/>
      <c r="AT409" s="224"/>
      <c r="AU409" s="224"/>
      <c r="AV409" s="224"/>
      <c r="AW409" s="224"/>
      <c r="AX409" s="224"/>
      <c r="AY409" s="224"/>
    </row>
    <row r="410">
      <c r="A410" s="219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5"/>
      <c r="AA410" s="225"/>
      <c r="AB410" s="225"/>
      <c r="AC410" s="225"/>
      <c r="AD410" s="225"/>
      <c r="AE410" s="225"/>
      <c r="AF410" s="225"/>
      <c r="AG410" s="220"/>
      <c r="AH410" s="220"/>
      <c r="AI410" s="220"/>
      <c r="AJ410" s="220"/>
      <c r="AK410" s="220"/>
      <c r="AL410" s="220"/>
      <c r="AM410" s="220"/>
      <c r="AN410" s="220"/>
      <c r="AO410" s="267"/>
      <c r="AP410" s="220"/>
      <c r="AQ410" s="224"/>
      <c r="AR410" s="224"/>
      <c r="AS410" s="224"/>
      <c r="AT410" s="224"/>
      <c r="AU410" s="224"/>
      <c r="AV410" s="224"/>
      <c r="AW410" s="224"/>
      <c r="AX410" s="224"/>
      <c r="AY410" s="224"/>
    </row>
    <row r="411">
      <c r="A411" s="219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5"/>
      <c r="AA411" s="225"/>
      <c r="AB411" s="225"/>
      <c r="AC411" s="225"/>
      <c r="AD411" s="225"/>
      <c r="AE411" s="225"/>
      <c r="AF411" s="225"/>
      <c r="AG411" s="220"/>
      <c r="AH411" s="220"/>
      <c r="AI411" s="220"/>
      <c r="AJ411" s="220"/>
      <c r="AK411" s="220"/>
      <c r="AL411" s="220"/>
      <c r="AM411" s="220"/>
      <c r="AN411" s="220"/>
      <c r="AO411" s="267"/>
      <c r="AP411" s="220"/>
      <c r="AQ411" s="224"/>
      <c r="AR411" s="224"/>
      <c r="AS411" s="224"/>
      <c r="AT411" s="224"/>
      <c r="AU411" s="224"/>
      <c r="AV411" s="224"/>
      <c r="AW411" s="224"/>
      <c r="AX411" s="224"/>
      <c r="AY411" s="224"/>
    </row>
    <row r="412">
      <c r="A412" s="219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5"/>
      <c r="AA412" s="225"/>
      <c r="AB412" s="225"/>
      <c r="AC412" s="225"/>
      <c r="AD412" s="225"/>
      <c r="AE412" s="225"/>
      <c r="AF412" s="225"/>
      <c r="AG412" s="220"/>
      <c r="AH412" s="220"/>
      <c r="AI412" s="220"/>
      <c r="AJ412" s="220"/>
      <c r="AK412" s="220"/>
      <c r="AL412" s="220"/>
      <c r="AM412" s="220"/>
      <c r="AN412" s="220"/>
      <c r="AO412" s="267"/>
      <c r="AP412" s="220"/>
      <c r="AQ412" s="224"/>
      <c r="AR412" s="224"/>
      <c r="AS412" s="224"/>
      <c r="AT412" s="224"/>
      <c r="AU412" s="224"/>
      <c r="AV412" s="224"/>
      <c r="AW412" s="224"/>
      <c r="AX412" s="224"/>
      <c r="AY412" s="224"/>
    </row>
    <row r="413">
      <c r="A413" s="219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5"/>
      <c r="AA413" s="225"/>
      <c r="AB413" s="225"/>
      <c r="AC413" s="225"/>
      <c r="AD413" s="225"/>
      <c r="AE413" s="225"/>
      <c r="AF413" s="225"/>
      <c r="AG413" s="220"/>
      <c r="AH413" s="220"/>
      <c r="AI413" s="220"/>
      <c r="AJ413" s="220"/>
      <c r="AK413" s="220"/>
      <c r="AL413" s="220"/>
      <c r="AM413" s="220"/>
      <c r="AN413" s="220"/>
      <c r="AO413" s="267"/>
      <c r="AP413" s="220"/>
      <c r="AQ413" s="224"/>
      <c r="AR413" s="224"/>
      <c r="AS413" s="224"/>
      <c r="AT413" s="224"/>
      <c r="AU413" s="224"/>
      <c r="AV413" s="224"/>
      <c r="AW413" s="224"/>
      <c r="AX413" s="224"/>
      <c r="AY413" s="224"/>
    </row>
    <row r="414">
      <c r="A414" s="219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5"/>
      <c r="AA414" s="225"/>
      <c r="AB414" s="225"/>
      <c r="AC414" s="225"/>
      <c r="AD414" s="225"/>
      <c r="AE414" s="225"/>
      <c r="AF414" s="225"/>
      <c r="AG414" s="220"/>
      <c r="AH414" s="220"/>
      <c r="AI414" s="220"/>
      <c r="AJ414" s="220"/>
      <c r="AK414" s="220"/>
      <c r="AL414" s="220"/>
      <c r="AM414" s="220"/>
      <c r="AN414" s="220"/>
      <c r="AO414" s="267"/>
      <c r="AP414" s="220"/>
      <c r="AQ414" s="224"/>
      <c r="AR414" s="224"/>
      <c r="AS414" s="224"/>
      <c r="AT414" s="224"/>
      <c r="AU414" s="224"/>
      <c r="AV414" s="224"/>
      <c r="AW414" s="224"/>
      <c r="AX414" s="224"/>
      <c r="AY414" s="224"/>
    </row>
    <row r="415">
      <c r="A415" s="219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5"/>
      <c r="AA415" s="225"/>
      <c r="AB415" s="225"/>
      <c r="AC415" s="225"/>
      <c r="AD415" s="225"/>
      <c r="AE415" s="225"/>
      <c r="AF415" s="225"/>
      <c r="AG415" s="220"/>
      <c r="AH415" s="220"/>
      <c r="AI415" s="220"/>
      <c r="AJ415" s="220"/>
      <c r="AK415" s="220"/>
      <c r="AL415" s="220"/>
      <c r="AM415" s="220"/>
      <c r="AN415" s="220"/>
      <c r="AO415" s="267"/>
      <c r="AP415" s="220"/>
      <c r="AQ415" s="224"/>
      <c r="AR415" s="224"/>
      <c r="AS415" s="224"/>
      <c r="AT415" s="224"/>
      <c r="AU415" s="224"/>
      <c r="AV415" s="224"/>
      <c r="AW415" s="224"/>
      <c r="AX415" s="224"/>
      <c r="AY415" s="224"/>
    </row>
    <row r="416">
      <c r="A416" s="219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5"/>
      <c r="AA416" s="225"/>
      <c r="AB416" s="225"/>
      <c r="AC416" s="225"/>
      <c r="AD416" s="225"/>
      <c r="AE416" s="225"/>
      <c r="AF416" s="225"/>
      <c r="AG416" s="220"/>
      <c r="AH416" s="220"/>
      <c r="AI416" s="220"/>
      <c r="AJ416" s="220"/>
      <c r="AK416" s="220"/>
      <c r="AL416" s="220"/>
      <c r="AM416" s="220"/>
      <c r="AN416" s="220"/>
      <c r="AO416" s="267"/>
      <c r="AP416" s="220"/>
      <c r="AQ416" s="224"/>
      <c r="AR416" s="224"/>
      <c r="AS416" s="224"/>
      <c r="AT416" s="224"/>
      <c r="AU416" s="224"/>
      <c r="AV416" s="224"/>
      <c r="AW416" s="224"/>
      <c r="AX416" s="224"/>
      <c r="AY416" s="224"/>
    </row>
    <row r="417">
      <c r="A417" s="219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5"/>
      <c r="AA417" s="225"/>
      <c r="AB417" s="225"/>
      <c r="AC417" s="225"/>
      <c r="AD417" s="225"/>
      <c r="AE417" s="225"/>
      <c r="AF417" s="225"/>
      <c r="AG417" s="220"/>
      <c r="AH417" s="220"/>
      <c r="AI417" s="220"/>
      <c r="AJ417" s="220"/>
      <c r="AK417" s="220"/>
      <c r="AL417" s="220"/>
      <c r="AM417" s="220"/>
      <c r="AN417" s="220"/>
      <c r="AO417" s="267"/>
      <c r="AP417" s="220"/>
      <c r="AQ417" s="224"/>
      <c r="AR417" s="224"/>
      <c r="AS417" s="224"/>
      <c r="AT417" s="224"/>
      <c r="AU417" s="224"/>
      <c r="AV417" s="224"/>
      <c r="AW417" s="224"/>
      <c r="AX417" s="224"/>
      <c r="AY417" s="224"/>
    </row>
    <row r="418">
      <c r="A418" s="219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5"/>
      <c r="AA418" s="225"/>
      <c r="AB418" s="225"/>
      <c r="AC418" s="225"/>
      <c r="AD418" s="225"/>
      <c r="AE418" s="225"/>
      <c r="AF418" s="225"/>
      <c r="AG418" s="220"/>
      <c r="AH418" s="220"/>
      <c r="AI418" s="220"/>
      <c r="AJ418" s="220"/>
      <c r="AK418" s="220"/>
      <c r="AL418" s="220"/>
      <c r="AM418" s="220"/>
      <c r="AN418" s="220"/>
      <c r="AO418" s="267"/>
      <c r="AP418" s="220"/>
      <c r="AQ418" s="224"/>
      <c r="AR418" s="224"/>
      <c r="AS418" s="224"/>
      <c r="AT418" s="224"/>
      <c r="AU418" s="224"/>
      <c r="AV418" s="224"/>
      <c r="AW418" s="224"/>
      <c r="AX418" s="224"/>
      <c r="AY418" s="224"/>
    </row>
    <row r="419">
      <c r="A419" s="219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5"/>
      <c r="AA419" s="225"/>
      <c r="AB419" s="225"/>
      <c r="AC419" s="225"/>
      <c r="AD419" s="225"/>
      <c r="AE419" s="225"/>
      <c r="AF419" s="225"/>
      <c r="AG419" s="220"/>
      <c r="AH419" s="220"/>
      <c r="AI419" s="220"/>
      <c r="AJ419" s="220"/>
      <c r="AK419" s="220"/>
      <c r="AL419" s="220"/>
      <c r="AM419" s="220"/>
      <c r="AN419" s="220"/>
      <c r="AO419" s="267"/>
      <c r="AP419" s="220"/>
      <c r="AQ419" s="224"/>
      <c r="AR419" s="224"/>
      <c r="AS419" s="224"/>
      <c r="AT419" s="224"/>
      <c r="AU419" s="224"/>
      <c r="AV419" s="224"/>
      <c r="AW419" s="224"/>
      <c r="AX419" s="224"/>
      <c r="AY419" s="224"/>
    </row>
    <row r="420">
      <c r="A420" s="219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5"/>
      <c r="AA420" s="225"/>
      <c r="AB420" s="225"/>
      <c r="AC420" s="225"/>
      <c r="AD420" s="225"/>
      <c r="AE420" s="225"/>
      <c r="AF420" s="225"/>
      <c r="AG420" s="220"/>
      <c r="AH420" s="220"/>
      <c r="AI420" s="220"/>
      <c r="AJ420" s="220"/>
      <c r="AK420" s="220"/>
      <c r="AL420" s="220"/>
      <c r="AM420" s="220"/>
      <c r="AN420" s="220"/>
      <c r="AO420" s="267"/>
      <c r="AP420" s="220"/>
      <c r="AQ420" s="224"/>
      <c r="AR420" s="224"/>
      <c r="AS420" s="224"/>
      <c r="AT420" s="224"/>
      <c r="AU420" s="224"/>
      <c r="AV420" s="224"/>
      <c r="AW420" s="224"/>
      <c r="AX420" s="224"/>
      <c r="AY420" s="224"/>
    </row>
    <row r="421">
      <c r="A421" s="219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5"/>
      <c r="AA421" s="225"/>
      <c r="AB421" s="225"/>
      <c r="AC421" s="225"/>
      <c r="AD421" s="225"/>
      <c r="AE421" s="225"/>
      <c r="AF421" s="225"/>
      <c r="AG421" s="220"/>
      <c r="AH421" s="220"/>
      <c r="AI421" s="220"/>
      <c r="AJ421" s="220"/>
      <c r="AK421" s="220"/>
      <c r="AL421" s="220"/>
      <c r="AM421" s="220"/>
      <c r="AN421" s="220"/>
      <c r="AO421" s="267"/>
      <c r="AP421" s="220"/>
      <c r="AQ421" s="224"/>
      <c r="AR421" s="224"/>
      <c r="AS421" s="224"/>
      <c r="AT421" s="224"/>
      <c r="AU421" s="224"/>
      <c r="AV421" s="224"/>
      <c r="AW421" s="224"/>
      <c r="AX421" s="224"/>
      <c r="AY421" s="224"/>
    </row>
    <row r="422">
      <c r="A422" s="219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5"/>
      <c r="AA422" s="225"/>
      <c r="AB422" s="225"/>
      <c r="AC422" s="225"/>
      <c r="AD422" s="225"/>
      <c r="AE422" s="225"/>
      <c r="AF422" s="225"/>
      <c r="AG422" s="220"/>
      <c r="AH422" s="220"/>
      <c r="AI422" s="220"/>
      <c r="AJ422" s="220"/>
      <c r="AK422" s="220"/>
      <c r="AL422" s="220"/>
      <c r="AM422" s="220"/>
      <c r="AN422" s="220"/>
      <c r="AO422" s="267"/>
      <c r="AP422" s="220"/>
      <c r="AQ422" s="224"/>
      <c r="AR422" s="224"/>
      <c r="AS422" s="224"/>
      <c r="AT422" s="224"/>
      <c r="AU422" s="224"/>
      <c r="AV422" s="224"/>
      <c r="AW422" s="224"/>
      <c r="AX422" s="224"/>
      <c r="AY422" s="224"/>
    </row>
    <row r="423">
      <c r="A423" s="219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5"/>
      <c r="AA423" s="225"/>
      <c r="AB423" s="225"/>
      <c r="AC423" s="225"/>
      <c r="AD423" s="225"/>
      <c r="AE423" s="225"/>
      <c r="AF423" s="225"/>
      <c r="AG423" s="220"/>
      <c r="AH423" s="220"/>
      <c r="AI423" s="220"/>
      <c r="AJ423" s="220"/>
      <c r="AK423" s="220"/>
      <c r="AL423" s="220"/>
      <c r="AM423" s="220"/>
      <c r="AN423" s="220"/>
      <c r="AO423" s="267"/>
      <c r="AP423" s="220"/>
      <c r="AQ423" s="224"/>
      <c r="AR423" s="224"/>
      <c r="AS423" s="224"/>
      <c r="AT423" s="224"/>
      <c r="AU423" s="224"/>
      <c r="AV423" s="224"/>
      <c r="AW423" s="224"/>
      <c r="AX423" s="224"/>
      <c r="AY423" s="224"/>
    </row>
    <row r="424">
      <c r="A424" s="219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5"/>
      <c r="AA424" s="225"/>
      <c r="AB424" s="225"/>
      <c r="AC424" s="225"/>
      <c r="AD424" s="225"/>
      <c r="AE424" s="225"/>
      <c r="AF424" s="225"/>
      <c r="AG424" s="220"/>
      <c r="AH424" s="220"/>
      <c r="AI424" s="220"/>
      <c r="AJ424" s="220"/>
      <c r="AK424" s="220"/>
      <c r="AL424" s="220"/>
      <c r="AM424" s="220"/>
      <c r="AN424" s="220"/>
      <c r="AO424" s="267"/>
      <c r="AP424" s="220"/>
      <c r="AQ424" s="224"/>
      <c r="AR424" s="224"/>
      <c r="AS424" s="224"/>
      <c r="AT424" s="224"/>
      <c r="AU424" s="224"/>
      <c r="AV424" s="224"/>
      <c r="AW424" s="224"/>
      <c r="AX424" s="224"/>
      <c r="AY424" s="224"/>
    </row>
    <row r="425">
      <c r="A425" s="219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5"/>
      <c r="AA425" s="225"/>
      <c r="AB425" s="225"/>
      <c r="AC425" s="225"/>
      <c r="AD425" s="225"/>
      <c r="AE425" s="225"/>
      <c r="AF425" s="225"/>
      <c r="AG425" s="220"/>
      <c r="AH425" s="220"/>
      <c r="AI425" s="220"/>
      <c r="AJ425" s="220"/>
      <c r="AK425" s="220"/>
      <c r="AL425" s="220"/>
      <c r="AM425" s="220"/>
      <c r="AN425" s="220"/>
      <c r="AO425" s="267"/>
      <c r="AP425" s="220"/>
      <c r="AQ425" s="224"/>
      <c r="AR425" s="224"/>
      <c r="AS425" s="224"/>
      <c r="AT425" s="224"/>
      <c r="AU425" s="224"/>
      <c r="AV425" s="224"/>
      <c r="AW425" s="224"/>
      <c r="AX425" s="224"/>
      <c r="AY425" s="224"/>
    </row>
    <row r="426">
      <c r="A426" s="219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5"/>
      <c r="AA426" s="225"/>
      <c r="AB426" s="225"/>
      <c r="AC426" s="225"/>
      <c r="AD426" s="225"/>
      <c r="AE426" s="225"/>
      <c r="AF426" s="225"/>
      <c r="AG426" s="220"/>
      <c r="AH426" s="220"/>
      <c r="AI426" s="220"/>
      <c r="AJ426" s="220"/>
      <c r="AK426" s="220"/>
      <c r="AL426" s="220"/>
      <c r="AM426" s="220"/>
      <c r="AN426" s="220"/>
      <c r="AO426" s="267"/>
      <c r="AP426" s="220"/>
      <c r="AQ426" s="224"/>
      <c r="AR426" s="224"/>
      <c r="AS426" s="224"/>
      <c r="AT426" s="224"/>
      <c r="AU426" s="224"/>
      <c r="AV426" s="224"/>
      <c r="AW426" s="224"/>
      <c r="AX426" s="224"/>
      <c r="AY426" s="224"/>
    </row>
    <row r="427">
      <c r="A427" s="219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5"/>
      <c r="AA427" s="225"/>
      <c r="AB427" s="225"/>
      <c r="AC427" s="225"/>
      <c r="AD427" s="225"/>
      <c r="AE427" s="225"/>
      <c r="AF427" s="225"/>
      <c r="AG427" s="220"/>
      <c r="AH427" s="220"/>
      <c r="AI427" s="220"/>
      <c r="AJ427" s="220"/>
      <c r="AK427" s="220"/>
      <c r="AL427" s="220"/>
      <c r="AM427" s="220"/>
      <c r="AN427" s="220"/>
      <c r="AO427" s="267"/>
      <c r="AP427" s="220"/>
      <c r="AQ427" s="224"/>
      <c r="AR427" s="224"/>
      <c r="AS427" s="224"/>
      <c r="AT427" s="224"/>
      <c r="AU427" s="224"/>
      <c r="AV427" s="224"/>
      <c r="AW427" s="224"/>
      <c r="AX427" s="224"/>
      <c r="AY427" s="224"/>
    </row>
    <row r="428">
      <c r="A428" s="219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5"/>
      <c r="AA428" s="225"/>
      <c r="AB428" s="225"/>
      <c r="AC428" s="225"/>
      <c r="AD428" s="225"/>
      <c r="AE428" s="225"/>
      <c r="AF428" s="225"/>
      <c r="AG428" s="220"/>
      <c r="AH428" s="220"/>
      <c r="AI428" s="220"/>
      <c r="AJ428" s="220"/>
      <c r="AK428" s="220"/>
      <c r="AL428" s="220"/>
      <c r="AM428" s="220"/>
      <c r="AN428" s="220"/>
      <c r="AO428" s="267"/>
      <c r="AP428" s="220"/>
      <c r="AQ428" s="224"/>
      <c r="AR428" s="224"/>
      <c r="AS428" s="224"/>
      <c r="AT428" s="224"/>
      <c r="AU428" s="224"/>
      <c r="AV428" s="224"/>
      <c r="AW428" s="224"/>
      <c r="AX428" s="224"/>
      <c r="AY428" s="224"/>
    </row>
    <row r="429">
      <c r="A429" s="219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5"/>
      <c r="AA429" s="225"/>
      <c r="AB429" s="225"/>
      <c r="AC429" s="225"/>
      <c r="AD429" s="225"/>
      <c r="AE429" s="225"/>
      <c r="AF429" s="225"/>
      <c r="AG429" s="220"/>
      <c r="AH429" s="220"/>
      <c r="AI429" s="220"/>
      <c r="AJ429" s="220"/>
      <c r="AK429" s="220"/>
      <c r="AL429" s="220"/>
      <c r="AM429" s="220"/>
      <c r="AN429" s="220"/>
      <c r="AO429" s="267"/>
      <c r="AP429" s="220"/>
      <c r="AQ429" s="224"/>
      <c r="AR429" s="224"/>
      <c r="AS429" s="224"/>
      <c r="AT429" s="224"/>
      <c r="AU429" s="224"/>
      <c r="AV429" s="224"/>
      <c r="AW429" s="224"/>
      <c r="AX429" s="224"/>
      <c r="AY429" s="224"/>
    </row>
    <row r="430">
      <c r="A430" s="219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5"/>
      <c r="AA430" s="225"/>
      <c r="AB430" s="225"/>
      <c r="AC430" s="225"/>
      <c r="AD430" s="225"/>
      <c r="AE430" s="225"/>
      <c r="AF430" s="225"/>
      <c r="AG430" s="220"/>
      <c r="AH430" s="220"/>
      <c r="AI430" s="220"/>
      <c r="AJ430" s="220"/>
      <c r="AK430" s="220"/>
      <c r="AL430" s="220"/>
      <c r="AM430" s="220"/>
      <c r="AN430" s="220"/>
      <c r="AO430" s="267"/>
      <c r="AP430" s="220"/>
      <c r="AQ430" s="224"/>
      <c r="AR430" s="224"/>
      <c r="AS430" s="224"/>
      <c r="AT430" s="224"/>
      <c r="AU430" s="224"/>
      <c r="AV430" s="224"/>
      <c r="AW430" s="224"/>
      <c r="AX430" s="224"/>
      <c r="AY430" s="224"/>
    </row>
    <row r="431">
      <c r="A431" s="219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5"/>
      <c r="AA431" s="225"/>
      <c r="AB431" s="225"/>
      <c r="AC431" s="225"/>
      <c r="AD431" s="225"/>
      <c r="AE431" s="225"/>
      <c r="AF431" s="225"/>
      <c r="AG431" s="220"/>
      <c r="AH431" s="220"/>
      <c r="AI431" s="220"/>
      <c r="AJ431" s="220"/>
      <c r="AK431" s="220"/>
      <c r="AL431" s="220"/>
      <c r="AM431" s="220"/>
      <c r="AN431" s="220"/>
      <c r="AO431" s="267"/>
      <c r="AP431" s="220"/>
      <c r="AQ431" s="224"/>
      <c r="AR431" s="224"/>
      <c r="AS431" s="224"/>
      <c r="AT431" s="224"/>
      <c r="AU431" s="224"/>
      <c r="AV431" s="224"/>
      <c r="AW431" s="224"/>
      <c r="AX431" s="224"/>
      <c r="AY431" s="224"/>
    </row>
    <row r="432">
      <c r="A432" s="219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5"/>
      <c r="AA432" s="225"/>
      <c r="AB432" s="225"/>
      <c r="AC432" s="225"/>
      <c r="AD432" s="225"/>
      <c r="AE432" s="225"/>
      <c r="AF432" s="225"/>
      <c r="AG432" s="220"/>
      <c r="AH432" s="220"/>
      <c r="AI432" s="220"/>
      <c r="AJ432" s="220"/>
      <c r="AK432" s="220"/>
      <c r="AL432" s="220"/>
      <c r="AM432" s="220"/>
      <c r="AN432" s="220"/>
      <c r="AO432" s="267"/>
      <c r="AP432" s="220"/>
      <c r="AQ432" s="224"/>
      <c r="AR432" s="224"/>
      <c r="AS432" s="224"/>
      <c r="AT432" s="224"/>
      <c r="AU432" s="224"/>
      <c r="AV432" s="224"/>
      <c r="AW432" s="224"/>
      <c r="AX432" s="224"/>
      <c r="AY432" s="224"/>
    </row>
    <row r="433">
      <c r="A433" s="219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5"/>
      <c r="AA433" s="225"/>
      <c r="AB433" s="225"/>
      <c r="AC433" s="225"/>
      <c r="AD433" s="225"/>
      <c r="AE433" s="225"/>
      <c r="AF433" s="225"/>
      <c r="AG433" s="220"/>
      <c r="AH433" s="220"/>
      <c r="AI433" s="220"/>
      <c r="AJ433" s="220"/>
      <c r="AK433" s="220"/>
      <c r="AL433" s="220"/>
      <c r="AM433" s="220"/>
      <c r="AN433" s="220"/>
      <c r="AO433" s="267"/>
      <c r="AP433" s="220"/>
      <c r="AQ433" s="224"/>
      <c r="AR433" s="224"/>
      <c r="AS433" s="224"/>
      <c r="AT433" s="224"/>
      <c r="AU433" s="224"/>
      <c r="AV433" s="224"/>
      <c r="AW433" s="224"/>
      <c r="AX433" s="224"/>
      <c r="AY433" s="224"/>
    </row>
    <row r="434">
      <c r="A434" s="219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5"/>
      <c r="AA434" s="225"/>
      <c r="AB434" s="225"/>
      <c r="AC434" s="225"/>
      <c r="AD434" s="225"/>
      <c r="AE434" s="225"/>
      <c r="AF434" s="225"/>
      <c r="AG434" s="220"/>
      <c r="AH434" s="220"/>
      <c r="AI434" s="220"/>
      <c r="AJ434" s="220"/>
      <c r="AK434" s="220"/>
      <c r="AL434" s="220"/>
      <c r="AM434" s="220"/>
      <c r="AN434" s="220"/>
      <c r="AO434" s="267"/>
      <c r="AP434" s="220"/>
      <c r="AQ434" s="224"/>
      <c r="AR434" s="224"/>
      <c r="AS434" s="224"/>
      <c r="AT434" s="224"/>
      <c r="AU434" s="224"/>
      <c r="AV434" s="224"/>
      <c r="AW434" s="224"/>
      <c r="AX434" s="224"/>
      <c r="AY434" s="224"/>
    </row>
    <row r="435">
      <c r="A435" s="219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5"/>
      <c r="AA435" s="225"/>
      <c r="AB435" s="225"/>
      <c r="AC435" s="225"/>
      <c r="AD435" s="225"/>
      <c r="AE435" s="225"/>
      <c r="AF435" s="225"/>
      <c r="AG435" s="220"/>
      <c r="AH435" s="220"/>
      <c r="AI435" s="220"/>
      <c r="AJ435" s="220"/>
      <c r="AK435" s="220"/>
      <c r="AL435" s="220"/>
      <c r="AM435" s="220"/>
      <c r="AN435" s="220"/>
      <c r="AO435" s="267"/>
      <c r="AP435" s="220"/>
      <c r="AQ435" s="224"/>
      <c r="AR435" s="224"/>
      <c r="AS435" s="224"/>
      <c r="AT435" s="224"/>
      <c r="AU435" s="224"/>
      <c r="AV435" s="224"/>
      <c r="AW435" s="224"/>
      <c r="AX435" s="224"/>
      <c r="AY435" s="224"/>
    </row>
    <row r="436">
      <c r="A436" s="219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5"/>
      <c r="AA436" s="225"/>
      <c r="AB436" s="225"/>
      <c r="AC436" s="225"/>
      <c r="AD436" s="225"/>
      <c r="AE436" s="225"/>
      <c r="AF436" s="225"/>
      <c r="AG436" s="220"/>
      <c r="AH436" s="220"/>
      <c r="AI436" s="220"/>
      <c r="AJ436" s="220"/>
      <c r="AK436" s="220"/>
      <c r="AL436" s="220"/>
      <c r="AM436" s="220"/>
      <c r="AN436" s="220"/>
      <c r="AO436" s="267"/>
      <c r="AP436" s="220"/>
      <c r="AQ436" s="224"/>
      <c r="AR436" s="224"/>
      <c r="AS436" s="224"/>
      <c r="AT436" s="224"/>
      <c r="AU436" s="224"/>
      <c r="AV436" s="224"/>
      <c r="AW436" s="224"/>
      <c r="AX436" s="224"/>
      <c r="AY436" s="224"/>
    </row>
    <row r="437">
      <c r="A437" s="219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5"/>
      <c r="AA437" s="225"/>
      <c r="AB437" s="225"/>
      <c r="AC437" s="225"/>
      <c r="AD437" s="225"/>
      <c r="AE437" s="225"/>
      <c r="AF437" s="225"/>
      <c r="AG437" s="220"/>
      <c r="AH437" s="220"/>
      <c r="AI437" s="220"/>
      <c r="AJ437" s="220"/>
      <c r="AK437" s="220"/>
      <c r="AL437" s="220"/>
      <c r="AM437" s="220"/>
      <c r="AN437" s="220"/>
      <c r="AO437" s="267"/>
      <c r="AP437" s="220"/>
      <c r="AQ437" s="224"/>
      <c r="AR437" s="224"/>
      <c r="AS437" s="224"/>
      <c r="AT437" s="224"/>
      <c r="AU437" s="224"/>
      <c r="AV437" s="224"/>
      <c r="AW437" s="224"/>
      <c r="AX437" s="224"/>
      <c r="AY437" s="224"/>
    </row>
    <row r="438">
      <c r="A438" s="219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5"/>
      <c r="AA438" s="225"/>
      <c r="AB438" s="225"/>
      <c r="AC438" s="225"/>
      <c r="AD438" s="225"/>
      <c r="AE438" s="225"/>
      <c r="AF438" s="225"/>
      <c r="AG438" s="220"/>
      <c r="AH438" s="220"/>
      <c r="AI438" s="220"/>
      <c r="AJ438" s="220"/>
      <c r="AK438" s="220"/>
      <c r="AL438" s="220"/>
      <c r="AM438" s="220"/>
      <c r="AN438" s="220"/>
      <c r="AO438" s="267"/>
      <c r="AP438" s="220"/>
      <c r="AQ438" s="224"/>
      <c r="AR438" s="224"/>
      <c r="AS438" s="224"/>
      <c r="AT438" s="224"/>
      <c r="AU438" s="224"/>
      <c r="AV438" s="224"/>
      <c r="AW438" s="224"/>
      <c r="AX438" s="224"/>
      <c r="AY438" s="224"/>
    </row>
    <row r="439">
      <c r="A439" s="219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5"/>
      <c r="AA439" s="225"/>
      <c r="AB439" s="225"/>
      <c r="AC439" s="225"/>
      <c r="AD439" s="225"/>
      <c r="AE439" s="225"/>
      <c r="AF439" s="225"/>
      <c r="AG439" s="220"/>
      <c r="AH439" s="220"/>
      <c r="AI439" s="220"/>
      <c r="AJ439" s="220"/>
      <c r="AK439" s="220"/>
      <c r="AL439" s="220"/>
      <c r="AM439" s="220"/>
      <c r="AN439" s="220"/>
      <c r="AO439" s="267"/>
      <c r="AP439" s="220"/>
      <c r="AQ439" s="224"/>
      <c r="AR439" s="224"/>
      <c r="AS439" s="224"/>
      <c r="AT439" s="224"/>
      <c r="AU439" s="224"/>
      <c r="AV439" s="224"/>
      <c r="AW439" s="224"/>
      <c r="AX439" s="224"/>
      <c r="AY439" s="224"/>
    </row>
    <row r="440">
      <c r="A440" s="219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5"/>
      <c r="AA440" s="225"/>
      <c r="AB440" s="225"/>
      <c r="AC440" s="225"/>
      <c r="AD440" s="225"/>
      <c r="AE440" s="225"/>
      <c r="AF440" s="225"/>
      <c r="AG440" s="220"/>
      <c r="AH440" s="220"/>
      <c r="AI440" s="220"/>
      <c r="AJ440" s="220"/>
      <c r="AK440" s="220"/>
      <c r="AL440" s="220"/>
      <c r="AM440" s="220"/>
      <c r="AN440" s="220"/>
      <c r="AO440" s="267"/>
      <c r="AP440" s="220"/>
      <c r="AQ440" s="224"/>
      <c r="AR440" s="224"/>
      <c r="AS440" s="224"/>
      <c r="AT440" s="224"/>
      <c r="AU440" s="224"/>
      <c r="AV440" s="224"/>
      <c r="AW440" s="224"/>
      <c r="AX440" s="224"/>
      <c r="AY440" s="224"/>
    </row>
    <row r="441">
      <c r="A441" s="219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5"/>
      <c r="AA441" s="225"/>
      <c r="AB441" s="225"/>
      <c r="AC441" s="225"/>
      <c r="AD441" s="225"/>
      <c r="AE441" s="225"/>
      <c r="AF441" s="225"/>
      <c r="AG441" s="220"/>
      <c r="AH441" s="220"/>
      <c r="AI441" s="220"/>
      <c r="AJ441" s="220"/>
      <c r="AK441" s="220"/>
      <c r="AL441" s="220"/>
      <c r="AM441" s="220"/>
      <c r="AN441" s="220"/>
      <c r="AO441" s="267"/>
      <c r="AP441" s="220"/>
      <c r="AQ441" s="224"/>
      <c r="AR441" s="224"/>
      <c r="AS441" s="224"/>
      <c r="AT441" s="224"/>
      <c r="AU441" s="224"/>
      <c r="AV441" s="224"/>
      <c r="AW441" s="224"/>
      <c r="AX441" s="224"/>
      <c r="AY441" s="224"/>
    </row>
    <row r="442">
      <c r="A442" s="219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5"/>
      <c r="AA442" s="225"/>
      <c r="AB442" s="225"/>
      <c r="AC442" s="225"/>
      <c r="AD442" s="225"/>
      <c r="AE442" s="225"/>
      <c r="AF442" s="225"/>
      <c r="AG442" s="220"/>
      <c r="AH442" s="220"/>
      <c r="AI442" s="220"/>
      <c r="AJ442" s="220"/>
      <c r="AK442" s="220"/>
      <c r="AL442" s="220"/>
      <c r="AM442" s="220"/>
      <c r="AN442" s="220"/>
      <c r="AO442" s="267"/>
      <c r="AP442" s="220"/>
      <c r="AQ442" s="224"/>
      <c r="AR442" s="224"/>
      <c r="AS442" s="224"/>
      <c r="AT442" s="224"/>
      <c r="AU442" s="224"/>
      <c r="AV442" s="224"/>
      <c r="AW442" s="224"/>
      <c r="AX442" s="224"/>
      <c r="AY442" s="224"/>
    </row>
    <row r="443">
      <c r="A443" s="219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5"/>
      <c r="AA443" s="225"/>
      <c r="AB443" s="225"/>
      <c r="AC443" s="225"/>
      <c r="AD443" s="225"/>
      <c r="AE443" s="225"/>
      <c r="AF443" s="225"/>
      <c r="AG443" s="220"/>
      <c r="AH443" s="220"/>
      <c r="AI443" s="220"/>
      <c r="AJ443" s="220"/>
      <c r="AK443" s="220"/>
      <c r="AL443" s="220"/>
      <c r="AM443" s="220"/>
      <c r="AN443" s="220"/>
      <c r="AO443" s="267"/>
      <c r="AP443" s="220"/>
      <c r="AQ443" s="224"/>
      <c r="AR443" s="224"/>
      <c r="AS443" s="224"/>
      <c r="AT443" s="224"/>
      <c r="AU443" s="224"/>
      <c r="AV443" s="224"/>
      <c r="AW443" s="224"/>
      <c r="AX443" s="224"/>
      <c r="AY443" s="224"/>
    </row>
    <row r="444">
      <c r="A444" s="219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5"/>
      <c r="AA444" s="225"/>
      <c r="AB444" s="225"/>
      <c r="AC444" s="225"/>
      <c r="AD444" s="225"/>
      <c r="AE444" s="225"/>
      <c r="AF444" s="225"/>
      <c r="AG444" s="220"/>
      <c r="AH444" s="220"/>
      <c r="AI444" s="220"/>
      <c r="AJ444" s="220"/>
      <c r="AK444" s="220"/>
      <c r="AL444" s="220"/>
      <c r="AM444" s="220"/>
      <c r="AN444" s="220"/>
      <c r="AO444" s="267"/>
      <c r="AP444" s="220"/>
      <c r="AQ444" s="224"/>
      <c r="AR444" s="224"/>
      <c r="AS444" s="224"/>
      <c r="AT444" s="224"/>
      <c r="AU444" s="224"/>
      <c r="AV444" s="224"/>
      <c r="AW444" s="224"/>
      <c r="AX444" s="224"/>
      <c r="AY444" s="224"/>
    </row>
    <row r="445">
      <c r="A445" s="219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5"/>
      <c r="AA445" s="225"/>
      <c r="AB445" s="225"/>
      <c r="AC445" s="225"/>
      <c r="AD445" s="225"/>
      <c r="AE445" s="225"/>
      <c r="AF445" s="225"/>
      <c r="AG445" s="220"/>
      <c r="AH445" s="220"/>
      <c r="AI445" s="220"/>
      <c r="AJ445" s="220"/>
      <c r="AK445" s="220"/>
      <c r="AL445" s="220"/>
      <c r="AM445" s="220"/>
      <c r="AN445" s="220"/>
      <c r="AO445" s="267"/>
      <c r="AP445" s="220"/>
      <c r="AQ445" s="224"/>
      <c r="AR445" s="224"/>
      <c r="AS445" s="224"/>
      <c r="AT445" s="224"/>
      <c r="AU445" s="224"/>
      <c r="AV445" s="224"/>
      <c r="AW445" s="224"/>
      <c r="AX445" s="224"/>
      <c r="AY445" s="224"/>
    </row>
    <row r="446">
      <c r="A446" s="219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5"/>
      <c r="AA446" s="225"/>
      <c r="AB446" s="225"/>
      <c r="AC446" s="225"/>
      <c r="AD446" s="225"/>
      <c r="AE446" s="225"/>
      <c r="AF446" s="225"/>
      <c r="AG446" s="220"/>
      <c r="AH446" s="220"/>
      <c r="AI446" s="220"/>
      <c r="AJ446" s="220"/>
      <c r="AK446" s="220"/>
      <c r="AL446" s="220"/>
      <c r="AM446" s="220"/>
      <c r="AN446" s="220"/>
      <c r="AO446" s="267"/>
      <c r="AP446" s="220"/>
      <c r="AQ446" s="224"/>
      <c r="AR446" s="224"/>
      <c r="AS446" s="224"/>
      <c r="AT446" s="224"/>
      <c r="AU446" s="224"/>
      <c r="AV446" s="224"/>
      <c r="AW446" s="224"/>
      <c r="AX446" s="224"/>
      <c r="AY446" s="224"/>
    </row>
    <row r="447">
      <c r="A447" s="219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5"/>
      <c r="AA447" s="225"/>
      <c r="AB447" s="225"/>
      <c r="AC447" s="225"/>
      <c r="AD447" s="225"/>
      <c r="AE447" s="225"/>
      <c r="AF447" s="225"/>
      <c r="AG447" s="220"/>
      <c r="AH447" s="220"/>
      <c r="AI447" s="220"/>
      <c r="AJ447" s="220"/>
      <c r="AK447" s="220"/>
      <c r="AL447" s="220"/>
      <c r="AM447" s="220"/>
      <c r="AN447" s="220"/>
      <c r="AO447" s="267"/>
      <c r="AP447" s="220"/>
      <c r="AQ447" s="224"/>
      <c r="AR447" s="224"/>
      <c r="AS447" s="224"/>
      <c r="AT447" s="224"/>
      <c r="AU447" s="224"/>
      <c r="AV447" s="224"/>
      <c r="AW447" s="224"/>
      <c r="AX447" s="224"/>
      <c r="AY447" s="224"/>
    </row>
    <row r="448">
      <c r="A448" s="219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5"/>
      <c r="AA448" s="225"/>
      <c r="AB448" s="225"/>
      <c r="AC448" s="225"/>
      <c r="AD448" s="225"/>
      <c r="AE448" s="225"/>
      <c r="AF448" s="225"/>
      <c r="AG448" s="220"/>
      <c r="AH448" s="220"/>
      <c r="AI448" s="220"/>
      <c r="AJ448" s="220"/>
      <c r="AK448" s="220"/>
      <c r="AL448" s="220"/>
      <c r="AM448" s="220"/>
      <c r="AN448" s="220"/>
      <c r="AO448" s="267"/>
      <c r="AP448" s="220"/>
      <c r="AQ448" s="224"/>
      <c r="AR448" s="224"/>
      <c r="AS448" s="224"/>
      <c r="AT448" s="224"/>
      <c r="AU448" s="224"/>
      <c r="AV448" s="224"/>
      <c r="AW448" s="224"/>
      <c r="AX448" s="224"/>
      <c r="AY448" s="224"/>
    </row>
    <row r="449">
      <c r="A449" s="219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5"/>
      <c r="AA449" s="225"/>
      <c r="AB449" s="225"/>
      <c r="AC449" s="225"/>
      <c r="AD449" s="225"/>
      <c r="AE449" s="225"/>
      <c r="AF449" s="225"/>
      <c r="AG449" s="220"/>
      <c r="AH449" s="220"/>
      <c r="AI449" s="220"/>
      <c r="AJ449" s="220"/>
      <c r="AK449" s="220"/>
      <c r="AL449" s="220"/>
      <c r="AM449" s="220"/>
      <c r="AN449" s="220"/>
      <c r="AO449" s="267"/>
      <c r="AP449" s="220"/>
      <c r="AQ449" s="224"/>
      <c r="AR449" s="224"/>
      <c r="AS449" s="224"/>
      <c r="AT449" s="224"/>
      <c r="AU449" s="224"/>
      <c r="AV449" s="224"/>
      <c r="AW449" s="224"/>
      <c r="AX449" s="224"/>
      <c r="AY449" s="224"/>
    </row>
    <row r="450">
      <c r="A450" s="219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5"/>
      <c r="AA450" s="225"/>
      <c r="AB450" s="225"/>
      <c r="AC450" s="225"/>
      <c r="AD450" s="225"/>
      <c r="AE450" s="225"/>
      <c r="AF450" s="225"/>
      <c r="AG450" s="220"/>
      <c r="AH450" s="220"/>
      <c r="AI450" s="220"/>
      <c r="AJ450" s="220"/>
      <c r="AK450" s="220"/>
      <c r="AL450" s="220"/>
      <c r="AM450" s="220"/>
      <c r="AN450" s="220"/>
      <c r="AO450" s="267"/>
      <c r="AP450" s="220"/>
      <c r="AQ450" s="224"/>
      <c r="AR450" s="224"/>
      <c r="AS450" s="224"/>
      <c r="AT450" s="224"/>
      <c r="AU450" s="224"/>
      <c r="AV450" s="224"/>
      <c r="AW450" s="224"/>
      <c r="AX450" s="224"/>
      <c r="AY450" s="224"/>
    </row>
    <row r="451">
      <c r="A451" s="219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5"/>
      <c r="AA451" s="225"/>
      <c r="AB451" s="225"/>
      <c r="AC451" s="225"/>
      <c r="AD451" s="225"/>
      <c r="AE451" s="225"/>
      <c r="AF451" s="225"/>
      <c r="AG451" s="220"/>
      <c r="AH451" s="220"/>
      <c r="AI451" s="220"/>
      <c r="AJ451" s="220"/>
      <c r="AK451" s="220"/>
      <c r="AL451" s="220"/>
      <c r="AM451" s="220"/>
      <c r="AN451" s="220"/>
      <c r="AO451" s="267"/>
      <c r="AP451" s="220"/>
      <c r="AQ451" s="224"/>
      <c r="AR451" s="224"/>
      <c r="AS451" s="224"/>
      <c r="AT451" s="224"/>
      <c r="AU451" s="224"/>
      <c r="AV451" s="224"/>
      <c r="AW451" s="224"/>
      <c r="AX451" s="224"/>
      <c r="AY451" s="224"/>
    </row>
    <row r="452">
      <c r="A452" s="219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5"/>
      <c r="AA452" s="225"/>
      <c r="AB452" s="225"/>
      <c r="AC452" s="225"/>
      <c r="AD452" s="225"/>
      <c r="AE452" s="225"/>
      <c r="AF452" s="225"/>
      <c r="AG452" s="220"/>
      <c r="AH452" s="220"/>
      <c r="AI452" s="220"/>
      <c r="AJ452" s="220"/>
      <c r="AK452" s="220"/>
      <c r="AL452" s="220"/>
      <c r="AM452" s="220"/>
      <c r="AN452" s="220"/>
      <c r="AO452" s="267"/>
      <c r="AP452" s="220"/>
      <c r="AQ452" s="224"/>
      <c r="AR452" s="224"/>
      <c r="AS452" s="224"/>
      <c r="AT452" s="224"/>
      <c r="AU452" s="224"/>
      <c r="AV452" s="224"/>
      <c r="AW452" s="224"/>
      <c r="AX452" s="224"/>
      <c r="AY452" s="224"/>
    </row>
    <row r="453">
      <c r="A453" s="219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5"/>
      <c r="AA453" s="225"/>
      <c r="AB453" s="225"/>
      <c r="AC453" s="225"/>
      <c r="AD453" s="225"/>
      <c r="AE453" s="225"/>
      <c r="AF453" s="225"/>
      <c r="AG453" s="220"/>
      <c r="AH453" s="220"/>
      <c r="AI453" s="220"/>
      <c r="AJ453" s="220"/>
      <c r="AK453" s="220"/>
      <c r="AL453" s="220"/>
      <c r="AM453" s="220"/>
      <c r="AN453" s="220"/>
      <c r="AO453" s="267"/>
      <c r="AP453" s="220"/>
      <c r="AQ453" s="224"/>
      <c r="AR453" s="224"/>
      <c r="AS453" s="224"/>
      <c r="AT453" s="224"/>
      <c r="AU453" s="224"/>
      <c r="AV453" s="224"/>
      <c r="AW453" s="224"/>
      <c r="AX453" s="224"/>
      <c r="AY453" s="224"/>
    </row>
    <row r="454">
      <c r="A454" s="219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5"/>
      <c r="AA454" s="225"/>
      <c r="AB454" s="225"/>
      <c r="AC454" s="225"/>
      <c r="AD454" s="225"/>
      <c r="AE454" s="225"/>
      <c r="AF454" s="225"/>
      <c r="AG454" s="220"/>
      <c r="AH454" s="220"/>
      <c r="AI454" s="220"/>
      <c r="AJ454" s="220"/>
      <c r="AK454" s="220"/>
      <c r="AL454" s="220"/>
      <c r="AM454" s="220"/>
      <c r="AN454" s="220"/>
      <c r="AO454" s="267"/>
      <c r="AP454" s="220"/>
      <c r="AQ454" s="224"/>
      <c r="AR454" s="224"/>
      <c r="AS454" s="224"/>
      <c r="AT454" s="224"/>
      <c r="AU454" s="224"/>
      <c r="AV454" s="224"/>
      <c r="AW454" s="224"/>
      <c r="AX454" s="224"/>
      <c r="AY454" s="224"/>
    </row>
    <row r="455">
      <c r="A455" s="219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5"/>
      <c r="AA455" s="225"/>
      <c r="AB455" s="225"/>
      <c r="AC455" s="225"/>
      <c r="AD455" s="225"/>
      <c r="AE455" s="225"/>
      <c r="AF455" s="225"/>
      <c r="AG455" s="220"/>
      <c r="AH455" s="220"/>
      <c r="AI455" s="220"/>
      <c r="AJ455" s="220"/>
      <c r="AK455" s="220"/>
      <c r="AL455" s="220"/>
      <c r="AM455" s="220"/>
      <c r="AN455" s="220"/>
      <c r="AO455" s="267"/>
      <c r="AP455" s="220"/>
      <c r="AQ455" s="224"/>
      <c r="AR455" s="224"/>
      <c r="AS455" s="224"/>
      <c r="AT455" s="224"/>
      <c r="AU455" s="224"/>
      <c r="AV455" s="224"/>
      <c r="AW455" s="224"/>
      <c r="AX455" s="224"/>
      <c r="AY455" s="224"/>
    </row>
    <row r="456">
      <c r="A456" s="219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5"/>
      <c r="AA456" s="225"/>
      <c r="AB456" s="225"/>
      <c r="AC456" s="225"/>
      <c r="AD456" s="225"/>
      <c r="AE456" s="225"/>
      <c r="AF456" s="225"/>
      <c r="AG456" s="220"/>
      <c r="AH456" s="220"/>
      <c r="AI456" s="220"/>
      <c r="AJ456" s="220"/>
      <c r="AK456" s="220"/>
      <c r="AL456" s="220"/>
      <c r="AM456" s="220"/>
      <c r="AN456" s="220"/>
      <c r="AO456" s="267"/>
      <c r="AP456" s="220"/>
      <c r="AQ456" s="224"/>
      <c r="AR456" s="224"/>
      <c r="AS456" s="224"/>
      <c r="AT456" s="224"/>
      <c r="AU456" s="224"/>
      <c r="AV456" s="224"/>
      <c r="AW456" s="224"/>
      <c r="AX456" s="224"/>
      <c r="AY456" s="224"/>
    </row>
    <row r="457">
      <c r="A457" s="219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5"/>
      <c r="AA457" s="225"/>
      <c r="AB457" s="225"/>
      <c r="AC457" s="225"/>
      <c r="AD457" s="225"/>
      <c r="AE457" s="225"/>
      <c r="AF457" s="225"/>
      <c r="AG457" s="220"/>
      <c r="AH457" s="220"/>
      <c r="AI457" s="220"/>
      <c r="AJ457" s="220"/>
      <c r="AK457" s="220"/>
      <c r="AL457" s="220"/>
      <c r="AM457" s="220"/>
      <c r="AN457" s="220"/>
      <c r="AO457" s="267"/>
      <c r="AP457" s="220"/>
      <c r="AQ457" s="224"/>
      <c r="AR457" s="224"/>
      <c r="AS457" s="224"/>
      <c r="AT457" s="224"/>
      <c r="AU457" s="224"/>
      <c r="AV457" s="224"/>
      <c r="AW457" s="224"/>
      <c r="AX457" s="224"/>
      <c r="AY457" s="224"/>
    </row>
    <row r="458">
      <c r="A458" s="219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5"/>
      <c r="AA458" s="225"/>
      <c r="AB458" s="225"/>
      <c r="AC458" s="225"/>
      <c r="AD458" s="225"/>
      <c r="AE458" s="225"/>
      <c r="AF458" s="225"/>
      <c r="AG458" s="220"/>
      <c r="AH458" s="220"/>
      <c r="AI458" s="220"/>
      <c r="AJ458" s="220"/>
      <c r="AK458" s="220"/>
      <c r="AL458" s="220"/>
      <c r="AM458" s="220"/>
      <c r="AN458" s="220"/>
      <c r="AO458" s="267"/>
      <c r="AP458" s="220"/>
      <c r="AQ458" s="224"/>
      <c r="AR458" s="224"/>
      <c r="AS458" s="224"/>
      <c r="AT458" s="224"/>
      <c r="AU458" s="224"/>
      <c r="AV458" s="224"/>
      <c r="AW458" s="224"/>
      <c r="AX458" s="224"/>
      <c r="AY458" s="224"/>
    </row>
    <row r="459">
      <c r="A459" s="219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5"/>
      <c r="AA459" s="225"/>
      <c r="AB459" s="225"/>
      <c r="AC459" s="225"/>
      <c r="AD459" s="225"/>
      <c r="AE459" s="225"/>
      <c r="AF459" s="225"/>
      <c r="AG459" s="220"/>
      <c r="AH459" s="220"/>
      <c r="AI459" s="220"/>
      <c r="AJ459" s="220"/>
      <c r="AK459" s="220"/>
      <c r="AL459" s="220"/>
      <c r="AM459" s="220"/>
      <c r="AN459" s="220"/>
      <c r="AO459" s="267"/>
      <c r="AP459" s="220"/>
      <c r="AQ459" s="224"/>
      <c r="AR459" s="224"/>
      <c r="AS459" s="224"/>
      <c r="AT459" s="224"/>
      <c r="AU459" s="224"/>
      <c r="AV459" s="224"/>
      <c r="AW459" s="224"/>
      <c r="AX459" s="224"/>
      <c r="AY459" s="224"/>
    </row>
    <row r="460">
      <c r="A460" s="219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5"/>
      <c r="AA460" s="225"/>
      <c r="AB460" s="225"/>
      <c r="AC460" s="225"/>
      <c r="AD460" s="225"/>
      <c r="AE460" s="225"/>
      <c r="AF460" s="225"/>
      <c r="AG460" s="220"/>
      <c r="AH460" s="220"/>
      <c r="AI460" s="220"/>
      <c r="AJ460" s="220"/>
      <c r="AK460" s="220"/>
      <c r="AL460" s="220"/>
      <c r="AM460" s="220"/>
      <c r="AN460" s="220"/>
      <c r="AO460" s="267"/>
      <c r="AP460" s="220"/>
      <c r="AQ460" s="224"/>
      <c r="AR460" s="224"/>
      <c r="AS460" s="224"/>
      <c r="AT460" s="224"/>
      <c r="AU460" s="224"/>
      <c r="AV460" s="224"/>
      <c r="AW460" s="224"/>
      <c r="AX460" s="224"/>
      <c r="AY460" s="224"/>
    </row>
    <row r="461">
      <c r="A461" s="219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5"/>
      <c r="AA461" s="225"/>
      <c r="AB461" s="225"/>
      <c r="AC461" s="225"/>
      <c r="AD461" s="225"/>
      <c r="AE461" s="225"/>
      <c r="AF461" s="225"/>
      <c r="AG461" s="220"/>
      <c r="AH461" s="220"/>
      <c r="AI461" s="220"/>
      <c r="AJ461" s="220"/>
      <c r="AK461" s="220"/>
      <c r="AL461" s="220"/>
      <c r="AM461" s="220"/>
      <c r="AN461" s="220"/>
      <c r="AO461" s="267"/>
      <c r="AP461" s="220"/>
      <c r="AQ461" s="224"/>
      <c r="AR461" s="224"/>
      <c r="AS461" s="224"/>
      <c r="AT461" s="224"/>
      <c r="AU461" s="224"/>
      <c r="AV461" s="224"/>
      <c r="AW461" s="224"/>
      <c r="AX461" s="224"/>
      <c r="AY461" s="224"/>
    </row>
    <row r="462">
      <c r="A462" s="219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5"/>
      <c r="AA462" s="225"/>
      <c r="AB462" s="225"/>
      <c r="AC462" s="225"/>
      <c r="AD462" s="225"/>
      <c r="AE462" s="225"/>
      <c r="AF462" s="225"/>
      <c r="AG462" s="220"/>
      <c r="AH462" s="220"/>
      <c r="AI462" s="220"/>
      <c r="AJ462" s="220"/>
      <c r="AK462" s="220"/>
      <c r="AL462" s="220"/>
      <c r="AM462" s="220"/>
      <c r="AN462" s="220"/>
      <c r="AO462" s="267"/>
      <c r="AP462" s="220"/>
      <c r="AQ462" s="224"/>
      <c r="AR462" s="224"/>
      <c r="AS462" s="224"/>
      <c r="AT462" s="224"/>
      <c r="AU462" s="224"/>
      <c r="AV462" s="224"/>
      <c r="AW462" s="224"/>
      <c r="AX462" s="224"/>
      <c r="AY462" s="224"/>
    </row>
    <row r="463">
      <c r="A463" s="219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5"/>
      <c r="AA463" s="225"/>
      <c r="AB463" s="225"/>
      <c r="AC463" s="225"/>
      <c r="AD463" s="225"/>
      <c r="AE463" s="225"/>
      <c r="AF463" s="225"/>
      <c r="AG463" s="220"/>
      <c r="AH463" s="220"/>
      <c r="AI463" s="220"/>
      <c r="AJ463" s="220"/>
      <c r="AK463" s="220"/>
      <c r="AL463" s="220"/>
      <c r="AM463" s="220"/>
      <c r="AN463" s="220"/>
      <c r="AO463" s="267"/>
      <c r="AP463" s="220"/>
      <c r="AQ463" s="224"/>
      <c r="AR463" s="224"/>
      <c r="AS463" s="224"/>
      <c r="AT463" s="224"/>
      <c r="AU463" s="224"/>
      <c r="AV463" s="224"/>
      <c r="AW463" s="224"/>
      <c r="AX463" s="224"/>
      <c r="AY463" s="224"/>
    </row>
    <row r="464">
      <c r="A464" s="219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5"/>
      <c r="AA464" s="225"/>
      <c r="AB464" s="225"/>
      <c r="AC464" s="225"/>
      <c r="AD464" s="225"/>
      <c r="AE464" s="225"/>
      <c r="AF464" s="225"/>
      <c r="AG464" s="220"/>
      <c r="AH464" s="220"/>
      <c r="AI464" s="220"/>
      <c r="AJ464" s="220"/>
      <c r="AK464" s="220"/>
      <c r="AL464" s="220"/>
      <c r="AM464" s="220"/>
      <c r="AN464" s="220"/>
      <c r="AO464" s="267"/>
      <c r="AP464" s="220"/>
      <c r="AQ464" s="224"/>
      <c r="AR464" s="224"/>
      <c r="AS464" s="224"/>
      <c r="AT464" s="224"/>
      <c r="AU464" s="224"/>
      <c r="AV464" s="224"/>
      <c r="AW464" s="224"/>
      <c r="AX464" s="224"/>
      <c r="AY464" s="224"/>
    </row>
    <row r="465">
      <c r="A465" s="219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5"/>
      <c r="AA465" s="225"/>
      <c r="AB465" s="225"/>
      <c r="AC465" s="225"/>
      <c r="AD465" s="225"/>
      <c r="AE465" s="225"/>
      <c r="AF465" s="225"/>
      <c r="AG465" s="220"/>
      <c r="AH465" s="220"/>
      <c r="AI465" s="220"/>
      <c r="AJ465" s="220"/>
      <c r="AK465" s="220"/>
      <c r="AL465" s="220"/>
      <c r="AM465" s="220"/>
      <c r="AN465" s="220"/>
      <c r="AO465" s="267"/>
      <c r="AP465" s="220"/>
      <c r="AQ465" s="224"/>
      <c r="AR465" s="224"/>
      <c r="AS465" s="224"/>
      <c r="AT465" s="224"/>
      <c r="AU465" s="224"/>
      <c r="AV465" s="224"/>
      <c r="AW465" s="224"/>
      <c r="AX465" s="224"/>
      <c r="AY465" s="224"/>
    </row>
    <row r="466">
      <c r="A466" s="219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5"/>
      <c r="AA466" s="225"/>
      <c r="AB466" s="225"/>
      <c r="AC466" s="225"/>
      <c r="AD466" s="225"/>
      <c r="AE466" s="225"/>
      <c r="AF466" s="225"/>
      <c r="AG466" s="220"/>
      <c r="AH466" s="220"/>
      <c r="AI466" s="220"/>
      <c r="AJ466" s="220"/>
      <c r="AK466" s="220"/>
      <c r="AL466" s="220"/>
      <c r="AM466" s="220"/>
      <c r="AN466" s="220"/>
      <c r="AO466" s="267"/>
      <c r="AP466" s="220"/>
      <c r="AQ466" s="224"/>
      <c r="AR466" s="224"/>
      <c r="AS466" s="224"/>
      <c r="AT466" s="224"/>
      <c r="AU466" s="224"/>
      <c r="AV466" s="224"/>
      <c r="AW466" s="224"/>
      <c r="AX466" s="224"/>
      <c r="AY466" s="224"/>
    </row>
    <row r="467">
      <c r="A467" s="219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5"/>
      <c r="AA467" s="225"/>
      <c r="AB467" s="225"/>
      <c r="AC467" s="225"/>
      <c r="AD467" s="225"/>
      <c r="AE467" s="225"/>
      <c r="AF467" s="225"/>
      <c r="AG467" s="220"/>
      <c r="AH467" s="220"/>
      <c r="AI467" s="220"/>
      <c r="AJ467" s="220"/>
      <c r="AK467" s="220"/>
      <c r="AL467" s="220"/>
      <c r="AM467" s="220"/>
      <c r="AN467" s="220"/>
      <c r="AO467" s="267"/>
      <c r="AP467" s="220"/>
      <c r="AQ467" s="224"/>
      <c r="AR467" s="224"/>
      <c r="AS467" s="224"/>
      <c r="AT467" s="224"/>
      <c r="AU467" s="224"/>
      <c r="AV467" s="224"/>
      <c r="AW467" s="224"/>
      <c r="AX467" s="224"/>
      <c r="AY467" s="224"/>
    </row>
    <row r="468">
      <c r="A468" s="219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5"/>
      <c r="AA468" s="225"/>
      <c r="AB468" s="225"/>
      <c r="AC468" s="225"/>
      <c r="AD468" s="225"/>
      <c r="AE468" s="225"/>
      <c r="AF468" s="225"/>
      <c r="AG468" s="220"/>
      <c r="AH468" s="220"/>
      <c r="AI468" s="220"/>
      <c r="AJ468" s="220"/>
      <c r="AK468" s="220"/>
      <c r="AL468" s="220"/>
      <c r="AM468" s="220"/>
      <c r="AN468" s="220"/>
      <c r="AO468" s="267"/>
      <c r="AP468" s="220"/>
      <c r="AQ468" s="224"/>
      <c r="AR468" s="224"/>
      <c r="AS468" s="224"/>
      <c r="AT468" s="224"/>
      <c r="AU468" s="224"/>
      <c r="AV468" s="224"/>
      <c r="AW468" s="224"/>
      <c r="AX468" s="224"/>
      <c r="AY468" s="224"/>
    </row>
    <row r="469">
      <c r="A469" s="219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5"/>
      <c r="AA469" s="225"/>
      <c r="AB469" s="225"/>
      <c r="AC469" s="225"/>
      <c r="AD469" s="225"/>
      <c r="AE469" s="225"/>
      <c r="AF469" s="225"/>
      <c r="AG469" s="220"/>
      <c r="AH469" s="220"/>
      <c r="AI469" s="220"/>
      <c r="AJ469" s="220"/>
      <c r="AK469" s="220"/>
      <c r="AL469" s="220"/>
      <c r="AM469" s="220"/>
      <c r="AN469" s="220"/>
      <c r="AO469" s="267"/>
      <c r="AP469" s="220"/>
      <c r="AQ469" s="224"/>
      <c r="AR469" s="224"/>
      <c r="AS469" s="224"/>
      <c r="AT469" s="224"/>
      <c r="AU469" s="224"/>
      <c r="AV469" s="224"/>
      <c r="AW469" s="224"/>
      <c r="AX469" s="224"/>
      <c r="AY469" s="224"/>
    </row>
    <row r="470">
      <c r="A470" s="219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5"/>
      <c r="AA470" s="225"/>
      <c r="AB470" s="225"/>
      <c r="AC470" s="225"/>
      <c r="AD470" s="225"/>
      <c r="AE470" s="225"/>
      <c r="AF470" s="225"/>
      <c r="AG470" s="220"/>
      <c r="AH470" s="220"/>
      <c r="AI470" s="220"/>
      <c r="AJ470" s="220"/>
      <c r="AK470" s="220"/>
      <c r="AL470" s="220"/>
      <c r="AM470" s="220"/>
      <c r="AN470" s="220"/>
      <c r="AO470" s="267"/>
      <c r="AP470" s="220"/>
      <c r="AQ470" s="224"/>
      <c r="AR470" s="224"/>
      <c r="AS470" s="224"/>
      <c r="AT470" s="224"/>
      <c r="AU470" s="224"/>
      <c r="AV470" s="224"/>
      <c r="AW470" s="224"/>
      <c r="AX470" s="224"/>
      <c r="AY470" s="224"/>
    </row>
    <row r="471">
      <c r="A471" s="219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5"/>
      <c r="AA471" s="225"/>
      <c r="AB471" s="225"/>
      <c r="AC471" s="225"/>
      <c r="AD471" s="225"/>
      <c r="AE471" s="225"/>
      <c r="AF471" s="225"/>
      <c r="AG471" s="220"/>
      <c r="AH471" s="220"/>
      <c r="AI471" s="220"/>
      <c r="AJ471" s="220"/>
      <c r="AK471" s="220"/>
      <c r="AL471" s="220"/>
      <c r="AM471" s="220"/>
      <c r="AN471" s="220"/>
      <c r="AO471" s="267"/>
      <c r="AP471" s="220"/>
      <c r="AQ471" s="224"/>
      <c r="AR471" s="224"/>
      <c r="AS471" s="224"/>
      <c r="AT471" s="224"/>
      <c r="AU471" s="224"/>
      <c r="AV471" s="224"/>
      <c r="AW471" s="224"/>
      <c r="AX471" s="224"/>
      <c r="AY471" s="224"/>
    </row>
    <row r="472">
      <c r="A472" s="219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5"/>
      <c r="AA472" s="225"/>
      <c r="AB472" s="225"/>
      <c r="AC472" s="225"/>
      <c r="AD472" s="225"/>
      <c r="AE472" s="225"/>
      <c r="AF472" s="225"/>
      <c r="AG472" s="220"/>
      <c r="AH472" s="220"/>
      <c r="AI472" s="220"/>
      <c r="AJ472" s="220"/>
      <c r="AK472" s="220"/>
      <c r="AL472" s="220"/>
      <c r="AM472" s="220"/>
      <c r="AN472" s="220"/>
      <c r="AO472" s="267"/>
      <c r="AP472" s="220"/>
      <c r="AQ472" s="224"/>
      <c r="AR472" s="224"/>
      <c r="AS472" s="224"/>
      <c r="AT472" s="224"/>
      <c r="AU472" s="224"/>
      <c r="AV472" s="224"/>
      <c r="AW472" s="224"/>
      <c r="AX472" s="224"/>
      <c r="AY472" s="224"/>
    </row>
    <row r="473">
      <c r="A473" s="219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5"/>
      <c r="AA473" s="225"/>
      <c r="AB473" s="225"/>
      <c r="AC473" s="225"/>
      <c r="AD473" s="225"/>
      <c r="AE473" s="225"/>
      <c r="AF473" s="225"/>
      <c r="AG473" s="220"/>
      <c r="AH473" s="220"/>
      <c r="AI473" s="220"/>
      <c r="AJ473" s="220"/>
      <c r="AK473" s="220"/>
      <c r="AL473" s="220"/>
      <c r="AM473" s="220"/>
      <c r="AN473" s="220"/>
      <c r="AO473" s="267"/>
      <c r="AP473" s="220"/>
      <c r="AQ473" s="224"/>
      <c r="AR473" s="224"/>
      <c r="AS473" s="224"/>
      <c r="AT473" s="224"/>
      <c r="AU473" s="224"/>
      <c r="AV473" s="224"/>
      <c r="AW473" s="224"/>
      <c r="AX473" s="224"/>
      <c r="AY473" s="224"/>
    </row>
    <row r="474">
      <c r="A474" s="219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5"/>
      <c r="AA474" s="225"/>
      <c r="AB474" s="225"/>
      <c r="AC474" s="225"/>
      <c r="AD474" s="225"/>
      <c r="AE474" s="225"/>
      <c r="AF474" s="225"/>
      <c r="AG474" s="220"/>
      <c r="AH474" s="220"/>
      <c r="AI474" s="220"/>
      <c r="AJ474" s="220"/>
      <c r="AK474" s="220"/>
      <c r="AL474" s="220"/>
      <c r="AM474" s="220"/>
      <c r="AN474" s="220"/>
      <c r="AO474" s="267"/>
      <c r="AP474" s="220"/>
      <c r="AQ474" s="224"/>
      <c r="AR474" s="224"/>
      <c r="AS474" s="224"/>
      <c r="AT474" s="224"/>
      <c r="AU474" s="224"/>
      <c r="AV474" s="224"/>
      <c r="AW474" s="224"/>
      <c r="AX474" s="224"/>
      <c r="AY474" s="224"/>
    </row>
    <row r="475">
      <c r="A475" s="219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5"/>
      <c r="AA475" s="225"/>
      <c r="AB475" s="225"/>
      <c r="AC475" s="225"/>
      <c r="AD475" s="225"/>
      <c r="AE475" s="225"/>
      <c r="AF475" s="225"/>
      <c r="AG475" s="220"/>
      <c r="AH475" s="220"/>
      <c r="AI475" s="220"/>
      <c r="AJ475" s="220"/>
      <c r="AK475" s="220"/>
      <c r="AL475" s="220"/>
      <c r="AM475" s="220"/>
      <c r="AN475" s="220"/>
      <c r="AO475" s="267"/>
      <c r="AP475" s="220"/>
      <c r="AQ475" s="224"/>
      <c r="AR475" s="224"/>
      <c r="AS475" s="224"/>
      <c r="AT475" s="224"/>
      <c r="AU475" s="224"/>
      <c r="AV475" s="224"/>
      <c r="AW475" s="224"/>
      <c r="AX475" s="224"/>
      <c r="AY475" s="224"/>
    </row>
    <row r="476">
      <c r="A476" s="219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5"/>
      <c r="AA476" s="225"/>
      <c r="AB476" s="225"/>
      <c r="AC476" s="225"/>
      <c r="AD476" s="225"/>
      <c r="AE476" s="225"/>
      <c r="AF476" s="225"/>
      <c r="AG476" s="220"/>
      <c r="AH476" s="220"/>
      <c r="AI476" s="220"/>
      <c r="AJ476" s="220"/>
      <c r="AK476" s="220"/>
      <c r="AL476" s="220"/>
      <c r="AM476" s="220"/>
      <c r="AN476" s="220"/>
      <c r="AO476" s="267"/>
      <c r="AP476" s="220"/>
      <c r="AQ476" s="224"/>
      <c r="AR476" s="224"/>
      <c r="AS476" s="224"/>
      <c r="AT476" s="224"/>
      <c r="AU476" s="224"/>
      <c r="AV476" s="224"/>
      <c r="AW476" s="224"/>
      <c r="AX476" s="224"/>
      <c r="AY476" s="224"/>
    </row>
    <row r="477">
      <c r="A477" s="219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5"/>
      <c r="AA477" s="225"/>
      <c r="AB477" s="225"/>
      <c r="AC477" s="225"/>
      <c r="AD477" s="225"/>
      <c r="AE477" s="225"/>
      <c r="AF477" s="225"/>
      <c r="AG477" s="220"/>
      <c r="AH477" s="220"/>
      <c r="AI477" s="220"/>
      <c r="AJ477" s="220"/>
      <c r="AK477" s="220"/>
      <c r="AL477" s="220"/>
      <c r="AM477" s="220"/>
      <c r="AN477" s="220"/>
      <c r="AO477" s="267"/>
      <c r="AP477" s="220"/>
      <c r="AQ477" s="224"/>
      <c r="AR477" s="224"/>
      <c r="AS477" s="224"/>
      <c r="AT477" s="224"/>
      <c r="AU477" s="224"/>
      <c r="AV477" s="224"/>
      <c r="AW477" s="224"/>
      <c r="AX477" s="224"/>
      <c r="AY477" s="224"/>
    </row>
    <row r="478">
      <c r="A478" s="219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5"/>
      <c r="AA478" s="225"/>
      <c r="AB478" s="225"/>
      <c r="AC478" s="225"/>
      <c r="AD478" s="225"/>
      <c r="AE478" s="225"/>
      <c r="AF478" s="225"/>
      <c r="AG478" s="220"/>
      <c r="AH478" s="220"/>
      <c r="AI478" s="220"/>
      <c r="AJ478" s="220"/>
      <c r="AK478" s="220"/>
      <c r="AL478" s="220"/>
      <c r="AM478" s="220"/>
      <c r="AN478" s="220"/>
      <c r="AO478" s="267"/>
      <c r="AP478" s="220"/>
      <c r="AQ478" s="224"/>
      <c r="AR478" s="224"/>
      <c r="AS478" s="224"/>
      <c r="AT478" s="224"/>
      <c r="AU478" s="224"/>
      <c r="AV478" s="224"/>
      <c r="AW478" s="224"/>
      <c r="AX478" s="224"/>
      <c r="AY478" s="224"/>
    </row>
    <row r="479">
      <c r="A479" s="219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5"/>
      <c r="AA479" s="225"/>
      <c r="AB479" s="225"/>
      <c r="AC479" s="225"/>
      <c r="AD479" s="225"/>
      <c r="AE479" s="225"/>
      <c r="AF479" s="225"/>
      <c r="AG479" s="220"/>
      <c r="AH479" s="220"/>
      <c r="AI479" s="220"/>
      <c r="AJ479" s="220"/>
      <c r="AK479" s="220"/>
      <c r="AL479" s="220"/>
      <c r="AM479" s="220"/>
      <c r="AN479" s="220"/>
      <c r="AO479" s="267"/>
      <c r="AP479" s="220"/>
      <c r="AQ479" s="224"/>
      <c r="AR479" s="224"/>
      <c r="AS479" s="224"/>
      <c r="AT479" s="224"/>
      <c r="AU479" s="224"/>
      <c r="AV479" s="224"/>
      <c r="AW479" s="224"/>
      <c r="AX479" s="224"/>
      <c r="AY479" s="224"/>
    </row>
    <row r="480">
      <c r="A480" s="219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5"/>
      <c r="AA480" s="225"/>
      <c r="AB480" s="225"/>
      <c r="AC480" s="225"/>
      <c r="AD480" s="225"/>
      <c r="AE480" s="225"/>
      <c r="AF480" s="225"/>
      <c r="AG480" s="220"/>
      <c r="AH480" s="220"/>
      <c r="AI480" s="220"/>
      <c r="AJ480" s="220"/>
      <c r="AK480" s="220"/>
      <c r="AL480" s="220"/>
      <c r="AM480" s="220"/>
      <c r="AN480" s="220"/>
      <c r="AO480" s="267"/>
      <c r="AP480" s="220"/>
      <c r="AQ480" s="224"/>
      <c r="AR480" s="224"/>
      <c r="AS480" s="224"/>
      <c r="AT480" s="224"/>
      <c r="AU480" s="224"/>
      <c r="AV480" s="224"/>
      <c r="AW480" s="224"/>
      <c r="AX480" s="224"/>
      <c r="AY480" s="224"/>
    </row>
    <row r="481">
      <c r="A481" s="219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5"/>
      <c r="AA481" s="225"/>
      <c r="AB481" s="225"/>
      <c r="AC481" s="225"/>
      <c r="AD481" s="225"/>
      <c r="AE481" s="225"/>
      <c r="AF481" s="225"/>
      <c r="AG481" s="220"/>
      <c r="AH481" s="220"/>
      <c r="AI481" s="220"/>
      <c r="AJ481" s="220"/>
      <c r="AK481" s="220"/>
      <c r="AL481" s="220"/>
      <c r="AM481" s="220"/>
      <c r="AN481" s="220"/>
      <c r="AO481" s="267"/>
      <c r="AP481" s="220"/>
      <c r="AQ481" s="224"/>
      <c r="AR481" s="224"/>
      <c r="AS481" s="224"/>
      <c r="AT481" s="224"/>
      <c r="AU481" s="224"/>
      <c r="AV481" s="224"/>
      <c r="AW481" s="224"/>
      <c r="AX481" s="224"/>
      <c r="AY481" s="224"/>
    </row>
    <row r="482">
      <c r="A482" s="219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5"/>
      <c r="AA482" s="225"/>
      <c r="AB482" s="225"/>
      <c r="AC482" s="225"/>
      <c r="AD482" s="225"/>
      <c r="AE482" s="225"/>
      <c r="AF482" s="225"/>
      <c r="AG482" s="220"/>
      <c r="AH482" s="220"/>
      <c r="AI482" s="220"/>
      <c r="AJ482" s="220"/>
      <c r="AK482" s="220"/>
      <c r="AL482" s="220"/>
      <c r="AM482" s="220"/>
      <c r="AN482" s="220"/>
      <c r="AO482" s="267"/>
      <c r="AP482" s="220"/>
      <c r="AQ482" s="224"/>
      <c r="AR482" s="224"/>
      <c r="AS482" s="224"/>
      <c r="AT482" s="224"/>
      <c r="AU482" s="224"/>
      <c r="AV482" s="224"/>
      <c r="AW482" s="224"/>
      <c r="AX482" s="224"/>
      <c r="AY482" s="224"/>
    </row>
    <row r="483">
      <c r="A483" s="219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5"/>
      <c r="AA483" s="225"/>
      <c r="AB483" s="225"/>
      <c r="AC483" s="225"/>
      <c r="AD483" s="225"/>
      <c r="AE483" s="225"/>
      <c r="AF483" s="225"/>
      <c r="AG483" s="220"/>
      <c r="AH483" s="220"/>
      <c r="AI483" s="220"/>
      <c r="AJ483" s="220"/>
      <c r="AK483" s="220"/>
      <c r="AL483" s="220"/>
      <c r="AM483" s="220"/>
      <c r="AN483" s="220"/>
      <c r="AO483" s="267"/>
      <c r="AP483" s="220"/>
      <c r="AQ483" s="224"/>
      <c r="AR483" s="224"/>
      <c r="AS483" s="224"/>
      <c r="AT483" s="224"/>
      <c r="AU483" s="224"/>
      <c r="AV483" s="224"/>
      <c r="AW483" s="224"/>
      <c r="AX483" s="224"/>
      <c r="AY483" s="224"/>
    </row>
    <row r="484">
      <c r="A484" s="219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5"/>
      <c r="AA484" s="225"/>
      <c r="AB484" s="225"/>
      <c r="AC484" s="225"/>
      <c r="AD484" s="225"/>
      <c r="AE484" s="225"/>
      <c r="AF484" s="225"/>
      <c r="AG484" s="220"/>
      <c r="AH484" s="220"/>
      <c r="AI484" s="220"/>
      <c r="AJ484" s="220"/>
      <c r="AK484" s="220"/>
      <c r="AL484" s="220"/>
      <c r="AM484" s="220"/>
      <c r="AN484" s="220"/>
      <c r="AO484" s="267"/>
      <c r="AP484" s="220"/>
      <c r="AQ484" s="224"/>
      <c r="AR484" s="224"/>
      <c r="AS484" s="224"/>
      <c r="AT484" s="224"/>
      <c r="AU484" s="224"/>
      <c r="AV484" s="224"/>
      <c r="AW484" s="224"/>
      <c r="AX484" s="224"/>
      <c r="AY484" s="224"/>
    </row>
    <row r="485">
      <c r="A485" s="219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5"/>
      <c r="AA485" s="225"/>
      <c r="AB485" s="225"/>
      <c r="AC485" s="225"/>
      <c r="AD485" s="225"/>
      <c r="AE485" s="225"/>
      <c r="AF485" s="225"/>
      <c r="AG485" s="220"/>
      <c r="AH485" s="220"/>
      <c r="AI485" s="220"/>
      <c r="AJ485" s="220"/>
      <c r="AK485" s="220"/>
      <c r="AL485" s="220"/>
      <c r="AM485" s="220"/>
      <c r="AN485" s="220"/>
      <c r="AO485" s="267"/>
      <c r="AP485" s="220"/>
      <c r="AQ485" s="224"/>
      <c r="AR485" s="224"/>
      <c r="AS485" s="224"/>
      <c r="AT485" s="224"/>
      <c r="AU485" s="224"/>
      <c r="AV485" s="224"/>
      <c r="AW485" s="224"/>
      <c r="AX485" s="224"/>
      <c r="AY485" s="224"/>
    </row>
    <row r="486">
      <c r="A486" s="219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5"/>
      <c r="AA486" s="225"/>
      <c r="AB486" s="225"/>
      <c r="AC486" s="225"/>
      <c r="AD486" s="225"/>
      <c r="AE486" s="225"/>
      <c r="AF486" s="225"/>
      <c r="AG486" s="220"/>
      <c r="AH486" s="220"/>
      <c r="AI486" s="220"/>
      <c r="AJ486" s="220"/>
      <c r="AK486" s="220"/>
      <c r="AL486" s="220"/>
      <c r="AM486" s="220"/>
      <c r="AN486" s="220"/>
      <c r="AO486" s="267"/>
      <c r="AP486" s="220"/>
      <c r="AQ486" s="224"/>
      <c r="AR486" s="224"/>
      <c r="AS486" s="224"/>
      <c r="AT486" s="224"/>
      <c r="AU486" s="224"/>
      <c r="AV486" s="224"/>
      <c r="AW486" s="224"/>
      <c r="AX486" s="224"/>
      <c r="AY486" s="224"/>
    </row>
    <row r="487">
      <c r="A487" s="219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5"/>
      <c r="AA487" s="225"/>
      <c r="AB487" s="225"/>
      <c r="AC487" s="225"/>
      <c r="AD487" s="225"/>
      <c r="AE487" s="225"/>
      <c r="AF487" s="225"/>
      <c r="AG487" s="220"/>
      <c r="AH487" s="220"/>
      <c r="AI487" s="220"/>
      <c r="AJ487" s="220"/>
      <c r="AK487" s="220"/>
      <c r="AL487" s="220"/>
      <c r="AM487" s="220"/>
      <c r="AN487" s="220"/>
      <c r="AO487" s="267"/>
      <c r="AP487" s="220"/>
      <c r="AQ487" s="224"/>
      <c r="AR487" s="224"/>
      <c r="AS487" s="224"/>
      <c r="AT487" s="224"/>
      <c r="AU487" s="224"/>
      <c r="AV487" s="224"/>
      <c r="AW487" s="224"/>
      <c r="AX487" s="224"/>
      <c r="AY487" s="224"/>
    </row>
    <row r="488">
      <c r="A488" s="219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5"/>
      <c r="AA488" s="225"/>
      <c r="AB488" s="225"/>
      <c r="AC488" s="225"/>
      <c r="AD488" s="225"/>
      <c r="AE488" s="225"/>
      <c r="AF488" s="225"/>
      <c r="AG488" s="220"/>
      <c r="AH488" s="220"/>
      <c r="AI488" s="220"/>
      <c r="AJ488" s="220"/>
      <c r="AK488" s="220"/>
      <c r="AL488" s="220"/>
      <c r="AM488" s="220"/>
      <c r="AN488" s="220"/>
      <c r="AO488" s="267"/>
      <c r="AP488" s="220"/>
      <c r="AQ488" s="224"/>
      <c r="AR488" s="224"/>
      <c r="AS488" s="224"/>
      <c r="AT488" s="224"/>
      <c r="AU488" s="224"/>
      <c r="AV488" s="224"/>
      <c r="AW488" s="224"/>
      <c r="AX488" s="224"/>
      <c r="AY488" s="224"/>
    </row>
    <row r="489">
      <c r="A489" s="219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5"/>
      <c r="AA489" s="225"/>
      <c r="AB489" s="225"/>
      <c r="AC489" s="225"/>
      <c r="AD489" s="225"/>
      <c r="AE489" s="225"/>
      <c r="AF489" s="225"/>
      <c r="AG489" s="220"/>
      <c r="AH489" s="220"/>
      <c r="AI489" s="220"/>
      <c r="AJ489" s="220"/>
      <c r="AK489" s="220"/>
      <c r="AL489" s="220"/>
      <c r="AM489" s="220"/>
      <c r="AN489" s="220"/>
      <c r="AO489" s="267"/>
      <c r="AP489" s="220"/>
      <c r="AQ489" s="224"/>
      <c r="AR489" s="224"/>
      <c r="AS489" s="224"/>
      <c r="AT489" s="224"/>
      <c r="AU489" s="224"/>
      <c r="AV489" s="224"/>
      <c r="AW489" s="224"/>
      <c r="AX489" s="224"/>
      <c r="AY489" s="224"/>
    </row>
    <row r="490">
      <c r="A490" s="219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5"/>
      <c r="AA490" s="225"/>
      <c r="AB490" s="225"/>
      <c r="AC490" s="225"/>
      <c r="AD490" s="225"/>
      <c r="AE490" s="225"/>
      <c r="AF490" s="225"/>
      <c r="AG490" s="220"/>
      <c r="AH490" s="220"/>
      <c r="AI490" s="220"/>
      <c r="AJ490" s="220"/>
      <c r="AK490" s="220"/>
      <c r="AL490" s="220"/>
      <c r="AM490" s="220"/>
      <c r="AN490" s="220"/>
      <c r="AO490" s="267"/>
      <c r="AP490" s="220"/>
      <c r="AQ490" s="224"/>
      <c r="AR490" s="224"/>
      <c r="AS490" s="224"/>
      <c r="AT490" s="224"/>
      <c r="AU490" s="224"/>
      <c r="AV490" s="224"/>
      <c r="AW490" s="224"/>
      <c r="AX490" s="224"/>
      <c r="AY490" s="224"/>
    </row>
    <row r="491">
      <c r="A491" s="219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5"/>
      <c r="AA491" s="225"/>
      <c r="AB491" s="225"/>
      <c r="AC491" s="225"/>
      <c r="AD491" s="225"/>
      <c r="AE491" s="225"/>
      <c r="AF491" s="225"/>
      <c r="AG491" s="220"/>
      <c r="AH491" s="220"/>
      <c r="AI491" s="220"/>
      <c r="AJ491" s="220"/>
      <c r="AK491" s="220"/>
      <c r="AL491" s="220"/>
      <c r="AM491" s="220"/>
      <c r="AN491" s="220"/>
      <c r="AO491" s="267"/>
      <c r="AP491" s="220"/>
      <c r="AQ491" s="224"/>
      <c r="AR491" s="224"/>
      <c r="AS491" s="224"/>
      <c r="AT491" s="224"/>
      <c r="AU491" s="224"/>
      <c r="AV491" s="224"/>
      <c r="AW491" s="224"/>
      <c r="AX491" s="224"/>
      <c r="AY491" s="224"/>
    </row>
    <row r="492">
      <c r="A492" s="219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5"/>
      <c r="AA492" s="225"/>
      <c r="AB492" s="225"/>
      <c r="AC492" s="225"/>
      <c r="AD492" s="225"/>
      <c r="AE492" s="225"/>
      <c r="AF492" s="225"/>
      <c r="AG492" s="220"/>
      <c r="AH492" s="220"/>
      <c r="AI492" s="220"/>
      <c r="AJ492" s="220"/>
      <c r="AK492" s="220"/>
      <c r="AL492" s="220"/>
      <c r="AM492" s="220"/>
      <c r="AN492" s="220"/>
      <c r="AO492" s="267"/>
      <c r="AP492" s="220"/>
      <c r="AQ492" s="224"/>
      <c r="AR492" s="224"/>
      <c r="AS492" s="224"/>
      <c r="AT492" s="224"/>
      <c r="AU492" s="224"/>
      <c r="AV492" s="224"/>
      <c r="AW492" s="224"/>
      <c r="AX492" s="224"/>
      <c r="AY492" s="224"/>
    </row>
    <row r="493">
      <c r="A493" s="219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5"/>
      <c r="AA493" s="225"/>
      <c r="AB493" s="225"/>
      <c r="AC493" s="225"/>
      <c r="AD493" s="225"/>
      <c r="AE493" s="225"/>
      <c r="AF493" s="225"/>
      <c r="AG493" s="220"/>
      <c r="AH493" s="220"/>
      <c r="AI493" s="220"/>
      <c r="AJ493" s="220"/>
      <c r="AK493" s="220"/>
      <c r="AL493" s="220"/>
      <c r="AM493" s="220"/>
      <c r="AN493" s="220"/>
      <c r="AO493" s="267"/>
      <c r="AP493" s="220"/>
      <c r="AQ493" s="224"/>
      <c r="AR493" s="224"/>
      <c r="AS493" s="224"/>
      <c r="AT493" s="224"/>
      <c r="AU493" s="224"/>
      <c r="AV493" s="224"/>
      <c r="AW493" s="224"/>
      <c r="AX493" s="224"/>
      <c r="AY493" s="224"/>
    </row>
    <row r="494">
      <c r="A494" s="219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5"/>
      <c r="AA494" s="225"/>
      <c r="AB494" s="225"/>
      <c r="AC494" s="225"/>
      <c r="AD494" s="225"/>
      <c r="AE494" s="225"/>
      <c r="AF494" s="225"/>
      <c r="AG494" s="220"/>
      <c r="AH494" s="220"/>
      <c r="AI494" s="220"/>
      <c r="AJ494" s="220"/>
      <c r="AK494" s="220"/>
      <c r="AL494" s="220"/>
      <c r="AM494" s="220"/>
      <c r="AN494" s="220"/>
      <c r="AO494" s="267"/>
      <c r="AP494" s="220"/>
      <c r="AQ494" s="224"/>
      <c r="AR494" s="224"/>
      <c r="AS494" s="224"/>
      <c r="AT494" s="224"/>
      <c r="AU494" s="224"/>
      <c r="AV494" s="224"/>
      <c r="AW494" s="224"/>
      <c r="AX494" s="224"/>
      <c r="AY494" s="224"/>
    </row>
    <row r="495">
      <c r="A495" s="219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5"/>
      <c r="AA495" s="225"/>
      <c r="AB495" s="225"/>
      <c r="AC495" s="225"/>
      <c r="AD495" s="225"/>
      <c r="AE495" s="225"/>
      <c r="AF495" s="225"/>
      <c r="AG495" s="220"/>
      <c r="AH495" s="220"/>
      <c r="AI495" s="220"/>
      <c r="AJ495" s="220"/>
      <c r="AK495" s="220"/>
      <c r="AL495" s="220"/>
      <c r="AM495" s="220"/>
      <c r="AN495" s="220"/>
      <c r="AO495" s="267"/>
      <c r="AP495" s="220"/>
      <c r="AQ495" s="224"/>
      <c r="AR495" s="224"/>
      <c r="AS495" s="224"/>
      <c r="AT495" s="224"/>
      <c r="AU495" s="224"/>
      <c r="AV495" s="224"/>
      <c r="AW495" s="224"/>
      <c r="AX495" s="224"/>
      <c r="AY495" s="224"/>
    </row>
    <row r="496">
      <c r="A496" s="219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5"/>
      <c r="AA496" s="225"/>
      <c r="AB496" s="225"/>
      <c r="AC496" s="225"/>
      <c r="AD496" s="225"/>
      <c r="AE496" s="225"/>
      <c r="AF496" s="225"/>
      <c r="AG496" s="220"/>
      <c r="AH496" s="220"/>
      <c r="AI496" s="220"/>
      <c r="AJ496" s="220"/>
      <c r="AK496" s="220"/>
      <c r="AL496" s="220"/>
      <c r="AM496" s="220"/>
      <c r="AN496" s="220"/>
      <c r="AO496" s="267"/>
      <c r="AP496" s="220"/>
      <c r="AQ496" s="224"/>
      <c r="AR496" s="224"/>
      <c r="AS496" s="224"/>
      <c r="AT496" s="224"/>
      <c r="AU496" s="224"/>
      <c r="AV496" s="224"/>
      <c r="AW496" s="224"/>
      <c r="AX496" s="224"/>
      <c r="AY496" s="224"/>
    </row>
    <row r="497">
      <c r="A497" s="219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5"/>
      <c r="AA497" s="225"/>
      <c r="AB497" s="225"/>
      <c r="AC497" s="225"/>
      <c r="AD497" s="225"/>
      <c r="AE497" s="225"/>
      <c r="AF497" s="225"/>
      <c r="AG497" s="220"/>
      <c r="AH497" s="220"/>
      <c r="AI497" s="220"/>
      <c r="AJ497" s="220"/>
      <c r="AK497" s="220"/>
      <c r="AL497" s="220"/>
      <c r="AM497" s="220"/>
      <c r="AN497" s="220"/>
      <c r="AO497" s="267"/>
      <c r="AP497" s="220"/>
      <c r="AQ497" s="224"/>
      <c r="AR497" s="224"/>
      <c r="AS497" s="224"/>
      <c r="AT497" s="224"/>
      <c r="AU497" s="224"/>
      <c r="AV497" s="224"/>
      <c r="AW497" s="224"/>
      <c r="AX497" s="224"/>
      <c r="AY497" s="224"/>
    </row>
    <row r="498">
      <c r="A498" s="219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5"/>
      <c r="AA498" s="225"/>
      <c r="AB498" s="225"/>
      <c r="AC498" s="225"/>
      <c r="AD498" s="225"/>
      <c r="AE498" s="225"/>
      <c r="AF498" s="225"/>
      <c r="AG498" s="220"/>
      <c r="AH498" s="220"/>
      <c r="AI498" s="220"/>
      <c r="AJ498" s="220"/>
      <c r="AK498" s="220"/>
      <c r="AL498" s="220"/>
      <c r="AM498" s="220"/>
      <c r="AN498" s="220"/>
      <c r="AO498" s="267"/>
      <c r="AP498" s="220"/>
      <c r="AQ498" s="224"/>
      <c r="AR498" s="224"/>
      <c r="AS498" s="224"/>
      <c r="AT498" s="224"/>
      <c r="AU498" s="224"/>
      <c r="AV498" s="224"/>
      <c r="AW498" s="224"/>
      <c r="AX498" s="224"/>
      <c r="AY498" s="224"/>
    </row>
    <row r="499">
      <c r="A499" s="219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5"/>
      <c r="AA499" s="225"/>
      <c r="AB499" s="225"/>
      <c r="AC499" s="225"/>
      <c r="AD499" s="225"/>
      <c r="AE499" s="225"/>
      <c r="AF499" s="225"/>
      <c r="AG499" s="220"/>
      <c r="AH499" s="220"/>
      <c r="AI499" s="220"/>
      <c r="AJ499" s="220"/>
      <c r="AK499" s="220"/>
      <c r="AL499" s="220"/>
      <c r="AM499" s="220"/>
      <c r="AN499" s="220"/>
      <c r="AO499" s="267"/>
      <c r="AP499" s="220"/>
      <c r="AQ499" s="224"/>
      <c r="AR499" s="224"/>
      <c r="AS499" s="224"/>
      <c r="AT499" s="224"/>
      <c r="AU499" s="224"/>
      <c r="AV499" s="224"/>
      <c r="AW499" s="224"/>
      <c r="AX499" s="224"/>
      <c r="AY499" s="224"/>
    </row>
    <row r="500">
      <c r="A500" s="219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5"/>
      <c r="AA500" s="225"/>
      <c r="AB500" s="225"/>
      <c r="AC500" s="225"/>
      <c r="AD500" s="225"/>
      <c r="AE500" s="225"/>
      <c r="AF500" s="225"/>
      <c r="AG500" s="220"/>
      <c r="AH500" s="220"/>
      <c r="AI500" s="220"/>
      <c r="AJ500" s="220"/>
      <c r="AK500" s="220"/>
      <c r="AL500" s="220"/>
      <c r="AM500" s="220"/>
      <c r="AN500" s="220"/>
      <c r="AO500" s="267"/>
      <c r="AP500" s="220"/>
      <c r="AQ500" s="224"/>
      <c r="AR500" s="224"/>
      <c r="AS500" s="224"/>
      <c r="AT500" s="224"/>
      <c r="AU500" s="224"/>
      <c r="AV500" s="224"/>
      <c r="AW500" s="224"/>
      <c r="AX500" s="224"/>
      <c r="AY500" s="224"/>
    </row>
    <row r="501">
      <c r="A501" s="219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5"/>
      <c r="AA501" s="225"/>
      <c r="AB501" s="225"/>
      <c r="AC501" s="225"/>
      <c r="AD501" s="225"/>
      <c r="AE501" s="225"/>
      <c r="AF501" s="225"/>
      <c r="AG501" s="220"/>
      <c r="AH501" s="220"/>
      <c r="AI501" s="220"/>
      <c r="AJ501" s="220"/>
      <c r="AK501" s="220"/>
      <c r="AL501" s="220"/>
      <c r="AM501" s="220"/>
      <c r="AN501" s="220"/>
      <c r="AO501" s="267"/>
      <c r="AP501" s="220"/>
      <c r="AQ501" s="224"/>
      <c r="AR501" s="224"/>
      <c r="AS501" s="224"/>
      <c r="AT501" s="224"/>
      <c r="AU501" s="224"/>
      <c r="AV501" s="224"/>
      <c r="AW501" s="224"/>
      <c r="AX501" s="224"/>
      <c r="AY501" s="224"/>
    </row>
    <row r="502">
      <c r="A502" s="219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5"/>
      <c r="AA502" s="225"/>
      <c r="AB502" s="225"/>
      <c r="AC502" s="225"/>
      <c r="AD502" s="225"/>
      <c r="AE502" s="225"/>
      <c r="AF502" s="225"/>
      <c r="AG502" s="220"/>
      <c r="AH502" s="220"/>
      <c r="AI502" s="220"/>
      <c r="AJ502" s="220"/>
      <c r="AK502" s="220"/>
      <c r="AL502" s="220"/>
      <c r="AM502" s="220"/>
      <c r="AN502" s="220"/>
      <c r="AO502" s="267"/>
      <c r="AP502" s="220"/>
      <c r="AQ502" s="224"/>
      <c r="AR502" s="224"/>
      <c r="AS502" s="224"/>
      <c r="AT502" s="224"/>
      <c r="AU502" s="224"/>
      <c r="AV502" s="224"/>
      <c r="AW502" s="224"/>
      <c r="AX502" s="224"/>
      <c r="AY502" s="224"/>
    </row>
    <row r="503">
      <c r="A503" s="219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5"/>
      <c r="AA503" s="225"/>
      <c r="AB503" s="225"/>
      <c r="AC503" s="225"/>
      <c r="AD503" s="225"/>
      <c r="AE503" s="225"/>
      <c r="AF503" s="225"/>
      <c r="AG503" s="220"/>
      <c r="AH503" s="220"/>
      <c r="AI503" s="220"/>
      <c r="AJ503" s="220"/>
      <c r="AK503" s="220"/>
      <c r="AL503" s="220"/>
      <c r="AM503" s="220"/>
      <c r="AN503" s="220"/>
      <c r="AO503" s="267"/>
      <c r="AP503" s="220"/>
      <c r="AQ503" s="224"/>
      <c r="AR503" s="224"/>
      <c r="AS503" s="224"/>
      <c r="AT503" s="224"/>
      <c r="AU503" s="224"/>
      <c r="AV503" s="224"/>
      <c r="AW503" s="224"/>
      <c r="AX503" s="224"/>
      <c r="AY503" s="224"/>
    </row>
    <row r="504">
      <c r="A504" s="219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5"/>
      <c r="AA504" s="225"/>
      <c r="AB504" s="225"/>
      <c r="AC504" s="225"/>
      <c r="AD504" s="225"/>
      <c r="AE504" s="225"/>
      <c r="AF504" s="225"/>
      <c r="AG504" s="220"/>
      <c r="AH504" s="220"/>
      <c r="AI504" s="220"/>
      <c r="AJ504" s="220"/>
      <c r="AK504" s="220"/>
      <c r="AL504" s="220"/>
      <c r="AM504" s="220"/>
      <c r="AN504" s="220"/>
      <c r="AO504" s="267"/>
      <c r="AP504" s="220"/>
      <c r="AQ504" s="224"/>
      <c r="AR504" s="224"/>
      <c r="AS504" s="224"/>
      <c r="AT504" s="224"/>
      <c r="AU504" s="224"/>
      <c r="AV504" s="224"/>
      <c r="AW504" s="224"/>
      <c r="AX504" s="224"/>
      <c r="AY504" s="224"/>
    </row>
    <row r="505">
      <c r="A505" s="219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5"/>
      <c r="AA505" s="225"/>
      <c r="AB505" s="225"/>
      <c r="AC505" s="225"/>
      <c r="AD505" s="225"/>
      <c r="AE505" s="225"/>
      <c r="AF505" s="225"/>
      <c r="AG505" s="220"/>
      <c r="AH505" s="220"/>
      <c r="AI505" s="220"/>
      <c r="AJ505" s="220"/>
      <c r="AK505" s="220"/>
      <c r="AL505" s="220"/>
      <c r="AM505" s="220"/>
      <c r="AN505" s="220"/>
      <c r="AO505" s="267"/>
      <c r="AP505" s="220"/>
      <c r="AQ505" s="224"/>
      <c r="AR505" s="224"/>
      <c r="AS505" s="224"/>
      <c r="AT505" s="224"/>
      <c r="AU505" s="224"/>
      <c r="AV505" s="224"/>
      <c r="AW505" s="224"/>
      <c r="AX505" s="224"/>
      <c r="AY505" s="224"/>
    </row>
    <row r="506">
      <c r="A506" s="219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5"/>
      <c r="AA506" s="225"/>
      <c r="AB506" s="225"/>
      <c r="AC506" s="225"/>
      <c r="AD506" s="225"/>
      <c r="AE506" s="225"/>
      <c r="AF506" s="225"/>
      <c r="AG506" s="220"/>
      <c r="AH506" s="220"/>
      <c r="AI506" s="220"/>
      <c r="AJ506" s="220"/>
      <c r="AK506" s="220"/>
      <c r="AL506" s="220"/>
      <c r="AM506" s="220"/>
      <c r="AN506" s="220"/>
      <c r="AO506" s="267"/>
      <c r="AP506" s="220"/>
      <c r="AQ506" s="224"/>
      <c r="AR506" s="224"/>
      <c r="AS506" s="224"/>
      <c r="AT506" s="224"/>
      <c r="AU506" s="224"/>
      <c r="AV506" s="224"/>
      <c r="AW506" s="224"/>
      <c r="AX506" s="224"/>
      <c r="AY506" s="224"/>
    </row>
    <row r="507">
      <c r="A507" s="219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5"/>
      <c r="AA507" s="225"/>
      <c r="AB507" s="225"/>
      <c r="AC507" s="225"/>
      <c r="AD507" s="225"/>
      <c r="AE507" s="225"/>
      <c r="AF507" s="225"/>
      <c r="AG507" s="220"/>
      <c r="AH507" s="220"/>
      <c r="AI507" s="220"/>
      <c r="AJ507" s="220"/>
      <c r="AK507" s="220"/>
      <c r="AL507" s="220"/>
      <c r="AM507" s="220"/>
      <c r="AN507" s="220"/>
      <c r="AO507" s="267"/>
      <c r="AP507" s="220"/>
      <c r="AQ507" s="224"/>
      <c r="AR507" s="224"/>
      <c r="AS507" s="224"/>
      <c r="AT507" s="224"/>
      <c r="AU507" s="224"/>
      <c r="AV507" s="224"/>
      <c r="AW507" s="224"/>
      <c r="AX507" s="224"/>
      <c r="AY507" s="224"/>
    </row>
    <row r="508">
      <c r="A508" s="219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5"/>
      <c r="AA508" s="225"/>
      <c r="AB508" s="225"/>
      <c r="AC508" s="225"/>
      <c r="AD508" s="225"/>
      <c r="AE508" s="225"/>
      <c r="AF508" s="225"/>
      <c r="AG508" s="220"/>
      <c r="AH508" s="220"/>
      <c r="AI508" s="220"/>
      <c r="AJ508" s="220"/>
      <c r="AK508" s="220"/>
      <c r="AL508" s="220"/>
      <c r="AM508" s="220"/>
      <c r="AN508" s="220"/>
      <c r="AO508" s="267"/>
      <c r="AP508" s="220"/>
      <c r="AQ508" s="224"/>
      <c r="AR508" s="224"/>
      <c r="AS508" s="224"/>
      <c r="AT508" s="224"/>
      <c r="AU508" s="224"/>
      <c r="AV508" s="224"/>
      <c r="AW508" s="224"/>
      <c r="AX508" s="224"/>
      <c r="AY508" s="224"/>
    </row>
    <row r="509">
      <c r="A509" s="219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5"/>
      <c r="AA509" s="225"/>
      <c r="AB509" s="225"/>
      <c r="AC509" s="225"/>
      <c r="AD509" s="225"/>
      <c r="AE509" s="225"/>
      <c r="AF509" s="225"/>
      <c r="AG509" s="220"/>
      <c r="AH509" s="220"/>
      <c r="AI509" s="220"/>
      <c r="AJ509" s="220"/>
      <c r="AK509" s="220"/>
      <c r="AL509" s="220"/>
      <c r="AM509" s="220"/>
      <c r="AN509" s="220"/>
      <c r="AO509" s="267"/>
      <c r="AP509" s="220"/>
      <c r="AQ509" s="224"/>
      <c r="AR509" s="224"/>
      <c r="AS509" s="224"/>
      <c r="AT509" s="224"/>
      <c r="AU509" s="224"/>
      <c r="AV509" s="224"/>
      <c r="AW509" s="224"/>
      <c r="AX509" s="224"/>
      <c r="AY509" s="224"/>
    </row>
    <row r="510">
      <c r="A510" s="219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5"/>
      <c r="AA510" s="225"/>
      <c r="AB510" s="225"/>
      <c r="AC510" s="225"/>
      <c r="AD510" s="225"/>
      <c r="AE510" s="225"/>
      <c r="AF510" s="225"/>
      <c r="AG510" s="220"/>
      <c r="AH510" s="220"/>
      <c r="AI510" s="220"/>
      <c r="AJ510" s="220"/>
      <c r="AK510" s="220"/>
      <c r="AL510" s="220"/>
      <c r="AM510" s="220"/>
      <c r="AN510" s="220"/>
      <c r="AO510" s="267"/>
      <c r="AP510" s="220"/>
      <c r="AQ510" s="224"/>
      <c r="AR510" s="224"/>
      <c r="AS510" s="224"/>
      <c r="AT510" s="224"/>
      <c r="AU510" s="224"/>
      <c r="AV510" s="224"/>
      <c r="AW510" s="224"/>
      <c r="AX510" s="224"/>
      <c r="AY510" s="224"/>
    </row>
    <row r="511">
      <c r="A511" s="219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5"/>
      <c r="AA511" s="225"/>
      <c r="AB511" s="225"/>
      <c r="AC511" s="225"/>
      <c r="AD511" s="225"/>
      <c r="AE511" s="225"/>
      <c r="AF511" s="225"/>
      <c r="AG511" s="220"/>
      <c r="AH511" s="220"/>
      <c r="AI511" s="220"/>
      <c r="AJ511" s="220"/>
      <c r="AK511" s="220"/>
      <c r="AL511" s="220"/>
      <c r="AM511" s="220"/>
      <c r="AN511" s="220"/>
      <c r="AO511" s="267"/>
      <c r="AP511" s="220"/>
      <c r="AQ511" s="224"/>
      <c r="AR511" s="224"/>
      <c r="AS511" s="224"/>
      <c r="AT511" s="224"/>
      <c r="AU511" s="224"/>
      <c r="AV511" s="224"/>
      <c r="AW511" s="224"/>
      <c r="AX511" s="224"/>
      <c r="AY511" s="224"/>
    </row>
    <row r="512">
      <c r="A512" s="219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5"/>
      <c r="AA512" s="225"/>
      <c r="AB512" s="225"/>
      <c r="AC512" s="225"/>
      <c r="AD512" s="225"/>
      <c r="AE512" s="225"/>
      <c r="AF512" s="225"/>
      <c r="AG512" s="220"/>
      <c r="AH512" s="220"/>
      <c r="AI512" s="220"/>
      <c r="AJ512" s="220"/>
      <c r="AK512" s="220"/>
      <c r="AL512" s="220"/>
      <c r="AM512" s="220"/>
      <c r="AN512" s="220"/>
      <c r="AO512" s="267"/>
      <c r="AP512" s="220"/>
      <c r="AQ512" s="224"/>
      <c r="AR512" s="224"/>
      <c r="AS512" s="224"/>
      <c r="AT512" s="224"/>
      <c r="AU512" s="224"/>
      <c r="AV512" s="224"/>
      <c r="AW512" s="224"/>
      <c r="AX512" s="224"/>
      <c r="AY512" s="224"/>
    </row>
    <row r="513">
      <c r="A513" s="219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5"/>
      <c r="AA513" s="225"/>
      <c r="AB513" s="225"/>
      <c r="AC513" s="225"/>
      <c r="AD513" s="225"/>
      <c r="AE513" s="225"/>
      <c r="AF513" s="225"/>
      <c r="AG513" s="220"/>
      <c r="AH513" s="220"/>
      <c r="AI513" s="220"/>
      <c r="AJ513" s="220"/>
      <c r="AK513" s="220"/>
      <c r="AL513" s="220"/>
      <c r="AM513" s="220"/>
      <c r="AN513" s="220"/>
      <c r="AO513" s="267"/>
      <c r="AP513" s="220"/>
      <c r="AQ513" s="224"/>
      <c r="AR513" s="224"/>
      <c r="AS513" s="224"/>
      <c r="AT513" s="224"/>
      <c r="AU513" s="224"/>
      <c r="AV513" s="224"/>
      <c r="AW513" s="224"/>
      <c r="AX513" s="224"/>
      <c r="AY513" s="224"/>
    </row>
    <row r="514">
      <c r="A514" s="219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5"/>
      <c r="AA514" s="225"/>
      <c r="AB514" s="225"/>
      <c r="AC514" s="225"/>
      <c r="AD514" s="225"/>
      <c r="AE514" s="225"/>
      <c r="AF514" s="225"/>
      <c r="AG514" s="220"/>
      <c r="AH514" s="220"/>
      <c r="AI514" s="220"/>
      <c r="AJ514" s="220"/>
      <c r="AK514" s="220"/>
      <c r="AL514" s="220"/>
      <c r="AM514" s="220"/>
      <c r="AN514" s="220"/>
      <c r="AO514" s="267"/>
      <c r="AP514" s="220"/>
      <c r="AQ514" s="224"/>
      <c r="AR514" s="224"/>
      <c r="AS514" s="224"/>
      <c r="AT514" s="224"/>
      <c r="AU514" s="224"/>
      <c r="AV514" s="224"/>
      <c r="AW514" s="224"/>
      <c r="AX514" s="224"/>
      <c r="AY514" s="224"/>
    </row>
    <row r="515">
      <c r="A515" s="219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5"/>
      <c r="AA515" s="225"/>
      <c r="AB515" s="225"/>
      <c r="AC515" s="225"/>
      <c r="AD515" s="225"/>
      <c r="AE515" s="225"/>
      <c r="AF515" s="225"/>
      <c r="AG515" s="220"/>
      <c r="AH515" s="220"/>
      <c r="AI515" s="220"/>
      <c r="AJ515" s="220"/>
      <c r="AK515" s="220"/>
      <c r="AL515" s="220"/>
      <c r="AM515" s="220"/>
      <c r="AN515" s="220"/>
      <c r="AO515" s="267"/>
      <c r="AP515" s="220"/>
      <c r="AQ515" s="224"/>
      <c r="AR515" s="224"/>
      <c r="AS515" s="224"/>
      <c r="AT515" s="224"/>
      <c r="AU515" s="224"/>
      <c r="AV515" s="224"/>
      <c r="AW515" s="224"/>
      <c r="AX515" s="224"/>
      <c r="AY515" s="224"/>
    </row>
    <row r="516">
      <c r="A516" s="219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5"/>
      <c r="AA516" s="225"/>
      <c r="AB516" s="225"/>
      <c r="AC516" s="225"/>
      <c r="AD516" s="225"/>
      <c r="AE516" s="225"/>
      <c r="AF516" s="225"/>
      <c r="AG516" s="220"/>
      <c r="AH516" s="220"/>
      <c r="AI516" s="220"/>
      <c r="AJ516" s="220"/>
      <c r="AK516" s="220"/>
      <c r="AL516" s="220"/>
      <c r="AM516" s="220"/>
      <c r="AN516" s="220"/>
      <c r="AO516" s="267"/>
      <c r="AP516" s="220"/>
      <c r="AQ516" s="224"/>
      <c r="AR516" s="224"/>
      <c r="AS516" s="224"/>
      <c r="AT516" s="224"/>
      <c r="AU516" s="224"/>
      <c r="AV516" s="224"/>
      <c r="AW516" s="224"/>
      <c r="AX516" s="224"/>
      <c r="AY516" s="224"/>
    </row>
    <row r="517">
      <c r="A517" s="219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5"/>
      <c r="AA517" s="225"/>
      <c r="AB517" s="225"/>
      <c r="AC517" s="225"/>
      <c r="AD517" s="225"/>
      <c r="AE517" s="225"/>
      <c r="AF517" s="225"/>
      <c r="AG517" s="220"/>
      <c r="AH517" s="220"/>
      <c r="AI517" s="220"/>
      <c r="AJ517" s="220"/>
      <c r="AK517" s="220"/>
      <c r="AL517" s="220"/>
      <c r="AM517" s="220"/>
      <c r="AN517" s="220"/>
      <c r="AO517" s="267"/>
      <c r="AP517" s="220"/>
      <c r="AQ517" s="224"/>
      <c r="AR517" s="224"/>
      <c r="AS517" s="224"/>
      <c r="AT517" s="224"/>
      <c r="AU517" s="224"/>
      <c r="AV517" s="224"/>
      <c r="AW517" s="224"/>
      <c r="AX517" s="224"/>
      <c r="AY517" s="224"/>
    </row>
    <row r="518">
      <c r="A518" s="219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5"/>
      <c r="AA518" s="225"/>
      <c r="AB518" s="225"/>
      <c r="AC518" s="225"/>
      <c r="AD518" s="225"/>
      <c r="AE518" s="225"/>
      <c r="AF518" s="225"/>
      <c r="AG518" s="220"/>
      <c r="AH518" s="220"/>
      <c r="AI518" s="220"/>
      <c r="AJ518" s="220"/>
      <c r="AK518" s="220"/>
      <c r="AL518" s="220"/>
      <c r="AM518" s="220"/>
      <c r="AN518" s="220"/>
      <c r="AO518" s="267"/>
      <c r="AP518" s="220"/>
      <c r="AQ518" s="224"/>
      <c r="AR518" s="224"/>
      <c r="AS518" s="224"/>
      <c r="AT518" s="224"/>
      <c r="AU518" s="224"/>
      <c r="AV518" s="224"/>
      <c r="AW518" s="224"/>
      <c r="AX518" s="224"/>
      <c r="AY518" s="224"/>
    </row>
    <row r="519">
      <c r="A519" s="219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5"/>
      <c r="AA519" s="225"/>
      <c r="AB519" s="225"/>
      <c r="AC519" s="225"/>
      <c r="AD519" s="225"/>
      <c r="AE519" s="225"/>
      <c r="AF519" s="225"/>
      <c r="AG519" s="220"/>
      <c r="AH519" s="220"/>
      <c r="AI519" s="220"/>
      <c r="AJ519" s="220"/>
      <c r="AK519" s="220"/>
      <c r="AL519" s="220"/>
      <c r="AM519" s="220"/>
      <c r="AN519" s="220"/>
      <c r="AO519" s="267"/>
      <c r="AP519" s="220"/>
      <c r="AQ519" s="224"/>
      <c r="AR519" s="224"/>
      <c r="AS519" s="224"/>
      <c r="AT519" s="224"/>
      <c r="AU519" s="224"/>
      <c r="AV519" s="224"/>
      <c r="AW519" s="224"/>
      <c r="AX519" s="224"/>
      <c r="AY519" s="224"/>
    </row>
    <row r="520">
      <c r="A520" s="219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5"/>
      <c r="AA520" s="225"/>
      <c r="AB520" s="225"/>
      <c r="AC520" s="225"/>
      <c r="AD520" s="225"/>
      <c r="AE520" s="225"/>
      <c r="AF520" s="225"/>
      <c r="AG520" s="220"/>
      <c r="AH520" s="220"/>
      <c r="AI520" s="220"/>
      <c r="AJ520" s="220"/>
      <c r="AK520" s="220"/>
      <c r="AL520" s="220"/>
      <c r="AM520" s="220"/>
      <c r="AN520" s="220"/>
      <c r="AO520" s="267"/>
      <c r="AP520" s="220"/>
      <c r="AQ520" s="224"/>
      <c r="AR520" s="224"/>
      <c r="AS520" s="224"/>
      <c r="AT520" s="224"/>
      <c r="AU520" s="224"/>
      <c r="AV520" s="224"/>
      <c r="AW520" s="224"/>
      <c r="AX520" s="224"/>
      <c r="AY520" s="224"/>
    </row>
    <row r="521">
      <c r="A521" s="219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5"/>
      <c r="AA521" s="225"/>
      <c r="AB521" s="225"/>
      <c r="AC521" s="225"/>
      <c r="AD521" s="225"/>
      <c r="AE521" s="225"/>
      <c r="AF521" s="225"/>
      <c r="AG521" s="220"/>
      <c r="AH521" s="220"/>
      <c r="AI521" s="220"/>
      <c r="AJ521" s="220"/>
      <c r="AK521" s="220"/>
      <c r="AL521" s="220"/>
      <c r="AM521" s="220"/>
      <c r="AN521" s="220"/>
      <c r="AO521" s="267"/>
      <c r="AP521" s="220"/>
      <c r="AQ521" s="224"/>
      <c r="AR521" s="224"/>
      <c r="AS521" s="224"/>
      <c r="AT521" s="224"/>
      <c r="AU521" s="224"/>
      <c r="AV521" s="224"/>
      <c r="AW521" s="224"/>
      <c r="AX521" s="224"/>
      <c r="AY521" s="224"/>
    </row>
    <row r="522">
      <c r="A522" s="219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5"/>
      <c r="AA522" s="225"/>
      <c r="AB522" s="225"/>
      <c r="AC522" s="225"/>
      <c r="AD522" s="225"/>
      <c r="AE522" s="225"/>
      <c r="AF522" s="225"/>
      <c r="AG522" s="220"/>
      <c r="AH522" s="220"/>
      <c r="AI522" s="220"/>
      <c r="AJ522" s="220"/>
      <c r="AK522" s="220"/>
      <c r="AL522" s="220"/>
      <c r="AM522" s="220"/>
      <c r="AN522" s="220"/>
      <c r="AO522" s="267"/>
      <c r="AP522" s="220"/>
      <c r="AQ522" s="224"/>
      <c r="AR522" s="224"/>
      <c r="AS522" s="224"/>
      <c r="AT522" s="224"/>
      <c r="AU522" s="224"/>
      <c r="AV522" s="224"/>
      <c r="AW522" s="224"/>
      <c r="AX522" s="224"/>
      <c r="AY522" s="224"/>
    </row>
    <row r="523">
      <c r="A523" s="219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5"/>
      <c r="AA523" s="225"/>
      <c r="AB523" s="225"/>
      <c r="AC523" s="225"/>
      <c r="AD523" s="225"/>
      <c r="AE523" s="225"/>
      <c r="AF523" s="225"/>
      <c r="AG523" s="220"/>
      <c r="AH523" s="220"/>
      <c r="AI523" s="220"/>
      <c r="AJ523" s="220"/>
      <c r="AK523" s="220"/>
      <c r="AL523" s="220"/>
      <c r="AM523" s="220"/>
      <c r="AN523" s="220"/>
      <c r="AO523" s="267"/>
      <c r="AP523" s="220"/>
      <c r="AQ523" s="224"/>
      <c r="AR523" s="224"/>
      <c r="AS523" s="224"/>
      <c r="AT523" s="224"/>
      <c r="AU523" s="224"/>
      <c r="AV523" s="224"/>
      <c r="AW523" s="224"/>
      <c r="AX523" s="224"/>
      <c r="AY523" s="224"/>
    </row>
    <row r="524">
      <c r="A524" s="219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5"/>
      <c r="AA524" s="225"/>
      <c r="AB524" s="225"/>
      <c r="AC524" s="225"/>
      <c r="AD524" s="225"/>
      <c r="AE524" s="225"/>
      <c r="AF524" s="225"/>
      <c r="AG524" s="220"/>
      <c r="AH524" s="220"/>
      <c r="AI524" s="220"/>
      <c r="AJ524" s="220"/>
      <c r="AK524" s="220"/>
      <c r="AL524" s="220"/>
      <c r="AM524" s="220"/>
      <c r="AN524" s="220"/>
      <c r="AO524" s="267"/>
      <c r="AP524" s="220"/>
      <c r="AQ524" s="224"/>
      <c r="AR524" s="224"/>
      <c r="AS524" s="224"/>
      <c r="AT524" s="224"/>
      <c r="AU524" s="224"/>
      <c r="AV524" s="224"/>
      <c r="AW524" s="224"/>
      <c r="AX524" s="224"/>
      <c r="AY524" s="224"/>
    </row>
    <row r="525">
      <c r="A525" s="219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5"/>
      <c r="AA525" s="225"/>
      <c r="AB525" s="225"/>
      <c r="AC525" s="225"/>
      <c r="AD525" s="225"/>
      <c r="AE525" s="225"/>
      <c r="AF525" s="225"/>
      <c r="AG525" s="220"/>
      <c r="AH525" s="220"/>
      <c r="AI525" s="220"/>
      <c r="AJ525" s="220"/>
      <c r="AK525" s="220"/>
      <c r="AL525" s="220"/>
      <c r="AM525" s="220"/>
      <c r="AN525" s="220"/>
      <c r="AO525" s="267"/>
      <c r="AP525" s="220"/>
      <c r="AQ525" s="224"/>
      <c r="AR525" s="224"/>
      <c r="AS525" s="224"/>
      <c r="AT525" s="224"/>
      <c r="AU525" s="224"/>
      <c r="AV525" s="224"/>
      <c r="AW525" s="224"/>
      <c r="AX525" s="224"/>
      <c r="AY525" s="224"/>
    </row>
    <row r="526">
      <c r="A526" s="219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5"/>
      <c r="AA526" s="225"/>
      <c r="AB526" s="225"/>
      <c r="AC526" s="225"/>
      <c r="AD526" s="225"/>
      <c r="AE526" s="225"/>
      <c r="AF526" s="225"/>
      <c r="AG526" s="220"/>
      <c r="AH526" s="220"/>
      <c r="AI526" s="220"/>
      <c r="AJ526" s="220"/>
      <c r="AK526" s="220"/>
      <c r="AL526" s="220"/>
      <c r="AM526" s="220"/>
      <c r="AN526" s="220"/>
      <c r="AO526" s="267"/>
      <c r="AP526" s="220"/>
      <c r="AQ526" s="224"/>
      <c r="AR526" s="224"/>
      <c r="AS526" s="224"/>
      <c r="AT526" s="224"/>
      <c r="AU526" s="224"/>
      <c r="AV526" s="224"/>
      <c r="AW526" s="224"/>
      <c r="AX526" s="224"/>
      <c r="AY526" s="224"/>
    </row>
    <row r="527">
      <c r="A527" s="219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5"/>
      <c r="AA527" s="225"/>
      <c r="AB527" s="225"/>
      <c r="AC527" s="225"/>
      <c r="AD527" s="225"/>
      <c r="AE527" s="225"/>
      <c r="AF527" s="225"/>
      <c r="AG527" s="220"/>
      <c r="AH527" s="220"/>
      <c r="AI527" s="220"/>
      <c r="AJ527" s="220"/>
      <c r="AK527" s="220"/>
      <c r="AL527" s="220"/>
      <c r="AM527" s="220"/>
      <c r="AN527" s="220"/>
      <c r="AO527" s="267"/>
      <c r="AP527" s="220"/>
      <c r="AQ527" s="224"/>
      <c r="AR527" s="224"/>
      <c r="AS527" s="224"/>
      <c r="AT527" s="224"/>
      <c r="AU527" s="224"/>
      <c r="AV527" s="224"/>
      <c r="AW527" s="224"/>
      <c r="AX527" s="224"/>
      <c r="AY527" s="224"/>
    </row>
    <row r="528">
      <c r="A528" s="219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5"/>
      <c r="AA528" s="225"/>
      <c r="AB528" s="225"/>
      <c r="AC528" s="225"/>
      <c r="AD528" s="225"/>
      <c r="AE528" s="225"/>
      <c r="AF528" s="225"/>
      <c r="AG528" s="220"/>
      <c r="AH528" s="220"/>
      <c r="AI528" s="220"/>
      <c r="AJ528" s="220"/>
      <c r="AK528" s="220"/>
      <c r="AL528" s="220"/>
      <c r="AM528" s="220"/>
      <c r="AN528" s="220"/>
      <c r="AO528" s="267"/>
      <c r="AP528" s="220"/>
      <c r="AQ528" s="224"/>
      <c r="AR528" s="224"/>
      <c r="AS528" s="224"/>
      <c r="AT528" s="224"/>
      <c r="AU528" s="224"/>
      <c r="AV528" s="224"/>
      <c r="AW528" s="224"/>
      <c r="AX528" s="224"/>
      <c r="AY528" s="224"/>
    </row>
    <row r="529">
      <c r="A529" s="219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5"/>
      <c r="AA529" s="225"/>
      <c r="AB529" s="225"/>
      <c r="AC529" s="225"/>
      <c r="AD529" s="225"/>
      <c r="AE529" s="225"/>
      <c r="AF529" s="225"/>
      <c r="AG529" s="220"/>
      <c r="AH529" s="220"/>
      <c r="AI529" s="220"/>
      <c r="AJ529" s="220"/>
      <c r="AK529" s="220"/>
      <c r="AL529" s="220"/>
      <c r="AM529" s="220"/>
      <c r="AN529" s="220"/>
      <c r="AO529" s="267"/>
      <c r="AP529" s="220"/>
      <c r="AQ529" s="224"/>
      <c r="AR529" s="224"/>
      <c r="AS529" s="224"/>
      <c r="AT529" s="224"/>
      <c r="AU529" s="224"/>
      <c r="AV529" s="224"/>
      <c r="AW529" s="224"/>
      <c r="AX529" s="224"/>
      <c r="AY529" s="224"/>
    </row>
    <row r="530">
      <c r="A530" s="219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5"/>
      <c r="AA530" s="225"/>
      <c r="AB530" s="225"/>
      <c r="AC530" s="225"/>
      <c r="AD530" s="225"/>
      <c r="AE530" s="225"/>
      <c r="AF530" s="225"/>
      <c r="AG530" s="220"/>
      <c r="AH530" s="220"/>
      <c r="AI530" s="220"/>
      <c r="AJ530" s="220"/>
      <c r="AK530" s="220"/>
      <c r="AL530" s="220"/>
      <c r="AM530" s="220"/>
      <c r="AN530" s="220"/>
      <c r="AO530" s="267"/>
      <c r="AP530" s="220"/>
      <c r="AQ530" s="224"/>
      <c r="AR530" s="224"/>
      <c r="AS530" s="224"/>
      <c r="AT530" s="224"/>
      <c r="AU530" s="224"/>
      <c r="AV530" s="224"/>
      <c r="AW530" s="224"/>
      <c r="AX530" s="224"/>
      <c r="AY530" s="224"/>
    </row>
    <row r="531">
      <c r="A531" s="219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5"/>
      <c r="AA531" s="225"/>
      <c r="AB531" s="225"/>
      <c r="AC531" s="225"/>
      <c r="AD531" s="225"/>
      <c r="AE531" s="225"/>
      <c r="AF531" s="225"/>
      <c r="AG531" s="220"/>
      <c r="AH531" s="220"/>
      <c r="AI531" s="220"/>
      <c r="AJ531" s="220"/>
      <c r="AK531" s="220"/>
      <c r="AL531" s="220"/>
      <c r="AM531" s="220"/>
      <c r="AN531" s="220"/>
      <c r="AO531" s="267"/>
      <c r="AP531" s="220"/>
      <c r="AQ531" s="224"/>
      <c r="AR531" s="224"/>
      <c r="AS531" s="224"/>
      <c r="AT531" s="224"/>
      <c r="AU531" s="224"/>
      <c r="AV531" s="224"/>
      <c r="AW531" s="224"/>
      <c r="AX531" s="224"/>
      <c r="AY531" s="224"/>
    </row>
    <row r="532">
      <c r="A532" s="219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5"/>
      <c r="AA532" s="225"/>
      <c r="AB532" s="225"/>
      <c r="AC532" s="225"/>
      <c r="AD532" s="225"/>
      <c r="AE532" s="225"/>
      <c r="AF532" s="225"/>
      <c r="AG532" s="220"/>
      <c r="AH532" s="220"/>
      <c r="AI532" s="220"/>
      <c r="AJ532" s="220"/>
      <c r="AK532" s="220"/>
      <c r="AL532" s="220"/>
      <c r="AM532" s="220"/>
      <c r="AN532" s="220"/>
      <c r="AO532" s="267"/>
      <c r="AP532" s="220"/>
      <c r="AQ532" s="224"/>
      <c r="AR532" s="224"/>
      <c r="AS532" s="224"/>
      <c r="AT532" s="224"/>
      <c r="AU532" s="224"/>
      <c r="AV532" s="224"/>
      <c r="AW532" s="224"/>
      <c r="AX532" s="224"/>
      <c r="AY532" s="224"/>
    </row>
    <row r="533">
      <c r="A533" s="219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5"/>
      <c r="AA533" s="225"/>
      <c r="AB533" s="225"/>
      <c r="AC533" s="225"/>
      <c r="AD533" s="225"/>
      <c r="AE533" s="225"/>
      <c r="AF533" s="225"/>
      <c r="AG533" s="220"/>
      <c r="AH533" s="220"/>
      <c r="AI533" s="220"/>
      <c r="AJ533" s="220"/>
      <c r="AK533" s="220"/>
      <c r="AL533" s="220"/>
      <c r="AM533" s="220"/>
      <c r="AN533" s="220"/>
      <c r="AO533" s="267"/>
      <c r="AP533" s="220"/>
      <c r="AQ533" s="224"/>
      <c r="AR533" s="224"/>
      <c r="AS533" s="224"/>
      <c r="AT533" s="224"/>
      <c r="AU533" s="224"/>
      <c r="AV533" s="224"/>
      <c r="AW533" s="224"/>
      <c r="AX533" s="224"/>
      <c r="AY533" s="224"/>
    </row>
    <row r="534">
      <c r="A534" s="219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5"/>
      <c r="AA534" s="225"/>
      <c r="AB534" s="225"/>
      <c r="AC534" s="225"/>
      <c r="AD534" s="225"/>
      <c r="AE534" s="225"/>
      <c r="AF534" s="225"/>
      <c r="AG534" s="220"/>
      <c r="AH534" s="220"/>
      <c r="AI534" s="220"/>
      <c r="AJ534" s="220"/>
      <c r="AK534" s="220"/>
      <c r="AL534" s="220"/>
      <c r="AM534" s="220"/>
      <c r="AN534" s="220"/>
      <c r="AO534" s="267"/>
      <c r="AP534" s="220"/>
      <c r="AQ534" s="224"/>
      <c r="AR534" s="224"/>
      <c r="AS534" s="224"/>
      <c r="AT534" s="224"/>
      <c r="AU534" s="224"/>
      <c r="AV534" s="224"/>
      <c r="AW534" s="224"/>
      <c r="AX534" s="224"/>
      <c r="AY534" s="224"/>
    </row>
    <row r="535">
      <c r="A535" s="219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5"/>
      <c r="AA535" s="225"/>
      <c r="AB535" s="225"/>
      <c r="AC535" s="225"/>
      <c r="AD535" s="225"/>
      <c r="AE535" s="225"/>
      <c r="AF535" s="225"/>
      <c r="AG535" s="220"/>
      <c r="AH535" s="220"/>
      <c r="AI535" s="220"/>
      <c r="AJ535" s="220"/>
      <c r="AK535" s="220"/>
      <c r="AL535" s="220"/>
      <c r="AM535" s="220"/>
      <c r="AN535" s="220"/>
      <c r="AO535" s="267"/>
      <c r="AP535" s="220"/>
      <c r="AQ535" s="224"/>
      <c r="AR535" s="224"/>
      <c r="AS535" s="224"/>
      <c r="AT535" s="224"/>
      <c r="AU535" s="224"/>
      <c r="AV535" s="224"/>
      <c r="AW535" s="224"/>
      <c r="AX535" s="224"/>
      <c r="AY535" s="224"/>
    </row>
    <row r="536">
      <c r="A536" s="219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5"/>
      <c r="AA536" s="225"/>
      <c r="AB536" s="225"/>
      <c r="AC536" s="225"/>
      <c r="AD536" s="225"/>
      <c r="AE536" s="225"/>
      <c r="AF536" s="225"/>
      <c r="AG536" s="220"/>
      <c r="AH536" s="220"/>
      <c r="AI536" s="220"/>
      <c r="AJ536" s="220"/>
      <c r="AK536" s="220"/>
      <c r="AL536" s="220"/>
      <c r="AM536" s="220"/>
      <c r="AN536" s="220"/>
      <c r="AO536" s="267"/>
      <c r="AP536" s="220"/>
      <c r="AQ536" s="224"/>
      <c r="AR536" s="224"/>
      <c r="AS536" s="224"/>
      <c r="AT536" s="224"/>
      <c r="AU536" s="224"/>
      <c r="AV536" s="224"/>
      <c r="AW536" s="224"/>
      <c r="AX536" s="224"/>
      <c r="AY536" s="224"/>
    </row>
    <row r="537">
      <c r="A537" s="219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5"/>
      <c r="AA537" s="225"/>
      <c r="AB537" s="225"/>
      <c r="AC537" s="225"/>
      <c r="AD537" s="225"/>
      <c r="AE537" s="225"/>
      <c r="AF537" s="225"/>
      <c r="AG537" s="220"/>
      <c r="AH537" s="220"/>
      <c r="AI537" s="220"/>
      <c r="AJ537" s="220"/>
      <c r="AK537" s="220"/>
      <c r="AL537" s="220"/>
      <c r="AM537" s="220"/>
      <c r="AN537" s="220"/>
      <c r="AO537" s="267"/>
      <c r="AP537" s="220"/>
      <c r="AQ537" s="224"/>
      <c r="AR537" s="224"/>
      <c r="AS537" s="224"/>
      <c r="AT537" s="224"/>
      <c r="AU537" s="224"/>
      <c r="AV537" s="224"/>
      <c r="AW537" s="224"/>
      <c r="AX537" s="224"/>
      <c r="AY537" s="224"/>
    </row>
    <row r="538">
      <c r="A538" s="219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5"/>
      <c r="AA538" s="225"/>
      <c r="AB538" s="225"/>
      <c r="AC538" s="225"/>
      <c r="AD538" s="225"/>
      <c r="AE538" s="225"/>
      <c r="AF538" s="225"/>
      <c r="AG538" s="220"/>
      <c r="AH538" s="220"/>
      <c r="AI538" s="220"/>
      <c r="AJ538" s="220"/>
      <c r="AK538" s="220"/>
      <c r="AL538" s="220"/>
      <c r="AM538" s="220"/>
      <c r="AN538" s="220"/>
      <c r="AO538" s="267"/>
      <c r="AP538" s="220"/>
      <c r="AQ538" s="224"/>
      <c r="AR538" s="224"/>
      <c r="AS538" s="224"/>
      <c r="AT538" s="224"/>
      <c r="AU538" s="224"/>
      <c r="AV538" s="224"/>
      <c r="AW538" s="224"/>
      <c r="AX538" s="224"/>
      <c r="AY538" s="224"/>
    </row>
    <row r="539">
      <c r="A539" s="219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5"/>
      <c r="AA539" s="225"/>
      <c r="AB539" s="225"/>
      <c r="AC539" s="225"/>
      <c r="AD539" s="225"/>
      <c r="AE539" s="225"/>
      <c r="AF539" s="225"/>
      <c r="AG539" s="220"/>
      <c r="AH539" s="220"/>
      <c r="AI539" s="220"/>
      <c r="AJ539" s="220"/>
      <c r="AK539" s="220"/>
      <c r="AL539" s="220"/>
      <c r="AM539" s="220"/>
      <c r="AN539" s="220"/>
      <c r="AO539" s="267"/>
      <c r="AP539" s="220"/>
      <c r="AQ539" s="224"/>
      <c r="AR539" s="224"/>
      <c r="AS539" s="224"/>
      <c r="AT539" s="224"/>
      <c r="AU539" s="224"/>
      <c r="AV539" s="224"/>
      <c r="AW539" s="224"/>
      <c r="AX539" s="224"/>
      <c r="AY539" s="224"/>
    </row>
    <row r="540">
      <c r="A540" s="219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5"/>
      <c r="AA540" s="225"/>
      <c r="AB540" s="225"/>
      <c r="AC540" s="225"/>
      <c r="AD540" s="225"/>
      <c r="AE540" s="225"/>
      <c r="AF540" s="225"/>
      <c r="AG540" s="220"/>
      <c r="AH540" s="220"/>
      <c r="AI540" s="220"/>
      <c r="AJ540" s="220"/>
      <c r="AK540" s="220"/>
      <c r="AL540" s="220"/>
      <c r="AM540" s="220"/>
      <c r="AN540" s="220"/>
      <c r="AO540" s="267"/>
      <c r="AP540" s="220"/>
      <c r="AQ540" s="224"/>
      <c r="AR540" s="224"/>
      <c r="AS540" s="224"/>
      <c r="AT540" s="224"/>
      <c r="AU540" s="224"/>
      <c r="AV540" s="224"/>
      <c r="AW540" s="224"/>
      <c r="AX540" s="224"/>
      <c r="AY540" s="224"/>
    </row>
    <row r="541">
      <c r="A541" s="219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5"/>
      <c r="AA541" s="225"/>
      <c r="AB541" s="225"/>
      <c r="AC541" s="225"/>
      <c r="AD541" s="225"/>
      <c r="AE541" s="225"/>
      <c r="AF541" s="225"/>
      <c r="AG541" s="220"/>
      <c r="AH541" s="220"/>
      <c r="AI541" s="220"/>
      <c r="AJ541" s="220"/>
      <c r="AK541" s="220"/>
      <c r="AL541" s="220"/>
      <c r="AM541" s="220"/>
      <c r="AN541" s="220"/>
      <c r="AO541" s="267"/>
      <c r="AP541" s="220"/>
      <c r="AQ541" s="224"/>
      <c r="AR541" s="224"/>
      <c r="AS541" s="224"/>
      <c r="AT541" s="224"/>
      <c r="AU541" s="224"/>
      <c r="AV541" s="224"/>
      <c r="AW541" s="224"/>
      <c r="AX541" s="224"/>
      <c r="AY541" s="224"/>
    </row>
    <row r="542">
      <c r="A542" s="219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5"/>
      <c r="AA542" s="225"/>
      <c r="AB542" s="225"/>
      <c r="AC542" s="225"/>
      <c r="AD542" s="225"/>
      <c r="AE542" s="225"/>
      <c r="AF542" s="225"/>
      <c r="AG542" s="220"/>
      <c r="AH542" s="220"/>
      <c r="AI542" s="220"/>
      <c r="AJ542" s="220"/>
      <c r="AK542" s="220"/>
      <c r="AL542" s="220"/>
      <c r="AM542" s="220"/>
      <c r="AN542" s="220"/>
      <c r="AO542" s="267"/>
      <c r="AP542" s="220"/>
      <c r="AQ542" s="224"/>
      <c r="AR542" s="224"/>
      <c r="AS542" s="224"/>
      <c r="AT542" s="224"/>
      <c r="AU542" s="224"/>
      <c r="AV542" s="224"/>
      <c r="AW542" s="224"/>
      <c r="AX542" s="224"/>
      <c r="AY542" s="224"/>
    </row>
    <row r="543">
      <c r="A543" s="219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5"/>
      <c r="AA543" s="225"/>
      <c r="AB543" s="225"/>
      <c r="AC543" s="225"/>
      <c r="AD543" s="225"/>
      <c r="AE543" s="225"/>
      <c r="AF543" s="225"/>
      <c r="AG543" s="220"/>
      <c r="AH543" s="220"/>
      <c r="AI543" s="220"/>
      <c r="AJ543" s="220"/>
      <c r="AK543" s="220"/>
      <c r="AL543" s="220"/>
      <c r="AM543" s="220"/>
      <c r="AN543" s="220"/>
      <c r="AO543" s="267"/>
      <c r="AP543" s="220"/>
      <c r="AQ543" s="224"/>
      <c r="AR543" s="224"/>
      <c r="AS543" s="224"/>
      <c r="AT543" s="224"/>
      <c r="AU543" s="224"/>
      <c r="AV543" s="224"/>
      <c r="AW543" s="224"/>
      <c r="AX543" s="224"/>
      <c r="AY543" s="224"/>
    </row>
    <row r="544">
      <c r="A544" s="219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5"/>
      <c r="AA544" s="225"/>
      <c r="AB544" s="225"/>
      <c r="AC544" s="225"/>
      <c r="AD544" s="225"/>
      <c r="AE544" s="225"/>
      <c r="AF544" s="225"/>
      <c r="AG544" s="220"/>
      <c r="AH544" s="220"/>
      <c r="AI544" s="220"/>
      <c r="AJ544" s="220"/>
      <c r="AK544" s="220"/>
      <c r="AL544" s="220"/>
      <c r="AM544" s="220"/>
      <c r="AN544" s="220"/>
      <c r="AO544" s="267"/>
      <c r="AP544" s="220"/>
      <c r="AQ544" s="224"/>
      <c r="AR544" s="224"/>
      <c r="AS544" s="224"/>
      <c r="AT544" s="224"/>
      <c r="AU544" s="224"/>
      <c r="AV544" s="224"/>
      <c r="AW544" s="224"/>
      <c r="AX544" s="224"/>
      <c r="AY544" s="224"/>
    </row>
    <row r="545">
      <c r="A545" s="219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5"/>
      <c r="AA545" s="225"/>
      <c r="AB545" s="225"/>
      <c r="AC545" s="225"/>
      <c r="AD545" s="225"/>
      <c r="AE545" s="225"/>
      <c r="AF545" s="225"/>
      <c r="AG545" s="220"/>
      <c r="AH545" s="220"/>
      <c r="AI545" s="220"/>
      <c r="AJ545" s="220"/>
      <c r="AK545" s="220"/>
      <c r="AL545" s="220"/>
      <c r="AM545" s="220"/>
      <c r="AN545" s="220"/>
      <c r="AO545" s="267"/>
      <c r="AP545" s="220"/>
      <c r="AQ545" s="224"/>
      <c r="AR545" s="224"/>
      <c r="AS545" s="224"/>
      <c r="AT545" s="224"/>
      <c r="AU545" s="224"/>
      <c r="AV545" s="224"/>
      <c r="AW545" s="224"/>
      <c r="AX545" s="224"/>
      <c r="AY545" s="224"/>
    </row>
    <row r="546">
      <c r="A546" s="219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5"/>
      <c r="AA546" s="225"/>
      <c r="AB546" s="225"/>
      <c r="AC546" s="225"/>
      <c r="AD546" s="225"/>
      <c r="AE546" s="225"/>
      <c r="AF546" s="225"/>
      <c r="AG546" s="220"/>
      <c r="AH546" s="220"/>
      <c r="AI546" s="220"/>
      <c r="AJ546" s="220"/>
      <c r="AK546" s="220"/>
      <c r="AL546" s="220"/>
      <c r="AM546" s="220"/>
      <c r="AN546" s="220"/>
      <c r="AO546" s="267"/>
      <c r="AP546" s="220"/>
      <c r="AQ546" s="224"/>
      <c r="AR546" s="224"/>
      <c r="AS546" s="224"/>
      <c r="AT546" s="224"/>
      <c r="AU546" s="224"/>
      <c r="AV546" s="224"/>
      <c r="AW546" s="224"/>
      <c r="AX546" s="224"/>
      <c r="AY546" s="224"/>
    </row>
    <row r="547">
      <c r="A547" s="219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5"/>
      <c r="AA547" s="225"/>
      <c r="AB547" s="225"/>
      <c r="AC547" s="225"/>
      <c r="AD547" s="225"/>
      <c r="AE547" s="225"/>
      <c r="AF547" s="225"/>
      <c r="AG547" s="220"/>
      <c r="AH547" s="220"/>
      <c r="AI547" s="220"/>
      <c r="AJ547" s="220"/>
      <c r="AK547" s="220"/>
      <c r="AL547" s="220"/>
      <c r="AM547" s="220"/>
      <c r="AN547" s="220"/>
      <c r="AO547" s="267"/>
      <c r="AP547" s="220"/>
      <c r="AQ547" s="224"/>
      <c r="AR547" s="224"/>
      <c r="AS547" s="224"/>
      <c r="AT547" s="224"/>
      <c r="AU547" s="224"/>
      <c r="AV547" s="224"/>
      <c r="AW547" s="224"/>
      <c r="AX547" s="224"/>
      <c r="AY547" s="224"/>
    </row>
    <row r="548">
      <c r="A548" s="219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5"/>
      <c r="AA548" s="225"/>
      <c r="AB548" s="225"/>
      <c r="AC548" s="225"/>
      <c r="AD548" s="225"/>
      <c r="AE548" s="225"/>
      <c r="AF548" s="225"/>
      <c r="AG548" s="220"/>
      <c r="AH548" s="220"/>
      <c r="AI548" s="220"/>
      <c r="AJ548" s="220"/>
      <c r="AK548" s="220"/>
      <c r="AL548" s="220"/>
      <c r="AM548" s="220"/>
      <c r="AN548" s="220"/>
      <c r="AO548" s="267"/>
      <c r="AP548" s="220"/>
      <c r="AQ548" s="224"/>
      <c r="AR548" s="224"/>
      <c r="AS548" s="224"/>
      <c r="AT548" s="224"/>
      <c r="AU548" s="224"/>
      <c r="AV548" s="224"/>
      <c r="AW548" s="224"/>
      <c r="AX548" s="224"/>
      <c r="AY548" s="224"/>
    </row>
    <row r="549">
      <c r="A549" s="219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5"/>
      <c r="AA549" s="225"/>
      <c r="AB549" s="225"/>
      <c r="AC549" s="225"/>
      <c r="AD549" s="225"/>
      <c r="AE549" s="225"/>
      <c r="AF549" s="225"/>
      <c r="AG549" s="220"/>
      <c r="AH549" s="220"/>
      <c r="AI549" s="220"/>
      <c r="AJ549" s="220"/>
      <c r="AK549" s="220"/>
      <c r="AL549" s="220"/>
      <c r="AM549" s="220"/>
      <c r="AN549" s="220"/>
      <c r="AO549" s="267"/>
      <c r="AP549" s="220"/>
      <c r="AQ549" s="224"/>
      <c r="AR549" s="224"/>
      <c r="AS549" s="224"/>
      <c r="AT549" s="224"/>
      <c r="AU549" s="224"/>
      <c r="AV549" s="224"/>
      <c r="AW549" s="224"/>
      <c r="AX549" s="224"/>
      <c r="AY549" s="224"/>
    </row>
    <row r="550">
      <c r="A550" s="219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5"/>
      <c r="AA550" s="225"/>
      <c r="AB550" s="225"/>
      <c r="AC550" s="225"/>
      <c r="AD550" s="225"/>
      <c r="AE550" s="225"/>
      <c r="AF550" s="225"/>
      <c r="AG550" s="220"/>
      <c r="AH550" s="220"/>
      <c r="AI550" s="220"/>
      <c r="AJ550" s="220"/>
      <c r="AK550" s="220"/>
      <c r="AL550" s="220"/>
      <c r="AM550" s="220"/>
      <c r="AN550" s="220"/>
      <c r="AO550" s="267"/>
      <c r="AP550" s="220"/>
      <c r="AQ550" s="224"/>
      <c r="AR550" s="224"/>
      <c r="AS550" s="224"/>
      <c r="AT550" s="224"/>
      <c r="AU550" s="224"/>
      <c r="AV550" s="224"/>
      <c r="AW550" s="224"/>
      <c r="AX550" s="224"/>
      <c r="AY550" s="224"/>
    </row>
    <row r="551">
      <c r="A551" s="219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5"/>
      <c r="AA551" s="225"/>
      <c r="AB551" s="225"/>
      <c r="AC551" s="225"/>
      <c r="AD551" s="225"/>
      <c r="AE551" s="225"/>
      <c r="AF551" s="225"/>
      <c r="AG551" s="220"/>
      <c r="AH551" s="220"/>
      <c r="AI551" s="220"/>
      <c r="AJ551" s="220"/>
      <c r="AK551" s="220"/>
      <c r="AL551" s="220"/>
      <c r="AM551" s="220"/>
      <c r="AN551" s="220"/>
      <c r="AO551" s="267"/>
      <c r="AP551" s="220"/>
      <c r="AQ551" s="224"/>
      <c r="AR551" s="224"/>
      <c r="AS551" s="224"/>
      <c r="AT551" s="224"/>
      <c r="AU551" s="224"/>
      <c r="AV551" s="224"/>
      <c r="AW551" s="224"/>
      <c r="AX551" s="224"/>
      <c r="AY551" s="224"/>
    </row>
    <row r="552">
      <c r="A552" s="219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5"/>
      <c r="AA552" s="225"/>
      <c r="AB552" s="225"/>
      <c r="AC552" s="225"/>
      <c r="AD552" s="225"/>
      <c r="AE552" s="225"/>
      <c r="AF552" s="225"/>
      <c r="AG552" s="220"/>
      <c r="AH552" s="220"/>
      <c r="AI552" s="220"/>
      <c r="AJ552" s="220"/>
      <c r="AK552" s="220"/>
      <c r="AL552" s="220"/>
      <c r="AM552" s="220"/>
      <c r="AN552" s="220"/>
      <c r="AO552" s="267"/>
      <c r="AP552" s="220"/>
      <c r="AQ552" s="224"/>
      <c r="AR552" s="224"/>
      <c r="AS552" s="224"/>
      <c r="AT552" s="224"/>
      <c r="AU552" s="224"/>
      <c r="AV552" s="224"/>
      <c r="AW552" s="224"/>
      <c r="AX552" s="224"/>
      <c r="AY552" s="224"/>
    </row>
    <row r="553">
      <c r="A553" s="219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5"/>
      <c r="AA553" s="225"/>
      <c r="AB553" s="225"/>
      <c r="AC553" s="225"/>
      <c r="AD553" s="225"/>
      <c r="AE553" s="225"/>
      <c r="AF553" s="225"/>
      <c r="AG553" s="220"/>
      <c r="AH553" s="220"/>
      <c r="AI553" s="220"/>
      <c r="AJ553" s="220"/>
      <c r="AK553" s="220"/>
      <c r="AL553" s="220"/>
      <c r="AM553" s="220"/>
      <c r="AN553" s="220"/>
      <c r="AO553" s="267"/>
      <c r="AP553" s="220"/>
      <c r="AQ553" s="224"/>
      <c r="AR553" s="224"/>
      <c r="AS553" s="224"/>
      <c r="AT553" s="224"/>
      <c r="AU553" s="224"/>
      <c r="AV553" s="224"/>
      <c r="AW553" s="224"/>
      <c r="AX553" s="224"/>
      <c r="AY553" s="224"/>
    </row>
    <row r="554">
      <c r="A554" s="219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5"/>
      <c r="AA554" s="225"/>
      <c r="AB554" s="225"/>
      <c r="AC554" s="225"/>
      <c r="AD554" s="225"/>
      <c r="AE554" s="225"/>
      <c r="AF554" s="225"/>
      <c r="AG554" s="220"/>
      <c r="AH554" s="220"/>
      <c r="AI554" s="220"/>
      <c r="AJ554" s="220"/>
      <c r="AK554" s="220"/>
      <c r="AL554" s="220"/>
      <c r="AM554" s="220"/>
      <c r="AN554" s="220"/>
      <c r="AO554" s="267"/>
      <c r="AP554" s="220"/>
      <c r="AQ554" s="224"/>
      <c r="AR554" s="224"/>
      <c r="AS554" s="224"/>
      <c r="AT554" s="224"/>
      <c r="AU554" s="224"/>
      <c r="AV554" s="224"/>
      <c r="AW554" s="224"/>
      <c r="AX554" s="224"/>
      <c r="AY554" s="224"/>
    </row>
    <row r="555">
      <c r="A555" s="219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5"/>
      <c r="AA555" s="225"/>
      <c r="AB555" s="225"/>
      <c r="AC555" s="225"/>
      <c r="AD555" s="225"/>
      <c r="AE555" s="225"/>
      <c r="AF555" s="225"/>
      <c r="AG555" s="220"/>
      <c r="AH555" s="220"/>
      <c r="AI555" s="220"/>
      <c r="AJ555" s="220"/>
      <c r="AK555" s="220"/>
      <c r="AL555" s="220"/>
      <c r="AM555" s="220"/>
      <c r="AN555" s="220"/>
      <c r="AO555" s="267"/>
      <c r="AP555" s="220"/>
      <c r="AQ555" s="224"/>
      <c r="AR555" s="224"/>
      <c r="AS555" s="224"/>
      <c r="AT555" s="224"/>
      <c r="AU555" s="224"/>
      <c r="AV555" s="224"/>
      <c r="AW555" s="224"/>
      <c r="AX555" s="224"/>
      <c r="AY555" s="224"/>
    </row>
    <row r="556">
      <c r="A556" s="219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5"/>
      <c r="AA556" s="225"/>
      <c r="AB556" s="225"/>
      <c r="AC556" s="225"/>
      <c r="AD556" s="225"/>
      <c r="AE556" s="225"/>
      <c r="AF556" s="225"/>
      <c r="AG556" s="220"/>
      <c r="AH556" s="220"/>
      <c r="AI556" s="220"/>
      <c r="AJ556" s="220"/>
      <c r="AK556" s="220"/>
      <c r="AL556" s="220"/>
      <c r="AM556" s="220"/>
      <c r="AN556" s="220"/>
      <c r="AO556" s="267"/>
      <c r="AP556" s="220"/>
      <c r="AQ556" s="224"/>
      <c r="AR556" s="224"/>
      <c r="AS556" s="224"/>
      <c r="AT556" s="224"/>
      <c r="AU556" s="224"/>
      <c r="AV556" s="224"/>
      <c r="AW556" s="224"/>
      <c r="AX556" s="224"/>
      <c r="AY556" s="224"/>
    </row>
    <row r="557">
      <c r="A557" s="219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5"/>
      <c r="AA557" s="225"/>
      <c r="AB557" s="225"/>
      <c r="AC557" s="225"/>
      <c r="AD557" s="225"/>
      <c r="AE557" s="225"/>
      <c r="AF557" s="225"/>
      <c r="AG557" s="220"/>
      <c r="AH557" s="220"/>
      <c r="AI557" s="220"/>
      <c r="AJ557" s="220"/>
      <c r="AK557" s="220"/>
      <c r="AL557" s="220"/>
      <c r="AM557" s="220"/>
      <c r="AN557" s="220"/>
      <c r="AO557" s="267"/>
      <c r="AP557" s="220"/>
      <c r="AQ557" s="224"/>
      <c r="AR557" s="224"/>
      <c r="AS557" s="224"/>
      <c r="AT557" s="224"/>
      <c r="AU557" s="224"/>
      <c r="AV557" s="224"/>
      <c r="AW557" s="224"/>
      <c r="AX557" s="224"/>
      <c r="AY557" s="224"/>
    </row>
    <row r="558">
      <c r="A558" s="219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5"/>
      <c r="AA558" s="225"/>
      <c r="AB558" s="225"/>
      <c r="AC558" s="225"/>
      <c r="AD558" s="225"/>
      <c r="AE558" s="225"/>
      <c r="AF558" s="225"/>
      <c r="AG558" s="220"/>
      <c r="AH558" s="220"/>
      <c r="AI558" s="220"/>
      <c r="AJ558" s="220"/>
      <c r="AK558" s="220"/>
      <c r="AL558" s="220"/>
      <c r="AM558" s="220"/>
      <c r="AN558" s="220"/>
      <c r="AO558" s="267"/>
      <c r="AP558" s="220"/>
      <c r="AQ558" s="224"/>
      <c r="AR558" s="224"/>
      <c r="AS558" s="224"/>
      <c r="AT558" s="224"/>
      <c r="AU558" s="224"/>
      <c r="AV558" s="224"/>
      <c r="AW558" s="224"/>
      <c r="AX558" s="224"/>
      <c r="AY558" s="224"/>
    </row>
    <row r="559">
      <c r="A559" s="219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5"/>
      <c r="AA559" s="225"/>
      <c r="AB559" s="225"/>
      <c r="AC559" s="225"/>
      <c r="AD559" s="225"/>
      <c r="AE559" s="225"/>
      <c r="AF559" s="225"/>
      <c r="AG559" s="220"/>
      <c r="AH559" s="220"/>
      <c r="AI559" s="220"/>
      <c r="AJ559" s="220"/>
      <c r="AK559" s="220"/>
      <c r="AL559" s="220"/>
      <c r="AM559" s="220"/>
      <c r="AN559" s="220"/>
      <c r="AO559" s="267"/>
      <c r="AP559" s="220"/>
      <c r="AQ559" s="224"/>
      <c r="AR559" s="224"/>
      <c r="AS559" s="224"/>
      <c r="AT559" s="224"/>
      <c r="AU559" s="224"/>
      <c r="AV559" s="224"/>
      <c r="AW559" s="224"/>
      <c r="AX559" s="224"/>
      <c r="AY559" s="224"/>
    </row>
    <row r="560">
      <c r="A560" s="219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5"/>
      <c r="AA560" s="225"/>
      <c r="AB560" s="225"/>
      <c r="AC560" s="225"/>
      <c r="AD560" s="225"/>
      <c r="AE560" s="225"/>
      <c r="AF560" s="225"/>
      <c r="AG560" s="220"/>
      <c r="AH560" s="220"/>
      <c r="AI560" s="220"/>
      <c r="AJ560" s="220"/>
      <c r="AK560" s="220"/>
      <c r="AL560" s="220"/>
      <c r="AM560" s="220"/>
      <c r="AN560" s="220"/>
      <c r="AO560" s="267"/>
      <c r="AP560" s="220"/>
      <c r="AQ560" s="224"/>
      <c r="AR560" s="224"/>
      <c r="AS560" s="224"/>
      <c r="AT560" s="224"/>
      <c r="AU560" s="224"/>
      <c r="AV560" s="224"/>
      <c r="AW560" s="224"/>
      <c r="AX560" s="224"/>
      <c r="AY560" s="224"/>
    </row>
    <row r="561">
      <c r="A561" s="219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5"/>
      <c r="AA561" s="225"/>
      <c r="AB561" s="225"/>
      <c r="AC561" s="225"/>
      <c r="AD561" s="225"/>
      <c r="AE561" s="225"/>
      <c r="AF561" s="225"/>
      <c r="AG561" s="220"/>
      <c r="AH561" s="220"/>
      <c r="AI561" s="220"/>
      <c r="AJ561" s="220"/>
      <c r="AK561" s="220"/>
      <c r="AL561" s="220"/>
      <c r="AM561" s="220"/>
      <c r="AN561" s="220"/>
      <c r="AO561" s="267"/>
      <c r="AP561" s="220"/>
      <c r="AQ561" s="224"/>
      <c r="AR561" s="224"/>
      <c r="AS561" s="224"/>
      <c r="AT561" s="224"/>
      <c r="AU561" s="224"/>
      <c r="AV561" s="224"/>
      <c r="AW561" s="224"/>
      <c r="AX561" s="224"/>
      <c r="AY561" s="224"/>
    </row>
    <row r="562">
      <c r="A562" s="219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5"/>
      <c r="AA562" s="225"/>
      <c r="AB562" s="225"/>
      <c r="AC562" s="225"/>
      <c r="AD562" s="225"/>
      <c r="AE562" s="225"/>
      <c r="AF562" s="225"/>
      <c r="AG562" s="220"/>
      <c r="AH562" s="220"/>
      <c r="AI562" s="220"/>
      <c r="AJ562" s="220"/>
      <c r="AK562" s="220"/>
      <c r="AL562" s="220"/>
      <c r="AM562" s="220"/>
      <c r="AN562" s="220"/>
      <c r="AO562" s="267"/>
      <c r="AP562" s="220"/>
      <c r="AQ562" s="224"/>
      <c r="AR562" s="224"/>
      <c r="AS562" s="224"/>
      <c r="AT562" s="224"/>
      <c r="AU562" s="224"/>
      <c r="AV562" s="224"/>
      <c r="AW562" s="224"/>
      <c r="AX562" s="224"/>
      <c r="AY562" s="224"/>
    </row>
    <row r="563">
      <c r="A563" s="219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5"/>
      <c r="AA563" s="225"/>
      <c r="AB563" s="225"/>
      <c r="AC563" s="225"/>
      <c r="AD563" s="225"/>
      <c r="AE563" s="225"/>
      <c r="AF563" s="225"/>
      <c r="AG563" s="220"/>
      <c r="AH563" s="220"/>
      <c r="AI563" s="220"/>
      <c r="AJ563" s="220"/>
      <c r="AK563" s="220"/>
      <c r="AL563" s="220"/>
      <c r="AM563" s="220"/>
      <c r="AN563" s="220"/>
      <c r="AO563" s="267"/>
      <c r="AP563" s="220"/>
      <c r="AQ563" s="224"/>
      <c r="AR563" s="224"/>
      <c r="AS563" s="224"/>
      <c r="AT563" s="224"/>
      <c r="AU563" s="224"/>
      <c r="AV563" s="224"/>
      <c r="AW563" s="224"/>
      <c r="AX563" s="224"/>
      <c r="AY563" s="224"/>
    </row>
    <row r="564">
      <c r="A564" s="219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5"/>
      <c r="AA564" s="225"/>
      <c r="AB564" s="225"/>
      <c r="AC564" s="225"/>
      <c r="AD564" s="225"/>
      <c r="AE564" s="225"/>
      <c r="AF564" s="225"/>
      <c r="AG564" s="220"/>
      <c r="AH564" s="220"/>
      <c r="AI564" s="220"/>
      <c r="AJ564" s="220"/>
      <c r="AK564" s="220"/>
      <c r="AL564" s="220"/>
      <c r="AM564" s="220"/>
      <c r="AN564" s="220"/>
      <c r="AO564" s="267"/>
      <c r="AP564" s="220"/>
      <c r="AQ564" s="224"/>
      <c r="AR564" s="224"/>
      <c r="AS564" s="224"/>
      <c r="AT564" s="224"/>
      <c r="AU564" s="224"/>
      <c r="AV564" s="224"/>
      <c r="AW564" s="224"/>
      <c r="AX564" s="224"/>
      <c r="AY564" s="224"/>
    </row>
    <row r="565">
      <c r="A565" s="219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5"/>
      <c r="AA565" s="225"/>
      <c r="AB565" s="225"/>
      <c r="AC565" s="225"/>
      <c r="AD565" s="225"/>
      <c r="AE565" s="225"/>
      <c r="AF565" s="225"/>
      <c r="AG565" s="220"/>
      <c r="AH565" s="220"/>
      <c r="AI565" s="220"/>
      <c r="AJ565" s="220"/>
      <c r="AK565" s="220"/>
      <c r="AL565" s="220"/>
      <c r="AM565" s="220"/>
      <c r="AN565" s="220"/>
      <c r="AO565" s="267"/>
      <c r="AP565" s="220"/>
      <c r="AQ565" s="224"/>
      <c r="AR565" s="224"/>
      <c r="AS565" s="224"/>
      <c r="AT565" s="224"/>
      <c r="AU565" s="224"/>
      <c r="AV565" s="224"/>
      <c r="AW565" s="224"/>
      <c r="AX565" s="224"/>
      <c r="AY565" s="224"/>
    </row>
    <row r="566">
      <c r="A566" s="219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5"/>
      <c r="AA566" s="225"/>
      <c r="AB566" s="225"/>
      <c r="AC566" s="225"/>
      <c r="AD566" s="225"/>
      <c r="AE566" s="225"/>
      <c r="AF566" s="225"/>
      <c r="AG566" s="220"/>
      <c r="AH566" s="220"/>
      <c r="AI566" s="220"/>
      <c r="AJ566" s="220"/>
      <c r="AK566" s="220"/>
      <c r="AL566" s="220"/>
      <c r="AM566" s="220"/>
      <c r="AN566" s="220"/>
      <c r="AO566" s="267"/>
      <c r="AP566" s="220"/>
      <c r="AQ566" s="224"/>
      <c r="AR566" s="224"/>
      <c r="AS566" s="224"/>
      <c r="AT566" s="224"/>
      <c r="AU566" s="224"/>
      <c r="AV566" s="224"/>
      <c r="AW566" s="224"/>
      <c r="AX566" s="224"/>
      <c r="AY566" s="224"/>
    </row>
    <row r="567">
      <c r="A567" s="219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5"/>
      <c r="AA567" s="225"/>
      <c r="AB567" s="225"/>
      <c r="AC567" s="225"/>
      <c r="AD567" s="225"/>
      <c r="AE567" s="225"/>
      <c r="AF567" s="225"/>
      <c r="AG567" s="220"/>
      <c r="AH567" s="220"/>
      <c r="AI567" s="220"/>
      <c r="AJ567" s="220"/>
      <c r="AK567" s="220"/>
      <c r="AL567" s="220"/>
      <c r="AM567" s="220"/>
      <c r="AN567" s="220"/>
      <c r="AO567" s="267"/>
      <c r="AP567" s="220"/>
      <c r="AQ567" s="224"/>
      <c r="AR567" s="224"/>
      <c r="AS567" s="224"/>
      <c r="AT567" s="224"/>
      <c r="AU567" s="224"/>
      <c r="AV567" s="224"/>
      <c r="AW567" s="224"/>
      <c r="AX567" s="224"/>
      <c r="AY567" s="224"/>
    </row>
    <row r="568">
      <c r="A568" s="219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5"/>
      <c r="AA568" s="225"/>
      <c r="AB568" s="225"/>
      <c r="AC568" s="225"/>
      <c r="AD568" s="225"/>
      <c r="AE568" s="225"/>
      <c r="AF568" s="225"/>
      <c r="AG568" s="220"/>
      <c r="AH568" s="220"/>
      <c r="AI568" s="220"/>
      <c r="AJ568" s="220"/>
      <c r="AK568" s="220"/>
      <c r="AL568" s="220"/>
      <c r="AM568" s="220"/>
      <c r="AN568" s="220"/>
      <c r="AO568" s="267"/>
      <c r="AP568" s="220"/>
      <c r="AQ568" s="224"/>
      <c r="AR568" s="224"/>
      <c r="AS568" s="224"/>
      <c r="AT568" s="224"/>
      <c r="AU568" s="224"/>
      <c r="AV568" s="224"/>
      <c r="AW568" s="224"/>
      <c r="AX568" s="224"/>
      <c r="AY568" s="224"/>
    </row>
    <row r="569">
      <c r="A569" s="219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5"/>
      <c r="AA569" s="225"/>
      <c r="AB569" s="225"/>
      <c r="AC569" s="225"/>
      <c r="AD569" s="225"/>
      <c r="AE569" s="225"/>
      <c r="AF569" s="225"/>
      <c r="AG569" s="220"/>
      <c r="AH569" s="220"/>
      <c r="AI569" s="220"/>
      <c r="AJ569" s="220"/>
      <c r="AK569" s="220"/>
      <c r="AL569" s="220"/>
      <c r="AM569" s="220"/>
      <c r="AN569" s="220"/>
      <c r="AO569" s="267"/>
      <c r="AP569" s="220"/>
      <c r="AQ569" s="224"/>
      <c r="AR569" s="224"/>
      <c r="AS569" s="224"/>
      <c r="AT569" s="224"/>
      <c r="AU569" s="224"/>
      <c r="AV569" s="224"/>
      <c r="AW569" s="224"/>
      <c r="AX569" s="224"/>
      <c r="AY569" s="224"/>
    </row>
    <row r="570">
      <c r="A570" s="219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5"/>
      <c r="AA570" s="225"/>
      <c r="AB570" s="225"/>
      <c r="AC570" s="225"/>
      <c r="AD570" s="225"/>
      <c r="AE570" s="225"/>
      <c r="AF570" s="225"/>
      <c r="AG570" s="220"/>
      <c r="AH570" s="220"/>
      <c r="AI570" s="220"/>
      <c r="AJ570" s="220"/>
      <c r="AK570" s="220"/>
      <c r="AL570" s="220"/>
      <c r="AM570" s="220"/>
      <c r="AN570" s="220"/>
      <c r="AO570" s="267"/>
      <c r="AP570" s="220"/>
      <c r="AQ570" s="224"/>
      <c r="AR570" s="224"/>
      <c r="AS570" s="224"/>
      <c r="AT570" s="224"/>
      <c r="AU570" s="224"/>
      <c r="AV570" s="224"/>
      <c r="AW570" s="224"/>
      <c r="AX570" s="224"/>
      <c r="AY570" s="224"/>
    </row>
    <row r="571">
      <c r="A571" s="219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5"/>
      <c r="AA571" s="225"/>
      <c r="AB571" s="225"/>
      <c r="AC571" s="225"/>
      <c r="AD571" s="225"/>
      <c r="AE571" s="225"/>
      <c r="AF571" s="225"/>
      <c r="AG571" s="220"/>
      <c r="AH571" s="220"/>
      <c r="AI571" s="220"/>
      <c r="AJ571" s="220"/>
      <c r="AK571" s="220"/>
      <c r="AL571" s="220"/>
      <c r="AM571" s="220"/>
      <c r="AN571" s="220"/>
      <c r="AO571" s="267"/>
      <c r="AP571" s="220"/>
      <c r="AQ571" s="224"/>
      <c r="AR571" s="224"/>
      <c r="AS571" s="224"/>
      <c r="AT571" s="224"/>
      <c r="AU571" s="224"/>
      <c r="AV571" s="224"/>
      <c r="AW571" s="224"/>
      <c r="AX571" s="224"/>
      <c r="AY571" s="224"/>
    </row>
    <row r="572">
      <c r="A572" s="219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5"/>
      <c r="AA572" s="225"/>
      <c r="AB572" s="225"/>
      <c r="AC572" s="225"/>
      <c r="AD572" s="225"/>
      <c r="AE572" s="225"/>
      <c r="AF572" s="225"/>
      <c r="AG572" s="220"/>
      <c r="AH572" s="220"/>
      <c r="AI572" s="220"/>
      <c r="AJ572" s="220"/>
      <c r="AK572" s="220"/>
      <c r="AL572" s="220"/>
      <c r="AM572" s="220"/>
      <c r="AN572" s="220"/>
      <c r="AO572" s="267"/>
      <c r="AP572" s="220"/>
      <c r="AQ572" s="224"/>
      <c r="AR572" s="224"/>
      <c r="AS572" s="224"/>
      <c r="AT572" s="224"/>
      <c r="AU572" s="224"/>
      <c r="AV572" s="224"/>
      <c r="AW572" s="224"/>
      <c r="AX572" s="224"/>
      <c r="AY572" s="224"/>
    </row>
    <row r="573">
      <c r="A573" s="219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5"/>
      <c r="AA573" s="225"/>
      <c r="AB573" s="225"/>
      <c r="AC573" s="225"/>
      <c r="AD573" s="225"/>
      <c r="AE573" s="225"/>
      <c r="AF573" s="225"/>
      <c r="AG573" s="220"/>
      <c r="AH573" s="220"/>
      <c r="AI573" s="220"/>
      <c r="AJ573" s="220"/>
      <c r="AK573" s="220"/>
      <c r="AL573" s="220"/>
      <c r="AM573" s="220"/>
      <c r="AN573" s="220"/>
      <c r="AO573" s="267"/>
      <c r="AP573" s="220"/>
      <c r="AQ573" s="224"/>
      <c r="AR573" s="224"/>
      <c r="AS573" s="224"/>
      <c r="AT573" s="224"/>
      <c r="AU573" s="224"/>
      <c r="AV573" s="224"/>
      <c r="AW573" s="224"/>
      <c r="AX573" s="224"/>
      <c r="AY573" s="224"/>
    </row>
    <row r="574">
      <c r="A574" s="219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5"/>
      <c r="AA574" s="225"/>
      <c r="AB574" s="225"/>
      <c r="AC574" s="225"/>
      <c r="AD574" s="225"/>
      <c r="AE574" s="225"/>
      <c r="AF574" s="225"/>
      <c r="AG574" s="220"/>
      <c r="AH574" s="220"/>
      <c r="AI574" s="220"/>
      <c r="AJ574" s="220"/>
      <c r="AK574" s="220"/>
      <c r="AL574" s="220"/>
      <c r="AM574" s="220"/>
      <c r="AN574" s="220"/>
      <c r="AO574" s="267"/>
      <c r="AP574" s="220"/>
      <c r="AQ574" s="224"/>
      <c r="AR574" s="224"/>
      <c r="AS574" s="224"/>
      <c r="AT574" s="224"/>
      <c r="AU574" s="224"/>
      <c r="AV574" s="224"/>
      <c r="AW574" s="224"/>
      <c r="AX574" s="224"/>
      <c r="AY574" s="224"/>
    </row>
    <row r="575">
      <c r="A575" s="219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5"/>
      <c r="AA575" s="225"/>
      <c r="AB575" s="225"/>
      <c r="AC575" s="225"/>
      <c r="AD575" s="225"/>
      <c r="AE575" s="225"/>
      <c r="AF575" s="225"/>
      <c r="AG575" s="220"/>
      <c r="AH575" s="220"/>
      <c r="AI575" s="220"/>
      <c r="AJ575" s="220"/>
      <c r="AK575" s="220"/>
      <c r="AL575" s="220"/>
      <c r="AM575" s="220"/>
      <c r="AN575" s="220"/>
      <c r="AO575" s="267"/>
      <c r="AP575" s="220"/>
      <c r="AQ575" s="224"/>
      <c r="AR575" s="224"/>
      <c r="AS575" s="224"/>
      <c r="AT575" s="224"/>
      <c r="AU575" s="224"/>
      <c r="AV575" s="224"/>
      <c r="AW575" s="224"/>
      <c r="AX575" s="224"/>
      <c r="AY575" s="224"/>
    </row>
    <row r="576">
      <c r="A576" s="219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5"/>
      <c r="AA576" s="225"/>
      <c r="AB576" s="225"/>
      <c r="AC576" s="225"/>
      <c r="AD576" s="225"/>
      <c r="AE576" s="225"/>
      <c r="AF576" s="225"/>
      <c r="AG576" s="220"/>
      <c r="AH576" s="220"/>
      <c r="AI576" s="220"/>
      <c r="AJ576" s="220"/>
      <c r="AK576" s="220"/>
      <c r="AL576" s="220"/>
      <c r="AM576" s="220"/>
      <c r="AN576" s="220"/>
      <c r="AO576" s="267"/>
      <c r="AP576" s="220"/>
      <c r="AQ576" s="224"/>
      <c r="AR576" s="224"/>
      <c r="AS576" s="224"/>
      <c r="AT576" s="224"/>
      <c r="AU576" s="224"/>
      <c r="AV576" s="224"/>
      <c r="AW576" s="224"/>
      <c r="AX576" s="224"/>
      <c r="AY576" s="224"/>
    </row>
    <row r="577">
      <c r="A577" s="219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5"/>
      <c r="AA577" s="225"/>
      <c r="AB577" s="225"/>
      <c r="AC577" s="225"/>
      <c r="AD577" s="225"/>
      <c r="AE577" s="225"/>
      <c r="AF577" s="225"/>
      <c r="AG577" s="220"/>
      <c r="AH577" s="220"/>
      <c r="AI577" s="220"/>
      <c r="AJ577" s="220"/>
      <c r="AK577" s="220"/>
      <c r="AL577" s="220"/>
      <c r="AM577" s="220"/>
      <c r="AN577" s="220"/>
      <c r="AO577" s="267"/>
      <c r="AP577" s="220"/>
      <c r="AQ577" s="224"/>
      <c r="AR577" s="224"/>
      <c r="AS577" s="224"/>
      <c r="AT577" s="224"/>
      <c r="AU577" s="224"/>
      <c r="AV577" s="224"/>
      <c r="AW577" s="224"/>
      <c r="AX577" s="224"/>
      <c r="AY577" s="224"/>
    </row>
    <row r="578">
      <c r="A578" s="219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5"/>
      <c r="AA578" s="225"/>
      <c r="AB578" s="225"/>
      <c r="AC578" s="225"/>
      <c r="AD578" s="225"/>
      <c r="AE578" s="225"/>
      <c r="AF578" s="225"/>
      <c r="AG578" s="220"/>
      <c r="AH578" s="220"/>
      <c r="AI578" s="220"/>
      <c r="AJ578" s="220"/>
      <c r="AK578" s="220"/>
      <c r="AL578" s="220"/>
      <c r="AM578" s="220"/>
      <c r="AN578" s="220"/>
      <c r="AO578" s="267"/>
      <c r="AP578" s="220"/>
      <c r="AQ578" s="224"/>
      <c r="AR578" s="224"/>
      <c r="AS578" s="224"/>
      <c r="AT578" s="224"/>
      <c r="AU578" s="224"/>
      <c r="AV578" s="224"/>
      <c r="AW578" s="224"/>
      <c r="AX578" s="224"/>
      <c r="AY578" s="224"/>
    </row>
    <row r="579">
      <c r="A579" s="219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5"/>
      <c r="AA579" s="225"/>
      <c r="AB579" s="225"/>
      <c r="AC579" s="225"/>
      <c r="AD579" s="225"/>
      <c r="AE579" s="225"/>
      <c r="AF579" s="225"/>
      <c r="AG579" s="220"/>
      <c r="AH579" s="220"/>
      <c r="AI579" s="220"/>
      <c r="AJ579" s="220"/>
      <c r="AK579" s="220"/>
      <c r="AL579" s="220"/>
      <c r="AM579" s="220"/>
      <c r="AN579" s="220"/>
      <c r="AO579" s="267"/>
      <c r="AP579" s="220"/>
      <c r="AQ579" s="224"/>
      <c r="AR579" s="224"/>
      <c r="AS579" s="224"/>
      <c r="AT579" s="224"/>
      <c r="AU579" s="224"/>
      <c r="AV579" s="224"/>
      <c r="AW579" s="224"/>
      <c r="AX579" s="224"/>
      <c r="AY579" s="224"/>
    </row>
    <row r="580">
      <c r="A580" s="219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5"/>
      <c r="AA580" s="225"/>
      <c r="AB580" s="225"/>
      <c r="AC580" s="225"/>
      <c r="AD580" s="225"/>
      <c r="AE580" s="225"/>
      <c r="AF580" s="225"/>
      <c r="AG580" s="220"/>
      <c r="AH580" s="220"/>
      <c r="AI580" s="220"/>
      <c r="AJ580" s="220"/>
      <c r="AK580" s="220"/>
      <c r="AL580" s="220"/>
      <c r="AM580" s="220"/>
      <c r="AN580" s="220"/>
      <c r="AO580" s="267"/>
      <c r="AP580" s="220"/>
      <c r="AQ580" s="224"/>
      <c r="AR580" s="224"/>
      <c r="AS580" s="224"/>
      <c r="AT580" s="224"/>
      <c r="AU580" s="224"/>
      <c r="AV580" s="224"/>
      <c r="AW580" s="224"/>
      <c r="AX580" s="224"/>
      <c r="AY580" s="224"/>
    </row>
    <row r="581">
      <c r="A581" s="219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5"/>
      <c r="AA581" s="225"/>
      <c r="AB581" s="225"/>
      <c r="AC581" s="225"/>
      <c r="AD581" s="225"/>
      <c r="AE581" s="225"/>
      <c r="AF581" s="225"/>
      <c r="AG581" s="220"/>
      <c r="AH581" s="220"/>
      <c r="AI581" s="220"/>
      <c r="AJ581" s="220"/>
      <c r="AK581" s="220"/>
      <c r="AL581" s="220"/>
      <c r="AM581" s="220"/>
      <c r="AN581" s="220"/>
      <c r="AO581" s="267"/>
      <c r="AP581" s="220"/>
      <c r="AQ581" s="224"/>
      <c r="AR581" s="224"/>
      <c r="AS581" s="224"/>
      <c r="AT581" s="224"/>
      <c r="AU581" s="224"/>
      <c r="AV581" s="224"/>
      <c r="AW581" s="224"/>
      <c r="AX581" s="224"/>
      <c r="AY581" s="224"/>
    </row>
    <row r="582">
      <c r="A582" s="219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5"/>
      <c r="AA582" s="225"/>
      <c r="AB582" s="225"/>
      <c r="AC582" s="225"/>
      <c r="AD582" s="225"/>
      <c r="AE582" s="225"/>
      <c r="AF582" s="225"/>
      <c r="AG582" s="220"/>
      <c r="AH582" s="220"/>
      <c r="AI582" s="220"/>
      <c r="AJ582" s="220"/>
      <c r="AK582" s="220"/>
      <c r="AL582" s="220"/>
      <c r="AM582" s="220"/>
      <c r="AN582" s="220"/>
      <c r="AO582" s="267"/>
      <c r="AP582" s="220"/>
      <c r="AQ582" s="224"/>
      <c r="AR582" s="224"/>
      <c r="AS582" s="224"/>
      <c r="AT582" s="224"/>
      <c r="AU582" s="224"/>
      <c r="AV582" s="224"/>
      <c r="AW582" s="224"/>
      <c r="AX582" s="224"/>
      <c r="AY582" s="224"/>
    </row>
    <row r="583">
      <c r="A583" s="219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5"/>
      <c r="AA583" s="225"/>
      <c r="AB583" s="225"/>
      <c r="AC583" s="225"/>
      <c r="AD583" s="225"/>
      <c r="AE583" s="225"/>
      <c r="AF583" s="225"/>
      <c r="AG583" s="220"/>
      <c r="AH583" s="220"/>
      <c r="AI583" s="220"/>
      <c r="AJ583" s="220"/>
      <c r="AK583" s="220"/>
      <c r="AL583" s="220"/>
      <c r="AM583" s="220"/>
      <c r="AN583" s="220"/>
      <c r="AO583" s="267"/>
      <c r="AP583" s="220"/>
      <c r="AQ583" s="224"/>
      <c r="AR583" s="224"/>
      <c r="AS583" s="224"/>
      <c r="AT583" s="224"/>
      <c r="AU583" s="224"/>
      <c r="AV583" s="224"/>
      <c r="AW583" s="224"/>
      <c r="AX583" s="224"/>
      <c r="AY583" s="224"/>
    </row>
    <row r="584">
      <c r="A584" s="219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5"/>
      <c r="AA584" s="225"/>
      <c r="AB584" s="225"/>
      <c r="AC584" s="225"/>
      <c r="AD584" s="225"/>
      <c r="AE584" s="225"/>
      <c r="AF584" s="225"/>
      <c r="AG584" s="220"/>
      <c r="AH584" s="220"/>
      <c r="AI584" s="220"/>
      <c r="AJ584" s="220"/>
      <c r="AK584" s="220"/>
      <c r="AL584" s="220"/>
      <c r="AM584" s="220"/>
      <c r="AN584" s="220"/>
      <c r="AO584" s="267"/>
      <c r="AP584" s="220"/>
      <c r="AQ584" s="224"/>
      <c r="AR584" s="224"/>
      <c r="AS584" s="224"/>
      <c r="AT584" s="224"/>
      <c r="AU584" s="224"/>
      <c r="AV584" s="224"/>
      <c r="AW584" s="224"/>
      <c r="AX584" s="224"/>
      <c r="AY584" s="224"/>
    </row>
    <row r="585">
      <c r="A585" s="219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5"/>
      <c r="AA585" s="225"/>
      <c r="AB585" s="225"/>
      <c r="AC585" s="225"/>
      <c r="AD585" s="225"/>
      <c r="AE585" s="225"/>
      <c r="AF585" s="225"/>
      <c r="AG585" s="220"/>
      <c r="AH585" s="220"/>
      <c r="AI585" s="220"/>
      <c r="AJ585" s="220"/>
      <c r="AK585" s="220"/>
      <c r="AL585" s="220"/>
      <c r="AM585" s="220"/>
      <c r="AN585" s="220"/>
      <c r="AO585" s="267"/>
      <c r="AP585" s="220"/>
      <c r="AQ585" s="224"/>
      <c r="AR585" s="224"/>
      <c r="AS585" s="224"/>
      <c r="AT585" s="224"/>
      <c r="AU585" s="224"/>
      <c r="AV585" s="224"/>
      <c r="AW585" s="224"/>
      <c r="AX585" s="224"/>
      <c r="AY585" s="224"/>
    </row>
    <row r="586">
      <c r="A586" s="219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5"/>
      <c r="AA586" s="225"/>
      <c r="AB586" s="225"/>
      <c r="AC586" s="225"/>
      <c r="AD586" s="225"/>
      <c r="AE586" s="225"/>
      <c r="AF586" s="225"/>
      <c r="AG586" s="220"/>
      <c r="AH586" s="220"/>
      <c r="AI586" s="220"/>
      <c r="AJ586" s="220"/>
      <c r="AK586" s="220"/>
      <c r="AL586" s="220"/>
      <c r="AM586" s="220"/>
      <c r="AN586" s="220"/>
      <c r="AO586" s="267"/>
      <c r="AP586" s="220"/>
      <c r="AQ586" s="224"/>
      <c r="AR586" s="224"/>
      <c r="AS586" s="224"/>
      <c r="AT586" s="224"/>
      <c r="AU586" s="224"/>
      <c r="AV586" s="224"/>
      <c r="AW586" s="224"/>
      <c r="AX586" s="224"/>
      <c r="AY586" s="224"/>
    </row>
    <row r="587">
      <c r="A587" s="219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5"/>
      <c r="AA587" s="225"/>
      <c r="AB587" s="225"/>
      <c r="AC587" s="225"/>
      <c r="AD587" s="225"/>
      <c r="AE587" s="225"/>
      <c r="AF587" s="225"/>
      <c r="AG587" s="220"/>
      <c r="AH587" s="220"/>
      <c r="AI587" s="220"/>
      <c r="AJ587" s="220"/>
      <c r="AK587" s="220"/>
      <c r="AL587" s="220"/>
      <c r="AM587" s="220"/>
      <c r="AN587" s="220"/>
      <c r="AO587" s="267"/>
      <c r="AP587" s="220"/>
      <c r="AQ587" s="224"/>
      <c r="AR587" s="224"/>
      <c r="AS587" s="224"/>
      <c r="AT587" s="224"/>
      <c r="AU587" s="224"/>
      <c r="AV587" s="224"/>
      <c r="AW587" s="224"/>
      <c r="AX587" s="224"/>
      <c r="AY587" s="224"/>
    </row>
    <row r="588">
      <c r="A588" s="219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5"/>
      <c r="AA588" s="225"/>
      <c r="AB588" s="225"/>
      <c r="AC588" s="225"/>
      <c r="AD588" s="225"/>
      <c r="AE588" s="225"/>
      <c r="AF588" s="225"/>
      <c r="AG588" s="220"/>
      <c r="AH588" s="220"/>
      <c r="AI588" s="220"/>
      <c r="AJ588" s="220"/>
      <c r="AK588" s="220"/>
      <c r="AL588" s="220"/>
      <c r="AM588" s="220"/>
      <c r="AN588" s="220"/>
      <c r="AO588" s="267"/>
      <c r="AP588" s="220"/>
      <c r="AQ588" s="224"/>
      <c r="AR588" s="224"/>
      <c r="AS588" s="224"/>
      <c r="AT588" s="224"/>
      <c r="AU588" s="224"/>
      <c r="AV588" s="224"/>
      <c r="AW588" s="224"/>
      <c r="AX588" s="224"/>
      <c r="AY588" s="224"/>
    </row>
    <row r="589">
      <c r="A589" s="219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5"/>
      <c r="AA589" s="225"/>
      <c r="AB589" s="225"/>
      <c r="AC589" s="225"/>
      <c r="AD589" s="225"/>
      <c r="AE589" s="225"/>
      <c r="AF589" s="225"/>
      <c r="AG589" s="220"/>
      <c r="AH589" s="220"/>
      <c r="AI589" s="220"/>
      <c r="AJ589" s="220"/>
      <c r="AK589" s="220"/>
      <c r="AL589" s="220"/>
      <c r="AM589" s="220"/>
      <c r="AN589" s="220"/>
      <c r="AO589" s="267"/>
      <c r="AP589" s="220"/>
      <c r="AQ589" s="224"/>
      <c r="AR589" s="224"/>
      <c r="AS589" s="224"/>
      <c r="AT589" s="224"/>
      <c r="AU589" s="224"/>
      <c r="AV589" s="224"/>
      <c r="AW589" s="224"/>
      <c r="AX589" s="224"/>
      <c r="AY589" s="224"/>
    </row>
    <row r="590">
      <c r="A590" s="219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5"/>
      <c r="AA590" s="225"/>
      <c r="AB590" s="225"/>
      <c r="AC590" s="225"/>
      <c r="AD590" s="225"/>
      <c r="AE590" s="225"/>
      <c r="AF590" s="225"/>
      <c r="AG590" s="220"/>
      <c r="AH590" s="220"/>
      <c r="AI590" s="220"/>
      <c r="AJ590" s="220"/>
      <c r="AK590" s="220"/>
      <c r="AL590" s="220"/>
      <c r="AM590" s="220"/>
      <c r="AN590" s="220"/>
      <c r="AO590" s="267"/>
      <c r="AP590" s="220"/>
      <c r="AQ590" s="224"/>
      <c r="AR590" s="224"/>
      <c r="AS590" s="224"/>
      <c r="AT590" s="224"/>
      <c r="AU590" s="224"/>
      <c r="AV590" s="224"/>
      <c r="AW590" s="224"/>
      <c r="AX590" s="224"/>
      <c r="AY590" s="224"/>
    </row>
    <row r="591">
      <c r="A591" s="219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5"/>
      <c r="AA591" s="225"/>
      <c r="AB591" s="225"/>
      <c r="AC591" s="225"/>
      <c r="AD591" s="225"/>
      <c r="AE591" s="225"/>
      <c r="AF591" s="225"/>
      <c r="AG591" s="220"/>
      <c r="AH591" s="220"/>
      <c r="AI591" s="220"/>
      <c r="AJ591" s="220"/>
      <c r="AK591" s="220"/>
      <c r="AL591" s="220"/>
      <c r="AM591" s="220"/>
      <c r="AN591" s="220"/>
      <c r="AO591" s="267"/>
      <c r="AP591" s="220"/>
      <c r="AQ591" s="224"/>
      <c r="AR591" s="224"/>
      <c r="AS591" s="224"/>
      <c r="AT591" s="224"/>
      <c r="AU591" s="224"/>
      <c r="AV591" s="224"/>
      <c r="AW591" s="224"/>
      <c r="AX591" s="224"/>
      <c r="AY591" s="224"/>
    </row>
    <row r="592">
      <c r="A592" s="219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5"/>
      <c r="AA592" s="225"/>
      <c r="AB592" s="225"/>
      <c r="AC592" s="225"/>
      <c r="AD592" s="225"/>
      <c r="AE592" s="225"/>
      <c r="AF592" s="225"/>
      <c r="AG592" s="220"/>
      <c r="AH592" s="220"/>
      <c r="AI592" s="220"/>
      <c r="AJ592" s="220"/>
      <c r="AK592" s="220"/>
      <c r="AL592" s="220"/>
      <c r="AM592" s="220"/>
      <c r="AN592" s="220"/>
      <c r="AO592" s="267"/>
      <c r="AP592" s="220"/>
      <c r="AQ592" s="224"/>
      <c r="AR592" s="224"/>
      <c r="AS592" s="224"/>
      <c r="AT592" s="224"/>
      <c r="AU592" s="224"/>
      <c r="AV592" s="224"/>
      <c r="AW592" s="224"/>
      <c r="AX592" s="224"/>
      <c r="AY592" s="224"/>
    </row>
    <row r="593">
      <c r="A593" s="219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5"/>
      <c r="AA593" s="225"/>
      <c r="AB593" s="225"/>
      <c r="AC593" s="225"/>
      <c r="AD593" s="225"/>
      <c r="AE593" s="225"/>
      <c r="AF593" s="225"/>
      <c r="AG593" s="220"/>
      <c r="AH593" s="220"/>
      <c r="AI593" s="220"/>
      <c r="AJ593" s="220"/>
      <c r="AK593" s="220"/>
      <c r="AL593" s="220"/>
      <c r="AM593" s="220"/>
      <c r="AN593" s="220"/>
      <c r="AO593" s="267"/>
      <c r="AP593" s="220"/>
      <c r="AQ593" s="224"/>
      <c r="AR593" s="224"/>
      <c r="AS593" s="224"/>
      <c r="AT593" s="224"/>
      <c r="AU593" s="224"/>
      <c r="AV593" s="224"/>
      <c r="AW593" s="224"/>
      <c r="AX593" s="224"/>
      <c r="AY593" s="224"/>
    </row>
    <row r="594">
      <c r="A594" s="219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5"/>
      <c r="AA594" s="225"/>
      <c r="AB594" s="225"/>
      <c r="AC594" s="225"/>
      <c r="AD594" s="225"/>
      <c r="AE594" s="225"/>
      <c r="AF594" s="225"/>
      <c r="AG594" s="220"/>
      <c r="AH594" s="220"/>
      <c r="AI594" s="220"/>
      <c r="AJ594" s="220"/>
      <c r="AK594" s="220"/>
      <c r="AL594" s="220"/>
      <c r="AM594" s="220"/>
      <c r="AN594" s="220"/>
      <c r="AO594" s="267"/>
      <c r="AP594" s="220"/>
      <c r="AQ594" s="224"/>
      <c r="AR594" s="224"/>
      <c r="AS594" s="224"/>
      <c r="AT594" s="224"/>
      <c r="AU594" s="224"/>
      <c r="AV594" s="224"/>
      <c r="AW594" s="224"/>
      <c r="AX594" s="224"/>
      <c r="AY594" s="224"/>
    </row>
    <row r="595">
      <c r="A595" s="219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5"/>
      <c r="AA595" s="225"/>
      <c r="AB595" s="225"/>
      <c r="AC595" s="225"/>
      <c r="AD595" s="225"/>
      <c r="AE595" s="225"/>
      <c r="AF595" s="225"/>
      <c r="AG595" s="220"/>
      <c r="AH595" s="220"/>
      <c r="AI595" s="220"/>
      <c r="AJ595" s="220"/>
      <c r="AK595" s="220"/>
      <c r="AL595" s="220"/>
      <c r="AM595" s="220"/>
      <c r="AN595" s="220"/>
      <c r="AO595" s="267"/>
      <c r="AP595" s="220"/>
      <c r="AQ595" s="224"/>
      <c r="AR595" s="224"/>
      <c r="AS595" s="224"/>
      <c r="AT595" s="224"/>
      <c r="AU595" s="224"/>
      <c r="AV595" s="224"/>
      <c r="AW595" s="224"/>
      <c r="AX595" s="224"/>
      <c r="AY595" s="224"/>
    </row>
    <row r="596">
      <c r="A596" s="219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5"/>
      <c r="AA596" s="225"/>
      <c r="AB596" s="225"/>
      <c r="AC596" s="225"/>
      <c r="AD596" s="225"/>
      <c r="AE596" s="225"/>
      <c r="AF596" s="225"/>
      <c r="AG596" s="220"/>
      <c r="AH596" s="220"/>
      <c r="AI596" s="220"/>
      <c r="AJ596" s="220"/>
      <c r="AK596" s="220"/>
      <c r="AL596" s="220"/>
      <c r="AM596" s="220"/>
      <c r="AN596" s="220"/>
      <c r="AO596" s="267"/>
      <c r="AP596" s="220"/>
      <c r="AQ596" s="224"/>
      <c r="AR596" s="224"/>
      <c r="AS596" s="224"/>
      <c r="AT596" s="224"/>
      <c r="AU596" s="224"/>
      <c r="AV596" s="224"/>
      <c r="AW596" s="224"/>
      <c r="AX596" s="224"/>
      <c r="AY596" s="224"/>
    </row>
    <row r="597">
      <c r="A597" s="219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5"/>
      <c r="AA597" s="225"/>
      <c r="AB597" s="225"/>
      <c r="AC597" s="225"/>
      <c r="AD597" s="225"/>
      <c r="AE597" s="225"/>
      <c r="AF597" s="225"/>
      <c r="AG597" s="220"/>
      <c r="AH597" s="220"/>
      <c r="AI597" s="220"/>
      <c r="AJ597" s="220"/>
      <c r="AK597" s="220"/>
      <c r="AL597" s="220"/>
      <c r="AM597" s="220"/>
      <c r="AN597" s="220"/>
      <c r="AO597" s="267"/>
      <c r="AP597" s="220"/>
      <c r="AQ597" s="224"/>
      <c r="AR597" s="224"/>
      <c r="AS597" s="224"/>
      <c r="AT597" s="224"/>
      <c r="AU597" s="224"/>
      <c r="AV597" s="224"/>
      <c r="AW597" s="224"/>
      <c r="AX597" s="224"/>
      <c r="AY597" s="224"/>
    </row>
    <row r="598">
      <c r="A598" s="219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5"/>
      <c r="AA598" s="225"/>
      <c r="AB598" s="225"/>
      <c r="AC598" s="225"/>
      <c r="AD598" s="225"/>
      <c r="AE598" s="225"/>
      <c r="AF598" s="225"/>
      <c r="AG598" s="220"/>
      <c r="AH598" s="220"/>
      <c r="AI598" s="220"/>
      <c r="AJ598" s="220"/>
      <c r="AK598" s="220"/>
      <c r="AL598" s="220"/>
      <c r="AM598" s="220"/>
      <c r="AN598" s="220"/>
      <c r="AO598" s="267"/>
      <c r="AP598" s="220"/>
      <c r="AQ598" s="224"/>
      <c r="AR598" s="224"/>
      <c r="AS598" s="224"/>
      <c r="AT598" s="224"/>
      <c r="AU598" s="224"/>
      <c r="AV598" s="224"/>
      <c r="AW598" s="224"/>
      <c r="AX598" s="224"/>
      <c r="AY598" s="224"/>
    </row>
    <row r="599">
      <c r="A599" s="219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5"/>
      <c r="AA599" s="225"/>
      <c r="AB599" s="225"/>
      <c r="AC599" s="225"/>
      <c r="AD599" s="225"/>
      <c r="AE599" s="225"/>
      <c r="AF599" s="225"/>
      <c r="AG599" s="220"/>
      <c r="AH599" s="220"/>
      <c r="AI599" s="220"/>
      <c r="AJ599" s="220"/>
      <c r="AK599" s="220"/>
      <c r="AL599" s="220"/>
      <c r="AM599" s="220"/>
      <c r="AN599" s="220"/>
      <c r="AO599" s="267"/>
      <c r="AP599" s="220"/>
      <c r="AQ599" s="224"/>
      <c r="AR599" s="224"/>
      <c r="AS599" s="224"/>
      <c r="AT599" s="224"/>
      <c r="AU599" s="224"/>
      <c r="AV599" s="224"/>
      <c r="AW599" s="224"/>
      <c r="AX599" s="224"/>
      <c r="AY599" s="224"/>
    </row>
    <row r="600">
      <c r="A600" s="219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5"/>
      <c r="AA600" s="225"/>
      <c r="AB600" s="225"/>
      <c r="AC600" s="225"/>
      <c r="AD600" s="225"/>
      <c r="AE600" s="225"/>
      <c r="AF600" s="225"/>
      <c r="AG600" s="220"/>
      <c r="AH600" s="220"/>
      <c r="AI600" s="220"/>
      <c r="AJ600" s="220"/>
      <c r="AK600" s="220"/>
      <c r="AL600" s="220"/>
      <c r="AM600" s="220"/>
      <c r="AN600" s="220"/>
      <c r="AO600" s="267"/>
      <c r="AP600" s="220"/>
      <c r="AQ600" s="224"/>
      <c r="AR600" s="224"/>
      <c r="AS600" s="224"/>
      <c r="AT600" s="224"/>
      <c r="AU600" s="224"/>
      <c r="AV600" s="224"/>
      <c r="AW600" s="224"/>
      <c r="AX600" s="224"/>
      <c r="AY600" s="224"/>
    </row>
    <row r="601">
      <c r="A601" s="219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5"/>
      <c r="AA601" s="225"/>
      <c r="AB601" s="225"/>
      <c r="AC601" s="225"/>
      <c r="AD601" s="225"/>
      <c r="AE601" s="225"/>
      <c r="AF601" s="225"/>
      <c r="AG601" s="220"/>
      <c r="AH601" s="220"/>
      <c r="AI601" s="220"/>
      <c r="AJ601" s="220"/>
      <c r="AK601" s="220"/>
      <c r="AL601" s="220"/>
      <c r="AM601" s="220"/>
      <c r="AN601" s="220"/>
      <c r="AO601" s="267"/>
      <c r="AP601" s="220"/>
      <c r="AQ601" s="224"/>
      <c r="AR601" s="224"/>
      <c r="AS601" s="224"/>
      <c r="AT601" s="224"/>
      <c r="AU601" s="224"/>
      <c r="AV601" s="224"/>
      <c r="AW601" s="224"/>
      <c r="AX601" s="224"/>
      <c r="AY601" s="224"/>
    </row>
    <row r="602">
      <c r="A602" s="219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5"/>
      <c r="AA602" s="225"/>
      <c r="AB602" s="225"/>
      <c r="AC602" s="225"/>
      <c r="AD602" s="225"/>
      <c r="AE602" s="225"/>
      <c r="AF602" s="225"/>
      <c r="AG602" s="220"/>
      <c r="AH602" s="220"/>
      <c r="AI602" s="220"/>
      <c r="AJ602" s="220"/>
      <c r="AK602" s="220"/>
      <c r="AL602" s="220"/>
      <c r="AM602" s="220"/>
      <c r="AN602" s="220"/>
      <c r="AO602" s="267"/>
      <c r="AP602" s="220"/>
      <c r="AQ602" s="224"/>
      <c r="AR602" s="224"/>
      <c r="AS602" s="224"/>
      <c r="AT602" s="224"/>
      <c r="AU602" s="224"/>
      <c r="AV602" s="224"/>
      <c r="AW602" s="224"/>
      <c r="AX602" s="224"/>
      <c r="AY602" s="224"/>
    </row>
    <row r="603">
      <c r="A603" s="219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5"/>
      <c r="AA603" s="225"/>
      <c r="AB603" s="225"/>
      <c r="AC603" s="225"/>
      <c r="AD603" s="225"/>
      <c r="AE603" s="225"/>
      <c r="AF603" s="225"/>
      <c r="AG603" s="220"/>
      <c r="AH603" s="220"/>
      <c r="AI603" s="220"/>
      <c r="AJ603" s="220"/>
      <c r="AK603" s="220"/>
      <c r="AL603" s="220"/>
      <c r="AM603" s="220"/>
      <c r="AN603" s="220"/>
      <c r="AO603" s="267"/>
      <c r="AP603" s="220"/>
      <c r="AQ603" s="224"/>
      <c r="AR603" s="224"/>
      <c r="AS603" s="224"/>
      <c r="AT603" s="224"/>
      <c r="AU603" s="224"/>
      <c r="AV603" s="224"/>
      <c r="AW603" s="224"/>
      <c r="AX603" s="224"/>
      <c r="AY603" s="224"/>
    </row>
    <row r="604">
      <c r="A604" s="219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5"/>
      <c r="AA604" s="225"/>
      <c r="AB604" s="225"/>
      <c r="AC604" s="225"/>
      <c r="AD604" s="225"/>
      <c r="AE604" s="225"/>
      <c r="AF604" s="225"/>
      <c r="AG604" s="220"/>
      <c r="AH604" s="220"/>
      <c r="AI604" s="220"/>
      <c r="AJ604" s="220"/>
      <c r="AK604" s="220"/>
      <c r="AL604" s="220"/>
      <c r="AM604" s="220"/>
      <c r="AN604" s="220"/>
      <c r="AO604" s="267"/>
      <c r="AP604" s="220"/>
      <c r="AQ604" s="224"/>
      <c r="AR604" s="224"/>
      <c r="AS604" s="224"/>
      <c r="AT604" s="224"/>
      <c r="AU604" s="224"/>
      <c r="AV604" s="224"/>
      <c r="AW604" s="224"/>
      <c r="AX604" s="224"/>
      <c r="AY604" s="224"/>
    </row>
    <row r="605">
      <c r="A605" s="219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5"/>
      <c r="AA605" s="225"/>
      <c r="AB605" s="225"/>
      <c r="AC605" s="225"/>
      <c r="AD605" s="225"/>
      <c r="AE605" s="225"/>
      <c r="AF605" s="225"/>
      <c r="AG605" s="220"/>
      <c r="AH605" s="220"/>
      <c r="AI605" s="220"/>
      <c r="AJ605" s="220"/>
      <c r="AK605" s="220"/>
      <c r="AL605" s="220"/>
      <c r="AM605" s="220"/>
      <c r="AN605" s="220"/>
      <c r="AO605" s="267"/>
      <c r="AP605" s="220"/>
      <c r="AQ605" s="224"/>
      <c r="AR605" s="224"/>
      <c r="AS605" s="224"/>
      <c r="AT605" s="224"/>
      <c r="AU605" s="224"/>
      <c r="AV605" s="224"/>
      <c r="AW605" s="224"/>
      <c r="AX605" s="224"/>
      <c r="AY605" s="224"/>
    </row>
    <row r="606">
      <c r="A606" s="219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5"/>
      <c r="AA606" s="225"/>
      <c r="AB606" s="225"/>
      <c r="AC606" s="225"/>
      <c r="AD606" s="225"/>
      <c r="AE606" s="225"/>
      <c r="AF606" s="225"/>
      <c r="AG606" s="220"/>
      <c r="AH606" s="220"/>
      <c r="AI606" s="220"/>
      <c r="AJ606" s="220"/>
      <c r="AK606" s="220"/>
      <c r="AL606" s="220"/>
      <c r="AM606" s="220"/>
      <c r="AN606" s="220"/>
      <c r="AO606" s="267"/>
      <c r="AP606" s="220"/>
      <c r="AQ606" s="224"/>
      <c r="AR606" s="224"/>
      <c r="AS606" s="224"/>
      <c r="AT606" s="224"/>
      <c r="AU606" s="224"/>
      <c r="AV606" s="224"/>
      <c r="AW606" s="224"/>
      <c r="AX606" s="224"/>
      <c r="AY606" s="224"/>
    </row>
    <row r="607">
      <c r="A607" s="219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5"/>
      <c r="AA607" s="225"/>
      <c r="AB607" s="225"/>
      <c r="AC607" s="225"/>
      <c r="AD607" s="225"/>
      <c r="AE607" s="225"/>
      <c r="AF607" s="225"/>
      <c r="AG607" s="220"/>
      <c r="AH607" s="220"/>
      <c r="AI607" s="220"/>
      <c r="AJ607" s="220"/>
      <c r="AK607" s="220"/>
      <c r="AL607" s="220"/>
      <c r="AM607" s="220"/>
      <c r="AN607" s="220"/>
      <c r="AO607" s="267"/>
      <c r="AP607" s="220"/>
      <c r="AQ607" s="224"/>
      <c r="AR607" s="224"/>
      <c r="AS607" s="224"/>
      <c r="AT607" s="224"/>
      <c r="AU607" s="224"/>
      <c r="AV607" s="224"/>
      <c r="AW607" s="224"/>
      <c r="AX607" s="224"/>
      <c r="AY607" s="224"/>
    </row>
    <row r="608">
      <c r="A608" s="219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5"/>
      <c r="AA608" s="225"/>
      <c r="AB608" s="225"/>
      <c r="AC608" s="225"/>
      <c r="AD608" s="225"/>
      <c r="AE608" s="225"/>
      <c r="AF608" s="225"/>
      <c r="AG608" s="220"/>
      <c r="AH608" s="220"/>
      <c r="AI608" s="220"/>
      <c r="AJ608" s="220"/>
      <c r="AK608" s="220"/>
      <c r="AL608" s="220"/>
      <c r="AM608" s="220"/>
      <c r="AN608" s="220"/>
      <c r="AO608" s="267"/>
      <c r="AP608" s="220"/>
      <c r="AQ608" s="224"/>
      <c r="AR608" s="224"/>
      <c r="AS608" s="224"/>
      <c r="AT608" s="224"/>
      <c r="AU608" s="224"/>
      <c r="AV608" s="224"/>
      <c r="AW608" s="224"/>
      <c r="AX608" s="224"/>
      <c r="AY608" s="224"/>
    </row>
    <row r="609">
      <c r="A609" s="219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5"/>
      <c r="AA609" s="225"/>
      <c r="AB609" s="225"/>
      <c r="AC609" s="225"/>
      <c r="AD609" s="225"/>
      <c r="AE609" s="225"/>
      <c r="AF609" s="225"/>
      <c r="AG609" s="220"/>
      <c r="AH609" s="220"/>
      <c r="AI609" s="220"/>
      <c r="AJ609" s="220"/>
      <c r="AK609" s="220"/>
      <c r="AL609" s="220"/>
      <c r="AM609" s="220"/>
      <c r="AN609" s="220"/>
      <c r="AO609" s="267"/>
      <c r="AP609" s="220"/>
      <c r="AQ609" s="224"/>
      <c r="AR609" s="224"/>
      <c r="AS609" s="224"/>
      <c r="AT609" s="224"/>
      <c r="AU609" s="224"/>
      <c r="AV609" s="224"/>
      <c r="AW609" s="224"/>
      <c r="AX609" s="224"/>
      <c r="AY609" s="224"/>
    </row>
    <row r="610">
      <c r="A610" s="219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5"/>
      <c r="AA610" s="225"/>
      <c r="AB610" s="225"/>
      <c r="AC610" s="225"/>
      <c r="AD610" s="225"/>
      <c r="AE610" s="225"/>
      <c r="AF610" s="225"/>
      <c r="AG610" s="220"/>
      <c r="AH610" s="220"/>
      <c r="AI610" s="220"/>
      <c r="AJ610" s="220"/>
      <c r="AK610" s="220"/>
      <c r="AL610" s="220"/>
      <c r="AM610" s="220"/>
      <c r="AN610" s="220"/>
      <c r="AO610" s="267"/>
      <c r="AP610" s="220"/>
      <c r="AQ610" s="224"/>
      <c r="AR610" s="224"/>
      <c r="AS610" s="224"/>
      <c r="AT610" s="224"/>
      <c r="AU610" s="224"/>
      <c r="AV610" s="224"/>
      <c r="AW610" s="224"/>
      <c r="AX610" s="224"/>
      <c r="AY610" s="224"/>
    </row>
    <row r="611">
      <c r="A611" s="219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5"/>
      <c r="AA611" s="225"/>
      <c r="AB611" s="225"/>
      <c r="AC611" s="225"/>
      <c r="AD611" s="225"/>
      <c r="AE611" s="225"/>
      <c r="AF611" s="225"/>
      <c r="AG611" s="220"/>
      <c r="AH611" s="220"/>
      <c r="AI611" s="220"/>
      <c r="AJ611" s="220"/>
      <c r="AK611" s="220"/>
      <c r="AL611" s="220"/>
      <c r="AM611" s="220"/>
      <c r="AN611" s="220"/>
      <c r="AO611" s="267"/>
      <c r="AP611" s="220"/>
      <c r="AQ611" s="224"/>
      <c r="AR611" s="224"/>
      <c r="AS611" s="224"/>
      <c r="AT611" s="224"/>
      <c r="AU611" s="224"/>
      <c r="AV611" s="224"/>
      <c r="AW611" s="224"/>
      <c r="AX611" s="224"/>
      <c r="AY611" s="224"/>
    </row>
    <row r="612">
      <c r="A612" s="219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5"/>
      <c r="AA612" s="225"/>
      <c r="AB612" s="225"/>
      <c r="AC612" s="225"/>
      <c r="AD612" s="225"/>
      <c r="AE612" s="225"/>
      <c r="AF612" s="225"/>
      <c r="AG612" s="220"/>
      <c r="AH612" s="220"/>
      <c r="AI612" s="220"/>
      <c r="AJ612" s="220"/>
      <c r="AK612" s="220"/>
      <c r="AL612" s="220"/>
      <c r="AM612" s="220"/>
      <c r="AN612" s="220"/>
      <c r="AO612" s="267"/>
      <c r="AP612" s="220"/>
      <c r="AQ612" s="224"/>
      <c r="AR612" s="224"/>
      <c r="AS612" s="224"/>
      <c r="AT612" s="224"/>
      <c r="AU612" s="224"/>
      <c r="AV612" s="224"/>
      <c r="AW612" s="224"/>
      <c r="AX612" s="224"/>
      <c r="AY612" s="224"/>
    </row>
    <row r="613">
      <c r="A613" s="219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5"/>
      <c r="AA613" s="225"/>
      <c r="AB613" s="225"/>
      <c r="AC613" s="225"/>
      <c r="AD613" s="225"/>
      <c r="AE613" s="225"/>
      <c r="AF613" s="225"/>
      <c r="AG613" s="220"/>
      <c r="AH613" s="220"/>
      <c r="AI613" s="220"/>
      <c r="AJ613" s="220"/>
      <c r="AK613" s="220"/>
      <c r="AL613" s="220"/>
      <c r="AM613" s="220"/>
      <c r="AN613" s="220"/>
      <c r="AO613" s="267"/>
      <c r="AP613" s="220"/>
      <c r="AQ613" s="224"/>
      <c r="AR613" s="224"/>
      <c r="AS613" s="224"/>
      <c r="AT613" s="224"/>
      <c r="AU613" s="224"/>
      <c r="AV613" s="224"/>
      <c r="AW613" s="224"/>
      <c r="AX613" s="224"/>
      <c r="AY613" s="224"/>
    </row>
    <row r="614">
      <c r="A614" s="219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5"/>
      <c r="AA614" s="225"/>
      <c r="AB614" s="225"/>
      <c r="AC614" s="225"/>
      <c r="AD614" s="225"/>
      <c r="AE614" s="225"/>
      <c r="AF614" s="225"/>
      <c r="AG614" s="220"/>
      <c r="AH614" s="220"/>
      <c r="AI614" s="220"/>
      <c r="AJ614" s="220"/>
      <c r="AK614" s="220"/>
      <c r="AL614" s="220"/>
      <c r="AM614" s="220"/>
      <c r="AN614" s="220"/>
      <c r="AO614" s="267"/>
      <c r="AP614" s="220"/>
      <c r="AQ614" s="224"/>
      <c r="AR614" s="224"/>
      <c r="AS614" s="224"/>
      <c r="AT614" s="224"/>
      <c r="AU614" s="224"/>
      <c r="AV614" s="224"/>
      <c r="AW614" s="224"/>
      <c r="AX614" s="224"/>
      <c r="AY614" s="224"/>
    </row>
    <row r="615">
      <c r="A615" s="219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5"/>
      <c r="AA615" s="225"/>
      <c r="AB615" s="225"/>
      <c r="AC615" s="225"/>
      <c r="AD615" s="225"/>
      <c r="AE615" s="225"/>
      <c r="AF615" s="225"/>
      <c r="AG615" s="220"/>
      <c r="AH615" s="220"/>
      <c r="AI615" s="220"/>
      <c r="AJ615" s="220"/>
      <c r="AK615" s="220"/>
      <c r="AL615" s="220"/>
      <c r="AM615" s="220"/>
      <c r="AN615" s="220"/>
      <c r="AO615" s="267"/>
      <c r="AP615" s="220"/>
      <c r="AQ615" s="224"/>
      <c r="AR615" s="224"/>
      <c r="AS615" s="224"/>
      <c r="AT615" s="224"/>
      <c r="AU615" s="224"/>
      <c r="AV615" s="224"/>
      <c r="AW615" s="224"/>
      <c r="AX615" s="224"/>
      <c r="AY615" s="224"/>
    </row>
    <row r="616">
      <c r="A616" s="219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5"/>
      <c r="AA616" s="225"/>
      <c r="AB616" s="225"/>
      <c r="AC616" s="225"/>
      <c r="AD616" s="225"/>
      <c r="AE616" s="225"/>
      <c r="AF616" s="225"/>
      <c r="AG616" s="220"/>
      <c r="AH616" s="220"/>
      <c r="AI616" s="220"/>
      <c r="AJ616" s="220"/>
      <c r="AK616" s="220"/>
      <c r="AL616" s="220"/>
      <c r="AM616" s="220"/>
      <c r="AN616" s="220"/>
      <c r="AO616" s="267"/>
      <c r="AP616" s="220"/>
      <c r="AQ616" s="224"/>
      <c r="AR616" s="224"/>
      <c r="AS616" s="224"/>
      <c r="AT616" s="224"/>
      <c r="AU616" s="224"/>
      <c r="AV616" s="224"/>
      <c r="AW616" s="224"/>
      <c r="AX616" s="224"/>
      <c r="AY616" s="224"/>
    </row>
    <row r="617">
      <c r="A617" s="219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5"/>
      <c r="AA617" s="225"/>
      <c r="AB617" s="225"/>
      <c r="AC617" s="225"/>
      <c r="AD617" s="225"/>
      <c r="AE617" s="225"/>
      <c r="AF617" s="225"/>
      <c r="AG617" s="220"/>
      <c r="AH617" s="220"/>
      <c r="AI617" s="220"/>
      <c r="AJ617" s="220"/>
      <c r="AK617" s="220"/>
      <c r="AL617" s="220"/>
      <c r="AM617" s="220"/>
      <c r="AN617" s="220"/>
      <c r="AO617" s="267"/>
      <c r="AP617" s="220"/>
      <c r="AQ617" s="224"/>
      <c r="AR617" s="224"/>
      <c r="AS617" s="224"/>
      <c r="AT617" s="224"/>
      <c r="AU617" s="224"/>
      <c r="AV617" s="224"/>
      <c r="AW617" s="224"/>
      <c r="AX617" s="224"/>
      <c r="AY617" s="224"/>
    </row>
    <row r="618">
      <c r="A618" s="219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5"/>
      <c r="AA618" s="225"/>
      <c r="AB618" s="225"/>
      <c r="AC618" s="225"/>
      <c r="AD618" s="225"/>
      <c r="AE618" s="225"/>
      <c r="AF618" s="225"/>
      <c r="AG618" s="220"/>
      <c r="AH618" s="220"/>
      <c r="AI618" s="220"/>
      <c r="AJ618" s="220"/>
      <c r="AK618" s="220"/>
      <c r="AL618" s="220"/>
      <c r="AM618" s="220"/>
      <c r="AN618" s="220"/>
      <c r="AO618" s="267"/>
      <c r="AP618" s="220"/>
      <c r="AQ618" s="224"/>
      <c r="AR618" s="224"/>
      <c r="AS618" s="224"/>
      <c r="AT618" s="224"/>
      <c r="AU618" s="224"/>
      <c r="AV618" s="224"/>
      <c r="AW618" s="224"/>
      <c r="AX618" s="224"/>
      <c r="AY618" s="224"/>
    </row>
    <row r="619">
      <c r="A619" s="219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5"/>
      <c r="AA619" s="225"/>
      <c r="AB619" s="225"/>
      <c r="AC619" s="225"/>
      <c r="AD619" s="225"/>
      <c r="AE619" s="225"/>
      <c r="AF619" s="225"/>
      <c r="AG619" s="220"/>
      <c r="AH619" s="220"/>
      <c r="AI619" s="220"/>
      <c r="AJ619" s="220"/>
      <c r="AK619" s="220"/>
      <c r="AL619" s="220"/>
      <c r="AM619" s="220"/>
      <c r="AN619" s="220"/>
      <c r="AO619" s="267"/>
      <c r="AP619" s="220"/>
      <c r="AQ619" s="224"/>
      <c r="AR619" s="224"/>
      <c r="AS619" s="224"/>
      <c r="AT619" s="224"/>
      <c r="AU619" s="224"/>
      <c r="AV619" s="224"/>
      <c r="AW619" s="224"/>
      <c r="AX619" s="224"/>
      <c r="AY619" s="224"/>
    </row>
    <row r="620">
      <c r="A620" s="219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5"/>
      <c r="AA620" s="225"/>
      <c r="AB620" s="225"/>
      <c r="AC620" s="225"/>
      <c r="AD620" s="225"/>
      <c r="AE620" s="225"/>
      <c r="AF620" s="225"/>
      <c r="AG620" s="220"/>
      <c r="AH620" s="220"/>
      <c r="AI620" s="220"/>
      <c r="AJ620" s="220"/>
      <c r="AK620" s="220"/>
      <c r="AL620" s="220"/>
      <c r="AM620" s="220"/>
      <c r="AN620" s="220"/>
      <c r="AO620" s="267"/>
      <c r="AP620" s="220"/>
      <c r="AQ620" s="224"/>
      <c r="AR620" s="224"/>
      <c r="AS620" s="224"/>
      <c r="AT620" s="224"/>
      <c r="AU620" s="224"/>
      <c r="AV620" s="224"/>
      <c r="AW620" s="224"/>
      <c r="AX620" s="224"/>
      <c r="AY620" s="224"/>
    </row>
    <row r="621">
      <c r="A621" s="219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5"/>
      <c r="AA621" s="225"/>
      <c r="AB621" s="225"/>
      <c r="AC621" s="225"/>
      <c r="AD621" s="225"/>
      <c r="AE621" s="225"/>
      <c r="AF621" s="225"/>
      <c r="AG621" s="220"/>
      <c r="AH621" s="220"/>
      <c r="AI621" s="220"/>
      <c r="AJ621" s="220"/>
      <c r="AK621" s="220"/>
      <c r="AL621" s="220"/>
      <c r="AM621" s="220"/>
      <c r="AN621" s="220"/>
      <c r="AO621" s="267"/>
      <c r="AP621" s="220"/>
      <c r="AQ621" s="224"/>
      <c r="AR621" s="224"/>
      <c r="AS621" s="224"/>
      <c r="AT621" s="224"/>
      <c r="AU621" s="224"/>
      <c r="AV621" s="224"/>
      <c r="AW621" s="224"/>
      <c r="AX621" s="224"/>
      <c r="AY621" s="224"/>
    </row>
    <row r="622">
      <c r="A622" s="219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5"/>
      <c r="AA622" s="225"/>
      <c r="AB622" s="225"/>
      <c r="AC622" s="225"/>
      <c r="AD622" s="225"/>
      <c r="AE622" s="225"/>
      <c r="AF622" s="225"/>
      <c r="AG622" s="220"/>
      <c r="AH622" s="220"/>
      <c r="AI622" s="220"/>
      <c r="AJ622" s="220"/>
      <c r="AK622" s="220"/>
      <c r="AL622" s="220"/>
      <c r="AM622" s="220"/>
      <c r="AN622" s="220"/>
      <c r="AO622" s="267"/>
      <c r="AP622" s="220"/>
      <c r="AQ622" s="224"/>
      <c r="AR622" s="224"/>
      <c r="AS622" s="224"/>
      <c r="AT622" s="224"/>
      <c r="AU622" s="224"/>
      <c r="AV622" s="224"/>
      <c r="AW622" s="224"/>
      <c r="AX622" s="224"/>
      <c r="AY622" s="224"/>
    </row>
    <row r="623">
      <c r="A623" s="219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5"/>
      <c r="AA623" s="225"/>
      <c r="AB623" s="225"/>
      <c r="AC623" s="225"/>
      <c r="AD623" s="225"/>
      <c r="AE623" s="225"/>
      <c r="AF623" s="225"/>
      <c r="AG623" s="220"/>
      <c r="AH623" s="220"/>
      <c r="AI623" s="220"/>
      <c r="AJ623" s="220"/>
      <c r="AK623" s="220"/>
      <c r="AL623" s="220"/>
      <c r="AM623" s="220"/>
      <c r="AN623" s="220"/>
      <c r="AO623" s="267"/>
      <c r="AP623" s="220"/>
      <c r="AQ623" s="224"/>
      <c r="AR623" s="224"/>
      <c r="AS623" s="224"/>
      <c r="AT623" s="224"/>
      <c r="AU623" s="224"/>
      <c r="AV623" s="224"/>
      <c r="AW623" s="224"/>
      <c r="AX623" s="224"/>
      <c r="AY623" s="224"/>
    </row>
    <row r="624">
      <c r="A624" s="219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5"/>
      <c r="AA624" s="225"/>
      <c r="AB624" s="225"/>
      <c r="AC624" s="225"/>
      <c r="AD624" s="225"/>
      <c r="AE624" s="225"/>
      <c r="AF624" s="225"/>
      <c r="AG624" s="220"/>
      <c r="AH624" s="220"/>
      <c r="AI624" s="220"/>
      <c r="AJ624" s="220"/>
      <c r="AK624" s="220"/>
      <c r="AL624" s="220"/>
      <c r="AM624" s="220"/>
      <c r="AN624" s="220"/>
      <c r="AO624" s="267"/>
      <c r="AP624" s="220"/>
      <c r="AQ624" s="224"/>
      <c r="AR624" s="224"/>
      <c r="AS624" s="224"/>
      <c r="AT624" s="224"/>
      <c r="AU624" s="224"/>
      <c r="AV624" s="224"/>
      <c r="AW624" s="224"/>
      <c r="AX624" s="224"/>
      <c r="AY624" s="224"/>
    </row>
    <row r="625">
      <c r="A625" s="219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5"/>
      <c r="AA625" s="225"/>
      <c r="AB625" s="225"/>
      <c r="AC625" s="225"/>
      <c r="AD625" s="225"/>
      <c r="AE625" s="225"/>
      <c r="AF625" s="225"/>
      <c r="AG625" s="220"/>
      <c r="AH625" s="220"/>
      <c r="AI625" s="220"/>
      <c r="AJ625" s="220"/>
      <c r="AK625" s="220"/>
      <c r="AL625" s="220"/>
      <c r="AM625" s="220"/>
      <c r="AN625" s="220"/>
      <c r="AO625" s="267"/>
      <c r="AP625" s="220"/>
      <c r="AQ625" s="224"/>
      <c r="AR625" s="224"/>
      <c r="AS625" s="224"/>
      <c r="AT625" s="224"/>
      <c r="AU625" s="224"/>
      <c r="AV625" s="224"/>
      <c r="AW625" s="224"/>
      <c r="AX625" s="224"/>
      <c r="AY625" s="224"/>
    </row>
    <row r="626">
      <c r="A626" s="219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5"/>
      <c r="AA626" s="225"/>
      <c r="AB626" s="225"/>
      <c r="AC626" s="225"/>
      <c r="AD626" s="225"/>
      <c r="AE626" s="225"/>
      <c r="AF626" s="225"/>
      <c r="AG626" s="220"/>
      <c r="AH626" s="220"/>
      <c r="AI626" s="220"/>
      <c r="AJ626" s="220"/>
      <c r="AK626" s="220"/>
      <c r="AL626" s="220"/>
      <c r="AM626" s="220"/>
      <c r="AN626" s="220"/>
      <c r="AO626" s="267"/>
      <c r="AP626" s="220"/>
      <c r="AQ626" s="224"/>
      <c r="AR626" s="224"/>
      <c r="AS626" s="224"/>
      <c r="AT626" s="224"/>
      <c r="AU626" s="224"/>
      <c r="AV626" s="224"/>
      <c r="AW626" s="224"/>
      <c r="AX626" s="224"/>
      <c r="AY626" s="224"/>
    </row>
    <row r="627">
      <c r="A627" s="219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5"/>
      <c r="AA627" s="225"/>
      <c r="AB627" s="225"/>
      <c r="AC627" s="225"/>
      <c r="AD627" s="225"/>
      <c r="AE627" s="225"/>
      <c r="AF627" s="225"/>
      <c r="AG627" s="220"/>
      <c r="AH627" s="220"/>
      <c r="AI627" s="220"/>
      <c r="AJ627" s="220"/>
      <c r="AK627" s="220"/>
      <c r="AL627" s="220"/>
      <c r="AM627" s="220"/>
      <c r="AN627" s="220"/>
      <c r="AO627" s="267"/>
      <c r="AP627" s="220"/>
      <c r="AQ627" s="224"/>
      <c r="AR627" s="224"/>
      <c r="AS627" s="224"/>
      <c r="AT627" s="224"/>
      <c r="AU627" s="224"/>
      <c r="AV627" s="224"/>
      <c r="AW627" s="224"/>
      <c r="AX627" s="224"/>
      <c r="AY627" s="224"/>
    </row>
    <row r="628">
      <c r="A628" s="219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5"/>
      <c r="AA628" s="225"/>
      <c r="AB628" s="225"/>
      <c r="AC628" s="225"/>
      <c r="AD628" s="225"/>
      <c r="AE628" s="225"/>
      <c r="AF628" s="225"/>
      <c r="AG628" s="220"/>
      <c r="AH628" s="220"/>
      <c r="AI628" s="220"/>
      <c r="AJ628" s="220"/>
      <c r="AK628" s="220"/>
      <c r="AL628" s="220"/>
      <c r="AM628" s="220"/>
      <c r="AN628" s="220"/>
      <c r="AO628" s="267"/>
      <c r="AP628" s="220"/>
      <c r="AQ628" s="224"/>
      <c r="AR628" s="224"/>
      <c r="AS628" s="224"/>
      <c r="AT628" s="224"/>
      <c r="AU628" s="224"/>
      <c r="AV628" s="224"/>
      <c r="AW628" s="224"/>
      <c r="AX628" s="224"/>
      <c r="AY628" s="224"/>
    </row>
    <row r="629">
      <c r="A629" s="219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5"/>
      <c r="AA629" s="225"/>
      <c r="AB629" s="225"/>
      <c r="AC629" s="225"/>
      <c r="AD629" s="225"/>
      <c r="AE629" s="225"/>
      <c r="AF629" s="225"/>
      <c r="AG629" s="220"/>
      <c r="AH629" s="220"/>
      <c r="AI629" s="220"/>
      <c r="AJ629" s="220"/>
      <c r="AK629" s="220"/>
      <c r="AL629" s="220"/>
      <c r="AM629" s="220"/>
      <c r="AN629" s="220"/>
      <c r="AO629" s="267"/>
      <c r="AP629" s="220"/>
      <c r="AQ629" s="224"/>
      <c r="AR629" s="224"/>
      <c r="AS629" s="224"/>
      <c r="AT629" s="224"/>
      <c r="AU629" s="224"/>
      <c r="AV629" s="224"/>
      <c r="AW629" s="224"/>
      <c r="AX629" s="224"/>
      <c r="AY629" s="224"/>
    </row>
    <row r="630">
      <c r="A630" s="219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5"/>
      <c r="AA630" s="225"/>
      <c r="AB630" s="225"/>
      <c r="AC630" s="225"/>
      <c r="AD630" s="225"/>
      <c r="AE630" s="225"/>
      <c r="AF630" s="225"/>
      <c r="AG630" s="220"/>
      <c r="AH630" s="220"/>
      <c r="AI630" s="220"/>
      <c r="AJ630" s="220"/>
      <c r="AK630" s="220"/>
      <c r="AL630" s="220"/>
      <c r="AM630" s="220"/>
      <c r="AN630" s="220"/>
      <c r="AO630" s="267"/>
      <c r="AP630" s="220"/>
      <c r="AQ630" s="224"/>
      <c r="AR630" s="224"/>
      <c r="AS630" s="224"/>
      <c r="AT630" s="224"/>
      <c r="AU630" s="224"/>
      <c r="AV630" s="224"/>
      <c r="AW630" s="224"/>
      <c r="AX630" s="224"/>
      <c r="AY630" s="224"/>
    </row>
    <row r="631">
      <c r="A631" s="219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5"/>
      <c r="AA631" s="225"/>
      <c r="AB631" s="225"/>
      <c r="AC631" s="225"/>
      <c r="AD631" s="225"/>
      <c r="AE631" s="225"/>
      <c r="AF631" s="225"/>
      <c r="AG631" s="220"/>
      <c r="AH631" s="220"/>
      <c r="AI631" s="220"/>
      <c r="AJ631" s="220"/>
      <c r="AK631" s="220"/>
      <c r="AL631" s="220"/>
      <c r="AM631" s="220"/>
      <c r="AN631" s="220"/>
      <c r="AO631" s="267"/>
      <c r="AP631" s="220"/>
      <c r="AQ631" s="224"/>
      <c r="AR631" s="224"/>
      <c r="AS631" s="224"/>
      <c r="AT631" s="224"/>
      <c r="AU631" s="224"/>
      <c r="AV631" s="224"/>
      <c r="AW631" s="224"/>
      <c r="AX631" s="224"/>
      <c r="AY631" s="224"/>
    </row>
    <row r="632">
      <c r="A632" s="219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5"/>
      <c r="AA632" s="225"/>
      <c r="AB632" s="225"/>
      <c r="AC632" s="225"/>
      <c r="AD632" s="225"/>
      <c r="AE632" s="225"/>
      <c r="AF632" s="225"/>
      <c r="AG632" s="220"/>
      <c r="AH632" s="220"/>
      <c r="AI632" s="220"/>
      <c r="AJ632" s="220"/>
      <c r="AK632" s="220"/>
      <c r="AL632" s="220"/>
      <c r="AM632" s="220"/>
      <c r="AN632" s="220"/>
      <c r="AO632" s="267"/>
      <c r="AP632" s="220"/>
      <c r="AQ632" s="224"/>
      <c r="AR632" s="224"/>
      <c r="AS632" s="224"/>
      <c r="AT632" s="224"/>
      <c r="AU632" s="224"/>
      <c r="AV632" s="224"/>
      <c r="AW632" s="224"/>
      <c r="AX632" s="224"/>
      <c r="AY632" s="224"/>
    </row>
    <row r="633">
      <c r="A633" s="219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5"/>
      <c r="AA633" s="225"/>
      <c r="AB633" s="225"/>
      <c r="AC633" s="225"/>
      <c r="AD633" s="225"/>
      <c r="AE633" s="225"/>
      <c r="AF633" s="225"/>
      <c r="AG633" s="220"/>
      <c r="AH633" s="220"/>
      <c r="AI633" s="220"/>
      <c r="AJ633" s="220"/>
      <c r="AK633" s="220"/>
      <c r="AL633" s="220"/>
      <c r="AM633" s="220"/>
      <c r="AN633" s="220"/>
      <c r="AO633" s="267"/>
      <c r="AP633" s="220"/>
      <c r="AQ633" s="224"/>
      <c r="AR633" s="224"/>
      <c r="AS633" s="224"/>
      <c r="AT633" s="224"/>
      <c r="AU633" s="224"/>
      <c r="AV633" s="224"/>
      <c r="AW633" s="224"/>
      <c r="AX633" s="224"/>
      <c r="AY633" s="224"/>
    </row>
    <row r="634">
      <c r="A634" s="219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5"/>
      <c r="AA634" s="225"/>
      <c r="AB634" s="225"/>
      <c r="AC634" s="225"/>
      <c r="AD634" s="225"/>
      <c r="AE634" s="225"/>
      <c r="AF634" s="225"/>
      <c r="AG634" s="220"/>
      <c r="AH634" s="220"/>
      <c r="AI634" s="220"/>
      <c r="AJ634" s="220"/>
      <c r="AK634" s="220"/>
      <c r="AL634" s="220"/>
      <c r="AM634" s="220"/>
      <c r="AN634" s="220"/>
      <c r="AO634" s="267"/>
      <c r="AP634" s="220"/>
      <c r="AQ634" s="224"/>
      <c r="AR634" s="224"/>
      <c r="AS634" s="224"/>
      <c r="AT634" s="224"/>
      <c r="AU634" s="224"/>
      <c r="AV634" s="224"/>
      <c r="AW634" s="224"/>
      <c r="AX634" s="224"/>
      <c r="AY634" s="224"/>
    </row>
    <row r="635">
      <c r="A635" s="219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5"/>
      <c r="AA635" s="225"/>
      <c r="AB635" s="225"/>
      <c r="AC635" s="225"/>
      <c r="AD635" s="225"/>
      <c r="AE635" s="225"/>
      <c r="AF635" s="225"/>
      <c r="AG635" s="220"/>
      <c r="AH635" s="220"/>
      <c r="AI635" s="220"/>
      <c r="AJ635" s="220"/>
      <c r="AK635" s="220"/>
      <c r="AL635" s="220"/>
      <c r="AM635" s="220"/>
      <c r="AN635" s="220"/>
      <c r="AO635" s="267"/>
      <c r="AP635" s="220"/>
      <c r="AQ635" s="224"/>
      <c r="AR635" s="224"/>
      <c r="AS635" s="224"/>
      <c r="AT635" s="224"/>
      <c r="AU635" s="224"/>
      <c r="AV635" s="224"/>
      <c r="AW635" s="224"/>
      <c r="AX635" s="224"/>
      <c r="AY635" s="224"/>
    </row>
    <row r="636">
      <c r="A636" s="219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5"/>
      <c r="AA636" s="225"/>
      <c r="AB636" s="225"/>
      <c r="AC636" s="225"/>
      <c r="AD636" s="225"/>
      <c r="AE636" s="225"/>
      <c r="AF636" s="225"/>
      <c r="AG636" s="220"/>
      <c r="AH636" s="220"/>
      <c r="AI636" s="220"/>
      <c r="AJ636" s="220"/>
      <c r="AK636" s="220"/>
      <c r="AL636" s="220"/>
      <c r="AM636" s="220"/>
      <c r="AN636" s="220"/>
      <c r="AO636" s="267"/>
      <c r="AP636" s="220"/>
      <c r="AQ636" s="224"/>
      <c r="AR636" s="224"/>
      <c r="AS636" s="224"/>
      <c r="AT636" s="224"/>
      <c r="AU636" s="224"/>
      <c r="AV636" s="224"/>
      <c r="AW636" s="224"/>
      <c r="AX636" s="224"/>
      <c r="AY636" s="224"/>
    </row>
    <row r="637">
      <c r="A637" s="219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5"/>
      <c r="AA637" s="225"/>
      <c r="AB637" s="225"/>
      <c r="AC637" s="225"/>
      <c r="AD637" s="225"/>
      <c r="AE637" s="225"/>
      <c r="AF637" s="225"/>
      <c r="AG637" s="220"/>
      <c r="AH637" s="220"/>
      <c r="AI637" s="220"/>
      <c r="AJ637" s="220"/>
      <c r="AK637" s="220"/>
      <c r="AL637" s="220"/>
      <c r="AM637" s="220"/>
      <c r="AN637" s="220"/>
      <c r="AO637" s="267"/>
      <c r="AP637" s="220"/>
      <c r="AQ637" s="224"/>
      <c r="AR637" s="224"/>
      <c r="AS637" s="224"/>
      <c r="AT637" s="224"/>
      <c r="AU637" s="224"/>
      <c r="AV637" s="224"/>
      <c r="AW637" s="224"/>
      <c r="AX637" s="224"/>
      <c r="AY637" s="224"/>
    </row>
    <row r="638">
      <c r="A638" s="219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5"/>
      <c r="AA638" s="225"/>
      <c r="AB638" s="225"/>
      <c r="AC638" s="225"/>
      <c r="AD638" s="225"/>
      <c r="AE638" s="225"/>
      <c r="AF638" s="225"/>
      <c r="AG638" s="220"/>
      <c r="AH638" s="220"/>
      <c r="AI638" s="220"/>
      <c r="AJ638" s="220"/>
      <c r="AK638" s="220"/>
      <c r="AL638" s="220"/>
      <c r="AM638" s="220"/>
      <c r="AN638" s="220"/>
      <c r="AO638" s="267"/>
      <c r="AP638" s="220"/>
      <c r="AQ638" s="224"/>
      <c r="AR638" s="224"/>
      <c r="AS638" s="224"/>
      <c r="AT638" s="224"/>
      <c r="AU638" s="224"/>
      <c r="AV638" s="224"/>
      <c r="AW638" s="224"/>
      <c r="AX638" s="224"/>
      <c r="AY638" s="224"/>
    </row>
    <row r="639">
      <c r="A639" s="219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5"/>
      <c r="AA639" s="225"/>
      <c r="AB639" s="225"/>
      <c r="AC639" s="225"/>
      <c r="AD639" s="225"/>
      <c r="AE639" s="225"/>
      <c r="AF639" s="225"/>
      <c r="AG639" s="220"/>
      <c r="AH639" s="220"/>
      <c r="AI639" s="220"/>
      <c r="AJ639" s="220"/>
      <c r="AK639" s="220"/>
      <c r="AL639" s="220"/>
      <c r="AM639" s="220"/>
      <c r="AN639" s="220"/>
      <c r="AO639" s="267"/>
      <c r="AP639" s="220"/>
      <c r="AQ639" s="224"/>
      <c r="AR639" s="224"/>
      <c r="AS639" s="224"/>
      <c r="AT639" s="224"/>
      <c r="AU639" s="224"/>
      <c r="AV639" s="224"/>
      <c r="AW639" s="224"/>
      <c r="AX639" s="224"/>
      <c r="AY639" s="224"/>
    </row>
    <row r="640">
      <c r="A640" s="219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5"/>
      <c r="AA640" s="225"/>
      <c r="AB640" s="225"/>
      <c r="AC640" s="225"/>
      <c r="AD640" s="225"/>
      <c r="AE640" s="225"/>
      <c r="AF640" s="225"/>
      <c r="AG640" s="220"/>
      <c r="AH640" s="220"/>
      <c r="AI640" s="220"/>
      <c r="AJ640" s="220"/>
      <c r="AK640" s="220"/>
      <c r="AL640" s="220"/>
      <c r="AM640" s="220"/>
      <c r="AN640" s="220"/>
      <c r="AO640" s="267"/>
      <c r="AP640" s="220"/>
      <c r="AQ640" s="224"/>
      <c r="AR640" s="224"/>
      <c r="AS640" s="224"/>
      <c r="AT640" s="224"/>
      <c r="AU640" s="224"/>
      <c r="AV640" s="224"/>
      <c r="AW640" s="224"/>
      <c r="AX640" s="224"/>
      <c r="AY640" s="224"/>
    </row>
    <row r="641">
      <c r="A641" s="219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5"/>
      <c r="AA641" s="225"/>
      <c r="AB641" s="225"/>
      <c r="AC641" s="225"/>
      <c r="AD641" s="225"/>
      <c r="AE641" s="225"/>
      <c r="AF641" s="225"/>
      <c r="AG641" s="220"/>
      <c r="AH641" s="220"/>
      <c r="AI641" s="220"/>
      <c r="AJ641" s="220"/>
      <c r="AK641" s="220"/>
      <c r="AL641" s="220"/>
      <c r="AM641" s="220"/>
      <c r="AN641" s="220"/>
      <c r="AO641" s="267"/>
      <c r="AP641" s="220"/>
      <c r="AQ641" s="224"/>
      <c r="AR641" s="224"/>
      <c r="AS641" s="224"/>
      <c r="AT641" s="224"/>
      <c r="AU641" s="224"/>
      <c r="AV641" s="224"/>
      <c r="AW641" s="224"/>
      <c r="AX641" s="224"/>
      <c r="AY641" s="224"/>
    </row>
    <row r="642">
      <c r="A642" s="219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5"/>
      <c r="AA642" s="225"/>
      <c r="AB642" s="225"/>
      <c r="AC642" s="225"/>
      <c r="AD642" s="225"/>
      <c r="AE642" s="225"/>
      <c r="AF642" s="225"/>
      <c r="AG642" s="220"/>
      <c r="AH642" s="220"/>
      <c r="AI642" s="220"/>
      <c r="AJ642" s="220"/>
      <c r="AK642" s="220"/>
      <c r="AL642" s="220"/>
      <c r="AM642" s="220"/>
      <c r="AN642" s="220"/>
      <c r="AO642" s="267"/>
      <c r="AP642" s="220"/>
      <c r="AQ642" s="224"/>
      <c r="AR642" s="224"/>
      <c r="AS642" s="224"/>
      <c r="AT642" s="224"/>
      <c r="AU642" s="224"/>
      <c r="AV642" s="224"/>
      <c r="AW642" s="224"/>
      <c r="AX642" s="224"/>
      <c r="AY642" s="224"/>
    </row>
    <row r="643">
      <c r="A643" s="219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5"/>
      <c r="AA643" s="225"/>
      <c r="AB643" s="225"/>
      <c r="AC643" s="225"/>
      <c r="AD643" s="225"/>
      <c r="AE643" s="225"/>
      <c r="AF643" s="225"/>
      <c r="AG643" s="220"/>
      <c r="AH643" s="220"/>
      <c r="AI643" s="220"/>
      <c r="AJ643" s="220"/>
      <c r="AK643" s="220"/>
      <c r="AL643" s="220"/>
      <c r="AM643" s="220"/>
      <c r="AN643" s="220"/>
      <c r="AO643" s="267"/>
      <c r="AP643" s="220"/>
      <c r="AQ643" s="224"/>
      <c r="AR643" s="224"/>
      <c r="AS643" s="224"/>
      <c r="AT643" s="224"/>
      <c r="AU643" s="224"/>
      <c r="AV643" s="224"/>
      <c r="AW643" s="224"/>
      <c r="AX643" s="224"/>
      <c r="AY643" s="224"/>
    </row>
    <row r="644">
      <c r="A644" s="219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5"/>
      <c r="AA644" s="225"/>
      <c r="AB644" s="225"/>
      <c r="AC644" s="225"/>
      <c r="AD644" s="225"/>
      <c r="AE644" s="225"/>
      <c r="AF644" s="225"/>
      <c r="AG644" s="220"/>
      <c r="AH644" s="220"/>
      <c r="AI644" s="220"/>
      <c r="AJ644" s="220"/>
      <c r="AK644" s="220"/>
      <c r="AL644" s="220"/>
      <c r="AM644" s="220"/>
      <c r="AN644" s="220"/>
      <c r="AO644" s="267"/>
      <c r="AP644" s="220"/>
      <c r="AQ644" s="224"/>
      <c r="AR644" s="224"/>
      <c r="AS644" s="224"/>
      <c r="AT644" s="224"/>
      <c r="AU644" s="224"/>
      <c r="AV644" s="224"/>
      <c r="AW644" s="224"/>
      <c r="AX644" s="224"/>
      <c r="AY644" s="224"/>
    </row>
    <row r="645">
      <c r="A645" s="219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5"/>
      <c r="AA645" s="225"/>
      <c r="AB645" s="225"/>
      <c r="AC645" s="225"/>
      <c r="AD645" s="225"/>
      <c r="AE645" s="225"/>
      <c r="AF645" s="225"/>
      <c r="AG645" s="220"/>
      <c r="AH645" s="220"/>
      <c r="AI645" s="220"/>
      <c r="AJ645" s="220"/>
      <c r="AK645" s="220"/>
      <c r="AL645" s="220"/>
      <c r="AM645" s="220"/>
      <c r="AN645" s="220"/>
      <c r="AO645" s="267"/>
      <c r="AP645" s="220"/>
      <c r="AQ645" s="224"/>
      <c r="AR645" s="224"/>
      <c r="AS645" s="224"/>
      <c r="AT645" s="224"/>
      <c r="AU645" s="224"/>
      <c r="AV645" s="224"/>
      <c r="AW645" s="224"/>
      <c r="AX645" s="224"/>
      <c r="AY645" s="224"/>
    </row>
    <row r="646">
      <c r="A646" s="219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5"/>
      <c r="AA646" s="225"/>
      <c r="AB646" s="225"/>
      <c r="AC646" s="225"/>
      <c r="AD646" s="225"/>
      <c r="AE646" s="225"/>
      <c r="AF646" s="225"/>
      <c r="AG646" s="220"/>
      <c r="AH646" s="220"/>
      <c r="AI646" s="220"/>
      <c r="AJ646" s="220"/>
      <c r="AK646" s="220"/>
      <c r="AL646" s="220"/>
      <c r="AM646" s="220"/>
      <c r="AN646" s="220"/>
      <c r="AO646" s="267"/>
      <c r="AP646" s="220"/>
      <c r="AQ646" s="224"/>
      <c r="AR646" s="224"/>
      <c r="AS646" s="224"/>
      <c r="AT646" s="224"/>
      <c r="AU646" s="224"/>
      <c r="AV646" s="224"/>
      <c r="AW646" s="224"/>
      <c r="AX646" s="224"/>
      <c r="AY646" s="224"/>
    </row>
    <row r="647">
      <c r="A647" s="219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5"/>
      <c r="AA647" s="225"/>
      <c r="AB647" s="225"/>
      <c r="AC647" s="225"/>
      <c r="AD647" s="225"/>
      <c r="AE647" s="225"/>
      <c r="AF647" s="225"/>
      <c r="AG647" s="220"/>
      <c r="AH647" s="220"/>
      <c r="AI647" s="220"/>
      <c r="AJ647" s="220"/>
      <c r="AK647" s="220"/>
      <c r="AL647" s="220"/>
      <c r="AM647" s="220"/>
      <c r="AN647" s="220"/>
      <c r="AO647" s="267"/>
      <c r="AP647" s="220"/>
      <c r="AQ647" s="224"/>
      <c r="AR647" s="224"/>
      <c r="AS647" s="224"/>
      <c r="AT647" s="224"/>
      <c r="AU647" s="224"/>
      <c r="AV647" s="224"/>
      <c r="AW647" s="224"/>
      <c r="AX647" s="224"/>
      <c r="AY647" s="224"/>
    </row>
    <row r="648">
      <c r="A648" s="219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5"/>
      <c r="AA648" s="225"/>
      <c r="AB648" s="225"/>
      <c r="AC648" s="225"/>
      <c r="AD648" s="225"/>
      <c r="AE648" s="225"/>
      <c r="AF648" s="225"/>
      <c r="AG648" s="220"/>
      <c r="AH648" s="220"/>
      <c r="AI648" s="220"/>
      <c r="AJ648" s="220"/>
      <c r="AK648" s="220"/>
      <c r="AL648" s="220"/>
      <c r="AM648" s="220"/>
      <c r="AN648" s="220"/>
      <c r="AO648" s="267"/>
      <c r="AP648" s="220"/>
      <c r="AQ648" s="224"/>
      <c r="AR648" s="224"/>
      <c r="AS648" s="224"/>
      <c r="AT648" s="224"/>
      <c r="AU648" s="224"/>
      <c r="AV648" s="224"/>
      <c r="AW648" s="224"/>
      <c r="AX648" s="224"/>
      <c r="AY648" s="224"/>
    </row>
    <row r="649">
      <c r="A649" s="219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5"/>
      <c r="AA649" s="225"/>
      <c r="AB649" s="225"/>
      <c r="AC649" s="225"/>
      <c r="AD649" s="225"/>
      <c r="AE649" s="225"/>
      <c r="AF649" s="225"/>
      <c r="AG649" s="220"/>
      <c r="AH649" s="220"/>
      <c r="AI649" s="220"/>
      <c r="AJ649" s="220"/>
      <c r="AK649" s="220"/>
      <c r="AL649" s="220"/>
      <c r="AM649" s="220"/>
      <c r="AN649" s="220"/>
      <c r="AO649" s="267"/>
      <c r="AP649" s="220"/>
      <c r="AQ649" s="224"/>
      <c r="AR649" s="224"/>
      <c r="AS649" s="224"/>
      <c r="AT649" s="224"/>
      <c r="AU649" s="224"/>
      <c r="AV649" s="224"/>
      <c r="AW649" s="224"/>
      <c r="AX649" s="224"/>
      <c r="AY649" s="224"/>
    </row>
    <row r="650">
      <c r="A650" s="219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5"/>
      <c r="AA650" s="225"/>
      <c r="AB650" s="225"/>
      <c r="AC650" s="225"/>
      <c r="AD650" s="225"/>
      <c r="AE650" s="225"/>
      <c r="AF650" s="225"/>
      <c r="AG650" s="220"/>
      <c r="AH650" s="220"/>
      <c r="AI650" s="220"/>
      <c r="AJ650" s="220"/>
      <c r="AK650" s="220"/>
      <c r="AL650" s="220"/>
      <c r="AM650" s="220"/>
      <c r="AN650" s="220"/>
      <c r="AO650" s="267"/>
      <c r="AP650" s="220"/>
      <c r="AQ650" s="224"/>
      <c r="AR650" s="224"/>
      <c r="AS650" s="224"/>
      <c r="AT650" s="224"/>
      <c r="AU650" s="224"/>
      <c r="AV650" s="224"/>
      <c r="AW650" s="224"/>
      <c r="AX650" s="224"/>
      <c r="AY650" s="224"/>
    </row>
    <row r="651">
      <c r="A651" s="219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5"/>
      <c r="AA651" s="225"/>
      <c r="AB651" s="225"/>
      <c r="AC651" s="225"/>
      <c r="AD651" s="225"/>
      <c r="AE651" s="225"/>
      <c r="AF651" s="225"/>
      <c r="AG651" s="220"/>
      <c r="AH651" s="220"/>
      <c r="AI651" s="220"/>
      <c r="AJ651" s="220"/>
      <c r="AK651" s="220"/>
      <c r="AL651" s="220"/>
      <c r="AM651" s="220"/>
      <c r="AN651" s="220"/>
      <c r="AO651" s="267"/>
      <c r="AP651" s="220"/>
      <c r="AQ651" s="224"/>
      <c r="AR651" s="224"/>
      <c r="AS651" s="224"/>
      <c r="AT651" s="224"/>
      <c r="AU651" s="224"/>
      <c r="AV651" s="224"/>
      <c r="AW651" s="224"/>
      <c r="AX651" s="224"/>
      <c r="AY651" s="224"/>
    </row>
    <row r="652">
      <c r="A652" s="219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5"/>
      <c r="AA652" s="225"/>
      <c r="AB652" s="225"/>
      <c r="AC652" s="225"/>
      <c r="AD652" s="225"/>
      <c r="AE652" s="225"/>
      <c r="AF652" s="225"/>
      <c r="AG652" s="220"/>
      <c r="AH652" s="220"/>
      <c r="AI652" s="220"/>
      <c r="AJ652" s="220"/>
      <c r="AK652" s="220"/>
      <c r="AL652" s="220"/>
      <c r="AM652" s="220"/>
      <c r="AN652" s="220"/>
      <c r="AO652" s="267"/>
      <c r="AP652" s="220"/>
      <c r="AQ652" s="224"/>
      <c r="AR652" s="224"/>
      <c r="AS652" s="224"/>
      <c r="AT652" s="224"/>
      <c r="AU652" s="224"/>
      <c r="AV652" s="224"/>
      <c r="AW652" s="224"/>
      <c r="AX652" s="224"/>
      <c r="AY652" s="224"/>
    </row>
    <row r="653">
      <c r="A653" s="219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5"/>
      <c r="AA653" s="225"/>
      <c r="AB653" s="225"/>
      <c r="AC653" s="225"/>
      <c r="AD653" s="225"/>
      <c r="AE653" s="225"/>
      <c r="AF653" s="225"/>
      <c r="AG653" s="220"/>
      <c r="AH653" s="220"/>
      <c r="AI653" s="220"/>
      <c r="AJ653" s="220"/>
      <c r="AK653" s="220"/>
      <c r="AL653" s="220"/>
      <c r="AM653" s="220"/>
      <c r="AN653" s="220"/>
      <c r="AO653" s="267"/>
      <c r="AP653" s="220"/>
      <c r="AQ653" s="224"/>
      <c r="AR653" s="224"/>
      <c r="AS653" s="224"/>
      <c r="AT653" s="224"/>
      <c r="AU653" s="224"/>
      <c r="AV653" s="224"/>
      <c r="AW653" s="224"/>
      <c r="AX653" s="224"/>
      <c r="AY653" s="224"/>
    </row>
    <row r="654">
      <c r="A654" s="219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5"/>
      <c r="AA654" s="225"/>
      <c r="AB654" s="225"/>
      <c r="AC654" s="225"/>
      <c r="AD654" s="225"/>
      <c r="AE654" s="225"/>
      <c r="AF654" s="225"/>
      <c r="AG654" s="220"/>
      <c r="AH654" s="220"/>
      <c r="AI654" s="220"/>
      <c r="AJ654" s="220"/>
      <c r="AK654" s="220"/>
      <c r="AL654" s="220"/>
      <c r="AM654" s="220"/>
      <c r="AN654" s="220"/>
      <c r="AO654" s="267"/>
      <c r="AP654" s="220"/>
      <c r="AQ654" s="224"/>
      <c r="AR654" s="224"/>
      <c r="AS654" s="224"/>
      <c r="AT654" s="224"/>
      <c r="AU654" s="224"/>
      <c r="AV654" s="224"/>
      <c r="AW654" s="224"/>
      <c r="AX654" s="224"/>
      <c r="AY654" s="224"/>
    </row>
    <row r="655">
      <c r="A655" s="219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5"/>
      <c r="AA655" s="225"/>
      <c r="AB655" s="225"/>
      <c r="AC655" s="225"/>
      <c r="AD655" s="225"/>
      <c r="AE655" s="225"/>
      <c r="AF655" s="225"/>
      <c r="AG655" s="220"/>
      <c r="AH655" s="220"/>
      <c r="AI655" s="220"/>
      <c r="AJ655" s="220"/>
      <c r="AK655" s="220"/>
      <c r="AL655" s="220"/>
      <c r="AM655" s="220"/>
      <c r="AN655" s="220"/>
      <c r="AO655" s="267"/>
      <c r="AP655" s="220"/>
      <c r="AQ655" s="224"/>
      <c r="AR655" s="224"/>
      <c r="AS655" s="224"/>
      <c r="AT655" s="224"/>
      <c r="AU655" s="224"/>
      <c r="AV655" s="224"/>
      <c r="AW655" s="224"/>
      <c r="AX655" s="224"/>
      <c r="AY655" s="224"/>
    </row>
    <row r="656">
      <c r="A656" s="219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5"/>
      <c r="AA656" s="225"/>
      <c r="AB656" s="225"/>
      <c r="AC656" s="225"/>
      <c r="AD656" s="225"/>
      <c r="AE656" s="225"/>
      <c r="AF656" s="225"/>
      <c r="AG656" s="220"/>
      <c r="AH656" s="220"/>
      <c r="AI656" s="220"/>
      <c r="AJ656" s="220"/>
      <c r="AK656" s="220"/>
      <c r="AL656" s="220"/>
      <c r="AM656" s="220"/>
      <c r="AN656" s="220"/>
      <c r="AO656" s="267"/>
      <c r="AP656" s="220"/>
      <c r="AQ656" s="224"/>
      <c r="AR656" s="224"/>
      <c r="AS656" s="224"/>
      <c r="AT656" s="224"/>
      <c r="AU656" s="224"/>
      <c r="AV656" s="224"/>
      <c r="AW656" s="224"/>
      <c r="AX656" s="224"/>
      <c r="AY656" s="224"/>
    </row>
    <row r="657">
      <c r="A657" s="219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5"/>
      <c r="AA657" s="225"/>
      <c r="AB657" s="225"/>
      <c r="AC657" s="225"/>
      <c r="AD657" s="225"/>
      <c r="AE657" s="225"/>
      <c r="AF657" s="225"/>
      <c r="AG657" s="220"/>
      <c r="AH657" s="220"/>
      <c r="AI657" s="220"/>
      <c r="AJ657" s="220"/>
      <c r="AK657" s="220"/>
      <c r="AL657" s="220"/>
      <c r="AM657" s="220"/>
      <c r="AN657" s="220"/>
      <c r="AO657" s="267"/>
      <c r="AP657" s="220"/>
      <c r="AQ657" s="224"/>
      <c r="AR657" s="224"/>
      <c r="AS657" s="224"/>
      <c r="AT657" s="224"/>
      <c r="AU657" s="224"/>
      <c r="AV657" s="224"/>
      <c r="AW657" s="224"/>
      <c r="AX657" s="224"/>
      <c r="AY657" s="224"/>
    </row>
    <row r="658">
      <c r="A658" s="219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5"/>
      <c r="AA658" s="225"/>
      <c r="AB658" s="225"/>
      <c r="AC658" s="225"/>
      <c r="AD658" s="225"/>
      <c r="AE658" s="225"/>
      <c r="AF658" s="225"/>
      <c r="AG658" s="220"/>
      <c r="AH658" s="220"/>
      <c r="AI658" s="220"/>
      <c r="AJ658" s="220"/>
      <c r="AK658" s="220"/>
      <c r="AL658" s="220"/>
      <c r="AM658" s="220"/>
      <c r="AN658" s="220"/>
      <c r="AO658" s="267"/>
      <c r="AP658" s="220"/>
      <c r="AQ658" s="224"/>
      <c r="AR658" s="224"/>
      <c r="AS658" s="224"/>
      <c r="AT658" s="224"/>
      <c r="AU658" s="224"/>
      <c r="AV658" s="224"/>
      <c r="AW658" s="224"/>
      <c r="AX658" s="224"/>
      <c r="AY658" s="224"/>
    </row>
    <row r="659">
      <c r="A659" s="219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5"/>
      <c r="AA659" s="225"/>
      <c r="AB659" s="225"/>
      <c r="AC659" s="225"/>
      <c r="AD659" s="225"/>
      <c r="AE659" s="225"/>
      <c r="AF659" s="225"/>
      <c r="AG659" s="220"/>
      <c r="AH659" s="220"/>
      <c r="AI659" s="220"/>
      <c r="AJ659" s="220"/>
      <c r="AK659" s="220"/>
      <c r="AL659" s="220"/>
      <c r="AM659" s="220"/>
      <c r="AN659" s="220"/>
      <c r="AO659" s="267"/>
      <c r="AP659" s="220"/>
      <c r="AQ659" s="224"/>
      <c r="AR659" s="224"/>
      <c r="AS659" s="224"/>
      <c r="AT659" s="224"/>
      <c r="AU659" s="224"/>
      <c r="AV659" s="224"/>
      <c r="AW659" s="224"/>
      <c r="AX659" s="224"/>
      <c r="AY659" s="224"/>
    </row>
    <row r="660">
      <c r="A660" s="219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5"/>
      <c r="AA660" s="225"/>
      <c r="AB660" s="225"/>
      <c r="AC660" s="225"/>
      <c r="AD660" s="225"/>
      <c r="AE660" s="225"/>
      <c r="AF660" s="225"/>
      <c r="AG660" s="220"/>
      <c r="AH660" s="220"/>
      <c r="AI660" s="220"/>
      <c r="AJ660" s="220"/>
      <c r="AK660" s="220"/>
      <c r="AL660" s="220"/>
      <c r="AM660" s="220"/>
      <c r="AN660" s="220"/>
      <c r="AO660" s="267"/>
      <c r="AP660" s="220"/>
      <c r="AQ660" s="224"/>
      <c r="AR660" s="224"/>
      <c r="AS660" s="224"/>
      <c r="AT660" s="224"/>
      <c r="AU660" s="224"/>
      <c r="AV660" s="224"/>
      <c r="AW660" s="224"/>
      <c r="AX660" s="224"/>
      <c r="AY660" s="224"/>
    </row>
    <row r="661">
      <c r="A661" s="219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5"/>
      <c r="AA661" s="225"/>
      <c r="AB661" s="225"/>
      <c r="AC661" s="225"/>
      <c r="AD661" s="225"/>
      <c r="AE661" s="225"/>
      <c r="AF661" s="225"/>
      <c r="AG661" s="220"/>
      <c r="AH661" s="220"/>
      <c r="AI661" s="220"/>
      <c r="AJ661" s="220"/>
      <c r="AK661" s="220"/>
      <c r="AL661" s="220"/>
      <c r="AM661" s="220"/>
      <c r="AN661" s="220"/>
      <c r="AO661" s="267"/>
      <c r="AP661" s="220"/>
      <c r="AQ661" s="224"/>
      <c r="AR661" s="224"/>
      <c r="AS661" s="224"/>
      <c r="AT661" s="224"/>
      <c r="AU661" s="224"/>
      <c r="AV661" s="224"/>
      <c r="AW661" s="224"/>
      <c r="AX661" s="224"/>
      <c r="AY661" s="224"/>
    </row>
    <row r="662">
      <c r="A662" s="219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5"/>
      <c r="AA662" s="225"/>
      <c r="AB662" s="225"/>
      <c r="AC662" s="225"/>
      <c r="AD662" s="225"/>
      <c r="AE662" s="225"/>
      <c r="AF662" s="225"/>
      <c r="AG662" s="220"/>
      <c r="AH662" s="220"/>
      <c r="AI662" s="220"/>
      <c r="AJ662" s="220"/>
      <c r="AK662" s="220"/>
      <c r="AL662" s="220"/>
      <c r="AM662" s="220"/>
      <c r="AN662" s="220"/>
      <c r="AO662" s="267"/>
      <c r="AP662" s="220"/>
      <c r="AQ662" s="224"/>
      <c r="AR662" s="224"/>
      <c r="AS662" s="224"/>
      <c r="AT662" s="224"/>
      <c r="AU662" s="224"/>
      <c r="AV662" s="224"/>
      <c r="AW662" s="224"/>
      <c r="AX662" s="224"/>
      <c r="AY662" s="224"/>
    </row>
    <row r="663">
      <c r="A663" s="219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5"/>
      <c r="AA663" s="225"/>
      <c r="AB663" s="225"/>
      <c r="AC663" s="225"/>
      <c r="AD663" s="225"/>
      <c r="AE663" s="225"/>
      <c r="AF663" s="225"/>
      <c r="AG663" s="220"/>
      <c r="AH663" s="220"/>
      <c r="AI663" s="220"/>
      <c r="AJ663" s="220"/>
      <c r="AK663" s="220"/>
      <c r="AL663" s="220"/>
      <c r="AM663" s="220"/>
      <c r="AN663" s="220"/>
      <c r="AO663" s="267"/>
      <c r="AP663" s="220"/>
      <c r="AQ663" s="224"/>
      <c r="AR663" s="224"/>
      <c r="AS663" s="224"/>
      <c r="AT663" s="224"/>
      <c r="AU663" s="224"/>
      <c r="AV663" s="224"/>
      <c r="AW663" s="224"/>
      <c r="AX663" s="224"/>
      <c r="AY663" s="224"/>
    </row>
    <row r="664">
      <c r="A664" s="219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5"/>
      <c r="AA664" s="225"/>
      <c r="AB664" s="225"/>
      <c r="AC664" s="225"/>
      <c r="AD664" s="225"/>
      <c r="AE664" s="225"/>
      <c r="AF664" s="225"/>
      <c r="AG664" s="220"/>
      <c r="AH664" s="220"/>
      <c r="AI664" s="220"/>
      <c r="AJ664" s="220"/>
      <c r="AK664" s="220"/>
      <c r="AL664" s="220"/>
      <c r="AM664" s="220"/>
      <c r="AN664" s="220"/>
      <c r="AO664" s="267"/>
      <c r="AP664" s="220"/>
      <c r="AQ664" s="224"/>
      <c r="AR664" s="224"/>
      <c r="AS664" s="224"/>
      <c r="AT664" s="224"/>
      <c r="AU664" s="224"/>
      <c r="AV664" s="224"/>
      <c r="AW664" s="224"/>
      <c r="AX664" s="224"/>
      <c r="AY664" s="224"/>
    </row>
    <row r="665">
      <c r="A665" s="219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5"/>
      <c r="AA665" s="225"/>
      <c r="AB665" s="225"/>
      <c r="AC665" s="225"/>
      <c r="AD665" s="225"/>
      <c r="AE665" s="225"/>
      <c r="AF665" s="225"/>
      <c r="AG665" s="220"/>
      <c r="AH665" s="220"/>
      <c r="AI665" s="220"/>
      <c r="AJ665" s="220"/>
      <c r="AK665" s="220"/>
      <c r="AL665" s="220"/>
      <c r="AM665" s="220"/>
      <c r="AN665" s="220"/>
      <c r="AO665" s="267"/>
      <c r="AP665" s="220"/>
      <c r="AQ665" s="224"/>
      <c r="AR665" s="224"/>
      <c r="AS665" s="224"/>
      <c r="AT665" s="224"/>
      <c r="AU665" s="224"/>
      <c r="AV665" s="224"/>
      <c r="AW665" s="224"/>
      <c r="AX665" s="224"/>
      <c r="AY665" s="224"/>
    </row>
    <row r="666">
      <c r="A666" s="219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5"/>
      <c r="AA666" s="225"/>
      <c r="AB666" s="225"/>
      <c r="AC666" s="225"/>
      <c r="AD666" s="225"/>
      <c r="AE666" s="225"/>
      <c r="AF666" s="225"/>
      <c r="AG666" s="220"/>
      <c r="AH666" s="220"/>
      <c r="AI666" s="220"/>
      <c r="AJ666" s="220"/>
      <c r="AK666" s="220"/>
      <c r="AL666" s="220"/>
      <c r="AM666" s="220"/>
      <c r="AN666" s="220"/>
      <c r="AO666" s="267"/>
      <c r="AP666" s="220"/>
      <c r="AQ666" s="224"/>
      <c r="AR666" s="224"/>
      <c r="AS666" s="224"/>
      <c r="AT666" s="224"/>
      <c r="AU666" s="224"/>
      <c r="AV666" s="224"/>
      <c r="AW666" s="224"/>
      <c r="AX666" s="224"/>
      <c r="AY666" s="224"/>
    </row>
    <row r="667">
      <c r="A667" s="219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5"/>
      <c r="AA667" s="225"/>
      <c r="AB667" s="225"/>
      <c r="AC667" s="225"/>
      <c r="AD667" s="225"/>
      <c r="AE667" s="225"/>
      <c r="AF667" s="225"/>
      <c r="AG667" s="220"/>
      <c r="AH667" s="220"/>
      <c r="AI667" s="220"/>
      <c r="AJ667" s="220"/>
      <c r="AK667" s="220"/>
      <c r="AL667" s="220"/>
      <c r="AM667" s="220"/>
      <c r="AN667" s="220"/>
      <c r="AO667" s="267"/>
      <c r="AP667" s="220"/>
      <c r="AQ667" s="224"/>
      <c r="AR667" s="224"/>
      <c r="AS667" s="224"/>
      <c r="AT667" s="224"/>
      <c r="AU667" s="224"/>
      <c r="AV667" s="224"/>
      <c r="AW667" s="224"/>
      <c r="AX667" s="224"/>
      <c r="AY667" s="224"/>
    </row>
    <row r="668">
      <c r="A668" s="219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5"/>
      <c r="AA668" s="225"/>
      <c r="AB668" s="225"/>
      <c r="AC668" s="225"/>
      <c r="AD668" s="225"/>
      <c r="AE668" s="225"/>
      <c r="AF668" s="225"/>
      <c r="AG668" s="220"/>
      <c r="AH668" s="220"/>
      <c r="AI668" s="220"/>
      <c r="AJ668" s="220"/>
      <c r="AK668" s="220"/>
      <c r="AL668" s="220"/>
      <c r="AM668" s="220"/>
      <c r="AN668" s="220"/>
      <c r="AO668" s="267"/>
      <c r="AP668" s="220"/>
      <c r="AQ668" s="224"/>
      <c r="AR668" s="224"/>
      <c r="AS668" s="224"/>
      <c r="AT668" s="224"/>
      <c r="AU668" s="224"/>
      <c r="AV668" s="224"/>
      <c r="AW668" s="224"/>
      <c r="AX668" s="224"/>
      <c r="AY668" s="224"/>
    </row>
    <row r="669">
      <c r="A669" s="219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5"/>
      <c r="AA669" s="225"/>
      <c r="AB669" s="225"/>
      <c r="AC669" s="225"/>
      <c r="AD669" s="225"/>
      <c r="AE669" s="225"/>
      <c r="AF669" s="225"/>
      <c r="AG669" s="220"/>
      <c r="AH669" s="220"/>
      <c r="AI669" s="220"/>
      <c r="AJ669" s="220"/>
      <c r="AK669" s="220"/>
      <c r="AL669" s="220"/>
      <c r="AM669" s="220"/>
      <c r="AN669" s="220"/>
      <c r="AO669" s="267"/>
      <c r="AP669" s="220"/>
      <c r="AQ669" s="224"/>
      <c r="AR669" s="224"/>
      <c r="AS669" s="224"/>
      <c r="AT669" s="224"/>
      <c r="AU669" s="224"/>
      <c r="AV669" s="224"/>
      <c r="AW669" s="224"/>
      <c r="AX669" s="224"/>
      <c r="AY669" s="224"/>
    </row>
    <row r="670">
      <c r="A670" s="219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5"/>
      <c r="AA670" s="225"/>
      <c r="AB670" s="225"/>
      <c r="AC670" s="225"/>
      <c r="AD670" s="225"/>
      <c r="AE670" s="225"/>
      <c r="AF670" s="225"/>
      <c r="AG670" s="220"/>
      <c r="AH670" s="220"/>
      <c r="AI670" s="220"/>
      <c r="AJ670" s="220"/>
      <c r="AK670" s="220"/>
      <c r="AL670" s="220"/>
      <c r="AM670" s="220"/>
      <c r="AN670" s="220"/>
      <c r="AO670" s="267"/>
      <c r="AP670" s="220"/>
      <c r="AQ670" s="224"/>
      <c r="AR670" s="224"/>
      <c r="AS670" s="224"/>
      <c r="AT670" s="224"/>
      <c r="AU670" s="224"/>
      <c r="AV670" s="224"/>
      <c r="AW670" s="224"/>
      <c r="AX670" s="224"/>
      <c r="AY670" s="224"/>
    </row>
    <row r="671">
      <c r="A671" s="219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5"/>
      <c r="AA671" s="225"/>
      <c r="AB671" s="225"/>
      <c r="AC671" s="225"/>
      <c r="AD671" s="225"/>
      <c r="AE671" s="225"/>
      <c r="AF671" s="225"/>
      <c r="AG671" s="220"/>
      <c r="AH671" s="220"/>
      <c r="AI671" s="220"/>
      <c r="AJ671" s="220"/>
      <c r="AK671" s="220"/>
      <c r="AL671" s="220"/>
      <c r="AM671" s="220"/>
      <c r="AN671" s="220"/>
      <c r="AO671" s="267"/>
      <c r="AP671" s="220"/>
      <c r="AQ671" s="224"/>
      <c r="AR671" s="224"/>
      <c r="AS671" s="224"/>
      <c r="AT671" s="224"/>
      <c r="AU671" s="224"/>
      <c r="AV671" s="224"/>
      <c r="AW671" s="224"/>
      <c r="AX671" s="224"/>
      <c r="AY671" s="224"/>
    </row>
    <row r="672">
      <c r="A672" s="219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5"/>
      <c r="AA672" s="225"/>
      <c r="AB672" s="225"/>
      <c r="AC672" s="225"/>
      <c r="AD672" s="225"/>
      <c r="AE672" s="225"/>
      <c r="AF672" s="225"/>
      <c r="AG672" s="220"/>
      <c r="AH672" s="220"/>
      <c r="AI672" s="220"/>
      <c r="AJ672" s="220"/>
      <c r="AK672" s="220"/>
      <c r="AL672" s="220"/>
      <c r="AM672" s="220"/>
      <c r="AN672" s="220"/>
      <c r="AO672" s="267"/>
      <c r="AP672" s="220"/>
      <c r="AQ672" s="224"/>
      <c r="AR672" s="224"/>
      <c r="AS672" s="224"/>
      <c r="AT672" s="224"/>
      <c r="AU672" s="224"/>
      <c r="AV672" s="224"/>
      <c r="AW672" s="224"/>
      <c r="AX672" s="224"/>
      <c r="AY672" s="224"/>
    </row>
    <row r="673">
      <c r="A673" s="219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5"/>
      <c r="AA673" s="225"/>
      <c r="AB673" s="225"/>
      <c r="AC673" s="225"/>
      <c r="AD673" s="225"/>
      <c r="AE673" s="225"/>
      <c r="AF673" s="225"/>
      <c r="AG673" s="220"/>
      <c r="AH673" s="220"/>
      <c r="AI673" s="220"/>
      <c r="AJ673" s="220"/>
      <c r="AK673" s="220"/>
      <c r="AL673" s="220"/>
      <c r="AM673" s="220"/>
      <c r="AN673" s="220"/>
      <c r="AO673" s="267"/>
      <c r="AP673" s="220"/>
      <c r="AQ673" s="224"/>
      <c r="AR673" s="224"/>
      <c r="AS673" s="224"/>
      <c r="AT673" s="224"/>
      <c r="AU673" s="224"/>
      <c r="AV673" s="224"/>
      <c r="AW673" s="224"/>
      <c r="AX673" s="224"/>
      <c r="AY673" s="224"/>
    </row>
    <row r="674">
      <c r="A674" s="219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5"/>
      <c r="AA674" s="225"/>
      <c r="AB674" s="225"/>
      <c r="AC674" s="225"/>
      <c r="AD674" s="225"/>
      <c r="AE674" s="225"/>
      <c r="AF674" s="225"/>
      <c r="AG674" s="220"/>
      <c r="AH674" s="220"/>
      <c r="AI674" s="220"/>
      <c r="AJ674" s="220"/>
      <c r="AK674" s="220"/>
      <c r="AL674" s="220"/>
      <c r="AM674" s="220"/>
      <c r="AN674" s="220"/>
      <c r="AO674" s="267"/>
      <c r="AP674" s="220"/>
      <c r="AQ674" s="224"/>
      <c r="AR674" s="224"/>
      <c r="AS674" s="224"/>
      <c r="AT674" s="224"/>
      <c r="AU674" s="224"/>
      <c r="AV674" s="224"/>
      <c r="AW674" s="224"/>
      <c r="AX674" s="224"/>
      <c r="AY674" s="224"/>
    </row>
    <row r="675">
      <c r="A675" s="219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5"/>
      <c r="AA675" s="225"/>
      <c r="AB675" s="225"/>
      <c r="AC675" s="225"/>
      <c r="AD675" s="225"/>
      <c r="AE675" s="225"/>
      <c r="AF675" s="225"/>
      <c r="AG675" s="220"/>
      <c r="AH675" s="220"/>
      <c r="AI675" s="220"/>
      <c r="AJ675" s="220"/>
      <c r="AK675" s="220"/>
      <c r="AL675" s="220"/>
      <c r="AM675" s="220"/>
      <c r="AN675" s="220"/>
      <c r="AO675" s="267"/>
      <c r="AP675" s="220"/>
      <c r="AQ675" s="224"/>
      <c r="AR675" s="224"/>
      <c r="AS675" s="224"/>
      <c r="AT675" s="224"/>
      <c r="AU675" s="224"/>
      <c r="AV675" s="224"/>
      <c r="AW675" s="224"/>
      <c r="AX675" s="224"/>
      <c r="AY675" s="224"/>
    </row>
    <row r="676">
      <c r="A676" s="219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5"/>
      <c r="AA676" s="225"/>
      <c r="AB676" s="225"/>
      <c r="AC676" s="225"/>
      <c r="AD676" s="225"/>
      <c r="AE676" s="225"/>
      <c r="AF676" s="225"/>
      <c r="AG676" s="220"/>
      <c r="AH676" s="220"/>
      <c r="AI676" s="220"/>
      <c r="AJ676" s="220"/>
      <c r="AK676" s="220"/>
      <c r="AL676" s="220"/>
      <c r="AM676" s="220"/>
      <c r="AN676" s="220"/>
      <c r="AO676" s="267"/>
      <c r="AP676" s="220"/>
      <c r="AQ676" s="224"/>
      <c r="AR676" s="224"/>
      <c r="AS676" s="224"/>
      <c r="AT676" s="224"/>
      <c r="AU676" s="224"/>
      <c r="AV676" s="224"/>
      <c r="AW676" s="224"/>
      <c r="AX676" s="224"/>
      <c r="AY676" s="224"/>
    </row>
    <row r="677">
      <c r="A677" s="219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5"/>
      <c r="AA677" s="225"/>
      <c r="AB677" s="225"/>
      <c r="AC677" s="225"/>
      <c r="AD677" s="225"/>
      <c r="AE677" s="225"/>
      <c r="AF677" s="225"/>
      <c r="AG677" s="220"/>
      <c r="AH677" s="220"/>
      <c r="AI677" s="220"/>
      <c r="AJ677" s="220"/>
      <c r="AK677" s="220"/>
      <c r="AL677" s="220"/>
      <c r="AM677" s="220"/>
      <c r="AN677" s="220"/>
      <c r="AO677" s="267"/>
      <c r="AP677" s="220"/>
      <c r="AQ677" s="224"/>
      <c r="AR677" s="224"/>
      <c r="AS677" s="224"/>
      <c r="AT677" s="224"/>
      <c r="AU677" s="224"/>
      <c r="AV677" s="224"/>
      <c r="AW677" s="224"/>
      <c r="AX677" s="224"/>
      <c r="AY677" s="224"/>
    </row>
    <row r="678">
      <c r="A678" s="219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5"/>
      <c r="AA678" s="225"/>
      <c r="AB678" s="225"/>
      <c r="AC678" s="225"/>
      <c r="AD678" s="225"/>
      <c r="AE678" s="225"/>
      <c r="AF678" s="225"/>
      <c r="AG678" s="220"/>
      <c r="AH678" s="220"/>
      <c r="AI678" s="220"/>
      <c r="AJ678" s="220"/>
      <c r="AK678" s="220"/>
      <c r="AL678" s="220"/>
      <c r="AM678" s="220"/>
      <c r="AN678" s="220"/>
      <c r="AO678" s="267"/>
      <c r="AP678" s="220"/>
      <c r="AQ678" s="224"/>
      <c r="AR678" s="224"/>
      <c r="AS678" s="224"/>
      <c r="AT678" s="224"/>
      <c r="AU678" s="224"/>
      <c r="AV678" s="224"/>
      <c r="AW678" s="224"/>
      <c r="AX678" s="224"/>
      <c r="AY678" s="224"/>
    </row>
    <row r="679">
      <c r="A679" s="219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5"/>
      <c r="AA679" s="225"/>
      <c r="AB679" s="225"/>
      <c r="AC679" s="225"/>
      <c r="AD679" s="225"/>
      <c r="AE679" s="225"/>
      <c r="AF679" s="225"/>
      <c r="AG679" s="220"/>
      <c r="AH679" s="220"/>
      <c r="AI679" s="220"/>
      <c r="AJ679" s="220"/>
      <c r="AK679" s="220"/>
      <c r="AL679" s="220"/>
      <c r="AM679" s="220"/>
      <c r="AN679" s="220"/>
      <c r="AO679" s="267"/>
      <c r="AP679" s="220"/>
      <c r="AQ679" s="224"/>
      <c r="AR679" s="224"/>
      <c r="AS679" s="224"/>
      <c r="AT679" s="224"/>
      <c r="AU679" s="224"/>
      <c r="AV679" s="224"/>
      <c r="AW679" s="224"/>
      <c r="AX679" s="224"/>
      <c r="AY679" s="224"/>
    </row>
    <row r="680">
      <c r="A680" s="219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5"/>
      <c r="AA680" s="225"/>
      <c r="AB680" s="225"/>
      <c r="AC680" s="225"/>
      <c r="AD680" s="225"/>
      <c r="AE680" s="225"/>
      <c r="AF680" s="225"/>
      <c r="AG680" s="220"/>
      <c r="AH680" s="220"/>
      <c r="AI680" s="220"/>
      <c r="AJ680" s="220"/>
      <c r="AK680" s="220"/>
      <c r="AL680" s="220"/>
      <c r="AM680" s="220"/>
      <c r="AN680" s="220"/>
      <c r="AO680" s="267"/>
      <c r="AP680" s="220"/>
      <c r="AQ680" s="224"/>
      <c r="AR680" s="224"/>
      <c r="AS680" s="224"/>
      <c r="AT680" s="224"/>
      <c r="AU680" s="224"/>
      <c r="AV680" s="224"/>
      <c r="AW680" s="224"/>
      <c r="AX680" s="224"/>
      <c r="AY680" s="224"/>
    </row>
    <row r="681">
      <c r="A681" s="219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5"/>
      <c r="AA681" s="225"/>
      <c r="AB681" s="225"/>
      <c r="AC681" s="225"/>
      <c r="AD681" s="225"/>
      <c r="AE681" s="225"/>
      <c r="AF681" s="225"/>
      <c r="AG681" s="220"/>
      <c r="AH681" s="220"/>
      <c r="AI681" s="220"/>
      <c r="AJ681" s="220"/>
      <c r="AK681" s="220"/>
      <c r="AL681" s="220"/>
      <c r="AM681" s="220"/>
      <c r="AN681" s="220"/>
      <c r="AO681" s="267"/>
      <c r="AP681" s="220"/>
      <c r="AQ681" s="224"/>
      <c r="AR681" s="224"/>
      <c r="AS681" s="224"/>
      <c r="AT681" s="224"/>
      <c r="AU681" s="224"/>
      <c r="AV681" s="224"/>
      <c r="AW681" s="224"/>
      <c r="AX681" s="224"/>
      <c r="AY681" s="224"/>
    </row>
    <row r="682">
      <c r="A682" s="219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5"/>
      <c r="AA682" s="225"/>
      <c r="AB682" s="225"/>
      <c r="AC682" s="225"/>
      <c r="AD682" s="225"/>
      <c r="AE682" s="225"/>
      <c r="AF682" s="225"/>
      <c r="AG682" s="220"/>
      <c r="AH682" s="220"/>
      <c r="AI682" s="220"/>
      <c r="AJ682" s="220"/>
      <c r="AK682" s="220"/>
      <c r="AL682" s="220"/>
      <c r="AM682" s="220"/>
      <c r="AN682" s="220"/>
      <c r="AO682" s="267"/>
      <c r="AP682" s="220"/>
      <c r="AQ682" s="224"/>
      <c r="AR682" s="224"/>
      <c r="AS682" s="224"/>
      <c r="AT682" s="224"/>
      <c r="AU682" s="224"/>
      <c r="AV682" s="224"/>
      <c r="AW682" s="224"/>
      <c r="AX682" s="224"/>
      <c r="AY682" s="224"/>
    </row>
    <row r="683">
      <c r="A683" s="219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5"/>
      <c r="AA683" s="225"/>
      <c r="AB683" s="225"/>
      <c r="AC683" s="225"/>
      <c r="AD683" s="225"/>
      <c r="AE683" s="225"/>
      <c r="AF683" s="225"/>
      <c r="AG683" s="220"/>
      <c r="AH683" s="220"/>
      <c r="AI683" s="220"/>
      <c r="AJ683" s="220"/>
      <c r="AK683" s="220"/>
      <c r="AL683" s="220"/>
      <c r="AM683" s="220"/>
      <c r="AN683" s="220"/>
      <c r="AO683" s="267"/>
      <c r="AP683" s="220"/>
      <c r="AQ683" s="224"/>
      <c r="AR683" s="224"/>
      <c r="AS683" s="224"/>
      <c r="AT683" s="224"/>
      <c r="AU683" s="224"/>
      <c r="AV683" s="224"/>
      <c r="AW683" s="224"/>
      <c r="AX683" s="224"/>
      <c r="AY683" s="224"/>
    </row>
    <row r="684">
      <c r="A684" s="219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5"/>
      <c r="AA684" s="225"/>
      <c r="AB684" s="225"/>
      <c r="AC684" s="225"/>
      <c r="AD684" s="225"/>
      <c r="AE684" s="225"/>
      <c r="AF684" s="225"/>
      <c r="AG684" s="220"/>
      <c r="AH684" s="220"/>
      <c r="AI684" s="220"/>
      <c r="AJ684" s="220"/>
      <c r="AK684" s="220"/>
      <c r="AL684" s="220"/>
      <c r="AM684" s="220"/>
      <c r="AN684" s="220"/>
      <c r="AO684" s="267"/>
      <c r="AP684" s="220"/>
      <c r="AQ684" s="224"/>
      <c r="AR684" s="224"/>
      <c r="AS684" s="224"/>
      <c r="AT684" s="224"/>
      <c r="AU684" s="224"/>
      <c r="AV684" s="224"/>
      <c r="AW684" s="224"/>
      <c r="AX684" s="224"/>
      <c r="AY684" s="224"/>
    </row>
    <row r="685">
      <c r="A685" s="219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5"/>
      <c r="AA685" s="225"/>
      <c r="AB685" s="225"/>
      <c r="AC685" s="225"/>
      <c r="AD685" s="225"/>
      <c r="AE685" s="225"/>
      <c r="AF685" s="225"/>
      <c r="AG685" s="220"/>
      <c r="AH685" s="220"/>
      <c r="AI685" s="220"/>
      <c r="AJ685" s="220"/>
      <c r="AK685" s="220"/>
      <c r="AL685" s="220"/>
      <c r="AM685" s="220"/>
      <c r="AN685" s="220"/>
      <c r="AO685" s="267"/>
      <c r="AP685" s="220"/>
      <c r="AQ685" s="224"/>
      <c r="AR685" s="224"/>
      <c r="AS685" s="224"/>
      <c r="AT685" s="224"/>
      <c r="AU685" s="224"/>
      <c r="AV685" s="224"/>
      <c r="AW685" s="224"/>
      <c r="AX685" s="224"/>
      <c r="AY685" s="224"/>
    </row>
    <row r="686">
      <c r="A686" s="219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5"/>
      <c r="AA686" s="225"/>
      <c r="AB686" s="225"/>
      <c r="AC686" s="225"/>
      <c r="AD686" s="225"/>
      <c r="AE686" s="225"/>
      <c r="AF686" s="225"/>
      <c r="AG686" s="220"/>
      <c r="AH686" s="220"/>
      <c r="AI686" s="220"/>
      <c r="AJ686" s="220"/>
      <c r="AK686" s="220"/>
      <c r="AL686" s="220"/>
      <c r="AM686" s="220"/>
      <c r="AN686" s="220"/>
      <c r="AO686" s="267"/>
      <c r="AP686" s="220"/>
      <c r="AQ686" s="224"/>
      <c r="AR686" s="224"/>
      <c r="AS686" s="224"/>
      <c r="AT686" s="224"/>
      <c r="AU686" s="224"/>
      <c r="AV686" s="224"/>
      <c r="AW686" s="224"/>
      <c r="AX686" s="224"/>
      <c r="AY686" s="224"/>
    </row>
    <row r="687">
      <c r="A687" s="219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5"/>
      <c r="AA687" s="225"/>
      <c r="AB687" s="225"/>
      <c r="AC687" s="225"/>
      <c r="AD687" s="225"/>
      <c r="AE687" s="225"/>
      <c r="AF687" s="225"/>
      <c r="AG687" s="220"/>
      <c r="AH687" s="220"/>
      <c r="AI687" s="220"/>
      <c r="AJ687" s="220"/>
      <c r="AK687" s="220"/>
      <c r="AL687" s="220"/>
      <c r="AM687" s="220"/>
      <c r="AN687" s="220"/>
      <c r="AO687" s="267"/>
      <c r="AP687" s="220"/>
      <c r="AQ687" s="224"/>
      <c r="AR687" s="224"/>
      <c r="AS687" s="224"/>
      <c r="AT687" s="224"/>
      <c r="AU687" s="224"/>
      <c r="AV687" s="224"/>
      <c r="AW687" s="224"/>
      <c r="AX687" s="224"/>
      <c r="AY687" s="224"/>
    </row>
    <row r="688">
      <c r="A688" s="219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5"/>
      <c r="AA688" s="225"/>
      <c r="AB688" s="225"/>
      <c r="AC688" s="225"/>
      <c r="AD688" s="225"/>
      <c r="AE688" s="225"/>
      <c r="AF688" s="225"/>
      <c r="AG688" s="220"/>
      <c r="AH688" s="220"/>
      <c r="AI688" s="220"/>
      <c r="AJ688" s="220"/>
      <c r="AK688" s="220"/>
      <c r="AL688" s="220"/>
      <c r="AM688" s="220"/>
      <c r="AN688" s="220"/>
      <c r="AO688" s="267"/>
      <c r="AP688" s="220"/>
      <c r="AQ688" s="224"/>
      <c r="AR688" s="224"/>
      <c r="AS688" s="224"/>
      <c r="AT688" s="224"/>
      <c r="AU688" s="224"/>
      <c r="AV688" s="224"/>
      <c r="AW688" s="224"/>
      <c r="AX688" s="224"/>
      <c r="AY688" s="224"/>
    </row>
    <row r="689">
      <c r="A689" s="219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5"/>
      <c r="AA689" s="225"/>
      <c r="AB689" s="225"/>
      <c r="AC689" s="225"/>
      <c r="AD689" s="225"/>
      <c r="AE689" s="225"/>
      <c r="AF689" s="225"/>
      <c r="AG689" s="220"/>
      <c r="AH689" s="220"/>
      <c r="AI689" s="220"/>
      <c r="AJ689" s="220"/>
      <c r="AK689" s="220"/>
      <c r="AL689" s="220"/>
      <c r="AM689" s="220"/>
      <c r="AN689" s="220"/>
      <c r="AO689" s="267"/>
      <c r="AP689" s="220"/>
      <c r="AQ689" s="224"/>
      <c r="AR689" s="224"/>
      <c r="AS689" s="224"/>
      <c r="AT689" s="224"/>
      <c r="AU689" s="224"/>
      <c r="AV689" s="224"/>
      <c r="AW689" s="224"/>
      <c r="AX689" s="224"/>
      <c r="AY689" s="224"/>
    </row>
    <row r="690">
      <c r="A690" s="219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5"/>
      <c r="AA690" s="225"/>
      <c r="AB690" s="225"/>
      <c r="AC690" s="225"/>
      <c r="AD690" s="225"/>
      <c r="AE690" s="225"/>
      <c r="AF690" s="225"/>
      <c r="AG690" s="220"/>
      <c r="AH690" s="220"/>
      <c r="AI690" s="220"/>
      <c r="AJ690" s="220"/>
      <c r="AK690" s="220"/>
      <c r="AL690" s="220"/>
      <c r="AM690" s="220"/>
      <c r="AN690" s="220"/>
      <c r="AO690" s="267"/>
      <c r="AP690" s="220"/>
      <c r="AQ690" s="224"/>
      <c r="AR690" s="224"/>
      <c r="AS690" s="224"/>
      <c r="AT690" s="224"/>
      <c r="AU690" s="224"/>
      <c r="AV690" s="224"/>
      <c r="AW690" s="224"/>
      <c r="AX690" s="224"/>
      <c r="AY690" s="224"/>
    </row>
    <row r="691">
      <c r="A691" s="219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5"/>
      <c r="AA691" s="225"/>
      <c r="AB691" s="225"/>
      <c r="AC691" s="225"/>
      <c r="AD691" s="225"/>
      <c r="AE691" s="225"/>
      <c r="AF691" s="225"/>
      <c r="AG691" s="220"/>
      <c r="AH691" s="220"/>
      <c r="AI691" s="220"/>
      <c r="AJ691" s="220"/>
      <c r="AK691" s="220"/>
      <c r="AL691" s="220"/>
      <c r="AM691" s="220"/>
      <c r="AN691" s="220"/>
      <c r="AO691" s="267"/>
      <c r="AP691" s="220"/>
      <c r="AQ691" s="224"/>
      <c r="AR691" s="224"/>
      <c r="AS691" s="224"/>
      <c r="AT691" s="224"/>
      <c r="AU691" s="224"/>
      <c r="AV691" s="224"/>
      <c r="AW691" s="224"/>
      <c r="AX691" s="224"/>
      <c r="AY691" s="224"/>
    </row>
    <row r="692">
      <c r="A692" s="219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5"/>
      <c r="AA692" s="225"/>
      <c r="AB692" s="225"/>
      <c r="AC692" s="225"/>
      <c r="AD692" s="225"/>
      <c r="AE692" s="225"/>
      <c r="AF692" s="225"/>
      <c r="AG692" s="220"/>
      <c r="AH692" s="220"/>
      <c r="AI692" s="220"/>
      <c r="AJ692" s="220"/>
      <c r="AK692" s="220"/>
      <c r="AL692" s="220"/>
      <c r="AM692" s="220"/>
      <c r="AN692" s="220"/>
      <c r="AO692" s="267"/>
      <c r="AP692" s="220"/>
      <c r="AQ692" s="224"/>
      <c r="AR692" s="224"/>
      <c r="AS692" s="224"/>
      <c r="AT692" s="224"/>
      <c r="AU692" s="224"/>
      <c r="AV692" s="224"/>
      <c r="AW692" s="224"/>
      <c r="AX692" s="224"/>
      <c r="AY692" s="224"/>
    </row>
    <row r="693">
      <c r="A693" s="219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5"/>
      <c r="AA693" s="225"/>
      <c r="AB693" s="225"/>
      <c r="AC693" s="225"/>
      <c r="AD693" s="225"/>
      <c r="AE693" s="225"/>
      <c r="AF693" s="225"/>
      <c r="AG693" s="220"/>
      <c r="AH693" s="220"/>
      <c r="AI693" s="220"/>
      <c r="AJ693" s="220"/>
      <c r="AK693" s="220"/>
      <c r="AL693" s="220"/>
      <c r="AM693" s="220"/>
      <c r="AN693" s="220"/>
      <c r="AO693" s="267"/>
      <c r="AP693" s="220"/>
      <c r="AQ693" s="224"/>
      <c r="AR693" s="224"/>
      <c r="AS693" s="224"/>
      <c r="AT693" s="224"/>
      <c r="AU693" s="224"/>
      <c r="AV693" s="224"/>
      <c r="AW693" s="224"/>
      <c r="AX693" s="224"/>
      <c r="AY693" s="224"/>
    </row>
    <row r="694">
      <c r="A694" s="219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5"/>
      <c r="AA694" s="225"/>
      <c r="AB694" s="225"/>
      <c r="AC694" s="225"/>
      <c r="AD694" s="225"/>
      <c r="AE694" s="225"/>
      <c r="AF694" s="225"/>
      <c r="AG694" s="220"/>
      <c r="AH694" s="220"/>
      <c r="AI694" s="220"/>
      <c r="AJ694" s="220"/>
      <c r="AK694" s="220"/>
      <c r="AL694" s="220"/>
      <c r="AM694" s="220"/>
      <c r="AN694" s="220"/>
      <c r="AO694" s="267"/>
      <c r="AP694" s="220"/>
      <c r="AQ694" s="224"/>
      <c r="AR694" s="224"/>
      <c r="AS694" s="224"/>
      <c r="AT694" s="224"/>
      <c r="AU694" s="224"/>
      <c r="AV694" s="224"/>
      <c r="AW694" s="224"/>
      <c r="AX694" s="224"/>
      <c r="AY694" s="224"/>
    </row>
    <row r="695">
      <c r="A695" s="219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5"/>
      <c r="AA695" s="225"/>
      <c r="AB695" s="225"/>
      <c r="AC695" s="225"/>
      <c r="AD695" s="225"/>
      <c r="AE695" s="225"/>
      <c r="AF695" s="225"/>
      <c r="AG695" s="220"/>
      <c r="AH695" s="220"/>
      <c r="AI695" s="220"/>
      <c r="AJ695" s="220"/>
      <c r="AK695" s="220"/>
      <c r="AL695" s="220"/>
      <c r="AM695" s="220"/>
      <c r="AN695" s="220"/>
      <c r="AO695" s="267"/>
      <c r="AP695" s="220"/>
      <c r="AQ695" s="224"/>
      <c r="AR695" s="224"/>
      <c r="AS695" s="224"/>
      <c r="AT695" s="224"/>
      <c r="AU695" s="224"/>
      <c r="AV695" s="224"/>
      <c r="AW695" s="224"/>
      <c r="AX695" s="224"/>
      <c r="AY695" s="224"/>
    </row>
    <row r="696">
      <c r="A696" s="219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5"/>
      <c r="AA696" s="225"/>
      <c r="AB696" s="225"/>
      <c r="AC696" s="225"/>
      <c r="AD696" s="225"/>
      <c r="AE696" s="225"/>
      <c r="AF696" s="225"/>
      <c r="AG696" s="220"/>
      <c r="AH696" s="220"/>
      <c r="AI696" s="220"/>
      <c r="AJ696" s="220"/>
      <c r="AK696" s="220"/>
      <c r="AL696" s="220"/>
      <c r="AM696" s="220"/>
      <c r="AN696" s="220"/>
      <c r="AO696" s="267"/>
      <c r="AP696" s="220"/>
      <c r="AQ696" s="224"/>
      <c r="AR696" s="224"/>
      <c r="AS696" s="224"/>
      <c r="AT696" s="224"/>
      <c r="AU696" s="224"/>
      <c r="AV696" s="224"/>
      <c r="AW696" s="224"/>
      <c r="AX696" s="224"/>
      <c r="AY696" s="224"/>
    </row>
    <row r="697">
      <c r="A697" s="219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5"/>
      <c r="AA697" s="225"/>
      <c r="AB697" s="225"/>
      <c r="AC697" s="225"/>
      <c r="AD697" s="225"/>
      <c r="AE697" s="225"/>
      <c r="AF697" s="225"/>
      <c r="AG697" s="220"/>
      <c r="AH697" s="220"/>
      <c r="AI697" s="220"/>
      <c r="AJ697" s="220"/>
      <c r="AK697" s="220"/>
      <c r="AL697" s="220"/>
      <c r="AM697" s="220"/>
      <c r="AN697" s="220"/>
      <c r="AO697" s="267"/>
      <c r="AP697" s="220"/>
      <c r="AQ697" s="224"/>
      <c r="AR697" s="224"/>
      <c r="AS697" s="224"/>
      <c r="AT697" s="224"/>
      <c r="AU697" s="224"/>
      <c r="AV697" s="224"/>
      <c r="AW697" s="224"/>
      <c r="AX697" s="224"/>
      <c r="AY697" s="224"/>
    </row>
    <row r="698">
      <c r="A698" s="219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5"/>
      <c r="AA698" s="225"/>
      <c r="AB698" s="225"/>
      <c r="AC698" s="225"/>
      <c r="AD698" s="225"/>
      <c r="AE698" s="225"/>
      <c r="AF698" s="225"/>
      <c r="AG698" s="220"/>
      <c r="AH698" s="220"/>
      <c r="AI698" s="220"/>
      <c r="AJ698" s="220"/>
      <c r="AK698" s="220"/>
      <c r="AL698" s="220"/>
      <c r="AM698" s="220"/>
      <c r="AN698" s="220"/>
      <c r="AO698" s="267"/>
      <c r="AP698" s="220"/>
      <c r="AQ698" s="224"/>
      <c r="AR698" s="224"/>
      <c r="AS698" s="224"/>
      <c r="AT698" s="224"/>
      <c r="AU698" s="224"/>
      <c r="AV698" s="224"/>
      <c r="AW698" s="224"/>
      <c r="AX698" s="224"/>
      <c r="AY698" s="224"/>
    </row>
    <row r="699">
      <c r="A699" s="219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5"/>
      <c r="AA699" s="225"/>
      <c r="AB699" s="225"/>
      <c r="AC699" s="225"/>
      <c r="AD699" s="225"/>
      <c r="AE699" s="225"/>
      <c r="AF699" s="225"/>
      <c r="AG699" s="220"/>
      <c r="AH699" s="220"/>
      <c r="AI699" s="220"/>
      <c r="AJ699" s="220"/>
      <c r="AK699" s="220"/>
      <c r="AL699" s="220"/>
      <c r="AM699" s="220"/>
      <c r="AN699" s="220"/>
      <c r="AO699" s="267"/>
      <c r="AP699" s="220"/>
      <c r="AQ699" s="224"/>
      <c r="AR699" s="224"/>
      <c r="AS699" s="224"/>
      <c r="AT699" s="224"/>
      <c r="AU699" s="224"/>
      <c r="AV699" s="224"/>
      <c r="AW699" s="224"/>
      <c r="AX699" s="224"/>
      <c r="AY699" s="224"/>
    </row>
    <row r="700">
      <c r="A700" s="219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5"/>
      <c r="AA700" s="225"/>
      <c r="AB700" s="225"/>
      <c r="AC700" s="225"/>
      <c r="AD700" s="225"/>
      <c r="AE700" s="225"/>
      <c r="AF700" s="225"/>
      <c r="AG700" s="220"/>
      <c r="AH700" s="220"/>
      <c r="AI700" s="220"/>
      <c r="AJ700" s="220"/>
      <c r="AK700" s="220"/>
      <c r="AL700" s="220"/>
      <c r="AM700" s="220"/>
      <c r="AN700" s="220"/>
      <c r="AO700" s="267"/>
      <c r="AP700" s="220"/>
      <c r="AQ700" s="224"/>
      <c r="AR700" s="224"/>
      <c r="AS700" s="224"/>
      <c r="AT700" s="224"/>
      <c r="AU700" s="224"/>
      <c r="AV700" s="224"/>
      <c r="AW700" s="224"/>
      <c r="AX700" s="224"/>
      <c r="AY700" s="224"/>
    </row>
    <row r="701">
      <c r="A701" s="219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5"/>
      <c r="AA701" s="225"/>
      <c r="AB701" s="225"/>
      <c r="AC701" s="225"/>
      <c r="AD701" s="225"/>
      <c r="AE701" s="225"/>
      <c r="AF701" s="225"/>
      <c r="AG701" s="220"/>
      <c r="AH701" s="220"/>
      <c r="AI701" s="220"/>
      <c r="AJ701" s="220"/>
      <c r="AK701" s="220"/>
      <c r="AL701" s="220"/>
      <c r="AM701" s="220"/>
      <c r="AN701" s="220"/>
      <c r="AO701" s="267"/>
      <c r="AP701" s="220"/>
      <c r="AQ701" s="224"/>
      <c r="AR701" s="224"/>
      <c r="AS701" s="224"/>
      <c r="AT701" s="224"/>
      <c r="AU701" s="224"/>
      <c r="AV701" s="224"/>
      <c r="AW701" s="224"/>
      <c r="AX701" s="224"/>
      <c r="AY701" s="224"/>
    </row>
    <row r="702">
      <c r="A702" s="219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5"/>
      <c r="AA702" s="225"/>
      <c r="AB702" s="225"/>
      <c r="AC702" s="225"/>
      <c r="AD702" s="225"/>
      <c r="AE702" s="225"/>
      <c r="AF702" s="225"/>
      <c r="AG702" s="220"/>
      <c r="AH702" s="220"/>
      <c r="AI702" s="220"/>
      <c r="AJ702" s="220"/>
      <c r="AK702" s="220"/>
      <c r="AL702" s="220"/>
      <c r="AM702" s="220"/>
      <c r="AN702" s="220"/>
      <c r="AO702" s="267"/>
      <c r="AP702" s="220"/>
      <c r="AQ702" s="224"/>
      <c r="AR702" s="224"/>
      <c r="AS702" s="224"/>
      <c r="AT702" s="224"/>
      <c r="AU702" s="224"/>
      <c r="AV702" s="224"/>
      <c r="AW702" s="224"/>
      <c r="AX702" s="224"/>
      <c r="AY702" s="224"/>
    </row>
    <row r="703">
      <c r="A703" s="219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5"/>
      <c r="AA703" s="225"/>
      <c r="AB703" s="225"/>
      <c r="AC703" s="225"/>
      <c r="AD703" s="225"/>
      <c r="AE703" s="225"/>
      <c r="AF703" s="225"/>
      <c r="AG703" s="220"/>
      <c r="AH703" s="220"/>
      <c r="AI703" s="220"/>
      <c r="AJ703" s="220"/>
      <c r="AK703" s="220"/>
      <c r="AL703" s="220"/>
      <c r="AM703" s="220"/>
      <c r="AN703" s="220"/>
      <c r="AO703" s="267"/>
      <c r="AP703" s="220"/>
      <c r="AQ703" s="224"/>
      <c r="AR703" s="224"/>
      <c r="AS703" s="224"/>
      <c r="AT703" s="224"/>
      <c r="AU703" s="224"/>
      <c r="AV703" s="224"/>
      <c r="AW703" s="224"/>
      <c r="AX703" s="224"/>
      <c r="AY703" s="224"/>
    </row>
    <row r="704">
      <c r="A704" s="219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5"/>
      <c r="AA704" s="225"/>
      <c r="AB704" s="225"/>
      <c r="AC704" s="225"/>
      <c r="AD704" s="225"/>
      <c r="AE704" s="225"/>
      <c r="AF704" s="225"/>
      <c r="AG704" s="220"/>
      <c r="AH704" s="220"/>
      <c r="AI704" s="220"/>
      <c r="AJ704" s="220"/>
      <c r="AK704" s="220"/>
      <c r="AL704" s="220"/>
      <c r="AM704" s="220"/>
      <c r="AN704" s="220"/>
      <c r="AO704" s="267"/>
      <c r="AP704" s="220"/>
      <c r="AQ704" s="224"/>
      <c r="AR704" s="224"/>
      <c r="AS704" s="224"/>
      <c r="AT704" s="224"/>
      <c r="AU704" s="224"/>
      <c r="AV704" s="224"/>
      <c r="AW704" s="224"/>
      <c r="AX704" s="224"/>
      <c r="AY704" s="224"/>
    </row>
    <row r="705">
      <c r="A705" s="219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5"/>
      <c r="AA705" s="225"/>
      <c r="AB705" s="225"/>
      <c r="AC705" s="225"/>
      <c r="AD705" s="225"/>
      <c r="AE705" s="225"/>
      <c r="AF705" s="225"/>
      <c r="AG705" s="220"/>
      <c r="AH705" s="220"/>
      <c r="AI705" s="220"/>
      <c r="AJ705" s="220"/>
      <c r="AK705" s="220"/>
      <c r="AL705" s="220"/>
      <c r="AM705" s="220"/>
      <c r="AN705" s="220"/>
      <c r="AO705" s="267"/>
      <c r="AP705" s="220"/>
      <c r="AQ705" s="224"/>
      <c r="AR705" s="224"/>
      <c r="AS705" s="224"/>
      <c r="AT705" s="224"/>
      <c r="AU705" s="224"/>
      <c r="AV705" s="224"/>
      <c r="AW705" s="224"/>
      <c r="AX705" s="224"/>
      <c r="AY705" s="224"/>
    </row>
    <row r="706">
      <c r="A706" s="219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5"/>
      <c r="AA706" s="225"/>
      <c r="AB706" s="225"/>
      <c r="AC706" s="225"/>
      <c r="AD706" s="225"/>
      <c r="AE706" s="225"/>
      <c r="AF706" s="225"/>
      <c r="AG706" s="220"/>
      <c r="AH706" s="220"/>
      <c r="AI706" s="220"/>
      <c r="AJ706" s="220"/>
      <c r="AK706" s="220"/>
      <c r="AL706" s="220"/>
      <c r="AM706" s="220"/>
      <c r="AN706" s="220"/>
      <c r="AO706" s="267"/>
      <c r="AP706" s="220"/>
      <c r="AQ706" s="224"/>
      <c r="AR706" s="224"/>
      <c r="AS706" s="224"/>
      <c r="AT706" s="224"/>
      <c r="AU706" s="224"/>
      <c r="AV706" s="224"/>
      <c r="AW706" s="224"/>
      <c r="AX706" s="224"/>
      <c r="AY706" s="224"/>
    </row>
    <row r="707">
      <c r="A707" s="219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5"/>
      <c r="AA707" s="225"/>
      <c r="AB707" s="225"/>
      <c r="AC707" s="225"/>
      <c r="AD707" s="225"/>
      <c r="AE707" s="225"/>
      <c r="AF707" s="225"/>
      <c r="AG707" s="220"/>
      <c r="AH707" s="220"/>
      <c r="AI707" s="220"/>
      <c r="AJ707" s="220"/>
      <c r="AK707" s="220"/>
      <c r="AL707" s="220"/>
      <c r="AM707" s="220"/>
      <c r="AN707" s="220"/>
      <c r="AO707" s="267"/>
      <c r="AP707" s="220"/>
      <c r="AQ707" s="224"/>
      <c r="AR707" s="224"/>
      <c r="AS707" s="224"/>
      <c r="AT707" s="224"/>
      <c r="AU707" s="224"/>
      <c r="AV707" s="224"/>
      <c r="AW707" s="224"/>
      <c r="AX707" s="224"/>
      <c r="AY707" s="224"/>
    </row>
    <row r="708">
      <c r="A708" s="219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5"/>
      <c r="AA708" s="225"/>
      <c r="AB708" s="225"/>
      <c r="AC708" s="225"/>
      <c r="AD708" s="225"/>
      <c r="AE708" s="225"/>
      <c r="AF708" s="225"/>
      <c r="AG708" s="220"/>
      <c r="AH708" s="220"/>
      <c r="AI708" s="220"/>
      <c r="AJ708" s="220"/>
      <c r="AK708" s="220"/>
      <c r="AL708" s="220"/>
      <c r="AM708" s="220"/>
      <c r="AN708" s="220"/>
      <c r="AO708" s="267"/>
      <c r="AP708" s="220"/>
      <c r="AQ708" s="224"/>
      <c r="AR708" s="224"/>
      <c r="AS708" s="224"/>
      <c r="AT708" s="224"/>
      <c r="AU708" s="224"/>
      <c r="AV708" s="224"/>
      <c r="AW708" s="224"/>
      <c r="AX708" s="224"/>
      <c r="AY708" s="224"/>
    </row>
    <row r="709">
      <c r="A709" s="219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5"/>
      <c r="AA709" s="225"/>
      <c r="AB709" s="225"/>
      <c r="AC709" s="225"/>
      <c r="AD709" s="225"/>
      <c r="AE709" s="225"/>
      <c r="AF709" s="225"/>
      <c r="AG709" s="220"/>
      <c r="AH709" s="220"/>
      <c r="AI709" s="220"/>
      <c r="AJ709" s="220"/>
      <c r="AK709" s="220"/>
      <c r="AL709" s="220"/>
      <c r="AM709" s="220"/>
      <c r="AN709" s="220"/>
      <c r="AO709" s="267"/>
      <c r="AP709" s="220"/>
      <c r="AQ709" s="224"/>
      <c r="AR709" s="224"/>
      <c r="AS709" s="224"/>
      <c r="AT709" s="224"/>
      <c r="AU709" s="224"/>
      <c r="AV709" s="224"/>
      <c r="AW709" s="224"/>
      <c r="AX709" s="224"/>
      <c r="AY709" s="224"/>
    </row>
    <row r="710">
      <c r="A710" s="219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5"/>
      <c r="AA710" s="225"/>
      <c r="AB710" s="225"/>
      <c r="AC710" s="225"/>
      <c r="AD710" s="225"/>
      <c r="AE710" s="225"/>
      <c r="AF710" s="225"/>
      <c r="AG710" s="220"/>
      <c r="AH710" s="220"/>
      <c r="AI710" s="220"/>
      <c r="AJ710" s="220"/>
      <c r="AK710" s="220"/>
      <c r="AL710" s="220"/>
      <c r="AM710" s="220"/>
      <c r="AN710" s="220"/>
      <c r="AO710" s="267"/>
      <c r="AP710" s="220"/>
      <c r="AQ710" s="224"/>
      <c r="AR710" s="224"/>
      <c r="AS710" s="224"/>
      <c r="AT710" s="224"/>
      <c r="AU710" s="224"/>
      <c r="AV710" s="224"/>
      <c r="AW710" s="224"/>
      <c r="AX710" s="224"/>
      <c r="AY710" s="224"/>
    </row>
    <row r="711">
      <c r="A711" s="219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5"/>
      <c r="AA711" s="225"/>
      <c r="AB711" s="225"/>
      <c r="AC711" s="225"/>
      <c r="AD711" s="225"/>
      <c r="AE711" s="225"/>
      <c r="AF711" s="225"/>
      <c r="AG711" s="220"/>
      <c r="AH711" s="220"/>
      <c r="AI711" s="220"/>
      <c r="AJ711" s="220"/>
      <c r="AK711" s="220"/>
      <c r="AL711" s="220"/>
      <c r="AM711" s="220"/>
      <c r="AN711" s="220"/>
      <c r="AO711" s="267"/>
      <c r="AP711" s="220"/>
      <c r="AQ711" s="224"/>
      <c r="AR711" s="224"/>
      <c r="AS711" s="224"/>
      <c r="AT711" s="224"/>
      <c r="AU711" s="224"/>
      <c r="AV711" s="224"/>
      <c r="AW711" s="224"/>
      <c r="AX711" s="224"/>
      <c r="AY711" s="224"/>
    </row>
    <row r="712">
      <c r="A712" s="219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5"/>
      <c r="AA712" s="225"/>
      <c r="AB712" s="225"/>
      <c r="AC712" s="225"/>
      <c r="AD712" s="225"/>
      <c r="AE712" s="225"/>
      <c r="AF712" s="225"/>
      <c r="AG712" s="220"/>
      <c r="AH712" s="220"/>
      <c r="AI712" s="220"/>
      <c r="AJ712" s="220"/>
      <c r="AK712" s="220"/>
      <c r="AL712" s="220"/>
      <c r="AM712" s="220"/>
      <c r="AN712" s="220"/>
      <c r="AO712" s="267"/>
      <c r="AP712" s="220"/>
      <c r="AQ712" s="224"/>
      <c r="AR712" s="224"/>
      <c r="AS712" s="224"/>
      <c r="AT712" s="224"/>
      <c r="AU712" s="224"/>
      <c r="AV712" s="224"/>
      <c r="AW712" s="224"/>
      <c r="AX712" s="224"/>
      <c r="AY712" s="224"/>
    </row>
    <row r="713">
      <c r="A713" s="219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5"/>
      <c r="AA713" s="225"/>
      <c r="AB713" s="225"/>
      <c r="AC713" s="225"/>
      <c r="AD713" s="225"/>
      <c r="AE713" s="225"/>
      <c r="AF713" s="225"/>
      <c r="AG713" s="220"/>
      <c r="AH713" s="220"/>
      <c r="AI713" s="220"/>
      <c r="AJ713" s="220"/>
      <c r="AK713" s="220"/>
      <c r="AL713" s="220"/>
      <c r="AM713" s="220"/>
      <c r="AN713" s="220"/>
      <c r="AO713" s="267"/>
      <c r="AP713" s="220"/>
      <c r="AQ713" s="224"/>
      <c r="AR713" s="224"/>
      <c r="AS713" s="224"/>
      <c r="AT713" s="224"/>
      <c r="AU713" s="224"/>
      <c r="AV713" s="224"/>
      <c r="AW713" s="224"/>
      <c r="AX713" s="224"/>
      <c r="AY713" s="224"/>
    </row>
    <row r="714">
      <c r="A714" s="219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5"/>
      <c r="AA714" s="225"/>
      <c r="AB714" s="225"/>
      <c r="AC714" s="225"/>
      <c r="AD714" s="225"/>
      <c r="AE714" s="225"/>
      <c r="AF714" s="225"/>
      <c r="AG714" s="220"/>
      <c r="AH714" s="220"/>
      <c r="AI714" s="220"/>
      <c r="AJ714" s="220"/>
      <c r="AK714" s="220"/>
      <c r="AL714" s="220"/>
      <c r="AM714" s="220"/>
      <c r="AN714" s="220"/>
      <c r="AO714" s="267"/>
      <c r="AP714" s="220"/>
      <c r="AQ714" s="224"/>
      <c r="AR714" s="224"/>
      <c r="AS714" s="224"/>
      <c r="AT714" s="224"/>
      <c r="AU714" s="224"/>
      <c r="AV714" s="224"/>
      <c r="AW714" s="224"/>
      <c r="AX714" s="224"/>
      <c r="AY714" s="224"/>
    </row>
    <row r="715">
      <c r="A715" s="219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5"/>
      <c r="AA715" s="225"/>
      <c r="AB715" s="225"/>
      <c r="AC715" s="225"/>
      <c r="AD715" s="225"/>
      <c r="AE715" s="225"/>
      <c r="AF715" s="225"/>
      <c r="AG715" s="220"/>
      <c r="AH715" s="220"/>
      <c r="AI715" s="220"/>
      <c r="AJ715" s="220"/>
      <c r="AK715" s="220"/>
      <c r="AL715" s="220"/>
      <c r="AM715" s="220"/>
      <c r="AN715" s="220"/>
      <c r="AO715" s="267"/>
      <c r="AP715" s="220"/>
      <c r="AQ715" s="224"/>
      <c r="AR715" s="224"/>
      <c r="AS715" s="224"/>
      <c r="AT715" s="224"/>
      <c r="AU715" s="224"/>
      <c r="AV715" s="224"/>
      <c r="AW715" s="224"/>
      <c r="AX715" s="224"/>
      <c r="AY715" s="224"/>
    </row>
    <row r="716">
      <c r="A716" s="219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5"/>
      <c r="AA716" s="225"/>
      <c r="AB716" s="225"/>
      <c r="AC716" s="225"/>
      <c r="AD716" s="225"/>
      <c r="AE716" s="225"/>
      <c r="AF716" s="225"/>
      <c r="AG716" s="220"/>
      <c r="AH716" s="220"/>
      <c r="AI716" s="220"/>
      <c r="AJ716" s="220"/>
      <c r="AK716" s="220"/>
      <c r="AL716" s="220"/>
      <c r="AM716" s="220"/>
      <c r="AN716" s="220"/>
      <c r="AO716" s="267"/>
      <c r="AP716" s="220"/>
      <c r="AQ716" s="224"/>
      <c r="AR716" s="224"/>
      <c r="AS716" s="224"/>
      <c r="AT716" s="224"/>
      <c r="AU716" s="224"/>
      <c r="AV716" s="224"/>
      <c r="AW716" s="224"/>
      <c r="AX716" s="224"/>
      <c r="AY716" s="224"/>
    </row>
    <row r="717">
      <c r="A717" s="219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5"/>
      <c r="AA717" s="225"/>
      <c r="AB717" s="225"/>
      <c r="AC717" s="225"/>
      <c r="AD717" s="225"/>
      <c r="AE717" s="225"/>
      <c r="AF717" s="225"/>
      <c r="AG717" s="220"/>
      <c r="AH717" s="220"/>
      <c r="AI717" s="220"/>
      <c r="AJ717" s="220"/>
      <c r="AK717" s="220"/>
      <c r="AL717" s="220"/>
      <c r="AM717" s="220"/>
      <c r="AN717" s="220"/>
      <c r="AO717" s="267"/>
      <c r="AP717" s="220"/>
      <c r="AQ717" s="224"/>
      <c r="AR717" s="224"/>
      <c r="AS717" s="224"/>
      <c r="AT717" s="224"/>
      <c r="AU717" s="224"/>
      <c r="AV717" s="224"/>
      <c r="AW717" s="224"/>
      <c r="AX717" s="224"/>
      <c r="AY717" s="224"/>
    </row>
    <row r="718">
      <c r="A718" s="219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5"/>
      <c r="AA718" s="225"/>
      <c r="AB718" s="225"/>
      <c r="AC718" s="225"/>
      <c r="AD718" s="225"/>
      <c r="AE718" s="225"/>
      <c r="AF718" s="225"/>
      <c r="AG718" s="220"/>
      <c r="AH718" s="220"/>
      <c r="AI718" s="220"/>
      <c r="AJ718" s="220"/>
      <c r="AK718" s="220"/>
      <c r="AL718" s="220"/>
      <c r="AM718" s="220"/>
      <c r="AN718" s="220"/>
      <c r="AO718" s="267"/>
      <c r="AP718" s="220"/>
      <c r="AQ718" s="224"/>
      <c r="AR718" s="224"/>
      <c r="AS718" s="224"/>
      <c r="AT718" s="224"/>
      <c r="AU718" s="224"/>
      <c r="AV718" s="224"/>
      <c r="AW718" s="224"/>
      <c r="AX718" s="224"/>
      <c r="AY718" s="224"/>
    </row>
    <row r="719">
      <c r="A719" s="219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5"/>
      <c r="AA719" s="225"/>
      <c r="AB719" s="225"/>
      <c r="AC719" s="225"/>
      <c r="AD719" s="225"/>
      <c r="AE719" s="225"/>
      <c r="AF719" s="225"/>
      <c r="AG719" s="220"/>
      <c r="AH719" s="220"/>
      <c r="AI719" s="220"/>
      <c r="AJ719" s="220"/>
      <c r="AK719" s="220"/>
      <c r="AL719" s="220"/>
      <c r="AM719" s="220"/>
      <c r="AN719" s="220"/>
      <c r="AO719" s="267"/>
      <c r="AP719" s="220"/>
      <c r="AQ719" s="224"/>
      <c r="AR719" s="224"/>
      <c r="AS719" s="224"/>
      <c r="AT719" s="224"/>
      <c r="AU719" s="224"/>
      <c r="AV719" s="224"/>
      <c r="AW719" s="224"/>
      <c r="AX719" s="224"/>
      <c r="AY719" s="224"/>
    </row>
    <row r="720">
      <c r="A720" s="219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5"/>
      <c r="AA720" s="225"/>
      <c r="AB720" s="225"/>
      <c r="AC720" s="225"/>
      <c r="AD720" s="225"/>
      <c r="AE720" s="225"/>
      <c r="AF720" s="225"/>
      <c r="AG720" s="220"/>
      <c r="AH720" s="220"/>
      <c r="AI720" s="220"/>
      <c r="AJ720" s="220"/>
      <c r="AK720" s="220"/>
      <c r="AL720" s="220"/>
      <c r="AM720" s="220"/>
      <c r="AN720" s="220"/>
      <c r="AO720" s="267"/>
      <c r="AP720" s="220"/>
      <c r="AQ720" s="224"/>
      <c r="AR720" s="224"/>
      <c r="AS720" s="224"/>
      <c r="AT720" s="224"/>
      <c r="AU720" s="224"/>
      <c r="AV720" s="224"/>
      <c r="AW720" s="224"/>
      <c r="AX720" s="224"/>
      <c r="AY720" s="224"/>
    </row>
    <row r="721">
      <c r="A721" s="219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5"/>
      <c r="AA721" s="225"/>
      <c r="AB721" s="225"/>
      <c r="AC721" s="225"/>
      <c r="AD721" s="225"/>
      <c r="AE721" s="225"/>
      <c r="AF721" s="225"/>
      <c r="AG721" s="220"/>
      <c r="AH721" s="220"/>
      <c r="AI721" s="220"/>
      <c r="AJ721" s="220"/>
      <c r="AK721" s="220"/>
      <c r="AL721" s="220"/>
      <c r="AM721" s="220"/>
      <c r="AN721" s="220"/>
      <c r="AO721" s="267"/>
      <c r="AP721" s="220"/>
      <c r="AQ721" s="224"/>
      <c r="AR721" s="224"/>
      <c r="AS721" s="224"/>
      <c r="AT721" s="224"/>
      <c r="AU721" s="224"/>
      <c r="AV721" s="224"/>
      <c r="AW721" s="224"/>
      <c r="AX721" s="224"/>
      <c r="AY721" s="224"/>
    </row>
    <row r="722">
      <c r="A722" s="219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5"/>
      <c r="AA722" s="225"/>
      <c r="AB722" s="225"/>
      <c r="AC722" s="225"/>
      <c r="AD722" s="225"/>
      <c r="AE722" s="225"/>
      <c r="AF722" s="225"/>
      <c r="AG722" s="220"/>
      <c r="AH722" s="220"/>
      <c r="AI722" s="220"/>
      <c r="AJ722" s="220"/>
      <c r="AK722" s="220"/>
      <c r="AL722" s="220"/>
      <c r="AM722" s="220"/>
      <c r="AN722" s="220"/>
      <c r="AO722" s="267"/>
      <c r="AP722" s="220"/>
      <c r="AQ722" s="224"/>
      <c r="AR722" s="224"/>
      <c r="AS722" s="224"/>
      <c r="AT722" s="224"/>
      <c r="AU722" s="224"/>
      <c r="AV722" s="224"/>
      <c r="AW722" s="224"/>
      <c r="AX722" s="224"/>
      <c r="AY722" s="224"/>
    </row>
    <row r="723">
      <c r="A723" s="219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5"/>
      <c r="AA723" s="225"/>
      <c r="AB723" s="225"/>
      <c r="AC723" s="225"/>
      <c r="AD723" s="225"/>
      <c r="AE723" s="225"/>
      <c r="AF723" s="225"/>
      <c r="AG723" s="220"/>
      <c r="AH723" s="220"/>
      <c r="AI723" s="220"/>
      <c r="AJ723" s="220"/>
      <c r="AK723" s="220"/>
      <c r="AL723" s="220"/>
      <c r="AM723" s="220"/>
      <c r="AN723" s="220"/>
      <c r="AO723" s="267"/>
      <c r="AP723" s="220"/>
      <c r="AQ723" s="224"/>
      <c r="AR723" s="224"/>
      <c r="AS723" s="224"/>
      <c r="AT723" s="224"/>
      <c r="AU723" s="224"/>
      <c r="AV723" s="224"/>
      <c r="AW723" s="224"/>
      <c r="AX723" s="224"/>
      <c r="AY723" s="224"/>
    </row>
    <row r="724">
      <c r="A724" s="219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5"/>
      <c r="AA724" s="225"/>
      <c r="AB724" s="225"/>
      <c r="AC724" s="225"/>
      <c r="AD724" s="225"/>
      <c r="AE724" s="225"/>
      <c r="AF724" s="225"/>
      <c r="AG724" s="220"/>
      <c r="AH724" s="220"/>
      <c r="AI724" s="220"/>
      <c r="AJ724" s="220"/>
      <c r="AK724" s="220"/>
      <c r="AL724" s="220"/>
      <c r="AM724" s="220"/>
      <c r="AN724" s="220"/>
      <c r="AO724" s="267"/>
      <c r="AP724" s="220"/>
      <c r="AQ724" s="224"/>
      <c r="AR724" s="224"/>
      <c r="AS724" s="224"/>
      <c r="AT724" s="224"/>
      <c r="AU724" s="224"/>
      <c r="AV724" s="224"/>
      <c r="AW724" s="224"/>
      <c r="AX724" s="224"/>
      <c r="AY724" s="224"/>
    </row>
    <row r="725">
      <c r="A725" s="219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5"/>
      <c r="AA725" s="225"/>
      <c r="AB725" s="225"/>
      <c r="AC725" s="225"/>
      <c r="AD725" s="225"/>
      <c r="AE725" s="225"/>
      <c r="AF725" s="225"/>
      <c r="AG725" s="220"/>
      <c r="AH725" s="220"/>
      <c r="AI725" s="220"/>
      <c r="AJ725" s="220"/>
      <c r="AK725" s="220"/>
      <c r="AL725" s="220"/>
      <c r="AM725" s="220"/>
      <c r="AN725" s="220"/>
      <c r="AO725" s="267"/>
      <c r="AP725" s="220"/>
      <c r="AQ725" s="224"/>
      <c r="AR725" s="224"/>
      <c r="AS725" s="224"/>
      <c r="AT725" s="224"/>
      <c r="AU725" s="224"/>
      <c r="AV725" s="224"/>
      <c r="AW725" s="224"/>
      <c r="AX725" s="224"/>
      <c r="AY725" s="224"/>
    </row>
    <row r="726">
      <c r="A726" s="219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5"/>
      <c r="AA726" s="225"/>
      <c r="AB726" s="225"/>
      <c r="AC726" s="225"/>
      <c r="AD726" s="225"/>
      <c r="AE726" s="225"/>
      <c r="AF726" s="225"/>
      <c r="AG726" s="220"/>
      <c r="AH726" s="220"/>
      <c r="AI726" s="220"/>
      <c r="AJ726" s="220"/>
      <c r="AK726" s="220"/>
      <c r="AL726" s="220"/>
      <c r="AM726" s="220"/>
      <c r="AN726" s="220"/>
      <c r="AO726" s="267"/>
      <c r="AP726" s="220"/>
      <c r="AQ726" s="224"/>
      <c r="AR726" s="224"/>
      <c r="AS726" s="224"/>
      <c r="AT726" s="224"/>
      <c r="AU726" s="224"/>
      <c r="AV726" s="224"/>
      <c r="AW726" s="224"/>
      <c r="AX726" s="224"/>
      <c r="AY726" s="224"/>
    </row>
    <row r="727">
      <c r="A727" s="219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5"/>
      <c r="AA727" s="225"/>
      <c r="AB727" s="225"/>
      <c r="AC727" s="225"/>
      <c r="AD727" s="225"/>
      <c r="AE727" s="225"/>
      <c r="AF727" s="225"/>
      <c r="AG727" s="220"/>
      <c r="AH727" s="220"/>
      <c r="AI727" s="220"/>
      <c r="AJ727" s="220"/>
      <c r="AK727" s="220"/>
      <c r="AL727" s="220"/>
      <c r="AM727" s="220"/>
      <c r="AN727" s="220"/>
      <c r="AO727" s="267"/>
      <c r="AP727" s="220"/>
      <c r="AQ727" s="224"/>
      <c r="AR727" s="224"/>
      <c r="AS727" s="224"/>
      <c r="AT727" s="224"/>
      <c r="AU727" s="224"/>
      <c r="AV727" s="224"/>
      <c r="AW727" s="224"/>
      <c r="AX727" s="224"/>
      <c r="AY727" s="224"/>
    </row>
    <row r="728">
      <c r="A728" s="219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5"/>
      <c r="AA728" s="225"/>
      <c r="AB728" s="225"/>
      <c r="AC728" s="225"/>
      <c r="AD728" s="225"/>
      <c r="AE728" s="225"/>
      <c r="AF728" s="225"/>
      <c r="AG728" s="220"/>
      <c r="AH728" s="220"/>
      <c r="AI728" s="220"/>
      <c r="AJ728" s="220"/>
      <c r="AK728" s="220"/>
      <c r="AL728" s="220"/>
      <c r="AM728" s="220"/>
      <c r="AN728" s="220"/>
      <c r="AO728" s="267"/>
      <c r="AP728" s="220"/>
      <c r="AQ728" s="224"/>
      <c r="AR728" s="224"/>
      <c r="AS728" s="224"/>
      <c r="AT728" s="224"/>
      <c r="AU728" s="224"/>
      <c r="AV728" s="224"/>
      <c r="AW728" s="224"/>
      <c r="AX728" s="224"/>
      <c r="AY728" s="224"/>
    </row>
    <row r="729">
      <c r="A729" s="219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5"/>
      <c r="AA729" s="225"/>
      <c r="AB729" s="225"/>
      <c r="AC729" s="225"/>
      <c r="AD729" s="225"/>
      <c r="AE729" s="225"/>
      <c r="AF729" s="225"/>
      <c r="AG729" s="220"/>
      <c r="AH729" s="220"/>
      <c r="AI729" s="220"/>
      <c r="AJ729" s="220"/>
      <c r="AK729" s="220"/>
      <c r="AL729" s="220"/>
      <c r="AM729" s="220"/>
      <c r="AN729" s="220"/>
      <c r="AO729" s="267"/>
      <c r="AP729" s="220"/>
      <c r="AQ729" s="224"/>
      <c r="AR729" s="224"/>
      <c r="AS729" s="224"/>
      <c r="AT729" s="224"/>
      <c r="AU729" s="224"/>
      <c r="AV729" s="224"/>
      <c r="AW729" s="224"/>
      <c r="AX729" s="224"/>
      <c r="AY729" s="224"/>
    </row>
    <row r="730">
      <c r="A730" s="219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5"/>
      <c r="AA730" s="225"/>
      <c r="AB730" s="225"/>
      <c r="AC730" s="225"/>
      <c r="AD730" s="225"/>
      <c r="AE730" s="225"/>
      <c r="AF730" s="225"/>
      <c r="AG730" s="220"/>
      <c r="AH730" s="220"/>
      <c r="AI730" s="220"/>
      <c r="AJ730" s="220"/>
      <c r="AK730" s="220"/>
      <c r="AL730" s="220"/>
      <c r="AM730" s="220"/>
      <c r="AN730" s="220"/>
      <c r="AO730" s="267"/>
      <c r="AP730" s="220"/>
      <c r="AQ730" s="224"/>
      <c r="AR730" s="224"/>
      <c r="AS730" s="224"/>
      <c r="AT730" s="224"/>
      <c r="AU730" s="224"/>
      <c r="AV730" s="224"/>
      <c r="AW730" s="224"/>
      <c r="AX730" s="224"/>
      <c r="AY730" s="224"/>
    </row>
    <row r="731">
      <c r="A731" s="219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5"/>
      <c r="AA731" s="225"/>
      <c r="AB731" s="225"/>
      <c r="AC731" s="225"/>
      <c r="AD731" s="225"/>
      <c r="AE731" s="225"/>
      <c r="AF731" s="225"/>
      <c r="AG731" s="220"/>
      <c r="AH731" s="220"/>
      <c r="AI731" s="220"/>
      <c r="AJ731" s="220"/>
      <c r="AK731" s="220"/>
      <c r="AL731" s="220"/>
      <c r="AM731" s="220"/>
      <c r="AN731" s="220"/>
      <c r="AO731" s="267"/>
      <c r="AP731" s="220"/>
      <c r="AQ731" s="224"/>
      <c r="AR731" s="224"/>
      <c r="AS731" s="224"/>
      <c r="AT731" s="224"/>
      <c r="AU731" s="224"/>
      <c r="AV731" s="224"/>
      <c r="AW731" s="224"/>
      <c r="AX731" s="224"/>
      <c r="AY731" s="224"/>
    </row>
    <row r="732">
      <c r="A732" s="219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5"/>
      <c r="AA732" s="225"/>
      <c r="AB732" s="225"/>
      <c r="AC732" s="225"/>
      <c r="AD732" s="225"/>
      <c r="AE732" s="225"/>
      <c r="AF732" s="225"/>
      <c r="AG732" s="220"/>
      <c r="AH732" s="220"/>
      <c r="AI732" s="220"/>
      <c r="AJ732" s="220"/>
      <c r="AK732" s="220"/>
      <c r="AL732" s="220"/>
      <c r="AM732" s="220"/>
      <c r="AN732" s="220"/>
      <c r="AO732" s="267"/>
      <c r="AP732" s="220"/>
      <c r="AQ732" s="224"/>
      <c r="AR732" s="224"/>
      <c r="AS732" s="224"/>
      <c r="AT732" s="224"/>
      <c r="AU732" s="224"/>
      <c r="AV732" s="224"/>
      <c r="AW732" s="224"/>
      <c r="AX732" s="224"/>
      <c r="AY732" s="224"/>
    </row>
    <row r="733">
      <c r="A733" s="219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5"/>
      <c r="AA733" s="225"/>
      <c r="AB733" s="225"/>
      <c r="AC733" s="225"/>
      <c r="AD733" s="225"/>
      <c r="AE733" s="225"/>
      <c r="AF733" s="225"/>
      <c r="AG733" s="220"/>
      <c r="AH733" s="220"/>
      <c r="AI733" s="220"/>
      <c r="AJ733" s="220"/>
      <c r="AK733" s="220"/>
      <c r="AL733" s="220"/>
      <c r="AM733" s="220"/>
      <c r="AN733" s="220"/>
      <c r="AO733" s="267"/>
      <c r="AP733" s="220"/>
      <c r="AQ733" s="224"/>
      <c r="AR733" s="224"/>
      <c r="AS733" s="224"/>
      <c r="AT733" s="224"/>
      <c r="AU733" s="224"/>
      <c r="AV733" s="224"/>
      <c r="AW733" s="224"/>
      <c r="AX733" s="224"/>
      <c r="AY733" s="224"/>
    </row>
    <row r="734">
      <c r="A734" s="219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5"/>
      <c r="AA734" s="225"/>
      <c r="AB734" s="225"/>
      <c r="AC734" s="225"/>
      <c r="AD734" s="225"/>
      <c r="AE734" s="225"/>
      <c r="AF734" s="225"/>
      <c r="AG734" s="220"/>
      <c r="AH734" s="220"/>
      <c r="AI734" s="220"/>
      <c r="AJ734" s="220"/>
      <c r="AK734" s="220"/>
      <c r="AL734" s="220"/>
      <c r="AM734" s="220"/>
      <c r="AN734" s="220"/>
      <c r="AO734" s="267"/>
      <c r="AP734" s="220"/>
      <c r="AQ734" s="224"/>
      <c r="AR734" s="224"/>
      <c r="AS734" s="224"/>
      <c r="AT734" s="224"/>
      <c r="AU734" s="224"/>
      <c r="AV734" s="224"/>
      <c r="AW734" s="224"/>
      <c r="AX734" s="224"/>
      <c r="AY734" s="224"/>
    </row>
    <row r="735">
      <c r="A735" s="219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5"/>
      <c r="AA735" s="225"/>
      <c r="AB735" s="225"/>
      <c r="AC735" s="225"/>
      <c r="AD735" s="225"/>
      <c r="AE735" s="225"/>
      <c r="AF735" s="225"/>
      <c r="AG735" s="220"/>
      <c r="AH735" s="220"/>
      <c r="AI735" s="220"/>
      <c r="AJ735" s="220"/>
      <c r="AK735" s="220"/>
      <c r="AL735" s="220"/>
      <c r="AM735" s="220"/>
      <c r="AN735" s="220"/>
      <c r="AO735" s="267"/>
      <c r="AP735" s="220"/>
      <c r="AQ735" s="224"/>
      <c r="AR735" s="224"/>
      <c r="AS735" s="224"/>
      <c r="AT735" s="224"/>
      <c r="AU735" s="224"/>
      <c r="AV735" s="224"/>
      <c r="AW735" s="224"/>
      <c r="AX735" s="224"/>
      <c r="AY735" s="224"/>
    </row>
    <row r="736">
      <c r="A736" s="219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5"/>
      <c r="AA736" s="225"/>
      <c r="AB736" s="225"/>
      <c r="AC736" s="225"/>
      <c r="AD736" s="225"/>
      <c r="AE736" s="225"/>
      <c r="AF736" s="225"/>
      <c r="AG736" s="220"/>
      <c r="AH736" s="220"/>
      <c r="AI736" s="220"/>
      <c r="AJ736" s="220"/>
      <c r="AK736" s="220"/>
      <c r="AL736" s="220"/>
      <c r="AM736" s="220"/>
      <c r="AN736" s="220"/>
      <c r="AO736" s="267"/>
      <c r="AP736" s="220"/>
      <c r="AQ736" s="224"/>
      <c r="AR736" s="224"/>
      <c r="AS736" s="224"/>
      <c r="AT736" s="224"/>
      <c r="AU736" s="224"/>
      <c r="AV736" s="224"/>
      <c r="AW736" s="224"/>
      <c r="AX736" s="224"/>
      <c r="AY736" s="224"/>
    </row>
    <row r="737">
      <c r="A737" s="219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5"/>
      <c r="AA737" s="225"/>
      <c r="AB737" s="225"/>
      <c r="AC737" s="225"/>
      <c r="AD737" s="225"/>
      <c r="AE737" s="225"/>
      <c r="AF737" s="225"/>
      <c r="AG737" s="220"/>
      <c r="AH737" s="220"/>
      <c r="AI737" s="220"/>
      <c r="AJ737" s="220"/>
      <c r="AK737" s="220"/>
      <c r="AL737" s="220"/>
      <c r="AM737" s="220"/>
      <c r="AN737" s="220"/>
      <c r="AO737" s="267"/>
      <c r="AP737" s="220"/>
      <c r="AQ737" s="224"/>
      <c r="AR737" s="224"/>
      <c r="AS737" s="224"/>
      <c r="AT737" s="224"/>
      <c r="AU737" s="224"/>
      <c r="AV737" s="224"/>
      <c r="AW737" s="224"/>
      <c r="AX737" s="224"/>
      <c r="AY737" s="224"/>
    </row>
    <row r="738">
      <c r="A738" s="219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5"/>
      <c r="AA738" s="225"/>
      <c r="AB738" s="225"/>
      <c r="AC738" s="225"/>
      <c r="AD738" s="225"/>
      <c r="AE738" s="225"/>
      <c r="AF738" s="225"/>
      <c r="AG738" s="220"/>
      <c r="AH738" s="220"/>
      <c r="AI738" s="220"/>
      <c r="AJ738" s="220"/>
      <c r="AK738" s="220"/>
      <c r="AL738" s="220"/>
      <c r="AM738" s="220"/>
      <c r="AN738" s="220"/>
      <c r="AO738" s="267"/>
      <c r="AP738" s="220"/>
      <c r="AQ738" s="224"/>
      <c r="AR738" s="224"/>
      <c r="AS738" s="224"/>
      <c r="AT738" s="224"/>
      <c r="AU738" s="224"/>
      <c r="AV738" s="224"/>
      <c r="AW738" s="224"/>
      <c r="AX738" s="224"/>
      <c r="AY738" s="224"/>
    </row>
    <row r="739">
      <c r="A739" s="219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5"/>
      <c r="AA739" s="225"/>
      <c r="AB739" s="225"/>
      <c r="AC739" s="225"/>
      <c r="AD739" s="225"/>
      <c r="AE739" s="225"/>
      <c r="AF739" s="225"/>
      <c r="AG739" s="220"/>
      <c r="AH739" s="220"/>
      <c r="AI739" s="220"/>
      <c r="AJ739" s="220"/>
      <c r="AK739" s="220"/>
      <c r="AL739" s="220"/>
      <c r="AM739" s="220"/>
      <c r="AN739" s="220"/>
      <c r="AO739" s="267"/>
      <c r="AP739" s="220"/>
      <c r="AQ739" s="224"/>
      <c r="AR739" s="224"/>
      <c r="AS739" s="224"/>
      <c r="AT739" s="224"/>
      <c r="AU739" s="224"/>
      <c r="AV739" s="224"/>
      <c r="AW739" s="224"/>
      <c r="AX739" s="224"/>
      <c r="AY739" s="224"/>
    </row>
    <row r="740">
      <c r="A740" s="219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5"/>
      <c r="AA740" s="225"/>
      <c r="AB740" s="225"/>
      <c r="AC740" s="225"/>
      <c r="AD740" s="225"/>
      <c r="AE740" s="225"/>
      <c r="AF740" s="225"/>
      <c r="AG740" s="220"/>
      <c r="AH740" s="220"/>
      <c r="AI740" s="220"/>
      <c r="AJ740" s="220"/>
      <c r="AK740" s="220"/>
      <c r="AL740" s="220"/>
      <c r="AM740" s="220"/>
      <c r="AN740" s="220"/>
      <c r="AO740" s="267"/>
      <c r="AP740" s="220"/>
      <c r="AQ740" s="224"/>
      <c r="AR740" s="224"/>
      <c r="AS740" s="224"/>
      <c r="AT740" s="224"/>
      <c r="AU740" s="224"/>
      <c r="AV740" s="224"/>
      <c r="AW740" s="224"/>
      <c r="AX740" s="224"/>
      <c r="AY740" s="224"/>
    </row>
    <row r="741">
      <c r="A741" s="219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5"/>
      <c r="AA741" s="225"/>
      <c r="AB741" s="225"/>
      <c r="AC741" s="225"/>
      <c r="AD741" s="225"/>
      <c r="AE741" s="225"/>
      <c r="AF741" s="225"/>
      <c r="AG741" s="220"/>
      <c r="AH741" s="220"/>
      <c r="AI741" s="220"/>
      <c r="AJ741" s="220"/>
      <c r="AK741" s="220"/>
      <c r="AL741" s="220"/>
      <c r="AM741" s="220"/>
      <c r="AN741" s="220"/>
      <c r="AO741" s="267"/>
      <c r="AP741" s="220"/>
      <c r="AQ741" s="224"/>
      <c r="AR741" s="224"/>
      <c r="AS741" s="224"/>
      <c r="AT741" s="224"/>
      <c r="AU741" s="224"/>
      <c r="AV741" s="224"/>
      <c r="AW741" s="224"/>
      <c r="AX741" s="224"/>
      <c r="AY741" s="224"/>
    </row>
    <row r="742">
      <c r="A742" s="219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5"/>
      <c r="AA742" s="225"/>
      <c r="AB742" s="225"/>
      <c r="AC742" s="225"/>
      <c r="AD742" s="225"/>
      <c r="AE742" s="225"/>
      <c r="AF742" s="225"/>
      <c r="AG742" s="220"/>
      <c r="AH742" s="220"/>
      <c r="AI742" s="220"/>
      <c r="AJ742" s="220"/>
      <c r="AK742" s="220"/>
      <c r="AL742" s="220"/>
      <c r="AM742" s="220"/>
      <c r="AN742" s="220"/>
      <c r="AO742" s="267"/>
      <c r="AP742" s="220"/>
      <c r="AQ742" s="224"/>
      <c r="AR742" s="224"/>
      <c r="AS742" s="224"/>
      <c r="AT742" s="224"/>
      <c r="AU742" s="224"/>
      <c r="AV742" s="224"/>
      <c r="AW742" s="224"/>
      <c r="AX742" s="224"/>
      <c r="AY742" s="224"/>
    </row>
    <row r="743">
      <c r="A743" s="219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5"/>
      <c r="AA743" s="225"/>
      <c r="AB743" s="225"/>
      <c r="AC743" s="225"/>
      <c r="AD743" s="225"/>
      <c r="AE743" s="225"/>
      <c r="AF743" s="225"/>
      <c r="AG743" s="220"/>
      <c r="AH743" s="220"/>
      <c r="AI743" s="220"/>
      <c r="AJ743" s="220"/>
      <c r="AK743" s="220"/>
      <c r="AL743" s="220"/>
      <c r="AM743" s="220"/>
      <c r="AN743" s="220"/>
      <c r="AO743" s="267"/>
      <c r="AP743" s="220"/>
      <c r="AQ743" s="224"/>
      <c r="AR743" s="224"/>
      <c r="AS743" s="224"/>
      <c r="AT743" s="224"/>
      <c r="AU743" s="224"/>
      <c r="AV743" s="224"/>
      <c r="AW743" s="224"/>
      <c r="AX743" s="224"/>
      <c r="AY743" s="224"/>
    </row>
    <row r="744">
      <c r="A744" s="219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5"/>
      <c r="AA744" s="225"/>
      <c r="AB744" s="225"/>
      <c r="AC744" s="225"/>
      <c r="AD744" s="225"/>
      <c r="AE744" s="225"/>
      <c r="AF744" s="225"/>
      <c r="AG744" s="220"/>
      <c r="AH744" s="220"/>
      <c r="AI744" s="220"/>
      <c r="AJ744" s="220"/>
      <c r="AK744" s="220"/>
      <c r="AL744" s="220"/>
      <c r="AM744" s="220"/>
      <c r="AN744" s="220"/>
      <c r="AO744" s="267"/>
      <c r="AP744" s="220"/>
      <c r="AQ744" s="224"/>
      <c r="AR744" s="224"/>
      <c r="AS744" s="224"/>
      <c r="AT744" s="224"/>
      <c r="AU744" s="224"/>
      <c r="AV744" s="224"/>
      <c r="AW744" s="224"/>
      <c r="AX744" s="224"/>
      <c r="AY744" s="224"/>
    </row>
    <row r="745">
      <c r="A745" s="219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5"/>
      <c r="AA745" s="225"/>
      <c r="AB745" s="225"/>
      <c r="AC745" s="225"/>
      <c r="AD745" s="225"/>
      <c r="AE745" s="225"/>
      <c r="AF745" s="225"/>
      <c r="AG745" s="220"/>
      <c r="AH745" s="220"/>
      <c r="AI745" s="220"/>
      <c r="AJ745" s="220"/>
      <c r="AK745" s="220"/>
      <c r="AL745" s="220"/>
      <c r="AM745" s="220"/>
      <c r="AN745" s="220"/>
      <c r="AO745" s="267"/>
      <c r="AP745" s="220"/>
      <c r="AQ745" s="224"/>
      <c r="AR745" s="224"/>
      <c r="AS745" s="224"/>
      <c r="AT745" s="224"/>
      <c r="AU745" s="224"/>
      <c r="AV745" s="224"/>
      <c r="AW745" s="224"/>
      <c r="AX745" s="224"/>
      <c r="AY745" s="224"/>
    </row>
    <row r="746">
      <c r="A746" s="219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5"/>
      <c r="AA746" s="225"/>
      <c r="AB746" s="225"/>
      <c r="AC746" s="225"/>
      <c r="AD746" s="225"/>
      <c r="AE746" s="225"/>
      <c r="AF746" s="225"/>
      <c r="AG746" s="220"/>
      <c r="AH746" s="220"/>
      <c r="AI746" s="220"/>
      <c r="AJ746" s="220"/>
      <c r="AK746" s="220"/>
      <c r="AL746" s="220"/>
      <c r="AM746" s="220"/>
      <c r="AN746" s="220"/>
      <c r="AO746" s="267"/>
      <c r="AP746" s="220"/>
      <c r="AQ746" s="224"/>
      <c r="AR746" s="224"/>
      <c r="AS746" s="224"/>
      <c r="AT746" s="224"/>
      <c r="AU746" s="224"/>
      <c r="AV746" s="224"/>
      <c r="AW746" s="224"/>
      <c r="AX746" s="224"/>
      <c r="AY746" s="224"/>
    </row>
    <row r="747">
      <c r="A747" s="219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5"/>
      <c r="AA747" s="225"/>
      <c r="AB747" s="225"/>
      <c r="AC747" s="225"/>
      <c r="AD747" s="225"/>
      <c r="AE747" s="225"/>
      <c r="AF747" s="225"/>
      <c r="AG747" s="220"/>
      <c r="AH747" s="220"/>
      <c r="AI747" s="220"/>
      <c r="AJ747" s="220"/>
      <c r="AK747" s="220"/>
      <c r="AL747" s="220"/>
      <c r="AM747" s="220"/>
      <c r="AN747" s="220"/>
      <c r="AO747" s="267"/>
      <c r="AP747" s="220"/>
      <c r="AQ747" s="224"/>
      <c r="AR747" s="224"/>
      <c r="AS747" s="224"/>
      <c r="AT747" s="224"/>
      <c r="AU747" s="224"/>
      <c r="AV747" s="224"/>
      <c r="AW747" s="224"/>
      <c r="AX747" s="224"/>
      <c r="AY747" s="224"/>
    </row>
    <row r="748">
      <c r="A748" s="219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5"/>
      <c r="AA748" s="225"/>
      <c r="AB748" s="225"/>
      <c r="AC748" s="225"/>
      <c r="AD748" s="225"/>
      <c r="AE748" s="225"/>
      <c r="AF748" s="225"/>
      <c r="AG748" s="220"/>
      <c r="AH748" s="220"/>
      <c r="AI748" s="220"/>
      <c r="AJ748" s="220"/>
      <c r="AK748" s="220"/>
      <c r="AL748" s="220"/>
      <c r="AM748" s="220"/>
      <c r="AN748" s="220"/>
      <c r="AO748" s="267"/>
      <c r="AP748" s="220"/>
      <c r="AQ748" s="224"/>
      <c r="AR748" s="224"/>
      <c r="AS748" s="224"/>
      <c r="AT748" s="224"/>
      <c r="AU748" s="224"/>
      <c r="AV748" s="224"/>
      <c r="AW748" s="224"/>
      <c r="AX748" s="224"/>
      <c r="AY748" s="224"/>
    </row>
    <row r="749">
      <c r="A749" s="219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5"/>
      <c r="AA749" s="225"/>
      <c r="AB749" s="225"/>
      <c r="AC749" s="225"/>
      <c r="AD749" s="225"/>
      <c r="AE749" s="225"/>
      <c r="AF749" s="225"/>
      <c r="AG749" s="220"/>
      <c r="AH749" s="220"/>
      <c r="AI749" s="220"/>
      <c r="AJ749" s="220"/>
      <c r="AK749" s="220"/>
      <c r="AL749" s="220"/>
      <c r="AM749" s="220"/>
      <c r="AN749" s="220"/>
      <c r="AO749" s="267"/>
      <c r="AP749" s="220"/>
      <c r="AQ749" s="224"/>
      <c r="AR749" s="224"/>
      <c r="AS749" s="224"/>
      <c r="AT749" s="224"/>
      <c r="AU749" s="224"/>
      <c r="AV749" s="224"/>
      <c r="AW749" s="224"/>
      <c r="AX749" s="224"/>
      <c r="AY749" s="224"/>
    </row>
    <row r="750">
      <c r="A750" s="219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5"/>
      <c r="AA750" s="225"/>
      <c r="AB750" s="225"/>
      <c r="AC750" s="225"/>
      <c r="AD750" s="225"/>
      <c r="AE750" s="225"/>
      <c r="AF750" s="225"/>
      <c r="AG750" s="220"/>
      <c r="AH750" s="220"/>
      <c r="AI750" s="220"/>
      <c r="AJ750" s="220"/>
      <c r="AK750" s="220"/>
      <c r="AL750" s="220"/>
      <c r="AM750" s="220"/>
      <c r="AN750" s="220"/>
      <c r="AO750" s="267"/>
      <c r="AP750" s="220"/>
      <c r="AQ750" s="224"/>
      <c r="AR750" s="224"/>
      <c r="AS750" s="224"/>
      <c r="AT750" s="224"/>
      <c r="AU750" s="224"/>
      <c r="AV750" s="224"/>
      <c r="AW750" s="224"/>
      <c r="AX750" s="224"/>
      <c r="AY750" s="224"/>
    </row>
    <row r="751">
      <c r="A751" s="219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5"/>
      <c r="AA751" s="225"/>
      <c r="AB751" s="225"/>
      <c r="AC751" s="225"/>
      <c r="AD751" s="225"/>
      <c r="AE751" s="225"/>
      <c r="AF751" s="225"/>
      <c r="AG751" s="220"/>
      <c r="AH751" s="220"/>
      <c r="AI751" s="220"/>
      <c r="AJ751" s="220"/>
      <c r="AK751" s="220"/>
      <c r="AL751" s="220"/>
      <c r="AM751" s="220"/>
      <c r="AN751" s="220"/>
      <c r="AO751" s="267"/>
      <c r="AP751" s="220"/>
      <c r="AQ751" s="224"/>
      <c r="AR751" s="224"/>
      <c r="AS751" s="224"/>
      <c r="AT751" s="224"/>
      <c r="AU751" s="224"/>
      <c r="AV751" s="224"/>
      <c r="AW751" s="224"/>
      <c r="AX751" s="224"/>
      <c r="AY751" s="224"/>
    </row>
    <row r="752">
      <c r="A752" s="219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5"/>
      <c r="AA752" s="225"/>
      <c r="AB752" s="225"/>
      <c r="AC752" s="225"/>
      <c r="AD752" s="225"/>
      <c r="AE752" s="225"/>
      <c r="AF752" s="225"/>
      <c r="AG752" s="220"/>
      <c r="AH752" s="220"/>
      <c r="AI752" s="220"/>
      <c r="AJ752" s="220"/>
      <c r="AK752" s="220"/>
      <c r="AL752" s="220"/>
      <c r="AM752" s="220"/>
      <c r="AN752" s="220"/>
      <c r="AO752" s="267"/>
      <c r="AP752" s="220"/>
      <c r="AQ752" s="224"/>
      <c r="AR752" s="224"/>
      <c r="AS752" s="224"/>
      <c r="AT752" s="224"/>
      <c r="AU752" s="224"/>
      <c r="AV752" s="224"/>
      <c r="AW752" s="224"/>
      <c r="AX752" s="224"/>
      <c r="AY752" s="224"/>
    </row>
    <row r="753">
      <c r="A753" s="219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5"/>
      <c r="AA753" s="225"/>
      <c r="AB753" s="225"/>
      <c r="AC753" s="225"/>
      <c r="AD753" s="225"/>
      <c r="AE753" s="225"/>
      <c r="AF753" s="225"/>
      <c r="AG753" s="220"/>
      <c r="AH753" s="220"/>
      <c r="AI753" s="220"/>
      <c r="AJ753" s="220"/>
      <c r="AK753" s="220"/>
      <c r="AL753" s="220"/>
      <c r="AM753" s="220"/>
      <c r="AN753" s="220"/>
      <c r="AO753" s="267"/>
      <c r="AP753" s="220"/>
      <c r="AQ753" s="224"/>
      <c r="AR753" s="224"/>
      <c r="AS753" s="224"/>
      <c r="AT753" s="224"/>
      <c r="AU753" s="224"/>
      <c r="AV753" s="224"/>
      <c r="AW753" s="224"/>
      <c r="AX753" s="224"/>
      <c r="AY753" s="224"/>
    </row>
    <row r="754">
      <c r="A754" s="219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5"/>
      <c r="AA754" s="225"/>
      <c r="AB754" s="225"/>
      <c r="AC754" s="225"/>
      <c r="AD754" s="225"/>
      <c r="AE754" s="225"/>
      <c r="AF754" s="225"/>
      <c r="AG754" s="220"/>
      <c r="AH754" s="220"/>
      <c r="AI754" s="220"/>
      <c r="AJ754" s="220"/>
      <c r="AK754" s="220"/>
      <c r="AL754" s="220"/>
      <c r="AM754" s="220"/>
      <c r="AN754" s="220"/>
      <c r="AO754" s="267"/>
      <c r="AP754" s="220"/>
      <c r="AQ754" s="224"/>
      <c r="AR754" s="224"/>
      <c r="AS754" s="224"/>
      <c r="AT754" s="224"/>
      <c r="AU754" s="224"/>
      <c r="AV754" s="224"/>
      <c r="AW754" s="224"/>
      <c r="AX754" s="224"/>
      <c r="AY754" s="224"/>
    </row>
    <row r="755">
      <c r="A755" s="219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5"/>
      <c r="AA755" s="225"/>
      <c r="AB755" s="225"/>
      <c r="AC755" s="225"/>
      <c r="AD755" s="225"/>
      <c r="AE755" s="225"/>
      <c r="AF755" s="225"/>
      <c r="AG755" s="220"/>
      <c r="AH755" s="220"/>
      <c r="AI755" s="220"/>
      <c r="AJ755" s="220"/>
      <c r="AK755" s="220"/>
      <c r="AL755" s="220"/>
      <c r="AM755" s="220"/>
      <c r="AN755" s="220"/>
      <c r="AO755" s="267"/>
      <c r="AP755" s="220"/>
      <c r="AQ755" s="224"/>
      <c r="AR755" s="224"/>
      <c r="AS755" s="224"/>
      <c r="AT755" s="224"/>
      <c r="AU755" s="224"/>
      <c r="AV755" s="224"/>
      <c r="AW755" s="224"/>
      <c r="AX755" s="224"/>
      <c r="AY755" s="224"/>
    </row>
    <row r="756">
      <c r="A756" s="219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5"/>
      <c r="AA756" s="225"/>
      <c r="AB756" s="225"/>
      <c r="AC756" s="225"/>
      <c r="AD756" s="225"/>
      <c r="AE756" s="225"/>
      <c r="AF756" s="225"/>
      <c r="AG756" s="220"/>
      <c r="AH756" s="220"/>
      <c r="AI756" s="220"/>
      <c r="AJ756" s="220"/>
      <c r="AK756" s="220"/>
      <c r="AL756" s="220"/>
      <c r="AM756" s="220"/>
      <c r="AN756" s="220"/>
      <c r="AO756" s="267"/>
      <c r="AP756" s="220"/>
      <c r="AQ756" s="224"/>
      <c r="AR756" s="224"/>
      <c r="AS756" s="224"/>
      <c r="AT756" s="224"/>
      <c r="AU756" s="224"/>
      <c r="AV756" s="224"/>
      <c r="AW756" s="224"/>
      <c r="AX756" s="224"/>
      <c r="AY756" s="224"/>
    </row>
    <row r="757">
      <c r="A757" s="219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5"/>
      <c r="AA757" s="225"/>
      <c r="AB757" s="225"/>
      <c r="AC757" s="225"/>
      <c r="AD757" s="225"/>
      <c r="AE757" s="225"/>
      <c r="AF757" s="225"/>
      <c r="AG757" s="220"/>
      <c r="AH757" s="220"/>
      <c r="AI757" s="220"/>
      <c r="AJ757" s="220"/>
      <c r="AK757" s="220"/>
      <c r="AL757" s="220"/>
      <c r="AM757" s="220"/>
      <c r="AN757" s="220"/>
      <c r="AO757" s="267"/>
      <c r="AP757" s="220"/>
      <c r="AQ757" s="224"/>
      <c r="AR757" s="224"/>
      <c r="AS757" s="224"/>
      <c r="AT757" s="224"/>
      <c r="AU757" s="224"/>
      <c r="AV757" s="224"/>
      <c r="AW757" s="224"/>
      <c r="AX757" s="224"/>
      <c r="AY757" s="224"/>
    </row>
    <row r="758">
      <c r="A758" s="219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5"/>
      <c r="AA758" s="225"/>
      <c r="AB758" s="225"/>
      <c r="AC758" s="225"/>
      <c r="AD758" s="225"/>
      <c r="AE758" s="225"/>
      <c r="AF758" s="225"/>
      <c r="AG758" s="220"/>
      <c r="AH758" s="220"/>
      <c r="AI758" s="220"/>
      <c r="AJ758" s="220"/>
      <c r="AK758" s="220"/>
      <c r="AL758" s="220"/>
      <c r="AM758" s="220"/>
      <c r="AN758" s="220"/>
      <c r="AO758" s="267"/>
      <c r="AP758" s="220"/>
      <c r="AQ758" s="224"/>
      <c r="AR758" s="224"/>
      <c r="AS758" s="224"/>
      <c r="AT758" s="224"/>
      <c r="AU758" s="224"/>
      <c r="AV758" s="224"/>
      <c r="AW758" s="224"/>
      <c r="AX758" s="224"/>
      <c r="AY758" s="224"/>
    </row>
    <row r="759">
      <c r="A759" s="219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5"/>
      <c r="AA759" s="225"/>
      <c r="AB759" s="225"/>
      <c r="AC759" s="225"/>
      <c r="AD759" s="225"/>
      <c r="AE759" s="225"/>
      <c r="AF759" s="225"/>
      <c r="AG759" s="220"/>
      <c r="AH759" s="220"/>
      <c r="AI759" s="220"/>
      <c r="AJ759" s="220"/>
      <c r="AK759" s="220"/>
      <c r="AL759" s="220"/>
      <c r="AM759" s="220"/>
      <c r="AN759" s="220"/>
      <c r="AO759" s="267"/>
      <c r="AP759" s="220"/>
      <c r="AQ759" s="224"/>
      <c r="AR759" s="224"/>
      <c r="AS759" s="224"/>
      <c r="AT759" s="224"/>
      <c r="AU759" s="224"/>
      <c r="AV759" s="224"/>
      <c r="AW759" s="224"/>
      <c r="AX759" s="224"/>
      <c r="AY759" s="224"/>
    </row>
    <row r="760">
      <c r="A760" s="219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5"/>
      <c r="AA760" s="225"/>
      <c r="AB760" s="225"/>
      <c r="AC760" s="225"/>
      <c r="AD760" s="225"/>
      <c r="AE760" s="225"/>
      <c r="AF760" s="225"/>
      <c r="AG760" s="220"/>
      <c r="AH760" s="220"/>
      <c r="AI760" s="220"/>
      <c r="AJ760" s="220"/>
      <c r="AK760" s="220"/>
      <c r="AL760" s="220"/>
      <c r="AM760" s="220"/>
      <c r="AN760" s="220"/>
      <c r="AO760" s="267"/>
      <c r="AP760" s="220"/>
      <c r="AQ760" s="224"/>
      <c r="AR760" s="224"/>
      <c r="AS760" s="224"/>
      <c r="AT760" s="224"/>
      <c r="AU760" s="224"/>
      <c r="AV760" s="224"/>
      <c r="AW760" s="224"/>
      <c r="AX760" s="224"/>
      <c r="AY760" s="224"/>
    </row>
    <row r="761">
      <c r="A761" s="219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5"/>
      <c r="AA761" s="225"/>
      <c r="AB761" s="225"/>
      <c r="AC761" s="225"/>
      <c r="AD761" s="225"/>
      <c r="AE761" s="225"/>
      <c r="AF761" s="225"/>
      <c r="AG761" s="220"/>
      <c r="AH761" s="220"/>
      <c r="AI761" s="220"/>
      <c r="AJ761" s="220"/>
      <c r="AK761" s="220"/>
      <c r="AL761" s="220"/>
      <c r="AM761" s="220"/>
      <c r="AN761" s="220"/>
      <c r="AO761" s="267"/>
      <c r="AP761" s="220"/>
      <c r="AQ761" s="224"/>
      <c r="AR761" s="224"/>
      <c r="AS761" s="224"/>
      <c r="AT761" s="224"/>
      <c r="AU761" s="224"/>
      <c r="AV761" s="224"/>
      <c r="AW761" s="224"/>
      <c r="AX761" s="224"/>
      <c r="AY761" s="224"/>
    </row>
    <row r="762">
      <c r="A762" s="219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5"/>
      <c r="AA762" s="225"/>
      <c r="AB762" s="225"/>
      <c r="AC762" s="225"/>
      <c r="AD762" s="225"/>
      <c r="AE762" s="225"/>
      <c r="AF762" s="225"/>
      <c r="AG762" s="220"/>
      <c r="AH762" s="220"/>
      <c r="AI762" s="220"/>
      <c r="AJ762" s="220"/>
      <c r="AK762" s="220"/>
      <c r="AL762" s="220"/>
      <c r="AM762" s="220"/>
      <c r="AN762" s="220"/>
      <c r="AO762" s="267"/>
      <c r="AP762" s="220"/>
      <c r="AQ762" s="224"/>
      <c r="AR762" s="224"/>
      <c r="AS762" s="224"/>
      <c r="AT762" s="224"/>
      <c r="AU762" s="224"/>
      <c r="AV762" s="224"/>
      <c r="AW762" s="224"/>
      <c r="AX762" s="224"/>
      <c r="AY762" s="224"/>
    </row>
    <row r="763">
      <c r="A763" s="219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5"/>
      <c r="AA763" s="225"/>
      <c r="AB763" s="225"/>
      <c r="AC763" s="225"/>
      <c r="AD763" s="225"/>
      <c r="AE763" s="225"/>
      <c r="AF763" s="225"/>
      <c r="AG763" s="220"/>
      <c r="AH763" s="220"/>
      <c r="AI763" s="220"/>
      <c r="AJ763" s="220"/>
      <c r="AK763" s="220"/>
      <c r="AL763" s="220"/>
      <c r="AM763" s="220"/>
      <c r="AN763" s="220"/>
      <c r="AO763" s="267"/>
      <c r="AP763" s="220"/>
      <c r="AQ763" s="224"/>
      <c r="AR763" s="224"/>
      <c r="AS763" s="224"/>
      <c r="AT763" s="224"/>
      <c r="AU763" s="224"/>
      <c r="AV763" s="224"/>
      <c r="AW763" s="224"/>
      <c r="AX763" s="224"/>
      <c r="AY763" s="224"/>
    </row>
    <row r="764">
      <c r="A764" s="219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5"/>
      <c r="AA764" s="225"/>
      <c r="AB764" s="225"/>
      <c r="AC764" s="225"/>
      <c r="AD764" s="225"/>
      <c r="AE764" s="225"/>
      <c r="AF764" s="225"/>
      <c r="AG764" s="220"/>
      <c r="AH764" s="220"/>
      <c r="AI764" s="220"/>
      <c r="AJ764" s="220"/>
      <c r="AK764" s="220"/>
      <c r="AL764" s="220"/>
      <c r="AM764" s="220"/>
      <c r="AN764" s="220"/>
      <c r="AO764" s="267"/>
      <c r="AP764" s="220"/>
      <c r="AQ764" s="224"/>
      <c r="AR764" s="224"/>
      <c r="AS764" s="224"/>
      <c r="AT764" s="224"/>
      <c r="AU764" s="224"/>
      <c r="AV764" s="224"/>
      <c r="AW764" s="224"/>
      <c r="AX764" s="224"/>
      <c r="AY764" s="224"/>
    </row>
    <row r="765">
      <c r="A765" s="219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5"/>
      <c r="AA765" s="225"/>
      <c r="AB765" s="225"/>
      <c r="AC765" s="225"/>
      <c r="AD765" s="225"/>
      <c r="AE765" s="225"/>
      <c r="AF765" s="225"/>
      <c r="AG765" s="220"/>
      <c r="AH765" s="220"/>
      <c r="AI765" s="220"/>
      <c r="AJ765" s="220"/>
      <c r="AK765" s="220"/>
      <c r="AL765" s="220"/>
      <c r="AM765" s="220"/>
      <c r="AN765" s="220"/>
      <c r="AO765" s="267"/>
      <c r="AP765" s="220"/>
      <c r="AQ765" s="224"/>
      <c r="AR765" s="224"/>
      <c r="AS765" s="224"/>
      <c r="AT765" s="224"/>
      <c r="AU765" s="224"/>
      <c r="AV765" s="224"/>
      <c r="AW765" s="224"/>
      <c r="AX765" s="224"/>
      <c r="AY765" s="224"/>
    </row>
    <row r="766">
      <c r="A766" s="219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5"/>
      <c r="AA766" s="225"/>
      <c r="AB766" s="225"/>
      <c r="AC766" s="225"/>
      <c r="AD766" s="225"/>
      <c r="AE766" s="225"/>
      <c r="AF766" s="225"/>
      <c r="AG766" s="220"/>
      <c r="AH766" s="220"/>
      <c r="AI766" s="220"/>
      <c r="AJ766" s="220"/>
      <c r="AK766" s="220"/>
      <c r="AL766" s="220"/>
      <c r="AM766" s="220"/>
      <c r="AN766" s="220"/>
      <c r="AO766" s="267"/>
      <c r="AP766" s="220"/>
      <c r="AQ766" s="224"/>
      <c r="AR766" s="224"/>
      <c r="AS766" s="224"/>
      <c r="AT766" s="224"/>
      <c r="AU766" s="224"/>
      <c r="AV766" s="224"/>
      <c r="AW766" s="224"/>
      <c r="AX766" s="224"/>
      <c r="AY766" s="224"/>
    </row>
    <row r="767">
      <c r="A767" s="219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5"/>
      <c r="AA767" s="225"/>
      <c r="AB767" s="225"/>
      <c r="AC767" s="225"/>
      <c r="AD767" s="225"/>
      <c r="AE767" s="225"/>
      <c r="AF767" s="225"/>
      <c r="AG767" s="220"/>
      <c r="AH767" s="220"/>
      <c r="AI767" s="220"/>
      <c r="AJ767" s="220"/>
      <c r="AK767" s="220"/>
      <c r="AL767" s="220"/>
      <c r="AM767" s="220"/>
      <c r="AN767" s="220"/>
      <c r="AO767" s="267"/>
      <c r="AP767" s="220"/>
      <c r="AQ767" s="224"/>
      <c r="AR767" s="224"/>
      <c r="AS767" s="224"/>
      <c r="AT767" s="224"/>
      <c r="AU767" s="224"/>
      <c r="AV767" s="224"/>
      <c r="AW767" s="224"/>
      <c r="AX767" s="224"/>
      <c r="AY767" s="224"/>
    </row>
    <row r="768">
      <c r="A768" s="219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5"/>
      <c r="AA768" s="225"/>
      <c r="AB768" s="225"/>
      <c r="AC768" s="225"/>
      <c r="AD768" s="225"/>
      <c r="AE768" s="225"/>
      <c r="AF768" s="225"/>
      <c r="AG768" s="220"/>
      <c r="AH768" s="220"/>
      <c r="AI768" s="220"/>
      <c r="AJ768" s="220"/>
      <c r="AK768" s="220"/>
      <c r="AL768" s="220"/>
      <c r="AM768" s="220"/>
      <c r="AN768" s="220"/>
      <c r="AO768" s="267"/>
      <c r="AP768" s="220"/>
      <c r="AQ768" s="224"/>
      <c r="AR768" s="224"/>
      <c r="AS768" s="224"/>
      <c r="AT768" s="224"/>
      <c r="AU768" s="224"/>
      <c r="AV768" s="224"/>
      <c r="AW768" s="224"/>
      <c r="AX768" s="224"/>
      <c r="AY768" s="224"/>
    </row>
    <row r="769">
      <c r="A769" s="219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5"/>
      <c r="AA769" s="225"/>
      <c r="AB769" s="225"/>
      <c r="AC769" s="225"/>
      <c r="AD769" s="225"/>
      <c r="AE769" s="225"/>
      <c r="AF769" s="225"/>
      <c r="AG769" s="220"/>
      <c r="AH769" s="220"/>
      <c r="AI769" s="220"/>
      <c r="AJ769" s="220"/>
      <c r="AK769" s="220"/>
      <c r="AL769" s="220"/>
      <c r="AM769" s="220"/>
      <c r="AN769" s="220"/>
      <c r="AO769" s="267"/>
      <c r="AP769" s="220"/>
      <c r="AQ769" s="224"/>
      <c r="AR769" s="224"/>
      <c r="AS769" s="224"/>
      <c r="AT769" s="224"/>
      <c r="AU769" s="224"/>
      <c r="AV769" s="224"/>
      <c r="AW769" s="224"/>
      <c r="AX769" s="224"/>
      <c r="AY769" s="224"/>
    </row>
    <row r="770">
      <c r="A770" s="219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5"/>
      <c r="AA770" s="225"/>
      <c r="AB770" s="225"/>
      <c r="AC770" s="225"/>
      <c r="AD770" s="225"/>
      <c r="AE770" s="225"/>
      <c r="AF770" s="225"/>
      <c r="AG770" s="220"/>
      <c r="AH770" s="220"/>
      <c r="AI770" s="220"/>
      <c r="AJ770" s="220"/>
      <c r="AK770" s="220"/>
      <c r="AL770" s="220"/>
      <c r="AM770" s="220"/>
      <c r="AN770" s="220"/>
      <c r="AO770" s="267"/>
      <c r="AP770" s="220"/>
      <c r="AQ770" s="224"/>
      <c r="AR770" s="224"/>
      <c r="AS770" s="224"/>
      <c r="AT770" s="224"/>
      <c r="AU770" s="224"/>
      <c r="AV770" s="224"/>
      <c r="AW770" s="224"/>
      <c r="AX770" s="224"/>
      <c r="AY770" s="224"/>
    </row>
    <row r="771">
      <c r="A771" s="219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5"/>
      <c r="AA771" s="225"/>
      <c r="AB771" s="225"/>
      <c r="AC771" s="225"/>
      <c r="AD771" s="225"/>
      <c r="AE771" s="225"/>
      <c r="AF771" s="225"/>
      <c r="AG771" s="220"/>
      <c r="AH771" s="220"/>
      <c r="AI771" s="220"/>
      <c r="AJ771" s="220"/>
      <c r="AK771" s="220"/>
      <c r="AL771" s="220"/>
      <c r="AM771" s="220"/>
      <c r="AN771" s="220"/>
      <c r="AO771" s="267"/>
      <c r="AP771" s="220"/>
      <c r="AQ771" s="224"/>
      <c r="AR771" s="224"/>
      <c r="AS771" s="224"/>
      <c r="AT771" s="224"/>
      <c r="AU771" s="224"/>
      <c r="AV771" s="224"/>
      <c r="AW771" s="224"/>
      <c r="AX771" s="224"/>
      <c r="AY771" s="224"/>
    </row>
    <row r="772">
      <c r="A772" s="219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5"/>
      <c r="AA772" s="225"/>
      <c r="AB772" s="225"/>
      <c r="AC772" s="225"/>
      <c r="AD772" s="225"/>
      <c r="AE772" s="225"/>
      <c r="AF772" s="225"/>
      <c r="AG772" s="220"/>
      <c r="AH772" s="220"/>
      <c r="AI772" s="220"/>
      <c r="AJ772" s="220"/>
      <c r="AK772" s="220"/>
      <c r="AL772" s="220"/>
      <c r="AM772" s="220"/>
      <c r="AN772" s="220"/>
      <c r="AO772" s="267"/>
      <c r="AP772" s="220"/>
      <c r="AQ772" s="224"/>
      <c r="AR772" s="224"/>
      <c r="AS772" s="224"/>
      <c r="AT772" s="224"/>
      <c r="AU772" s="224"/>
      <c r="AV772" s="224"/>
      <c r="AW772" s="224"/>
      <c r="AX772" s="224"/>
      <c r="AY772" s="224"/>
    </row>
    <row r="773">
      <c r="A773" s="219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5"/>
      <c r="AA773" s="225"/>
      <c r="AB773" s="225"/>
      <c r="AC773" s="225"/>
      <c r="AD773" s="225"/>
      <c r="AE773" s="225"/>
      <c r="AF773" s="225"/>
      <c r="AG773" s="220"/>
      <c r="AH773" s="220"/>
      <c r="AI773" s="220"/>
      <c r="AJ773" s="220"/>
      <c r="AK773" s="220"/>
      <c r="AL773" s="220"/>
      <c r="AM773" s="220"/>
      <c r="AN773" s="220"/>
      <c r="AO773" s="267"/>
      <c r="AP773" s="220"/>
      <c r="AQ773" s="224"/>
      <c r="AR773" s="224"/>
      <c r="AS773" s="224"/>
      <c r="AT773" s="224"/>
      <c r="AU773" s="224"/>
      <c r="AV773" s="224"/>
      <c r="AW773" s="224"/>
      <c r="AX773" s="224"/>
      <c r="AY773" s="224"/>
    </row>
    <row r="774">
      <c r="A774" s="219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5"/>
      <c r="AA774" s="225"/>
      <c r="AB774" s="225"/>
      <c r="AC774" s="225"/>
      <c r="AD774" s="225"/>
      <c r="AE774" s="225"/>
      <c r="AF774" s="225"/>
      <c r="AG774" s="220"/>
      <c r="AH774" s="220"/>
      <c r="AI774" s="220"/>
      <c r="AJ774" s="220"/>
      <c r="AK774" s="220"/>
      <c r="AL774" s="220"/>
      <c r="AM774" s="220"/>
      <c r="AN774" s="220"/>
      <c r="AO774" s="267"/>
      <c r="AP774" s="220"/>
      <c r="AQ774" s="224"/>
      <c r="AR774" s="224"/>
      <c r="AS774" s="224"/>
      <c r="AT774" s="224"/>
      <c r="AU774" s="224"/>
      <c r="AV774" s="224"/>
      <c r="AW774" s="224"/>
      <c r="AX774" s="224"/>
      <c r="AY774" s="224"/>
    </row>
    <row r="775">
      <c r="A775" s="219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5"/>
      <c r="AA775" s="225"/>
      <c r="AB775" s="225"/>
      <c r="AC775" s="225"/>
      <c r="AD775" s="225"/>
      <c r="AE775" s="225"/>
      <c r="AF775" s="225"/>
      <c r="AG775" s="220"/>
      <c r="AH775" s="220"/>
      <c r="AI775" s="220"/>
      <c r="AJ775" s="220"/>
      <c r="AK775" s="220"/>
      <c r="AL775" s="220"/>
      <c r="AM775" s="220"/>
      <c r="AN775" s="220"/>
      <c r="AO775" s="267"/>
      <c r="AP775" s="220"/>
      <c r="AQ775" s="224"/>
      <c r="AR775" s="224"/>
      <c r="AS775" s="224"/>
      <c r="AT775" s="224"/>
      <c r="AU775" s="224"/>
      <c r="AV775" s="224"/>
      <c r="AW775" s="224"/>
      <c r="AX775" s="224"/>
      <c r="AY775" s="224"/>
    </row>
    <row r="776">
      <c r="A776" s="219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5"/>
      <c r="AA776" s="225"/>
      <c r="AB776" s="225"/>
      <c r="AC776" s="225"/>
      <c r="AD776" s="225"/>
      <c r="AE776" s="225"/>
      <c r="AF776" s="225"/>
      <c r="AG776" s="220"/>
      <c r="AH776" s="220"/>
      <c r="AI776" s="220"/>
      <c r="AJ776" s="220"/>
      <c r="AK776" s="220"/>
      <c r="AL776" s="220"/>
      <c r="AM776" s="220"/>
      <c r="AN776" s="220"/>
      <c r="AO776" s="267"/>
      <c r="AP776" s="220"/>
      <c r="AQ776" s="224"/>
      <c r="AR776" s="224"/>
      <c r="AS776" s="224"/>
      <c r="AT776" s="224"/>
      <c r="AU776" s="224"/>
      <c r="AV776" s="224"/>
      <c r="AW776" s="224"/>
      <c r="AX776" s="224"/>
      <c r="AY776" s="224"/>
    </row>
    <row r="777">
      <c r="A777" s="219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5"/>
      <c r="AA777" s="225"/>
      <c r="AB777" s="225"/>
      <c r="AC777" s="225"/>
      <c r="AD777" s="225"/>
      <c r="AE777" s="225"/>
      <c r="AF777" s="225"/>
      <c r="AG777" s="220"/>
      <c r="AH777" s="220"/>
      <c r="AI777" s="220"/>
      <c r="AJ777" s="220"/>
      <c r="AK777" s="220"/>
      <c r="AL777" s="220"/>
      <c r="AM777" s="220"/>
      <c r="AN777" s="220"/>
      <c r="AO777" s="267"/>
      <c r="AP777" s="220"/>
      <c r="AQ777" s="224"/>
      <c r="AR777" s="224"/>
      <c r="AS777" s="224"/>
      <c r="AT777" s="224"/>
      <c r="AU777" s="224"/>
      <c r="AV777" s="224"/>
      <c r="AW777" s="224"/>
      <c r="AX777" s="224"/>
      <c r="AY777" s="224"/>
    </row>
    <row r="778">
      <c r="A778" s="219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5"/>
      <c r="AA778" s="225"/>
      <c r="AB778" s="225"/>
      <c r="AC778" s="225"/>
      <c r="AD778" s="225"/>
      <c r="AE778" s="225"/>
      <c r="AF778" s="225"/>
      <c r="AG778" s="220"/>
      <c r="AH778" s="220"/>
      <c r="AI778" s="220"/>
      <c r="AJ778" s="220"/>
      <c r="AK778" s="220"/>
      <c r="AL778" s="220"/>
      <c r="AM778" s="220"/>
      <c r="AN778" s="220"/>
      <c r="AO778" s="267"/>
      <c r="AP778" s="220"/>
      <c r="AQ778" s="224"/>
      <c r="AR778" s="224"/>
      <c r="AS778" s="224"/>
      <c r="AT778" s="224"/>
      <c r="AU778" s="224"/>
      <c r="AV778" s="224"/>
      <c r="AW778" s="224"/>
      <c r="AX778" s="224"/>
      <c r="AY778" s="224"/>
    </row>
    <row r="779">
      <c r="A779" s="219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5"/>
      <c r="AA779" s="225"/>
      <c r="AB779" s="225"/>
      <c r="AC779" s="225"/>
      <c r="AD779" s="225"/>
      <c r="AE779" s="225"/>
      <c r="AF779" s="225"/>
      <c r="AG779" s="220"/>
      <c r="AH779" s="220"/>
      <c r="AI779" s="220"/>
      <c r="AJ779" s="220"/>
      <c r="AK779" s="220"/>
      <c r="AL779" s="220"/>
      <c r="AM779" s="220"/>
      <c r="AN779" s="220"/>
      <c r="AO779" s="267"/>
      <c r="AP779" s="220"/>
      <c r="AQ779" s="224"/>
      <c r="AR779" s="224"/>
      <c r="AS779" s="224"/>
      <c r="AT779" s="224"/>
      <c r="AU779" s="224"/>
      <c r="AV779" s="224"/>
      <c r="AW779" s="224"/>
      <c r="AX779" s="224"/>
      <c r="AY779" s="224"/>
    </row>
    <row r="780">
      <c r="A780" s="219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5"/>
      <c r="AA780" s="225"/>
      <c r="AB780" s="225"/>
      <c r="AC780" s="225"/>
      <c r="AD780" s="225"/>
      <c r="AE780" s="225"/>
      <c r="AF780" s="225"/>
      <c r="AG780" s="220"/>
      <c r="AH780" s="220"/>
      <c r="AI780" s="220"/>
      <c r="AJ780" s="220"/>
      <c r="AK780" s="220"/>
      <c r="AL780" s="220"/>
      <c r="AM780" s="220"/>
      <c r="AN780" s="220"/>
      <c r="AO780" s="267"/>
      <c r="AP780" s="220"/>
      <c r="AQ780" s="224"/>
      <c r="AR780" s="224"/>
      <c r="AS780" s="224"/>
      <c r="AT780" s="224"/>
      <c r="AU780" s="224"/>
      <c r="AV780" s="224"/>
      <c r="AW780" s="224"/>
      <c r="AX780" s="224"/>
      <c r="AY780" s="224"/>
    </row>
    <row r="781">
      <c r="A781" s="219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5"/>
      <c r="AA781" s="225"/>
      <c r="AB781" s="225"/>
      <c r="AC781" s="225"/>
      <c r="AD781" s="225"/>
      <c r="AE781" s="225"/>
      <c r="AF781" s="225"/>
      <c r="AG781" s="220"/>
      <c r="AH781" s="220"/>
      <c r="AI781" s="220"/>
      <c r="AJ781" s="220"/>
      <c r="AK781" s="220"/>
      <c r="AL781" s="220"/>
      <c r="AM781" s="220"/>
      <c r="AN781" s="220"/>
      <c r="AO781" s="267"/>
      <c r="AP781" s="220"/>
      <c r="AQ781" s="224"/>
      <c r="AR781" s="224"/>
      <c r="AS781" s="224"/>
      <c r="AT781" s="224"/>
      <c r="AU781" s="224"/>
      <c r="AV781" s="224"/>
      <c r="AW781" s="224"/>
      <c r="AX781" s="224"/>
      <c r="AY781" s="224"/>
    </row>
    <row r="782">
      <c r="A782" s="219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5"/>
      <c r="AA782" s="225"/>
      <c r="AB782" s="225"/>
      <c r="AC782" s="225"/>
      <c r="AD782" s="225"/>
      <c r="AE782" s="225"/>
      <c r="AF782" s="225"/>
      <c r="AG782" s="220"/>
      <c r="AH782" s="220"/>
      <c r="AI782" s="220"/>
      <c r="AJ782" s="220"/>
      <c r="AK782" s="220"/>
      <c r="AL782" s="220"/>
      <c r="AM782" s="220"/>
      <c r="AN782" s="220"/>
      <c r="AO782" s="267"/>
      <c r="AP782" s="220"/>
      <c r="AQ782" s="224"/>
      <c r="AR782" s="224"/>
      <c r="AS782" s="224"/>
      <c r="AT782" s="224"/>
      <c r="AU782" s="224"/>
      <c r="AV782" s="224"/>
      <c r="AW782" s="224"/>
      <c r="AX782" s="224"/>
      <c r="AY782" s="224"/>
    </row>
    <row r="783">
      <c r="A783" s="219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5"/>
      <c r="AA783" s="225"/>
      <c r="AB783" s="225"/>
      <c r="AC783" s="225"/>
      <c r="AD783" s="225"/>
      <c r="AE783" s="225"/>
      <c r="AF783" s="225"/>
      <c r="AG783" s="220"/>
      <c r="AH783" s="220"/>
      <c r="AI783" s="220"/>
      <c r="AJ783" s="220"/>
      <c r="AK783" s="220"/>
      <c r="AL783" s="220"/>
      <c r="AM783" s="220"/>
      <c r="AN783" s="220"/>
      <c r="AO783" s="267"/>
      <c r="AP783" s="220"/>
      <c r="AQ783" s="224"/>
      <c r="AR783" s="224"/>
      <c r="AS783" s="224"/>
      <c r="AT783" s="224"/>
      <c r="AU783" s="224"/>
      <c r="AV783" s="224"/>
      <c r="AW783" s="224"/>
      <c r="AX783" s="224"/>
      <c r="AY783" s="224"/>
    </row>
    <row r="784">
      <c r="A784" s="219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5"/>
      <c r="AA784" s="225"/>
      <c r="AB784" s="225"/>
      <c r="AC784" s="225"/>
      <c r="AD784" s="225"/>
      <c r="AE784" s="225"/>
      <c r="AF784" s="225"/>
      <c r="AG784" s="220"/>
      <c r="AH784" s="220"/>
      <c r="AI784" s="220"/>
      <c r="AJ784" s="220"/>
      <c r="AK784" s="220"/>
      <c r="AL784" s="220"/>
      <c r="AM784" s="220"/>
      <c r="AN784" s="220"/>
      <c r="AO784" s="267"/>
      <c r="AP784" s="220"/>
      <c r="AQ784" s="224"/>
      <c r="AR784" s="224"/>
      <c r="AS784" s="224"/>
      <c r="AT784" s="224"/>
      <c r="AU784" s="224"/>
      <c r="AV784" s="224"/>
      <c r="AW784" s="224"/>
      <c r="AX784" s="224"/>
      <c r="AY784" s="224"/>
    </row>
    <row r="785">
      <c r="A785" s="219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5"/>
      <c r="AA785" s="225"/>
      <c r="AB785" s="225"/>
      <c r="AC785" s="225"/>
      <c r="AD785" s="225"/>
      <c r="AE785" s="225"/>
      <c r="AF785" s="225"/>
      <c r="AG785" s="220"/>
      <c r="AH785" s="220"/>
      <c r="AI785" s="220"/>
      <c r="AJ785" s="220"/>
      <c r="AK785" s="220"/>
      <c r="AL785" s="220"/>
      <c r="AM785" s="220"/>
      <c r="AN785" s="220"/>
      <c r="AO785" s="267"/>
      <c r="AP785" s="220"/>
      <c r="AQ785" s="224"/>
      <c r="AR785" s="224"/>
      <c r="AS785" s="224"/>
      <c r="AT785" s="224"/>
      <c r="AU785" s="224"/>
      <c r="AV785" s="224"/>
      <c r="AW785" s="224"/>
      <c r="AX785" s="224"/>
      <c r="AY785" s="224"/>
    </row>
    <row r="786">
      <c r="A786" s="219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5"/>
      <c r="AA786" s="225"/>
      <c r="AB786" s="225"/>
      <c r="AC786" s="225"/>
      <c r="AD786" s="225"/>
      <c r="AE786" s="225"/>
      <c r="AF786" s="225"/>
      <c r="AG786" s="220"/>
      <c r="AH786" s="220"/>
      <c r="AI786" s="220"/>
      <c r="AJ786" s="220"/>
      <c r="AK786" s="220"/>
      <c r="AL786" s="220"/>
      <c r="AM786" s="220"/>
      <c r="AN786" s="220"/>
      <c r="AO786" s="267"/>
      <c r="AP786" s="220"/>
      <c r="AQ786" s="224"/>
      <c r="AR786" s="224"/>
      <c r="AS786" s="224"/>
      <c r="AT786" s="224"/>
      <c r="AU786" s="224"/>
      <c r="AV786" s="224"/>
      <c r="AW786" s="224"/>
      <c r="AX786" s="224"/>
      <c r="AY786" s="224"/>
    </row>
    <row r="787">
      <c r="A787" s="219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5"/>
      <c r="AA787" s="225"/>
      <c r="AB787" s="225"/>
      <c r="AC787" s="225"/>
      <c r="AD787" s="225"/>
      <c r="AE787" s="225"/>
      <c r="AF787" s="225"/>
      <c r="AG787" s="220"/>
      <c r="AH787" s="220"/>
      <c r="AI787" s="220"/>
      <c r="AJ787" s="220"/>
      <c r="AK787" s="220"/>
      <c r="AL787" s="220"/>
      <c r="AM787" s="220"/>
      <c r="AN787" s="220"/>
      <c r="AO787" s="267"/>
      <c r="AP787" s="220"/>
      <c r="AQ787" s="224"/>
      <c r="AR787" s="224"/>
      <c r="AS787" s="224"/>
      <c r="AT787" s="224"/>
      <c r="AU787" s="224"/>
      <c r="AV787" s="224"/>
      <c r="AW787" s="224"/>
      <c r="AX787" s="224"/>
      <c r="AY787" s="224"/>
    </row>
    <row r="788">
      <c r="A788" s="219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5"/>
      <c r="AA788" s="225"/>
      <c r="AB788" s="225"/>
      <c r="AC788" s="225"/>
      <c r="AD788" s="225"/>
      <c r="AE788" s="225"/>
      <c r="AF788" s="225"/>
      <c r="AG788" s="220"/>
      <c r="AH788" s="220"/>
      <c r="AI788" s="220"/>
      <c r="AJ788" s="220"/>
      <c r="AK788" s="220"/>
      <c r="AL788" s="220"/>
      <c r="AM788" s="220"/>
      <c r="AN788" s="220"/>
      <c r="AO788" s="267"/>
      <c r="AP788" s="220"/>
      <c r="AQ788" s="224"/>
      <c r="AR788" s="224"/>
      <c r="AS788" s="224"/>
      <c r="AT788" s="224"/>
      <c r="AU788" s="224"/>
      <c r="AV788" s="224"/>
      <c r="AW788" s="224"/>
      <c r="AX788" s="224"/>
      <c r="AY788" s="224"/>
    </row>
    <row r="789">
      <c r="A789" s="219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5"/>
      <c r="AA789" s="225"/>
      <c r="AB789" s="225"/>
      <c r="AC789" s="225"/>
      <c r="AD789" s="225"/>
      <c r="AE789" s="225"/>
      <c r="AF789" s="225"/>
      <c r="AG789" s="220"/>
      <c r="AH789" s="220"/>
      <c r="AI789" s="220"/>
      <c r="AJ789" s="220"/>
      <c r="AK789" s="220"/>
      <c r="AL789" s="220"/>
      <c r="AM789" s="220"/>
      <c r="AN789" s="220"/>
      <c r="AO789" s="267"/>
      <c r="AP789" s="220"/>
      <c r="AQ789" s="224"/>
      <c r="AR789" s="224"/>
      <c r="AS789" s="224"/>
      <c r="AT789" s="224"/>
      <c r="AU789" s="224"/>
      <c r="AV789" s="224"/>
      <c r="AW789" s="224"/>
      <c r="AX789" s="224"/>
      <c r="AY789" s="224"/>
    </row>
    <row r="790">
      <c r="A790" s="219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5"/>
      <c r="AA790" s="225"/>
      <c r="AB790" s="225"/>
      <c r="AC790" s="225"/>
      <c r="AD790" s="225"/>
      <c r="AE790" s="225"/>
      <c r="AF790" s="225"/>
      <c r="AG790" s="220"/>
      <c r="AH790" s="220"/>
      <c r="AI790" s="220"/>
      <c r="AJ790" s="220"/>
      <c r="AK790" s="220"/>
      <c r="AL790" s="220"/>
      <c r="AM790" s="220"/>
      <c r="AN790" s="220"/>
      <c r="AO790" s="267"/>
      <c r="AP790" s="220"/>
      <c r="AQ790" s="224"/>
      <c r="AR790" s="224"/>
      <c r="AS790" s="224"/>
      <c r="AT790" s="224"/>
      <c r="AU790" s="224"/>
      <c r="AV790" s="224"/>
      <c r="AW790" s="224"/>
      <c r="AX790" s="224"/>
      <c r="AY790" s="224"/>
    </row>
    <row r="791">
      <c r="A791" s="219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5"/>
      <c r="AA791" s="225"/>
      <c r="AB791" s="225"/>
      <c r="AC791" s="225"/>
      <c r="AD791" s="225"/>
      <c r="AE791" s="225"/>
      <c r="AF791" s="225"/>
      <c r="AG791" s="220"/>
      <c r="AH791" s="220"/>
      <c r="AI791" s="220"/>
      <c r="AJ791" s="220"/>
      <c r="AK791" s="220"/>
      <c r="AL791" s="220"/>
      <c r="AM791" s="220"/>
      <c r="AN791" s="220"/>
      <c r="AO791" s="267"/>
      <c r="AP791" s="220"/>
      <c r="AQ791" s="224"/>
      <c r="AR791" s="224"/>
      <c r="AS791" s="224"/>
      <c r="AT791" s="224"/>
      <c r="AU791" s="224"/>
      <c r="AV791" s="224"/>
      <c r="AW791" s="224"/>
      <c r="AX791" s="224"/>
      <c r="AY791" s="224"/>
    </row>
    <row r="792">
      <c r="A792" s="219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5"/>
      <c r="AA792" s="225"/>
      <c r="AB792" s="225"/>
      <c r="AC792" s="225"/>
      <c r="AD792" s="225"/>
      <c r="AE792" s="225"/>
      <c r="AF792" s="225"/>
      <c r="AG792" s="220"/>
      <c r="AH792" s="220"/>
      <c r="AI792" s="220"/>
      <c r="AJ792" s="220"/>
      <c r="AK792" s="220"/>
      <c r="AL792" s="220"/>
      <c r="AM792" s="220"/>
      <c r="AN792" s="220"/>
      <c r="AO792" s="267"/>
      <c r="AP792" s="220"/>
      <c r="AQ792" s="224"/>
      <c r="AR792" s="224"/>
      <c r="AS792" s="224"/>
      <c r="AT792" s="224"/>
      <c r="AU792" s="224"/>
      <c r="AV792" s="224"/>
      <c r="AW792" s="224"/>
      <c r="AX792" s="224"/>
      <c r="AY792" s="224"/>
    </row>
    <row r="793">
      <c r="A793" s="219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5"/>
      <c r="AA793" s="225"/>
      <c r="AB793" s="225"/>
      <c r="AC793" s="225"/>
      <c r="AD793" s="225"/>
      <c r="AE793" s="225"/>
      <c r="AF793" s="225"/>
      <c r="AG793" s="220"/>
      <c r="AH793" s="220"/>
      <c r="AI793" s="220"/>
      <c r="AJ793" s="220"/>
      <c r="AK793" s="220"/>
      <c r="AL793" s="220"/>
      <c r="AM793" s="220"/>
      <c r="AN793" s="220"/>
      <c r="AO793" s="267"/>
      <c r="AP793" s="220"/>
      <c r="AQ793" s="224"/>
      <c r="AR793" s="224"/>
      <c r="AS793" s="224"/>
      <c r="AT793" s="224"/>
      <c r="AU793" s="224"/>
      <c r="AV793" s="224"/>
      <c r="AW793" s="224"/>
      <c r="AX793" s="224"/>
      <c r="AY793" s="224"/>
    </row>
    <row r="794">
      <c r="A794" s="219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5"/>
      <c r="AA794" s="225"/>
      <c r="AB794" s="225"/>
      <c r="AC794" s="225"/>
      <c r="AD794" s="225"/>
      <c r="AE794" s="225"/>
      <c r="AF794" s="225"/>
      <c r="AG794" s="220"/>
      <c r="AH794" s="220"/>
      <c r="AI794" s="220"/>
      <c r="AJ794" s="220"/>
      <c r="AK794" s="220"/>
      <c r="AL794" s="220"/>
      <c r="AM794" s="220"/>
      <c r="AN794" s="220"/>
      <c r="AO794" s="267"/>
      <c r="AP794" s="220"/>
      <c r="AQ794" s="224"/>
      <c r="AR794" s="224"/>
      <c r="AS794" s="224"/>
      <c r="AT794" s="224"/>
      <c r="AU794" s="224"/>
      <c r="AV794" s="224"/>
      <c r="AW794" s="224"/>
      <c r="AX794" s="224"/>
      <c r="AY794" s="224"/>
    </row>
    <row r="795">
      <c r="A795" s="219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5"/>
      <c r="AA795" s="225"/>
      <c r="AB795" s="225"/>
      <c r="AC795" s="225"/>
      <c r="AD795" s="225"/>
      <c r="AE795" s="225"/>
      <c r="AF795" s="225"/>
      <c r="AG795" s="220"/>
      <c r="AH795" s="220"/>
      <c r="AI795" s="220"/>
      <c r="AJ795" s="220"/>
      <c r="AK795" s="220"/>
      <c r="AL795" s="220"/>
      <c r="AM795" s="220"/>
      <c r="AN795" s="220"/>
      <c r="AO795" s="267"/>
      <c r="AP795" s="220"/>
      <c r="AQ795" s="224"/>
      <c r="AR795" s="224"/>
      <c r="AS795" s="224"/>
      <c r="AT795" s="224"/>
      <c r="AU795" s="224"/>
      <c r="AV795" s="224"/>
      <c r="AW795" s="224"/>
      <c r="AX795" s="224"/>
      <c r="AY795" s="224"/>
    </row>
    <row r="796">
      <c r="A796" s="219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5"/>
      <c r="AA796" s="225"/>
      <c r="AB796" s="225"/>
      <c r="AC796" s="225"/>
      <c r="AD796" s="225"/>
      <c r="AE796" s="225"/>
      <c r="AF796" s="225"/>
      <c r="AG796" s="220"/>
      <c r="AH796" s="220"/>
      <c r="AI796" s="220"/>
      <c r="AJ796" s="220"/>
      <c r="AK796" s="220"/>
      <c r="AL796" s="220"/>
      <c r="AM796" s="220"/>
      <c r="AN796" s="220"/>
      <c r="AO796" s="267"/>
      <c r="AP796" s="220"/>
      <c r="AQ796" s="224"/>
      <c r="AR796" s="224"/>
      <c r="AS796" s="224"/>
      <c r="AT796" s="224"/>
      <c r="AU796" s="224"/>
      <c r="AV796" s="224"/>
      <c r="AW796" s="224"/>
      <c r="AX796" s="224"/>
      <c r="AY796" s="224"/>
    </row>
    <row r="797">
      <c r="A797" s="219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5"/>
      <c r="AA797" s="225"/>
      <c r="AB797" s="225"/>
      <c r="AC797" s="225"/>
      <c r="AD797" s="225"/>
      <c r="AE797" s="225"/>
      <c r="AF797" s="225"/>
      <c r="AG797" s="220"/>
      <c r="AH797" s="220"/>
      <c r="AI797" s="220"/>
      <c r="AJ797" s="220"/>
      <c r="AK797" s="220"/>
      <c r="AL797" s="220"/>
      <c r="AM797" s="220"/>
      <c r="AN797" s="220"/>
      <c r="AO797" s="267"/>
      <c r="AP797" s="220"/>
      <c r="AQ797" s="224"/>
      <c r="AR797" s="224"/>
      <c r="AS797" s="224"/>
      <c r="AT797" s="224"/>
      <c r="AU797" s="224"/>
      <c r="AV797" s="224"/>
      <c r="AW797" s="224"/>
      <c r="AX797" s="224"/>
      <c r="AY797" s="224"/>
    </row>
    <row r="798">
      <c r="A798" s="219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5"/>
      <c r="AA798" s="225"/>
      <c r="AB798" s="225"/>
      <c r="AC798" s="225"/>
      <c r="AD798" s="225"/>
      <c r="AE798" s="225"/>
      <c r="AF798" s="225"/>
      <c r="AG798" s="220"/>
      <c r="AH798" s="220"/>
      <c r="AI798" s="220"/>
      <c r="AJ798" s="220"/>
      <c r="AK798" s="220"/>
      <c r="AL798" s="220"/>
      <c r="AM798" s="220"/>
      <c r="AN798" s="220"/>
      <c r="AO798" s="267"/>
      <c r="AP798" s="220"/>
      <c r="AQ798" s="224"/>
      <c r="AR798" s="224"/>
      <c r="AS798" s="224"/>
      <c r="AT798" s="224"/>
      <c r="AU798" s="224"/>
      <c r="AV798" s="224"/>
      <c r="AW798" s="224"/>
      <c r="AX798" s="224"/>
      <c r="AY798" s="224"/>
    </row>
    <row r="799">
      <c r="A799" s="219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5"/>
      <c r="AA799" s="225"/>
      <c r="AB799" s="225"/>
      <c r="AC799" s="225"/>
      <c r="AD799" s="225"/>
      <c r="AE799" s="225"/>
      <c r="AF799" s="225"/>
      <c r="AG799" s="220"/>
      <c r="AH799" s="220"/>
      <c r="AI799" s="220"/>
      <c r="AJ799" s="220"/>
      <c r="AK799" s="220"/>
      <c r="AL799" s="220"/>
      <c r="AM799" s="220"/>
      <c r="AN799" s="220"/>
      <c r="AO799" s="267"/>
      <c r="AP799" s="220"/>
      <c r="AQ799" s="224"/>
      <c r="AR799" s="224"/>
      <c r="AS799" s="224"/>
      <c r="AT799" s="224"/>
      <c r="AU799" s="224"/>
      <c r="AV799" s="224"/>
      <c r="AW799" s="224"/>
      <c r="AX799" s="224"/>
      <c r="AY799" s="224"/>
    </row>
    <row r="800">
      <c r="A800" s="219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5"/>
      <c r="AA800" s="225"/>
      <c r="AB800" s="225"/>
      <c r="AC800" s="225"/>
      <c r="AD800" s="225"/>
      <c r="AE800" s="225"/>
      <c r="AF800" s="225"/>
      <c r="AG800" s="220"/>
      <c r="AH800" s="220"/>
      <c r="AI800" s="220"/>
      <c r="AJ800" s="220"/>
      <c r="AK800" s="220"/>
      <c r="AL800" s="220"/>
      <c r="AM800" s="220"/>
      <c r="AN800" s="220"/>
      <c r="AO800" s="267"/>
      <c r="AP800" s="220"/>
      <c r="AQ800" s="224"/>
      <c r="AR800" s="224"/>
      <c r="AS800" s="224"/>
      <c r="AT800" s="224"/>
      <c r="AU800" s="224"/>
      <c r="AV800" s="224"/>
      <c r="AW800" s="224"/>
      <c r="AX800" s="224"/>
      <c r="AY800" s="224"/>
    </row>
    <row r="801">
      <c r="A801" s="219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5"/>
      <c r="AA801" s="225"/>
      <c r="AB801" s="225"/>
      <c r="AC801" s="225"/>
      <c r="AD801" s="225"/>
      <c r="AE801" s="225"/>
      <c r="AF801" s="225"/>
      <c r="AG801" s="220"/>
      <c r="AH801" s="220"/>
      <c r="AI801" s="220"/>
      <c r="AJ801" s="220"/>
      <c r="AK801" s="220"/>
      <c r="AL801" s="220"/>
      <c r="AM801" s="220"/>
      <c r="AN801" s="220"/>
      <c r="AO801" s="267"/>
      <c r="AP801" s="220"/>
      <c r="AQ801" s="224"/>
      <c r="AR801" s="224"/>
      <c r="AS801" s="224"/>
      <c r="AT801" s="224"/>
      <c r="AU801" s="224"/>
      <c r="AV801" s="224"/>
      <c r="AW801" s="224"/>
      <c r="AX801" s="224"/>
      <c r="AY801" s="224"/>
    </row>
    <row r="802">
      <c r="A802" s="219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5"/>
      <c r="AA802" s="225"/>
      <c r="AB802" s="225"/>
      <c r="AC802" s="225"/>
      <c r="AD802" s="225"/>
      <c r="AE802" s="225"/>
      <c r="AF802" s="225"/>
      <c r="AG802" s="220"/>
      <c r="AH802" s="220"/>
      <c r="AI802" s="220"/>
      <c r="AJ802" s="220"/>
      <c r="AK802" s="220"/>
      <c r="AL802" s="220"/>
      <c r="AM802" s="220"/>
      <c r="AN802" s="220"/>
      <c r="AO802" s="267"/>
      <c r="AP802" s="220"/>
      <c r="AQ802" s="224"/>
      <c r="AR802" s="224"/>
      <c r="AS802" s="224"/>
      <c r="AT802" s="224"/>
      <c r="AU802" s="224"/>
      <c r="AV802" s="224"/>
      <c r="AW802" s="224"/>
      <c r="AX802" s="224"/>
      <c r="AY802" s="224"/>
    </row>
    <row r="803">
      <c r="A803" s="219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5"/>
      <c r="AA803" s="225"/>
      <c r="AB803" s="225"/>
      <c r="AC803" s="225"/>
      <c r="AD803" s="225"/>
      <c r="AE803" s="225"/>
      <c r="AF803" s="225"/>
      <c r="AG803" s="220"/>
      <c r="AH803" s="220"/>
      <c r="AI803" s="220"/>
      <c r="AJ803" s="220"/>
      <c r="AK803" s="220"/>
      <c r="AL803" s="220"/>
      <c r="AM803" s="220"/>
      <c r="AN803" s="220"/>
      <c r="AO803" s="267"/>
      <c r="AP803" s="220"/>
      <c r="AQ803" s="224"/>
      <c r="AR803" s="224"/>
      <c r="AS803" s="224"/>
      <c r="AT803" s="224"/>
      <c r="AU803" s="224"/>
      <c r="AV803" s="224"/>
      <c r="AW803" s="224"/>
      <c r="AX803" s="224"/>
      <c r="AY803" s="224"/>
    </row>
    <row r="804">
      <c r="A804" s="219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5"/>
      <c r="AA804" s="225"/>
      <c r="AB804" s="225"/>
      <c r="AC804" s="225"/>
      <c r="AD804" s="225"/>
      <c r="AE804" s="225"/>
      <c r="AF804" s="225"/>
      <c r="AG804" s="220"/>
      <c r="AH804" s="220"/>
      <c r="AI804" s="220"/>
      <c r="AJ804" s="220"/>
      <c r="AK804" s="220"/>
      <c r="AL804" s="220"/>
      <c r="AM804" s="220"/>
      <c r="AN804" s="220"/>
      <c r="AO804" s="267"/>
      <c r="AP804" s="220"/>
      <c r="AQ804" s="224"/>
      <c r="AR804" s="224"/>
      <c r="AS804" s="224"/>
      <c r="AT804" s="224"/>
      <c r="AU804" s="224"/>
      <c r="AV804" s="224"/>
      <c r="AW804" s="224"/>
      <c r="AX804" s="224"/>
      <c r="AY804" s="224"/>
    </row>
    <row r="805">
      <c r="A805" s="219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5"/>
      <c r="AA805" s="225"/>
      <c r="AB805" s="225"/>
      <c r="AC805" s="225"/>
      <c r="AD805" s="225"/>
      <c r="AE805" s="225"/>
      <c r="AF805" s="225"/>
      <c r="AG805" s="220"/>
      <c r="AH805" s="220"/>
      <c r="AI805" s="220"/>
      <c r="AJ805" s="220"/>
      <c r="AK805" s="220"/>
      <c r="AL805" s="220"/>
      <c r="AM805" s="220"/>
      <c r="AN805" s="220"/>
      <c r="AO805" s="267"/>
      <c r="AP805" s="220"/>
      <c r="AQ805" s="224"/>
      <c r="AR805" s="224"/>
      <c r="AS805" s="224"/>
      <c r="AT805" s="224"/>
      <c r="AU805" s="224"/>
      <c r="AV805" s="224"/>
      <c r="AW805" s="224"/>
      <c r="AX805" s="224"/>
      <c r="AY805" s="224"/>
    </row>
    <row r="806">
      <c r="A806" s="219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5"/>
      <c r="AA806" s="225"/>
      <c r="AB806" s="225"/>
      <c r="AC806" s="225"/>
      <c r="AD806" s="225"/>
      <c r="AE806" s="225"/>
      <c r="AF806" s="225"/>
      <c r="AG806" s="220"/>
      <c r="AH806" s="220"/>
      <c r="AI806" s="220"/>
      <c r="AJ806" s="220"/>
      <c r="AK806" s="220"/>
      <c r="AL806" s="220"/>
      <c r="AM806" s="220"/>
      <c r="AN806" s="220"/>
      <c r="AO806" s="267"/>
      <c r="AP806" s="220"/>
      <c r="AQ806" s="224"/>
      <c r="AR806" s="224"/>
      <c r="AS806" s="224"/>
      <c r="AT806" s="224"/>
      <c r="AU806" s="224"/>
      <c r="AV806" s="224"/>
      <c r="AW806" s="224"/>
      <c r="AX806" s="224"/>
      <c r="AY806" s="224"/>
    </row>
    <row r="807">
      <c r="A807" s="219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5"/>
      <c r="AA807" s="225"/>
      <c r="AB807" s="225"/>
      <c r="AC807" s="225"/>
      <c r="AD807" s="225"/>
      <c r="AE807" s="225"/>
      <c r="AF807" s="225"/>
      <c r="AG807" s="220"/>
      <c r="AH807" s="220"/>
      <c r="AI807" s="220"/>
      <c r="AJ807" s="220"/>
      <c r="AK807" s="220"/>
      <c r="AL807" s="220"/>
      <c r="AM807" s="220"/>
      <c r="AN807" s="220"/>
      <c r="AO807" s="267"/>
      <c r="AP807" s="220"/>
      <c r="AQ807" s="224"/>
      <c r="AR807" s="224"/>
      <c r="AS807" s="224"/>
      <c r="AT807" s="224"/>
      <c r="AU807" s="224"/>
      <c r="AV807" s="224"/>
      <c r="AW807" s="224"/>
      <c r="AX807" s="224"/>
      <c r="AY807" s="224"/>
    </row>
    <row r="808">
      <c r="A808" s="219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5"/>
      <c r="AA808" s="225"/>
      <c r="AB808" s="225"/>
      <c r="AC808" s="225"/>
      <c r="AD808" s="225"/>
      <c r="AE808" s="225"/>
      <c r="AF808" s="225"/>
      <c r="AG808" s="220"/>
      <c r="AH808" s="220"/>
      <c r="AI808" s="220"/>
      <c r="AJ808" s="220"/>
      <c r="AK808" s="220"/>
      <c r="AL808" s="220"/>
      <c r="AM808" s="220"/>
      <c r="AN808" s="220"/>
      <c r="AO808" s="267"/>
      <c r="AP808" s="220"/>
      <c r="AQ808" s="224"/>
      <c r="AR808" s="224"/>
      <c r="AS808" s="224"/>
      <c r="AT808" s="224"/>
      <c r="AU808" s="224"/>
      <c r="AV808" s="224"/>
      <c r="AW808" s="224"/>
      <c r="AX808" s="224"/>
      <c r="AY808" s="224"/>
    </row>
    <row r="809">
      <c r="A809" s="219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5"/>
      <c r="AA809" s="225"/>
      <c r="AB809" s="225"/>
      <c r="AC809" s="225"/>
      <c r="AD809" s="225"/>
      <c r="AE809" s="225"/>
      <c r="AF809" s="225"/>
      <c r="AG809" s="220"/>
      <c r="AH809" s="220"/>
      <c r="AI809" s="220"/>
      <c r="AJ809" s="220"/>
      <c r="AK809" s="220"/>
      <c r="AL809" s="220"/>
      <c r="AM809" s="220"/>
      <c r="AN809" s="220"/>
      <c r="AO809" s="267"/>
      <c r="AP809" s="220"/>
      <c r="AQ809" s="224"/>
      <c r="AR809" s="224"/>
      <c r="AS809" s="224"/>
      <c r="AT809" s="224"/>
      <c r="AU809" s="224"/>
      <c r="AV809" s="224"/>
      <c r="AW809" s="224"/>
      <c r="AX809" s="224"/>
      <c r="AY809" s="224"/>
    </row>
    <row r="810">
      <c r="A810" s="219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5"/>
      <c r="AA810" s="225"/>
      <c r="AB810" s="225"/>
      <c r="AC810" s="225"/>
      <c r="AD810" s="225"/>
      <c r="AE810" s="225"/>
      <c r="AF810" s="225"/>
      <c r="AG810" s="220"/>
      <c r="AH810" s="220"/>
      <c r="AI810" s="220"/>
      <c r="AJ810" s="220"/>
      <c r="AK810" s="220"/>
      <c r="AL810" s="220"/>
      <c r="AM810" s="220"/>
      <c r="AN810" s="220"/>
      <c r="AO810" s="267"/>
      <c r="AP810" s="220"/>
      <c r="AQ810" s="224"/>
      <c r="AR810" s="224"/>
      <c r="AS810" s="224"/>
      <c r="AT810" s="224"/>
      <c r="AU810" s="224"/>
      <c r="AV810" s="224"/>
      <c r="AW810" s="224"/>
      <c r="AX810" s="224"/>
      <c r="AY810" s="224"/>
    </row>
    <row r="811">
      <c r="A811" s="219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5"/>
      <c r="AA811" s="225"/>
      <c r="AB811" s="225"/>
      <c r="AC811" s="225"/>
      <c r="AD811" s="225"/>
      <c r="AE811" s="225"/>
      <c r="AF811" s="225"/>
      <c r="AG811" s="220"/>
      <c r="AH811" s="220"/>
      <c r="AI811" s="220"/>
      <c r="AJ811" s="220"/>
      <c r="AK811" s="220"/>
      <c r="AL811" s="220"/>
      <c r="AM811" s="220"/>
      <c r="AN811" s="220"/>
      <c r="AO811" s="267"/>
      <c r="AP811" s="220"/>
      <c r="AQ811" s="224"/>
      <c r="AR811" s="224"/>
      <c r="AS811" s="224"/>
      <c r="AT811" s="224"/>
      <c r="AU811" s="224"/>
      <c r="AV811" s="224"/>
      <c r="AW811" s="224"/>
      <c r="AX811" s="224"/>
      <c r="AY811" s="224"/>
    </row>
    <row r="812">
      <c r="A812" s="219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5"/>
      <c r="AA812" s="225"/>
      <c r="AB812" s="225"/>
      <c r="AC812" s="225"/>
      <c r="AD812" s="225"/>
      <c r="AE812" s="225"/>
      <c r="AF812" s="225"/>
      <c r="AG812" s="220"/>
      <c r="AH812" s="220"/>
      <c r="AI812" s="220"/>
      <c r="AJ812" s="220"/>
      <c r="AK812" s="220"/>
      <c r="AL812" s="220"/>
      <c r="AM812" s="220"/>
      <c r="AN812" s="220"/>
      <c r="AO812" s="267"/>
      <c r="AP812" s="220"/>
      <c r="AQ812" s="224"/>
      <c r="AR812" s="224"/>
      <c r="AS812" s="224"/>
      <c r="AT812" s="224"/>
      <c r="AU812" s="224"/>
      <c r="AV812" s="224"/>
      <c r="AW812" s="224"/>
      <c r="AX812" s="224"/>
      <c r="AY812" s="224"/>
    </row>
    <row r="813">
      <c r="A813" s="219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5"/>
      <c r="AA813" s="225"/>
      <c r="AB813" s="225"/>
      <c r="AC813" s="225"/>
      <c r="AD813" s="225"/>
      <c r="AE813" s="225"/>
      <c r="AF813" s="225"/>
      <c r="AG813" s="220"/>
      <c r="AH813" s="220"/>
      <c r="AI813" s="220"/>
      <c r="AJ813" s="220"/>
      <c r="AK813" s="220"/>
      <c r="AL813" s="220"/>
      <c r="AM813" s="220"/>
      <c r="AN813" s="220"/>
      <c r="AO813" s="267"/>
      <c r="AP813" s="220"/>
      <c r="AQ813" s="224"/>
      <c r="AR813" s="224"/>
      <c r="AS813" s="224"/>
      <c r="AT813" s="224"/>
      <c r="AU813" s="224"/>
      <c r="AV813" s="224"/>
      <c r="AW813" s="224"/>
      <c r="AX813" s="224"/>
      <c r="AY813" s="224"/>
    </row>
    <row r="814">
      <c r="A814" s="219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5"/>
      <c r="AA814" s="225"/>
      <c r="AB814" s="225"/>
      <c r="AC814" s="225"/>
      <c r="AD814" s="225"/>
      <c r="AE814" s="225"/>
      <c r="AF814" s="225"/>
      <c r="AG814" s="220"/>
      <c r="AH814" s="220"/>
      <c r="AI814" s="220"/>
      <c r="AJ814" s="220"/>
      <c r="AK814" s="220"/>
      <c r="AL814" s="220"/>
      <c r="AM814" s="220"/>
      <c r="AN814" s="220"/>
      <c r="AO814" s="267"/>
      <c r="AP814" s="220"/>
      <c r="AQ814" s="224"/>
      <c r="AR814" s="224"/>
      <c r="AS814" s="224"/>
      <c r="AT814" s="224"/>
      <c r="AU814" s="224"/>
      <c r="AV814" s="224"/>
      <c r="AW814" s="224"/>
      <c r="AX814" s="224"/>
      <c r="AY814" s="224"/>
    </row>
    <row r="815">
      <c r="A815" s="219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5"/>
      <c r="AA815" s="225"/>
      <c r="AB815" s="225"/>
      <c r="AC815" s="225"/>
      <c r="AD815" s="225"/>
      <c r="AE815" s="225"/>
      <c r="AF815" s="225"/>
      <c r="AG815" s="220"/>
      <c r="AH815" s="220"/>
      <c r="AI815" s="220"/>
      <c r="AJ815" s="220"/>
      <c r="AK815" s="220"/>
      <c r="AL815" s="220"/>
      <c r="AM815" s="220"/>
      <c r="AN815" s="220"/>
      <c r="AO815" s="267"/>
      <c r="AP815" s="220"/>
      <c r="AQ815" s="224"/>
      <c r="AR815" s="224"/>
      <c r="AS815" s="224"/>
      <c r="AT815" s="224"/>
      <c r="AU815" s="224"/>
      <c r="AV815" s="224"/>
      <c r="AW815" s="224"/>
      <c r="AX815" s="224"/>
      <c r="AY815" s="224"/>
    </row>
    <row r="816">
      <c r="A816" s="219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5"/>
      <c r="AA816" s="225"/>
      <c r="AB816" s="225"/>
      <c r="AC816" s="225"/>
      <c r="AD816" s="225"/>
      <c r="AE816" s="225"/>
      <c r="AF816" s="225"/>
      <c r="AG816" s="220"/>
      <c r="AH816" s="220"/>
      <c r="AI816" s="220"/>
      <c r="AJ816" s="220"/>
      <c r="AK816" s="220"/>
      <c r="AL816" s="220"/>
      <c r="AM816" s="220"/>
      <c r="AN816" s="220"/>
      <c r="AO816" s="267"/>
      <c r="AP816" s="220"/>
      <c r="AQ816" s="224"/>
      <c r="AR816" s="224"/>
      <c r="AS816" s="224"/>
      <c r="AT816" s="224"/>
      <c r="AU816" s="224"/>
      <c r="AV816" s="224"/>
      <c r="AW816" s="224"/>
      <c r="AX816" s="224"/>
      <c r="AY816" s="224"/>
    </row>
    <row r="817">
      <c r="A817" s="219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5"/>
      <c r="AA817" s="225"/>
      <c r="AB817" s="225"/>
      <c r="AC817" s="225"/>
      <c r="AD817" s="225"/>
      <c r="AE817" s="225"/>
      <c r="AF817" s="225"/>
      <c r="AG817" s="220"/>
      <c r="AH817" s="220"/>
      <c r="AI817" s="220"/>
      <c r="AJ817" s="220"/>
      <c r="AK817" s="220"/>
      <c r="AL817" s="220"/>
      <c r="AM817" s="220"/>
      <c r="AN817" s="220"/>
      <c r="AO817" s="267"/>
      <c r="AP817" s="220"/>
      <c r="AQ817" s="224"/>
      <c r="AR817" s="224"/>
      <c r="AS817" s="224"/>
      <c r="AT817" s="224"/>
      <c r="AU817" s="224"/>
      <c r="AV817" s="224"/>
      <c r="AW817" s="224"/>
      <c r="AX817" s="224"/>
      <c r="AY817" s="224"/>
    </row>
    <row r="818">
      <c r="A818" s="219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5"/>
      <c r="AA818" s="225"/>
      <c r="AB818" s="225"/>
      <c r="AC818" s="225"/>
      <c r="AD818" s="225"/>
      <c r="AE818" s="225"/>
      <c r="AF818" s="225"/>
      <c r="AG818" s="220"/>
      <c r="AH818" s="220"/>
      <c r="AI818" s="220"/>
      <c r="AJ818" s="220"/>
      <c r="AK818" s="220"/>
      <c r="AL818" s="220"/>
      <c r="AM818" s="220"/>
      <c r="AN818" s="220"/>
      <c r="AO818" s="267"/>
      <c r="AP818" s="220"/>
      <c r="AQ818" s="224"/>
      <c r="AR818" s="224"/>
      <c r="AS818" s="224"/>
      <c r="AT818" s="224"/>
      <c r="AU818" s="224"/>
      <c r="AV818" s="224"/>
      <c r="AW818" s="224"/>
      <c r="AX818" s="224"/>
      <c r="AY818" s="224"/>
    </row>
    <row r="819">
      <c r="A819" s="219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5"/>
      <c r="AA819" s="225"/>
      <c r="AB819" s="225"/>
      <c r="AC819" s="225"/>
      <c r="AD819" s="225"/>
      <c r="AE819" s="225"/>
      <c r="AF819" s="225"/>
      <c r="AG819" s="220"/>
      <c r="AH819" s="220"/>
      <c r="AI819" s="220"/>
      <c r="AJ819" s="220"/>
      <c r="AK819" s="220"/>
      <c r="AL819" s="220"/>
      <c r="AM819" s="220"/>
      <c r="AN819" s="220"/>
      <c r="AO819" s="267"/>
      <c r="AP819" s="220"/>
      <c r="AQ819" s="224"/>
      <c r="AR819" s="224"/>
      <c r="AS819" s="224"/>
      <c r="AT819" s="224"/>
      <c r="AU819" s="224"/>
      <c r="AV819" s="224"/>
      <c r="AW819" s="224"/>
      <c r="AX819" s="224"/>
      <c r="AY819" s="224"/>
    </row>
    <row r="820">
      <c r="A820" s="219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5"/>
      <c r="AA820" s="225"/>
      <c r="AB820" s="225"/>
      <c r="AC820" s="225"/>
      <c r="AD820" s="225"/>
      <c r="AE820" s="225"/>
      <c r="AF820" s="225"/>
      <c r="AG820" s="220"/>
      <c r="AH820" s="220"/>
      <c r="AI820" s="220"/>
      <c r="AJ820" s="220"/>
      <c r="AK820" s="220"/>
      <c r="AL820" s="220"/>
      <c r="AM820" s="220"/>
      <c r="AN820" s="220"/>
      <c r="AO820" s="267"/>
      <c r="AP820" s="220"/>
      <c r="AQ820" s="224"/>
      <c r="AR820" s="224"/>
      <c r="AS820" s="224"/>
      <c r="AT820" s="224"/>
      <c r="AU820" s="224"/>
      <c r="AV820" s="224"/>
      <c r="AW820" s="224"/>
      <c r="AX820" s="224"/>
      <c r="AY820" s="224"/>
    </row>
    <row r="821">
      <c r="A821" s="219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5"/>
      <c r="AA821" s="225"/>
      <c r="AB821" s="225"/>
      <c r="AC821" s="225"/>
      <c r="AD821" s="225"/>
      <c r="AE821" s="225"/>
      <c r="AF821" s="225"/>
      <c r="AG821" s="220"/>
      <c r="AH821" s="220"/>
      <c r="AI821" s="220"/>
      <c r="AJ821" s="220"/>
      <c r="AK821" s="220"/>
      <c r="AL821" s="220"/>
      <c r="AM821" s="220"/>
      <c r="AN821" s="220"/>
      <c r="AO821" s="267"/>
      <c r="AP821" s="220"/>
      <c r="AQ821" s="224"/>
      <c r="AR821" s="224"/>
      <c r="AS821" s="224"/>
      <c r="AT821" s="224"/>
      <c r="AU821" s="224"/>
      <c r="AV821" s="224"/>
      <c r="AW821" s="224"/>
      <c r="AX821" s="224"/>
      <c r="AY821" s="224"/>
    </row>
    <row r="822">
      <c r="A822" s="219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5"/>
      <c r="AA822" s="225"/>
      <c r="AB822" s="225"/>
      <c r="AC822" s="225"/>
      <c r="AD822" s="225"/>
      <c r="AE822" s="225"/>
      <c r="AF822" s="225"/>
      <c r="AG822" s="220"/>
      <c r="AH822" s="220"/>
      <c r="AI822" s="220"/>
      <c r="AJ822" s="220"/>
      <c r="AK822" s="220"/>
      <c r="AL822" s="220"/>
      <c r="AM822" s="220"/>
      <c r="AN822" s="220"/>
      <c r="AO822" s="267"/>
      <c r="AP822" s="220"/>
      <c r="AQ822" s="224"/>
      <c r="AR822" s="224"/>
      <c r="AS822" s="224"/>
      <c r="AT822" s="224"/>
      <c r="AU822" s="224"/>
      <c r="AV822" s="224"/>
      <c r="AW822" s="224"/>
      <c r="AX822" s="224"/>
      <c r="AY822" s="224"/>
    </row>
    <row r="823">
      <c r="A823" s="219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5"/>
      <c r="AA823" s="225"/>
      <c r="AB823" s="225"/>
      <c r="AC823" s="225"/>
      <c r="AD823" s="225"/>
      <c r="AE823" s="225"/>
      <c r="AF823" s="225"/>
      <c r="AG823" s="220"/>
      <c r="AH823" s="220"/>
      <c r="AI823" s="220"/>
      <c r="AJ823" s="220"/>
      <c r="AK823" s="220"/>
      <c r="AL823" s="220"/>
      <c r="AM823" s="220"/>
      <c r="AN823" s="220"/>
      <c r="AO823" s="267"/>
      <c r="AP823" s="220"/>
      <c r="AQ823" s="224"/>
      <c r="AR823" s="224"/>
      <c r="AS823" s="224"/>
      <c r="AT823" s="224"/>
      <c r="AU823" s="224"/>
      <c r="AV823" s="224"/>
      <c r="AW823" s="224"/>
      <c r="AX823" s="224"/>
      <c r="AY823" s="224"/>
    </row>
    <row r="824">
      <c r="A824" s="219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5"/>
      <c r="AA824" s="225"/>
      <c r="AB824" s="225"/>
      <c r="AC824" s="225"/>
      <c r="AD824" s="225"/>
      <c r="AE824" s="225"/>
      <c r="AF824" s="225"/>
      <c r="AG824" s="220"/>
      <c r="AH824" s="220"/>
      <c r="AI824" s="220"/>
      <c r="AJ824" s="220"/>
      <c r="AK824" s="220"/>
      <c r="AL824" s="220"/>
      <c r="AM824" s="220"/>
      <c r="AN824" s="220"/>
      <c r="AO824" s="267"/>
      <c r="AP824" s="220"/>
      <c r="AQ824" s="224"/>
      <c r="AR824" s="224"/>
      <c r="AS824" s="224"/>
      <c r="AT824" s="224"/>
      <c r="AU824" s="224"/>
      <c r="AV824" s="224"/>
      <c r="AW824" s="224"/>
      <c r="AX824" s="224"/>
      <c r="AY824" s="224"/>
    </row>
    <row r="825">
      <c r="A825" s="219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5"/>
      <c r="AA825" s="225"/>
      <c r="AB825" s="225"/>
      <c r="AC825" s="225"/>
      <c r="AD825" s="225"/>
      <c r="AE825" s="225"/>
      <c r="AF825" s="225"/>
      <c r="AG825" s="220"/>
      <c r="AH825" s="220"/>
      <c r="AI825" s="220"/>
      <c r="AJ825" s="220"/>
      <c r="AK825" s="220"/>
      <c r="AL825" s="220"/>
      <c r="AM825" s="220"/>
      <c r="AN825" s="220"/>
      <c r="AO825" s="267"/>
      <c r="AP825" s="220"/>
      <c r="AQ825" s="224"/>
      <c r="AR825" s="224"/>
      <c r="AS825" s="224"/>
      <c r="AT825" s="224"/>
      <c r="AU825" s="224"/>
      <c r="AV825" s="224"/>
      <c r="AW825" s="224"/>
      <c r="AX825" s="224"/>
      <c r="AY825" s="224"/>
    </row>
    <row r="826">
      <c r="A826" s="219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5"/>
      <c r="AA826" s="225"/>
      <c r="AB826" s="225"/>
      <c r="AC826" s="225"/>
      <c r="AD826" s="225"/>
      <c r="AE826" s="225"/>
      <c r="AF826" s="225"/>
      <c r="AG826" s="220"/>
      <c r="AH826" s="220"/>
      <c r="AI826" s="220"/>
      <c r="AJ826" s="220"/>
      <c r="AK826" s="220"/>
      <c r="AL826" s="220"/>
      <c r="AM826" s="220"/>
      <c r="AN826" s="220"/>
      <c r="AO826" s="267"/>
      <c r="AP826" s="220"/>
      <c r="AQ826" s="224"/>
      <c r="AR826" s="224"/>
      <c r="AS826" s="224"/>
      <c r="AT826" s="224"/>
      <c r="AU826" s="224"/>
      <c r="AV826" s="224"/>
      <c r="AW826" s="224"/>
      <c r="AX826" s="224"/>
      <c r="AY826" s="224"/>
    </row>
    <row r="827">
      <c r="A827" s="219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5"/>
      <c r="AA827" s="225"/>
      <c r="AB827" s="225"/>
      <c r="AC827" s="225"/>
      <c r="AD827" s="225"/>
      <c r="AE827" s="225"/>
      <c r="AF827" s="225"/>
      <c r="AG827" s="220"/>
      <c r="AH827" s="220"/>
      <c r="AI827" s="220"/>
      <c r="AJ827" s="220"/>
      <c r="AK827" s="220"/>
      <c r="AL827" s="220"/>
      <c r="AM827" s="220"/>
      <c r="AN827" s="220"/>
      <c r="AO827" s="267"/>
      <c r="AP827" s="220"/>
      <c r="AQ827" s="224"/>
      <c r="AR827" s="224"/>
      <c r="AS827" s="224"/>
      <c r="AT827" s="224"/>
      <c r="AU827" s="224"/>
      <c r="AV827" s="224"/>
      <c r="AW827" s="224"/>
      <c r="AX827" s="224"/>
      <c r="AY827" s="224"/>
    </row>
    <row r="828">
      <c r="A828" s="219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5"/>
      <c r="AA828" s="225"/>
      <c r="AB828" s="225"/>
      <c r="AC828" s="225"/>
      <c r="AD828" s="225"/>
      <c r="AE828" s="225"/>
      <c r="AF828" s="225"/>
      <c r="AG828" s="220"/>
      <c r="AH828" s="220"/>
      <c r="AI828" s="220"/>
      <c r="AJ828" s="220"/>
      <c r="AK828" s="220"/>
      <c r="AL828" s="220"/>
      <c r="AM828" s="220"/>
      <c r="AN828" s="220"/>
      <c r="AO828" s="267"/>
      <c r="AP828" s="220"/>
      <c r="AQ828" s="224"/>
      <c r="AR828" s="224"/>
      <c r="AS828" s="224"/>
      <c r="AT828" s="224"/>
      <c r="AU828" s="224"/>
      <c r="AV828" s="224"/>
      <c r="AW828" s="224"/>
      <c r="AX828" s="224"/>
      <c r="AY828" s="224"/>
    </row>
    <row r="829">
      <c r="A829" s="219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5"/>
      <c r="AA829" s="225"/>
      <c r="AB829" s="225"/>
      <c r="AC829" s="225"/>
      <c r="AD829" s="225"/>
      <c r="AE829" s="225"/>
      <c r="AF829" s="225"/>
      <c r="AG829" s="220"/>
      <c r="AH829" s="220"/>
      <c r="AI829" s="220"/>
      <c r="AJ829" s="220"/>
      <c r="AK829" s="220"/>
      <c r="AL829" s="220"/>
      <c r="AM829" s="220"/>
      <c r="AN829" s="220"/>
      <c r="AO829" s="267"/>
      <c r="AP829" s="220"/>
      <c r="AQ829" s="224"/>
      <c r="AR829" s="224"/>
      <c r="AS829" s="224"/>
      <c r="AT829" s="224"/>
      <c r="AU829" s="224"/>
      <c r="AV829" s="224"/>
      <c r="AW829" s="224"/>
      <c r="AX829" s="224"/>
      <c r="AY829" s="224"/>
    </row>
    <row r="830">
      <c r="A830" s="219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5"/>
      <c r="AA830" s="225"/>
      <c r="AB830" s="225"/>
      <c r="AC830" s="225"/>
      <c r="AD830" s="225"/>
      <c r="AE830" s="225"/>
      <c r="AF830" s="225"/>
      <c r="AG830" s="220"/>
      <c r="AH830" s="220"/>
      <c r="AI830" s="220"/>
      <c r="AJ830" s="220"/>
      <c r="AK830" s="220"/>
      <c r="AL830" s="220"/>
      <c r="AM830" s="220"/>
      <c r="AN830" s="220"/>
      <c r="AO830" s="267"/>
      <c r="AP830" s="220"/>
      <c r="AQ830" s="224"/>
      <c r="AR830" s="224"/>
      <c r="AS830" s="224"/>
      <c r="AT830" s="224"/>
      <c r="AU830" s="224"/>
      <c r="AV830" s="224"/>
      <c r="AW830" s="224"/>
      <c r="AX830" s="224"/>
      <c r="AY830" s="224"/>
    </row>
    <row r="831">
      <c r="A831" s="219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5"/>
      <c r="AA831" s="225"/>
      <c r="AB831" s="225"/>
      <c r="AC831" s="225"/>
      <c r="AD831" s="225"/>
      <c r="AE831" s="225"/>
      <c r="AF831" s="225"/>
      <c r="AG831" s="220"/>
      <c r="AH831" s="220"/>
      <c r="AI831" s="220"/>
      <c r="AJ831" s="220"/>
      <c r="AK831" s="220"/>
      <c r="AL831" s="220"/>
      <c r="AM831" s="220"/>
      <c r="AN831" s="220"/>
      <c r="AO831" s="267"/>
      <c r="AP831" s="220"/>
      <c r="AQ831" s="224"/>
      <c r="AR831" s="224"/>
      <c r="AS831" s="224"/>
      <c r="AT831" s="224"/>
      <c r="AU831" s="224"/>
      <c r="AV831" s="224"/>
      <c r="AW831" s="224"/>
      <c r="AX831" s="224"/>
      <c r="AY831" s="224"/>
    </row>
    <row r="832">
      <c r="A832" s="219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5"/>
      <c r="AA832" s="225"/>
      <c r="AB832" s="225"/>
      <c r="AC832" s="225"/>
      <c r="AD832" s="225"/>
      <c r="AE832" s="225"/>
      <c r="AF832" s="225"/>
      <c r="AG832" s="220"/>
      <c r="AH832" s="220"/>
      <c r="AI832" s="220"/>
      <c r="AJ832" s="220"/>
      <c r="AK832" s="220"/>
      <c r="AL832" s="220"/>
      <c r="AM832" s="220"/>
      <c r="AN832" s="220"/>
      <c r="AO832" s="267"/>
      <c r="AP832" s="220"/>
      <c r="AQ832" s="224"/>
      <c r="AR832" s="224"/>
      <c r="AS832" s="224"/>
      <c r="AT832" s="224"/>
      <c r="AU832" s="224"/>
      <c r="AV832" s="224"/>
      <c r="AW832" s="224"/>
      <c r="AX832" s="224"/>
      <c r="AY832" s="224"/>
    </row>
    <row r="833">
      <c r="A833" s="219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5"/>
      <c r="AA833" s="225"/>
      <c r="AB833" s="225"/>
      <c r="AC833" s="225"/>
      <c r="AD833" s="225"/>
      <c r="AE833" s="225"/>
      <c r="AF833" s="225"/>
      <c r="AG833" s="220"/>
      <c r="AH833" s="220"/>
      <c r="AI833" s="220"/>
      <c r="AJ833" s="220"/>
      <c r="AK833" s="220"/>
      <c r="AL833" s="220"/>
      <c r="AM833" s="220"/>
      <c r="AN833" s="220"/>
      <c r="AO833" s="267"/>
      <c r="AP833" s="220"/>
      <c r="AQ833" s="224"/>
      <c r="AR833" s="224"/>
      <c r="AS833" s="224"/>
      <c r="AT833" s="224"/>
      <c r="AU833" s="224"/>
      <c r="AV833" s="224"/>
      <c r="AW833" s="224"/>
      <c r="AX833" s="224"/>
      <c r="AY833" s="224"/>
    </row>
    <row r="834">
      <c r="A834" s="219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5"/>
      <c r="AA834" s="225"/>
      <c r="AB834" s="225"/>
      <c r="AC834" s="225"/>
      <c r="AD834" s="225"/>
      <c r="AE834" s="225"/>
      <c r="AF834" s="225"/>
      <c r="AG834" s="220"/>
      <c r="AH834" s="220"/>
      <c r="AI834" s="220"/>
      <c r="AJ834" s="220"/>
      <c r="AK834" s="220"/>
      <c r="AL834" s="220"/>
      <c r="AM834" s="220"/>
      <c r="AN834" s="220"/>
      <c r="AO834" s="267"/>
      <c r="AP834" s="220"/>
      <c r="AQ834" s="224"/>
      <c r="AR834" s="224"/>
      <c r="AS834" s="224"/>
      <c r="AT834" s="224"/>
      <c r="AU834" s="224"/>
      <c r="AV834" s="224"/>
      <c r="AW834" s="224"/>
      <c r="AX834" s="224"/>
      <c r="AY834" s="224"/>
    </row>
    <row r="835">
      <c r="A835" s="219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5"/>
      <c r="AA835" s="225"/>
      <c r="AB835" s="225"/>
      <c r="AC835" s="225"/>
      <c r="AD835" s="225"/>
      <c r="AE835" s="225"/>
      <c r="AF835" s="225"/>
      <c r="AG835" s="220"/>
      <c r="AH835" s="220"/>
      <c r="AI835" s="220"/>
      <c r="AJ835" s="220"/>
      <c r="AK835" s="220"/>
      <c r="AL835" s="220"/>
      <c r="AM835" s="220"/>
      <c r="AN835" s="220"/>
      <c r="AO835" s="267"/>
      <c r="AP835" s="220"/>
      <c r="AQ835" s="224"/>
      <c r="AR835" s="224"/>
      <c r="AS835" s="224"/>
      <c r="AT835" s="224"/>
      <c r="AU835" s="224"/>
      <c r="AV835" s="224"/>
      <c r="AW835" s="224"/>
      <c r="AX835" s="224"/>
      <c r="AY835" s="224"/>
    </row>
    <row r="836">
      <c r="A836" s="219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5"/>
      <c r="AA836" s="225"/>
      <c r="AB836" s="225"/>
      <c r="AC836" s="225"/>
      <c r="AD836" s="225"/>
      <c r="AE836" s="225"/>
      <c r="AF836" s="225"/>
      <c r="AG836" s="220"/>
      <c r="AH836" s="220"/>
      <c r="AI836" s="220"/>
      <c r="AJ836" s="220"/>
      <c r="AK836" s="220"/>
      <c r="AL836" s="220"/>
      <c r="AM836" s="220"/>
      <c r="AN836" s="220"/>
      <c r="AO836" s="267"/>
      <c r="AP836" s="220"/>
      <c r="AQ836" s="224"/>
      <c r="AR836" s="224"/>
      <c r="AS836" s="224"/>
      <c r="AT836" s="224"/>
      <c r="AU836" s="224"/>
      <c r="AV836" s="224"/>
      <c r="AW836" s="224"/>
      <c r="AX836" s="224"/>
      <c r="AY836" s="224"/>
    </row>
    <row r="837">
      <c r="A837" s="219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5"/>
      <c r="AA837" s="225"/>
      <c r="AB837" s="225"/>
      <c r="AC837" s="225"/>
      <c r="AD837" s="225"/>
      <c r="AE837" s="225"/>
      <c r="AF837" s="225"/>
      <c r="AG837" s="220"/>
      <c r="AH837" s="220"/>
      <c r="AI837" s="220"/>
      <c r="AJ837" s="220"/>
      <c r="AK837" s="220"/>
      <c r="AL837" s="220"/>
      <c r="AM837" s="220"/>
      <c r="AN837" s="220"/>
      <c r="AO837" s="267"/>
      <c r="AP837" s="220"/>
      <c r="AQ837" s="224"/>
      <c r="AR837" s="224"/>
      <c r="AS837" s="224"/>
      <c r="AT837" s="224"/>
      <c r="AU837" s="224"/>
      <c r="AV837" s="224"/>
      <c r="AW837" s="224"/>
      <c r="AX837" s="224"/>
      <c r="AY837" s="224"/>
    </row>
    <row r="838">
      <c r="A838" s="219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5"/>
      <c r="AA838" s="225"/>
      <c r="AB838" s="225"/>
      <c r="AC838" s="225"/>
      <c r="AD838" s="225"/>
      <c r="AE838" s="225"/>
      <c r="AF838" s="225"/>
      <c r="AG838" s="220"/>
      <c r="AH838" s="220"/>
      <c r="AI838" s="220"/>
      <c r="AJ838" s="220"/>
      <c r="AK838" s="220"/>
      <c r="AL838" s="220"/>
      <c r="AM838" s="220"/>
      <c r="AN838" s="220"/>
      <c r="AO838" s="267"/>
      <c r="AP838" s="220"/>
      <c r="AQ838" s="224"/>
      <c r="AR838" s="224"/>
      <c r="AS838" s="224"/>
      <c r="AT838" s="224"/>
      <c r="AU838" s="224"/>
      <c r="AV838" s="224"/>
      <c r="AW838" s="224"/>
      <c r="AX838" s="224"/>
      <c r="AY838" s="224"/>
    </row>
    <row r="839">
      <c r="A839" s="219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5"/>
      <c r="AA839" s="225"/>
      <c r="AB839" s="225"/>
      <c r="AC839" s="225"/>
      <c r="AD839" s="225"/>
      <c r="AE839" s="225"/>
      <c r="AF839" s="225"/>
      <c r="AG839" s="220"/>
      <c r="AH839" s="220"/>
      <c r="AI839" s="220"/>
      <c r="AJ839" s="220"/>
      <c r="AK839" s="220"/>
      <c r="AL839" s="220"/>
      <c r="AM839" s="220"/>
      <c r="AN839" s="220"/>
      <c r="AO839" s="267"/>
      <c r="AP839" s="220"/>
      <c r="AQ839" s="224"/>
      <c r="AR839" s="224"/>
      <c r="AS839" s="224"/>
      <c r="AT839" s="224"/>
      <c r="AU839" s="224"/>
      <c r="AV839" s="224"/>
      <c r="AW839" s="224"/>
      <c r="AX839" s="224"/>
      <c r="AY839" s="224"/>
    </row>
    <row r="840">
      <c r="A840" s="219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5"/>
      <c r="AA840" s="225"/>
      <c r="AB840" s="225"/>
      <c r="AC840" s="225"/>
      <c r="AD840" s="225"/>
      <c r="AE840" s="225"/>
      <c r="AF840" s="225"/>
      <c r="AG840" s="220"/>
      <c r="AH840" s="220"/>
      <c r="AI840" s="220"/>
      <c r="AJ840" s="220"/>
      <c r="AK840" s="220"/>
      <c r="AL840" s="220"/>
      <c r="AM840" s="220"/>
      <c r="AN840" s="220"/>
      <c r="AO840" s="267"/>
      <c r="AP840" s="220"/>
      <c r="AQ840" s="224"/>
      <c r="AR840" s="224"/>
      <c r="AS840" s="224"/>
      <c r="AT840" s="224"/>
      <c r="AU840" s="224"/>
      <c r="AV840" s="224"/>
      <c r="AW840" s="224"/>
      <c r="AX840" s="224"/>
      <c r="AY840" s="224"/>
    </row>
    <row r="841">
      <c r="A841" s="219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5"/>
      <c r="AA841" s="225"/>
      <c r="AB841" s="225"/>
      <c r="AC841" s="225"/>
      <c r="AD841" s="225"/>
      <c r="AE841" s="225"/>
      <c r="AF841" s="225"/>
      <c r="AG841" s="220"/>
      <c r="AH841" s="220"/>
      <c r="AI841" s="220"/>
      <c r="AJ841" s="220"/>
      <c r="AK841" s="220"/>
      <c r="AL841" s="220"/>
      <c r="AM841" s="220"/>
      <c r="AN841" s="220"/>
      <c r="AO841" s="267"/>
      <c r="AP841" s="220"/>
      <c r="AQ841" s="224"/>
      <c r="AR841" s="224"/>
      <c r="AS841" s="224"/>
      <c r="AT841" s="224"/>
      <c r="AU841" s="224"/>
      <c r="AV841" s="224"/>
      <c r="AW841" s="224"/>
      <c r="AX841" s="224"/>
      <c r="AY841" s="224"/>
    </row>
    <row r="842">
      <c r="A842" s="219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5"/>
      <c r="AA842" s="225"/>
      <c r="AB842" s="225"/>
      <c r="AC842" s="225"/>
      <c r="AD842" s="225"/>
      <c r="AE842" s="225"/>
      <c r="AF842" s="225"/>
      <c r="AG842" s="220"/>
      <c r="AH842" s="220"/>
      <c r="AI842" s="220"/>
      <c r="AJ842" s="220"/>
      <c r="AK842" s="220"/>
      <c r="AL842" s="220"/>
      <c r="AM842" s="220"/>
      <c r="AN842" s="220"/>
      <c r="AO842" s="267"/>
      <c r="AP842" s="220"/>
      <c r="AQ842" s="224"/>
      <c r="AR842" s="224"/>
      <c r="AS842" s="224"/>
      <c r="AT842" s="224"/>
      <c r="AU842" s="224"/>
      <c r="AV842" s="224"/>
      <c r="AW842" s="224"/>
      <c r="AX842" s="224"/>
      <c r="AY842" s="224"/>
    </row>
    <row r="843">
      <c r="A843" s="219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5"/>
      <c r="AA843" s="225"/>
      <c r="AB843" s="225"/>
      <c r="AC843" s="225"/>
      <c r="AD843" s="225"/>
      <c r="AE843" s="225"/>
      <c r="AF843" s="225"/>
      <c r="AG843" s="220"/>
      <c r="AH843" s="220"/>
      <c r="AI843" s="220"/>
      <c r="AJ843" s="220"/>
      <c r="AK843" s="220"/>
      <c r="AL843" s="220"/>
      <c r="AM843" s="220"/>
      <c r="AN843" s="220"/>
      <c r="AO843" s="267"/>
      <c r="AP843" s="220"/>
      <c r="AQ843" s="224"/>
      <c r="AR843" s="224"/>
      <c r="AS843" s="224"/>
      <c r="AT843" s="224"/>
      <c r="AU843" s="224"/>
      <c r="AV843" s="224"/>
      <c r="AW843" s="224"/>
      <c r="AX843" s="224"/>
      <c r="AY843" s="224"/>
    </row>
    <row r="844">
      <c r="A844" s="219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5"/>
      <c r="AA844" s="225"/>
      <c r="AB844" s="225"/>
      <c r="AC844" s="225"/>
      <c r="AD844" s="225"/>
      <c r="AE844" s="225"/>
      <c r="AF844" s="225"/>
      <c r="AG844" s="220"/>
      <c r="AH844" s="220"/>
      <c r="AI844" s="220"/>
      <c r="AJ844" s="220"/>
      <c r="AK844" s="220"/>
      <c r="AL844" s="220"/>
      <c r="AM844" s="220"/>
      <c r="AN844" s="220"/>
      <c r="AO844" s="267"/>
      <c r="AP844" s="220"/>
      <c r="AQ844" s="224"/>
      <c r="AR844" s="224"/>
      <c r="AS844" s="224"/>
      <c r="AT844" s="224"/>
      <c r="AU844" s="224"/>
      <c r="AV844" s="224"/>
      <c r="AW844" s="224"/>
      <c r="AX844" s="224"/>
      <c r="AY844" s="224"/>
    </row>
    <row r="845">
      <c r="A845" s="219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5"/>
      <c r="AA845" s="225"/>
      <c r="AB845" s="225"/>
      <c r="AC845" s="225"/>
      <c r="AD845" s="225"/>
      <c r="AE845" s="225"/>
      <c r="AF845" s="225"/>
      <c r="AG845" s="220"/>
      <c r="AH845" s="220"/>
      <c r="AI845" s="220"/>
      <c r="AJ845" s="220"/>
      <c r="AK845" s="220"/>
      <c r="AL845" s="220"/>
      <c r="AM845" s="220"/>
      <c r="AN845" s="220"/>
      <c r="AO845" s="267"/>
      <c r="AP845" s="220"/>
      <c r="AQ845" s="224"/>
      <c r="AR845" s="224"/>
      <c r="AS845" s="224"/>
      <c r="AT845" s="224"/>
      <c r="AU845" s="224"/>
      <c r="AV845" s="224"/>
      <c r="AW845" s="224"/>
      <c r="AX845" s="224"/>
      <c r="AY845" s="224"/>
    </row>
    <row r="846">
      <c r="A846" s="219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5"/>
      <c r="AA846" s="225"/>
      <c r="AB846" s="225"/>
      <c r="AC846" s="225"/>
      <c r="AD846" s="225"/>
      <c r="AE846" s="225"/>
      <c r="AF846" s="225"/>
      <c r="AG846" s="220"/>
      <c r="AH846" s="220"/>
      <c r="AI846" s="220"/>
      <c r="AJ846" s="220"/>
      <c r="AK846" s="220"/>
      <c r="AL846" s="220"/>
      <c r="AM846" s="220"/>
      <c r="AN846" s="220"/>
      <c r="AO846" s="267"/>
      <c r="AP846" s="220"/>
      <c r="AQ846" s="224"/>
      <c r="AR846" s="224"/>
      <c r="AS846" s="224"/>
      <c r="AT846" s="224"/>
      <c r="AU846" s="224"/>
      <c r="AV846" s="224"/>
      <c r="AW846" s="224"/>
      <c r="AX846" s="224"/>
      <c r="AY846" s="224"/>
    </row>
    <row r="847">
      <c r="A847" s="219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5"/>
      <c r="AA847" s="225"/>
      <c r="AB847" s="225"/>
      <c r="AC847" s="225"/>
      <c r="AD847" s="225"/>
      <c r="AE847" s="225"/>
      <c r="AF847" s="225"/>
      <c r="AG847" s="220"/>
      <c r="AH847" s="220"/>
      <c r="AI847" s="220"/>
      <c r="AJ847" s="220"/>
      <c r="AK847" s="220"/>
      <c r="AL847" s="220"/>
      <c r="AM847" s="220"/>
      <c r="AN847" s="220"/>
      <c r="AO847" s="267"/>
      <c r="AP847" s="220"/>
      <c r="AQ847" s="224"/>
      <c r="AR847" s="224"/>
      <c r="AS847" s="224"/>
      <c r="AT847" s="224"/>
      <c r="AU847" s="224"/>
      <c r="AV847" s="224"/>
      <c r="AW847" s="224"/>
      <c r="AX847" s="224"/>
      <c r="AY847" s="224"/>
    </row>
    <row r="848">
      <c r="A848" s="219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5"/>
      <c r="AA848" s="225"/>
      <c r="AB848" s="225"/>
      <c r="AC848" s="225"/>
      <c r="AD848" s="225"/>
      <c r="AE848" s="225"/>
      <c r="AF848" s="225"/>
      <c r="AG848" s="220"/>
      <c r="AH848" s="220"/>
      <c r="AI848" s="220"/>
      <c r="AJ848" s="220"/>
      <c r="AK848" s="220"/>
      <c r="AL848" s="220"/>
      <c r="AM848" s="220"/>
      <c r="AN848" s="220"/>
      <c r="AO848" s="267"/>
      <c r="AP848" s="220"/>
      <c r="AQ848" s="224"/>
      <c r="AR848" s="224"/>
      <c r="AS848" s="224"/>
      <c r="AT848" s="224"/>
      <c r="AU848" s="224"/>
      <c r="AV848" s="224"/>
      <c r="AW848" s="224"/>
      <c r="AX848" s="224"/>
      <c r="AY848" s="224"/>
    </row>
    <row r="849">
      <c r="A849" s="219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5"/>
      <c r="AA849" s="225"/>
      <c r="AB849" s="225"/>
      <c r="AC849" s="225"/>
      <c r="AD849" s="225"/>
      <c r="AE849" s="225"/>
      <c r="AF849" s="225"/>
      <c r="AG849" s="220"/>
      <c r="AH849" s="220"/>
      <c r="AI849" s="220"/>
      <c r="AJ849" s="220"/>
      <c r="AK849" s="220"/>
      <c r="AL849" s="220"/>
      <c r="AM849" s="220"/>
      <c r="AN849" s="220"/>
      <c r="AO849" s="267"/>
      <c r="AP849" s="220"/>
      <c r="AQ849" s="224"/>
      <c r="AR849" s="224"/>
      <c r="AS849" s="224"/>
      <c r="AT849" s="224"/>
      <c r="AU849" s="224"/>
      <c r="AV849" s="224"/>
      <c r="AW849" s="224"/>
      <c r="AX849" s="224"/>
      <c r="AY849" s="224"/>
    </row>
    <row r="850">
      <c r="A850" s="219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5"/>
      <c r="AA850" s="225"/>
      <c r="AB850" s="225"/>
      <c r="AC850" s="225"/>
      <c r="AD850" s="225"/>
      <c r="AE850" s="225"/>
      <c r="AF850" s="225"/>
      <c r="AG850" s="220"/>
      <c r="AH850" s="220"/>
      <c r="AI850" s="220"/>
      <c r="AJ850" s="220"/>
      <c r="AK850" s="220"/>
      <c r="AL850" s="220"/>
      <c r="AM850" s="220"/>
      <c r="AN850" s="220"/>
      <c r="AO850" s="267"/>
      <c r="AP850" s="220"/>
      <c r="AQ850" s="224"/>
      <c r="AR850" s="224"/>
      <c r="AS850" s="224"/>
      <c r="AT850" s="224"/>
      <c r="AU850" s="224"/>
      <c r="AV850" s="224"/>
      <c r="AW850" s="224"/>
      <c r="AX850" s="224"/>
      <c r="AY850" s="224"/>
    </row>
    <row r="851">
      <c r="A851" s="219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5"/>
      <c r="AA851" s="225"/>
      <c r="AB851" s="225"/>
      <c r="AC851" s="225"/>
      <c r="AD851" s="225"/>
      <c r="AE851" s="225"/>
      <c r="AF851" s="225"/>
      <c r="AG851" s="220"/>
      <c r="AH851" s="220"/>
      <c r="AI851" s="220"/>
      <c r="AJ851" s="220"/>
      <c r="AK851" s="220"/>
      <c r="AL851" s="220"/>
      <c r="AM851" s="220"/>
      <c r="AN851" s="220"/>
      <c r="AO851" s="267"/>
      <c r="AP851" s="220"/>
      <c r="AQ851" s="224"/>
      <c r="AR851" s="224"/>
      <c r="AS851" s="224"/>
      <c r="AT851" s="224"/>
      <c r="AU851" s="224"/>
      <c r="AV851" s="224"/>
      <c r="AW851" s="224"/>
      <c r="AX851" s="224"/>
      <c r="AY851" s="224"/>
    </row>
    <row r="852">
      <c r="A852" s="219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5"/>
      <c r="AA852" s="225"/>
      <c r="AB852" s="225"/>
      <c r="AC852" s="225"/>
      <c r="AD852" s="225"/>
      <c r="AE852" s="225"/>
      <c r="AF852" s="225"/>
      <c r="AG852" s="220"/>
      <c r="AH852" s="220"/>
      <c r="AI852" s="220"/>
      <c r="AJ852" s="220"/>
      <c r="AK852" s="220"/>
      <c r="AL852" s="220"/>
      <c r="AM852" s="220"/>
      <c r="AN852" s="220"/>
      <c r="AO852" s="267"/>
      <c r="AP852" s="220"/>
      <c r="AQ852" s="224"/>
      <c r="AR852" s="224"/>
      <c r="AS852" s="224"/>
      <c r="AT852" s="224"/>
      <c r="AU852" s="224"/>
      <c r="AV852" s="224"/>
      <c r="AW852" s="224"/>
      <c r="AX852" s="224"/>
      <c r="AY852" s="224"/>
    </row>
    <row r="853">
      <c r="A853" s="219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5"/>
      <c r="AA853" s="225"/>
      <c r="AB853" s="225"/>
      <c r="AC853" s="225"/>
      <c r="AD853" s="225"/>
      <c r="AE853" s="225"/>
      <c r="AF853" s="225"/>
      <c r="AG853" s="220"/>
      <c r="AH853" s="220"/>
      <c r="AI853" s="220"/>
      <c r="AJ853" s="220"/>
      <c r="AK853" s="220"/>
      <c r="AL853" s="220"/>
      <c r="AM853" s="220"/>
      <c r="AN853" s="220"/>
      <c r="AO853" s="267"/>
      <c r="AP853" s="220"/>
      <c r="AQ853" s="224"/>
      <c r="AR853" s="224"/>
      <c r="AS853" s="224"/>
      <c r="AT853" s="224"/>
      <c r="AU853" s="224"/>
      <c r="AV853" s="224"/>
      <c r="AW853" s="224"/>
      <c r="AX853" s="224"/>
      <c r="AY853" s="224"/>
    </row>
    <row r="854">
      <c r="A854" s="219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5"/>
      <c r="AA854" s="225"/>
      <c r="AB854" s="225"/>
      <c r="AC854" s="225"/>
      <c r="AD854" s="225"/>
      <c r="AE854" s="225"/>
      <c r="AF854" s="225"/>
      <c r="AG854" s="220"/>
      <c r="AH854" s="220"/>
      <c r="AI854" s="220"/>
      <c r="AJ854" s="220"/>
      <c r="AK854" s="220"/>
      <c r="AL854" s="220"/>
      <c r="AM854" s="220"/>
      <c r="AN854" s="220"/>
      <c r="AO854" s="267"/>
      <c r="AP854" s="220"/>
      <c r="AQ854" s="224"/>
      <c r="AR854" s="224"/>
      <c r="AS854" s="224"/>
      <c r="AT854" s="224"/>
      <c r="AU854" s="224"/>
      <c r="AV854" s="224"/>
      <c r="AW854" s="224"/>
      <c r="AX854" s="224"/>
      <c r="AY854" s="224"/>
    </row>
    <row r="855">
      <c r="A855" s="219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5"/>
      <c r="AA855" s="225"/>
      <c r="AB855" s="225"/>
      <c r="AC855" s="225"/>
      <c r="AD855" s="225"/>
      <c r="AE855" s="225"/>
      <c r="AF855" s="225"/>
      <c r="AG855" s="220"/>
      <c r="AH855" s="220"/>
      <c r="AI855" s="220"/>
      <c r="AJ855" s="220"/>
      <c r="AK855" s="220"/>
      <c r="AL855" s="220"/>
      <c r="AM855" s="220"/>
      <c r="AN855" s="220"/>
      <c r="AO855" s="267"/>
      <c r="AP855" s="220"/>
      <c r="AQ855" s="224"/>
      <c r="AR855" s="224"/>
      <c r="AS855" s="224"/>
      <c r="AT855" s="224"/>
      <c r="AU855" s="224"/>
      <c r="AV855" s="224"/>
      <c r="AW855" s="224"/>
      <c r="AX855" s="224"/>
      <c r="AY855" s="224"/>
    </row>
    <row r="856">
      <c r="A856" s="219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5"/>
      <c r="AA856" s="225"/>
      <c r="AB856" s="225"/>
      <c r="AC856" s="225"/>
      <c r="AD856" s="225"/>
      <c r="AE856" s="225"/>
      <c r="AF856" s="225"/>
      <c r="AG856" s="220"/>
      <c r="AH856" s="220"/>
      <c r="AI856" s="220"/>
      <c r="AJ856" s="220"/>
      <c r="AK856" s="220"/>
      <c r="AL856" s="220"/>
      <c r="AM856" s="220"/>
      <c r="AN856" s="220"/>
      <c r="AO856" s="267"/>
      <c r="AP856" s="220"/>
      <c r="AQ856" s="224"/>
      <c r="AR856" s="224"/>
      <c r="AS856" s="224"/>
      <c r="AT856" s="224"/>
      <c r="AU856" s="224"/>
      <c r="AV856" s="224"/>
      <c r="AW856" s="224"/>
      <c r="AX856" s="224"/>
      <c r="AY856" s="224"/>
    </row>
    <row r="857">
      <c r="A857" s="219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5"/>
      <c r="AA857" s="225"/>
      <c r="AB857" s="225"/>
      <c r="AC857" s="225"/>
      <c r="AD857" s="225"/>
      <c r="AE857" s="225"/>
      <c r="AF857" s="225"/>
      <c r="AG857" s="220"/>
      <c r="AH857" s="220"/>
      <c r="AI857" s="220"/>
      <c r="AJ857" s="220"/>
      <c r="AK857" s="220"/>
      <c r="AL857" s="220"/>
      <c r="AM857" s="220"/>
      <c r="AN857" s="220"/>
      <c r="AO857" s="267"/>
      <c r="AP857" s="220"/>
      <c r="AQ857" s="224"/>
      <c r="AR857" s="224"/>
      <c r="AS857" s="224"/>
      <c r="AT857" s="224"/>
      <c r="AU857" s="224"/>
      <c r="AV857" s="224"/>
      <c r="AW857" s="224"/>
      <c r="AX857" s="224"/>
      <c r="AY857" s="224"/>
    </row>
    <row r="858">
      <c r="A858" s="219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5"/>
      <c r="AA858" s="225"/>
      <c r="AB858" s="225"/>
      <c r="AC858" s="225"/>
      <c r="AD858" s="225"/>
      <c r="AE858" s="225"/>
      <c r="AF858" s="225"/>
      <c r="AG858" s="220"/>
      <c r="AH858" s="220"/>
      <c r="AI858" s="220"/>
      <c r="AJ858" s="220"/>
      <c r="AK858" s="220"/>
      <c r="AL858" s="220"/>
      <c r="AM858" s="220"/>
      <c r="AN858" s="220"/>
      <c r="AO858" s="267"/>
      <c r="AP858" s="220"/>
      <c r="AQ858" s="224"/>
      <c r="AR858" s="224"/>
      <c r="AS858" s="224"/>
      <c r="AT858" s="224"/>
      <c r="AU858" s="224"/>
      <c r="AV858" s="224"/>
      <c r="AW858" s="224"/>
      <c r="AX858" s="224"/>
      <c r="AY858" s="224"/>
    </row>
    <row r="859">
      <c r="A859" s="219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5"/>
      <c r="AA859" s="225"/>
      <c r="AB859" s="225"/>
      <c r="AC859" s="225"/>
      <c r="AD859" s="225"/>
      <c r="AE859" s="225"/>
      <c r="AF859" s="225"/>
      <c r="AG859" s="220"/>
      <c r="AH859" s="220"/>
      <c r="AI859" s="220"/>
      <c r="AJ859" s="220"/>
      <c r="AK859" s="220"/>
      <c r="AL859" s="220"/>
      <c r="AM859" s="220"/>
      <c r="AN859" s="220"/>
      <c r="AO859" s="267"/>
      <c r="AP859" s="220"/>
      <c r="AQ859" s="224"/>
      <c r="AR859" s="224"/>
      <c r="AS859" s="224"/>
      <c r="AT859" s="224"/>
      <c r="AU859" s="224"/>
      <c r="AV859" s="224"/>
      <c r="AW859" s="224"/>
      <c r="AX859" s="224"/>
      <c r="AY859" s="224"/>
    </row>
    <row r="860">
      <c r="A860" s="219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5"/>
      <c r="AA860" s="225"/>
      <c r="AB860" s="225"/>
      <c r="AC860" s="225"/>
      <c r="AD860" s="225"/>
      <c r="AE860" s="225"/>
      <c r="AF860" s="225"/>
      <c r="AG860" s="220"/>
      <c r="AH860" s="220"/>
      <c r="AI860" s="220"/>
      <c r="AJ860" s="220"/>
      <c r="AK860" s="220"/>
      <c r="AL860" s="220"/>
      <c r="AM860" s="220"/>
      <c r="AN860" s="220"/>
      <c r="AO860" s="267"/>
      <c r="AP860" s="220"/>
      <c r="AQ860" s="224"/>
      <c r="AR860" s="224"/>
      <c r="AS860" s="224"/>
      <c r="AT860" s="224"/>
      <c r="AU860" s="224"/>
      <c r="AV860" s="224"/>
      <c r="AW860" s="224"/>
      <c r="AX860" s="224"/>
      <c r="AY860" s="224"/>
    </row>
    <row r="861">
      <c r="A861" s="219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5"/>
      <c r="AA861" s="225"/>
      <c r="AB861" s="225"/>
      <c r="AC861" s="225"/>
      <c r="AD861" s="225"/>
      <c r="AE861" s="225"/>
      <c r="AF861" s="225"/>
      <c r="AG861" s="220"/>
      <c r="AH861" s="220"/>
      <c r="AI861" s="220"/>
      <c r="AJ861" s="220"/>
      <c r="AK861" s="220"/>
      <c r="AL861" s="220"/>
      <c r="AM861" s="220"/>
      <c r="AN861" s="220"/>
      <c r="AO861" s="267"/>
      <c r="AP861" s="220"/>
      <c r="AQ861" s="224"/>
      <c r="AR861" s="224"/>
      <c r="AS861" s="224"/>
      <c r="AT861" s="224"/>
      <c r="AU861" s="224"/>
      <c r="AV861" s="224"/>
      <c r="AW861" s="224"/>
      <c r="AX861" s="224"/>
      <c r="AY861" s="224"/>
    </row>
    <row r="862">
      <c r="A862" s="219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5"/>
      <c r="AA862" s="225"/>
      <c r="AB862" s="225"/>
      <c r="AC862" s="225"/>
      <c r="AD862" s="225"/>
      <c r="AE862" s="225"/>
      <c r="AF862" s="225"/>
      <c r="AG862" s="220"/>
      <c r="AH862" s="220"/>
      <c r="AI862" s="220"/>
      <c r="AJ862" s="220"/>
      <c r="AK862" s="220"/>
      <c r="AL862" s="220"/>
      <c r="AM862" s="220"/>
      <c r="AN862" s="220"/>
      <c r="AO862" s="267"/>
      <c r="AP862" s="220"/>
      <c r="AQ862" s="224"/>
      <c r="AR862" s="224"/>
      <c r="AS862" s="224"/>
      <c r="AT862" s="224"/>
      <c r="AU862" s="224"/>
      <c r="AV862" s="224"/>
      <c r="AW862" s="224"/>
      <c r="AX862" s="224"/>
      <c r="AY862" s="224"/>
    </row>
    <row r="863">
      <c r="A863" s="219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5"/>
      <c r="AA863" s="225"/>
      <c r="AB863" s="225"/>
      <c r="AC863" s="225"/>
      <c r="AD863" s="225"/>
      <c r="AE863" s="225"/>
      <c r="AF863" s="225"/>
      <c r="AG863" s="220"/>
      <c r="AH863" s="220"/>
      <c r="AI863" s="220"/>
      <c r="AJ863" s="220"/>
      <c r="AK863" s="220"/>
      <c r="AL863" s="220"/>
      <c r="AM863" s="220"/>
      <c r="AN863" s="220"/>
      <c r="AO863" s="267"/>
      <c r="AP863" s="220"/>
      <c r="AQ863" s="224"/>
      <c r="AR863" s="224"/>
      <c r="AS863" s="224"/>
      <c r="AT863" s="224"/>
      <c r="AU863" s="224"/>
      <c r="AV863" s="224"/>
      <c r="AW863" s="224"/>
      <c r="AX863" s="224"/>
      <c r="AY863" s="224"/>
    </row>
    <row r="864">
      <c r="A864" s="219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5"/>
      <c r="AA864" s="225"/>
      <c r="AB864" s="225"/>
      <c r="AC864" s="225"/>
      <c r="AD864" s="225"/>
      <c r="AE864" s="225"/>
      <c r="AF864" s="225"/>
      <c r="AG864" s="220"/>
      <c r="AH864" s="220"/>
      <c r="AI864" s="220"/>
      <c r="AJ864" s="220"/>
      <c r="AK864" s="220"/>
      <c r="AL864" s="220"/>
      <c r="AM864" s="220"/>
      <c r="AN864" s="220"/>
      <c r="AO864" s="267"/>
      <c r="AP864" s="220"/>
      <c r="AQ864" s="224"/>
      <c r="AR864" s="224"/>
      <c r="AS864" s="224"/>
      <c r="AT864" s="224"/>
      <c r="AU864" s="224"/>
      <c r="AV864" s="224"/>
      <c r="AW864" s="224"/>
      <c r="AX864" s="224"/>
      <c r="AY864" s="224"/>
    </row>
    <row r="865">
      <c r="A865" s="219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5"/>
      <c r="AA865" s="225"/>
      <c r="AB865" s="225"/>
      <c r="AC865" s="225"/>
      <c r="AD865" s="225"/>
      <c r="AE865" s="225"/>
      <c r="AF865" s="225"/>
      <c r="AG865" s="220"/>
      <c r="AH865" s="220"/>
      <c r="AI865" s="220"/>
      <c r="AJ865" s="220"/>
      <c r="AK865" s="220"/>
      <c r="AL865" s="220"/>
      <c r="AM865" s="220"/>
      <c r="AN865" s="220"/>
      <c r="AO865" s="267"/>
      <c r="AP865" s="220"/>
      <c r="AQ865" s="224"/>
      <c r="AR865" s="224"/>
      <c r="AS865" s="224"/>
      <c r="AT865" s="224"/>
      <c r="AU865" s="224"/>
      <c r="AV865" s="224"/>
      <c r="AW865" s="224"/>
      <c r="AX865" s="224"/>
      <c r="AY865" s="224"/>
    </row>
    <row r="866">
      <c r="A866" s="219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5"/>
      <c r="AA866" s="225"/>
      <c r="AB866" s="225"/>
      <c r="AC866" s="225"/>
      <c r="AD866" s="225"/>
      <c r="AE866" s="225"/>
      <c r="AF866" s="225"/>
      <c r="AG866" s="220"/>
      <c r="AH866" s="220"/>
      <c r="AI866" s="220"/>
      <c r="AJ866" s="220"/>
      <c r="AK866" s="220"/>
      <c r="AL866" s="220"/>
      <c r="AM866" s="220"/>
      <c r="AN866" s="220"/>
      <c r="AO866" s="267"/>
      <c r="AP866" s="220"/>
      <c r="AQ866" s="224"/>
      <c r="AR866" s="224"/>
      <c r="AS866" s="224"/>
      <c r="AT866" s="224"/>
      <c r="AU866" s="224"/>
      <c r="AV866" s="224"/>
      <c r="AW866" s="224"/>
      <c r="AX866" s="224"/>
      <c r="AY866" s="224"/>
    </row>
    <row r="867">
      <c r="A867" s="219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5"/>
      <c r="AA867" s="225"/>
      <c r="AB867" s="225"/>
      <c r="AC867" s="225"/>
      <c r="AD867" s="225"/>
      <c r="AE867" s="225"/>
      <c r="AF867" s="225"/>
      <c r="AG867" s="220"/>
      <c r="AH867" s="220"/>
      <c r="AI867" s="220"/>
      <c r="AJ867" s="220"/>
      <c r="AK867" s="220"/>
      <c r="AL867" s="220"/>
      <c r="AM867" s="220"/>
      <c r="AN867" s="220"/>
      <c r="AO867" s="267"/>
      <c r="AP867" s="220"/>
      <c r="AQ867" s="224"/>
      <c r="AR867" s="224"/>
      <c r="AS867" s="224"/>
      <c r="AT867" s="224"/>
      <c r="AU867" s="224"/>
      <c r="AV867" s="224"/>
      <c r="AW867" s="224"/>
      <c r="AX867" s="224"/>
      <c r="AY867" s="224"/>
    </row>
    <row r="868">
      <c r="A868" s="219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5"/>
      <c r="AA868" s="225"/>
      <c r="AB868" s="225"/>
      <c r="AC868" s="225"/>
      <c r="AD868" s="225"/>
      <c r="AE868" s="225"/>
      <c r="AF868" s="225"/>
      <c r="AG868" s="220"/>
      <c r="AH868" s="220"/>
      <c r="AI868" s="220"/>
      <c r="AJ868" s="220"/>
      <c r="AK868" s="220"/>
      <c r="AL868" s="220"/>
      <c r="AM868" s="220"/>
      <c r="AN868" s="220"/>
      <c r="AO868" s="267"/>
      <c r="AP868" s="220"/>
      <c r="AQ868" s="224"/>
      <c r="AR868" s="224"/>
      <c r="AS868" s="224"/>
      <c r="AT868" s="224"/>
      <c r="AU868" s="224"/>
      <c r="AV868" s="224"/>
      <c r="AW868" s="224"/>
      <c r="AX868" s="224"/>
      <c r="AY868" s="224"/>
    </row>
    <row r="869">
      <c r="A869" s="219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5"/>
      <c r="AA869" s="225"/>
      <c r="AB869" s="225"/>
      <c r="AC869" s="225"/>
      <c r="AD869" s="225"/>
      <c r="AE869" s="225"/>
      <c r="AF869" s="225"/>
      <c r="AG869" s="220"/>
      <c r="AH869" s="220"/>
      <c r="AI869" s="220"/>
      <c r="AJ869" s="220"/>
      <c r="AK869" s="220"/>
      <c r="AL869" s="220"/>
      <c r="AM869" s="220"/>
      <c r="AN869" s="220"/>
      <c r="AO869" s="267"/>
      <c r="AP869" s="220"/>
      <c r="AQ869" s="224"/>
      <c r="AR869" s="224"/>
      <c r="AS869" s="224"/>
      <c r="AT869" s="224"/>
      <c r="AU869" s="224"/>
      <c r="AV869" s="224"/>
      <c r="AW869" s="224"/>
      <c r="AX869" s="224"/>
      <c r="AY869" s="224"/>
    </row>
    <row r="870">
      <c r="A870" s="219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5"/>
      <c r="AA870" s="225"/>
      <c r="AB870" s="225"/>
      <c r="AC870" s="225"/>
      <c r="AD870" s="225"/>
      <c r="AE870" s="225"/>
      <c r="AF870" s="225"/>
      <c r="AG870" s="220"/>
      <c r="AH870" s="220"/>
      <c r="AI870" s="220"/>
      <c r="AJ870" s="220"/>
      <c r="AK870" s="220"/>
      <c r="AL870" s="220"/>
      <c r="AM870" s="220"/>
      <c r="AN870" s="220"/>
      <c r="AO870" s="267"/>
      <c r="AP870" s="220"/>
      <c r="AQ870" s="224"/>
      <c r="AR870" s="224"/>
      <c r="AS870" s="224"/>
      <c r="AT870" s="224"/>
      <c r="AU870" s="224"/>
      <c r="AV870" s="224"/>
      <c r="AW870" s="224"/>
      <c r="AX870" s="224"/>
      <c r="AY870" s="224"/>
    </row>
    <row r="871">
      <c r="A871" s="219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5"/>
      <c r="AA871" s="225"/>
      <c r="AB871" s="225"/>
      <c r="AC871" s="225"/>
      <c r="AD871" s="225"/>
      <c r="AE871" s="225"/>
      <c r="AF871" s="225"/>
      <c r="AG871" s="220"/>
      <c r="AH871" s="220"/>
      <c r="AI871" s="220"/>
      <c r="AJ871" s="220"/>
      <c r="AK871" s="220"/>
      <c r="AL871" s="220"/>
      <c r="AM871" s="220"/>
      <c r="AN871" s="220"/>
      <c r="AO871" s="267"/>
      <c r="AP871" s="220"/>
      <c r="AQ871" s="224"/>
      <c r="AR871" s="224"/>
      <c r="AS871" s="224"/>
      <c r="AT871" s="224"/>
      <c r="AU871" s="224"/>
      <c r="AV871" s="224"/>
      <c r="AW871" s="224"/>
      <c r="AX871" s="224"/>
      <c r="AY871" s="224"/>
    </row>
    <row r="872">
      <c r="A872" s="219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5"/>
      <c r="AA872" s="225"/>
      <c r="AB872" s="225"/>
      <c r="AC872" s="225"/>
      <c r="AD872" s="225"/>
      <c r="AE872" s="225"/>
      <c r="AF872" s="225"/>
      <c r="AG872" s="220"/>
      <c r="AH872" s="220"/>
      <c r="AI872" s="220"/>
      <c r="AJ872" s="220"/>
      <c r="AK872" s="220"/>
      <c r="AL872" s="220"/>
      <c r="AM872" s="220"/>
      <c r="AN872" s="220"/>
      <c r="AO872" s="267"/>
      <c r="AP872" s="220"/>
      <c r="AQ872" s="224"/>
      <c r="AR872" s="224"/>
      <c r="AS872" s="224"/>
      <c r="AT872" s="224"/>
      <c r="AU872" s="224"/>
      <c r="AV872" s="224"/>
      <c r="AW872" s="224"/>
      <c r="AX872" s="224"/>
      <c r="AY872" s="224"/>
    </row>
    <row r="873">
      <c r="A873" s="219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5"/>
      <c r="AA873" s="225"/>
      <c r="AB873" s="225"/>
      <c r="AC873" s="225"/>
      <c r="AD873" s="225"/>
      <c r="AE873" s="225"/>
      <c r="AF873" s="225"/>
      <c r="AG873" s="220"/>
      <c r="AH873" s="220"/>
      <c r="AI873" s="220"/>
      <c r="AJ873" s="220"/>
      <c r="AK873" s="220"/>
      <c r="AL873" s="220"/>
      <c r="AM873" s="220"/>
      <c r="AN873" s="220"/>
      <c r="AO873" s="267"/>
      <c r="AP873" s="220"/>
      <c r="AQ873" s="224"/>
      <c r="AR873" s="224"/>
      <c r="AS873" s="224"/>
      <c r="AT873" s="224"/>
      <c r="AU873" s="224"/>
      <c r="AV873" s="224"/>
      <c r="AW873" s="224"/>
      <c r="AX873" s="224"/>
      <c r="AY873" s="224"/>
    </row>
    <row r="874">
      <c r="A874" s="219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5"/>
      <c r="AA874" s="225"/>
      <c r="AB874" s="225"/>
      <c r="AC874" s="225"/>
      <c r="AD874" s="225"/>
      <c r="AE874" s="225"/>
      <c r="AF874" s="225"/>
      <c r="AG874" s="220"/>
      <c r="AH874" s="220"/>
      <c r="AI874" s="220"/>
      <c r="AJ874" s="220"/>
      <c r="AK874" s="220"/>
      <c r="AL874" s="220"/>
      <c r="AM874" s="220"/>
      <c r="AN874" s="220"/>
      <c r="AO874" s="267"/>
      <c r="AP874" s="220"/>
      <c r="AQ874" s="224"/>
      <c r="AR874" s="224"/>
      <c r="AS874" s="224"/>
      <c r="AT874" s="224"/>
      <c r="AU874" s="224"/>
      <c r="AV874" s="224"/>
      <c r="AW874" s="224"/>
      <c r="AX874" s="224"/>
      <c r="AY874" s="224"/>
    </row>
    <row r="875">
      <c r="A875" s="219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5"/>
      <c r="AA875" s="225"/>
      <c r="AB875" s="225"/>
      <c r="AC875" s="225"/>
      <c r="AD875" s="225"/>
      <c r="AE875" s="225"/>
      <c r="AF875" s="225"/>
      <c r="AG875" s="220"/>
      <c r="AH875" s="220"/>
      <c r="AI875" s="220"/>
      <c r="AJ875" s="220"/>
      <c r="AK875" s="220"/>
      <c r="AL875" s="220"/>
      <c r="AM875" s="220"/>
      <c r="AN875" s="220"/>
      <c r="AO875" s="267"/>
      <c r="AP875" s="220"/>
      <c r="AQ875" s="224"/>
      <c r="AR875" s="224"/>
      <c r="AS875" s="224"/>
      <c r="AT875" s="224"/>
      <c r="AU875" s="224"/>
      <c r="AV875" s="224"/>
      <c r="AW875" s="224"/>
      <c r="AX875" s="224"/>
      <c r="AY875" s="224"/>
    </row>
    <row r="876">
      <c r="A876" s="219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5"/>
      <c r="AA876" s="225"/>
      <c r="AB876" s="225"/>
      <c r="AC876" s="225"/>
      <c r="AD876" s="225"/>
      <c r="AE876" s="225"/>
      <c r="AF876" s="225"/>
      <c r="AG876" s="220"/>
      <c r="AH876" s="220"/>
      <c r="AI876" s="220"/>
      <c r="AJ876" s="220"/>
      <c r="AK876" s="220"/>
      <c r="AL876" s="220"/>
      <c r="AM876" s="220"/>
      <c r="AN876" s="220"/>
      <c r="AO876" s="267"/>
      <c r="AP876" s="220"/>
      <c r="AQ876" s="224"/>
      <c r="AR876" s="224"/>
      <c r="AS876" s="224"/>
      <c r="AT876" s="224"/>
      <c r="AU876" s="224"/>
      <c r="AV876" s="224"/>
      <c r="AW876" s="224"/>
      <c r="AX876" s="224"/>
      <c r="AY876" s="224"/>
    </row>
    <row r="877">
      <c r="A877" s="219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5"/>
      <c r="AA877" s="225"/>
      <c r="AB877" s="225"/>
      <c r="AC877" s="225"/>
      <c r="AD877" s="225"/>
      <c r="AE877" s="225"/>
      <c r="AF877" s="225"/>
      <c r="AG877" s="220"/>
      <c r="AH877" s="220"/>
      <c r="AI877" s="220"/>
      <c r="AJ877" s="220"/>
      <c r="AK877" s="220"/>
      <c r="AL877" s="220"/>
      <c r="AM877" s="220"/>
      <c r="AN877" s="220"/>
      <c r="AO877" s="267"/>
      <c r="AP877" s="220"/>
      <c r="AQ877" s="224"/>
      <c r="AR877" s="224"/>
      <c r="AS877" s="224"/>
      <c r="AT877" s="224"/>
      <c r="AU877" s="224"/>
      <c r="AV877" s="224"/>
      <c r="AW877" s="224"/>
      <c r="AX877" s="224"/>
      <c r="AY877" s="224"/>
    </row>
    <row r="878">
      <c r="A878" s="219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5"/>
      <c r="AA878" s="225"/>
      <c r="AB878" s="225"/>
      <c r="AC878" s="225"/>
      <c r="AD878" s="225"/>
      <c r="AE878" s="225"/>
      <c r="AF878" s="225"/>
      <c r="AG878" s="220"/>
      <c r="AH878" s="220"/>
      <c r="AI878" s="220"/>
      <c r="AJ878" s="220"/>
      <c r="AK878" s="220"/>
      <c r="AL878" s="220"/>
      <c r="AM878" s="220"/>
      <c r="AN878" s="220"/>
      <c r="AO878" s="267"/>
      <c r="AP878" s="220"/>
      <c r="AQ878" s="224"/>
      <c r="AR878" s="224"/>
      <c r="AS878" s="224"/>
      <c r="AT878" s="224"/>
      <c r="AU878" s="224"/>
      <c r="AV878" s="224"/>
      <c r="AW878" s="224"/>
      <c r="AX878" s="224"/>
      <c r="AY878" s="224"/>
    </row>
    <row r="879">
      <c r="A879" s="219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5"/>
      <c r="AA879" s="225"/>
      <c r="AB879" s="225"/>
      <c r="AC879" s="225"/>
      <c r="AD879" s="225"/>
      <c r="AE879" s="225"/>
      <c r="AF879" s="225"/>
      <c r="AG879" s="220"/>
      <c r="AH879" s="220"/>
      <c r="AI879" s="220"/>
      <c r="AJ879" s="220"/>
      <c r="AK879" s="220"/>
      <c r="AL879" s="220"/>
      <c r="AM879" s="220"/>
      <c r="AN879" s="220"/>
      <c r="AO879" s="267"/>
      <c r="AP879" s="220"/>
      <c r="AQ879" s="224"/>
      <c r="AR879" s="224"/>
      <c r="AS879" s="224"/>
      <c r="AT879" s="224"/>
      <c r="AU879" s="224"/>
      <c r="AV879" s="224"/>
      <c r="AW879" s="224"/>
      <c r="AX879" s="224"/>
      <c r="AY879" s="224"/>
    </row>
    <row r="880">
      <c r="A880" s="219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5"/>
      <c r="AA880" s="225"/>
      <c r="AB880" s="225"/>
      <c r="AC880" s="225"/>
      <c r="AD880" s="225"/>
      <c r="AE880" s="225"/>
      <c r="AF880" s="225"/>
      <c r="AG880" s="220"/>
      <c r="AH880" s="220"/>
      <c r="AI880" s="220"/>
      <c r="AJ880" s="220"/>
      <c r="AK880" s="220"/>
      <c r="AL880" s="220"/>
      <c r="AM880" s="220"/>
      <c r="AN880" s="220"/>
      <c r="AO880" s="267"/>
      <c r="AP880" s="220"/>
      <c r="AQ880" s="224"/>
      <c r="AR880" s="224"/>
      <c r="AS880" s="224"/>
      <c r="AT880" s="224"/>
      <c r="AU880" s="224"/>
      <c r="AV880" s="224"/>
      <c r="AW880" s="224"/>
      <c r="AX880" s="224"/>
      <c r="AY880" s="224"/>
    </row>
    <row r="881">
      <c r="A881" s="219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5"/>
      <c r="AA881" s="225"/>
      <c r="AB881" s="225"/>
      <c r="AC881" s="225"/>
      <c r="AD881" s="225"/>
      <c r="AE881" s="225"/>
      <c r="AF881" s="225"/>
      <c r="AG881" s="220"/>
      <c r="AH881" s="220"/>
      <c r="AI881" s="220"/>
      <c r="AJ881" s="220"/>
      <c r="AK881" s="220"/>
      <c r="AL881" s="220"/>
      <c r="AM881" s="220"/>
      <c r="AN881" s="220"/>
      <c r="AO881" s="267"/>
      <c r="AP881" s="220"/>
      <c r="AQ881" s="224"/>
      <c r="AR881" s="224"/>
      <c r="AS881" s="224"/>
      <c r="AT881" s="224"/>
      <c r="AU881" s="224"/>
      <c r="AV881" s="224"/>
      <c r="AW881" s="224"/>
      <c r="AX881" s="224"/>
      <c r="AY881" s="224"/>
    </row>
    <row r="882">
      <c r="A882" s="219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5"/>
      <c r="AA882" s="225"/>
      <c r="AB882" s="225"/>
      <c r="AC882" s="225"/>
      <c r="AD882" s="225"/>
      <c r="AE882" s="225"/>
      <c r="AF882" s="225"/>
      <c r="AG882" s="220"/>
      <c r="AH882" s="220"/>
      <c r="AI882" s="220"/>
      <c r="AJ882" s="220"/>
      <c r="AK882" s="220"/>
      <c r="AL882" s="220"/>
      <c r="AM882" s="220"/>
      <c r="AN882" s="220"/>
      <c r="AO882" s="267"/>
      <c r="AP882" s="220"/>
      <c r="AQ882" s="224"/>
      <c r="AR882" s="224"/>
      <c r="AS882" s="224"/>
      <c r="AT882" s="224"/>
      <c r="AU882" s="224"/>
      <c r="AV882" s="224"/>
      <c r="AW882" s="224"/>
      <c r="AX882" s="224"/>
      <c r="AY882" s="224"/>
    </row>
    <row r="883">
      <c r="A883" s="219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5"/>
      <c r="AA883" s="225"/>
      <c r="AB883" s="225"/>
      <c r="AC883" s="225"/>
      <c r="AD883" s="225"/>
      <c r="AE883" s="225"/>
      <c r="AF883" s="225"/>
      <c r="AG883" s="220"/>
      <c r="AH883" s="220"/>
      <c r="AI883" s="220"/>
      <c r="AJ883" s="220"/>
      <c r="AK883" s="220"/>
      <c r="AL883" s="220"/>
      <c r="AM883" s="220"/>
      <c r="AN883" s="220"/>
      <c r="AO883" s="267"/>
      <c r="AP883" s="220"/>
      <c r="AQ883" s="224"/>
      <c r="AR883" s="224"/>
      <c r="AS883" s="224"/>
      <c r="AT883" s="224"/>
      <c r="AU883" s="224"/>
      <c r="AV883" s="224"/>
      <c r="AW883" s="224"/>
      <c r="AX883" s="224"/>
      <c r="AY883" s="224"/>
    </row>
    <row r="884">
      <c r="A884" s="219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5"/>
      <c r="AA884" s="225"/>
      <c r="AB884" s="225"/>
      <c r="AC884" s="225"/>
      <c r="AD884" s="225"/>
      <c r="AE884" s="225"/>
      <c r="AF884" s="225"/>
      <c r="AG884" s="220"/>
      <c r="AH884" s="220"/>
      <c r="AI884" s="220"/>
      <c r="AJ884" s="220"/>
      <c r="AK884" s="220"/>
      <c r="AL884" s="220"/>
      <c r="AM884" s="220"/>
      <c r="AN884" s="220"/>
      <c r="AO884" s="267"/>
      <c r="AP884" s="220"/>
      <c r="AQ884" s="224"/>
      <c r="AR884" s="224"/>
      <c r="AS884" s="224"/>
      <c r="AT884" s="224"/>
      <c r="AU884" s="224"/>
      <c r="AV884" s="224"/>
      <c r="AW884" s="224"/>
      <c r="AX884" s="224"/>
      <c r="AY884" s="224"/>
    </row>
    <row r="885">
      <c r="A885" s="219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5"/>
      <c r="AA885" s="225"/>
      <c r="AB885" s="225"/>
      <c r="AC885" s="225"/>
      <c r="AD885" s="225"/>
      <c r="AE885" s="225"/>
      <c r="AF885" s="225"/>
      <c r="AG885" s="220"/>
      <c r="AH885" s="220"/>
      <c r="AI885" s="220"/>
      <c r="AJ885" s="220"/>
      <c r="AK885" s="220"/>
      <c r="AL885" s="220"/>
      <c r="AM885" s="220"/>
      <c r="AN885" s="220"/>
      <c r="AO885" s="267"/>
      <c r="AP885" s="220"/>
      <c r="AQ885" s="224"/>
      <c r="AR885" s="224"/>
      <c r="AS885" s="224"/>
      <c r="AT885" s="224"/>
      <c r="AU885" s="224"/>
      <c r="AV885" s="224"/>
      <c r="AW885" s="224"/>
      <c r="AX885" s="224"/>
      <c r="AY885" s="224"/>
    </row>
    <row r="886">
      <c r="A886" s="219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5"/>
      <c r="AA886" s="225"/>
      <c r="AB886" s="225"/>
      <c r="AC886" s="225"/>
      <c r="AD886" s="225"/>
      <c r="AE886" s="225"/>
      <c r="AF886" s="225"/>
      <c r="AG886" s="220"/>
      <c r="AH886" s="220"/>
      <c r="AI886" s="220"/>
      <c r="AJ886" s="220"/>
      <c r="AK886" s="220"/>
      <c r="AL886" s="220"/>
      <c r="AM886" s="220"/>
      <c r="AN886" s="220"/>
      <c r="AO886" s="267"/>
      <c r="AP886" s="220"/>
      <c r="AQ886" s="224"/>
      <c r="AR886" s="224"/>
      <c r="AS886" s="224"/>
      <c r="AT886" s="224"/>
      <c r="AU886" s="224"/>
      <c r="AV886" s="224"/>
      <c r="AW886" s="224"/>
      <c r="AX886" s="224"/>
      <c r="AY886" s="224"/>
    </row>
    <row r="887">
      <c r="A887" s="219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5"/>
      <c r="AA887" s="225"/>
      <c r="AB887" s="225"/>
      <c r="AC887" s="225"/>
      <c r="AD887" s="225"/>
      <c r="AE887" s="225"/>
      <c r="AF887" s="225"/>
      <c r="AG887" s="220"/>
      <c r="AH887" s="220"/>
      <c r="AI887" s="220"/>
      <c r="AJ887" s="220"/>
      <c r="AK887" s="220"/>
      <c r="AL887" s="220"/>
      <c r="AM887" s="220"/>
      <c r="AN887" s="220"/>
      <c r="AO887" s="267"/>
      <c r="AP887" s="220"/>
      <c r="AQ887" s="224"/>
      <c r="AR887" s="224"/>
      <c r="AS887" s="224"/>
      <c r="AT887" s="224"/>
      <c r="AU887" s="224"/>
      <c r="AV887" s="224"/>
      <c r="AW887" s="224"/>
      <c r="AX887" s="224"/>
      <c r="AY887" s="224"/>
    </row>
    <row r="888">
      <c r="A888" s="219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5"/>
      <c r="AA888" s="225"/>
      <c r="AB888" s="225"/>
      <c r="AC888" s="225"/>
      <c r="AD888" s="225"/>
      <c r="AE888" s="225"/>
      <c r="AF888" s="225"/>
      <c r="AG888" s="220"/>
      <c r="AH888" s="220"/>
      <c r="AI888" s="220"/>
      <c r="AJ888" s="220"/>
      <c r="AK888" s="220"/>
      <c r="AL888" s="220"/>
      <c r="AM888" s="220"/>
      <c r="AN888" s="220"/>
      <c r="AO888" s="267"/>
      <c r="AP888" s="220"/>
      <c r="AQ888" s="224"/>
      <c r="AR888" s="224"/>
      <c r="AS888" s="224"/>
      <c r="AT888" s="224"/>
      <c r="AU888" s="224"/>
      <c r="AV888" s="224"/>
      <c r="AW888" s="224"/>
      <c r="AX888" s="224"/>
      <c r="AY888" s="224"/>
    </row>
    <row r="889">
      <c r="A889" s="219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5"/>
      <c r="AA889" s="225"/>
      <c r="AB889" s="225"/>
      <c r="AC889" s="225"/>
      <c r="AD889" s="225"/>
      <c r="AE889" s="225"/>
      <c r="AF889" s="225"/>
      <c r="AG889" s="220"/>
      <c r="AH889" s="220"/>
      <c r="AI889" s="220"/>
      <c r="AJ889" s="220"/>
      <c r="AK889" s="220"/>
      <c r="AL889" s="220"/>
      <c r="AM889" s="220"/>
      <c r="AN889" s="220"/>
      <c r="AO889" s="267"/>
      <c r="AP889" s="220"/>
      <c r="AQ889" s="224"/>
      <c r="AR889" s="224"/>
      <c r="AS889" s="224"/>
      <c r="AT889" s="224"/>
      <c r="AU889" s="224"/>
      <c r="AV889" s="224"/>
      <c r="AW889" s="224"/>
      <c r="AX889" s="224"/>
      <c r="AY889" s="224"/>
    </row>
    <row r="890">
      <c r="A890" s="219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5"/>
      <c r="AA890" s="225"/>
      <c r="AB890" s="225"/>
      <c r="AC890" s="225"/>
      <c r="AD890" s="225"/>
      <c r="AE890" s="225"/>
      <c r="AF890" s="225"/>
      <c r="AG890" s="220"/>
      <c r="AH890" s="220"/>
      <c r="AI890" s="220"/>
      <c r="AJ890" s="220"/>
      <c r="AK890" s="220"/>
      <c r="AL890" s="220"/>
      <c r="AM890" s="220"/>
      <c r="AN890" s="220"/>
      <c r="AO890" s="267"/>
      <c r="AP890" s="220"/>
      <c r="AQ890" s="224"/>
      <c r="AR890" s="224"/>
      <c r="AS890" s="224"/>
      <c r="AT890" s="224"/>
      <c r="AU890" s="224"/>
      <c r="AV890" s="224"/>
      <c r="AW890" s="224"/>
      <c r="AX890" s="224"/>
      <c r="AY890" s="224"/>
    </row>
    <row r="891">
      <c r="A891" s="219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5"/>
      <c r="AA891" s="225"/>
      <c r="AB891" s="225"/>
      <c r="AC891" s="225"/>
      <c r="AD891" s="225"/>
      <c r="AE891" s="225"/>
      <c r="AF891" s="225"/>
      <c r="AG891" s="220"/>
      <c r="AH891" s="220"/>
      <c r="AI891" s="220"/>
      <c r="AJ891" s="220"/>
      <c r="AK891" s="220"/>
      <c r="AL891" s="220"/>
      <c r="AM891" s="220"/>
      <c r="AN891" s="220"/>
      <c r="AO891" s="267"/>
      <c r="AP891" s="220"/>
      <c r="AQ891" s="224"/>
      <c r="AR891" s="224"/>
      <c r="AS891" s="224"/>
      <c r="AT891" s="224"/>
      <c r="AU891" s="224"/>
      <c r="AV891" s="224"/>
      <c r="AW891" s="224"/>
      <c r="AX891" s="224"/>
      <c r="AY891" s="224"/>
    </row>
    <row r="892">
      <c r="A892" s="219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5"/>
      <c r="AA892" s="225"/>
      <c r="AB892" s="225"/>
      <c r="AC892" s="225"/>
      <c r="AD892" s="225"/>
      <c r="AE892" s="225"/>
      <c r="AF892" s="225"/>
      <c r="AG892" s="220"/>
      <c r="AH892" s="220"/>
      <c r="AI892" s="220"/>
      <c r="AJ892" s="220"/>
      <c r="AK892" s="220"/>
      <c r="AL892" s="220"/>
      <c r="AM892" s="220"/>
      <c r="AN892" s="220"/>
      <c r="AO892" s="267"/>
      <c r="AP892" s="220"/>
      <c r="AQ892" s="224"/>
      <c r="AR892" s="224"/>
      <c r="AS892" s="224"/>
      <c r="AT892" s="224"/>
      <c r="AU892" s="224"/>
      <c r="AV892" s="224"/>
      <c r="AW892" s="224"/>
      <c r="AX892" s="224"/>
      <c r="AY892" s="224"/>
    </row>
    <row r="893">
      <c r="A893" s="219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5"/>
      <c r="AA893" s="225"/>
      <c r="AB893" s="225"/>
      <c r="AC893" s="225"/>
      <c r="AD893" s="225"/>
      <c r="AE893" s="225"/>
      <c r="AF893" s="225"/>
      <c r="AG893" s="220"/>
      <c r="AH893" s="220"/>
      <c r="AI893" s="220"/>
      <c r="AJ893" s="220"/>
      <c r="AK893" s="220"/>
      <c r="AL893" s="220"/>
      <c r="AM893" s="220"/>
      <c r="AN893" s="220"/>
      <c r="AO893" s="267"/>
      <c r="AP893" s="220"/>
      <c r="AQ893" s="224"/>
      <c r="AR893" s="224"/>
      <c r="AS893" s="224"/>
      <c r="AT893" s="224"/>
      <c r="AU893" s="224"/>
      <c r="AV893" s="224"/>
      <c r="AW893" s="224"/>
      <c r="AX893" s="224"/>
      <c r="AY893" s="224"/>
    </row>
    <row r="894">
      <c r="A894" s="219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5"/>
      <c r="AA894" s="225"/>
      <c r="AB894" s="225"/>
      <c r="AC894" s="225"/>
      <c r="AD894" s="225"/>
      <c r="AE894" s="225"/>
      <c r="AF894" s="225"/>
      <c r="AG894" s="220"/>
      <c r="AH894" s="220"/>
      <c r="AI894" s="220"/>
      <c r="AJ894" s="220"/>
      <c r="AK894" s="220"/>
      <c r="AL894" s="220"/>
      <c r="AM894" s="220"/>
      <c r="AN894" s="220"/>
      <c r="AO894" s="267"/>
      <c r="AP894" s="220"/>
      <c r="AQ894" s="224"/>
      <c r="AR894" s="224"/>
      <c r="AS894" s="224"/>
      <c r="AT894" s="224"/>
      <c r="AU894" s="224"/>
      <c r="AV894" s="224"/>
      <c r="AW894" s="224"/>
      <c r="AX894" s="224"/>
      <c r="AY894" s="224"/>
    </row>
    <row r="895">
      <c r="A895" s="219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5"/>
      <c r="AA895" s="225"/>
      <c r="AB895" s="225"/>
      <c r="AC895" s="225"/>
      <c r="AD895" s="225"/>
      <c r="AE895" s="225"/>
      <c r="AF895" s="225"/>
      <c r="AG895" s="220"/>
      <c r="AH895" s="220"/>
      <c r="AI895" s="220"/>
      <c r="AJ895" s="220"/>
      <c r="AK895" s="220"/>
      <c r="AL895" s="220"/>
      <c r="AM895" s="220"/>
      <c r="AN895" s="220"/>
      <c r="AO895" s="267"/>
      <c r="AP895" s="220"/>
      <c r="AQ895" s="224"/>
      <c r="AR895" s="224"/>
      <c r="AS895" s="224"/>
      <c r="AT895" s="224"/>
      <c r="AU895" s="224"/>
      <c r="AV895" s="224"/>
      <c r="AW895" s="224"/>
      <c r="AX895" s="224"/>
      <c r="AY895" s="224"/>
    </row>
    <row r="896">
      <c r="A896" s="219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5"/>
      <c r="AA896" s="225"/>
      <c r="AB896" s="225"/>
      <c r="AC896" s="225"/>
      <c r="AD896" s="225"/>
      <c r="AE896" s="225"/>
      <c r="AF896" s="225"/>
      <c r="AG896" s="220"/>
      <c r="AH896" s="220"/>
      <c r="AI896" s="220"/>
      <c r="AJ896" s="220"/>
      <c r="AK896" s="220"/>
      <c r="AL896" s="220"/>
      <c r="AM896" s="220"/>
      <c r="AN896" s="220"/>
      <c r="AO896" s="267"/>
      <c r="AP896" s="220"/>
      <c r="AQ896" s="224"/>
      <c r="AR896" s="224"/>
      <c r="AS896" s="224"/>
      <c r="AT896" s="224"/>
      <c r="AU896" s="224"/>
      <c r="AV896" s="224"/>
      <c r="AW896" s="224"/>
      <c r="AX896" s="224"/>
      <c r="AY896" s="224"/>
    </row>
    <row r="897">
      <c r="A897" s="219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5"/>
      <c r="AA897" s="225"/>
      <c r="AB897" s="225"/>
      <c r="AC897" s="225"/>
      <c r="AD897" s="225"/>
      <c r="AE897" s="225"/>
      <c r="AF897" s="225"/>
      <c r="AG897" s="220"/>
      <c r="AH897" s="220"/>
      <c r="AI897" s="220"/>
      <c r="AJ897" s="220"/>
      <c r="AK897" s="220"/>
      <c r="AL897" s="220"/>
      <c r="AM897" s="220"/>
      <c r="AN897" s="220"/>
      <c r="AO897" s="267"/>
      <c r="AP897" s="220"/>
      <c r="AQ897" s="224"/>
      <c r="AR897" s="224"/>
      <c r="AS897" s="224"/>
      <c r="AT897" s="224"/>
      <c r="AU897" s="224"/>
      <c r="AV897" s="224"/>
      <c r="AW897" s="224"/>
      <c r="AX897" s="224"/>
      <c r="AY897" s="224"/>
    </row>
    <row r="898">
      <c r="A898" s="219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5"/>
      <c r="AA898" s="225"/>
      <c r="AB898" s="225"/>
      <c r="AC898" s="225"/>
      <c r="AD898" s="225"/>
      <c r="AE898" s="225"/>
      <c r="AF898" s="225"/>
      <c r="AG898" s="220"/>
      <c r="AH898" s="220"/>
      <c r="AI898" s="220"/>
      <c r="AJ898" s="220"/>
      <c r="AK898" s="220"/>
      <c r="AL898" s="220"/>
      <c r="AM898" s="220"/>
      <c r="AN898" s="220"/>
      <c r="AO898" s="267"/>
      <c r="AP898" s="220"/>
      <c r="AQ898" s="224"/>
      <c r="AR898" s="224"/>
      <c r="AS898" s="224"/>
      <c r="AT898" s="224"/>
      <c r="AU898" s="224"/>
      <c r="AV898" s="224"/>
      <c r="AW898" s="224"/>
      <c r="AX898" s="224"/>
      <c r="AY898" s="224"/>
    </row>
    <row r="899">
      <c r="A899" s="219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5"/>
      <c r="AA899" s="225"/>
      <c r="AB899" s="225"/>
      <c r="AC899" s="225"/>
      <c r="AD899" s="225"/>
      <c r="AE899" s="225"/>
      <c r="AF899" s="225"/>
      <c r="AG899" s="220"/>
      <c r="AH899" s="220"/>
      <c r="AI899" s="220"/>
      <c r="AJ899" s="220"/>
      <c r="AK899" s="220"/>
      <c r="AL899" s="220"/>
      <c r="AM899" s="220"/>
      <c r="AN899" s="220"/>
      <c r="AO899" s="267"/>
      <c r="AP899" s="220"/>
      <c r="AQ899" s="224"/>
      <c r="AR899" s="224"/>
      <c r="AS899" s="224"/>
      <c r="AT899" s="224"/>
      <c r="AU899" s="224"/>
      <c r="AV899" s="224"/>
      <c r="AW899" s="224"/>
      <c r="AX899" s="224"/>
      <c r="AY899" s="224"/>
    </row>
    <row r="900">
      <c r="A900" s="219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5"/>
      <c r="AA900" s="225"/>
      <c r="AB900" s="225"/>
      <c r="AC900" s="225"/>
      <c r="AD900" s="225"/>
      <c r="AE900" s="225"/>
      <c r="AF900" s="225"/>
      <c r="AG900" s="220"/>
      <c r="AH900" s="220"/>
      <c r="AI900" s="220"/>
      <c r="AJ900" s="220"/>
      <c r="AK900" s="220"/>
      <c r="AL900" s="220"/>
      <c r="AM900" s="220"/>
      <c r="AN900" s="220"/>
      <c r="AO900" s="267"/>
      <c r="AP900" s="220"/>
      <c r="AQ900" s="224"/>
      <c r="AR900" s="224"/>
      <c r="AS900" s="224"/>
      <c r="AT900" s="224"/>
      <c r="AU900" s="224"/>
      <c r="AV900" s="224"/>
      <c r="AW900" s="224"/>
      <c r="AX900" s="224"/>
      <c r="AY900" s="224"/>
    </row>
    <row r="901">
      <c r="A901" s="219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5"/>
      <c r="AA901" s="225"/>
      <c r="AB901" s="225"/>
      <c r="AC901" s="225"/>
      <c r="AD901" s="225"/>
      <c r="AE901" s="225"/>
      <c r="AF901" s="225"/>
      <c r="AG901" s="220"/>
      <c r="AH901" s="220"/>
      <c r="AI901" s="220"/>
      <c r="AJ901" s="220"/>
      <c r="AK901" s="220"/>
      <c r="AL901" s="220"/>
      <c r="AM901" s="220"/>
      <c r="AN901" s="220"/>
      <c r="AO901" s="267"/>
      <c r="AP901" s="220"/>
      <c r="AQ901" s="224"/>
      <c r="AR901" s="224"/>
      <c r="AS901" s="224"/>
      <c r="AT901" s="224"/>
      <c r="AU901" s="224"/>
      <c r="AV901" s="224"/>
      <c r="AW901" s="224"/>
      <c r="AX901" s="224"/>
      <c r="AY901" s="224"/>
    </row>
    <row r="902">
      <c r="A902" s="219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5"/>
      <c r="AA902" s="225"/>
      <c r="AB902" s="225"/>
      <c r="AC902" s="225"/>
      <c r="AD902" s="225"/>
      <c r="AE902" s="225"/>
      <c r="AF902" s="225"/>
      <c r="AG902" s="220"/>
      <c r="AH902" s="220"/>
      <c r="AI902" s="220"/>
      <c r="AJ902" s="220"/>
      <c r="AK902" s="220"/>
      <c r="AL902" s="220"/>
      <c r="AM902" s="220"/>
      <c r="AN902" s="220"/>
      <c r="AO902" s="267"/>
      <c r="AP902" s="220"/>
      <c r="AQ902" s="224"/>
      <c r="AR902" s="224"/>
      <c r="AS902" s="224"/>
      <c r="AT902" s="224"/>
      <c r="AU902" s="224"/>
      <c r="AV902" s="224"/>
      <c r="AW902" s="224"/>
      <c r="AX902" s="224"/>
      <c r="AY902" s="224"/>
    </row>
    <row r="903">
      <c r="A903" s="219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5"/>
      <c r="AA903" s="225"/>
      <c r="AB903" s="225"/>
      <c r="AC903" s="225"/>
      <c r="AD903" s="225"/>
      <c r="AE903" s="225"/>
      <c r="AF903" s="225"/>
      <c r="AG903" s="220"/>
      <c r="AH903" s="220"/>
      <c r="AI903" s="220"/>
      <c r="AJ903" s="220"/>
      <c r="AK903" s="220"/>
      <c r="AL903" s="220"/>
      <c r="AM903" s="220"/>
      <c r="AN903" s="220"/>
      <c r="AO903" s="267"/>
      <c r="AP903" s="220"/>
      <c r="AQ903" s="224"/>
      <c r="AR903" s="224"/>
      <c r="AS903" s="224"/>
      <c r="AT903" s="224"/>
      <c r="AU903" s="224"/>
      <c r="AV903" s="224"/>
      <c r="AW903" s="224"/>
      <c r="AX903" s="224"/>
      <c r="AY903" s="224"/>
    </row>
    <row r="904">
      <c r="A904" s="219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5"/>
      <c r="AA904" s="225"/>
      <c r="AB904" s="225"/>
      <c r="AC904" s="225"/>
      <c r="AD904" s="225"/>
      <c r="AE904" s="225"/>
      <c r="AF904" s="225"/>
      <c r="AG904" s="220"/>
      <c r="AH904" s="220"/>
      <c r="AI904" s="220"/>
      <c r="AJ904" s="220"/>
      <c r="AK904" s="220"/>
      <c r="AL904" s="220"/>
      <c r="AM904" s="220"/>
      <c r="AN904" s="220"/>
      <c r="AO904" s="267"/>
      <c r="AP904" s="220"/>
      <c r="AQ904" s="224"/>
      <c r="AR904" s="224"/>
      <c r="AS904" s="224"/>
      <c r="AT904" s="224"/>
      <c r="AU904" s="224"/>
      <c r="AV904" s="224"/>
      <c r="AW904" s="224"/>
      <c r="AX904" s="224"/>
      <c r="AY904" s="224"/>
    </row>
    <row r="905">
      <c r="A905" s="219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5"/>
      <c r="AA905" s="225"/>
      <c r="AB905" s="225"/>
      <c r="AC905" s="225"/>
      <c r="AD905" s="225"/>
      <c r="AE905" s="225"/>
      <c r="AF905" s="225"/>
      <c r="AG905" s="220"/>
      <c r="AH905" s="220"/>
      <c r="AI905" s="220"/>
      <c r="AJ905" s="220"/>
      <c r="AK905" s="220"/>
      <c r="AL905" s="220"/>
      <c r="AM905" s="220"/>
      <c r="AN905" s="220"/>
      <c r="AO905" s="267"/>
      <c r="AP905" s="220"/>
      <c r="AQ905" s="224"/>
      <c r="AR905" s="224"/>
      <c r="AS905" s="224"/>
      <c r="AT905" s="224"/>
      <c r="AU905" s="224"/>
      <c r="AV905" s="224"/>
      <c r="AW905" s="224"/>
      <c r="AX905" s="224"/>
      <c r="AY905" s="224"/>
    </row>
    <row r="906">
      <c r="A906" s="219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5"/>
      <c r="AA906" s="225"/>
      <c r="AB906" s="225"/>
      <c r="AC906" s="225"/>
      <c r="AD906" s="225"/>
      <c r="AE906" s="225"/>
      <c r="AF906" s="225"/>
      <c r="AG906" s="220"/>
      <c r="AH906" s="220"/>
      <c r="AI906" s="220"/>
      <c r="AJ906" s="220"/>
      <c r="AK906" s="220"/>
      <c r="AL906" s="220"/>
      <c r="AM906" s="220"/>
      <c r="AN906" s="220"/>
      <c r="AO906" s="267"/>
      <c r="AP906" s="220"/>
      <c r="AQ906" s="224"/>
      <c r="AR906" s="224"/>
      <c r="AS906" s="224"/>
      <c r="AT906" s="224"/>
      <c r="AU906" s="224"/>
      <c r="AV906" s="224"/>
      <c r="AW906" s="224"/>
      <c r="AX906" s="224"/>
      <c r="AY906" s="224"/>
    </row>
    <row r="907">
      <c r="A907" s="219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5"/>
      <c r="AA907" s="225"/>
      <c r="AB907" s="225"/>
      <c r="AC907" s="225"/>
      <c r="AD907" s="225"/>
      <c r="AE907" s="225"/>
      <c r="AF907" s="225"/>
      <c r="AG907" s="220"/>
      <c r="AH907" s="220"/>
      <c r="AI907" s="220"/>
      <c r="AJ907" s="220"/>
      <c r="AK907" s="220"/>
      <c r="AL907" s="220"/>
      <c r="AM907" s="220"/>
      <c r="AN907" s="220"/>
      <c r="AO907" s="267"/>
      <c r="AP907" s="220"/>
      <c r="AQ907" s="224"/>
      <c r="AR907" s="224"/>
      <c r="AS907" s="224"/>
      <c r="AT907" s="224"/>
      <c r="AU907" s="224"/>
      <c r="AV907" s="224"/>
      <c r="AW907" s="224"/>
      <c r="AX907" s="224"/>
      <c r="AY907" s="224"/>
    </row>
    <row r="908">
      <c r="A908" s="219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5"/>
      <c r="AA908" s="225"/>
      <c r="AB908" s="225"/>
      <c r="AC908" s="225"/>
      <c r="AD908" s="225"/>
      <c r="AE908" s="225"/>
      <c r="AF908" s="225"/>
      <c r="AG908" s="220"/>
      <c r="AH908" s="220"/>
      <c r="AI908" s="220"/>
      <c r="AJ908" s="220"/>
      <c r="AK908" s="220"/>
      <c r="AL908" s="220"/>
      <c r="AM908" s="220"/>
      <c r="AN908" s="220"/>
      <c r="AO908" s="267"/>
      <c r="AP908" s="220"/>
      <c r="AQ908" s="224"/>
      <c r="AR908" s="224"/>
      <c r="AS908" s="224"/>
      <c r="AT908" s="224"/>
      <c r="AU908" s="224"/>
      <c r="AV908" s="224"/>
      <c r="AW908" s="224"/>
      <c r="AX908" s="224"/>
      <c r="AY908" s="224"/>
    </row>
    <row r="909">
      <c r="A909" s="219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5"/>
      <c r="AA909" s="225"/>
      <c r="AB909" s="225"/>
      <c r="AC909" s="225"/>
      <c r="AD909" s="225"/>
      <c r="AE909" s="225"/>
      <c r="AF909" s="225"/>
      <c r="AG909" s="220"/>
      <c r="AH909" s="220"/>
      <c r="AI909" s="220"/>
      <c r="AJ909" s="220"/>
      <c r="AK909" s="220"/>
      <c r="AL909" s="220"/>
      <c r="AM909" s="220"/>
      <c r="AN909" s="220"/>
      <c r="AO909" s="267"/>
      <c r="AP909" s="220"/>
      <c r="AQ909" s="224"/>
      <c r="AR909" s="224"/>
      <c r="AS909" s="224"/>
      <c r="AT909" s="224"/>
      <c r="AU909" s="224"/>
      <c r="AV909" s="224"/>
      <c r="AW909" s="224"/>
      <c r="AX909" s="224"/>
      <c r="AY909" s="224"/>
    </row>
    <row r="910">
      <c r="A910" s="219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5"/>
      <c r="AA910" s="225"/>
      <c r="AB910" s="225"/>
      <c r="AC910" s="225"/>
      <c r="AD910" s="225"/>
      <c r="AE910" s="225"/>
      <c r="AF910" s="225"/>
      <c r="AG910" s="220"/>
      <c r="AH910" s="220"/>
      <c r="AI910" s="220"/>
      <c r="AJ910" s="220"/>
      <c r="AK910" s="220"/>
      <c r="AL910" s="220"/>
      <c r="AM910" s="220"/>
      <c r="AN910" s="220"/>
      <c r="AO910" s="267"/>
      <c r="AP910" s="220"/>
      <c r="AQ910" s="224"/>
      <c r="AR910" s="224"/>
      <c r="AS910" s="224"/>
      <c r="AT910" s="224"/>
      <c r="AU910" s="224"/>
      <c r="AV910" s="224"/>
      <c r="AW910" s="224"/>
      <c r="AX910" s="224"/>
      <c r="AY910" s="224"/>
    </row>
    <row r="911">
      <c r="A911" s="219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5"/>
      <c r="AA911" s="225"/>
      <c r="AB911" s="225"/>
      <c r="AC911" s="225"/>
      <c r="AD911" s="225"/>
      <c r="AE911" s="225"/>
      <c r="AF911" s="225"/>
      <c r="AG911" s="220"/>
      <c r="AH911" s="220"/>
      <c r="AI911" s="220"/>
      <c r="AJ911" s="220"/>
      <c r="AK911" s="220"/>
      <c r="AL911" s="220"/>
      <c r="AM911" s="220"/>
      <c r="AN911" s="220"/>
      <c r="AO911" s="267"/>
      <c r="AP911" s="220"/>
      <c r="AQ911" s="224"/>
      <c r="AR911" s="224"/>
      <c r="AS911" s="224"/>
      <c r="AT911" s="224"/>
      <c r="AU911" s="224"/>
      <c r="AV911" s="224"/>
      <c r="AW911" s="224"/>
      <c r="AX911" s="224"/>
      <c r="AY911" s="224"/>
    </row>
    <row r="912">
      <c r="A912" s="219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5"/>
      <c r="AA912" s="225"/>
      <c r="AB912" s="225"/>
      <c r="AC912" s="225"/>
      <c r="AD912" s="225"/>
      <c r="AE912" s="225"/>
      <c r="AF912" s="225"/>
      <c r="AG912" s="220"/>
      <c r="AH912" s="220"/>
      <c r="AI912" s="220"/>
      <c r="AJ912" s="220"/>
      <c r="AK912" s="220"/>
      <c r="AL912" s="220"/>
      <c r="AM912" s="220"/>
      <c r="AN912" s="220"/>
      <c r="AO912" s="267"/>
      <c r="AP912" s="220"/>
      <c r="AQ912" s="224"/>
      <c r="AR912" s="224"/>
      <c r="AS912" s="224"/>
      <c r="AT912" s="224"/>
      <c r="AU912" s="224"/>
      <c r="AV912" s="224"/>
      <c r="AW912" s="224"/>
      <c r="AX912" s="224"/>
      <c r="AY912" s="224"/>
    </row>
    <row r="913">
      <c r="A913" s="219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5"/>
      <c r="AA913" s="225"/>
      <c r="AB913" s="225"/>
      <c r="AC913" s="225"/>
      <c r="AD913" s="225"/>
      <c r="AE913" s="225"/>
      <c r="AF913" s="225"/>
      <c r="AG913" s="220"/>
      <c r="AH913" s="220"/>
      <c r="AI913" s="220"/>
      <c r="AJ913" s="220"/>
      <c r="AK913" s="220"/>
      <c r="AL913" s="220"/>
      <c r="AM913" s="220"/>
      <c r="AN913" s="220"/>
      <c r="AO913" s="267"/>
      <c r="AP913" s="220"/>
      <c r="AQ913" s="224"/>
      <c r="AR913" s="224"/>
      <c r="AS913" s="224"/>
      <c r="AT913" s="224"/>
      <c r="AU913" s="224"/>
      <c r="AV913" s="224"/>
      <c r="AW913" s="224"/>
      <c r="AX913" s="224"/>
      <c r="AY913" s="224"/>
    </row>
    <row r="914">
      <c r="A914" s="219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5"/>
      <c r="AA914" s="225"/>
      <c r="AB914" s="225"/>
      <c r="AC914" s="225"/>
      <c r="AD914" s="225"/>
      <c r="AE914" s="225"/>
      <c r="AF914" s="225"/>
      <c r="AG914" s="220"/>
      <c r="AH914" s="220"/>
      <c r="AI914" s="220"/>
      <c r="AJ914" s="220"/>
      <c r="AK914" s="220"/>
      <c r="AL914" s="220"/>
      <c r="AM914" s="220"/>
      <c r="AN914" s="220"/>
      <c r="AO914" s="267"/>
      <c r="AP914" s="220"/>
      <c r="AQ914" s="224"/>
      <c r="AR914" s="224"/>
      <c r="AS914" s="224"/>
      <c r="AT914" s="224"/>
      <c r="AU914" s="224"/>
      <c r="AV914" s="224"/>
      <c r="AW914" s="224"/>
      <c r="AX914" s="224"/>
      <c r="AY914" s="224"/>
    </row>
    <row r="915">
      <c r="A915" s="219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5"/>
      <c r="AA915" s="225"/>
      <c r="AB915" s="225"/>
      <c r="AC915" s="225"/>
      <c r="AD915" s="225"/>
      <c r="AE915" s="225"/>
      <c r="AF915" s="225"/>
      <c r="AG915" s="220"/>
      <c r="AH915" s="220"/>
      <c r="AI915" s="220"/>
      <c r="AJ915" s="220"/>
      <c r="AK915" s="220"/>
      <c r="AL915" s="220"/>
      <c r="AM915" s="220"/>
      <c r="AN915" s="220"/>
      <c r="AO915" s="267"/>
      <c r="AP915" s="220"/>
      <c r="AQ915" s="224"/>
      <c r="AR915" s="224"/>
      <c r="AS915" s="224"/>
      <c r="AT915" s="224"/>
      <c r="AU915" s="224"/>
      <c r="AV915" s="224"/>
      <c r="AW915" s="224"/>
      <c r="AX915" s="224"/>
      <c r="AY915" s="224"/>
    </row>
    <row r="916">
      <c r="A916" s="219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5"/>
      <c r="AA916" s="225"/>
      <c r="AB916" s="225"/>
      <c r="AC916" s="225"/>
      <c r="AD916" s="225"/>
      <c r="AE916" s="225"/>
      <c r="AF916" s="225"/>
      <c r="AG916" s="220"/>
      <c r="AH916" s="220"/>
      <c r="AI916" s="220"/>
      <c r="AJ916" s="220"/>
      <c r="AK916" s="220"/>
      <c r="AL916" s="220"/>
      <c r="AM916" s="220"/>
      <c r="AN916" s="220"/>
      <c r="AO916" s="267"/>
      <c r="AP916" s="220"/>
      <c r="AQ916" s="224"/>
      <c r="AR916" s="224"/>
      <c r="AS916" s="224"/>
      <c r="AT916" s="224"/>
      <c r="AU916" s="224"/>
      <c r="AV916" s="224"/>
      <c r="AW916" s="224"/>
      <c r="AX916" s="224"/>
      <c r="AY916" s="224"/>
    </row>
    <row r="917">
      <c r="A917" s="219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5"/>
      <c r="AA917" s="225"/>
      <c r="AB917" s="225"/>
      <c r="AC917" s="225"/>
      <c r="AD917" s="225"/>
      <c r="AE917" s="225"/>
      <c r="AF917" s="225"/>
      <c r="AG917" s="220"/>
      <c r="AH917" s="220"/>
      <c r="AI917" s="220"/>
      <c r="AJ917" s="220"/>
      <c r="AK917" s="220"/>
      <c r="AL917" s="220"/>
      <c r="AM917" s="220"/>
      <c r="AN917" s="220"/>
      <c r="AO917" s="267"/>
      <c r="AP917" s="220"/>
      <c r="AQ917" s="224"/>
      <c r="AR917" s="224"/>
      <c r="AS917" s="224"/>
      <c r="AT917" s="224"/>
      <c r="AU917" s="224"/>
      <c r="AV917" s="224"/>
      <c r="AW917" s="224"/>
      <c r="AX917" s="224"/>
      <c r="AY917" s="224"/>
    </row>
    <row r="918">
      <c r="A918" s="219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5"/>
      <c r="AA918" s="225"/>
      <c r="AB918" s="225"/>
      <c r="AC918" s="225"/>
      <c r="AD918" s="225"/>
      <c r="AE918" s="225"/>
      <c r="AF918" s="225"/>
      <c r="AG918" s="220"/>
      <c r="AH918" s="220"/>
      <c r="AI918" s="220"/>
      <c r="AJ918" s="220"/>
      <c r="AK918" s="220"/>
      <c r="AL918" s="220"/>
      <c r="AM918" s="220"/>
      <c r="AN918" s="220"/>
      <c r="AO918" s="267"/>
      <c r="AP918" s="220"/>
      <c r="AQ918" s="224"/>
      <c r="AR918" s="224"/>
      <c r="AS918" s="224"/>
      <c r="AT918" s="224"/>
      <c r="AU918" s="224"/>
      <c r="AV918" s="224"/>
      <c r="AW918" s="224"/>
      <c r="AX918" s="224"/>
      <c r="AY918" s="224"/>
    </row>
    <row r="919">
      <c r="A919" s="219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5"/>
      <c r="AA919" s="225"/>
      <c r="AB919" s="225"/>
      <c r="AC919" s="225"/>
      <c r="AD919" s="225"/>
      <c r="AE919" s="225"/>
      <c r="AF919" s="225"/>
      <c r="AG919" s="220"/>
      <c r="AH919" s="220"/>
      <c r="AI919" s="220"/>
      <c r="AJ919" s="220"/>
      <c r="AK919" s="220"/>
      <c r="AL919" s="220"/>
      <c r="AM919" s="220"/>
      <c r="AN919" s="220"/>
      <c r="AO919" s="267"/>
      <c r="AP919" s="220"/>
      <c r="AQ919" s="224"/>
      <c r="AR919" s="224"/>
      <c r="AS919" s="224"/>
      <c r="AT919" s="224"/>
      <c r="AU919" s="224"/>
      <c r="AV919" s="224"/>
      <c r="AW919" s="224"/>
      <c r="AX919" s="224"/>
      <c r="AY919" s="224"/>
    </row>
    <row r="920">
      <c r="A920" s="219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5"/>
      <c r="AA920" s="225"/>
      <c r="AB920" s="225"/>
      <c r="AC920" s="225"/>
      <c r="AD920" s="225"/>
      <c r="AE920" s="225"/>
      <c r="AF920" s="225"/>
      <c r="AG920" s="220"/>
      <c r="AH920" s="220"/>
      <c r="AI920" s="220"/>
      <c r="AJ920" s="220"/>
      <c r="AK920" s="220"/>
      <c r="AL920" s="220"/>
      <c r="AM920" s="220"/>
      <c r="AN920" s="220"/>
      <c r="AO920" s="267"/>
      <c r="AP920" s="220"/>
      <c r="AQ920" s="224"/>
      <c r="AR920" s="224"/>
      <c r="AS920" s="224"/>
      <c r="AT920" s="224"/>
      <c r="AU920" s="224"/>
      <c r="AV920" s="224"/>
      <c r="AW920" s="224"/>
      <c r="AX920" s="224"/>
      <c r="AY920" s="224"/>
    </row>
    <row r="921">
      <c r="A921" s="219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5"/>
      <c r="AA921" s="225"/>
      <c r="AB921" s="225"/>
      <c r="AC921" s="225"/>
      <c r="AD921" s="225"/>
      <c r="AE921" s="225"/>
      <c r="AF921" s="225"/>
      <c r="AG921" s="220"/>
      <c r="AH921" s="220"/>
      <c r="AI921" s="220"/>
      <c r="AJ921" s="220"/>
      <c r="AK921" s="220"/>
      <c r="AL921" s="220"/>
      <c r="AM921" s="220"/>
      <c r="AN921" s="220"/>
      <c r="AO921" s="267"/>
      <c r="AP921" s="220"/>
      <c r="AQ921" s="224"/>
      <c r="AR921" s="224"/>
      <c r="AS921" s="224"/>
      <c r="AT921" s="224"/>
      <c r="AU921" s="224"/>
      <c r="AV921" s="224"/>
      <c r="AW921" s="224"/>
      <c r="AX921" s="224"/>
      <c r="AY921" s="224"/>
    </row>
    <row r="922">
      <c r="A922" s="219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5"/>
      <c r="AA922" s="225"/>
      <c r="AB922" s="225"/>
      <c r="AC922" s="225"/>
      <c r="AD922" s="225"/>
      <c r="AE922" s="225"/>
      <c r="AF922" s="225"/>
      <c r="AG922" s="220"/>
      <c r="AH922" s="220"/>
      <c r="AI922" s="220"/>
      <c r="AJ922" s="220"/>
      <c r="AK922" s="220"/>
      <c r="AL922" s="220"/>
      <c r="AM922" s="220"/>
      <c r="AN922" s="220"/>
      <c r="AO922" s="267"/>
      <c r="AP922" s="220"/>
      <c r="AQ922" s="224"/>
      <c r="AR922" s="224"/>
      <c r="AS922" s="224"/>
      <c r="AT922" s="224"/>
      <c r="AU922" s="224"/>
      <c r="AV922" s="224"/>
      <c r="AW922" s="224"/>
      <c r="AX922" s="224"/>
      <c r="AY922" s="224"/>
    </row>
    <row r="923">
      <c r="A923" s="219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5"/>
      <c r="AA923" s="225"/>
      <c r="AB923" s="225"/>
      <c r="AC923" s="225"/>
      <c r="AD923" s="225"/>
      <c r="AE923" s="225"/>
      <c r="AF923" s="225"/>
      <c r="AG923" s="220"/>
      <c r="AH923" s="220"/>
      <c r="AI923" s="220"/>
      <c r="AJ923" s="220"/>
      <c r="AK923" s="220"/>
      <c r="AL923" s="220"/>
      <c r="AM923" s="220"/>
      <c r="AN923" s="220"/>
      <c r="AO923" s="267"/>
      <c r="AP923" s="220"/>
      <c r="AQ923" s="224"/>
      <c r="AR923" s="224"/>
      <c r="AS923" s="224"/>
      <c r="AT923" s="224"/>
      <c r="AU923" s="224"/>
      <c r="AV923" s="224"/>
      <c r="AW923" s="224"/>
      <c r="AX923" s="224"/>
      <c r="AY923" s="224"/>
    </row>
    <row r="924">
      <c r="A924" s="219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5"/>
      <c r="AA924" s="225"/>
      <c r="AB924" s="225"/>
      <c r="AC924" s="225"/>
      <c r="AD924" s="225"/>
      <c r="AE924" s="225"/>
      <c r="AF924" s="225"/>
      <c r="AG924" s="220"/>
      <c r="AH924" s="220"/>
      <c r="AI924" s="220"/>
      <c r="AJ924" s="220"/>
      <c r="AK924" s="220"/>
      <c r="AL924" s="220"/>
      <c r="AM924" s="220"/>
      <c r="AN924" s="220"/>
      <c r="AO924" s="267"/>
      <c r="AP924" s="220"/>
      <c r="AQ924" s="224"/>
      <c r="AR924" s="224"/>
      <c r="AS924" s="224"/>
      <c r="AT924" s="224"/>
      <c r="AU924" s="224"/>
      <c r="AV924" s="224"/>
      <c r="AW924" s="224"/>
      <c r="AX924" s="224"/>
      <c r="AY924" s="224"/>
    </row>
    <row r="925">
      <c r="A925" s="219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5"/>
      <c r="AA925" s="225"/>
      <c r="AB925" s="225"/>
      <c r="AC925" s="225"/>
      <c r="AD925" s="225"/>
      <c r="AE925" s="225"/>
      <c r="AF925" s="225"/>
      <c r="AG925" s="220"/>
      <c r="AH925" s="220"/>
      <c r="AI925" s="220"/>
      <c r="AJ925" s="220"/>
      <c r="AK925" s="220"/>
      <c r="AL925" s="220"/>
      <c r="AM925" s="220"/>
      <c r="AN925" s="220"/>
      <c r="AO925" s="267"/>
      <c r="AP925" s="220"/>
      <c r="AQ925" s="224"/>
      <c r="AR925" s="224"/>
      <c r="AS925" s="224"/>
      <c r="AT925" s="224"/>
      <c r="AU925" s="224"/>
      <c r="AV925" s="224"/>
      <c r="AW925" s="224"/>
      <c r="AX925" s="224"/>
      <c r="AY925" s="224"/>
    </row>
    <row r="926">
      <c r="A926" s="219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5"/>
      <c r="AA926" s="225"/>
      <c r="AB926" s="225"/>
      <c r="AC926" s="225"/>
      <c r="AD926" s="225"/>
      <c r="AE926" s="225"/>
      <c r="AF926" s="225"/>
      <c r="AG926" s="220"/>
      <c r="AH926" s="220"/>
      <c r="AI926" s="220"/>
      <c r="AJ926" s="220"/>
      <c r="AK926" s="220"/>
      <c r="AL926" s="220"/>
      <c r="AM926" s="220"/>
      <c r="AN926" s="220"/>
      <c r="AO926" s="267"/>
      <c r="AP926" s="220"/>
      <c r="AQ926" s="224"/>
      <c r="AR926" s="224"/>
      <c r="AS926" s="224"/>
      <c r="AT926" s="224"/>
      <c r="AU926" s="224"/>
      <c r="AV926" s="224"/>
      <c r="AW926" s="224"/>
      <c r="AX926" s="224"/>
      <c r="AY926" s="224"/>
    </row>
    <row r="927">
      <c r="A927" s="219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5"/>
      <c r="AA927" s="225"/>
      <c r="AB927" s="225"/>
      <c r="AC927" s="225"/>
      <c r="AD927" s="225"/>
      <c r="AE927" s="225"/>
      <c r="AF927" s="225"/>
      <c r="AG927" s="220"/>
      <c r="AH927" s="220"/>
      <c r="AI927" s="220"/>
      <c r="AJ927" s="220"/>
      <c r="AK927" s="220"/>
      <c r="AL927" s="220"/>
      <c r="AM927" s="220"/>
      <c r="AN927" s="220"/>
      <c r="AO927" s="267"/>
      <c r="AP927" s="220"/>
      <c r="AQ927" s="224"/>
      <c r="AR927" s="224"/>
      <c r="AS927" s="224"/>
      <c r="AT927" s="224"/>
      <c r="AU927" s="224"/>
      <c r="AV927" s="224"/>
      <c r="AW927" s="224"/>
      <c r="AX927" s="224"/>
      <c r="AY927" s="224"/>
    </row>
    <row r="928">
      <c r="A928" s="219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5"/>
      <c r="AA928" s="225"/>
      <c r="AB928" s="225"/>
      <c r="AC928" s="225"/>
      <c r="AD928" s="225"/>
      <c r="AE928" s="225"/>
      <c r="AF928" s="225"/>
      <c r="AG928" s="220"/>
      <c r="AH928" s="220"/>
      <c r="AI928" s="220"/>
      <c r="AJ928" s="220"/>
      <c r="AK928" s="220"/>
      <c r="AL928" s="220"/>
      <c r="AM928" s="220"/>
      <c r="AN928" s="220"/>
      <c r="AO928" s="267"/>
      <c r="AP928" s="220"/>
      <c r="AQ928" s="224"/>
      <c r="AR928" s="224"/>
      <c r="AS928" s="224"/>
      <c r="AT928" s="224"/>
      <c r="AU928" s="224"/>
      <c r="AV928" s="224"/>
      <c r="AW928" s="224"/>
      <c r="AX928" s="224"/>
      <c r="AY928" s="224"/>
    </row>
    <row r="929">
      <c r="A929" s="219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5"/>
      <c r="AA929" s="225"/>
      <c r="AB929" s="225"/>
      <c r="AC929" s="225"/>
      <c r="AD929" s="225"/>
      <c r="AE929" s="225"/>
      <c r="AF929" s="225"/>
      <c r="AG929" s="220"/>
      <c r="AH929" s="220"/>
      <c r="AI929" s="220"/>
      <c r="AJ929" s="220"/>
      <c r="AK929" s="220"/>
      <c r="AL929" s="220"/>
      <c r="AM929" s="220"/>
      <c r="AN929" s="220"/>
      <c r="AO929" s="267"/>
      <c r="AP929" s="220"/>
      <c r="AQ929" s="224"/>
      <c r="AR929" s="224"/>
      <c r="AS929" s="224"/>
      <c r="AT929" s="224"/>
      <c r="AU929" s="224"/>
      <c r="AV929" s="224"/>
      <c r="AW929" s="224"/>
      <c r="AX929" s="224"/>
      <c r="AY929" s="224"/>
    </row>
    <row r="930">
      <c r="A930" s="219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5"/>
      <c r="AA930" s="225"/>
      <c r="AB930" s="225"/>
      <c r="AC930" s="225"/>
      <c r="AD930" s="225"/>
      <c r="AE930" s="225"/>
      <c r="AF930" s="225"/>
      <c r="AG930" s="220"/>
      <c r="AH930" s="220"/>
      <c r="AI930" s="220"/>
      <c r="AJ930" s="220"/>
      <c r="AK930" s="220"/>
      <c r="AL930" s="220"/>
      <c r="AM930" s="220"/>
      <c r="AN930" s="220"/>
      <c r="AO930" s="267"/>
      <c r="AP930" s="220"/>
      <c r="AQ930" s="224"/>
      <c r="AR930" s="224"/>
      <c r="AS930" s="224"/>
      <c r="AT930" s="224"/>
      <c r="AU930" s="224"/>
      <c r="AV930" s="224"/>
      <c r="AW930" s="224"/>
      <c r="AX930" s="224"/>
      <c r="AY930" s="224"/>
    </row>
    <row r="931">
      <c r="A931" s="219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5"/>
      <c r="AA931" s="225"/>
      <c r="AB931" s="225"/>
      <c r="AC931" s="225"/>
      <c r="AD931" s="225"/>
      <c r="AE931" s="225"/>
      <c r="AF931" s="225"/>
      <c r="AG931" s="220"/>
      <c r="AH931" s="220"/>
      <c r="AI931" s="220"/>
      <c r="AJ931" s="220"/>
      <c r="AK931" s="220"/>
      <c r="AL931" s="220"/>
      <c r="AM931" s="220"/>
      <c r="AN931" s="220"/>
      <c r="AO931" s="267"/>
      <c r="AP931" s="220"/>
      <c r="AQ931" s="224"/>
      <c r="AR931" s="224"/>
      <c r="AS931" s="224"/>
      <c r="AT931" s="224"/>
      <c r="AU931" s="224"/>
      <c r="AV931" s="224"/>
      <c r="AW931" s="224"/>
      <c r="AX931" s="224"/>
      <c r="AY931" s="224"/>
    </row>
    <row r="932">
      <c r="A932" s="219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5"/>
      <c r="AA932" s="225"/>
      <c r="AB932" s="225"/>
      <c r="AC932" s="225"/>
      <c r="AD932" s="225"/>
      <c r="AE932" s="225"/>
      <c r="AF932" s="225"/>
      <c r="AG932" s="220"/>
      <c r="AH932" s="220"/>
      <c r="AI932" s="220"/>
      <c r="AJ932" s="220"/>
      <c r="AK932" s="220"/>
      <c r="AL932" s="220"/>
      <c r="AM932" s="220"/>
      <c r="AN932" s="220"/>
      <c r="AO932" s="267"/>
      <c r="AP932" s="220"/>
      <c r="AQ932" s="224"/>
      <c r="AR932" s="224"/>
      <c r="AS932" s="224"/>
      <c r="AT932" s="224"/>
      <c r="AU932" s="224"/>
      <c r="AV932" s="224"/>
      <c r="AW932" s="224"/>
      <c r="AX932" s="224"/>
      <c r="AY932" s="224"/>
    </row>
    <row r="933">
      <c r="A933" s="219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5"/>
      <c r="AA933" s="225"/>
      <c r="AB933" s="225"/>
      <c r="AC933" s="225"/>
      <c r="AD933" s="225"/>
      <c r="AE933" s="225"/>
      <c r="AF933" s="225"/>
      <c r="AG933" s="220"/>
      <c r="AH933" s="220"/>
      <c r="AI933" s="220"/>
      <c r="AJ933" s="220"/>
      <c r="AK933" s="220"/>
      <c r="AL933" s="220"/>
      <c r="AM933" s="220"/>
      <c r="AN933" s="220"/>
      <c r="AO933" s="267"/>
      <c r="AP933" s="220"/>
      <c r="AQ933" s="224"/>
      <c r="AR933" s="224"/>
      <c r="AS933" s="224"/>
      <c r="AT933" s="224"/>
      <c r="AU933" s="224"/>
      <c r="AV933" s="224"/>
      <c r="AW933" s="224"/>
      <c r="AX933" s="224"/>
      <c r="AY933" s="224"/>
    </row>
    <row r="934">
      <c r="A934" s="219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5"/>
      <c r="AA934" s="225"/>
      <c r="AB934" s="225"/>
      <c r="AC934" s="225"/>
      <c r="AD934" s="225"/>
      <c r="AE934" s="225"/>
      <c r="AF934" s="225"/>
      <c r="AG934" s="220"/>
      <c r="AH934" s="220"/>
      <c r="AI934" s="220"/>
      <c r="AJ934" s="220"/>
      <c r="AK934" s="220"/>
      <c r="AL934" s="220"/>
      <c r="AM934" s="220"/>
      <c r="AN934" s="220"/>
      <c r="AO934" s="267"/>
      <c r="AP934" s="220"/>
      <c r="AQ934" s="224"/>
      <c r="AR934" s="224"/>
      <c r="AS934" s="224"/>
      <c r="AT934" s="224"/>
      <c r="AU934" s="224"/>
      <c r="AV934" s="224"/>
      <c r="AW934" s="224"/>
      <c r="AX934" s="224"/>
      <c r="AY934" s="224"/>
    </row>
    <row r="935">
      <c r="A935" s="219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5"/>
      <c r="AA935" s="225"/>
      <c r="AB935" s="225"/>
      <c r="AC935" s="225"/>
      <c r="AD935" s="225"/>
      <c r="AE935" s="225"/>
      <c r="AF935" s="225"/>
      <c r="AG935" s="220"/>
      <c r="AH935" s="220"/>
      <c r="AI935" s="220"/>
      <c r="AJ935" s="220"/>
      <c r="AK935" s="220"/>
      <c r="AL935" s="220"/>
      <c r="AM935" s="220"/>
      <c r="AN935" s="220"/>
      <c r="AO935" s="267"/>
      <c r="AP935" s="220"/>
      <c r="AQ935" s="224"/>
      <c r="AR935" s="224"/>
      <c r="AS935" s="224"/>
      <c r="AT935" s="224"/>
      <c r="AU935" s="224"/>
      <c r="AV935" s="224"/>
      <c r="AW935" s="224"/>
      <c r="AX935" s="224"/>
      <c r="AY935" s="224"/>
    </row>
    <row r="936">
      <c r="A936" s="219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5"/>
      <c r="AA936" s="225"/>
      <c r="AB936" s="225"/>
      <c r="AC936" s="225"/>
      <c r="AD936" s="225"/>
      <c r="AE936" s="225"/>
      <c r="AF936" s="225"/>
      <c r="AG936" s="220"/>
      <c r="AH936" s="220"/>
      <c r="AI936" s="220"/>
      <c r="AJ936" s="220"/>
      <c r="AK936" s="220"/>
      <c r="AL936" s="220"/>
      <c r="AM936" s="220"/>
      <c r="AN936" s="220"/>
      <c r="AO936" s="267"/>
      <c r="AP936" s="220"/>
      <c r="AQ936" s="224"/>
      <c r="AR936" s="224"/>
      <c r="AS936" s="224"/>
      <c r="AT936" s="224"/>
      <c r="AU936" s="224"/>
      <c r="AV936" s="224"/>
      <c r="AW936" s="224"/>
      <c r="AX936" s="224"/>
      <c r="AY936" s="224"/>
    </row>
    <row r="937">
      <c r="A937" s="219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5"/>
      <c r="AA937" s="225"/>
      <c r="AB937" s="225"/>
      <c r="AC937" s="225"/>
      <c r="AD937" s="225"/>
      <c r="AE937" s="225"/>
      <c r="AF937" s="225"/>
      <c r="AG937" s="220"/>
      <c r="AH937" s="220"/>
      <c r="AI937" s="220"/>
      <c r="AJ937" s="220"/>
      <c r="AK937" s="220"/>
      <c r="AL937" s="220"/>
      <c r="AM937" s="220"/>
      <c r="AN937" s="220"/>
      <c r="AO937" s="267"/>
      <c r="AP937" s="220"/>
      <c r="AQ937" s="224"/>
      <c r="AR937" s="224"/>
      <c r="AS937" s="224"/>
      <c r="AT937" s="224"/>
      <c r="AU937" s="224"/>
      <c r="AV937" s="224"/>
      <c r="AW937" s="224"/>
      <c r="AX937" s="224"/>
      <c r="AY937" s="224"/>
    </row>
    <row r="938">
      <c r="A938" s="219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5"/>
      <c r="AA938" s="225"/>
      <c r="AB938" s="225"/>
      <c r="AC938" s="225"/>
      <c r="AD938" s="225"/>
      <c r="AE938" s="225"/>
      <c r="AF938" s="225"/>
      <c r="AG938" s="220"/>
      <c r="AH938" s="220"/>
      <c r="AI938" s="220"/>
      <c r="AJ938" s="220"/>
      <c r="AK938" s="220"/>
      <c r="AL938" s="220"/>
      <c r="AM938" s="220"/>
      <c r="AN938" s="220"/>
      <c r="AO938" s="267"/>
      <c r="AP938" s="220"/>
      <c r="AQ938" s="224"/>
      <c r="AR938" s="224"/>
      <c r="AS938" s="224"/>
      <c r="AT938" s="224"/>
      <c r="AU938" s="224"/>
      <c r="AV938" s="224"/>
      <c r="AW938" s="224"/>
      <c r="AX938" s="224"/>
      <c r="AY938" s="224"/>
    </row>
    <row r="939">
      <c r="A939" s="219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5"/>
      <c r="AA939" s="225"/>
      <c r="AB939" s="225"/>
      <c r="AC939" s="225"/>
      <c r="AD939" s="225"/>
      <c r="AE939" s="225"/>
      <c r="AF939" s="225"/>
      <c r="AG939" s="220"/>
      <c r="AH939" s="220"/>
      <c r="AI939" s="220"/>
      <c r="AJ939" s="220"/>
      <c r="AK939" s="220"/>
      <c r="AL939" s="220"/>
      <c r="AM939" s="220"/>
      <c r="AN939" s="220"/>
      <c r="AO939" s="267"/>
      <c r="AP939" s="220"/>
      <c r="AQ939" s="224"/>
      <c r="AR939" s="224"/>
      <c r="AS939" s="224"/>
      <c r="AT939" s="224"/>
      <c r="AU939" s="224"/>
      <c r="AV939" s="224"/>
      <c r="AW939" s="224"/>
      <c r="AX939" s="224"/>
      <c r="AY939" s="224"/>
    </row>
    <row r="940">
      <c r="A940" s="219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5"/>
      <c r="AA940" s="225"/>
      <c r="AB940" s="225"/>
      <c r="AC940" s="225"/>
      <c r="AD940" s="225"/>
      <c r="AE940" s="225"/>
      <c r="AF940" s="225"/>
      <c r="AG940" s="220"/>
      <c r="AH940" s="220"/>
      <c r="AI940" s="220"/>
      <c r="AJ940" s="220"/>
      <c r="AK940" s="220"/>
      <c r="AL940" s="220"/>
      <c r="AM940" s="220"/>
      <c r="AN940" s="220"/>
      <c r="AO940" s="267"/>
      <c r="AP940" s="220"/>
      <c r="AQ940" s="224"/>
      <c r="AR940" s="224"/>
      <c r="AS940" s="224"/>
      <c r="AT940" s="224"/>
      <c r="AU940" s="224"/>
      <c r="AV940" s="224"/>
      <c r="AW940" s="224"/>
      <c r="AX940" s="224"/>
      <c r="AY940" s="224"/>
    </row>
    <row r="941">
      <c r="A941" s="219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5"/>
      <c r="AA941" s="225"/>
      <c r="AB941" s="225"/>
      <c r="AC941" s="225"/>
      <c r="AD941" s="225"/>
      <c r="AE941" s="225"/>
      <c r="AF941" s="225"/>
      <c r="AG941" s="220"/>
      <c r="AH941" s="220"/>
      <c r="AI941" s="220"/>
      <c r="AJ941" s="220"/>
      <c r="AK941" s="220"/>
      <c r="AL941" s="220"/>
      <c r="AM941" s="220"/>
      <c r="AN941" s="220"/>
      <c r="AO941" s="267"/>
      <c r="AP941" s="220"/>
      <c r="AQ941" s="224"/>
      <c r="AR941" s="224"/>
      <c r="AS941" s="224"/>
      <c r="AT941" s="224"/>
      <c r="AU941" s="224"/>
      <c r="AV941" s="224"/>
      <c r="AW941" s="224"/>
      <c r="AX941" s="224"/>
      <c r="AY941" s="224"/>
    </row>
    <row r="942">
      <c r="A942" s="219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5"/>
      <c r="AA942" s="225"/>
      <c r="AB942" s="225"/>
      <c r="AC942" s="225"/>
      <c r="AD942" s="225"/>
      <c r="AE942" s="225"/>
      <c r="AF942" s="225"/>
      <c r="AG942" s="220"/>
      <c r="AH942" s="220"/>
      <c r="AI942" s="220"/>
      <c r="AJ942" s="220"/>
      <c r="AK942" s="220"/>
      <c r="AL942" s="220"/>
      <c r="AM942" s="220"/>
      <c r="AN942" s="220"/>
      <c r="AO942" s="267"/>
      <c r="AP942" s="220"/>
      <c r="AQ942" s="224"/>
      <c r="AR942" s="224"/>
      <c r="AS942" s="224"/>
      <c r="AT942" s="224"/>
      <c r="AU942" s="224"/>
      <c r="AV942" s="224"/>
      <c r="AW942" s="224"/>
      <c r="AX942" s="224"/>
      <c r="AY942" s="224"/>
    </row>
    <row r="943">
      <c r="A943" s="219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5"/>
      <c r="AA943" s="225"/>
      <c r="AB943" s="225"/>
      <c r="AC943" s="225"/>
      <c r="AD943" s="225"/>
      <c r="AE943" s="225"/>
      <c r="AF943" s="225"/>
      <c r="AG943" s="220"/>
      <c r="AH943" s="220"/>
      <c r="AI943" s="220"/>
      <c r="AJ943" s="220"/>
      <c r="AK943" s="220"/>
      <c r="AL943" s="220"/>
      <c r="AM943" s="220"/>
      <c r="AN943" s="220"/>
      <c r="AO943" s="267"/>
      <c r="AP943" s="220"/>
      <c r="AQ943" s="224"/>
      <c r="AR943" s="224"/>
      <c r="AS943" s="224"/>
      <c r="AT943" s="224"/>
      <c r="AU943" s="224"/>
      <c r="AV943" s="224"/>
      <c r="AW943" s="224"/>
      <c r="AX943" s="224"/>
      <c r="AY943" s="224"/>
    </row>
    <row r="944">
      <c r="A944" s="219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5"/>
      <c r="AA944" s="225"/>
      <c r="AB944" s="225"/>
      <c r="AC944" s="225"/>
      <c r="AD944" s="225"/>
      <c r="AE944" s="225"/>
      <c r="AF944" s="225"/>
      <c r="AG944" s="220"/>
      <c r="AH944" s="220"/>
      <c r="AI944" s="220"/>
      <c r="AJ944" s="220"/>
      <c r="AK944" s="220"/>
      <c r="AL944" s="220"/>
      <c r="AM944" s="220"/>
      <c r="AN944" s="220"/>
      <c r="AO944" s="267"/>
      <c r="AP944" s="220"/>
      <c r="AQ944" s="224"/>
      <c r="AR944" s="224"/>
      <c r="AS944" s="224"/>
      <c r="AT944" s="224"/>
      <c r="AU944" s="224"/>
      <c r="AV944" s="224"/>
      <c r="AW944" s="224"/>
      <c r="AX944" s="224"/>
      <c r="AY944" s="224"/>
    </row>
    <row r="945">
      <c r="A945" s="219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5"/>
      <c r="AA945" s="225"/>
      <c r="AB945" s="225"/>
      <c r="AC945" s="225"/>
      <c r="AD945" s="225"/>
      <c r="AE945" s="225"/>
      <c r="AF945" s="225"/>
      <c r="AG945" s="220"/>
      <c r="AH945" s="220"/>
      <c r="AI945" s="220"/>
      <c r="AJ945" s="220"/>
      <c r="AK945" s="220"/>
      <c r="AL945" s="220"/>
      <c r="AM945" s="220"/>
      <c r="AN945" s="220"/>
      <c r="AO945" s="267"/>
      <c r="AP945" s="220"/>
      <c r="AQ945" s="224"/>
      <c r="AR945" s="224"/>
      <c r="AS945" s="224"/>
      <c r="AT945" s="224"/>
      <c r="AU945" s="224"/>
      <c r="AV945" s="224"/>
      <c r="AW945" s="224"/>
      <c r="AX945" s="224"/>
      <c r="AY945" s="224"/>
    </row>
    <row r="946">
      <c r="A946" s="219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5"/>
      <c r="AA946" s="225"/>
      <c r="AB946" s="225"/>
      <c r="AC946" s="225"/>
      <c r="AD946" s="225"/>
      <c r="AE946" s="225"/>
      <c r="AF946" s="225"/>
      <c r="AG946" s="220"/>
      <c r="AH946" s="220"/>
      <c r="AI946" s="220"/>
      <c r="AJ946" s="220"/>
      <c r="AK946" s="220"/>
      <c r="AL946" s="220"/>
      <c r="AM946" s="220"/>
      <c r="AN946" s="220"/>
      <c r="AO946" s="267"/>
      <c r="AP946" s="220"/>
      <c r="AQ946" s="224"/>
      <c r="AR946" s="224"/>
      <c r="AS946" s="224"/>
      <c r="AT946" s="224"/>
      <c r="AU946" s="224"/>
      <c r="AV946" s="224"/>
      <c r="AW946" s="224"/>
      <c r="AX946" s="224"/>
      <c r="AY946" s="224"/>
    </row>
    <row r="947">
      <c r="A947" s="219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5"/>
      <c r="AA947" s="225"/>
      <c r="AB947" s="225"/>
      <c r="AC947" s="225"/>
      <c r="AD947" s="225"/>
      <c r="AE947" s="225"/>
      <c r="AF947" s="225"/>
      <c r="AG947" s="220"/>
      <c r="AH947" s="220"/>
      <c r="AI947" s="220"/>
      <c r="AJ947" s="220"/>
      <c r="AK947" s="220"/>
      <c r="AL947" s="220"/>
      <c r="AM947" s="220"/>
      <c r="AN947" s="220"/>
      <c r="AO947" s="267"/>
      <c r="AP947" s="220"/>
      <c r="AQ947" s="224"/>
      <c r="AR947" s="224"/>
      <c r="AS947" s="224"/>
      <c r="AT947" s="224"/>
      <c r="AU947" s="224"/>
      <c r="AV947" s="224"/>
      <c r="AW947" s="224"/>
      <c r="AX947" s="224"/>
      <c r="AY947" s="224"/>
    </row>
    <row r="948">
      <c r="A948" s="219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5"/>
      <c r="AA948" s="225"/>
      <c r="AB948" s="225"/>
      <c r="AC948" s="225"/>
      <c r="AD948" s="225"/>
      <c r="AE948" s="225"/>
      <c r="AF948" s="225"/>
      <c r="AG948" s="220"/>
      <c r="AH948" s="220"/>
      <c r="AI948" s="220"/>
      <c r="AJ948" s="220"/>
      <c r="AK948" s="220"/>
      <c r="AL948" s="220"/>
      <c r="AM948" s="220"/>
      <c r="AN948" s="220"/>
      <c r="AO948" s="267"/>
      <c r="AP948" s="220"/>
      <c r="AQ948" s="224"/>
      <c r="AR948" s="224"/>
      <c r="AS948" s="224"/>
      <c r="AT948" s="224"/>
      <c r="AU948" s="224"/>
      <c r="AV948" s="224"/>
      <c r="AW948" s="224"/>
      <c r="AX948" s="224"/>
      <c r="AY948" s="224"/>
    </row>
    <row r="949">
      <c r="A949" s="219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5"/>
      <c r="AA949" s="225"/>
      <c r="AB949" s="225"/>
      <c r="AC949" s="225"/>
      <c r="AD949" s="225"/>
      <c r="AE949" s="225"/>
      <c r="AF949" s="225"/>
      <c r="AG949" s="220"/>
      <c r="AH949" s="220"/>
      <c r="AI949" s="220"/>
      <c r="AJ949" s="220"/>
      <c r="AK949" s="220"/>
      <c r="AL949" s="220"/>
      <c r="AM949" s="220"/>
      <c r="AN949" s="220"/>
      <c r="AO949" s="267"/>
      <c r="AP949" s="220"/>
      <c r="AQ949" s="224"/>
      <c r="AR949" s="224"/>
      <c r="AS949" s="224"/>
      <c r="AT949" s="224"/>
      <c r="AU949" s="224"/>
      <c r="AV949" s="224"/>
      <c r="AW949" s="224"/>
      <c r="AX949" s="224"/>
      <c r="AY949" s="224"/>
    </row>
    <row r="950">
      <c r="A950" s="219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5"/>
      <c r="AA950" s="225"/>
      <c r="AB950" s="225"/>
      <c r="AC950" s="225"/>
      <c r="AD950" s="225"/>
      <c r="AE950" s="225"/>
      <c r="AF950" s="225"/>
      <c r="AG950" s="220"/>
      <c r="AH950" s="220"/>
      <c r="AI950" s="220"/>
      <c r="AJ950" s="220"/>
      <c r="AK950" s="220"/>
      <c r="AL950" s="220"/>
      <c r="AM950" s="220"/>
      <c r="AN950" s="220"/>
      <c r="AO950" s="267"/>
      <c r="AP950" s="220"/>
      <c r="AQ950" s="224"/>
      <c r="AR950" s="224"/>
      <c r="AS950" s="224"/>
      <c r="AT950" s="224"/>
      <c r="AU950" s="224"/>
      <c r="AV950" s="224"/>
      <c r="AW950" s="224"/>
      <c r="AX950" s="224"/>
      <c r="AY950" s="224"/>
    </row>
    <row r="951">
      <c r="A951" s="219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5"/>
      <c r="AA951" s="225"/>
      <c r="AB951" s="225"/>
      <c r="AC951" s="225"/>
      <c r="AD951" s="225"/>
      <c r="AE951" s="225"/>
      <c r="AF951" s="225"/>
      <c r="AG951" s="220"/>
      <c r="AH951" s="220"/>
      <c r="AI951" s="220"/>
      <c r="AJ951" s="220"/>
      <c r="AK951" s="220"/>
      <c r="AL951" s="220"/>
      <c r="AM951" s="220"/>
      <c r="AN951" s="220"/>
      <c r="AO951" s="267"/>
      <c r="AP951" s="220"/>
      <c r="AQ951" s="224"/>
      <c r="AR951" s="224"/>
      <c r="AS951" s="224"/>
      <c r="AT951" s="224"/>
      <c r="AU951" s="224"/>
      <c r="AV951" s="224"/>
      <c r="AW951" s="224"/>
      <c r="AX951" s="224"/>
      <c r="AY951" s="224"/>
    </row>
    <row r="952">
      <c r="A952" s="219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5"/>
      <c r="AA952" s="225"/>
      <c r="AB952" s="225"/>
      <c r="AC952" s="225"/>
      <c r="AD952" s="225"/>
      <c r="AE952" s="225"/>
      <c r="AF952" s="225"/>
      <c r="AG952" s="220"/>
      <c r="AH952" s="220"/>
      <c r="AI952" s="220"/>
      <c r="AJ952" s="220"/>
      <c r="AK952" s="220"/>
      <c r="AL952" s="220"/>
      <c r="AM952" s="220"/>
      <c r="AN952" s="220"/>
      <c r="AO952" s="267"/>
      <c r="AP952" s="220"/>
      <c r="AQ952" s="224"/>
      <c r="AR952" s="224"/>
      <c r="AS952" s="224"/>
      <c r="AT952" s="224"/>
      <c r="AU952" s="224"/>
      <c r="AV952" s="224"/>
      <c r="AW952" s="224"/>
      <c r="AX952" s="224"/>
      <c r="AY952" s="224"/>
    </row>
    <row r="953">
      <c r="A953" s="219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5"/>
      <c r="AA953" s="225"/>
      <c r="AB953" s="225"/>
      <c r="AC953" s="225"/>
      <c r="AD953" s="225"/>
      <c r="AE953" s="225"/>
      <c r="AF953" s="225"/>
      <c r="AG953" s="220"/>
      <c r="AH953" s="220"/>
      <c r="AI953" s="220"/>
      <c r="AJ953" s="220"/>
      <c r="AK953" s="220"/>
      <c r="AL953" s="220"/>
      <c r="AM953" s="220"/>
      <c r="AN953" s="220"/>
      <c r="AO953" s="267"/>
      <c r="AP953" s="220"/>
      <c r="AQ953" s="224"/>
      <c r="AR953" s="224"/>
      <c r="AS953" s="224"/>
      <c r="AT953" s="224"/>
      <c r="AU953" s="224"/>
      <c r="AV953" s="224"/>
      <c r="AW953" s="224"/>
      <c r="AX953" s="224"/>
      <c r="AY953" s="224"/>
    </row>
    <row r="954">
      <c r="A954" s="219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5"/>
      <c r="AA954" s="225"/>
      <c r="AB954" s="225"/>
      <c r="AC954" s="225"/>
      <c r="AD954" s="225"/>
      <c r="AE954" s="225"/>
      <c r="AF954" s="225"/>
      <c r="AG954" s="220"/>
      <c r="AH954" s="220"/>
      <c r="AI954" s="220"/>
      <c r="AJ954" s="220"/>
      <c r="AK954" s="220"/>
      <c r="AL954" s="220"/>
      <c r="AM954" s="220"/>
      <c r="AN954" s="220"/>
      <c r="AO954" s="267"/>
      <c r="AP954" s="220"/>
      <c r="AQ954" s="224"/>
      <c r="AR954" s="224"/>
      <c r="AS954" s="224"/>
      <c r="AT954" s="224"/>
      <c r="AU954" s="224"/>
      <c r="AV954" s="224"/>
      <c r="AW954" s="224"/>
      <c r="AX954" s="224"/>
      <c r="AY954" s="224"/>
    </row>
    <row r="955">
      <c r="A955" s="219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5"/>
      <c r="AA955" s="225"/>
      <c r="AB955" s="225"/>
      <c r="AC955" s="225"/>
      <c r="AD955" s="225"/>
      <c r="AE955" s="225"/>
      <c r="AF955" s="225"/>
      <c r="AG955" s="220"/>
      <c r="AH955" s="220"/>
      <c r="AI955" s="220"/>
      <c r="AJ955" s="220"/>
      <c r="AK955" s="220"/>
      <c r="AL955" s="220"/>
      <c r="AM955" s="220"/>
      <c r="AN955" s="220"/>
      <c r="AO955" s="267"/>
      <c r="AP955" s="220"/>
      <c r="AQ955" s="224"/>
      <c r="AR955" s="224"/>
      <c r="AS955" s="224"/>
      <c r="AT955" s="224"/>
      <c r="AU955" s="224"/>
      <c r="AV955" s="224"/>
      <c r="AW955" s="224"/>
      <c r="AX955" s="224"/>
      <c r="AY955" s="224"/>
    </row>
    <row r="956">
      <c r="A956" s="219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5"/>
      <c r="AA956" s="225"/>
      <c r="AB956" s="225"/>
      <c r="AC956" s="225"/>
      <c r="AD956" s="225"/>
      <c r="AE956" s="225"/>
      <c r="AF956" s="225"/>
      <c r="AG956" s="220"/>
      <c r="AH956" s="220"/>
      <c r="AI956" s="220"/>
      <c r="AJ956" s="220"/>
      <c r="AK956" s="220"/>
      <c r="AL956" s="220"/>
      <c r="AM956" s="220"/>
      <c r="AN956" s="220"/>
      <c r="AO956" s="267"/>
      <c r="AP956" s="220"/>
      <c r="AQ956" s="224"/>
      <c r="AR956" s="224"/>
      <c r="AS956" s="224"/>
      <c r="AT956" s="224"/>
      <c r="AU956" s="224"/>
      <c r="AV956" s="224"/>
      <c r="AW956" s="224"/>
      <c r="AX956" s="224"/>
      <c r="AY956" s="224"/>
    </row>
    <row r="957">
      <c r="A957" s="219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5"/>
      <c r="AA957" s="225"/>
      <c r="AB957" s="225"/>
      <c r="AC957" s="225"/>
      <c r="AD957" s="225"/>
      <c r="AE957" s="225"/>
      <c r="AF957" s="225"/>
      <c r="AG957" s="220"/>
      <c r="AH957" s="220"/>
      <c r="AI957" s="220"/>
      <c r="AJ957" s="220"/>
      <c r="AK957" s="220"/>
      <c r="AL957" s="220"/>
      <c r="AM957" s="220"/>
      <c r="AN957" s="220"/>
      <c r="AO957" s="267"/>
      <c r="AP957" s="220"/>
      <c r="AQ957" s="224"/>
      <c r="AR957" s="224"/>
      <c r="AS957" s="224"/>
      <c r="AT957" s="224"/>
      <c r="AU957" s="224"/>
      <c r="AV957" s="224"/>
      <c r="AW957" s="224"/>
      <c r="AX957" s="224"/>
      <c r="AY957" s="224"/>
    </row>
    <row r="958">
      <c r="A958" s="219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5"/>
      <c r="AA958" s="225"/>
      <c r="AB958" s="225"/>
      <c r="AC958" s="225"/>
      <c r="AD958" s="225"/>
      <c r="AE958" s="225"/>
      <c r="AF958" s="225"/>
      <c r="AG958" s="220"/>
      <c r="AH958" s="220"/>
      <c r="AI958" s="220"/>
      <c r="AJ958" s="220"/>
      <c r="AK958" s="220"/>
      <c r="AL958" s="220"/>
      <c r="AM958" s="220"/>
      <c r="AN958" s="220"/>
      <c r="AO958" s="267"/>
      <c r="AP958" s="220"/>
      <c r="AQ958" s="224"/>
      <c r="AR958" s="224"/>
      <c r="AS958" s="224"/>
      <c r="AT958" s="224"/>
      <c r="AU958" s="224"/>
      <c r="AV958" s="224"/>
      <c r="AW958" s="224"/>
      <c r="AX958" s="224"/>
      <c r="AY958" s="224"/>
    </row>
    <row r="959">
      <c r="A959" s="219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5"/>
      <c r="AA959" s="225"/>
      <c r="AB959" s="225"/>
      <c r="AC959" s="225"/>
      <c r="AD959" s="225"/>
      <c r="AE959" s="225"/>
      <c r="AF959" s="225"/>
      <c r="AG959" s="220"/>
      <c r="AH959" s="220"/>
      <c r="AI959" s="220"/>
      <c r="AJ959" s="220"/>
      <c r="AK959" s="220"/>
      <c r="AL959" s="220"/>
      <c r="AM959" s="220"/>
      <c r="AN959" s="220"/>
      <c r="AO959" s="267"/>
      <c r="AP959" s="220"/>
      <c r="AQ959" s="224"/>
      <c r="AR959" s="224"/>
      <c r="AS959" s="224"/>
      <c r="AT959" s="224"/>
      <c r="AU959" s="224"/>
      <c r="AV959" s="224"/>
      <c r="AW959" s="224"/>
      <c r="AX959" s="224"/>
      <c r="AY959" s="224"/>
    </row>
    <row r="960">
      <c r="A960" s="219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5"/>
      <c r="AA960" s="225"/>
      <c r="AB960" s="225"/>
      <c r="AC960" s="225"/>
      <c r="AD960" s="225"/>
      <c r="AE960" s="225"/>
      <c r="AF960" s="225"/>
      <c r="AG960" s="220"/>
      <c r="AH960" s="220"/>
      <c r="AI960" s="220"/>
      <c r="AJ960" s="220"/>
      <c r="AK960" s="220"/>
      <c r="AL960" s="220"/>
      <c r="AM960" s="220"/>
      <c r="AN960" s="220"/>
      <c r="AO960" s="267"/>
      <c r="AP960" s="220"/>
      <c r="AQ960" s="224"/>
      <c r="AR960" s="224"/>
      <c r="AS960" s="224"/>
      <c r="AT960" s="224"/>
      <c r="AU960" s="224"/>
      <c r="AV960" s="224"/>
      <c r="AW960" s="224"/>
      <c r="AX960" s="224"/>
      <c r="AY960" s="224"/>
    </row>
    <row r="961">
      <c r="A961" s="219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5"/>
      <c r="AA961" s="225"/>
      <c r="AB961" s="225"/>
      <c r="AC961" s="225"/>
      <c r="AD961" s="225"/>
      <c r="AE961" s="225"/>
      <c r="AF961" s="225"/>
      <c r="AG961" s="220"/>
      <c r="AH961" s="220"/>
      <c r="AI961" s="220"/>
      <c r="AJ961" s="220"/>
      <c r="AK961" s="220"/>
      <c r="AL961" s="220"/>
      <c r="AM961" s="220"/>
      <c r="AN961" s="220"/>
      <c r="AO961" s="267"/>
      <c r="AP961" s="220"/>
      <c r="AQ961" s="224"/>
      <c r="AR961" s="224"/>
      <c r="AS961" s="224"/>
      <c r="AT961" s="224"/>
      <c r="AU961" s="224"/>
      <c r="AV961" s="224"/>
      <c r="AW961" s="224"/>
      <c r="AX961" s="224"/>
      <c r="AY961" s="224"/>
    </row>
    <row r="962">
      <c r="A962" s="219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5"/>
      <c r="AA962" s="225"/>
      <c r="AB962" s="225"/>
      <c r="AC962" s="225"/>
      <c r="AD962" s="225"/>
      <c r="AE962" s="225"/>
      <c r="AF962" s="225"/>
      <c r="AG962" s="220"/>
      <c r="AH962" s="220"/>
      <c r="AI962" s="220"/>
      <c r="AJ962" s="220"/>
      <c r="AK962" s="220"/>
      <c r="AL962" s="220"/>
      <c r="AM962" s="220"/>
      <c r="AN962" s="220"/>
      <c r="AO962" s="267"/>
      <c r="AP962" s="220"/>
      <c r="AQ962" s="224"/>
      <c r="AR962" s="224"/>
      <c r="AS962" s="224"/>
      <c r="AT962" s="224"/>
      <c r="AU962" s="224"/>
      <c r="AV962" s="224"/>
      <c r="AW962" s="224"/>
      <c r="AX962" s="224"/>
      <c r="AY962" s="224"/>
    </row>
    <row r="963">
      <c r="A963" s="219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5"/>
      <c r="AA963" s="225"/>
      <c r="AB963" s="225"/>
      <c r="AC963" s="225"/>
      <c r="AD963" s="225"/>
      <c r="AE963" s="225"/>
      <c r="AF963" s="225"/>
      <c r="AG963" s="220"/>
      <c r="AH963" s="220"/>
      <c r="AI963" s="220"/>
      <c r="AJ963" s="220"/>
      <c r="AK963" s="220"/>
      <c r="AL963" s="220"/>
      <c r="AM963" s="220"/>
      <c r="AN963" s="220"/>
      <c r="AO963" s="267"/>
      <c r="AP963" s="220"/>
      <c r="AQ963" s="224"/>
      <c r="AR963" s="224"/>
      <c r="AS963" s="224"/>
      <c r="AT963" s="224"/>
      <c r="AU963" s="224"/>
      <c r="AV963" s="224"/>
      <c r="AW963" s="224"/>
      <c r="AX963" s="224"/>
      <c r="AY963" s="224"/>
    </row>
    <row r="964">
      <c r="S964" s="183"/>
      <c r="U964" s="221"/>
      <c r="V964" s="221"/>
      <c r="W964" s="221"/>
      <c r="X964" s="221"/>
      <c r="Y964" s="221"/>
      <c r="AO964" s="286"/>
    </row>
    <row r="965">
      <c r="S965" s="183"/>
      <c r="U965" s="221"/>
      <c r="V965" s="221"/>
      <c r="W965" s="221"/>
      <c r="X965" s="221"/>
      <c r="Y965" s="221"/>
      <c r="AO965" s="286"/>
    </row>
    <row r="966">
      <c r="S966" s="183"/>
      <c r="U966" s="221"/>
      <c r="V966" s="221"/>
      <c r="W966" s="221"/>
      <c r="X966" s="221"/>
      <c r="Y966" s="221"/>
      <c r="AO966" s="286"/>
    </row>
    <row r="967">
      <c r="S967" s="183"/>
      <c r="U967" s="221"/>
      <c r="V967" s="221"/>
      <c r="W967" s="221"/>
      <c r="X967" s="221"/>
      <c r="Y967" s="221"/>
      <c r="AO967" s="286"/>
    </row>
    <row r="968">
      <c r="S968" s="183"/>
      <c r="U968" s="221"/>
      <c r="V968" s="221"/>
      <c r="W968" s="221"/>
      <c r="X968" s="221"/>
      <c r="Y968" s="221"/>
      <c r="AO968" s="286"/>
    </row>
    <row r="969">
      <c r="S969" s="183"/>
      <c r="U969" s="221"/>
      <c r="V969" s="221"/>
      <c r="W969" s="221"/>
      <c r="X969" s="221"/>
      <c r="Y969" s="221"/>
      <c r="AO969" s="286"/>
    </row>
    <row r="970">
      <c r="S970" s="183"/>
      <c r="U970" s="221"/>
      <c r="V970" s="221"/>
      <c r="W970" s="221"/>
      <c r="X970" s="221"/>
      <c r="Y970" s="221"/>
      <c r="AO970" s="286"/>
    </row>
    <row r="971">
      <c r="S971" s="183"/>
      <c r="U971" s="221"/>
      <c r="V971" s="221"/>
      <c r="W971" s="221"/>
      <c r="X971" s="221"/>
      <c r="Y971" s="221"/>
      <c r="AO971" s="286"/>
    </row>
    <row r="972">
      <c r="S972" s="183"/>
      <c r="U972" s="221"/>
      <c r="V972" s="221"/>
      <c r="W972" s="221"/>
      <c r="X972" s="221"/>
      <c r="Y972" s="221"/>
      <c r="AO972" s="286"/>
    </row>
    <row r="973">
      <c r="S973" s="183"/>
      <c r="U973" s="221"/>
      <c r="V973" s="221"/>
      <c r="W973" s="221"/>
      <c r="X973" s="221"/>
      <c r="Y973" s="221"/>
      <c r="AO973" s="286"/>
    </row>
    <row r="974">
      <c r="S974" s="183"/>
      <c r="U974" s="221"/>
      <c r="V974" s="221"/>
      <c r="W974" s="221"/>
      <c r="X974" s="221"/>
      <c r="Y974" s="221"/>
      <c r="AO974" s="286"/>
    </row>
    <row r="975">
      <c r="S975" s="183"/>
      <c r="U975" s="221"/>
      <c r="V975" s="221"/>
      <c r="W975" s="221"/>
      <c r="X975" s="221"/>
      <c r="Y975" s="221"/>
      <c r="AO975" s="286"/>
    </row>
    <row r="976">
      <c r="S976" s="183"/>
      <c r="U976" s="221"/>
      <c r="V976" s="221"/>
      <c r="W976" s="221"/>
      <c r="X976" s="221"/>
      <c r="Y976" s="221"/>
      <c r="AO976" s="286"/>
    </row>
    <row r="977">
      <c r="S977" s="183"/>
      <c r="U977" s="221"/>
      <c r="V977" s="221"/>
      <c r="W977" s="221"/>
      <c r="X977" s="221"/>
      <c r="Y977" s="221"/>
      <c r="AO977" s="286"/>
    </row>
    <row r="978">
      <c r="S978" s="183"/>
      <c r="U978" s="221"/>
      <c r="V978" s="221"/>
      <c r="W978" s="221"/>
      <c r="X978" s="221"/>
      <c r="Y978" s="221"/>
      <c r="AO978" s="286"/>
    </row>
    <row r="979">
      <c r="S979" s="183"/>
      <c r="U979" s="221"/>
      <c r="V979" s="221"/>
      <c r="W979" s="221"/>
      <c r="X979" s="221"/>
      <c r="Y979" s="221"/>
      <c r="AO979" s="286"/>
    </row>
    <row r="980">
      <c r="S980" s="183"/>
      <c r="U980" s="221"/>
      <c r="V980" s="221"/>
      <c r="W980" s="221"/>
      <c r="X980" s="221"/>
      <c r="Y980" s="221"/>
      <c r="AO980" s="286"/>
    </row>
    <row r="981">
      <c r="S981" s="183"/>
      <c r="U981" s="221"/>
      <c r="V981" s="221"/>
      <c r="W981" s="221"/>
      <c r="X981" s="221"/>
      <c r="Y981" s="221"/>
      <c r="AO981" s="286"/>
    </row>
    <row r="982">
      <c r="S982" s="183"/>
      <c r="U982" s="221"/>
      <c r="V982" s="221"/>
      <c r="W982" s="221"/>
      <c r="X982" s="221"/>
      <c r="Y982" s="221"/>
      <c r="AO982" s="286"/>
    </row>
    <row r="983">
      <c r="S983" s="183"/>
      <c r="U983" s="221"/>
      <c r="V983" s="221"/>
      <c r="W983" s="221"/>
      <c r="X983" s="221"/>
      <c r="Y983" s="221"/>
      <c r="AO983" s="286"/>
    </row>
    <row r="984">
      <c r="S984" s="183"/>
      <c r="U984" s="221"/>
      <c r="V984" s="221"/>
      <c r="W984" s="221"/>
      <c r="X984" s="221"/>
      <c r="Y984" s="221"/>
      <c r="AO984" s="286"/>
    </row>
    <row r="985">
      <c r="S985" s="183"/>
      <c r="U985" s="221"/>
      <c r="V985" s="221"/>
      <c r="W985" s="221"/>
      <c r="X985" s="221"/>
      <c r="Y985" s="221"/>
      <c r="AO985" s="286"/>
    </row>
    <row r="986">
      <c r="S986" s="183"/>
      <c r="U986" s="221"/>
      <c r="V986" s="221"/>
      <c r="W986" s="221"/>
      <c r="X986" s="221"/>
      <c r="Y986" s="221"/>
      <c r="AO986" s="286"/>
    </row>
    <row r="987">
      <c r="S987" s="183"/>
      <c r="U987" s="221"/>
      <c r="V987" s="221"/>
      <c r="W987" s="221"/>
      <c r="X987" s="221"/>
      <c r="Y987" s="221"/>
      <c r="AO987" s="286"/>
    </row>
    <row r="988">
      <c r="S988" s="183"/>
      <c r="U988" s="221"/>
      <c r="V988" s="221"/>
      <c r="W988" s="221"/>
      <c r="X988" s="221"/>
      <c r="Y988" s="221"/>
      <c r="AO988" s="286"/>
    </row>
    <row r="989">
      <c r="S989" s="183"/>
      <c r="U989" s="221"/>
      <c r="V989" s="221"/>
      <c r="W989" s="221"/>
      <c r="X989" s="221"/>
      <c r="Y989" s="221"/>
      <c r="AO989" s="286"/>
    </row>
    <row r="990">
      <c r="S990" s="183"/>
      <c r="U990" s="221"/>
      <c r="V990" s="221"/>
      <c r="W990" s="221"/>
      <c r="X990" s="221"/>
      <c r="Y990" s="221"/>
      <c r="AO990" s="286"/>
    </row>
    <row r="991">
      <c r="S991" s="183"/>
      <c r="U991" s="221"/>
      <c r="V991" s="221"/>
      <c r="W991" s="221"/>
      <c r="X991" s="221"/>
      <c r="Y991" s="221"/>
      <c r="AO991" s="286"/>
    </row>
    <row r="992">
      <c r="S992" s="183"/>
      <c r="U992" s="221"/>
      <c r="V992" s="221"/>
      <c r="W992" s="221"/>
      <c r="X992" s="221"/>
      <c r="Y992" s="221"/>
      <c r="AO992" s="286"/>
    </row>
    <row r="993">
      <c r="S993" s="183"/>
      <c r="U993" s="221"/>
      <c r="V993" s="221"/>
      <c r="W993" s="221"/>
      <c r="X993" s="221"/>
      <c r="Y993" s="221"/>
      <c r="AO993" s="286"/>
    </row>
    <row r="994">
      <c r="S994" s="183"/>
      <c r="U994" s="221"/>
      <c r="V994" s="221"/>
      <c r="W994" s="221"/>
      <c r="X994" s="221"/>
      <c r="Y994" s="221"/>
      <c r="AO994" s="286"/>
    </row>
    <row r="995">
      <c r="S995" s="183"/>
      <c r="U995" s="221"/>
      <c r="V995" s="221"/>
      <c r="W995" s="221"/>
      <c r="X995" s="221"/>
      <c r="Y995" s="221"/>
      <c r="AO995" s="286"/>
    </row>
    <row r="996">
      <c r="S996" s="183"/>
      <c r="U996" s="221"/>
      <c r="V996" s="221"/>
      <c r="W996" s="221"/>
      <c r="X996" s="221"/>
      <c r="Y996" s="221"/>
      <c r="AO996" s="286"/>
    </row>
    <row r="997">
      <c r="S997" s="183"/>
      <c r="U997" s="221"/>
      <c r="V997" s="221"/>
      <c r="W997" s="221"/>
      <c r="X997" s="221"/>
      <c r="Y997" s="221"/>
      <c r="AO997" s="286"/>
    </row>
    <row r="998">
      <c r="S998" s="183"/>
      <c r="U998" s="221"/>
      <c r="V998" s="221"/>
      <c r="W998" s="221"/>
      <c r="X998" s="221"/>
      <c r="Y998" s="221"/>
      <c r="AO998" s="286"/>
    </row>
    <row r="999">
      <c r="S999" s="183"/>
      <c r="U999" s="221"/>
      <c r="V999" s="221"/>
      <c r="W999" s="221"/>
      <c r="X999" s="221"/>
      <c r="Y999" s="221"/>
      <c r="AO999" s="286"/>
    </row>
    <row r="1000">
      <c r="S1000" s="183"/>
      <c r="U1000" s="221"/>
      <c r="V1000" s="221"/>
      <c r="W1000" s="221"/>
      <c r="X1000" s="221"/>
      <c r="Y1000" s="221"/>
      <c r="AO1000" s="286"/>
    </row>
  </sheetData>
  <mergeCells count="10">
    <mergeCell ref="AK1:AO1"/>
    <mergeCell ref="AP1:AT1"/>
    <mergeCell ref="AU1:AY1"/>
    <mergeCell ref="B1:F1"/>
    <mergeCell ref="G1:K1"/>
    <mergeCell ref="L1:P1"/>
    <mergeCell ref="Q1:U1"/>
    <mergeCell ref="V1:Z1"/>
    <mergeCell ref="AA1:AE1"/>
    <mergeCell ref="AF1:AJ1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7" max="7" width="16.57"/>
    <col customWidth="1" min="8" max="8" width="15.57"/>
  </cols>
  <sheetData>
    <row r="1">
      <c r="A1" s="1" t="s">
        <v>19</v>
      </c>
      <c r="B1" s="2" t="s">
        <v>1</v>
      </c>
      <c r="C1" s="4">
        <v>31.0</v>
      </c>
      <c r="D1" s="5"/>
      <c r="E1" s="5"/>
      <c r="F1" s="5"/>
      <c r="G1" s="5" t="s">
        <v>3</v>
      </c>
      <c r="H1" s="5"/>
      <c r="I1" s="5"/>
      <c r="J1" s="5"/>
      <c r="K1" s="5"/>
      <c r="L1" s="5"/>
      <c r="M1" s="5"/>
      <c r="N1" s="10"/>
      <c r="O1" s="10"/>
    </row>
    <row r="2">
      <c r="A2" s="11"/>
      <c r="B2" s="12" t="s">
        <v>6</v>
      </c>
      <c r="C2" s="13">
        <v>31.0</v>
      </c>
      <c r="D2" s="5" t="s">
        <v>10</v>
      </c>
      <c r="E2" s="5"/>
      <c r="F2" s="5"/>
      <c r="G2" s="22">
        <f>TODAY()</f>
        <v>46308</v>
      </c>
      <c r="H2" s="15"/>
      <c r="I2" s="247"/>
      <c r="J2" s="20"/>
      <c r="K2" s="5"/>
      <c r="L2" s="10"/>
      <c r="M2" s="10"/>
      <c r="N2" s="10"/>
      <c r="O2" s="10"/>
    </row>
    <row r="3">
      <c r="A3" s="11"/>
      <c r="B3" s="5"/>
      <c r="C3" s="5"/>
      <c r="D3" s="5"/>
      <c r="E3" s="5"/>
      <c r="F3" s="5"/>
      <c r="G3" s="24" t="s">
        <v>13</v>
      </c>
      <c r="H3" s="27">
        <f>M39</f>
        <v>596521250</v>
      </c>
      <c r="I3" s="248"/>
      <c r="J3" s="5"/>
      <c r="K3" s="5"/>
      <c r="L3" s="10"/>
      <c r="M3" s="10"/>
      <c r="N3" s="10"/>
      <c r="O3" s="10"/>
    </row>
    <row r="4">
      <c r="A4" s="11"/>
      <c r="B4" s="5"/>
      <c r="C4" s="5"/>
      <c r="D4" s="5"/>
      <c r="E4" s="5"/>
      <c r="F4" s="5"/>
      <c r="G4" s="24" t="s">
        <v>22</v>
      </c>
      <c r="H4" s="32">
        <f>+M40</f>
        <v>13897156100</v>
      </c>
      <c r="I4" s="249">
        <f>N40</f>
        <v>0.9706751484</v>
      </c>
      <c r="J4" s="35"/>
      <c r="K4" s="5"/>
      <c r="L4" s="10"/>
      <c r="M4" s="10"/>
      <c r="N4" s="10"/>
      <c r="O4" s="10"/>
    </row>
    <row r="5">
      <c r="A5" s="11"/>
      <c r="B5" s="5"/>
      <c r="C5" s="5"/>
      <c r="D5" s="5"/>
      <c r="E5" s="5"/>
      <c r="F5" s="5"/>
      <c r="G5" s="24" t="s">
        <v>23</v>
      </c>
      <c r="H5" s="8">
        <f>M41</f>
        <v>13897156100</v>
      </c>
      <c r="I5" s="249">
        <f>M42</f>
        <v>0.9706751484</v>
      </c>
      <c r="J5" s="35"/>
      <c r="K5" s="5"/>
      <c r="L5" s="10"/>
      <c r="M5" s="10"/>
      <c r="N5" s="10"/>
      <c r="O5" s="10"/>
    </row>
    <row r="6">
      <c r="A6" s="11"/>
      <c r="B6" s="5"/>
      <c r="C6" s="5"/>
      <c r="D6" s="5"/>
      <c r="E6" s="5"/>
      <c r="F6" s="5"/>
      <c r="G6" s="43" t="s">
        <v>24</v>
      </c>
      <c r="H6" s="232">
        <f>N40</f>
        <v>0.9706751484</v>
      </c>
      <c r="I6" s="250">
        <f>100%/$C$1*C2</f>
        <v>1</v>
      </c>
      <c r="J6" s="48"/>
      <c r="K6" s="5"/>
      <c r="L6" s="10"/>
      <c r="M6" s="10"/>
      <c r="N6" s="10"/>
      <c r="O6" s="10"/>
      <c r="P6" s="104">
        <v>14.0</v>
      </c>
    </row>
    <row r="7">
      <c r="A7" s="11"/>
      <c r="B7" s="51" t="s">
        <v>25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0"/>
      <c r="O7" s="10"/>
    </row>
    <row r="8">
      <c r="A8" s="52" t="s">
        <v>0</v>
      </c>
      <c r="B8" s="54" t="s">
        <v>2</v>
      </c>
      <c r="C8" s="54" t="s">
        <v>4</v>
      </c>
      <c r="D8" s="54" t="s">
        <v>5</v>
      </c>
      <c r="E8" s="54" t="s">
        <v>7</v>
      </c>
      <c r="F8" s="54" t="s">
        <v>8</v>
      </c>
      <c r="G8" s="54" t="s">
        <v>9</v>
      </c>
      <c r="H8" s="54" t="s">
        <v>11</v>
      </c>
      <c r="I8" s="54" t="s">
        <v>12</v>
      </c>
      <c r="J8" s="54" t="s">
        <v>14</v>
      </c>
      <c r="K8" s="54" t="s">
        <v>26</v>
      </c>
      <c r="L8" s="57" t="s">
        <v>47</v>
      </c>
      <c r="M8" s="200" t="s">
        <v>29</v>
      </c>
      <c r="N8" s="58" t="s">
        <v>30</v>
      </c>
      <c r="O8" s="10"/>
    </row>
    <row r="9">
      <c r="A9" s="59">
        <v>46143.0</v>
      </c>
      <c r="B9" s="95">
        <v>4.87715E7</v>
      </c>
      <c r="C9" s="67">
        <v>7.38335E7</v>
      </c>
      <c r="D9" s="65">
        <v>6.164E7</v>
      </c>
      <c r="E9" s="67">
        <v>8.49385E7</v>
      </c>
      <c r="F9" s="67">
        <v>7.8814E7</v>
      </c>
      <c r="G9" s="67">
        <v>1.08E7</v>
      </c>
      <c r="H9" s="67">
        <v>2.8885E7</v>
      </c>
      <c r="I9" s="65">
        <v>4.376E7</v>
      </c>
      <c r="J9" s="67">
        <v>1.741025E7</v>
      </c>
      <c r="K9" s="65">
        <v>0.0</v>
      </c>
      <c r="L9" s="71">
        <v>2.255E7</v>
      </c>
      <c r="M9" s="32">
        <f t="shared" ref="M9:M16" si="1">SUM(B9:L9)</f>
        <v>471402750</v>
      </c>
      <c r="N9" s="10"/>
      <c r="O9" s="10"/>
    </row>
    <row r="10">
      <c r="A10" s="59">
        <v>46144.0</v>
      </c>
      <c r="B10" s="67">
        <v>8.057E7</v>
      </c>
      <c r="C10" s="67">
        <v>4.002E7</v>
      </c>
      <c r="D10" s="65">
        <v>1.23025E8</v>
      </c>
      <c r="E10" s="67">
        <v>8.96765E7</v>
      </c>
      <c r="F10" s="78">
        <v>1.18514E8</v>
      </c>
      <c r="G10" s="67">
        <v>3.2015E7</v>
      </c>
      <c r="H10" s="67">
        <v>8.4895E7</v>
      </c>
      <c r="I10" s="67">
        <v>2.9065E7</v>
      </c>
      <c r="J10" s="67">
        <v>1.4E7</v>
      </c>
      <c r="K10" s="65">
        <v>0.0</v>
      </c>
      <c r="L10" s="71">
        <v>1.99E7</v>
      </c>
      <c r="M10" s="32">
        <f t="shared" si="1"/>
        <v>631680500</v>
      </c>
      <c r="N10" s="10"/>
      <c r="O10" s="10"/>
    </row>
    <row r="11">
      <c r="A11" s="59">
        <v>46145.0</v>
      </c>
      <c r="B11" s="65">
        <v>1.7E7</v>
      </c>
      <c r="C11" s="67">
        <v>3.198E7</v>
      </c>
      <c r="D11" s="65">
        <v>6.7445E7</v>
      </c>
      <c r="E11" s="63">
        <v>6.94085E7</v>
      </c>
      <c r="F11" s="67">
        <v>5.27005E7</v>
      </c>
      <c r="G11" s="65">
        <v>6950000.0</v>
      </c>
      <c r="H11" s="65">
        <v>5.302E7</v>
      </c>
      <c r="I11" s="67">
        <v>4.158E7</v>
      </c>
      <c r="J11" s="67">
        <v>0.0</v>
      </c>
      <c r="K11" s="65">
        <v>0.0</v>
      </c>
      <c r="L11" s="71">
        <v>1.635E7</v>
      </c>
      <c r="M11" s="32">
        <f t="shared" si="1"/>
        <v>356434000</v>
      </c>
      <c r="N11" s="10"/>
      <c r="O11" s="10"/>
    </row>
    <row r="12">
      <c r="A12" s="59">
        <v>46146.0</v>
      </c>
      <c r="B12" s="95">
        <v>4.55645E7</v>
      </c>
      <c r="C12" s="67">
        <v>0.0</v>
      </c>
      <c r="D12" s="65">
        <v>4.9581E7</v>
      </c>
      <c r="E12" s="67">
        <v>6.17835E7</v>
      </c>
      <c r="F12" s="67">
        <v>9590000.0</v>
      </c>
      <c r="G12" s="67">
        <v>1300000.0</v>
      </c>
      <c r="H12" s="67">
        <v>4.078E7</v>
      </c>
      <c r="I12" s="67">
        <v>4.35065E7</v>
      </c>
      <c r="J12" s="67">
        <v>3.812E7</v>
      </c>
      <c r="K12" s="65">
        <v>4.10265E7</v>
      </c>
      <c r="L12" s="71">
        <v>1440000.0</v>
      </c>
      <c r="M12" s="32">
        <f t="shared" si="1"/>
        <v>332692000</v>
      </c>
      <c r="N12" s="10"/>
      <c r="O12" s="10"/>
    </row>
    <row r="13">
      <c r="A13" s="59">
        <v>46147.0</v>
      </c>
      <c r="B13" s="95">
        <v>2.824E7</v>
      </c>
      <c r="C13" s="67">
        <v>2.1E7</v>
      </c>
      <c r="D13" s="65">
        <v>4.09495E7</v>
      </c>
      <c r="E13" s="63">
        <v>2.3727E7</v>
      </c>
      <c r="F13" s="85">
        <v>2.45135E7</v>
      </c>
      <c r="G13" s="67">
        <v>1400000.0</v>
      </c>
      <c r="H13" s="65">
        <v>1.48495E7</v>
      </c>
      <c r="I13" s="87">
        <v>1.04E7</v>
      </c>
      <c r="J13" s="67">
        <v>1.13E7</v>
      </c>
      <c r="K13" s="65">
        <v>1.107E7</v>
      </c>
      <c r="L13" s="71">
        <v>4000000.0</v>
      </c>
      <c r="M13" s="32">
        <f t="shared" si="1"/>
        <v>191449500</v>
      </c>
      <c r="N13" s="35"/>
      <c r="O13" s="10"/>
    </row>
    <row r="14">
      <c r="A14" s="59">
        <v>46148.0</v>
      </c>
      <c r="B14" s="65">
        <v>3.529E7</v>
      </c>
      <c r="C14" s="252">
        <v>2.09E7</v>
      </c>
      <c r="D14" s="65">
        <v>7.7319E7</v>
      </c>
      <c r="E14" s="67">
        <v>8200000.0</v>
      </c>
      <c r="F14" s="67">
        <v>1.18E7</v>
      </c>
      <c r="G14" s="67">
        <v>2425000.0</v>
      </c>
      <c r="H14" s="65">
        <v>4.53555E7</v>
      </c>
      <c r="I14" s="87">
        <v>4.074625E7</v>
      </c>
      <c r="J14" s="67">
        <v>5900000.0</v>
      </c>
      <c r="K14" s="65">
        <v>1.9062E7</v>
      </c>
      <c r="L14" s="71">
        <v>1.306E7</v>
      </c>
      <c r="M14" s="32">
        <f t="shared" si="1"/>
        <v>280057750</v>
      </c>
      <c r="N14" s="35"/>
      <c r="O14" s="10"/>
    </row>
    <row r="15">
      <c r="A15" s="59">
        <v>46149.0</v>
      </c>
      <c r="B15" s="233">
        <v>3.463E7</v>
      </c>
      <c r="C15" s="65">
        <v>0.0</v>
      </c>
      <c r="D15" s="65">
        <v>2.2355E8</v>
      </c>
      <c r="E15" s="67">
        <v>9.5411E7</v>
      </c>
      <c r="F15" s="67">
        <v>0.0</v>
      </c>
      <c r="G15" s="67">
        <v>1.165E7</v>
      </c>
      <c r="H15" s="65">
        <v>3.99635E7</v>
      </c>
      <c r="I15" s="67">
        <v>1.75E7</v>
      </c>
      <c r="J15" s="67">
        <v>1.8665E7</v>
      </c>
      <c r="K15" s="65">
        <v>0.0</v>
      </c>
      <c r="L15" s="71">
        <v>1.147E7</v>
      </c>
      <c r="M15" s="32">
        <f t="shared" si="1"/>
        <v>452839500</v>
      </c>
      <c r="N15" s="35"/>
      <c r="O15" s="10"/>
    </row>
    <row r="16">
      <c r="A16" s="59">
        <v>46150.0</v>
      </c>
      <c r="B16" s="95">
        <v>7.842975E7</v>
      </c>
      <c r="C16" s="252">
        <v>2.516E7</v>
      </c>
      <c r="D16" s="65">
        <v>3.40115E7</v>
      </c>
      <c r="E16" s="67">
        <v>7.9024E7</v>
      </c>
      <c r="F16" s="67">
        <v>8.38765E7</v>
      </c>
      <c r="G16" s="96">
        <v>6750000.0</v>
      </c>
      <c r="H16" s="67">
        <v>2.551325E7</v>
      </c>
      <c r="I16" s="67">
        <v>2.85525E7</v>
      </c>
      <c r="J16" s="67">
        <v>9090000.0</v>
      </c>
      <c r="K16" s="65">
        <v>0.0</v>
      </c>
      <c r="L16" s="71">
        <v>1.925E7</v>
      </c>
      <c r="M16" s="32">
        <f t="shared" si="1"/>
        <v>389657500</v>
      </c>
      <c r="N16" s="35"/>
      <c r="O16" s="99"/>
    </row>
    <row r="17">
      <c r="A17" s="59">
        <v>46151.0</v>
      </c>
      <c r="B17" s="95">
        <v>9.2636E7</v>
      </c>
      <c r="C17" s="252">
        <v>4.75E7</v>
      </c>
      <c r="D17" s="65">
        <v>9.6959E7</v>
      </c>
      <c r="E17" s="67">
        <v>4.899E7</v>
      </c>
      <c r="F17" s="67">
        <v>1.4786025E8</v>
      </c>
      <c r="G17" s="65">
        <v>6325000.0</v>
      </c>
      <c r="H17" s="67">
        <v>2.836E7</v>
      </c>
      <c r="I17" s="253">
        <v>8330000.0</v>
      </c>
      <c r="J17" s="67">
        <v>8.842E7</v>
      </c>
      <c r="K17" s="65">
        <v>0.0</v>
      </c>
      <c r="L17" s="71"/>
      <c r="M17" s="32">
        <f t="shared" ref="M17:M39" si="2">SUM(B17:K17)</f>
        <v>565380250</v>
      </c>
      <c r="N17" s="10"/>
      <c r="O17" s="35"/>
    </row>
    <row r="18">
      <c r="A18" s="59">
        <v>46152.0</v>
      </c>
      <c r="B18" s="96">
        <v>1.2173775E8</v>
      </c>
      <c r="C18" s="252">
        <v>3.8815E7</v>
      </c>
      <c r="D18" s="65">
        <v>5.831E7</v>
      </c>
      <c r="E18" s="67">
        <v>1.03542E8</v>
      </c>
      <c r="F18" s="67">
        <v>3.826E7</v>
      </c>
      <c r="G18" s="67">
        <v>1.6485E7</v>
      </c>
      <c r="H18" s="67">
        <v>4.4317E7</v>
      </c>
      <c r="I18" s="67">
        <v>5.5234E7</v>
      </c>
      <c r="J18" s="65">
        <v>6.4914E7</v>
      </c>
      <c r="K18" s="65">
        <v>0.0</v>
      </c>
      <c r="L18" s="71"/>
      <c r="M18" s="32">
        <f t="shared" si="2"/>
        <v>541614750</v>
      </c>
      <c r="N18" s="10"/>
      <c r="O18" s="10"/>
    </row>
    <row r="19">
      <c r="A19" s="59">
        <v>46153.0</v>
      </c>
      <c r="B19" s="96">
        <v>3.0885E7</v>
      </c>
      <c r="C19" s="252">
        <v>2.4792E7</v>
      </c>
      <c r="D19" s="65">
        <v>2.152E7</v>
      </c>
      <c r="E19" s="67">
        <v>5.22115E7</v>
      </c>
      <c r="F19" s="67">
        <v>1.995E7</v>
      </c>
      <c r="G19" s="67">
        <v>4600000.0</v>
      </c>
      <c r="H19" s="67">
        <v>2.408E7</v>
      </c>
      <c r="I19" s="67">
        <v>4.17385E7</v>
      </c>
      <c r="J19" s="65">
        <v>2.59E7</v>
      </c>
      <c r="K19" s="65">
        <v>4.5831E7</v>
      </c>
      <c r="L19" s="71"/>
      <c r="M19" s="32">
        <f t="shared" si="2"/>
        <v>291508000</v>
      </c>
      <c r="N19" s="10"/>
      <c r="O19" s="10"/>
    </row>
    <row r="20">
      <c r="A20" s="59">
        <v>46154.0</v>
      </c>
      <c r="B20" s="95">
        <v>4.2161E7</v>
      </c>
      <c r="C20" s="67">
        <v>9565000.0</v>
      </c>
      <c r="D20" s="65">
        <v>6.13315E7</v>
      </c>
      <c r="E20" s="67">
        <v>7.0079E7</v>
      </c>
      <c r="F20" s="67">
        <v>2.9685E7</v>
      </c>
      <c r="G20" s="67">
        <v>0.0</v>
      </c>
      <c r="H20" s="67">
        <v>1.578E7</v>
      </c>
      <c r="I20" s="65">
        <v>5548500.0</v>
      </c>
      <c r="J20" s="65">
        <v>4320000.0</v>
      </c>
      <c r="K20" s="65">
        <v>3.67765E7</v>
      </c>
      <c r="L20" s="71"/>
      <c r="M20" s="32">
        <f t="shared" si="2"/>
        <v>275246500</v>
      </c>
      <c r="N20" s="10"/>
      <c r="O20" s="10"/>
    </row>
    <row r="21">
      <c r="A21" s="59">
        <v>46155.0</v>
      </c>
      <c r="B21" s="95">
        <v>2.215E7</v>
      </c>
      <c r="C21" s="67">
        <v>1.044E7</v>
      </c>
      <c r="D21" s="65">
        <v>6.6238E7</v>
      </c>
      <c r="E21" s="67">
        <v>1.51E7</v>
      </c>
      <c r="F21" s="78">
        <v>4.778E7</v>
      </c>
      <c r="G21" s="67">
        <v>1.41E7</v>
      </c>
      <c r="H21" s="67">
        <v>0.0</v>
      </c>
      <c r="I21" s="87">
        <v>1.092E7</v>
      </c>
      <c r="J21" s="65">
        <v>1.3868E7</v>
      </c>
      <c r="K21" s="67">
        <v>2.1236E7</v>
      </c>
      <c r="L21" s="71"/>
      <c r="M21" s="32">
        <f t="shared" si="2"/>
        <v>221832000</v>
      </c>
      <c r="N21" s="10"/>
      <c r="O21" s="10"/>
    </row>
    <row r="22">
      <c r="A22" s="59">
        <v>46156.0</v>
      </c>
      <c r="B22" s="96">
        <v>1.9E7</v>
      </c>
      <c r="C22" s="67">
        <v>2.636E7</v>
      </c>
      <c r="D22" s="65">
        <v>1.653615E8</v>
      </c>
      <c r="E22" s="67">
        <v>4.1405E7</v>
      </c>
      <c r="F22" s="67">
        <v>4.851E7</v>
      </c>
      <c r="G22" s="67">
        <v>1.35E7</v>
      </c>
      <c r="H22" s="67">
        <v>4.718E7</v>
      </c>
      <c r="I22" s="87">
        <v>1.21E7</v>
      </c>
      <c r="J22" s="65">
        <v>0.0</v>
      </c>
      <c r="K22" s="65">
        <v>0.0</v>
      </c>
      <c r="L22" s="71"/>
      <c r="M22" s="32">
        <f t="shared" si="2"/>
        <v>373416500</v>
      </c>
      <c r="N22" s="10"/>
      <c r="O22" s="10"/>
    </row>
    <row r="23">
      <c r="A23" s="59">
        <v>46157.0</v>
      </c>
      <c r="B23" s="96">
        <v>6.0425E7</v>
      </c>
      <c r="C23" s="65">
        <v>7.22425E7</v>
      </c>
      <c r="D23" s="65">
        <v>9.9208E7</v>
      </c>
      <c r="E23" s="65">
        <v>6.74735E7</v>
      </c>
      <c r="F23" s="65">
        <v>5.58615E7</v>
      </c>
      <c r="G23" s="65">
        <v>2.209E7</v>
      </c>
      <c r="H23" s="65">
        <v>4.6985E7</v>
      </c>
      <c r="I23" s="65">
        <v>2.98665E7</v>
      </c>
      <c r="J23" s="65">
        <v>4.9856E7</v>
      </c>
      <c r="K23" s="65">
        <v>2.4865E7</v>
      </c>
      <c r="L23" s="105"/>
      <c r="M23" s="32">
        <f t="shared" si="2"/>
        <v>528873000</v>
      </c>
      <c r="N23" s="106"/>
      <c r="O23" s="106"/>
    </row>
    <row r="24">
      <c r="A24" s="59">
        <v>46158.0</v>
      </c>
      <c r="B24" s="96">
        <v>1.1008975E8</v>
      </c>
      <c r="C24" s="65">
        <v>1.7664E7</v>
      </c>
      <c r="D24" s="65">
        <v>1.08603E8</v>
      </c>
      <c r="E24" s="65">
        <v>1.2148925E8</v>
      </c>
      <c r="F24" s="65">
        <v>5.869E7</v>
      </c>
      <c r="G24" s="65">
        <v>1.93E7</v>
      </c>
      <c r="H24" s="65">
        <v>1.165E7</v>
      </c>
      <c r="I24" s="65">
        <v>5.886E7</v>
      </c>
      <c r="J24" s="65">
        <v>0.0</v>
      </c>
      <c r="K24" s="65">
        <v>0.0</v>
      </c>
      <c r="L24" s="105"/>
      <c r="M24" s="32">
        <f t="shared" si="2"/>
        <v>506346000</v>
      </c>
      <c r="N24" s="106"/>
      <c r="O24" s="106"/>
    </row>
    <row r="25">
      <c r="A25" s="59">
        <v>46159.0</v>
      </c>
      <c r="B25" s="65">
        <v>1.037996E8</v>
      </c>
      <c r="C25" s="65">
        <v>2.68485E7</v>
      </c>
      <c r="D25" s="65">
        <v>7.2363E7</v>
      </c>
      <c r="E25" s="65">
        <v>8.90425E7</v>
      </c>
      <c r="F25" s="65">
        <v>5.538525E7</v>
      </c>
      <c r="G25" s="65">
        <v>8960000.0</v>
      </c>
      <c r="H25" s="65">
        <v>6.7725E7</v>
      </c>
      <c r="I25" s="87">
        <v>3.085E7</v>
      </c>
      <c r="J25" s="65">
        <v>2.064E7</v>
      </c>
      <c r="K25" s="65">
        <v>0.0</v>
      </c>
      <c r="L25" s="105"/>
      <c r="M25" s="32">
        <f t="shared" si="2"/>
        <v>475613850</v>
      </c>
      <c r="N25" s="106"/>
      <c r="O25" s="106"/>
    </row>
    <row r="26">
      <c r="A26" s="59">
        <v>46160.0</v>
      </c>
      <c r="B26" s="95">
        <v>3.46E7</v>
      </c>
      <c r="C26" s="65">
        <v>0.0</v>
      </c>
      <c r="D26" s="65">
        <v>6.2038E7</v>
      </c>
      <c r="E26" s="65">
        <v>4.4044E7</v>
      </c>
      <c r="F26" s="65">
        <v>1.435E7</v>
      </c>
      <c r="G26" s="65">
        <v>2500000.0</v>
      </c>
      <c r="H26" s="65">
        <v>0.0</v>
      </c>
      <c r="I26" s="67">
        <v>3.19E7</v>
      </c>
      <c r="J26" s="67">
        <v>0.0</v>
      </c>
      <c r="K26" s="65">
        <v>4.097E7</v>
      </c>
      <c r="L26" s="105"/>
      <c r="M26" s="32">
        <f t="shared" si="2"/>
        <v>230402000</v>
      </c>
      <c r="N26" s="106"/>
      <c r="O26" s="106"/>
    </row>
    <row r="27">
      <c r="A27" s="59">
        <v>46161.0</v>
      </c>
      <c r="B27" s="96">
        <v>6.296E7</v>
      </c>
      <c r="C27" s="65">
        <v>6.1118E7</v>
      </c>
      <c r="D27" s="65">
        <v>8.36575E7</v>
      </c>
      <c r="E27" s="65">
        <v>5.84E7</v>
      </c>
      <c r="F27" s="65">
        <v>5.14045E7</v>
      </c>
      <c r="G27" s="65">
        <v>1.2765E7</v>
      </c>
      <c r="H27" s="65">
        <v>1.39E7</v>
      </c>
      <c r="I27" s="87">
        <v>0.0</v>
      </c>
      <c r="J27" s="65">
        <v>1.604E7</v>
      </c>
      <c r="K27" s="65">
        <v>0.0</v>
      </c>
      <c r="L27" s="105"/>
      <c r="M27" s="32">
        <f t="shared" si="2"/>
        <v>360245000</v>
      </c>
      <c r="N27" s="106"/>
      <c r="O27" s="106"/>
    </row>
    <row r="28">
      <c r="A28" s="59">
        <v>46162.0</v>
      </c>
      <c r="B28" s="65">
        <v>2.92785E7</v>
      </c>
      <c r="C28" s="65">
        <v>1.13E7</v>
      </c>
      <c r="D28" s="65">
        <v>4.81965E7</v>
      </c>
      <c r="E28" s="65">
        <v>7.0215E7</v>
      </c>
      <c r="F28" s="65">
        <v>5.779E7</v>
      </c>
      <c r="G28" s="65">
        <v>2.4575E7</v>
      </c>
      <c r="H28" s="65">
        <v>0.0</v>
      </c>
      <c r="I28" s="65">
        <v>2.64685E7</v>
      </c>
      <c r="J28" s="65">
        <v>2.97585E7</v>
      </c>
      <c r="K28" s="65">
        <v>1.764E7</v>
      </c>
      <c r="L28" s="105"/>
      <c r="M28" s="32">
        <f t="shared" si="2"/>
        <v>315222000</v>
      </c>
      <c r="N28" s="106"/>
      <c r="O28" s="106"/>
    </row>
    <row r="29">
      <c r="A29" s="59">
        <v>46163.0</v>
      </c>
      <c r="B29" s="96">
        <v>1.046655E8</v>
      </c>
      <c r="C29" s="65">
        <v>8.894E7</v>
      </c>
      <c r="D29" s="65">
        <v>3.785E7</v>
      </c>
      <c r="E29" s="65">
        <v>4.95E7</v>
      </c>
      <c r="F29" s="65">
        <v>1.534E7</v>
      </c>
      <c r="G29" s="65">
        <v>4.18E7</v>
      </c>
      <c r="H29" s="75">
        <v>5.69E7</v>
      </c>
      <c r="I29" s="65">
        <v>6000000.0</v>
      </c>
      <c r="J29" s="50">
        <v>3990000.0</v>
      </c>
      <c r="K29" s="65">
        <v>1.134E7</v>
      </c>
      <c r="L29" s="105"/>
      <c r="M29" s="32">
        <f t="shared" si="2"/>
        <v>416325500</v>
      </c>
      <c r="N29" s="106"/>
      <c r="O29" s="10"/>
    </row>
    <row r="30">
      <c r="A30" s="59">
        <v>46164.0</v>
      </c>
      <c r="B30" s="96">
        <v>6.15945E7</v>
      </c>
      <c r="C30" s="65">
        <v>5.4073E7</v>
      </c>
      <c r="D30" s="65">
        <v>1.42468E8</v>
      </c>
      <c r="E30" s="65">
        <v>5.5436E7</v>
      </c>
      <c r="F30" s="65">
        <v>1.01189E8</v>
      </c>
      <c r="G30" s="65">
        <v>1.86E7</v>
      </c>
      <c r="H30" s="65">
        <v>3.952E7</v>
      </c>
      <c r="I30" s="65">
        <v>0.0</v>
      </c>
      <c r="J30" s="65">
        <v>0.0</v>
      </c>
      <c r="K30" s="65" t="s">
        <v>58</v>
      </c>
      <c r="L30" s="105"/>
      <c r="M30" s="32">
        <f t="shared" si="2"/>
        <v>472880500</v>
      </c>
      <c r="N30" s="106"/>
      <c r="O30" s="106"/>
    </row>
    <row r="31">
      <c r="A31" s="59">
        <v>46165.0</v>
      </c>
      <c r="B31" s="96">
        <v>3.8605E7</v>
      </c>
      <c r="C31" s="65">
        <v>8.52985E7</v>
      </c>
      <c r="D31" s="65">
        <v>9.425975E7</v>
      </c>
      <c r="E31" s="65">
        <v>8.12385E7</v>
      </c>
      <c r="F31" s="65">
        <v>3.713025E7</v>
      </c>
      <c r="G31" s="65">
        <v>3700000.0</v>
      </c>
      <c r="H31" s="65">
        <v>3.283E7</v>
      </c>
      <c r="I31" s="65">
        <v>8.084E7</v>
      </c>
      <c r="J31" s="65">
        <v>9760000.0</v>
      </c>
      <c r="K31" s="65">
        <v>0.0</v>
      </c>
      <c r="L31" s="71"/>
      <c r="M31" s="32">
        <f t="shared" si="2"/>
        <v>463662000</v>
      </c>
      <c r="N31" s="10"/>
      <c r="O31" s="10"/>
    </row>
    <row r="32">
      <c r="A32" s="59">
        <v>46166.0</v>
      </c>
      <c r="B32" s="65">
        <v>1.592045E8</v>
      </c>
      <c r="C32" s="65">
        <v>9810000.0</v>
      </c>
      <c r="D32" s="65">
        <v>2.3294E7</v>
      </c>
      <c r="E32" s="65">
        <v>7.43915E7</v>
      </c>
      <c r="F32" s="65">
        <v>2.954E7</v>
      </c>
      <c r="G32" s="67">
        <v>4.945E7</v>
      </c>
      <c r="H32" s="65">
        <v>2.95085E7</v>
      </c>
      <c r="I32" s="116">
        <v>3.01625E7</v>
      </c>
      <c r="J32" s="65">
        <v>3.3426E7</v>
      </c>
      <c r="K32" s="65">
        <v>0.0</v>
      </c>
      <c r="L32" s="71"/>
      <c r="M32" s="32">
        <f t="shared" si="2"/>
        <v>438787000</v>
      </c>
      <c r="N32" s="10"/>
      <c r="O32" s="10"/>
    </row>
    <row r="33">
      <c r="A33" s="59">
        <v>46167.0</v>
      </c>
      <c r="B33" s="65">
        <v>6.197E7</v>
      </c>
      <c r="C33" s="65">
        <v>3.3246E7</v>
      </c>
      <c r="D33" s="65">
        <v>2.114E7</v>
      </c>
      <c r="E33" s="65">
        <v>1.6578E7</v>
      </c>
      <c r="F33" s="65">
        <v>1.269E7</v>
      </c>
      <c r="G33" s="65">
        <v>8450000.0</v>
      </c>
      <c r="H33" s="87">
        <v>0.0</v>
      </c>
      <c r="I33" s="87">
        <v>5.7314E7</v>
      </c>
      <c r="J33" s="65">
        <v>3.196E7</v>
      </c>
      <c r="K33" s="65">
        <v>0.0</v>
      </c>
      <c r="L33" s="71"/>
      <c r="M33" s="32">
        <f t="shared" si="2"/>
        <v>243348000</v>
      </c>
      <c r="N33" s="10"/>
      <c r="O33" s="10"/>
    </row>
    <row r="34">
      <c r="A34" s="59">
        <v>46168.0</v>
      </c>
      <c r="B34" s="65">
        <v>3.08E7</v>
      </c>
      <c r="C34" s="65">
        <v>5.1972E7</v>
      </c>
      <c r="D34" s="65">
        <v>8.077E7</v>
      </c>
      <c r="E34" s="65">
        <v>5.5341E7</v>
      </c>
      <c r="F34" s="117">
        <v>1.933E7</v>
      </c>
      <c r="G34" s="65">
        <v>7625000.0</v>
      </c>
      <c r="H34" s="65">
        <v>8.1114E7</v>
      </c>
      <c r="I34" s="87">
        <v>2.113E7</v>
      </c>
      <c r="J34" s="65">
        <v>7300000.0</v>
      </c>
      <c r="K34" s="65">
        <v>0.0</v>
      </c>
      <c r="L34" s="71"/>
      <c r="M34" s="32">
        <f t="shared" si="2"/>
        <v>355382000</v>
      </c>
      <c r="N34" s="5"/>
      <c r="O34" s="35"/>
      <c r="Q34" s="104">
        <v>2.322E7</v>
      </c>
    </row>
    <row r="35">
      <c r="A35" s="59">
        <v>46169.0</v>
      </c>
      <c r="B35" s="96">
        <v>1.490135E8</v>
      </c>
      <c r="C35" s="65">
        <v>5.00155E7</v>
      </c>
      <c r="D35" s="65">
        <v>7.67205E7</v>
      </c>
      <c r="E35" s="65">
        <v>1.3596E8</v>
      </c>
      <c r="F35" s="65">
        <v>6.4147E7</v>
      </c>
      <c r="G35" s="65">
        <v>2.7275E7</v>
      </c>
      <c r="H35" s="65">
        <v>6.8104E7</v>
      </c>
      <c r="I35" s="87">
        <v>8.033825E7</v>
      </c>
      <c r="J35" s="65">
        <v>7.39245E7</v>
      </c>
      <c r="K35" s="65">
        <v>0.0</v>
      </c>
      <c r="L35" s="71"/>
      <c r="M35" s="32">
        <f t="shared" si="2"/>
        <v>725498250</v>
      </c>
      <c r="N35" s="10"/>
      <c r="O35" s="1">
        <v>2850000.0</v>
      </c>
      <c r="P35" s="104">
        <v>-2850000.0</v>
      </c>
      <c r="Q35" s="204">
        <f>P35-O35</f>
        <v>-5700000</v>
      </c>
    </row>
    <row r="36">
      <c r="A36" s="59">
        <v>46170.0</v>
      </c>
      <c r="B36" s="96">
        <v>9.682E7</v>
      </c>
      <c r="C36" s="65">
        <v>2.35405E7</v>
      </c>
      <c r="D36" s="65">
        <v>2.804075E8</v>
      </c>
      <c r="E36" s="65">
        <v>1.28609E8</v>
      </c>
      <c r="F36" s="65">
        <v>6.99215E7</v>
      </c>
      <c r="G36" s="67">
        <v>4.793E7</v>
      </c>
      <c r="H36" s="65">
        <v>1.0429E8</v>
      </c>
      <c r="I36" s="65">
        <v>6.898E7</v>
      </c>
      <c r="J36" s="65">
        <v>3.73385E7</v>
      </c>
      <c r="K36" s="65">
        <v>2.392E7</v>
      </c>
      <c r="L36" s="71"/>
      <c r="M36" s="32">
        <f t="shared" si="2"/>
        <v>881757000</v>
      </c>
      <c r="N36" s="5"/>
      <c r="O36" s="10"/>
      <c r="Q36" s="204">
        <f>Q34+Q35</f>
        <v>17520000</v>
      </c>
    </row>
    <row r="37">
      <c r="A37" s="59">
        <v>46171.0</v>
      </c>
      <c r="B37" s="96">
        <v>1.83474E8</v>
      </c>
      <c r="C37" s="118">
        <v>8.3265E7</v>
      </c>
      <c r="D37" s="65">
        <v>1.03296E8</v>
      </c>
      <c r="E37" s="118">
        <v>6.579E7</v>
      </c>
      <c r="F37" s="65">
        <v>1.665E7</v>
      </c>
      <c r="G37" s="118">
        <v>1.963E7</v>
      </c>
      <c r="H37" s="118">
        <v>8.0185E7</v>
      </c>
      <c r="I37" s="118">
        <v>2.54E7</v>
      </c>
      <c r="J37" s="236">
        <v>6.148225E7</v>
      </c>
      <c r="K37" s="118">
        <v>2.887E7</v>
      </c>
      <c r="L37" s="71"/>
      <c r="M37" s="32">
        <f t="shared" si="2"/>
        <v>668042250</v>
      </c>
      <c r="O37" s="10"/>
    </row>
    <row r="38">
      <c r="A38" s="59">
        <v>46172.0</v>
      </c>
      <c r="B38" s="96">
        <v>1.840665E8</v>
      </c>
      <c r="C38" s="118">
        <v>2.99E7</v>
      </c>
      <c r="D38" s="118">
        <v>6.8364E7</v>
      </c>
      <c r="E38" s="118">
        <v>1.6423E8</v>
      </c>
      <c r="F38" s="65">
        <v>1.792275E8</v>
      </c>
      <c r="G38" s="118">
        <v>2.165E7</v>
      </c>
      <c r="H38" s="118">
        <v>1.143625E8</v>
      </c>
      <c r="I38" s="118">
        <v>3.148E7</v>
      </c>
      <c r="J38" s="236">
        <v>4.97585E7</v>
      </c>
      <c r="K38" s="236">
        <v>0.0</v>
      </c>
      <c r="L38" s="71"/>
      <c r="M38" s="32">
        <f t="shared" si="2"/>
        <v>843039000</v>
      </c>
      <c r="O38" s="10"/>
    </row>
    <row r="39">
      <c r="A39" s="59">
        <v>46173.0</v>
      </c>
      <c r="B39" s="118">
        <v>5.4811E7</v>
      </c>
      <c r="C39" s="236">
        <v>3.2E7</v>
      </c>
      <c r="D39" s="207">
        <v>1.25235E8</v>
      </c>
      <c r="E39" s="118">
        <v>1.55265E8</v>
      </c>
      <c r="F39" s="65">
        <v>6.341E7</v>
      </c>
      <c r="G39" s="118">
        <v>4.21E7</v>
      </c>
      <c r="H39" s="118">
        <v>8.536E7</v>
      </c>
      <c r="I39" s="236">
        <v>0.0</v>
      </c>
      <c r="J39" s="236">
        <v>3.834025E7</v>
      </c>
      <c r="K39" s="236">
        <v>0.0</v>
      </c>
      <c r="M39" s="32">
        <f t="shared" si="2"/>
        <v>596521250</v>
      </c>
    </row>
    <row r="40">
      <c r="A40" s="125" t="s">
        <v>31</v>
      </c>
      <c r="B40" s="126">
        <f t="shared" ref="B40:M40" si="3">SUM(B9:B39)</f>
        <v>2223242850</v>
      </c>
      <c r="C40" s="126">
        <f t="shared" si="3"/>
        <v>1101599000</v>
      </c>
      <c r="D40" s="126">
        <f t="shared" si="3"/>
        <v>2675111750</v>
      </c>
      <c r="E40" s="126">
        <f t="shared" si="3"/>
        <v>2276499750</v>
      </c>
      <c r="F40" s="126">
        <f t="shared" si="3"/>
        <v>1613910250</v>
      </c>
      <c r="G40" s="126">
        <f t="shared" si="3"/>
        <v>506700000</v>
      </c>
      <c r="H40" s="126">
        <f t="shared" si="3"/>
        <v>1325412750</v>
      </c>
      <c r="I40" s="126">
        <f t="shared" si="3"/>
        <v>968571000</v>
      </c>
      <c r="J40" s="126">
        <f t="shared" si="3"/>
        <v>775481750</v>
      </c>
      <c r="K40" s="126">
        <f t="shared" si="3"/>
        <v>322607000</v>
      </c>
      <c r="L40" s="126">
        <f t="shared" si="3"/>
        <v>108020000</v>
      </c>
      <c r="M40" s="126">
        <f t="shared" si="3"/>
        <v>13897156100</v>
      </c>
      <c r="N40" s="129">
        <f>M40/M43</f>
        <v>0.9706751484</v>
      </c>
      <c r="O40" s="130"/>
    </row>
    <row r="41">
      <c r="A41" s="131" t="s">
        <v>32</v>
      </c>
      <c r="B41" s="132">
        <f t="shared" ref="B41:F41" si="4">B40*$C$1/$C$2</f>
        <v>2223242850</v>
      </c>
      <c r="C41" s="132">
        <f t="shared" si="4"/>
        <v>1101599000</v>
      </c>
      <c r="D41" s="132">
        <f t="shared" si="4"/>
        <v>2675111750</v>
      </c>
      <c r="E41" s="132">
        <f t="shared" si="4"/>
        <v>2276499750</v>
      </c>
      <c r="F41" s="132">
        <f t="shared" si="4"/>
        <v>1613910250</v>
      </c>
      <c r="G41" s="132">
        <f>G40/C2*C1</f>
        <v>506700000</v>
      </c>
      <c r="H41" s="132">
        <f t="shared" ref="H41:K41" si="5">H40*$C$1/$C$2</f>
        <v>1325412750</v>
      </c>
      <c r="I41" s="132">
        <f t="shared" si="5"/>
        <v>968571000</v>
      </c>
      <c r="J41" s="132">
        <f t="shared" si="5"/>
        <v>775481750</v>
      </c>
      <c r="K41" s="132">
        <f t="shared" si="5"/>
        <v>322607000</v>
      </c>
      <c r="L41" s="254">
        <v>1.0802E8</v>
      </c>
      <c r="M41" s="132">
        <f>SUM(B41:L41)</f>
        <v>13897156100</v>
      </c>
      <c r="N41" s="10"/>
      <c r="O41" s="10"/>
    </row>
    <row r="42">
      <c r="A42" s="134" t="s">
        <v>33</v>
      </c>
      <c r="B42" s="134">
        <f t="shared" ref="B42:K42" si="6">B41/B43</f>
        <v>1.269698944</v>
      </c>
      <c r="C42" s="134">
        <f t="shared" si="6"/>
        <v>0.9722850838</v>
      </c>
      <c r="D42" s="134">
        <f t="shared" si="6"/>
        <v>1.03887835</v>
      </c>
      <c r="E42" s="134">
        <f t="shared" si="6"/>
        <v>1.052473301</v>
      </c>
      <c r="F42" s="134">
        <f t="shared" si="6"/>
        <v>0.6964014024</v>
      </c>
      <c r="G42" s="134">
        <f t="shared" si="6"/>
        <v>0.9838834951</v>
      </c>
      <c r="H42" s="134">
        <f t="shared" si="6"/>
        <v>1.072340412</v>
      </c>
      <c r="I42" s="134">
        <f t="shared" si="6"/>
        <v>0.7233539955</v>
      </c>
      <c r="J42" s="134">
        <f t="shared" si="6"/>
        <v>0.7528949029</v>
      </c>
      <c r="K42" s="134">
        <f t="shared" si="6"/>
        <v>1.252842718</v>
      </c>
      <c r="L42" s="134"/>
      <c r="M42" s="129">
        <f>M41/M43</f>
        <v>0.9706751484</v>
      </c>
      <c r="N42" s="48"/>
      <c r="O42" s="10"/>
    </row>
    <row r="43">
      <c r="A43" s="131" t="s">
        <v>34</v>
      </c>
      <c r="B43" s="142">
        <v>1.750999999E9</v>
      </c>
      <c r="C43" s="142">
        <v>1.133E9</v>
      </c>
      <c r="D43" s="142">
        <v>2.575E9</v>
      </c>
      <c r="E43" s="142">
        <v>2.163E9</v>
      </c>
      <c r="F43" s="142">
        <v>2.3175E9</v>
      </c>
      <c r="G43" s="142">
        <v>5.15E8</v>
      </c>
      <c r="H43" s="142">
        <v>1.236000001E9</v>
      </c>
      <c r="I43" s="142">
        <v>1.339E9</v>
      </c>
      <c r="J43" s="142">
        <v>1.03E9</v>
      </c>
      <c r="K43" s="142">
        <v>2.575E8</v>
      </c>
      <c r="L43" s="142"/>
      <c r="M43" s="132">
        <f>SUM(B43:L43)</f>
        <v>14317000000</v>
      </c>
      <c r="N43" s="10">
        <f>M43*7%</f>
        <v>1002190000</v>
      </c>
      <c r="O43" s="10">
        <f>N43/13800</f>
        <v>72622.46377</v>
      </c>
    </row>
    <row r="44">
      <c r="A44" s="145" t="s">
        <v>30</v>
      </c>
      <c r="B44" s="147">
        <f t="shared" ref="B44:M44" si="7">B40/B43</f>
        <v>1.269698944</v>
      </c>
      <c r="C44" s="147">
        <f t="shared" si="7"/>
        <v>0.9722850838</v>
      </c>
      <c r="D44" s="147">
        <f t="shared" si="7"/>
        <v>1.03887835</v>
      </c>
      <c r="E44" s="147">
        <f t="shared" si="7"/>
        <v>1.052473301</v>
      </c>
      <c r="F44" s="147">
        <f t="shared" si="7"/>
        <v>0.6964014024</v>
      </c>
      <c r="G44" s="147">
        <f t="shared" si="7"/>
        <v>0.9838834951</v>
      </c>
      <c r="H44" s="147">
        <f t="shared" si="7"/>
        <v>1.072340412</v>
      </c>
      <c r="I44" s="147">
        <f t="shared" si="7"/>
        <v>0.7233539955</v>
      </c>
      <c r="J44" s="147">
        <f t="shared" si="7"/>
        <v>0.7528949029</v>
      </c>
      <c r="K44" s="147">
        <f t="shared" si="7"/>
        <v>1.252842718</v>
      </c>
      <c r="L44" s="147" t="str">
        <f t="shared" si="7"/>
        <v>#DIV/0!</v>
      </c>
      <c r="M44" s="147">
        <f t="shared" si="7"/>
        <v>0.9706751484</v>
      </c>
      <c r="N44" s="10"/>
      <c r="O44" s="10"/>
    </row>
    <row r="45">
      <c r="A45" s="131" t="s">
        <v>35</v>
      </c>
      <c r="B45" s="142"/>
      <c r="C45" s="142"/>
      <c r="D45" s="142">
        <v>2.4361475E9</v>
      </c>
      <c r="E45" s="255">
        <v>1.9818435E9</v>
      </c>
      <c r="F45" s="142"/>
      <c r="G45" s="142"/>
      <c r="H45" s="142"/>
      <c r="I45" s="153"/>
      <c r="J45" s="153"/>
      <c r="K45" s="142">
        <v>1.25125E8</v>
      </c>
      <c r="L45" s="132"/>
      <c r="M45" s="132">
        <f>SUM(B45:K45)</f>
        <v>4543116000</v>
      </c>
      <c r="N45" s="10"/>
      <c r="O45" s="10"/>
    </row>
    <row r="46">
      <c r="A46" s="154" t="s">
        <v>36</v>
      </c>
      <c r="B46" s="156" t="str">
        <f t="shared" ref="B46:K46" si="8">B40/B45-1</f>
        <v>#DIV/0!</v>
      </c>
      <c r="C46" s="156" t="str">
        <f t="shared" si="8"/>
        <v>#DIV/0!</v>
      </c>
      <c r="D46" s="156">
        <f t="shared" si="8"/>
        <v>0.09809104334</v>
      </c>
      <c r="E46" s="156">
        <f t="shared" si="8"/>
        <v>0.1486778598</v>
      </c>
      <c r="F46" s="156" t="str">
        <f t="shared" si="8"/>
        <v>#DIV/0!</v>
      </c>
      <c r="G46" s="156" t="str">
        <f t="shared" si="8"/>
        <v>#DIV/0!</v>
      </c>
      <c r="H46" s="156" t="str">
        <f t="shared" si="8"/>
        <v>#DIV/0!</v>
      </c>
      <c r="I46" s="156" t="str">
        <f t="shared" si="8"/>
        <v>#DIV/0!</v>
      </c>
      <c r="J46" s="156" t="str">
        <f t="shared" si="8"/>
        <v>#DIV/0!</v>
      </c>
      <c r="K46" s="156">
        <f t="shared" si="8"/>
        <v>1.578277722</v>
      </c>
      <c r="L46" s="156"/>
      <c r="M46" s="156">
        <f>M41/M45</f>
        <v>3.05894811</v>
      </c>
      <c r="N46" s="10"/>
      <c r="O46" s="10"/>
    </row>
    <row r="47">
      <c r="A47" s="11"/>
      <c r="B47" s="5"/>
      <c r="C47" s="160"/>
      <c r="D47" s="5"/>
      <c r="E47" s="5"/>
      <c r="F47" s="5"/>
      <c r="G47" s="30"/>
      <c r="H47" s="5"/>
      <c r="I47" s="5"/>
      <c r="J47" s="5"/>
      <c r="K47" s="162" t="s">
        <v>37</v>
      </c>
      <c r="L47" s="156"/>
      <c r="M47" s="156">
        <f>(SUM(B41,C41,D41,E41,F41,H41,K41)/(SUM(B45,C45,D45,E45,F45,H45,K45)))</f>
        <v>2.539750988</v>
      </c>
      <c r="N47" s="10"/>
      <c r="O47" s="10"/>
    </row>
    <row r="48">
      <c r="A48" s="11"/>
      <c r="B48" s="5"/>
      <c r="C48" s="5"/>
      <c r="D48" s="5"/>
      <c r="E48" s="5"/>
      <c r="F48" s="5"/>
      <c r="G48" s="5"/>
      <c r="H48" s="5"/>
      <c r="I48" s="5"/>
      <c r="J48" s="5"/>
      <c r="K48" s="130">
        <f>K40/K43</f>
        <v>1.252842718</v>
      </c>
      <c r="L48" s="5"/>
      <c r="M48" s="5"/>
      <c r="N48" s="10"/>
      <c r="O48" s="10"/>
    </row>
    <row r="49">
      <c r="A49" s="11"/>
      <c r="B49" s="5"/>
      <c r="C49" s="35"/>
      <c r="D49" s="5"/>
      <c r="E49" s="5"/>
      <c r="F49" s="5"/>
      <c r="G49" s="5"/>
      <c r="H49" s="5"/>
      <c r="I49" s="5"/>
      <c r="J49" s="5"/>
      <c r="K49" s="5"/>
      <c r="L49" s="5"/>
      <c r="M49" s="5"/>
      <c r="N49" s="10"/>
      <c r="O49" s="10"/>
    </row>
    <row r="50">
      <c r="A50" s="169" t="s">
        <v>41</v>
      </c>
      <c r="B50" s="2" t="s">
        <v>0</v>
      </c>
      <c r="C50" s="35" t="s">
        <v>42</v>
      </c>
      <c r="D50" s="2" t="s">
        <v>31</v>
      </c>
      <c r="E50" s="2" t="s">
        <v>43</v>
      </c>
      <c r="F50" s="2" t="s">
        <v>34</v>
      </c>
      <c r="G50" s="5" t="s">
        <v>35</v>
      </c>
      <c r="H50" s="5" t="s">
        <v>44</v>
      </c>
      <c r="I50" s="5"/>
      <c r="J50" s="5"/>
      <c r="K50" s="5"/>
      <c r="L50" s="5"/>
      <c r="M50" s="5"/>
      <c r="N50" s="10"/>
      <c r="O50" s="10"/>
    </row>
    <row r="51">
      <c r="A51" s="170" t="s">
        <v>45</v>
      </c>
      <c r="B51" s="2" t="s">
        <v>2</v>
      </c>
      <c r="C51" s="8">
        <f>B39</f>
        <v>54811000</v>
      </c>
      <c r="D51" s="2">
        <f>B40</f>
        <v>2223242850</v>
      </c>
      <c r="E51" s="2">
        <f>B41</f>
        <v>2223242850</v>
      </c>
      <c r="F51" s="4">
        <f>B43</f>
        <v>1750999999</v>
      </c>
      <c r="G51" s="30">
        <v>1.74477025E9</v>
      </c>
      <c r="H51" s="30">
        <v>4500000.0</v>
      </c>
      <c r="I51" s="130">
        <f t="shared" ref="I51:I60" si="9">D51/H51-1</f>
        <v>493.0539667</v>
      </c>
      <c r="J51" s="5"/>
      <c r="K51" s="5"/>
      <c r="L51" s="91"/>
      <c r="M51" s="5"/>
      <c r="N51" s="10"/>
      <c r="O51" s="10"/>
    </row>
    <row r="52">
      <c r="A52" s="11"/>
      <c r="B52" s="2" t="s">
        <v>5</v>
      </c>
      <c r="C52" s="8">
        <f>D39</f>
        <v>125235000</v>
      </c>
      <c r="D52" s="2">
        <f>D40</f>
        <v>2675111750</v>
      </c>
      <c r="E52" s="2">
        <f>D41</f>
        <v>2675111750</v>
      </c>
      <c r="F52" s="4">
        <f>D43</f>
        <v>2575000000</v>
      </c>
      <c r="G52" s="30">
        <v>2.5650425E9</v>
      </c>
      <c r="H52" s="30"/>
      <c r="I52" s="130" t="str">
        <f t="shared" si="9"/>
        <v>#DIV/0!</v>
      </c>
      <c r="J52" s="5"/>
      <c r="K52" s="5"/>
      <c r="L52" s="150"/>
      <c r="M52" s="5"/>
      <c r="N52" s="10"/>
      <c r="O52" s="10"/>
    </row>
    <row r="53">
      <c r="A53" s="11"/>
      <c r="B53" s="2" t="s">
        <v>4</v>
      </c>
      <c r="C53" s="8">
        <f>C39</f>
        <v>32000000</v>
      </c>
      <c r="D53" s="2">
        <f>C40</f>
        <v>1101599000</v>
      </c>
      <c r="E53" s="2">
        <f>C41</f>
        <v>1101599000</v>
      </c>
      <c r="F53" s="4">
        <f>C43</f>
        <v>1133000000</v>
      </c>
      <c r="G53" s="30">
        <v>1.188124E9</v>
      </c>
      <c r="H53" s="5"/>
      <c r="I53" s="130" t="str">
        <f t="shared" si="9"/>
        <v>#DIV/0!</v>
      </c>
      <c r="J53" s="5"/>
      <c r="K53" s="5"/>
      <c r="L53" s="150"/>
      <c r="M53" s="5"/>
      <c r="N53" s="10"/>
      <c r="O53" s="10"/>
    </row>
    <row r="54">
      <c r="A54" s="11"/>
      <c r="B54" s="2" t="s">
        <v>7</v>
      </c>
      <c r="C54" s="8">
        <f>E39</f>
        <v>155265000</v>
      </c>
      <c r="D54" s="2">
        <f>E40</f>
        <v>2276499750</v>
      </c>
      <c r="E54" s="2">
        <f>E41</f>
        <v>2276499750</v>
      </c>
      <c r="F54" s="4">
        <f>E43</f>
        <v>2163000000</v>
      </c>
      <c r="G54" s="30">
        <v>2.0665205E9</v>
      </c>
      <c r="H54" s="5"/>
      <c r="I54" s="130" t="str">
        <f t="shared" si="9"/>
        <v>#DIV/0!</v>
      </c>
      <c r="J54" s="5"/>
      <c r="K54" s="5"/>
      <c r="L54" s="5"/>
      <c r="M54" s="5"/>
      <c r="N54" s="10"/>
      <c r="O54" s="10"/>
    </row>
    <row r="55">
      <c r="A55" s="11"/>
      <c r="B55" s="2" t="s">
        <v>8</v>
      </c>
      <c r="C55" s="8">
        <f>F39</f>
        <v>63410000</v>
      </c>
      <c r="D55" s="2">
        <f>F40</f>
        <v>1613910250</v>
      </c>
      <c r="E55" s="2">
        <f>F41</f>
        <v>1613910250</v>
      </c>
      <c r="F55" s="4">
        <f>F43</f>
        <v>2317500000</v>
      </c>
      <c r="G55" s="30">
        <v>2.428966552E9</v>
      </c>
      <c r="H55" s="5"/>
      <c r="I55" s="130" t="str">
        <f t="shared" si="9"/>
        <v>#DIV/0!</v>
      </c>
      <c r="J55" s="5"/>
      <c r="K55" s="5"/>
      <c r="L55" s="5"/>
      <c r="M55" s="5"/>
      <c r="N55" s="10"/>
      <c r="O55" s="10"/>
    </row>
    <row r="56">
      <c r="A56" s="11"/>
      <c r="B56" s="2" t="s">
        <v>11</v>
      </c>
      <c r="C56" s="8">
        <f>H39</f>
        <v>85360000</v>
      </c>
      <c r="D56" s="2">
        <f>H40</f>
        <v>1325412750</v>
      </c>
      <c r="E56" s="2">
        <f>H41</f>
        <v>1325412750</v>
      </c>
      <c r="F56" s="4">
        <f>H43</f>
        <v>1236000001</v>
      </c>
      <c r="G56" s="30">
        <v>1.177789E9</v>
      </c>
      <c r="H56" s="5"/>
      <c r="I56" s="130" t="str">
        <f t="shared" si="9"/>
        <v>#DIV/0!</v>
      </c>
      <c r="J56" s="5"/>
      <c r="K56" s="5"/>
      <c r="L56" s="5"/>
      <c r="M56" s="5"/>
      <c r="N56" s="10"/>
      <c r="O56" s="10"/>
    </row>
    <row r="57">
      <c r="A57" s="11"/>
      <c r="B57" s="2" t="s">
        <v>12</v>
      </c>
      <c r="C57" s="8">
        <f>I39</f>
        <v>0</v>
      </c>
      <c r="D57" s="2">
        <f>I40</f>
        <v>968571000</v>
      </c>
      <c r="E57" s="2">
        <f>I41</f>
        <v>968571000</v>
      </c>
      <c r="F57" s="4">
        <f>I43</f>
        <v>1339000000</v>
      </c>
      <c r="G57" s="30">
        <v>1.48969825E9</v>
      </c>
      <c r="H57" s="5"/>
      <c r="I57" s="130" t="str">
        <f t="shared" si="9"/>
        <v>#DIV/0!</v>
      </c>
      <c r="J57" s="5"/>
      <c r="K57" s="5"/>
      <c r="L57" s="5"/>
      <c r="M57" s="5"/>
      <c r="N57" s="10"/>
      <c r="O57" s="10"/>
    </row>
    <row r="58">
      <c r="A58" s="11"/>
      <c r="B58" s="2" t="s">
        <v>26</v>
      </c>
      <c r="C58" s="176">
        <f>K39</f>
        <v>0</v>
      </c>
      <c r="D58" s="2">
        <f>K40</f>
        <v>322607000</v>
      </c>
      <c r="E58" s="2">
        <f>K41</f>
        <v>322607000</v>
      </c>
      <c r="F58" s="4">
        <f>K43</f>
        <v>257500000</v>
      </c>
      <c r="G58" s="30">
        <v>1.72805E8</v>
      </c>
      <c r="H58" s="5"/>
      <c r="I58" s="130" t="str">
        <f t="shared" si="9"/>
        <v>#DIV/0!</v>
      </c>
      <c r="J58" s="5"/>
      <c r="K58" s="5"/>
      <c r="L58" s="5"/>
      <c r="M58" s="5"/>
      <c r="N58" s="10"/>
      <c r="O58" s="10"/>
    </row>
    <row r="59">
      <c r="A59" s="11"/>
      <c r="B59" s="2" t="s">
        <v>9</v>
      </c>
      <c r="C59" s="8">
        <f>G39</f>
        <v>42100000</v>
      </c>
      <c r="D59" s="2">
        <f>G40+L40</f>
        <v>614720000</v>
      </c>
      <c r="E59" s="2">
        <f>G41+L41</f>
        <v>614720000</v>
      </c>
      <c r="F59" s="4">
        <f>G43</f>
        <v>515000000</v>
      </c>
      <c r="G59" s="30">
        <v>4.0956125E8</v>
      </c>
      <c r="H59" s="5"/>
      <c r="I59" s="130" t="str">
        <f t="shared" si="9"/>
        <v>#DIV/0!</v>
      </c>
      <c r="J59" s="5"/>
      <c r="K59" s="5"/>
      <c r="L59" s="5"/>
      <c r="M59" s="5"/>
      <c r="N59" s="10"/>
      <c r="O59" s="10"/>
    </row>
    <row r="60">
      <c r="A60" s="11"/>
      <c r="B60" s="2" t="s">
        <v>46</v>
      </c>
      <c r="C60" s="2">
        <f>J39</f>
        <v>38340250</v>
      </c>
      <c r="D60" s="2">
        <f>J40</f>
        <v>775481750</v>
      </c>
      <c r="E60" s="2">
        <f>J41</f>
        <v>775481750</v>
      </c>
      <c r="F60" s="4">
        <f>J43</f>
        <v>1030000000</v>
      </c>
      <c r="G60" s="30"/>
      <c r="H60" s="5"/>
      <c r="I60" s="130" t="str">
        <f t="shared" si="9"/>
        <v>#DIV/0!</v>
      </c>
      <c r="J60" s="5"/>
      <c r="K60" s="5"/>
      <c r="L60" s="5"/>
      <c r="M60" s="5"/>
      <c r="N60" s="10"/>
      <c r="O60" s="10"/>
    </row>
    <row r="61">
      <c r="A61" s="11"/>
      <c r="B61" s="4" t="s">
        <v>47</v>
      </c>
      <c r="C61" s="4">
        <v>0.0</v>
      </c>
      <c r="D61" s="2">
        <f>L40</f>
        <v>108020000</v>
      </c>
      <c r="E61" s="2"/>
      <c r="F61" s="2"/>
      <c r="G61" s="2"/>
      <c r="H61" s="5"/>
      <c r="I61" s="130"/>
      <c r="J61" s="5"/>
      <c r="K61" s="5"/>
      <c r="L61" s="5"/>
      <c r="M61" s="5"/>
      <c r="N61" s="10"/>
      <c r="O61" s="10"/>
    </row>
    <row r="62">
      <c r="A62" s="11"/>
      <c r="B62" s="2" t="s">
        <v>48</v>
      </c>
      <c r="C62" s="2">
        <f t="shared" ref="C62:D62" si="10">sum(C51:C60)</f>
        <v>596521250</v>
      </c>
      <c r="D62" s="2">
        <f t="shared" si="10"/>
        <v>13897156100</v>
      </c>
      <c r="E62" s="2">
        <f>M41</f>
        <v>13897156100</v>
      </c>
      <c r="F62" s="2">
        <f t="shared" ref="F62:G62" si="11">SUM(F51:F60)</f>
        <v>14317000000</v>
      </c>
      <c r="G62" s="2">
        <f t="shared" si="11"/>
        <v>13243277302</v>
      </c>
      <c r="H62" s="5"/>
      <c r="I62" s="130" t="str">
        <f>D62/H62-1</f>
        <v>#DIV/0!</v>
      </c>
      <c r="J62" s="5"/>
      <c r="K62" s="5"/>
      <c r="L62" s="5"/>
      <c r="M62" s="5"/>
      <c r="N62" s="10"/>
      <c r="O62" s="10"/>
    </row>
    <row r="63">
      <c r="C63" s="178"/>
      <c r="D63" s="178"/>
      <c r="E63" s="178"/>
      <c r="F63" s="178"/>
      <c r="G63" s="178"/>
    </row>
    <row r="64">
      <c r="C64" s="178"/>
      <c r="D64" s="178"/>
      <c r="E64" s="178"/>
      <c r="F64" s="178"/>
      <c r="G64" s="178"/>
    </row>
    <row r="65">
      <c r="C65" s="178"/>
      <c r="D65" s="178"/>
      <c r="E65" s="178"/>
      <c r="F65" s="178"/>
      <c r="G65" s="178"/>
    </row>
    <row r="66">
      <c r="A66" s="1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10"/>
      <c r="O66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sheetData>
    <row r="1">
      <c r="A1" s="3" t="s">
        <v>0</v>
      </c>
      <c r="B1" s="6" t="s">
        <v>2</v>
      </c>
      <c r="C1" s="7"/>
      <c r="D1" s="7"/>
      <c r="E1" s="7"/>
      <c r="F1" s="9"/>
      <c r="G1" s="6" t="s">
        <v>4</v>
      </c>
      <c r="H1" s="7"/>
      <c r="I1" s="7"/>
      <c r="J1" s="7"/>
      <c r="K1" s="9"/>
      <c r="L1" s="6" t="s">
        <v>5</v>
      </c>
      <c r="M1" s="7"/>
      <c r="N1" s="7"/>
      <c r="O1" s="7"/>
      <c r="P1" s="9"/>
      <c r="Q1" s="6" t="s">
        <v>7</v>
      </c>
      <c r="R1" s="7"/>
      <c r="S1" s="7"/>
      <c r="T1" s="7"/>
      <c r="U1" s="9"/>
      <c r="V1" s="6" t="s">
        <v>8</v>
      </c>
      <c r="W1" s="7"/>
      <c r="X1" s="7"/>
      <c r="Y1" s="7"/>
      <c r="Z1" s="9"/>
      <c r="AA1" s="6" t="s">
        <v>9</v>
      </c>
      <c r="AB1" s="7"/>
      <c r="AC1" s="7"/>
      <c r="AD1" s="7"/>
      <c r="AE1" s="9"/>
      <c r="AF1" s="16" t="s">
        <v>11</v>
      </c>
      <c r="AG1" s="17"/>
      <c r="AH1" s="17"/>
      <c r="AI1" s="17"/>
      <c r="AJ1" s="19"/>
      <c r="AK1" s="21" t="s">
        <v>12</v>
      </c>
      <c r="AL1" s="7"/>
      <c r="AM1" s="7"/>
      <c r="AN1" s="7"/>
      <c r="AO1" s="9"/>
      <c r="AP1" s="25" t="s">
        <v>14</v>
      </c>
      <c r="AQ1" s="7"/>
      <c r="AR1" s="7"/>
      <c r="AS1" s="7"/>
      <c r="AT1" s="9"/>
      <c r="AU1" s="26" t="s">
        <v>15</v>
      </c>
      <c r="AV1" s="7"/>
      <c r="AW1" s="7"/>
      <c r="AX1" s="7"/>
      <c r="AY1" s="9"/>
    </row>
    <row r="2">
      <c r="A2" s="3"/>
      <c r="B2" s="28" t="s">
        <v>16</v>
      </c>
      <c r="C2" s="28" t="s">
        <v>17</v>
      </c>
      <c r="D2" s="28" t="s">
        <v>18</v>
      </c>
      <c r="E2" s="28" t="s">
        <v>20</v>
      </c>
      <c r="F2" s="28" t="s">
        <v>21</v>
      </c>
      <c r="G2" s="28" t="s">
        <v>16</v>
      </c>
      <c r="H2" s="28" t="s">
        <v>17</v>
      </c>
      <c r="I2" s="28" t="s">
        <v>18</v>
      </c>
      <c r="J2" s="28" t="s">
        <v>20</v>
      </c>
      <c r="K2" s="28" t="s">
        <v>21</v>
      </c>
      <c r="L2" s="28" t="s">
        <v>16</v>
      </c>
      <c r="M2" s="28" t="s">
        <v>17</v>
      </c>
      <c r="N2" s="28" t="s">
        <v>18</v>
      </c>
      <c r="O2" s="28" t="s">
        <v>20</v>
      </c>
      <c r="P2" s="28" t="s">
        <v>21</v>
      </c>
      <c r="Q2" s="28" t="s">
        <v>16</v>
      </c>
      <c r="R2" s="28" t="s">
        <v>17</v>
      </c>
      <c r="S2" s="28" t="s">
        <v>18</v>
      </c>
      <c r="T2" s="28" t="s">
        <v>20</v>
      </c>
      <c r="U2" s="28" t="s">
        <v>21</v>
      </c>
      <c r="V2" s="28" t="s">
        <v>16</v>
      </c>
      <c r="W2" s="28" t="s">
        <v>17</v>
      </c>
      <c r="X2" s="28" t="s">
        <v>18</v>
      </c>
      <c r="Y2" s="28" t="s">
        <v>20</v>
      </c>
      <c r="Z2" s="28" t="s">
        <v>21</v>
      </c>
      <c r="AA2" s="28" t="s">
        <v>16</v>
      </c>
      <c r="AB2" s="28" t="s">
        <v>17</v>
      </c>
      <c r="AC2" s="28" t="s">
        <v>18</v>
      </c>
      <c r="AD2" s="28" t="s">
        <v>20</v>
      </c>
      <c r="AE2" s="25" t="s">
        <v>21</v>
      </c>
      <c r="AF2" s="37" t="s">
        <v>16</v>
      </c>
      <c r="AG2" s="38" t="s">
        <v>17</v>
      </c>
      <c r="AH2" s="38" t="s">
        <v>18</v>
      </c>
      <c r="AI2" s="38" t="s">
        <v>20</v>
      </c>
      <c r="AJ2" s="39" t="s">
        <v>21</v>
      </c>
      <c r="AK2" s="243" t="s">
        <v>16</v>
      </c>
      <c r="AL2" s="28" t="s">
        <v>17</v>
      </c>
      <c r="AM2" s="28" t="s">
        <v>18</v>
      </c>
      <c r="AN2" s="28" t="s">
        <v>20</v>
      </c>
      <c r="AO2" s="261" t="s">
        <v>21</v>
      </c>
      <c r="AP2" s="28" t="s">
        <v>16</v>
      </c>
      <c r="AQ2" s="28" t="s">
        <v>17</v>
      </c>
      <c r="AR2" s="28" t="s">
        <v>18</v>
      </c>
      <c r="AS2" s="28" t="s">
        <v>20</v>
      </c>
      <c r="AT2" s="28" t="s">
        <v>21</v>
      </c>
      <c r="AU2" s="42" t="s">
        <v>16</v>
      </c>
      <c r="AV2" s="42" t="s">
        <v>17</v>
      </c>
      <c r="AW2" s="42" t="s">
        <v>18</v>
      </c>
      <c r="AX2" s="42" t="s">
        <v>20</v>
      </c>
      <c r="AY2" s="42" t="s">
        <v>21</v>
      </c>
    </row>
    <row r="3">
      <c r="A3" s="44">
        <v>46143.0</v>
      </c>
      <c r="B3" s="50"/>
      <c r="C3" s="50">
        <v>2.04E7</v>
      </c>
      <c r="D3" s="50">
        <v>2.24415E7</v>
      </c>
      <c r="E3" s="50">
        <f t="shared" ref="E3:E33" si="2">sum(B3:D3)</f>
        <v>42841500</v>
      </c>
      <c r="F3" s="50">
        <v>2.04E7</v>
      </c>
      <c r="G3" s="53">
        <f t="shared" ref="G3:G9" si="3">J3-I3-H3</f>
        <v>42853500</v>
      </c>
      <c r="H3" s="53">
        <v>1.23E7</v>
      </c>
      <c r="I3" s="53">
        <v>1.868E7</v>
      </c>
      <c r="J3" s="53">
        <f>MEI!C9</f>
        <v>73833500</v>
      </c>
      <c r="K3" s="53"/>
      <c r="L3" s="56">
        <v>4.296E7</v>
      </c>
      <c r="M3" s="56">
        <v>0.0</v>
      </c>
      <c r="N3" s="56">
        <v>1.868E7</v>
      </c>
      <c r="O3" s="56">
        <f t="shared" ref="O3:O32" si="4">sum(L3:N3)</f>
        <v>61640000</v>
      </c>
      <c r="P3" s="56">
        <v>0.0</v>
      </c>
      <c r="Q3" s="50">
        <f>MEI!E9-R3-S3</f>
        <v>33260000</v>
      </c>
      <c r="R3" s="50"/>
      <c r="S3" s="50">
        <v>5.16785E7</v>
      </c>
      <c r="T3" s="50">
        <f t="shared" ref="T3:T23" si="5">sum(Q3:S3)</f>
        <v>84938500</v>
      </c>
      <c r="U3" s="64"/>
      <c r="V3" s="66">
        <v>4.204E7</v>
      </c>
      <c r="W3" s="68"/>
      <c r="X3" s="68">
        <v>3.6774E7</v>
      </c>
      <c r="Y3" s="68">
        <f t="shared" ref="Y3:Y33" si="6">sum(V3:X3)</f>
        <v>78814000</v>
      </c>
      <c r="Z3" s="73"/>
      <c r="AA3" s="73">
        <v>1.08E7</v>
      </c>
      <c r="AB3" s="73"/>
      <c r="AC3" s="73"/>
      <c r="AD3" s="50">
        <f t="shared" ref="AD3:AD33" si="7">sum(AA3:AC3)</f>
        <v>10800000</v>
      </c>
      <c r="AF3" s="73">
        <f>MEI!H9-(AG3+AH3)</f>
        <v>28885000</v>
      </c>
      <c r="AG3" s="50">
        <v>0.0</v>
      </c>
      <c r="AH3" s="50">
        <v>0.0</v>
      </c>
      <c r="AI3" s="50">
        <f t="shared" ref="AI3:AI33" si="8">AF3+AG3+AH3+AJ3</f>
        <v>28885000</v>
      </c>
      <c r="AJ3" s="73">
        <v>0.0</v>
      </c>
      <c r="AK3" s="244">
        <f>16920000+9500000</f>
        <v>26420000</v>
      </c>
      <c r="AL3" s="81"/>
      <c r="AM3" s="81">
        <v>1.734E7</v>
      </c>
      <c r="AN3" s="244">
        <f t="shared" ref="AN3:AN32" si="9">sum(AK3:AM3)</f>
        <v>43760000</v>
      </c>
      <c r="AO3" s="262">
        <v>0.0</v>
      </c>
      <c r="AP3" s="82">
        <v>1.741025E7</v>
      </c>
      <c r="AQ3" s="83"/>
      <c r="AR3" s="83"/>
      <c r="AS3" s="50">
        <f t="shared" ref="AS3:AS6" si="10">sum(AP3:AR3)</f>
        <v>17410250</v>
      </c>
      <c r="AT3" s="84"/>
      <c r="AU3" s="86">
        <f t="shared" ref="AU3:AW3" si="1">SUM(B3,G3,L3,Q3,V3,AA3,AF3,AK3,AP3)</f>
        <v>244628750</v>
      </c>
      <c r="AV3" s="86">
        <f t="shared" si="1"/>
        <v>32700000</v>
      </c>
      <c r="AW3" s="86">
        <f t="shared" si="1"/>
        <v>165594000</v>
      </c>
      <c r="AX3" s="86">
        <f t="shared" ref="AX3:AX25" si="12">E3+J3+O3+T3+Y3+AD3+AI3+AN3+AS3</f>
        <v>442922750</v>
      </c>
      <c r="AY3" s="86"/>
    </row>
    <row r="4">
      <c r="A4" s="44">
        <v>46144.0</v>
      </c>
      <c r="B4" s="50">
        <v>2.27E7</v>
      </c>
      <c r="C4" s="50">
        <v>0.0</v>
      </c>
      <c r="D4" s="50">
        <v>5.787E7</v>
      </c>
      <c r="E4" s="50">
        <f t="shared" si="2"/>
        <v>80570000</v>
      </c>
      <c r="F4" s="50"/>
      <c r="G4" s="53">
        <f t="shared" si="3"/>
        <v>16260000</v>
      </c>
      <c r="H4" s="53"/>
      <c r="I4" s="53">
        <v>2.376E7</v>
      </c>
      <c r="J4" s="53">
        <f>MEI!C10</f>
        <v>40020000</v>
      </c>
      <c r="K4" s="53"/>
      <c r="L4" s="56">
        <v>5.439E7</v>
      </c>
      <c r="M4" s="56">
        <v>1.282E7</v>
      </c>
      <c r="N4" s="56">
        <v>5.5815E7</v>
      </c>
      <c r="O4" s="56">
        <f t="shared" si="4"/>
        <v>123025000</v>
      </c>
      <c r="P4" s="56"/>
      <c r="Q4" s="50">
        <f>MEI!E10-R4-S4</f>
        <v>75080000</v>
      </c>
      <c r="R4" s="50"/>
      <c r="S4" s="50">
        <v>1.45965E7</v>
      </c>
      <c r="T4" s="50">
        <f t="shared" si="5"/>
        <v>89676500</v>
      </c>
      <c r="U4" s="97"/>
      <c r="V4" s="66">
        <v>8.4514E7</v>
      </c>
      <c r="W4" s="68"/>
      <c r="X4" s="68">
        <v>3.4E7</v>
      </c>
      <c r="Y4" s="68">
        <f t="shared" si="6"/>
        <v>118514000</v>
      </c>
      <c r="Z4" s="98"/>
      <c r="AA4" s="73">
        <v>3.0615E7</v>
      </c>
      <c r="AB4" s="73">
        <v>1400000.0</v>
      </c>
      <c r="AC4" s="73"/>
      <c r="AD4" s="50">
        <f t="shared" si="7"/>
        <v>32015000</v>
      </c>
      <c r="AE4" s="73"/>
      <c r="AF4" s="73">
        <f>MEI!H10-(AG4+AH4)</f>
        <v>61395000</v>
      </c>
      <c r="AG4" s="101">
        <v>1.49E7</v>
      </c>
      <c r="AH4" s="50">
        <v>8600000.0</v>
      </c>
      <c r="AI4" s="50">
        <f t="shared" si="8"/>
        <v>84895000</v>
      </c>
      <c r="AJ4" s="101">
        <v>0.0</v>
      </c>
      <c r="AK4" s="245">
        <v>1.0665E7</v>
      </c>
      <c r="AL4" s="246">
        <v>1.22E7</v>
      </c>
      <c r="AM4" s="246">
        <v>6200000.0</v>
      </c>
      <c r="AN4" s="244">
        <f t="shared" si="9"/>
        <v>29065000</v>
      </c>
      <c r="AO4" s="263">
        <v>0.0</v>
      </c>
      <c r="AP4" s="103">
        <v>7500000.0</v>
      </c>
      <c r="AQ4" s="83">
        <v>0.0</v>
      </c>
      <c r="AR4" s="83">
        <v>6500000.0</v>
      </c>
      <c r="AS4" s="50">
        <f t="shared" si="10"/>
        <v>14000000</v>
      </c>
      <c r="AT4" s="84"/>
      <c r="AU4" s="86">
        <f t="shared" ref="AU4:AW4" si="11">SUM(B4,G4,L4,Q4,V4,AA4,AF4,AK4,AP4)</f>
        <v>363119000</v>
      </c>
      <c r="AV4" s="86">
        <f t="shared" si="11"/>
        <v>41320000</v>
      </c>
      <c r="AW4" s="86">
        <f t="shared" si="11"/>
        <v>207341500</v>
      </c>
      <c r="AX4" s="86">
        <f t="shared" si="12"/>
        <v>611780500</v>
      </c>
      <c r="AY4" s="86"/>
    </row>
    <row r="5">
      <c r="A5" s="44">
        <v>46145.0</v>
      </c>
      <c r="B5" s="136">
        <v>6200000.0</v>
      </c>
      <c r="C5" s="50">
        <v>1.08E7</v>
      </c>
      <c r="D5" s="50"/>
      <c r="E5" s="50">
        <f t="shared" si="2"/>
        <v>17000000</v>
      </c>
      <c r="F5" s="50"/>
      <c r="G5" s="53">
        <f t="shared" si="3"/>
        <v>22860000</v>
      </c>
      <c r="H5" s="53"/>
      <c r="I5" s="53">
        <v>9120000.0</v>
      </c>
      <c r="J5" s="53">
        <f>MEI!C11</f>
        <v>31980000</v>
      </c>
      <c r="K5" s="53"/>
      <c r="L5" s="56">
        <v>4.167E7</v>
      </c>
      <c r="M5" s="56">
        <v>0.0</v>
      </c>
      <c r="N5" s="56">
        <v>2.5775E7</v>
      </c>
      <c r="O5" s="56">
        <f t="shared" si="4"/>
        <v>67445000</v>
      </c>
      <c r="P5" s="56"/>
      <c r="Q5" s="50">
        <f>MEI!E11-R5-S5</f>
        <v>58008500</v>
      </c>
      <c r="R5" s="50"/>
      <c r="S5" s="50">
        <v>1.14E7</v>
      </c>
      <c r="T5" s="50">
        <f t="shared" si="5"/>
        <v>69408500</v>
      </c>
      <c r="U5" s="64"/>
      <c r="V5" s="66">
        <v>2.47755E7</v>
      </c>
      <c r="W5" s="68"/>
      <c r="X5" s="68">
        <v>2.7925E7</v>
      </c>
      <c r="Y5" s="68">
        <f t="shared" si="6"/>
        <v>52700500</v>
      </c>
      <c r="Z5" s="73"/>
      <c r="AA5" s="65">
        <v>2700000.0</v>
      </c>
      <c r="AB5" s="73">
        <v>4250000.0</v>
      </c>
      <c r="AC5" s="73"/>
      <c r="AD5" s="50">
        <f t="shared" si="7"/>
        <v>6950000</v>
      </c>
      <c r="AE5" s="73"/>
      <c r="AF5" s="73">
        <f>MEI!H11-(AG5+AH5)</f>
        <v>40060000</v>
      </c>
      <c r="AG5" s="101">
        <v>0.0</v>
      </c>
      <c r="AH5" s="50">
        <v>1.296E7</v>
      </c>
      <c r="AI5" s="50">
        <f t="shared" si="8"/>
        <v>53020000</v>
      </c>
      <c r="AJ5" s="73">
        <v>0.0</v>
      </c>
      <c r="AK5" s="244">
        <v>1.578E7</v>
      </c>
      <c r="AL5" s="81">
        <v>0.0</v>
      </c>
      <c r="AM5" s="81">
        <v>2.58E7</v>
      </c>
      <c r="AN5" s="244">
        <f t="shared" si="9"/>
        <v>41580000</v>
      </c>
      <c r="AO5" s="108">
        <v>0.0</v>
      </c>
      <c r="AP5" s="108">
        <v>0.0</v>
      </c>
      <c r="AQ5" s="108">
        <v>0.0</v>
      </c>
      <c r="AR5" s="108">
        <v>0.0</v>
      </c>
      <c r="AS5" s="50">
        <f t="shared" si="10"/>
        <v>0</v>
      </c>
      <c r="AT5" s="84"/>
      <c r="AU5" s="86">
        <f t="shared" ref="AU5:AW5" si="13">SUM(B5,G5,L5,Q5,V5,AA5,AF5,AK5,AP5)</f>
        <v>212054000</v>
      </c>
      <c r="AV5" s="86">
        <f t="shared" si="13"/>
        <v>15050000</v>
      </c>
      <c r="AW5" s="86">
        <f t="shared" si="13"/>
        <v>112980000</v>
      </c>
      <c r="AX5" s="86">
        <f t="shared" si="12"/>
        <v>340084000</v>
      </c>
      <c r="AY5" s="86"/>
    </row>
    <row r="6">
      <c r="A6" s="44">
        <v>46146.0</v>
      </c>
      <c r="B6" s="50">
        <v>6165000.0</v>
      </c>
      <c r="C6" s="50"/>
      <c r="D6" s="50">
        <v>3.93995E7</v>
      </c>
      <c r="E6" s="50">
        <f t="shared" si="2"/>
        <v>45564500</v>
      </c>
      <c r="F6" s="50"/>
      <c r="G6" s="53">
        <f t="shared" si="3"/>
        <v>0</v>
      </c>
      <c r="H6" s="53"/>
      <c r="I6" s="53"/>
      <c r="J6" s="53">
        <f>MEI!C12</f>
        <v>0</v>
      </c>
      <c r="K6" s="53"/>
      <c r="L6" s="56">
        <v>2.28E7</v>
      </c>
      <c r="M6" s="56">
        <v>0.0</v>
      </c>
      <c r="N6" s="56">
        <v>2.6781E7</v>
      </c>
      <c r="O6" s="56">
        <f t="shared" si="4"/>
        <v>49581000</v>
      </c>
      <c r="P6" s="56"/>
      <c r="Q6" s="50">
        <f>MEI!E12-R6-S6</f>
        <v>44593500</v>
      </c>
      <c r="R6" s="50"/>
      <c r="S6" s="50">
        <v>1.719E7</v>
      </c>
      <c r="T6" s="50">
        <f t="shared" si="5"/>
        <v>61783500</v>
      </c>
      <c r="U6" s="64"/>
      <c r="V6" s="66">
        <v>9590000.0</v>
      </c>
      <c r="W6" s="68"/>
      <c r="X6" s="68"/>
      <c r="Y6" s="68">
        <f t="shared" si="6"/>
        <v>9590000</v>
      </c>
      <c r="Z6" s="73"/>
      <c r="AA6" s="73"/>
      <c r="AB6" s="73">
        <v>1300000.0</v>
      </c>
      <c r="AC6" s="73"/>
      <c r="AD6" s="50">
        <f t="shared" si="7"/>
        <v>1300000</v>
      </c>
      <c r="AE6" s="73"/>
      <c r="AF6" s="73">
        <f>MEI!H12-(AG6+AH6)</f>
        <v>20710000</v>
      </c>
      <c r="AG6" s="101">
        <v>2.007E7</v>
      </c>
      <c r="AH6" s="50">
        <v>0.0</v>
      </c>
      <c r="AI6" s="50">
        <f t="shared" si="8"/>
        <v>40780000</v>
      </c>
      <c r="AJ6" s="73">
        <v>0.0</v>
      </c>
      <c r="AK6" s="244">
        <v>1.49E7</v>
      </c>
      <c r="AL6" s="81"/>
      <c r="AM6" s="81">
        <v>2.86065E7</v>
      </c>
      <c r="AN6" s="244">
        <f t="shared" si="9"/>
        <v>43506500</v>
      </c>
      <c r="AO6" s="262">
        <v>0.0</v>
      </c>
      <c r="AP6" s="82">
        <v>3.812E7</v>
      </c>
      <c r="AQ6" s="83"/>
      <c r="AR6" s="83"/>
      <c r="AS6" s="50">
        <f t="shared" si="10"/>
        <v>38120000</v>
      </c>
      <c r="AT6" s="84"/>
      <c r="AU6" s="86">
        <f t="shared" ref="AU6:AW6" si="14">SUM(B6,G6,L6,Q6,V6,AA6,AF6,AK6,AP6)</f>
        <v>156878500</v>
      </c>
      <c r="AV6" s="86">
        <f t="shared" si="14"/>
        <v>21370000</v>
      </c>
      <c r="AW6" s="86">
        <f t="shared" si="14"/>
        <v>111977000</v>
      </c>
      <c r="AX6" s="86">
        <f t="shared" si="12"/>
        <v>290225500</v>
      </c>
      <c r="AY6" s="86"/>
    </row>
    <row r="7">
      <c r="A7" s="44">
        <v>46147.0</v>
      </c>
      <c r="B7" s="50">
        <v>1.494E7</v>
      </c>
      <c r="C7" s="50">
        <v>1.33E7</v>
      </c>
      <c r="D7" s="50"/>
      <c r="E7" s="50">
        <f t="shared" si="2"/>
        <v>28240000</v>
      </c>
      <c r="F7" s="50"/>
      <c r="G7" s="53">
        <f t="shared" si="3"/>
        <v>21000000</v>
      </c>
      <c r="H7" s="53"/>
      <c r="I7" s="53"/>
      <c r="J7" s="53">
        <f>MEI!C13</f>
        <v>21000000</v>
      </c>
      <c r="K7" s="53"/>
      <c r="L7" s="56">
        <v>1.5745E7</v>
      </c>
      <c r="M7" s="94">
        <v>2.52045E7</v>
      </c>
      <c r="N7" s="56">
        <v>0.0</v>
      </c>
      <c r="O7" s="56">
        <f t="shared" si="4"/>
        <v>40949500</v>
      </c>
      <c r="P7" s="94"/>
      <c r="Q7" s="50">
        <f>MEI!E13-R7-S7</f>
        <v>9660000</v>
      </c>
      <c r="R7" s="122">
        <v>1.4067E7</v>
      </c>
      <c r="S7" s="195"/>
      <c r="T7" s="50">
        <f t="shared" si="5"/>
        <v>23727000</v>
      </c>
      <c r="U7" s="123"/>
      <c r="V7" s="124">
        <v>2.45135E7</v>
      </c>
      <c r="W7" s="68"/>
      <c r="X7" s="68"/>
      <c r="Y7" s="68">
        <f t="shared" si="6"/>
        <v>24513500</v>
      </c>
      <c r="Z7" s="98"/>
      <c r="AA7" s="73"/>
      <c r="AB7" s="73">
        <v>1400000.0</v>
      </c>
      <c r="AC7" s="73"/>
      <c r="AD7" s="50">
        <f t="shared" si="7"/>
        <v>1400000</v>
      </c>
      <c r="AE7" s="73"/>
      <c r="AF7" s="73">
        <f>MEI!H13-(AG7+AH7)</f>
        <v>0</v>
      </c>
      <c r="AG7" s="101">
        <v>0.0</v>
      </c>
      <c r="AH7" s="50">
        <v>1.48495E7</v>
      </c>
      <c r="AI7" s="50">
        <f t="shared" si="8"/>
        <v>14849500</v>
      </c>
      <c r="AJ7" s="50">
        <v>0.0</v>
      </c>
      <c r="AK7" s="244">
        <v>0.0</v>
      </c>
      <c r="AL7" s="81">
        <v>0.0</v>
      </c>
      <c r="AM7" s="245">
        <v>1.04E7</v>
      </c>
      <c r="AN7" s="244">
        <f t="shared" si="9"/>
        <v>10400000</v>
      </c>
      <c r="AO7" s="262">
        <v>0.0</v>
      </c>
      <c r="AP7" s="82">
        <v>2700000.0</v>
      </c>
      <c r="AQ7" s="83"/>
      <c r="AR7" s="83">
        <v>8600000.0</v>
      </c>
      <c r="AS7" s="50">
        <v>0.0</v>
      </c>
      <c r="AT7" s="83">
        <v>0.0</v>
      </c>
      <c r="AU7" s="86">
        <f t="shared" ref="AU7:AW7" si="15">SUM(B7,G7,L7,Q7,V7,AA7,AF7,AK7,AP7)</f>
        <v>88558500</v>
      </c>
      <c r="AV7" s="86">
        <f t="shared" si="15"/>
        <v>53971500</v>
      </c>
      <c r="AW7" s="86">
        <f t="shared" si="15"/>
        <v>33849500</v>
      </c>
      <c r="AX7" s="86">
        <f t="shared" si="12"/>
        <v>165079500</v>
      </c>
      <c r="AY7" s="86"/>
    </row>
    <row r="8">
      <c r="A8" s="44">
        <v>46148.0</v>
      </c>
      <c r="B8" s="136">
        <v>1.507E7</v>
      </c>
      <c r="C8" s="50"/>
      <c r="D8" s="50">
        <v>2.022E7</v>
      </c>
      <c r="E8" s="50">
        <f t="shared" si="2"/>
        <v>35290000</v>
      </c>
      <c r="F8" s="50"/>
      <c r="G8" s="53">
        <f t="shared" si="3"/>
        <v>20900000</v>
      </c>
      <c r="H8" s="53"/>
      <c r="I8" s="53"/>
      <c r="J8" s="53">
        <f>MEI!C14</f>
        <v>20900000</v>
      </c>
      <c r="K8" s="53"/>
      <c r="L8" s="56">
        <v>6.3459E7</v>
      </c>
      <c r="M8" s="56">
        <v>0.0</v>
      </c>
      <c r="N8" s="56">
        <v>1.386E7</v>
      </c>
      <c r="O8" s="56">
        <f t="shared" si="4"/>
        <v>77319000</v>
      </c>
      <c r="P8" s="56"/>
      <c r="Q8" s="50">
        <f>MEI!E14-R8-S8</f>
        <v>8200000</v>
      </c>
      <c r="R8" s="50"/>
      <c r="S8" s="50"/>
      <c r="T8" s="50">
        <f t="shared" si="5"/>
        <v>8200000</v>
      </c>
      <c r="U8" s="64"/>
      <c r="V8" s="66"/>
      <c r="W8" s="68"/>
      <c r="X8" s="68">
        <v>1.18E7</v>
      </c>
      <c r="Y8" s="68">
        <f t="shared" si="6"/>
        <v>11800000</v>
      </c>
      <c r="Z8" s="73"/>
      <c r="AA8" s="73">
        <v>2425000.0</v>
      </c>
      <c r="AB8" s="73"/>
      <c r="AC8" s="73"/>
      <c r="AD8" s="50">
        <f t="shared" si="7"/>
        <v>2425000</v>
      </c>
      <c r="AE8" s="73"/>
      <c r="AF8" s="73">
        <f>MEI!H14-(AG8+AH8)</f>
        <v>29695500</v>
      </c>
      <c r="AG8" s="101">
        <v>0.0</v>
      </c>
      <c r="AH8" s="50">
        <v>1.566E7</v>
      </c>
      <c r="AI8" s="50">
        <f t="shared" si="8"/>
        <v>45355500</v>
      </c>
      <c r="AJ8" s="101"/>
      <c r="AK8" s="245">
        <v>2.824625E7</v>
      </c>
      <c r="AL8" s="81">
        <v>0.0</v>
      </c>
      <c r="AM8" s="246">
        <v>1.25E7</v>
      </c>
      <c r="AN8" s="244">
        <f t="shared" si="9"/>
        <v>40746250</v>
      </c>
      <c r="AO8" s="263">
        <v>0.0</v>
      </c>
      <c r="AP8" s="136">
        <v>5900000.0</v>
      </c>
      <c r="AQ8" s="83">
        <v>0.0</v>
      </c>
      <c r="AR8" s="83">
        <v>0.0</v>
      </c>
      <c r="AS8" s="50">
        <f t="shared" ref="AS8:AS17" si="17">sum(AP8:AR8)</f>
        <v>5900000</v>
      </c>
      <c r="AT8" s="84"/>
      <c r="AU8" s="86">
        <f t="shared" ref="AU8:AW8" si="16">SUM(B8,G8,L8,Q8,V8,AA8,AF8,AK8,AP8)</f>
        <v>173895750</v>
      </c>
      <c r="AV8" s="86">
        <f t="shared" si="16"/>
        <v>0</v>
      </c>
      <c r="AW8" s="86">
        <f t="shared" si="16"/>
        <v>74040000</v>
      </c>
      <c r="AX8" s="86">
        <f t="shared" si="12"/>
        <v>247935750</v>
      </c>
      <c r="AY8" s="86"/>
    </row>
    <row r="9">
      <c r="A9" s="44">
        <v>46149.0</v>
      </c>
      <c r="B9" s="50">
        <v>1.097E7</v>
      </c>
      <c r="C9" s="50"/>
      <c r="D9" s="50">
        <v>2.363E7</v>
      </c>
      <c r="E9" s="50">
        <f t="shared" si="2"/>
        <v>34600000</v>
      </c>
      <c r="F9" s="50"/>
      <c r="G9" s="53">
        <f t="shared" si="3"/>
        <v>0</v>
      </c>
      <c r="H9" s="53"/>
      <c r="I9" s="53"/>
      <c r="J9" s="53">
        <f>MEI!C15</f>
        <v>0</v>
      </c>
      <c r="K9" s="53"/>
      <c r="L9" s="56">
        <v>0.0</v>
      </c>
      <c r="M9" s="56">
        <v>6.388E7</v>
      </c>
      <c r="N9" s="56">
        <v>1.5967E8</v>
      </c>
      <c r="O9" s="56">
        <f t="shared" si="4"/>
        <v>223550000</v>
      </c>
      <c r="P9" s="56"/>
      <c r="Q9" s="50">
        <f>MEI!E15-R9-S9</f>
        <v>82991000</v>
      </c>
      <c r="R9" s="50"/>
      <c r="S9" s="237">
        <v>1.242E7</v>
      </c>
      <c r="T9" s="50">
        <f t="shared" si="5"/>
        <v>95411000</v>
      </c>
      <c r="U9" s="64"/>
      <c r="V9" s="68">
        <v>0.0</v>
      </c>
      <c r="W9" s="68">
        <v>0.0</v>
      </c>
      <c r="X9" s="68">
        <v>0.0</v>
      </c>
      <c r="Y9" s="68">
        <f t="shared" si="6"/>
        <v>0</v>
      </c>
      <c r="Z9" s="50"/>
      <c r="AA9" s="164">
        <v>1.065E7</v>
      </c>
      <c r="AB9" s="73">
        <v>1000000.0</v>
      </c>
      <c r="AC9" s="73"/>
      <c r="AD9" s="50">
        <f t="shared" si="7"/>
        <v>11650000</v>
      </c>
      <c r="AE9" s="73"/>
      <c r="AF9" s="73">
        <f>MEI!H15-(AG9+AH9)</f>
        <v>25080000</v>
      </c>
      <c r="AG9" s="101">
        <v>0.0</v>
      </c>
      <c r="AH9" s="50">
        <v>1.48835E7</v>
      </c>
      <c r="AI9" s="50">
        <f t="shared" si="8"/>
        <v>39963500</v>
      </c>
      <c r="AJ9" s="50">
        <v>0.0</v>
      </c>
      <c r="AK9" s="244">
        <v>6800000.0</v>
      </c>
      <c r="AL9" s="81"/>
      <c r="AM9" s="81">
        <v>1.07E7</v>
      </c>
      <c r="AN9" s="244">
        <f t="shared" si="9"/>
        <v>17500000</v>
      </c>
      <c r="AO9" s="262">
        <v>0.0</v>
      </c>
      <c r="AP9" s="82">
        <v>8865000.0</v>
      </c>
      <c r="AQ9" s="83">
        <v>0.0</v>
      </c>
      <c r="AR9" s="83">
        <v>9800000.0</v>
      </c>
      <c r="AS9" s="50">
        <f t="shared" si="17"/>
        <v>18665000</v>
      </c>
      <c r="AT9" s="83">
        <v>0.0</v>
      </c>
      <c r="AU9" s="86">
        <f t="shared" ref="AU9:AW9" si="18">SUM(B9,G9,L9,Q9,V9,AA9,AF9,AK9,AP9)</f>
        <v>145356000</v>
      </c>
      <c r="AV9" s="86">
        <f t="shared" si="18"/>
        <v>64880000</v>
      </c>
      <c r="AW9" s="86">
        <f t="shared" si="18"/>
        <v>231103500</v>
      </c>
      <c r="AX9" s="86">
        <f t="shared" si="12"/>
        <v>441339500</v>
      </c>
      <c r="AY9" s="86"/>
    </row>
    <row r="10">
      <c r="A10" s="44">
        <v>46150.0</v>
      </c>
      <c r="B10" s="50">
        <v>5.596975E7</v>
      </c>
      <c r="C10" s="50"/>
      <c r="D10" s="50">
        <v>2.246E7</v>
      </c>
      <c r="E10" s="50">
        <f t="shared" si="2"/>
        <v>78429750</v>
      </c>
      <c r="F10" s="50"/>
      <c r="G10" s="53">
        <v>9380000.0</v>
      </c>
      <c r="H10" s="53">
        <v>1.02E7</v>
      </c>
      <c r="I10" s="53">
        <v>5580000.0</v>
      </c>
      <c r="J10" s="53">
        <f>MEI!C16</f>
        <v>25160000</v>
      </c>
      <c r="K10" s="53"/>
      <c r="L10" s="56">
        <v>2.255E7</v>
      </c>
      <c r="M10" s="56">
        <v>1.14615E7</v>
      </c>
      <c r="N10" s="56">
        <v>0.0</v>
      </c>
      <c r="O10" s="56">
        <f t="shared" si="4"/>
        <v>34011500</v>
      </c>
      <c r="P10" s="56"/>
      <c r="Q10" s="50">
        <f>MEI!E16-R10-S10</f>
        <v>42894000</v>
      </c>
      <c r="R10" s="50"/>
      <c r="S10" s="50">
        <v>3.613E7</v>
      </c>
      <c r="T10" s="50">
        <f t="shared" si="5"/>
        <v>79024000</v>
      </c>
      <c r="U10" s="64"/>
      <c r="V10" s="265">
        <f>MEI!F16-X10</f>
        <v>38738500</v>
      </c>
      <c r="W10" s="161"/>
      <c r="X10" s="163">
        <v>4.5138E7</v>
      </c>
      <c r="Y10" s="68">
        <f t="shared" si="6"/>
        <v>83876500</v>
      </c>
      <c r="Z10" s="164"/>
      <c r="AA10" s="164">
        <v>6750000.0</v>
      </c>
      <c r="AB10" s="73"/>
      <c r="AC10" s="73"/>
      <c r="AD10" s="50">
        <f t="shared" si="7"/>
        <v>6750000</v>
      </c>
      <c r="AE10" s="73"/>
      <c r="AF10" s="73">
        <f>MEI!H16-(AG10+AH10)</f>
        <v>0</v>
      </c>
      <c r="AG10" s="101">
        <v>0.0</v>
      </c>
      <c r="AH10" s="50">
        <v>2.551325E7</v>
      </c>
      <c r="AI10" s="50">
        <f t="shared" si="8"/>
        <v>25513250</v>
      </c>
      <c r="AJ10" s="50">
        <v>0.0</v>
      </c>
      <c r="AK10" s="244">
        <f>28552500-15354000</f>
        <v>13198500</v>
      </c>
      <c r="AL10" s="81">
        <v>1.5354E7</v>
      </c>
      <c r="AM10" s="81">
        <v>0.0</v>
      </c>
      <c r="AN10" s="244">
        <f t="shared" si="9"/>
        <v>28552500</v>
      </c>
      <c r="AO10" s="262">
        <v>0.0</v>
      </c>
      <c r="AP10" s="82">
        <v>4320000.0</v>
      </c>
      <c r="AQ10" s="83"/>
      <c r="AR10" s="83">
        <v>4770000.0</v>
      </c>
      <c r="AS10" s="50">
        <f t="shared" si="17"/>
        <v>9090000</v>
      </c>
      <c r="AT10" s="84"/>
      <c r="AU10" s="86">
        <f t="shared" ref="AU10:AW10" si="19">SUM(B10,G10,L10,Q10,V10,AA10,AF10,AK10,AP10)</f>
        <v>193800750</v>
      </c>
      <c r="AV10" s="86">
        <f t="shared" si="19"/>
        <v>37015500</v>
      </c>
      <c r="AW10" s="86">
        <f t="shared" si="19"/>
        <v>139591250</v>
      </c>
      <c r="AX10" s="86">
        <f t="shared" si="12"/>
        <v>370407500</v>
      </c>
      <c r="AY10" s="86"/>
    </row>
    <row r="11">
      <c r="A11" s="44">
        <v>46151.0</v>
      </c>
      <c r="B11" s="50">
        <v>5.632E7</v>
      </c>
      <c r="C11" s="60"/>
      <c r="D11" s="60">
        <v>3.6316E7</v>
      </c>
      <c r="E11" s="50">
        <f t="shared" si="2"/>
        <v>92636000</v>
      </c>
      <c r="F11" s="60"/>
      <c r="G11" s="53">
        <f t="shared" ref="G11:G33" si="21">J11-I11-H11</f>
        <v>19160000</v>
      </c>
      <c r="H11" s="53">
        <v>2.834E7</v>
      </c>
      <c r="I11" s="53"/>
      <c r="J11" s="53">
        <f>MEI!C17</f>
        <v>47500000</v>
      </c>
      <c r="K11" s="53"/>
      <c r="L11" s="56">
        <v>8.2469E7</v>
      </c>
      <c r="M11" s="56">
        <v>0.0</v>
      </c>
      <c r="N11" s="56">
        <v>1.449E7</v>
      </c>
      <c r="O11" s="56">
        <f t="shared" si="4"/>
        <v>96959000</v>
      </c>
      <c r="P11" s="56"/>
      <c r="Q11" s="50">
        <f>MEI!E17-R11-S11</f>
        <v>19935000</v>
      </c>
      <c r="R11" s="50"/>
      <c r="S11" s="237">
        <v>2.9055E7</v>
      </c>
      <c r="T11" s="50">
        <f t="shared" si="5"/>
        <v>48990000</v>
      </c>
      <c r="U11" s="64"/>
      <c r="V11" s="66">
        <v>4.642E7</v>
      </c>
      <c r="W11" s="175"/>
      <c r="X11" s="175">
        <v>1.0144025E8</v>
      </c>
      <c r="Y11" s="68">
        <f t="shared" si="6"/>
        <v>147860250</v>
      </c>
      <c r="Z11" s="164"/>
      <c r="AA11" s="164">
        <v>6325000.0</v>
      </c>
      <c r="AB11" s="73"/>
      <c r="AC11" s="73"/>
      <c r="AD11" s="50">
        <f t="shared" si="7"/>
        <v>6325000</v>
      </c>
      <c r="AE11" s="73"/>
      <c r="AF11" s="73">
        <f>MEI!H17-(AG11+AH11)</f>
        <v>18160000</v>
      </c>
      <c r="AG11" s="101">
        <v>0.0</v>
      </c>
      <c r="AH11" s="50">
        <v>1.02E7</v>
      </c>
      <c r="AI11" s="50">
        <f t="shared" si="8"/>
        <v>28360000</v>
      </c>
      <c r="AJ11" s="50">
        <v>0.0</v>
      </c>
      <c r="AK11" s="245">
        <v>0.0</v>
      </c>
      <c r="AL11" s="189">
        <v>8330000.0</v>
      </c>
      <c r="AM11" s="257">
        <v>0.0</v>
      </c>
      <c r="AN11" s="244">
        <f t="shared" si="9"/>
        <v>8330000</v>
      </c>
      <c r="AO11" s="262">
        <v>0.0</v>
      </c>
      <c r="AP11" s="73">
        <v>4.104E7</v>
      </c>
      <c r="AQ11" s="83">
        <v>0.0</v>
      </c>
      <c r="AR11" s="83">
        <v>4.738E7</v>
      </c>
      <c r="AS11" s="50">
        <f t="shared" si="17"/>
        <v>88420000</v>
      </c>
      <c r="AT11" s="84"/>
      <c r="AU11" s="86">
        <f t="shared" ref="AU11:AW11" si="20">SUM(B11,G11,L11,Q11,V11,AA11,AF11,AK11,AP11)</f>
        <v>289829000</v>
      </c>
      <c r="AV11" s="86">
        <f t="shared" si="20"/>
        <v>36670000</v>
      </c>
      <c r="AW11" s="86">
        <f t="shared" si="20"/>
        <v>238881250</v>
      </c>
      <c r="AX11" s="86">
        <f t="shared" si="12"/>
        <v>565380250</v>
      </c>
      <c r="AY11" s="86"/>
    </row>
    <row r="12">
      <c r="A12" s="44">
        <v>46152.0</v>
      </c>
      <c r="B12" s="256">
        <v>4.0802E7</v>
      </c>
      <c r="C12" s="50"/>
      <c r="D12" s="50">
        <v>8.093575E7</v>
      </c>
      <c r="E12" s="50">
        <f t="shared" si="2"/>
        <v>121737750</v>
      </c>
      <c r="F12" s="50"/>
      <c r="G12" s="53">
        <f t="shared" si="21"/>
        <v>38815000</v>
      </c>
      <c r="H12" s="53"/>
      <c r="I12" s="53"/>
      <c r="J12" s="53">
        <f>MEI!C18</f>
        <v>38815000</v>
      </c>
      <c r="K12" s="53"/>
      <c r="L12" s="56">
        <v>3.229E7</v>
      </c>
      <c r="M12" s="56">
        <v>1.36E7</v>
      </c>
      <c r="N12" s="56">
        <v>1.242E7</v>
      </c>
      <c r="O12" s="56">
        <f t="shared" si="4"/>
        <v>58310000</v>
      </c>
      <c r="P12" s="56"/>
      <c r="Q12" s="50">
        <f>MEI!E18-R12-S12</f>
        <v>77862000</v>
      </c>
      <c r="R12" s="50"/>
      <c r="S12" s="50">
        <v>2.568E7</v>
      </c>
      <c r="T12" s="50">
        <f t="shared" si="5"/>
        <v>103542000</v>
      </c>
      <c r="U12" s="64"/>
      <c r="V12" s="66">
        <v>1.3855E7</v>
      </c>
      <c r="W12" s="68"/>
      <c r="X12" s="68">
        <v>2.4405E7</v>
      </c>
      <c r="Y12" s="68">
        <f t="shared" si="6"/>
        <v>38260000</v>
      </c>
      <c r="Z12" s="73"/>
      <c r="AA12" s="164">
        <v>1.4885E7</v>
      </c>
      <c r="AB12" s="73">
        <v>1600000.0</v>
      </c>
      <c r="AC12" s="73"/>
      <c r="AD12" s="50">
        <f t="shared" si="7"/>
        <v>16485000</v>
      </c>
      <c r="AE12" s="73"/>
      <c r="AF12" s="73">
        <f>MEI!H18-(AG12+AH12)</f>
        <v>40267000</v>
      </c>
      <c r="AG12" s="101">
        <v>0.0</v>
      </c>
      <c r="AH12" s="50">
        <v>4050000.0</v>
      </c>
      <c r="AI12" s="50">
        <f t="shared" si="8"/>
        <v>44317000</v>
      </c>
      <c r="AJ12" s="50">
        <v>0.0</v>
      </c>
      <c r="AK12" s="244">
        <v>4.7734E7</v>
      </c>
      <c r="AL12" s="81">
        <v>0.0</v>
      </c>
      <c r="AM12" s="257">
        <v>7500000.0</v>
      </c>
      <c r="AN12" s="244">
        <f t="shared" si="9"/>
        <v>55234000</v>
      </c>
      <c r="AO12" s="262">
        <v>0.0</v>
      </c>
      <c r="AP12" s="182">
        <v>1.44E7</v>
      </c>
      <c r="AQ12" s="83"/>
      <c r="AR12" s="83">
        <v>5.0514E7</v>
      </c>
      <c r="AS12" s="50">
        <f t="shared" si="17"/>
        <v>64914000</v>
      </c>
      <c r="AT12" s="84"/>
      <c r="AU12" s="86">
        <f t="shared" ref="AU12:AW12" si="22">SUM(B12,G12,L12,Q12,V12,AA12,AF12,AK12,AP12)</f>
        <v>320910000</v>
      </c>
      <c r="AV12" s="86">
        <f t="shared" si="22"/>
        <v>15200000</v>
      </c>
      <c r="AW12" s="86">
        <f t="shared" si="22"/>
        <v>205504750</v>
      </c>
      <c r="AX12" s="86">
        <f t="shared" si="12"/>
        <v>541614750</v>
      </c>
      <c r="AY12" s="86"/>
    </row>
    <row r="13">
      <c r="A13" s="44">
        <v>46153.0</v>
      </c>
      <c r="B13" s="256">
        <v>2.2285E7</v>
      </c>
      <c r="C13" s="50"/>
      <c r="D13" s="50">
        <v>8600000.0</v>
      </c>
      <c r="E13" s="50">
        <f t="shared" si="2"/>
        <v>30885000</v>
      </c>
      <c r="F13" s="50"/>
      <c r="G13" s="53">
        <f t="shared" si="21"/>
        <v>19572000</v>
      </c>
      <c r="H13" s="53"/>
      <c r="I13" s="53">
        <v>5220000.0</v>
      </c>
      <c r="J13" s="53">
        <f>MEI!C19</f>
        <v>24792000</v>
      </c>
      <c r="K13" s="53"/>
      <c r="L13" s="56">
        <v>4320000.0</v>
      </c>
      <c r="M13" s="56">
        <v>7700000.0</v>
      </c>
      <c r="N13" s="56">
        <v>9500000.0</v>
      </c>
      <c r="O13" s="56">
        <f t="shared" si="4"/>
        <v>21520000</v>
      </c>
      <c r="P13" s="56"/>
      <c r="Q13" s="50">
        <f>MEI!E19-R13-S13</f>
        <v>17968000</v>
      </c>
      <c r="R13" s="50"/>
      <c r="S13" s="50">
        <v>3.42435E7</v>
      </c>
      <c r="T13" s="50">
        <f t="shared" si="5"/>
        <v>52211500</v>
      </c>
      <c r="U13" s="64"/>
      <c r="V13" s="66">
        <v>1.4E7</v>
      </c>
      <c r="W13" s="68">
        <v>5950000.0</v>
      </c>
      <c r="X13" s="68"/>
      <c r="Y13" s="68">
        <f t="shared" si="6"/>
        <v>19950000</v>
      </c>
      <c r="Z13" s="73"/>
      <c r="AA13" s="73">
        <v>4600000.0</v>
      </c>
      <c r="AB13" s="73"/>
      <c r="AC13" s="73"/>
      <c r="AD13" s="50">
        <f t="shared" si="7"/>
        <v>4600000</v>
      </c>
      <c r="AE13" s="73"/>
      <c r="AF13" s="73">
        <f>MEI!H19-(AG13+AH13)</f>
        <v>0</v>
      </c>
      <c r="AG13" s="101">
        <v>0.0</v>
      </c>
      <c r="AH13" s="50">
        <v>2.408E7</v>
      </c>
      <c r="AI13" s="50">
        <f t="shared" si="8"/>
        <v>24080000</v>
      </c>
      <c r="AJ13" s="50">
        <v>0.0</v>
      </c>
      <c r="AK13" s="244">
        <v>2.118E7</v>
      </c>
      <c r="AL13" s="81">
        <v>0.0</v>
      </c>
      <c r="AM13" s="257">
        <v>2.05585E7</v>
      </c>
      <c r="AN13" s="244">
        <f t="shared" si="9"/>
        <v>41738500</v>
      </c>
      <c r="AO13" s="262">
        <v>0.0</v>
      </c>
      <c r="AP13" s="182">
        <v>1.23E7</v>
      </c>
      <c r="AQ13" s="83"/>
      <c r="AR13" s="83">
        <v>1.36E7</v>
      </c>
      <c r="AS13" s="50">
        <f t="shared" si="17"/>
        <v>25900000</v>
      </c>
      <c r="AT13" s="84"/>
      <c r="AU13" s="86">
        <f t="shared" ref="AU13:AW13" si="23">SUM(B13,G13,L13,Q13,V13,AA13,AF13,AK13,AP13)</f>
        <v>116225000</v>
      </c>
      <c r="AV13" s="86">
        <f t="shared" si="23"/>
        <v>13650000</v>
      </c>
      <c r="AW13" s="86">
        <f t="shared" si="23"/>
        <v>115802000</v>
      </c>
      <c r="AX13" s="86">
        <f t="shared" si="12"/>
        <v>245677000</v>
      </c>
      <c r="AY13" s="86"/>
    </row>
    <row r="14">
      <c r="A14" s="44">
        <v>46154.0</v>
      </c>
      <c r="B14" s="50">
        <v>4270000.0</v>
      </c>
      <c r="C14" s="50"/>
      <c r="D14" s="50">
        <v>3.7831E7</v>
      </c>
      <c r="E14" s="50">
        <f t="shared" si="2"/>
        <v>42101000</v>
      </c>
      <c r="F14" s="50"/>
      <c r="G14" s="53">
        <f t="shared" si="21"/>
        <v>7600000</v>
      </c>
      <c r="H14" s="53"/>
      <c r="I14" s="53">
        <v>1965000.0</v>
      </c>
      <c r="J14" s="53">
        <f>MEI!C20</f>
        <v>9565000</v>
      </c>
      <c r="K14" s="53"/>
      <c r="L14" s="56">
        <v>4.78215E7</v>
      </c>
      <c r="M14" s="56">
        <v>1.351E7</v>
      </c>
      <c r="N14" s="94">
        <v>0.0</v>
      </c>
      <c r="O14" s="56">
        <f t="shared" si="4"/>
        <v>61331500</v>
      </c>
      <c r="P14" s="94"/>
      <c r="Q14" s="50">
        <f>MEI!E20-R14-S14</f>
        <v>12500000</v>
      </c>
      <c r="R14" s="50">
        <v>5.7579E7</v>
      </c>
      <c r="S14" s="50"/>
      <c r="T14" s="50">
        <f t="shared" si="5"/>
        <v>70079000</v>
      </c>
      <c r="U14" s="64"/>
      <c r="V14" s="66"/>
      <c r="W14" s="68"/>
      <c r="X14" s="68">
        <v>2.9685E7</v>
      </c>
      <c r="Y14" s="68">
        <f t="shared" si="6"/>
        <v>29685000</v>
      </c>
      <c r="Z14" s="73"/>
      <c r="AA14" s="73"/>
      <c r="AB14" s="73"/>
      <c r="AC14" s="73"/>
      <c r="AD14" s="50">
        <f t="shared" si="7"/>
        <v>0</v>
      </c>
      <c r="AE14" s="73"/>
      <c r="AF14" s="73">
        <f>MEI!H20-(AG14+AH14)</f>
        <v>0</v>
      </c>
      <c r="AG14" s="101">
        <v>1.578E7</v>
      </c>
      <c r="AH14" s="50">
        <v>0.0</v>
      </c>
      <c r="AI14" s="50">
        <f t="shared" si="8"/>
        <v>15780000</v>
      </c>
      <c r="AJ14" s="146">
        <v>0.0</v>
      </c>
      <c r="AK14" s="245"/>
      <c r="AL14" s="81"/>
      <c r="AM14" s="257">
        <v>5548500.0</v>
      </c>
      <c r="AN14" s="244">
        <f t="shared" si="9"/>
        <v>5548500</v>
      </c>
      <c r="AO14" s="262">
        <v>0.0</v>
      </c>
      <c r="AP14" s="182">
        <v>4320000.0</v>
      </c>
      <c r="AQ14" s="83"/>
      <c r="AR14" s="83"/>
      <c r="AS14" s="50">
        <f t="shared" si="17"/>
        <v>4320000</v>
      </c>
      <c r="AT14" s="84"/>
      <c r="AU14" s="86">
        <f t="shared" ref="AU14:AW14" si="24">SUM(B14,G14,L14,Q14,V14,AA14,AF14,AK14,AP14)</f>
        <v>76511500</v>
      </c>
      <c r="AV14" s="86">
        <f t="shared" si="24"/>
        <v>86869000</v>
      </c>
      <c r="AW14" s="86">
        <f t="shared" si="24"/>
        <v>75029500</v>
      </c>
      <c r="AX14" s="86">
        <f t="shared" si="12"/>
        <v>238410000</v>
      </c>
      <c r="AY14" s="86"/>
    </row>
    <row r="15">
      <c r="A15" s="44">
        <v>46155.0</v>
      </c>
      <c r="B15" s="50">
        <v>4000000.0</v>
      </c>
      <c r="C15" s="50"/>
      <c r="D15" s="50">
        <v>1.85E7</v>
      </c>
      <c r="E15" s="50">
        <f t="shared" si="2"/>
        <v>22500000</v>
      </c>
      <c r="F15" s="50"/>
      <c r="G15" s="53">
        <f t="shared" si="21"/>
        <v>10440000</v>
      </c>
      <c r="H15" s="53"/>
      <c r="I15" s="53"/>
      <c r="J15" s="53">
        <f>MEI!C21</f>
        <v>10440000</v>
      </c>
      <c r="K15" s="53"/>
      <c r="L15" s="56">
        <v>2.7448E7</v>
      </c>
      <c r="M15" s="56">
        <v>0.0</v>
      </c>
      <c r="N15" s="56">
        <v>3.879E7</v>
      </c>
      <c r="O15" s="56">
        <f t="shared" si="4"/>
        <v>66238000</v>
      </c>
      <c r="P15" s="56"/>
      <c r="Q15" s="50">
        <f>MEI!E21-R15-S15</f>
        <v>0</v>
      </c>
      <c r="R15" s="122"/>
      <c r="S15" s="195">
        <v>1.51E7</v>
      </c>
      <c r="T15" s="50">
        <f t="shared" si="5"/>
        <v>15100000</v>
      </c>
      <c r="U15" s="123"/>
      <c r="V15" s="184">
        <v>1.27E7</v>
      </c>
      <c r="W15" s="68"/>
      <c r="X15" s="68">
        <v>3.508E7</v>
      </c>
      <c r="Y15" s="68">
        <f t="shared" si="6"/>
        <v>47780000</v>
      </c>
      <c r="Z15" s="98"/>
      <c r="AA15" s="73">
        <v>2400000.0</v>
      </c>
      <c r="AB15" s="73">
        <v>1.17E7</v>
      </c>
      <c r="AC15" s="73"/>
      <c r="AD15" s="50">
        <f t="shared" si="7"/>
        <v>14100000</v>
      </c>
      <c r="AE15" s="73"/>
      <c r="AF15" s="73">
        <f>MEI!H21-(AG15+AH15)</f>
        <v>0</v>
      </c>
      <c r="AG15" s="101">
        <v>0.0</v>
      </c>
      <c r="AH15" s="50">
        <v>0.0</v>
      </c>
      <c r="AI15" s="50">
        <f t="shared" si="8"/>
        <v>0</v>
      </c>
      <c r="AJ15" s="50">
        <v>0.0</v>
      </c>
      <c r="AK15" s="244">
        <v>6600000.0</v>
      </c>
      <c r="AL15" s="81"/>
      <c r="AM15" s="268">
        <v>4320000.0</v>
      </c>
      <c r="AN15" s="244">
        <f t="shared" si="9"/>
        <v>10920000</v>
      </c>
      <c r="AO15" s="262">
        <v>0.0</v>
      </c>
      <c r="AP15" s="185"/>
      <c r="AQ15" s="83">
        <v>1.0368E7</v>
      </c>
      <c r="AR15" s="83">
        <v>3500000.0</v>
      </c>
      <c r="AS15" s="50">
        <f t="shared" si="17"/>
        <v>13868000</v>
      </c>
      <c r="AT15" s="84"/>
      <c r="AU15" s="86">
        <f t="shared" ref="AU15:AW15" si="25">SUM(B15,G15,L15,Q15,V15,AA15,AF15,AK15,AP15)</f>
        <v>63588000</v>
      </c>
      <c r="AV15" s="86">
        <f t="shared" si="25"/>
        <v>22068000</v>
      </c>
      <c r="AW15" s="86">
        <f t="shared" si="25"/>
        <v>115290000</v>
      </c>
      <c r="AX15" s="86">
        <f t="shared" si="12"/>
        <v>200946000</v>
      </c>
      <c r="AY15" s="86"/>
    </row>
    <row r="16">
      <c r="A16" s="44">
        <v>46156.0</v>
      </c>
      <c r="B16" s="50">
        <v>8900000.0</v>
      </c>
      <c r="C16" s="50">
        <v>1.01E7</v>
      </c>
      <c r="D16" s="50"/>
      <c r="E16" s="50">
        <f t="shared" si="2"/>
        <v>19000000</v>
      </c>
      <c r="F16" s="50"/>
      <c r="G16" s="53">
        <f t="shared" si="21"/>
        <v>3500000</v>
      </c>
      <c r="H16" s="53"/>
      <c r="I16" s="53">
        <v>2.286E7</v>
      </c>
      <c r="J16" s="53">
        <f>MEI!C22</f>
        <v>26360000</v>
      </c>
      <c r="K16" s="53"/>
      <c r="L16" s="56">
        <v>1.139145E8</v>
      </c>
      <c r="M16" s="56">
        <v>0.0</v>
      </c>
      <c r="N16" s="56">
        <v>5.1447E7</v>
      </c>
      <c r="O16" s="56">
        <f t="shared" si="4"/>
        <v>165361500</v>
      </c>
      <c r="P16" s="56"/>
      <c r="Q16" s="50">
        <f>MEI!E22-R16-S16</f>
        <v>30555000</v>
      </c>
      <c r="R16" s="50"/>
      <c r="S16" s="50">
        <v>1.085E7</v>
      </c>
      <c r="T16" s="50">
        <f t="shared" si="5"/>
        <v>41405000</v>
      </c>
      <c r="U16" s="64"/>
      <c r="V16" s="66">
        <v>1.922E7</v>
      </c>
      <c r="W16" s="186">
        <v>5765000.0</v>
      </c>
      <c r="X16" s="66">
        <v>2.3525E7</v>
      </c>
      <c r="Y16" s="68">
        <f t="shared" si="6"/>
        <v>48510000</v>
      </c>
      <c r="Z16" s="114"/>
      <c r="AA16" s="114">
        <v>1.15E7</v>
      </c>
      <c r="AB16" s="73">
        <v>2000000.0</v>
      </c>
      <c r="AC16" s="73"/>
      <c r="AD16" s="50">
        <f t="shared" si="7"/>
        <v>13500000</v>
      </c>
      <c r="AE16" s="73"/>
      <c r="AF16" s="73">
        <f>MEI!H22-(AG16+AH16)</f>
        <v>34080000</v>
      </c>
      <c r="AG16" s="101">
        <v>0.0</v>
      </c>
      <c r="AH16" s="50">
        <v>1.31E7</v>
      </c>
      <c r="AI16" s="50">
        <f t="shared" si="8"/>
        <v>47180000</v>
      </c>
      <c r="AJ16" s="146">
        <v>0.0</v>
      </c>
      <c r="AK16" s="268">
        <v>1.21E7</v>
      </c>
      <c r="AL16" s="81"/>
      <c r="AM16" s="268"/>
      <c r="AN16" s="244">
        <f t="shared" si="9"/>
        <v>12100000</v>
      </c>
      <c r="AO16" s="262">
        <v>0.0</v>
      </c>
      <c r="AP16" s="182" t="s">
        <v>27</v>
      </c>
      <c r="AQ16" s="83">
        <v>0.0</v>
      </c>
      <c r="AR16" s="83">
        <v>0.0</v>
      </c>
      <c r="AS16" s="50">
        <f t="shared" si="17"/>
        <v>0</v>
      </c>
      <c r="AT16" s="84"/>
      <c r="AU16" s="86">
        <f t="shared" ref="AU16:AW16" si="26">SUM(B16,G16,L16,Q16,V16,AA16,AF16,AK16,AP16)</f>
        <v>233769500</v>
      </c>
      <c r="AV16" s="86">
        <f t="shared" si="26"/>
        <v>17865000</v>
      </c>
      <c r="AW16" s="86">
        <f t="shared" si="26"/>
        <v>121782000</v>
      </c>
      <c r="AX16" s="86">
        <f t="shared" si="12"/>
        <v>373416500</v>
      </c>
      <c r="AY16" s="86"/>
    </row>
    <row r="17">
      <c r="A17" s="44">
        <v>46157.0</v>
      </c>
      <c r="B17" s="50">
        <v>6.0425E7</v>
      </c>
      <c r="C17" s="50"/>
      <c r="D17" s="50"/>
      <c r="E17" s="50">
        <f t="shared" si="2"/>
        <v>60425000</v>
      </c>
      <c r="F17" s="50"/>
      <c r="G17" s="53">
        <f t="shared" si="21"/>
        <v>72242500</v>
      </c>
      <c r="H17" s="53"/>
      <c r="I17" s="53"/>
      <c r="J17" s="53">
        <f>MEI!C23</f>
        <v>72242500</v>
      </c>
      <c r="K17" s="53"/>
      <c r="L17" s="56">
        <v>5.2215E7</v>
      </c>
      <c r="M17" s="94">
        <v>1.8585E7</v>
      </c>
      <c r="N17" s="94">
        <v>2.8408E7</v>
      </c>
      <c r="O17" s="56">
        <f t="shared" si="4"/>
        <v>99208000</v>
      </c>
      <c r="P17" s="94"/>
      <c r="Q17" s="50">
        <f>MEI!E23-R17-S17</f>
        <v>50048500</v>
      </c>
      <c r="R17" s="50"/>
      <c r="S17" s="50">
        <v>1.7425E7</v>
      </c>
      <c r="T17" s="50">
        <f t="shared" si="5"/>
        <v>67473500</v>
      </c>
      <c r="U17" s="64"/>
      <c r="V17" s="66">
        <v>4.7163E7</v>
      </c>
      <c r="W17" s="68"/>
      <c r="X17" s="68">
        <v>8698500.0</v>
      </c>
      <c r="Y17" s="68">
        <f t="shared" si="6"/>
        <v>55861500</v>
      </c>
      <c r="Z17" s="73"/>
      <c r="AA17" s="73">
        <v>2.109E7</v>
      </c>
      <c r="AB17" s="73">
        <v>1000000.0</v>
      </c>
      <c r="AC17" s="73"/>
      <c r="AD17" s="50">
        <f t="shared" si="7"/>
        <v>22090000</v>
      </c>
      <c r="AE17" s="73"/>
      <c r="AF17" s="73">
        <f>MEI!H23-(AG17+AH17)</f>
        <v>31985000</v>
      </c>
      <c r="AG17" s="101">
        <v>0.0</v>
      </c>
      <c r="AH17" s="50">
        <v>1.5E7</v>
      </c>
      <c r="AI17" s="50">
        <f t="shared" si="8"/>
        <v>46985000</v>
      </c>
      <c r="AJ17" s="146">
        <v>0.0</v>
      </c>
      <c r="AK17" s="259">
        <f>6480000+11700000</f>
        <v>18180000</v>
      </c>
      <c r="AL17" s="81">
        <v>1.16865E7</v>
      </c>
      <c r="AM17" s="257"/>
      <c r="AN17" s="244">
        <f t="shared" si="9"/>
        <v>29866500</v>
      </c>
      <c r="AO17" s="234" t="s">
        <v>27</v>
      </c>
      <c r="AP17" s="50">
        <v>4.9856E7</v>
      </c>
      <c r="AQ17" s="83">
        <v>0.0</v>
      </c>
      <c r="AR17" s="83">
        <v>0.0</v>
      </c>
      <c r="AS17" s="50">
        <f t="shared" si="17"/>
        <v>49856000</v>
      </c>
      <c r="AT17" s="84"/>
      <c r="AU17" s="86">
        <f t="shared" ref="AU17:AW17" si="27">SUM(B17,G17,L17,Q17,V17,AA17,AF17,AK17,AP17)</f>
        <v>403205000</v>
      </c>
      <c r="AV17" s="86">
        <f t="shared" si="27"/>
        <v>31271500</v>
      </c>
      <c r="AW17" s="86">
        <f t="shared" si="27"/>
        <v>69531500</v>
      </c>
      <c r="AX17" s="86">
        <f t="shared" si="12"/>
        <v>504008000</v>
      </c>
      <c r="AY17" s="86"/>
    </row>
    <row r="18">
      <c r="A18" s="44">
        <v>46158.0</v>
      </c>
      <c r="B18" s="114">
        <v>2.3749E7</v>
      </c>
      <c r="C18" s="50">
        <v>1.434E7</v>
      </c>
      <c r="D18" s="50">
        <v>7.1876E7</v>
      </c>
      <c r="E18" s="50">
        <f t="shared" si="2"/>
        <v>109965000</v>
      </c>
      <c r="F18" s="50">
        <v>1.434E7</v>
      </c>
      <c r="G18" s="53">
        <f t="shared" si="21"/>
        <v>17664000</v>
      </c>
      <c r="H18" s="187"/>
      <c r="I18" s="188"/>
      <c r="J18" s="53">
        <f>MEI!C24</f>
        <v>17664000</v>
      </c>
      <c r="K18" s="53"/>
      <c r="L18" s="56">
        <v>7.8843E7</v>
      </c>
      <c r="M18" s="94">
        <v>0.0</v>
      </c>
      <c r="N18" s="94">
        <v>2.976E7</v>
      </c>
      <c r="O18" s="56">
        <f t="shared" si="4"/>
        <v>108603000</v>
      </c>
      <c r="P18" s="94"/>
      <c r="Q18" s="50">
        <f>MEI!E24-R18-S18</f>
        <v>83219250</v>
      </c>
      <c r="R18" s="50"/>
      <c r="S18" s="50">
        <v>3.827E7</v>
      </c>
      <c r="T18" s="50">
        <f t="shared" si="5"/>
        <v>121489250</v>
      </c>
      <c r="U18" s="64"/>
      <c r="V18" s="66">
        <f>MEI!F24-X18</f>
        <v>48590000</v>
      </c>
      <c r="W18" s="68"/>
      <c r="X18" s="68">
        <v>1.01E7</v>
      </c>
      <c r="Y18" s="68">
        <f t="shared" si="6"/>
        <v>58690000</v>
      </c>
      <c r="Z18" s="73"/>
      <c r="AA18" s="73">
        <v>1.93E7</v>
      </c>
      <c r="AB18" s="73"/>
      <c r="AC18" s="73"/>
      <c r="AD18" s="50">
        <f t="shared" si="7"/>
        <v>19300000</v>
      </c>
      <c r="AE18" s="73"/>
      <c r="AF18" s="73">
        <f>MEI!H24-(AG18+AH18)</f>
        <v>11650000</v>
      </c>
      <c r="AG18" s="101">
        <v>0.0</v>
      </c>
      <c r="AH18" s="50">
        <v>0.0</v>
      </c>
      <c r="AI18" s="50">
        <f t="shared" si="8"/>
        <v>11650000</v>
      </c>
      <c r="AJ18" s="189">
        <v>0.0</v>
      </c>
      <c r="AK18" s="245">
        <f>58860000-13700000</f>
        <v>45160000</v>
      </c>
      <c r="AL18" s="81">
        <v>1.37E7</v>
      </c>
      <c r="AM18" s="257"/>
      <c r="AN18" s="244">
        <f t="shared" si="9"/>
        <v>58860000</v>
      </c>
      <c r="AO18" s="234" t="s">
        <v>27</v>
      </c>
      <c r="AP18" s="103">
        <v>0.0</v>
      </c>
      <c r="AQ18" s="190">
        <v>0.0</v>
      </c>
      <c r="AR18" s="190">
        <v>0.0</v>
      </c>
      <c r="AS18" s="50">
        <v>0.0</v>
      </c>
      <c r="AT18" s="191"/>
      <c r="AU18" s="86">
        <f t="shared" ref="AU18:AW18" si="28">SUM(B18,G18,L18,Q18,V18,AA18,AF18,AK18,AP18)</f>
        <v>328175250</v>
      </c>
      <c r="AV18" s="86">
        <f t="shared" si="28"/>
        <v>28040000</v>
      </c>
      <c r="AW18" s="86">
        <f t="shared" si="28"/>
        <v>150006000</v>
      </c>
      <c r="AX18" s="86">
        <f t="shared" si="12"/>
        <v>506221250</v>
      </c>
      <c r="AY18" s="86"/>
    </row>
    <row r="19">
      <c r="A19" s="44">
        <v>46159.0</v>
      </c>
      <c r="B19" s="256">
        <v>2.952E7</v>
      </c>
      <c r="C19" s="50" t="s">
        <v>27</v>
      </c>
      <c r="D19" s="50">
        <v>7.42796E7</v>
      </c>
      <c r="E19" s="50">
        <f t="shared" si="2"/>
        <v>103799600</v>
      </c>
      <c r="F19" s="50"/>
      <c r="G19" s="53">
        <f t="shared" si="21"/>
        <v>26848500</v>
      </c>
      <c r="H19" s="53"/>
      <c r="I19" s="53"/>
      <c r="J19" s="53">
        <f>MEI!C25</f>
        <v>26848500</v>
      </c>
      <c r="K19" s="188"/>
      <c r="L19" s="56">
        <v>4.7383E7</v>
      </c>
      <c r="M19" s="94">
        <v>1.746E7</v>
      </c>
      <c r="N19" s="94">
        <v>7520000.0</v>
      </c>
      <c r="O19" s="56">
        <f t="shared" si="4"/>
        <v>72363000</v>
      </c>
      <c r="P19" s="192"/>
      <c r="Q19" s="50">
        <f>MEI!E25-R19-S19</f>
        <v>46710000</v>
      </c>
      <c r="R19" s="50"/>
      <c r="S19" s="50">
        <v>4.23325E7</v>
      </c>
      <c r="T19" s="50">
        <f t="shared" si="5"/>
        <v>89042500</v>
      </c>
      <c r="U19" s="64"/>
      <c r="V19" s="66">
        <f>MEI!F25-X19</f>
        <v>21170250</v>
      </c>
      <c r="W19" s="68"/>
      <c r="X19" s="68">
        <v>3.4215E7</v>
      </c>
      <c r="Y19" s="68">
        <f t="shared" si="6"/>
        <v>55385250</v>
      </c>
      <c r="Z19" s="73"/>
      <c r="AA19" s="73">
        <v>4960000.0</v>
      </c>
      <c r="AB19" s="73">
        <v>4000000.0</v>
      </c>
      <c r="AC19" s="73"/>
      <c r="AD19" s="50">
        <f t="shared" si="7"/>
        <v>8960000</v>
      </c>
      <c r="AE19" s="73"/>
      <c r="AF19" s="73">
        <f>MEI!H25-(AG19+AH19)</f>
        <v>45125000</v>
      </c>
      <c r="AG19" s="101">
        <v>0.0</v>
      </c>
      <c r="AH19" s="50">
        <v>2.26E7</v>
      </c>
      <c r="AI19" s="50">
        <f t="shared" si="8"/>
        <v>67725000</v>
      </c>
      <c r="AJ19" s="50">
        <v>0.0</v>
      </c>
      <c r="AK19" s="268">
        <v>3.085E7</v>
      </c>
      <c r="AL19" s="257">
        <v>0.0</v>
      </c>
      <c r="AM19" s="257">
        <v>0.0</v>
      </c>
      <c r="AN19" s="244">
        <f t="shared" si="9"/>
        <v>30850000</v>
      </c>
      <c r="AO19" s="234">
        <v>0.0</v>
      </c>
      <c r="AP19" s="103">
        <v>2.064E7</v>
      </c>
      <c r="AQ19" s="190"/>
      <c r="AR19" s="190"/>
      <c r="AS19" s="50">
        <f t="shared" ref="AS19:AS27" si="30">sum(AP19:AR19)</f>
        <v>20640000</v>
      </c>
      <c r="AT19" s="191"/>
      <c r="AU19" s="86">
        <f t="shared" ref="AU19:AW19" si="29">SUM(B19,G19,L19,Q19,V19,AA19,AF19,AK19,AP19)</f>
        <v>273206750</v>
      </c>
      <c r="AV19" s="86">
        <f t="shared" si="29"/>
        <v>21460000</v>
      </c>
      <c r="AW19" s="86">
        <f t="shared" si="29"/>
        <v>180947100</v>
      </c>
      <c r="AX19" s="86">
        <f t="shared" si="12"/>
        <v>475613850</v>
      </c>
      <c r="AY19" s="86"/>
    </row>
    <row r="20">
      <c r="A20" s="44">
        <v>46160.0</v>
      </c>
      <c r="B20" s="50">
        <f>31326000-D20</f>
        <v>25326000</v>
      </c>
      <c r="C20" s="50"/>
      <c r="D20" s="50">
        <v>6000000.0</v>
      </c>
      <c r="E20" s="50">
        <f t="shared" si="2"/>
        <v>31326000</v>
      </c>
      <c r="F20" s="50"/>
      <c r="G20" s="53">
        <f t="shared" si="21"/>
        <v>0</v>
      </c>
      <c r="H20" s="53"/>
      <c r="I20" s="53"/>
      <c r="J20" s="53">
        <f>MEI!C26</f>
        <v>0</v>
      </c>
      <c r="K20" s="53"/>
      <c r="L20" s="56">
        <v>5.1938E7</v>
      </c>
      <c r="M20" s="94">
        <v>1.01E7</v>
      </c>
      <c r="N20" s="94">
        <v>0.0</v>
      </c>
      <c r="O20" s="56">
        <f t="shared" si="4"/>
        <v>62038000</v>
      </c>
      <c r="P20" s="94"/>
      <c r="Q20" s="50">
        <f>MEI!E26-R20-S20</f>
        <v>27344000</v>
      </c>
      <c r="R20" s="50"/>
      <c r="S20" s="50">
        <v>1.67E7</v>
      </c>
      <c r="T20" s="50">
        <f t="shared" si="5"/>
        <v>44044000</v>
      </c>
      <c r="U20" s="64"/>
      <c r="V20" s="66">
        <v>4050000.0</v>
      </c>
      <c r="W20" s="68"/>
      <c r="X20" s="68">
        <v>1.03E7</v>
      </c>
      <c r="Y20" s="68">
        <f t="shared" si="6"/>
        <v>14350000</v>
      </c>
      <c r="Z20" s="50"/>
      <c r="AA20" s="50"/>
      <c r="AB20" s="73">
        <v>2500000.0</v>
      </c>
      <c r="AC20" s="73"/>
      <c r="AD20" s="50">
        <f t="shared" si="7"/>
        <v>2500000</v>
      </c>
      <c r="AE20" s="73"/>
      <c r="AF20" s="73">
        <f>MEI!H26-(AG20+AH20)</f>
        <v>0</v>
      </c>
      <c r="AG20" s="101">
        <v>0.0</v>
      </c>
      <c r="AH20" s="50">
        <v>0.0</v>
      </c>
      <c r="AI20" s="50">
        <f t="shared" si="8"/>
        <v>0</v>
      </c>
      <c r="AJ20" s="101">
        <v>0.0</v>
      </c>
      <c r="AK20" s="245">
        <v>2.47E7</v>
      </c>
      <c r="AL20" s="81">
        <v>0.0</v>
      </c>
      <c r="AM20" s="81">
        <v>7200000.0</v>
      </c>
      <c r="AN20" s="244">
        <f t="shared" si="9"/>
        <v>31900000</v>
      </c>
      <c r="AO20" s="234">
        <v>0.0</v>
      </c>
      <c r="AP20" s="82">
        <v>0.0</v>
      </c>
      <c r="AQ20" s="190">
        <v>0.0</v>
      </c>
      <c r="AR20" s="190">
        <v>0.0</v>
      </c>
      <c r="AS20" s="50">
        <f t="shared" si="30"/>
        <v>0</v>
      </c>
      <c r="AT20" s="191"/>
      <c r="AU20" s="86">
        <f t="shared" ref="AU20:AW20" si="31">SUM(B20,G20,L20,Q20,V20,AA20,AF20,AK20,AP20)</f>
        <v>133358000</v>
      </c>
      <c r="AV20" s="86">
        <f t="shared" si="31"/>
        <v>12600000</v>
      </c>
      <c r="AW20" s="86">
        <f t="shared" si="31"/>
        <v>40200000</v>
      </c>
      <c r="AX20" s="86">
        <f t="shared" si="12"/>
        <v>186158000</v>
      </c>
      <c r="AY20" s="86"/>
    </row>
    <row r="21">
      <c r="A21" s="44">
        <v>46161.0</v>
      </c>
      <c r="B21" s="256">
        <v>4340000.0</v>
      </c>
      <c r="C21" s="50">
        <v>1.116E7</v>
      </c>
      <c r="D21" s="50">
        <v>4.746E7</v>
      </c>
      <c r="E21" s="50">
        <f t="shared" si="2"/>
        <v>62960000</v>
      </c>
      <c r="F21" s="50">
        <v>3.258E7</v>
      </c>
      <c r="G21" s="53">
        <f t="shared" si="21"/>
        <v>41318000</v>
      </c>
      <c r="H21" s="53"/>
      <c r="I21" s="53">
        <v>1.98E7</v>
      </c>
      <c r="J21" s="53">
        <f>MEI!C27</f>
        <v>61118000</v>
      </c>
      <c r="K21" s="53"/>
      <c r="L21" s="56">
        <v>1.5406E7</v>
      </c>
      <c r="M21" s="94">
        <v>0.0</v>
      </c>
      <c r="N21" s="94">
        <v>6.82515E7</v>
      </c>
      <c r="O21" s="56">
        <f t="shared" si="4"/>
        <v>83657500</v>
      </c>
      <c r="P21" s="94"/>
      <c r="Q21" s="50">
        <f>MEI!E27-R21-S21</f>
        <v>0</v>
      </c>
      <c r="R21" s="50">
        <v>1.6E7</v>
      </c>
      <c r="S21" s="50">
        <v>4.24E7</v>
      </c>
      <c r="T21" s="50">
        <f t="shared" si="5"/>
        <v>58400000</v>
      </c>
      <c r="U21" s="64"/>
      <c r="V21" s="66">
        <v>5.14045E7</v>
      </c>
      <c r="W21" s="68"/>
      <c r="X21" s="68"/>
      <c r="Y21" s="68">
        <f t="shared" si="6"/>
        <v>51404500</v>
      </c>
      <c r="Z21" s="73"/>
      <c r="AA21" s="73">
        <v>1.0565E7</v>
      </c>
      <c r="AB21" s="73">
        <v>2200000.0</v>
      </c>
      <c r="AC21" s="73"/>
      <c r="AD21" s="50">
        <f t="shared" si="7"/>
        <v>12765000</v>
      </c>
      <c r="AE21" s="73"/>
      <c r="AF21" s="73">
        <f>MEI!H27-(AG21+AH21)</f>
        <v>0</v>
      </c>
      <c r="AG21" s="101">
        <v>0.0</v>
      </c>
      <c r="AH21" s="50">
        <v>1.39E7</v>
      </c>
      <c r="AI21" s="50">
        <f t="shared" si="8"/>
        <v>13900000</v>
      </c>
      <c r="AJ21" s="146">
        <v>0.0</v>
      </c>
      <c r="AK21" s="259"/>
      <c r="AL21" s="81"/>
      <c r="AM21" s="245"/>
      <c r="AN21" s="244">
        <f t="shared" si="9"/>
        <v>0</v>
      </c>
      <c r="AO21" s="262">
        <v>0.0</v>
      </c>
      <c r="AP21" s="82">
        <v>4000000.0</v>
      </c>
      <c r="AQ21" s="190"/>
      <c r="AR21" s="190">
        <v>1.204E7</v>
      </c>
      <c r="AS21" s="50">
        <f t="shared" si="30"/>
        <v>16040000</v>
      </c>
      <c r="AT21" s="191"/>
      <c r="AU21" s="86">
        <f t="shared" ref="AU21:AW21" si="32">SUM(B21,G21,L21,Q21,V21,AA21,AF21,AK21,AP21)</f>
        <v>127033500</v>
      </c>
      <c r="AV21" s="86">
        <f t="shared" si="32"/>
        <v>29360000</v>
      </c>
      <c r="AW21" s="86">
        <f t="shared" si="32"/>
        <v>203851500</v>
      </c>
      <c r="AX21" s="86">
        <f t="shared" si="12"/>
        <v>360245000</v>
      </c>
      <c r="AY21" s="86"/>
    </row>
    <row r="22">
      <c r="A22" s="44">
        <v>46162.0</v>
      </c>
      <c r="B22" s="256">
        <f>29278500-C22</f>
        <v>20878500</v>
      </c>
      <c r="C22" s="50">
        <v>8400000.0</v>
      </c>
      <c r="D22" s="50"/>
      <c r="E22" s="50">
        <f t="shared" si="2"/>
        <v>29278500</v>
      </c>
      <c r="F22" s="50"/>
      <c r="G22" s="53">
        <f t="shared" si="21"/>
        <v>8100000</v>
      </c>
      <c r="H22" s="193">
        <v>3200000.0</v>
      </c>
      <c r="I22" s="53"/>
      <c r="J22" s="53">
        <f>MEI!C28</f>
        <v>11300000</v>
      </c>
      <c r="K22" s="53"/>
      <c r="L22" s="56">
        <v>2.9868E7</v>
      </c>
      <c r="M22" s="94">
        <v>1.83285E7</v>
      </c>
      <c r="N22" s="94">
        <v>0.0</v>
      </c>
      <c r="O22" s="56">
        <f t="shared" si="4"/>
        <v>48196500</v>
      </c>
      <c r="P22" s="94"/>
      <c r="Q22" s="50">
        <f>MEI!E28-R22-S22</f>
        <v>38587000</v>
      </c>
      <c r="R22" s="50">
        <v>1.278E7</v>
      </c>
      <c r="S22" s="50">
        <v>1.8848E7</v>
      </c>
      <c r="T22" s="50">
        <f t="shared" si="5"/>
        <v>70215000</v>
      </c>
      <c r="U22" s="64"/>
      <c r="V22" s="66">
        <v>2.799E7</v>
      </c>
      <c r="W22" s="194"/>
      <c r="X22" s="194">
        <v>2.98E7</v>
      </c>
      <c r="Y22" s="68">
        <f t="shared" si="6"/>
        <v>57790000</v>
      </c>
      <c r="Z22" s="195"/>
      <c r="AA22" s="195">
        <v>1.1275E7</v>
      </c>
      <c r="AB22" s="73">
        <v>1.33E7</v>
      </c>
      <c r="AC22" s="73"/>
      <c r="AD22" s="50">
        <f t="shared" si="7"/>
        <v>24575000</v>
      </c>
      <c r="AE22" s="73"/>
      <c r="AF22" s="73">
        <f>MEI!H28-(AG22+AH22)</f>
        <v>0</v>
      </c>
      <c r="AG22" s="101">
        <v>0.0</v>
      </c>
      <c r="AH22" s="50">
        <v>0.0</v>
      </c>
      <c r="AI22" s="50">
        <f t="shared" si="8"/>
        <v>0</v>
      </c>
      <c r="AJ22" s="50">
        <v>0.0</v>
      </c>
      <c r="AK22" s="244">
        <v>1.48E7</v>
      </c>
      <c r="AL22" s="246"/>
      <c r="AM22" s="246">
        <v>1.16685E7</v>
      </c>
      <c r="AN22" s="244">
        <f t="shared" si="9"/>
        <v>26468500</v>
      </c>
      <c r="AO22" s="263">
        <v>0.0</v>
      </c>
      <c r="AP22" s="103">
        <v>2.97585E7</v>
      </c>
      <c r="AQ22" s="190">
        <v>0.0</v>
      </c>
      <c r="AR22" s="190">
        <v>0.0</v>
      </c>
      <c r="AS22" s="50">
        <f t="shared" si="30"/>
        <v>29758500</v>
      </c>
      <c r="AT22" s="191"/>
      <c r="AU22" s="86">
        <f t="shared" ref="AU22:AW22" si="33">SUM(B22,G22,L22,Q22,V22,AA22,AF22,AK22,AP22)</f>
        <v>181257000</v>
      </c>
      <c r="AV22" s="86">
        <f t="shared" si="33"/>
        <v>56008500</v>
      </c>
      <c r="AW22" s="86">
        <f t="shared" si="33"/>
        <v>60316500</v>
      </c>
      <c r="AX22" s="86">
        <f t="shared" si="12"/>
        <v>297582000</v>
      </c>
      <c r="AY22" s="86"/>
    </row>
    <row r="23">
      <c r="A23" s="44">
        <v>46163.0</v>
      </c>
      <c r="B23" s="50">
        <v>4.495E7</v>
      </c>
      <c r="C23" s="50"/>
      <c r="D23" s="50">
        <v>5.97155E7</v>
      </c>
      <c r="E23" s="50">
        <f t="shared" si="2"/>
        <v>104665500</v>
      </c>
      <c r="F23" s="50"/>
      <c r="G23" s="53">
        <f t="shared" si="21"/>
        <v>62150000</v>
      </c>
      <c r="H23" s="53"/>
      <c r="I23" s="53">
        <v>2.679E7</v>
      </c>
      <c r="J23" s="53">
        <f>MEI!C29</f>
        <v>88940000</v>
      </c>
      <c r="K23" s="53"/>
      <c r="L23" s="56">
        <v>0.0</v>
      </c>
      <c r="M23" s="56">
        <v>9450000.0</v>
      </c>
      <c r="N23" s="56">
        <v>2.84E7</v>
      </c>
      <c r="O23" s="56">
        <f t="shared" si="4"/>
        <v>37850000</v>
      </c>
      <c r="P23" s="56"/>
      <c r="Q23" s="50">
        <f>MEI!E29-R23-S23</f>
        <v>15700000</v>
      </c>
      <c r="R23" s="50">
        <v>2.85E7</v>
      </c>
      <c r="S23" s="50">
        <v>5300000.0</v>
      </c>
      <c r="T23" s="50">
        <f t="shared" si="5"/>
        <v>49500000</v>
      </c>
      <c r="U23" s="64"/>
      <c r="V23" s="66">
        <f>MEI!F29-X23</f>
        <v>3640000</v>
      </c>
      <c r="W23" s="68"/>
      <c r="X23" s="68">
        <v>1.17E7</v>
      </c>
      <c r="Y23" s="68">
        <f t="shared" si="6"/>
        <v>15340000</v>
      </c>
      <c r="Z23" s="50"/>
      <c r="AA23" s="50">
        <v>3800000.0</v>
      </c>
      <c r="AB23" s="73">
        <v>3.8E7</v>
      </c>
      <c r="AC23" s="73"/>
      <c r="AD23" s="50">
        <f t="shared" si="7"/>
        <v>41800000</v>
      </c>
      <c r="AE23" s="73"/>
      <c r="AF23" s="73">
        <f>MEI!H29-(AG23+AH23)</f>
        <v>28700000</v>
      </c>
      <c r="AG23" s="101">
        <v>0.0</v>
      </c>
      <c r="AH23" s="50">
        <v>2.82E7</v>
      </c>
      <c r="AI23" s="50">
        <f t="shared" si="8"/>
        <v>56900000</v>
      </c>
      <c r="AJ23" s="101">
        <v>0.0</v>
      </c>
      <c r="AK23" s="244">
        <v>6000000.0</v>
      </c>
      <c r="AL23" s="246"/>
      <c r="AM23" s="246"/>
      <c r="AN23" s="244">
        <f t="shared" si="9"/>
        <v>6000000</v>
      </c>
      <c r="AO23" s="263">
        <v>0.0</v>
      </c>
      <c r="AP23" s="103">
        <v>0.0</v>
      </c>
      <c r="AQ23" s="190">
        <v>3990000.0</v>
      </c>
      <c r="AR23" s="190">
        <v>0.0</v>
      </c>
      <c r="AS23" s="50">
        <f t="shared" si="30"/>
        <v>3990000</v>
      </c>
      <c r="AT23" s="191"/>
      <c r="AU23" s="86">
        <f t="shared" ref="AU23:AW23" si="34">SUM(B23,G23,L23,Q23,V23,AA23,AF23,AK23,AP23)</f>
        <v>164940000</v>
      </c>
      <c r="AV23" s="86">
        <f t="shared" si="34"/>
        <v>79940000</v>
      </c>
      <c r="AW23" s="86">
        <f t="shared" si="34"/>
        <v>160105500</v>
      </c>
      <c r="AX23" s="86">
        <f t="shared" si="12"/>
        <v>404985500</v>
      </c>
      <c r="AY23" s="86"/>
    </row>
    <row r="24">
      <c r="A24" s="44">
        <v>46164.0</v>
      </c>
      <c r="B24" s="50">
        <v>3.37845E7</v>
      </c>
      <c r="C24" s="50"/>
      <c r="D24" s="50">
        <v>2.781E7</v>
      </c>
      <c r="E24" s="50">
        <f t="shared" si="2"/>
        <v>61594500</v>
      </c>
      <c r="F24" s="50"/>
      <c r="G24" s="53">
        <f t="shared" si="21"/>
        <v>40881000</v>
      </c>
      <c r="H24" s="53"/>
      <c r="I24" s="53">
        <v>1.3192E7</v>
      </c>
      <c r="J24" s="53">
        <f>MEI!C30</f>
        <v>54073000</v>
      </c>
      <c r="K24" s="53"/>
      <c r="L24" s="56">
        <v>4.238E7</v>
      </c>
      <c r="M24" s="56">
        <v>2.5548E7</v>
      </c>
      <c r="N24" s="56">
        <v>7.454E7</v>
      </c>
      <c r="O24" s="56">
        <f t="shared" si="4"/>
        <v>142468000</v>
      </c>
      <c r="P24" s="56"/>
      <c r="Q24" s="50">
        <f>MEI!E30-R24-S24</f>
        <v>37580000</v>
      </c>
      <c r="R24" s="50"/>
      <c r="S24" s="50">
        <v>1.7856E7</v>
      </c>
      <c r="T24" s="50">
        <v>5.5436E7</v>
      </c>
      <c r="U24" s="64"/>
      <c r="V24" s="66">
        <v>3.8888E7</v>
      </c>
      <c r="W24" s="68"/>
      <c r="X24" s="68">
        <v>6.2301E7</v>
      </c>
      <c r="Y24" s="68">
        <f t="shared" si="6"/>
        <v>101189000</v>
      </c>
      <c r="Z24" s="73"/>
      <c r="AA24" s="50"/>
      <c r="AB24" s="50">
        <v>1.86E7</v>
      </c>
      <c r="AC24" s="73"/>
      <c r="AD24" s="50">
        <f t="shared" si="7"/>
        <v>18600000</v>
      </c>
      <c r="AE24" s="73"/>
      <c r="AF24" s="73">
        <f>MEI!H30-(AG24+AH24)</f>
        <v>39520000</v>
      </c>
      <c r="AG24" s="101">
        <v>0.0</v>
      </c>
      <c r="AH24" s="50">
        <v>0.0</v>
      </c>
      <c r="AI24" s="50">
        <f t="shared" si="8"/>
        <v>39520000</v>
      </c>
      <c r="AJ24" s="50">
        <v>0.0</v>
      </c>
      <c r="AK24" s="244"/>
      <c r="AL24" s="81"/>
      <c r="AM24" s="81"/>
      <c r="AN24" s="244">
        <f t="shared" si="9"/>
        <v>0</v>
      </c>
      <c r="AO24" s="196">
        <v>0.0</v>
      </c>
      <c r="AP24" s="196">
        <v>0.0</v>
      </c>
      <c r="AQ24" s="196">
        <v>0.0</v>
      </c>
      <c r="AR24" s="196">
        <v>0.0</v>
      </c>
      <c r="AS24" s="50">
        <f t="shared" si="30"/>
        <v>0</v>
      </c>
      <c r="AT24" s="191"/>
      <c r="AU24" s="86">
        <f t="shared" ref="AU24:AW24" si="35">SUM(B24,G24,L24,Q24,V24,AA24,AF24,AK24,AP24)</f>
        <v>233033500</v>
      </c>
      <c r="AV24" s="86">
        <f t="shared" si="35"/>
        <v>44148000</v>
      </c>
      <c r="AW24" s="86">
        <f t="shared" si="35"/>
        <v>195699000</v>
      </c>
      <c r="AX24" s="86">
        <f t="shared" si="12"/>
        <v>472880500</v>
      </c>
      <c r="AY24" s="86"/>
    </row>
    <row r="25">
      <c r="A25" s="44">
        <v>46165.0</v>
      </c>
      <c r="B25" s="256">
        <v>1.1106E7</v>
      </c>
      <c r="C25" s="50"/>
      <c r="D25" s="50">
        <v>2.7499E7</v>
      </c>
      <c r="E25" s="50">
        <f t="shared" si="2"/>
        <v>38605000</v>
      </c>
      <c r="F25" s="50"/>
      <c r="G25" s="53">
        <f t="shared" si="21"/>
        <v>76178500</v>
      </c>
      <c r="H25" s="53"/>
      <c r="I25" s="53">
        <v>9120000.0</v>
      </c>
      <c r="J25" s="53">
        <f>MEI!C31</f>
        <v>85298500</v>
      </c>
      <c r="K25" s="53"/>
      <c r="L25" s="56">
        <v>6.801975E7</v>
      </c>
      <c r="M25" s="56">
        <v>1.49E7</v>
      </c>
      <c r="N25" s="56">
        <v>1.134E7</v>
      </c>
      <c r="O25" s="56">
        <f t="shared" si="4"/>
        <v>94259750</v>
      </c>
      <c r="P25" s="56"/>
      <c r="Q25" s="50">
        <f>MEI!E31-R25-S25</f>
        <v>41645000</v>
      </c>
      <c r="R25" s="50">
        <v>1.5435E7</v>
      </c>
      <c r="S25" s="50">
        <v>2.41585E7</v>
      </c>
      <c r="T25" s="50">
        <f t="shared" ref="T25:T32" si="37">sum(Q25:S25)</f>
        <v>81238500</v>
      </c>
      <c r="U25" s="64"/>
      <c r="V25" s="175">
        <v>3.713025E7</v>
      </c>
      <c r="W25" s="175"/>
      <c r="X25" s="175"/>
      <c r="Y25" s="68">
        <f t="shared" si="6"/>
        <v>37130250</v>
      </c>
      <c r="Z25" s="164"/>
      <c r="AA25" s="164"/>
      <c r="AB25" s="50">
        <v>3700000.0</v>
      </c>
      <c r="AC25" s="50"/>
      <c r="AD25" s="50">
        <f t="shared" si="7"/>
        <v>3700000</v>
      </c>
      <c r="AE25" s="73"/>
      <c r="AF25" s="73">
        <f>MEI!H31-(AG25+AH25)</f>
        <v>32830000</v>
      </c>
      <c r="AG25" s="101">
        <v>0.0</v>
      </c>
      <c r="AH25" s="50">
        <v>0.0</v>
      </c>
      <c r="AI25" s="50">
        <f t="shared" si="8"/>
        <v>32830000</v>
      </c>
      <c r="AJ25" s="101">
        <v>0.0</v>
      </c>
      <c r="AK25" s="244">
        <v>5.631E7</v>
      </c>
      <c r="AL25" s="81"/>
      <c r="AM25" s="81">
        <v>7700000.0</v>
      </c>
      <c r="AN25" s="244">
        <f t="shared" si="9"/>
        <v>64010000</v>
      </c>
      <c r="AO25" s="196">
        <v>0.0</v>
      </c>
      <c r="AP25" s="196">
        <v>9760000.0</v>
      </c>
      <c r="AQ25" s="196">
        <v>0.0</v>
      </c>
      <c r="AR25" s="196">
        <v>0.0</v>
      </c>
      <c r="AS25" s="50">
        <f t="shared" si="30"/>
        <v>9760000</v>
      </c>
      <c r="AT25" s="191"/>
      <c r="AU25" s="86">
        <f t="shared" ref="AU25:AW25" si="36">SUM(B25,G25,L25,Q25,V25,AA25,AF25,AK25,AP25)</f>
        <v>332979500</v>
      </c>
      <c r="AV25" s="86">
        <f t="shared" si="36"/>
        <v>34035000</v>
      </c>
      <c r="AW25" s="86">
        <f t="shared" si="36"/>
        <v>79817500</v>
      </c>
      <c r="AX25" s="86">
        <f t="shared" si="12"/>
        <v>446832000</v>
      </c>
      <c r="AY25" s="86"/>
    </row>
    <row r="26">
      <c r="A26" s="44">
        <v>46166.0</v>
      </c>
      <c r="B26" s="269">
        <v>1.210225E8</v>
      </c>
      <c r="C26" s="50"/>
      <c r="D26" s="50">
        <v>3.8182E7</v>
      </c>
      <c r="E26" s="50">
        <f t="shared" si="2"/>
        <v>159204500</v>
      </c>
      <c r="F26" s="50"/>
      <c r="G26" s="53">
        <f t="shared" si="21"/>
        <v>9810000</v>
      </c>
      <c r="H26" s="53"/>
      <c r="I26" s="53"/>
      <c r="J26" s="53">
        <f>MEI!C32</f>
        <v>9810000</v>
      </c>
      <c r="K26" s="53"/>
      <c r="L26" s="56">
        <v>1.325E7</v>
      </c>
      <c r="M26" s="94">
        <v>0.0</v>
      </c>
      <c r="N26" s="94">
        <v>1.0044E7</v>
      </c>
      <c r="O26" s="56">
        <f t="shared" si="4"/>
        <v>23294000</v>
      </c>
      <c r="P26" s="94"/>
      <c r="Q26" s="50">
        <f>MEI!E32-R26-S26</f>
        <v>46731500</v>
      </c>
      <c r="R26" s="50">
        <v>5280000.0</v>
      </c>
      <c r="S26" s="50">
        <v>2.238E7</v>
      </c>
      <c r="T26" s="50">
        <f t="shared" si="37"/>
        <v>74391500</v>
      </c>
      <c r="U26" s="64"/>
      <c r="V26" s="66">
        <v>1.544E7</v>
      </c>
      <c r="W26" s="175"/>
      <c r="X26" s="175">
        <v>1.41E7</v>
      </c>
      <c r="Y26" s="68">
        <f t="shared" si="6"/>
        <v>29540000</v>
      </c>
      <c r="Z26" s="198"/>
      <c r="AA26" s="198">
        <v>4.47E7</v>
      </c>
      <c r="AB26" s="50">
        <f>2950000+1800000</f>
        <v>4750000</v>
      </c>
      <c r="AC26" s="50"/>
      <c r="AD26" s="50">
        <f t="shared" si="7"/>
        <v>49450000</v>
      </c>
      <c r="AE26" s="73"/>
      <c r="AF26" s="73">
        <f>MEI!H32-(AG26+AH26)</f>
        <v>29508500</v>
      </c>
      <c r="AG26" s="101">
        <v>0.0</v>
      </c>
      <c r="AH26" s="50">
        <v>0.0</v>
      </c>
      <c r="AI26" s="50">
        <f t="shared" si="8"/>
        <v>29508500</v>
      </c>
      <c r="AJ26" s="101">
        <v>0.0</v>
      </c>
      <c r="AK26" s="244">
        <v>1.7144E7</v>
      </c>
      <c r="AL26" s="81"/>
      <c r="AM26" s="81">
        <v>1.30185E7</v>
      </c>
      <c r="AN26" s="244">
        <f t="shared" si="9"/>
        <v>30162500</v>
      </c>
      <c r="AO26" s="262" t="s">
        <v>27</v>
      </c>
      <c r="AP26" s="82">
        <v>2.0236E7</v>
      </c>
      <c r="AQ26" s="190">
        <v>1.4796E7</v>
      </c>
      <c r="AR26" s="190" t="s">
        <v>27</v>
      </c>
      <c r="AS26" s="50">
        <f t="shared" si="30"/>
        <v>35032000</v>
      </c>
      <c r="AT26" s="191"/>
      <c r="AU26" s="86">
        <f t="shared" ref="AU26:AW26" si="38">SUM(B26,G26,L27,Q26,V26,AA26,AF26,AK26,AP26)</f>
        <v>325732500</v>
      </c>
      <c r="AV26" s="86">
        <f t="shared" si="38"/>
        <v>24826000</v>
      </c>
      <c r="AW26" s="86">
        <f t="shared" si="38"/>
        <v>87680500</v>
      </c>
      <c r="AX26" s="86">
        <f t="shared" ref="AX26:AX27" si="40">E26+J26+O27+T26+Y26+AD26+AI26+AN26+AS26</f>
        <v>438239000</v>
      </c>
      <c r="AY26" s="86"/>
    </row>
    <row r="27">
      <c r="A27" s="44">
        <v>46167.0</v>
      </c>
      <c r="B27" s="269">
        <v>5.167E7</v>
      </c>
      <c r="C27" s="50"/>
      <c r="D27" s="50">
        <v>1.03E7</v>
      </c>
      <c r="E27" s="50">
        <f t="shared" si="2"/>
        <v>61970000</v>
      </c>
      <c r="F27" s="50"/>
      <c r="G27" s="53">
        <f t="shared" si="21"/>
        <v>33246000</v>
      </c>
      <c r="H27" s="53"/>
      <c r="I27" s="53"/>
      <c r="J27" s="53">
        <f>MEI!C33</f>
        <v>33246000</v>
      </c>
      <c r="K27" s="53"/>
      <c r="L27" s="56">
        <v>2.114E7</v>
      </c>
      <c r="M27" s="94">
        <v>0.0</v>
      </c>
      <c r="N27" s="94">
        <v>0.0</v>
      </c>
      <c r="O27" s="56">
        <f t="shared" si="4"/>
        <v>21140000</v>
      </c>
      <c r="P27" s="94"/>
      <c r="Q27" s="50">
        <f>MEI!E33-R27-S27</f>
        <v>3780000</v>
      </c>
      <c r="R27" s="50"/>
      <c r="S27" s="50">
        <v>1.2798E7</v>
      </c>
      <c r="T27" s="50">
        <f t="shared" si="37"/>
        <v>16578000</v>
      </c>
      <c r="U27" s="64"/>
      <c r="V27" s="66"/>
      <c r="W27" s="68"/>
      <c r="X27" s="68">
        <v>1.269E7</v>
      </c>
      <c r="Y27" s="68">
        <f t="shared" si="6"/>
        <v>12690000</v>
      </c>
      <c r="Z27" s="73"/>
      <c r="AA27" s="73">
        <v>3325000.0</v>
      </c>
      <c r="AB27" s="73">
        <v>5125000.0</v>
      </c>
      <c r="AC27" s="50"/>
      <c r="AD27" s="50">
        <f t="shared" si="7"/>
        <v>8450000</v>
      </c>
      <c r="AE27" s="73"/>
      <c r="AF27" s="73">
        <f>MEI!H33-(AG27+AH27)</f>
        <v>0</v>
      </c>
      <c r="AG27" s="101">
        <v>0.0</v>
      </c>
      <c r="AH27" s="50">
        <v>0.0</v>
      </c>
      <c r="AI27" s="50">
        <f t="shared" si="8"/>
        <v>0</v>
      </c>
      <c r="AJ27" s="101">
        <v>0.0</v>
      </c>
      <c r="AK27" s="245">
        <f>57314000-16432500</f>
        <v>40881500</v>
      </c>
      <c r="AL27" s="81">
        <f>12352500+4080000</f>
        <v>16432500</v>
      </c>
      <c r="AM27" s="81">
        <v>0.0</v>
      </c>
      <c r="AN27" s="244">
        <f t="shared" si="9"/>
        <v>57314000</v>
      </c>
      <c r="AO27" s="262">
        <v>0.0</v>
      </c>
      <c r="AP27" s="82"/>
      <c r="AQ27" s="190"/>
      <c r="AR27" s="190">
        <v>3.196E7</v>
      </c>
      <c r="AS27" s="50">
        <f t="shared" si="30"/>
        <v>31960000</v>
      </c>
      <c r="AT27" s="191"/>
      <c r="AU27" s="86">
        <f t="shared" ref="AU27:AW27" si="39">SUM(B27,G27,L28,Q27,V27,AA27,AF27,AK27,AP27)</f>
        <v>146302500</v>
      </c>
      <c r="AV27" s="86">
        <f t="shared" si="39"/>
        <v>21557500</v>
      </c>
      <c r="AW27" s="86">
        <f t="shared" si="39"/>
        <v>135118000</v>
      </c>
      <c r="AX27" s="86">
        <f t="shared" si="40"/>
        <v>302978000</v>
      </c>
      <c r="AY27" s="86"/>
    </row>
    <row r="28">
      <c r="A28" s="44">
        <v>46168.0</v>
      </c>
      <c r="B28" s="50">
        <v>3.08E7</v>
      </c>
      <c r="C28" s="50"/>
      <c r="D28" s="50"/>
      <c r="E28" s="50">
        <f t="shared" si="2"/>
        <v>30800000</v>
      </c>
      <c r="F28" s="50"/>
      <c r="G28" s="53">
        <f t="shared" si="21"/>
        <v>37872000</v>
      </c>
      <c r="H28" s="53"/>
      <c r="I28" s="53">
        <v>1.41E7</v>
      </c>
      <c r="J28" s="53">
        <f>MEI!C34</f>
        <v>51972000</v>
      </c>
      <c r="K28" s="53"/>
      <c r="L28" s="56">
        <v>1.34E7</v>
      </c>
      <c r="M28" s="56">
        <v>0.0</v>
      </c>
      <c r="N28" s="56">
        <v>6.737E7</v>
      </c>
      <c r="O28" s="56">
        <f t="shared" si="4"/>
        <v>80770000</v>
      </c>
      <c r="P28" s="94"/>
      <c r="Q28" s="50">
        <f>MEI!E34-R28-S28</f>
        <v>40941000</v>
      </c>
      <c r="R28" s="199"/>
      <c r="S28" s="201">
        <v>1.44E7</v>
      </c>
      <c r="T28" s="50">
        <f t="shared" si="37"/>
        <v>55341000</v>
      </c>
      <c r="U28" s="97"/>
      <c r="V28" s="184">
        <f>MEI!F34-X28</f>
        <v>0</v>
      </c>
      <c r="W28" s="68"/>
      <c r="X28" s="68">
        <v>1.933E7</v>
      </c>
      <c r="Y28" s="68">
        <f t="shared" si="6"/>
        <v>19330000</v>
      </c>
      <c r="Z28" s="73"/>
      <c r="AA28" s="73">
        <v>3350000.0</v>
      </c>
      <c r="AB28" s="50">
        <v>4275000.0</v>
      </c>
      <c r="AC28" s="50"/>
      <c r="AD28" s="50">
        <f t="shared" si="7"/>
        <v>7625000</v>
      </c>
      <c r="AE28" s="73"/>
      <c r="AF28" s="73">
        <f>MEI!H34-(AG28+AH28)</f>
        <v>81114000</v>
      </c>
      <c r="AG28" s="101">
        <v>0.0</v>
      </c>
      <c r="AH28" s="50">
        <v>0.0</v>
      </c>
      <c r="AI28" s="50">
        <f t="shared" si="8"/>
        <v>81114000</v>
      </c>
      <c r="AJ28" s="50">
        <v>0.0</v>
      </c>
      <c r="AK28" s="244">
        <v>2.113E7</v>
      </c>
      <c r="AL28" s="81">
        <v>0.0</v>
      </c>
      <c r="AM28" s="81">
        <v>0.0</v>
      </c>
      <c r="AN28" s="244">
        <f t="shared" si="9"/>
        <v>21130000</v>
      </c>
      <c r="AO28" s="262">
        <v>0.0</v>
      </c>
      <c r="AP28" s="82">
        <v>7300000.0</v>
      </c>
      <c r="AQ28" s="190">
        <v>0.0</v>
      </c>
      <c r="AR28" s="190">
        <v>0.0</v>
      </c>
      <c r="AS28" s="50">
        <v>0.0</v>
      </c>
      <c r="AT28" s="191"/>
      <c r="AU28" s="86">
        <f t="shared" ref="AU28:AW28" si="41">SUM(B28,G28,L28,Q28,V28,AA28,AF28,AK28,AP28)</f>
        <v>235907000</v>
      </c>
      <c r="AV28" s="86">
        <f t="shared" si="41"/>
        <v>4275000</v>
      </c>
      <c r="AW28" s="86">
        <f t="shared" si="41"/>
        <v>115200000</v>
      </c>
      <c r="AX28" s="86">
        <f t="shared" ref="AX28:AX32" si="43">E28+J28+O28+T28+Y28+AD28+AI28+AN28+AS28</f>
        <v>348082000</v>
      </c>
      <c r="AY28" s="86"/>
    </row>
    <row r="29">
      <c r="A29" s="44">
        <v>46169.0</v>
      </c>
      <c r="B29" s="50">
        <v>1.0546E8</v>
      </c>
      <c r="C29" s="50"/>
      <c r="D29" s="50">
        <f>14200000+16000000+13353500</f>
        <v>43553500</v>
      </c>
      <c r="E29" s="50">
        <f t="shared" si="2"/>
        <v>149013500</v>
      </c>
      <c r="F29" s="50"/>
      <c r="G29" s="53">
        <f t="shared" si="21"/>
        <v>50015500</v>
      </c>
      <c r="H29" s="53"/>
      <c r="I29" s="53"/>
      <c r="J29" s="53">
        <f>MEI!C35</f>
        <v>50015500</v>
      </c>
      <c r="K29" s="53"/>
      <c r="L29" s="56">
        <v>2.09085E7</v>
      </c>
      <c r="M29" s="56">
        <v>4.1412E7</v>
      </c>
      <c r="N29" s="56">
        <v>1.44E7</v>
      </c>
      <c r="O29" s="56">
        <f t="shared" si="4"/>
        <v>76720500</v>
      </c>
      <c r="P29" s="94"/>
      <c r="Q29" s="50">
        <f>MEI!E35-R29-S29</f>
        <v>43470000</v>
      </c>
      <c r="R29" s="114"/>
      <c r="S29" s="114">
        <v>9.249E7</v>
      </c>
      <c r="T29" s="50">
        <f t="shared" si="37"/>
        <v>135960000</v>
      </c>
      <c r="U29" s="202"/>
      <c r="V29" s="66">
        <f>MEI!F35-X29</f>
        <v>56747000</v>
      </c>
      <c r="W29" s="68"/>
      <c r="X29" s="68">
        <v>7400000.0</v>
      </c>
      <c r="Y29" s="68">
        <f t="shared" si="6"/>
        <v>64147000</v>
      </c>
      <c r="Z29" s="73"/>
      <c r="AA29" s="73">
        <v>2.7275E7</v>
      </c>
      <c r="AB29" s="50"/>
      <c r="AC29" s="50"/>
      <c r="AD29" s="50">
        <f t="shared" si="7"/>
        <v>27275000</v>
      </c>
      <c r="AE29" s="73"/>
      <c r="AF29" s="73">
        <f>MEI!H35-(AG29+AH29)</f>
        <v>44854000</v>
      </c>
      <c r="AG29" s="101">
        <v>0.0</v>
      </c>
      <c r="AH29" s="50">
        <v>2.325E7</v>
      </c>
      <c r="AI29" s="50">
        <f t="shared" si="8"/>
        <v>68104000</v>
      </c>
      <c r="AJ29" s="50">
        <v>0.0</v>
      </c>
      <c r="AK29" s="245">
        <v>3.67935E7</v>
      </c>
      <c r="AL29" s="246"/>
      <c r="AM29" s="246">
        <f>29545000+14000000</f>
        <v>43545000</v>
      </c>
      <c r="AN29" s="244">
        <f t="shared" si="9"/>
        <v>80338500</v>
      </c>
      <c r="AO29" s="263">
        <v>0.0</v>
      </c>
      <c r="AP29" s="103">
        <v>6.51045E7</v>
      </c>
      <c r="AQ29" s="190"/>
      <c r="AR29" s="190"/>
      <c r="AS29" s="50">
        <v>7.39245E7</v>
      </c>
      <c r="AT29" s="191"/>
      <c r="AU29" s="86">
        <f t="shared" ref="AU29:AW29" si="42">SUM(B29,G29,L29,Q29,V29,AA29,AF29,AK29,AP29)</f>
        <v>450628000</v>
      </c>
      <c r="AV29" s="86">
        <f t="shared" si="42"/>
        <v>41412000</v>
      </c>
      <c r="AW29" s="86">
        <f t="shared" si="42"/>
        <v>224638500</v>
      </c>
      <c r="AX29" s="86">
        <f t="shared" si="43"/>
        <v>725498500</v>
      </c>
      <c r="AY29" s="86"/>
    </row>
    <row r="30">
      <c r="A30" s="44">
        <v>46170.0</v>
      </c>
      <c r="B30" s="256">
        <v>3.507E7</v>
      </c>
      <c r="C30" s="50"/>
      <c r="D30" s="50">
        <v>6.175E7</v>
      </c>
      <c r="E30" s="50">
        <f t="shared" si="2"/>
        <v>96820000</v>
      </c>
      <c r="F30" s="50">
        <v>4.41E7</v>
      </c>
      <c r="G30" s="53">
        <f t="shared" si="21"/>
        <v>17240500</v>
      </c>
      <c r="H30" s="53">
        <v>6300000.0</v>
      </c>
      <c r="I30" s="53"/>
      <c r="J30" s="53">
        <f>MEI!C36</f>
        <v>23540500</v>
      </c>
      <c r="K30" s="53"/>
      <c r="L30" s="56">
        <v>7.62325E7</v>
      </c>
      <c r="M30" s="94">
        <v>4.119E7</v>
      </c>
      <c r="N30" s="94">
        <v>1.62985E8</v>
      </c>
      <c r="O30" s="56">
        <f t="shared" si="4"/>
        <v>280407500</v>
      </c>
      <c r="P30" s="94"/>
      <c r="Q30" s="50">
        <f>MEI!E36-R30-S30</f>
        <v>48666000</v>
      </c>
      <c r="R30" s="50">
        <v>3.04E7</v>
      </c>
      <c r="S30" s="50">
        <v>4.9543E7</v>
      </c>
      <c r="T30" s="50">
        <f t="shared" si="37"/>
        <v>128609000</v>
      </c>
      <c r="U30" s="64"/>
      <c r="V30" s="66">
        <v>4.17555E7</v>
      </c>
      <c r="W30" s="68"/>
      <c r="X30" s="68">
        <v>2.8166E7</v>
      </c>
      <c r="Y30" s="68">
        <f t="shared" si="6"/>
        <v>69921500</v>
      </c>
      <c r="Z30" s="73"/>
      <c r="AA30" s="73">
        <v>4.793E7</v>
      </c>
      <c r="AB30" s="50"/>
      <c r="AC30" s="50"/>
      <c r="AD30" s="50">
        <f t="shared" si="7"/>
        <v>47930000</v>
      </c>
      <c r="AE30" s="73"/>
      <c r="AF30" s="73">
        <f>MEI!H36-(AG30+AH30)</f>
        <v>22870000</v>
      </c>
      <c r="AG30" s="101">
        <v>0.0</v>
      </c>
      <c r="AH30" s="50">
        <v>8.142E7</v>
      </c>
      <c r="AI30" s="50">
        <f t="shared" si="8"/>
        <v>104290000</v>
      </c>
      <c r="AJ30" s="101">
        <v>0.0</v>
      </c>
      <c r="AK30" s="244">
        <v>3.32E7</v>
      </c>
      <c r="AL30" s="246">
        <v>3.578E7</v>
      </c>
      <c r="AM30" s="246"/>
      <c r="AN30" s="244">
        <f t="shared" si="9"/>
        <v>68980000</v>
      </c>
      <c r="AO30" s="263"/>
      <c r="AP30" s="103">
        <v>3.73385E7</v>
      </c>
      <c r="AQ30" s="190"/>
      <c r="AR30" s="190"/>
      <c r="AS30" s="50">
        <f t="shared" ref="AS30:AS33" si="45">sum(AP30:AR30)</f>
        <v>37338500</v>
      </c>
      <c r="AT30" s="191"/>
      <c r="AU30" s="86">
        <f t="shared" ref="AU30:AW30" si="44">SUM(B30,G30,L30,Q30,V30,AA30,AF30,AK30,AP30)</f>
        <v>360303000</v>
      </c>
      <c r="AV30" s="86">
        <f t="shared" si="44"/>
        <v>113670000</v>
      </c>
      <c r="AW30" s="86">
        <f t="shared" si="44"/>
        <v>383864000</v>
      </c>
      <c r="AX30" s="86">
        <f t="shared" si="43"/>
        <v>857837000</v>
      </c>
      <c r="AY30" s="86"/>
    </row>
    <row r="31">
      <c r="A31" s="44">
        <v>46171.0</v>
      </c>
      <c r="B31" s="50">
        <v>8.7394E7</v>
      </c>
      <c r="C31" s="50">
        <v>4.998E7</v>
      </c>
      <c r="D31" s="50">
        <v>4.61E7</v>
      </c>
      <c r="E31" s="50">
        <f t="shared" si="2"/>
        <v>183474000</v>
      </c>
      <c r="F31" s="50"/>
      <c r="G31" s="53">
        <f t="shared" si="21"/>
        <v>83265000</v>
      </c>
      <c r="H31" s="53"/>
      <c r="I31" s="53"/>
      <c r="J31" s="53">
        <f>MEI!C37</f>
        <v>83265000</v>
      </c>
      <c r="K31" s="53"/>
      <c r="L31" s="56">
        <v>1.915E7</v>
      </c>
      <c r="M31" s="94">
        <v>3.303E7</v>
      </c>
      <c r="N31" s="94">
        <v>5.1116E7</v>
      </c>
      <c r="O31" s="56">
        <f t="shared" si="4"/>
        <v>103296000</v>
      </c>
      <c r="P31" s="94"/>
      <c r="Q31" s="50">
        <f>MEI!E37-R31-S31</f>
        <v>26570000</v>
      </c>
      <c r="R31" s="50">
        <v>1.42E7</v>
      </c>
      <c r="S31" s="50">
        <v>2.502E7</v>
      </c>
      <c r="T31" s="50">
        <f t="shared" si="37"/>
        <v>65790000</v>
      </c>
      <c r="U31" s="64"/>
      <c r="V31" s="66">
        <v>3780000.0</v>
      </c>
      <c r="W31" s="68"/>
      <c r="X31" s="175">
        <v>1.287E7</v>
      </c>
      <c r="Y31" s="68">
        <f t="shared" si="6"/>
        <v>16650000</v>
      </c>
      <c r="Z31" s="164"/>
      <c r="AA31" s="238">
        <v>1.963E7</v>
      </c>
      <c r="AB31" s="73"/>
      <c r="AC31" s="73"/>
      <c r="AD31" s="50">
        <f t="shared" si="7"/>
        <v>19630000</v>
      </c>
      <c r="AE31" s="73"/>
      <c r="AF31" s="73">
        <f>MEI!H37-(AG31+AH31)</f>
        <v>46300000</v>
      </c>
      <c r="AG31" s="101">
        <v>0.0</v>
      </c>
      <c r="AH31" s="50">
        <f>28600000+5285000</f>
        <v>33885000</v>
      </c>
      <c r="AI31" s="50">
        <f t="shared" si="8"/>
        <v>80185000</v>
      </c>
      <c r="AJ31" s="50">
        <v>0.0</v>
      </c>
      <c r="AK31" s="246">
        <v>1.269E7</v>
      </c>
      <c r="AL31" s="246">
        <v>0.0</v>
      </c>
      <c r="AM31" s="244">
        <v>1.27E7</v>
      </c>
      <c r="AN31" s="244">
        <f t="shared" si="9"/>
        <v>25390000</v>
      </c>
      <c r="AO31" s="263">
        <v>0.0</v>
      </c>
      <c r="AP31" s="103">
        <v>3.0317E7</v>
      </c>
      <c r="AQ31" s="190">
        <v>3.116525E7</v>
      </c>
      <c r="AR31" s="190">
        <v>0.0</v>
      </c>
      <c r="AS31" s="50">
        <f t="shared" si="45"/>
        <v>61482250</v>
      </c>
      <c r="AT31" s="191"/>
      <c r="AU31" s="86">
        <f t="shared" ref="AU31:AW31" si="46">SUM(B31,G31,L31,Q31,V31,AA31,AF31,AK31,AP31)</f>
        <v>329096000</v>
      </c>
      <c r="AV31" s="86">
        <f t="shared" si="46"/>
        <v>128375250</v>
      </c>
      <c r="AW31" s="86">
        <f t="shared" si="46"/>
        <v>181691000</v>
      </c>
      <c r="AX31" s="86">
        <f t="shared" si="43"/>
        <v>639162250</v>
      </c>
      <c r="AY31" s="86"/>
    </row>
    <row r="32">
      <c r="A32" s="44">
        <v>46172.0</v>
      </c>
      <c r="B32" s="50">
        <v>1.518865E8</v>
      </c>
      <c r="C32" s="50"/>
      <c r="D32" s="50">
        <v>3.218E7</v>
      </c>
      <c r="E32" s="50">
        <f t="shared" si="2"/>
        <v>184066500</v>
      </c>
      <c r="F32" s="50"/>
      <c r="G32" s="53">
        <f t="shared" si="21"/>
        <v>29900000</v>
      </c>
      <c r="H32" s="53"/>
      <c r="I32" s="53"/>
      <c r="J32" s="53">
        <f>MEI!C38</f>
        <v>29900000</v>
      </c>
      <c r="K32" s="53"/>
      <c r="L32" s="56">
        <v>2.2164E7</v>
      </c>
      <c r="M32" s="56"/>
      <c r="N32" s="56">
        <v>4.62E7</v>
      </c>
      <c r="O32" s="56">
        <f t="shared" si="4"/>
        <v>68364000</v>
      </c>
      <c r="P32" s="94"/>
      <c r="Q32" s="50">
        <f>MEI!E38-R32-S32</f>
        <v>64040000</v>
      </c>
      <c r="R32" s="50"/>
      <c r="S32" s="50">
        <v>1.0019E8</v>
      </c>
      <c r="T32" s="50">
        <f t="shared" si="37"/>
        <v>164230000</v>
      </c>
      <c r="U32" s="64"/>
      <c r="V32" s="66">
        <v>4.651E7</v>
      </c>
      <c r="W32" s="68"/>
      <c r="X32" s="68">
        <v>1.327175E8</v>
      </c>
      <c r="Y32" s="68">
        <f t="shared" si="6"/>
        <v>179227500</v>
      </c>
      <c r="Z32" s="73"/>
      <c r="AA32" s="73">
        <v>2.165E7</v>
      </c>
      <c r="AB32" s="73"/>
      <c r="AC32" s="73"/>
      <c r="AD32" s="50">
        <f t="shared" si="7"/>
        <v>21650000</v>
      </c>
      <c r="AE32" s="73"/>
      <c r="AF32" s="73">
        <f>MEI!H38-(AG32+AH32)</f>
        <v>68663500</v>
      </c>
      <c r="AG32" s="101">
        <v>0.0</v>
      </c>
      <c r="AH32" s="50">
        <v>4.5699E7</v>
      </c>
      <c r="AI32" s="50">
        <f t="shared" si="8"/>
        <v>114362500</v>
      </c>
      <c r="AJ32" s="50">
        <v>0.0</v>
      </c>
      <c r="AK32" s="244">
        <v>3.148E7</v>
      </c>
      <c r="AL32" s="81"/>
      <c r="AM32" s="81"/>
      <c r="AN32" s="244">
        <f t="shared" si="9"/>
        <v>31480000</v>
      </c>
      <c r="AO32" s="262">
        <v>0.0</v>
      </c>
      <c r="AP32" s="82">
        <v>4.20585E7</v>
      </c>
      <c r="AQ32" s="190">
        <v>0.0</v>
      </c>
      <c r="AR32" s="190">
        <v>7700000.0</v>
      </c>
      <c r="AS32" s="50">
        <f t="shared" si="45"/>
        <v>49758500</v>
      </c>
      <c r="AT32" s="191"/>
      <c r="AU32" s="86">
        <f t="shared" ref="AU32:AW32" si="47">SUM(B32,G32,L32,Q32,V32,AA32,AF32,AK32,AP32)</f>
        <v>478352500</v>
      </c>
      <c r="AV32" s="86">
        <f t="shared" si="47"/>
        <v>0</v>
      </c>
      <c r="AW32" s="86">
        <f t="shared" si="47"/>
        <v>364686500</v>
      </c>
      <c r="AX32" s="86">
        <f t="shared" si="43"/>
        <v>843039000</v>
      </c>
      <c r="AY32" s="86"/>
    </row>
    <row r="33">
      <c r="A33" s="44">
        <v>46173.0</v>
      </c>
      <c r="B33" s="50">
        <v>5.4811E7</v>
      </c>
      <c r="C33" s="50"/>
      <c r="D33" s="50"/>
      <c r="E33" s="50">
        <f t="shared" si="2"/>
        <v>54811000</v>
      </c>
      <c r="F33" s="50"/>
      <c r="G33" s="53">
        <f t="shared" si="21"/>
        <v>32000000</v>
      </c>
      <c r="H33" s="53"/>
      <c r="I33" s="53"/>
      <c r="J33" s="53">
        <f>MEI!C39</f>
        <v>32000000</v>
      </c>
      <c r="K33" s="53"/>
      <c r="L33" s="56">
        <v>9.7888E7</v>
      </c>
      <c r="M33" s="56">
        <v>5460000.0</v>
      </c>
      <c r="N33" s="56">
        <v>2.1887E7</v>
      </c>
      <c r="O33" s="56">
        <f>SUM(L33:N33)</f>
        <v>125235000</v>
      </c>
      <c r="P33" s="94"/>
      <c r="Q33" s="50">
        <f>MEI!E39-R33-S33</f>
        <v>61585000</v>
      </c>
      <c r="R33" s="50"/>
      <c r="S33" s="50">
        <v>9.368E7</v>
      </c>
      <c r="T33" s="50">
        <v>1.55265E8</v>
      </c>
      <c r="U33" s="64"/>
      <c r="V33" s="66">
        <v>3.22E7</v>
      </c>
      <c r="W33" s="68">
        <v>1.6E7</v>
      </c>
      <c r="X33" s="68">
        <v>1.521E7</v>
      </c>
      <c r="Y33" s="68">
        <f t="shared" si="6"/>
        <v>63410000</v>
      </c>
      <c r="Z33" s="73"/>
      <c r="AA33" s="73">
        <v>1.75E7</v>
      </c>
      <c r="AB33" s="73">
        <v>2.46E7</v>
      </c>
      <c r="AC33" s="73"/>
      <c r="AD33" s="50">
        <f t="shared" si="7"/>
        <v>42100000</v>
      </c>
      <c r="AE33" s="73"/>
      <c r="AF33" s="73">
        <f>MEI!H39-(AG33+AH33)</f>
        <v>85360000</v>
      </c>
      <c r="AG33" s="101">
        <v>0.0</v>
      </c>
      <c r="AH33" s="50">
        <v>0.0</v>
      </c>
      <c r="AI33" s="50">
        <f t="shared" si="8"/>
        <v>85360000</v>
      </c>
      <c r="AJ33" s="50">
        <v>0.0</v>
      </c>
      <c r="AK33" s="246"/>
      <c r="AL33" s="81"/>
      <c r="AM33" s="81"/>
      <c r="AN33" s="244"/>
      <c r="AO33" s="262"/>
      <c r="AP33" s="82">
        <v>1.6E7</v>
      </c>
      <c r="AQ33" s="190">
        <v>3500000.0</v>
      </c>
      <c r="AR33" s="190">
        <v>1.884025E7</v>
      </c>
      <c r="AS33" s="50">
        <f t="shared" si="45"/>
        <v>38340250</v>
      </c>
      <c r="AT33" s="191"/>
      <c r="AU33" s="86"/>
      <c r="AV33" s="86"/>
      <c r="AW33" s="86"/>
      <c r="AX33" s="86"/>
      <c r="AY33" s="86"/>
    </row>
    <row r="34">
      <c r="A34" s="205" t="s">
        <v>31</v>
      </c>
      <c r="B34" s="206">
        <f>SUM(B3:B33)</f>
        <v>1160784750</v>
      </c>
      <c r="C34" s="206">
        <f t="shared" ref="C34:K34" si="48">SUM(C3:C32)</f>
        <v>138480000</v>
      </c>
      <c r="D34" s="206">
        <f t="shared" si="48"/>
        <v>914909350</v>
      </c>
      <c r="E34" s="206">
        <f t="shared" si="48"/>
        <v>2159363100</v>
      </c>
      <c r="F34" s="206">
        <f t="shared" si="48"/>
        <v>111420000</v>
      </c>
      <c r="G34" s="206">
        <f t="shared" si="48"/>
        <v>839072000</v>
      </c>
      <c r="H34" s="206">
        <f t="shared" si="48"/>
        <v>60340000</v>
      </c>
      <c r="I34" s="206">
        <f t="shared" si="48"/>
        <v>170187000</v>
      </c>
      <c r="J34" s="206">
        <f t="shared" si="48"/>
        <v>1069599000</v>
      </c>
      <c r="K34" s="206">
        <f t="shared" si="48"/>
        <v>0</v>
      </c>
      <c r="L34" s="206">
        <f t="shared" ref="L34:N34" si="49">SUM(L3:L33)</f>
        <v>1242022750</v>
      </c>
      <c r="M34" s="206">
        <f t="shared" si="49"/>
        <v>383639500</v>
      </c>
      <c r="N34" s="206">
        <f t="shared" si="49"/>
        <v>1049449500</v>
      </c>
      <c r="O34" s="206">
        <f t="shared" ref="O34:R34" si="50">SUM(O3:O32)</f>
        <v>2549876750</v>
      </c>
      <c r="P34" s="206">
        <f t="shared" si="50"/>
        <v>0</v>
      </c>
      <c r="Q34" s="206">
        <f t="shared" si="50"/>
        <v>1128539250</v>
      </c>
      <c r="R34" s="206">
        <f t="shared" si="50"/>
        <v>194241000</v>
      </c>
      <c r="S34" s="206">
        <f t="shared" ref="S34:T34" si="51">SUM(S3:S33)</f>
        <v>892134500</v>
      </c>
      <c r="T34" s="206">
        <f t="shared" si="51"/>
        <v>2276499750</v>
      </c>
      <c r="U34" s="206">
        <f>SUM(U3:U32)</f>
        <v>0</v>
      </c>
      <c r="V34" s="206">
        <f t="shared" ref="V34:X34" si="52">SUM(V3:V33)</f>
        <v>806825000</v>
      </c>
      <c r="W34" s="206">
        <f t="shared" si="52"/>
        <v>27715000</v>
      </c>
      <c r="X34" s="206">
        <f t="shared" si="52"/>
        <v>779370250</v>
      </c>
      <c r="Y34" s="206">
        <f t="shared" ref="Y34:Z34" si="53">SUM(Y3:Y32)</f>
        <v>1550500250</v>
      </c>
      <c r="Z34" s="206">
        <f t="shared" si="53"/>
        <v>0</v>
      </c>
      <c r="AA34" s="206">
        <f t="shared" ref="AA34:AB34" si="54">SUM(AA3:AA33)</f>
        <v>360000000</v>
      </c>
      <c r="AB34" s="206">
        <f t="shared" si="54"/>
        <v>146700000</v>
      </c>
      <c r="AC34" s="206">
        <f>SUM(AC3:AC32)</f>
        <v>0</v>
      </c>
      <c r="AD34" s="206">
        <f>SUM(AD3:AD33)</f>
        <v>506700000</v>
      </c>
      <c r="AE34" s="206">
        <f t="shared" ref="AE34:AF34" si="55">SUM(AE3:AE32)</f>
        <v>0</v>
      </c>
      <c r="AF34" s="206">
        <f t="shared" si="55"/>
        <v>781452500</v>
      </c>
      <c r="AG34" s="206">
        <f t="shared" ref="AG34:AH34" si="56">SUM(AG3:AG33)</f>
        <v>50750000</v>
      </c>
      <c r="AH34" s="206">
        <f t="shared" si="56"/>
        <v>407850250</v>
      </c>
      <c r="AI34" s="206">
        <f>SUM(AI3:AI32)</f>
        <v>1240052750</v>
      </c>
      <c r="AJ34" s="206">
        <f>SUM(AJ3:AJ33)</f>
        <v>0</v>
      </c>
      <c r="AK34" s="206">
        <f t="shared" ref="AK34:AO34" si="57">SUM(AK3:AK32)</f>
        <v>592942750</v>
      </c>
      <c r="AL34" s="206">
        <f t="shared" si="57"/>
        <v>113483000</v>
      </c>
      <c r="AM34" s="206">
        <f t="shared" si="57"/>
        <v>245305500</v>
      </c>
      <c r="AN34" s="206">
        <f t="shared" si="57"/>
        <v>951731250</v>
      </c>
      <c r="AO34" s="264">
        <f t="shared" si="57"/>
        <v>0</v>
      </c>
      <c r="AP34" s="206">
        <f t="shared" ref="AP34:AR34" si="58">SUM(AP3:AP33)</f>
        <v>489244250</v>
      </c>
      <c r="AQ34" s="206">
        <f t="shared" si="58"/>
        <v>63819250</v>
      </c>
      <c r="AR34" s="206">
        <f t="shared" si="58"/>
        <v>215204250</v>
      </c>
      <c r="AS34" s="206">
        <f t="shared" ref="AS34:AV34" si="59">SUM(AS3:AS32)</f>
        <v>720147500</v>
      </c>
      <c r="AT34" s="206">
        <f t="shared" si="59"/>
        <v>0</v>
      </c>
      <c r="AU34" s="210">
        <f t="shared" si="59"/>
        <v>7182634250</v>
      </c>
      <c r="AV34" s="210">
        <f t="shared" si="59"/>
        <v>1129607750</v>
      </c>
      <c r="AW34" s="210">
        <f>sum(AW3:AW33)</f>
        <v>4582119350</v>
      </c>
      <c r="AX34" s="210">
        <f t="shared" ref="AX34:AY34" si="60">SUM(AX3:AX32)</f>
        <v>12884581350</v>
      </c>
      <c r="AY34" s="210">
        <f t="shared" si="60"/>
        <v>0</v>
      </c>
    </row>
    <row r="35">
      <c r="A35" s="211" t="s">
        <v>40</v>
      </c>
      <c r="B35" s="212">
        <f>B34/E34</f>
        <v>0.5375588524</v>
      </c>
      <c r="C35" s="212">
        <f>C34/E34</f>
        <v>0.06413002056</v>
      </c>
      <c r="D35" s="212">
        <f>D34/E34</f>
        <v>0.4236940744</v>
      </c>
      <c r="E35" s="212"/>
      <c r="F35" s="212">
        <f>F34/E34</f>
        <v>0.05159854774</v>
      </c>
      <c r="G35" s="212">
        <f>G34/J34</f>
        <v>0.7844734335</v>
      </c>
      <c r="H35" s="212">
        <f>H34/J34</f>
        <v>0.05641366531</v>
      </c>
      <c r="I35" s="212">
        <f>I34/J34</f>
        <v>0.1591129012</v>
      </c>
      <c r="J35" s="212"/>
      <c r="K35" s="212">
        <f>K34/J34</f>
        <v>0</v>
      </c>
      <c r="L35" s="212">
        <f>L34/O34</f>
        <v>0.4870912878</v>
      </c>
      <c r="M35" s="212">
        <f>M34/O34</f>
        <v>0.1504541347</v>
      </c>
      <c r="N35" s="212">
        <f>N34/O34</f>
        <v>0.411568716</v>
      </c>
      <c r="O35" s="212"/>
      <c r="P35" s="212">
        <f>P34/O34</f>
        <v>0</v>
      </c>
      <c r="Q35" s="212">
        <f>Q34/T34</f>
        <v>0.4957344054</v>
      </c>
      <c r="R35" s="212">
        <f>R34/T34</f>
        <v>0.08532441086</v>
      </c>
      <c r="S35" s="212">
        <f>S34/T34</f>
        <v>0.3918886879</v>
      </c>
      <c r="T35" s="212"/>
      <c r="U35" s="212">
        <f>U34/T34</f>
        <v>0</v>
      </c>
      <c r="V35" s="212">
        <f>V34/Y34</f>
        <v>0.5203643147</v>
      </c>
      <c r="W35" s="212">
        <f>W34/Y34</f>
        <v>0.01787487619</v>
      </c>
      <c r="X35" s="212">
        <f>X34/Y34</f>
        <v>0.5026572875</v>
      </c>
      <c r="Y35" s="212"/>
      <c r="Z35" s="212">
        <f>Z34/Y34</f>
        <v>0</v>
      </c>
      <c r="AA35" s="212">
        <f>AA34/AD34</f>
        <v>0.7104795737</v>
      </c>
      <c r="AB35" s="212">
        <f>AB34/AD34</f>
        <v>0.2895204263</v>
      </c>
      <c r="AC35" s="212">
        <f>AC34/AD34</f>
        <v>0</v>
      </c>
      <c r="AD35" s="212"/>
      <c r="AE35" s="212">
        <f>AE34/AD34</f>
        <v>0</v>
      </c>
      <c r="AF35" s="212">
        <f>AF34/AI34</f>
        <v>0.6301768211</v>
      </c>
      <c r="AG35" s="212">
        <f>AG34/AI34</f>
        <v>0.04092567836</v>
      </c>
      <c r="AH35" s="212">
        <f>AH34/AI34</f>
        <v>0.3288975005</v>
      </c>
      <c r="AI35" s="212"/>
      <c r="AJ35" s="212">
        <f>AJ34/AI34</f>
        <v>0</v>
      </c>
      <c r="AK35" s="212">
        <f>AK34/AN34</f>
        <v>0.6230149005</v>
      </c>
      <c r="AL35" s="212">
        <f>AL34/AN34</f>
        <v>0.119238493</v>
      </c>
      <c r="AM35" s="212">
        <f>AM34/AN34</f>
        <v>0.2577466065</v>
      </c>
      <c r="AN35" s="212"/>
      <c r="AO35" s="266">
        <f>AO34/AN34</f>
        <v>0</v>
      </c>
      <c r="AP35" s="212">
        <f>AP34/AS34</f>
        <v>0.679366727</v>
      </c>
      <c r="AQ35" s="212">
        <f>AQ34/AS34</f>
        <v>0.08861969249</v>
      </c>
      <c r="AR35" s="212">
        <f>AR34/AS34</f>
        <v>0.2988335723</v>
      </c>
      <c r="AS35" s="212"/>
      <c r="AT35" s="212">
        <f>AT34/AS34</f>
        <v>0</v>
      </c>
      <c r="AU35" s="218">
        <f>AU34/AX34</f>
        <v>0.5574596531</v>
      </c>
      <c r="AV35" s="218">
        <f>AV34/AX34</f>
        <v>0.08767128084</v>
      </c>
      <c r="AW35" s="218">
        <f>AW34/AX34</f>
        <v>0.3556281128</v>
      </c>
      <c r="AX35" s="218"/>
      <c r="AY35" s="218">
        <f>AY34/AX34</f>
        <v>0</v>
      </c>
    </row>
    <row r="36">
      <c r="A36" s="219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1"/>
      <c r="X36" s="221"/>
      <c r="Y36" s="221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67"/>
      <c r="AP36" s="220"/>
      <c r="AQ36" s="224"/>
      <c r="AR36" s="224"/>
      <c r="AS36" s="224"/>
      <c r="AT36" s="224"/>
      <c r="AU36" s="224">
        <f t="shared" ref="AU36:AX36" si="61">sum(AU20:AU26)</f>
        <v>1498334000</v>
      </c>
      <c r="AV36" s="224">
        <f t="shared" si="61"/>
        <v>280917500</v>
      </c>
      <c r="AW36" s="224">
        <f t="shared" si="61"/>
        <v>827670500</v>
      </c>
      <c r="AX36" s="224">
        <f t="shared" si="61"/>
        <v>2606922000</v>
      </c>
      <c r="AY36" s="224"/>
    </row>
    <row r="37">
      <c r="A37" s="219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5"/>
      <c r="AA37" s="225"/>
      <c r="AB37" s="225"/>
      <c r="AC37" s="225"/>
      <c r="AD37" s="225"/>
      <c r="AE37" s="225"/>
      <c r="AF37" s="225"/>
      <c r="AG37" s="220"/>
      <c r="AH37" s="220"/>
      <c r="AI37" s="220"/>
      <c r="AJ37" s="220"/>
      <c r="AK37" s="220"/>
      <c r="AL37" s="220"/>
      <c r="AM37" s="220"/>
      <c r="AN37" s="220"/>
      <c r="AO37" s="267"/>
      <c r="AP37" s="220"/>
      <c r="AQ37" s="224"/>
      <c r="AR37" s="224"/>
      <c r="AS37" s="224"/>
      <c r="AT37" s="224"/>
      <c r="AU37" s="226"/>
      <c r="AV37" s="226"/>
      <c r="AW37" s="226"/>
      <c r="AX37" s="226"/>
      <c r="AY37" s="224"/>
    </row>
    <row r="38">
      <c r="A38" s="219"/>
      <c r="B38" s="220">
        <f t="shared" ref="B38:E38" si="62">sum(B21:B27)</f>
        <v>287751500</v>
      </c>
      <c r="C38" s="220">
        <f t="shared" si="62"/>
        <v>19560000</v>
      </c>
      <c r="D38" s="220">
        <f t="shared" si="62"/>
        <v>210966500</v>
      </c>
      <c r="E38" s="220">
        <f t="shared" si="62"/>
        <v>518278000</v>
      </c>
      <c r="F38" s="220"/>
      <c r="G38" s="220">
        <f t="shared" ref="G38:J38" si="63">sum(G21:G27)</f>
        <v>271683500</v>
      </c>
      <c r="H38" s="220">
        <f t="shared" si="63"/>
        <v>3200000</v>
      </c>
      <c r="I38" s="220">
        <f t="shared" si="63"/>
        <v>68902000</v>
      </c>
      <c r="J38" s="220">
        <f t="shared" si="63"/>
        <v>343785500</v>
      </c>
      <c r="K38" s="220"/>
      <c r="L38" s="220">
        <f t="shared" ref="L38:O38" si="64">sum(L21:L28)</f>
        <v>203463750</v>
      </c>
      <c r="M38" s="220">
        <f t="shared" si="64"/>
        <v>68226500</v>
      </c>
      <c r="N38" s="220">
        <f t="shared" si="64"/>
        <v>259945500</v>
      </c>
      <c r="O38" s="220">
        <f t="shared" si="64"/>
        <v>531635750</v>
      </c>
      <c r="P38" s="220"/>
      <c r="Q38" s="220">
        <f t="shared" ref="Q38:T38" si="65">sum(Q21:Q27)</f>
        <v>184023500</v>
      </c>
      <c r="R38" s="220">
        <f t="shared" si="65"/>
        <v>77995000</v>
      </c>
      <c r="S38" s="220">
        <f t="shared" si="65"/>
        <v>143740500</v>
      </c>
      <c r="T38" s="220">
        <f t="shared" si="65"/>
        <v>405759000</v>
      </c>
      <c r="U38" s="220"/>
      <c r="V38" s="220">
        <f t="shared" ref="V38:Y38" si="66">sum(V21:V27)</f>
        <v>174492750</v>
      </c>
      <c r="W38" s="220">
        <f t="shared" si="66"/>
        <v>0</v>
      </c>
      <c r="X38" s="220">
        <f t="shared" si="66"/>
        <v>130591000</v>
      </c>
      <c r="Y38" s="220">
        <f t="shared" si="66"/>
        <v>305083750</v>
      </c>
      <c r="Z38" s="225"/>
      <c r="AA38" s="220">
        <f t="shared" ref="AA38:AD38" si="67">sum(AA21:AA27)</f>
        <v>73665000</v>
      </c>
      <c r="AB38" s="220">
        <f t="shared" si="67"/>
        <v>85675000</v>
      </c>
      <c r="AC38" s="220">
        <f t="shared" si="67"/>
        <v>0</v>
      </c>
      <c r="AD38" s="220">
        <f t="shared" si="67"/>
        <v>159340000</v>
      </c>
      <c r="AE38" s="225"/>
      <c r="AF38" s="220">
        <f t="shared" ref="AF38:AI38" si="68">sum(AF21:AF27)</f>
        <v>130558500</v>
      </c>
      <c r="AG38" s="220">
        <f t="shared" si="68"/>
        <v>0</v>
      </c>
      <c r="AH38" s="220">
        <f t="shared" si="68"/>
        <v>42100000</v>
      </c>
      <c r="AI38" s="220">
        <f t="shared" si="68"/>
        <v>172658500</v>
      </c>
      <c r="AJ38" s="220"/>
      <c r="AK38" s="220">
        <f t="shared" ref="AK38:AN38" si="69">sum(AK21:AK27)</f>
        <v>135135500</v>
      </c>
      <c r="AL38" s="220">
        <f t="shared" si="69"/>
        <v>16432500</v>
      </c>
      <c r="AM38" s="220">
        <f t="shared" si="69"/>
        <v>32387000</v>
      </c>
      <c r="AN38" s="220">
        <f t="shared" si="69"/>
        <v>183955000</v>
      </c>
      <c r="AO38" s="267"/>
      <c r="AP38" s="220">
        <f t="shared" ref="AP38:AS38" si="70">sum(AP21:AP27)</f>
        <v>63754500</v>
      </c>
      <c r="AQ38" s="220">
        <f t="shared" si="70"/>
        <v>18786000</v>
      </c>
      <c r="AR38" s="220">
        <f t="shared" si="70"/>
        <v>44000000</v>
      </c>
      <c r="AS38" s="220">
        <f t="shared" si="70"/>
        <v>126540500</v>
      </c>
      <c r="AT38" s="224"/>
      <c r="AU38" s="220">
        <f t="shared" ref="AU38:AX38" si="71">sum(AU21:AU27)</f>
        <v>1511278500</v>
      </c>
      <c r="AV38" s="220">
        <f t="shared" si="71"/>
        <v>289875000</v>
      </c>
      <c r="AW38" s="220">
        <f t="shared" si="71"/>
        <v>922588500</v>
      </c>
      <c r="AX38" s="220">
        <f t="shared" si="71"/>
        <v>2723742000</v>
      </c>
      <c r="AY38" s="224"/>
    </row>
    <row r="39">
      <c r="A39" s="219"/>
      <c r="B39" s="227">
        <f>B38/E38</f>
        <v>0.5552068581</v>
      </c>
      <c r="C39" s="227">
        <f>C38/E38</f>
        <v>0.03774036328</v>
      </c>
      <c r="D39" s="227">
        <f>D38/E38</f>
        <v>0.4070527786</v>
      </c>
      <c r="E39" s="220"/>
      <c r="F39" s="220"/>
      <c r="G39" s="227">
        <f>G38/J38</f>
        <v>0.7902703866</v>
      </c>
      <c r="H39" s="227">
        <f>H38/J38</f>
        <v>0.009308129633</v>
      </c>
      <c r="I39" s="227">
        <f>I38/J38</f>
        <v>0.2004214837</v>
      </c>
      <c r="J39" s="220"/>
      <c r="K39" s="220"/>
      <c r="L39" s="227">
        <f>L38/O38</f>
        <v>0.3827126938</v>
      </c>
      <c r="M39" s="227">
        <f>M38/O38</f>
        <v>0.128333168</v>
      </c>
      <c r="N39" s="227">
        <f>N38/O38</f>
        <v>0.4889541382</v>
      </c>
      <c r="O39" s="220"/>
      <c r="P39" s="220"/>
      <c r="Q39" s="227">
        <f>Q38/T38</f>
        <v>0.4535290653</v>
      </c>
      <c r="R39" s="227">
        <f>R38/T38</f>
        <v>0.1922200124</v>
      </c>
      <c r="S39" s="227">
        <f>S38/T38</f>
        <v>0.3542509223</v>
      </c>
      <c r="T39" s="220"/>
      <c r="U39" s="220"/>
      <c r="V39" s="227">
        <f>V38/Y38</f>
        <v>0.5719503251</v>
      </c>
      <c r="W39" s="227">
        <f>W38/Y38</f>
        <v>0</v>
      </c>
      <c r="X39" s="227">
        <f>X38/Y38</f>
        <v>0.4280496749</v>
      </c>
      <c r="Y39" s="220"/>
      <c r="Z39" s="225"/>
      <c r="AA39" s="227">
        <f>AA38/AD38</f>
        <v>0.4623132923</v>
      </c>
      <c r="AB39" s="227">
        <f>AB38/AD38</f>
        <v>0.5376867077</v>
      </c>
      <c r="AC39" s="227">
        <f>AC38/AD38</f>
        <v>0</v>
      </c>
      <c r="AD39" s="220"/>
      <c r="AE39" s="225"/>
      <c r="AF39" s="227">
        <f>AF38/AI38</f>
        <v>0.7561660735</v>
      </c>
      <c r="AG39" s="227">
        <f>AG38/AI38</f>
        <v>0</v>
      </c>
      <c r="AH39" s="227">
        <f>AH38/AI38</f>
        <v>0.2438339265</v>
      </c>
      <c r="AI39" s="220"/>
      <c r="AJ39" s="220"/>
      <c r="AK39" s="227">
        <f>AK38/AN38</f>
        <v>0.7346117257</v>
      </c>
      <c r="AL39" s="227">
        <f>AL38/AN38</f>
        <v>0.08932891196</v>
      </c>
      <c r="AM39" s="227">
        <f>AM38/AN38</f>
        <v>0.1760593623</v>
      </c>
      <c r="AN39" s="220"/>
      <c r="AO39" s="267"/>
      <c r="AP39" s="227">
        <f>AP38/AS38</f>
        <v>0.503826838</v>
      </c>
      <c r="AQ39" s="227">
        <f>AQ38/AS38</f>
        <v>0.1484583987</v>
      </c>
      <c r="AR39" s="227">
        <f>AR38/AS38</f>
        <v>0.3477147633</v>
      </c>
      <c r="AS39" s="220"/>
      <c r="AT39" s="224"/>
      <c r="AU39" s="226">
        <f t="shared" ref="AU39:AU40" si="73">AU38/AX38</f>
        <v>0.5548537637</v>
      </c>
      <c r="AV39" s="226">
        <f t="shared" ref="AV39:AV40" si="74">AV38/AX38</f>
        <v>0.1064252782</v>
      </c>
      <c r="AW39" s="226">
        <f t="shared" ref="AW39:AW40" si="75">AW38/AX38</f>
        <v>0.3387209582</v>
      </c>
      <c r="AX39" s="224">
        <f t="shared" ref="AX39:AY39" si="72">sum(AX10:AX16)</f>
        <v>2535852000</v>
      </c>
      <c r="AY39" s="224">
        <f t="shared" si="72"/>
        <v>0</v>
      </c>
    </row>
    <row r="40">
      <c r="A40" s="219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7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5"/>
      <c r="AA40" s="225"/>
      <c r="AB40" s="225"/>
      <c r="AC40" s="225"/>
      <c r="AD40" s="225"/>
      <c r="AE40" s="225"/>
      <c r="AF40" s="225"/>
      <c r="AG40" s="220"/>
      <c r="AH40" s="220"/>
      <c r="AI40" s="220"/>
      <c r="AJ40" s="220"/>
      <c r="AK40" s="220"/>
      <c r="AL40" s="220"/>
      <c r="AM40" s="220"/>
      <c r="AN40" s="220"/>
      <c r="AO40" s="267"/>
      <c r="AP40" s="220"/>
      <c r="AQ40" s="224"/>
      <c r="AR40" s="224"/>
      <c r="AS40" s="224"/>
      <c r="AT40" s="224"/>
      <c r="AU40" s="226">
        <f t="shared" si="73"/>
        <v>0.0000000002188036856</v>
      </c>
      <c r="AV40" s="226">
        <f t="shared" si="74"/>
        <v>0</v>
      </c>
      <c r="AW40" s="226">
        <f t="shared" si="75"/>
        <v>0.0000000001335728419</v>
      </c>
      <c r="AX40" s="224"/>
      <c r="AY40" s="224"/>
    </row>
    <row r="41">
      <c r="A41" s="219"/>
      <c r="B41" s="220"/>
      <c r="C41" s="220"/>
      <c r="D41" s="220"/>
      <c r="E41" s="220"/>
      <c r="F41" s="229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9"/>
      <c r="Y41" s="220"/>
      <c r="Z41" s="225"/>
      <c r="AA41" s="225"/>
      <c r="AB41" s="225"/>
      <c r="AC41" s="225"/>
      <c r="AD41" s="225"/>
      <c r="AE41" s="225"/>
      <c r="AF41" s="225"/>
      <c r="AG41" s="220"/>
      <c r="AH41" s="220"/>
      <c r="AI41" s="220"/>
      <c r="AJ41" s="220"/>
      <c r="AK41" s="220"/>
      <c r="AL41" s="220"/>
      <c r="AM41" s="220"/>
      <c r="AN41" s="220"/>
      <c r="AO41" s="267"/>
      <c r="AP41" s="220"/>
      <c r="AQ41" s="224"/>
      <c r="AR41" s="224"/>
      <c r="AS41" s="224"/>
      <c r="AT41" s="224"/>
      <c r="AU41" s="224"/>
      <c r="AV41" s="224"/>
      <c r="AW41" s="224"/>
      <c r="AX41" s="224"/>
      <c r="AY41" s="224"/>
    </row>
    <row r="42">
      <c r="A42" s="219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5"/>
      <c r="AA42" s="225"/>
      <c r="AB42" s="225"/>
      <c r="AC42" s="225"/>
      <c r="AD42" s="225"/>
      <c r="AE42" s="225"/>
      <c r="AF42" s="225"/>
      <c r="AG42" s="220"/>
      <c r="AH42" s="220"/>
      <c r="AI42" s="220"/>
      <c r="AJ42" s="220"/>
      <c r="AK42" s="220"/>
      <c r="AL42" s="220"/>
      <c r="AM42" s="220"/>
      <c r="AN42" s="220"/>
      <c r="AO42" s="267"/>
      <c r="AP42" s="220"/>
      <c r="AQ42" s="224"/>
      <c r="AR42" s="224"/>
      <c r="AS42" s="224"/>
      <c r="AT42" s="224"/>
      <c r="AU42" s="224"/>
      <c r="AV42" s="224"/>
      <c r="AW42" s="224"/>
      <c r="AX42" s="224"/>
      <c r="AY42" s="224"/>
    </row>
    <row r="43">
      <c r="A43" s="219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5"/>
      <c r="AA43" s="225"/>
      <c r="AB43" s="225"/>
      <c r="AC43" s="225"/>
      <c r="AD43" s="225"/>
      <c r="AE43" s="225"/>
      <c r="AF43" s="225"/>
      <c r="AG43" s="220"/>
      <c r="AH43" s="220"/>
      <c r="AI43" s="220"/>
      <c r="AJ43" s="220"/>
      <c r="AK43" s="220"/>
      <c r="AL43" s="220"/>
      <c r="AM43" s="220"/>
      <c r="AN43" s="220"/>
      <c r="AO43" s="267"/>
      <c r="AP43" s="220"/>
      <c r="AQ43" s="224"/>
      <c r="AR43" s="224"/>
      <c r="AS43" s="224"/>
      <c r="AT43" s="224"/>
      <c r="AU43" s="224"/>
      <c r="AV43" s="224"/>
      <c r="AW43" s="224"/>
      <c r="AX43" s="224"/>
      <c r="AY43" s="224"/>
    </row>
    <row r="44">
      <c r="A44" s="219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5"/>
      <c r="AA44" s="225"/>
      <c r="AB44" s="225"/>
      <c r="AC44" s="225"/>
      <c r="AD44" s="225"/>
      <c r="AE44" s="225"/>
      <c r="AF44" s="225"/>
      <c r="AG44" s="220"/>
      <c r="AH44" s="220"/>
      <c r="AI44" s="220"/>
      <c r="AJ44" s="220"/>
      <c r="AK44" s="220"/>
      <c r="AL44" s="220"/>
      <c r="AM44" s="220"/>
      <c r="AN44" s="220"/>
      <c r="AO44" s="267"/>
      <c r="AP44" s="220"/>
      <c r="AQ44" s="224"/>
      <c r="AR44" s="224"/>
      <c r="AS44" s="224"/>
      <c r="AT44" s="224"/>
      <c r="AU44" s="224"/>
      <c r="AV44" s="226">
        <f>AW35+AV35</f>
        <v>0.4432993937</v>
      </c>
      <c r="AW44" s="224"/>
      <c r="AX44" s="224"/>
      <c r="AY44" s="224"/>
    </row>
    <row r="45">
      <c r="A45" s="219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5"/>
      <c r="AA45" s="225"/>
      <c r="AB45" s="225"/>
      <c r="AC45" s="225"/>
      <c r="AD45" s="225"/>
      <c r="AE45" s="225"/>
      <c r="AF45" s="225"/>
      <c r="AG45" s="220"/>
      <c r="AH45" s="220"/>
      <c r="AI45" s="220"/>
      <c r="AJ45" s="220"/>
      <c r="AK45" s="220"/>
      <c r="AL45" s="220"/>
      <c r="AM45" s="220"/>
      <c r="AN45" s="220"/>
      <c r="AO45" s="267"/>
      <c r="AP45" s="220"/>
      <c r="AQ45" s="224"/>
      <c r="AR45" s="224"/>
      <c r="AS45" s="224"/>
      <c r="AT45" s="224"/>
      <c r="AU45" s="224"/>
      <c r="AV45" s="224"/>
      <c r="AW45" s="224"/>
      <c r="AX45" s="224"/>
      <c r="AY45" s="224"/>
    </row>
    <row r="46">
      <c r="A46" s="219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5"/>
      <c r="AA46" s="225"/>
      <c r="AB46" s="225"/>
      <c r="AC46" s="225"/>
      <c r="AD46" s="225"/>
      <c r="AE46" s="225"/>
      <c r="AF46" s="225"/>
      <c r="AG46" s="220"/>
      <c r="AH46" s="220"/>
      <c r="AI46" s="220"/>
      <c r="AJ46" s="220"/>
      <c r="AK46" s="220"/>
      <c r="AL46" s="220"/>
      <c r="AM46" s="220"/>
      <c r="AN46" s="220"/>
      <c r="AO46" s="267"/>
      <c r="AP46" s="220"/>
      <c r="AQ46" s="224"/>
      <c r="AR46" s="224"/>
      <c r="AS46" s="224"/>
      <c r="AT46" s="224"/>
      <c r="AU46" s="224"/>
      <c r="AV46" s="224"/>
      <c r="AW46" s="224"/>
      <c r="AX46" s="224"/>
      <c r="AY46" s="224"/>
    </row>
    <row r="47">
      <c r="A47" s="219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5"/>
      <c r="AA47" s="225"/>
      <c r="AB47" s="225"/>
      <c r="AC47" s="225"/>
      <c r="AD47" s="225"/>
      <c r="AE47" s="225"/>
      <c r="AF47" s="225"/>
      <c r="AG47" s="220"/>
      <c r="AH47" s="220"/>
      <c r="AI47" s="220"/>
      <c r="AJ47" s="220"/>
      <c r="AK47" s="220"/>
      <c r="AL47" s="220"/>
      <c r="AM47" s="220"/>
      <c r="AN47" s="220"/>
      <c r="AO47" s="267"/>
      <c r="AP47" s="220"/>
      <c r="AQ47" s="224"/>
      <c r="AR47" s="224"/>
      <c r="AS47" s="224"/>
      <c r="AT47" s="224"/>
      <c r="AU47" s="224"/>
      <c r="AV47" s="224"/>
      <c r="AW47" s="224"/>
      <c r="AX47" s="224"/>
      <c r="AY47" s="224"/>
    </row>
    <row r="48">
      <c r="A48" s="219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5"/>
      <c r="AA48" s="225"/>
      <c r="AB48" s="225"/>
      <c r="AC48" s="225"/>
      <c r="AD48" s="225"/>
      <c r="AE48" s="225"/>
      <c r="AF48" s="225"/>
      <c r="AG48" s="220"/>
      <c r="AH48" s="220"/>
      <c r="AI48" s="220"/>
      <c r="AJ48" s="220"/>
      <c r="AK48" s="220"/>
      <c r="AL48" s="220"/>
      <c r="AM48" s="220"/>
      <c r="AN48" s="220"/>
      <c r="AO48" s="267"/>
      <c r="AP48" s="220"/>
      <c r="AQ48" s="224"/>
      <c r="AR48" s="224"/>
      <c r="AS48" s="224"/>
      <c r="AT48" s="224"/>
      <c r="AU48" s="224"/>
      <c r="AV48" s="224"/>
      <c r="AW48" s="224"/>
      <c r="AX48" s="224"/>
      <c r="AY48" s="224"/>
    </row>
    <row r="49">
      <c r="A49" s="219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5"/>
      <c r="AA49" s="225"/>
      <c r="AB49" s="225"/>
      <c r="AC49" s="225"/>
      <c r="AD49" s="225"/>
      <c r="AE49" s="225"/>
      <c r="AF49" s="225"/>
      <c r="AG49" s="220"/>
      <c r="AH49" s="220"/>
      <c r="AI49" s="220"/>
      <c r="AJ49" s="220"/>
      <c r="AK49" s="220"/>
      <c r="AL49" s="220"/>
      <c r="AM49" s="220"/>
      <c r="AN49" s="220"/>
      <c r="AO49" s="267"/>
      <c r="AP49" s="220"/>
      <c r="AQ49" s="224"/>
      <c r="AR49" s="224"/>
      <c r="AS49" s="224"/>
      <c r="AT49" s="224"/>
      <c r="AU49" s="224"/>
      <c r="AV49" s="224"/>
      <c r="AW49" s="224"/>
      <c r="AX49" s="224"/>
      <c r="AY49" s="224"/>
    </row>
    <row r="50">
      <c r="A50" s="21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5"/>
      <c r="AA50" s="225"/>
      <c r="AB50" s="225"/>
      <c r="AC50" s="225"/>
      <c r="AD50" s="225"/>
      <c r="AE50" s="225"/>
      <c r="AF50" s="225"/>
      <c r="AG50" s="220"/>
      <c r="AH50" s="220"/>
      <c r="AI50" s="220"/>
      <c r="AJ50" s="220"/>
      <c r="AK50" s="220"/>
      <c r="AL50" s="220"/>
      <c r="AM50" s="220"/>
      <c r="AN50" s="220"/>
      <c r="AO50" s="267"/>
      <c r="AP50" s="220"/>
      <c r="AQ50" s="224"/>
      <c r="AR50" s="224"/>
      <c r="AS50" s="224"/>
      <c r="AT50" s="224"/>
      <c r="AU50" s="224"/>
      <c r="AV50" s="224"/>
      <c r="AW50" s="224"/>
      <c r="AX50" s="224"/>
      <c r="AY50" s="224"/>
    </row>
    <row r="51">
      <c r="A51" s="219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5"/>
      <c r="AA51" s="225"/>
      <c r="AB51" s="225"/>
      <c r="AC51" s="225"/>
      <c r="AD51" s="225"/>
      <c r="AE51" s="225"/>
      <c r="AF51" s="225"/>
      <c r="AG51" s="220"/>
      <c r="AH51" s="220"/>
      <c r="AI51" s="220"/>
      <c r="AJ51" s="220"/>
      <c r="AK51" s="220"/>
      <c r="AL51" s="220"/>
      <c r="AM51" s="220"/>
      <c r="AN51" s="220"/>
      <c r="AO51" s="267"/>
      <c r="AP51" s="220"/>
      <c r="AQ51" s="224"/>
      <c r="AR51" s="224"/>
      <c r="AS51" s="224"/>
      <c r="AT51" s="224"/>
      <c r="AU51" s="224"/>
      <c r="AV51" s="224"/>
      <c r="AW51" s="224"/>
      <c r="AX51" s="224"/>
      <c r="AY51" s="224"/>
    </row>
    <row r="52">
      <c r="A52" s="219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5"/>
      <c r="AA52" s="225"/>
      <c r="AB52" s="225"/>
      <c r="AC52" s="225"/>
      <c r="AD52" s="225"/>
      <c r="AE52" s="225"/>
      <c r="AF52" s="225"/>
      <c r="AG52" s="220"/>
      <c r="AH52" s="220"/>
      <c r="AI52" s="220"/>
      <c r="AJ52" s="220"/>
      <c r="AK52" s="220"/>
      <c r="AL52" s="220"/>
      <c r="AM52" s="220"/>
      <c r="AN52" s="220"/>
      <c r="AO52" s="267"/>
      <c r="AP52" s="220"/>
      <c r="AQ52" s="224"/>
      <c r="AR52" s="224"/>
      <c r="AS52" s="224"/>
      <c r="AT52" s="224"/>
      <c r="AU52" s="224"/>
      <c r="AV52" s="224"/>
      <c r="AW52" s="224"/>
      <c r="AX52" s="224"/>
      <c r="AY52" s="224"/>
    </row>
    <row r="53">
      <c r="A53" s="219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5"/>
      <c r="AA53" s="225"/>
      <c r="AB53" s="225"/>
      <c r="AC53" s="225"/>
      <c r="AD53" s="225"/>
      <c r="AE53" s="225"/>
      <c r="AF53" s="225"/>
      <c r="AG53" s="220"/>
      <c r="AH53" s="220"/>
      <c r="AI53" s="220"/>
      <c r="AJ53" s="220"/>
      <c r="AK53" s="220"/>
      <c r="AL53" s="220"/>
      <c r="AM53" s="220"/>
      <c r="AN53" s="220"/>
      <c r="AO53" s="267"/>
      <c r="AP53" s="220"/>
      <c r="AQ53" s="224"/>
      <c r="AR53" s="224"/>
      <c r="AS53" s="224"/>
      <c r="AT53" s="224"/>
      <c r="AU53" s="224"/>
      <c r="AV53" s="224"/>
      <c r="AW53" s="224"/>
      <c r="AX53" s="224"/>
      <c r="AY53" s="224"/>
    </row>
    <row r="54">
      <c r="A54" s="219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5"/>
      <c r="AA54" s="225"/>
      <c r="AB54" s="225"/>
      <c r="AC54" s="225"/>
      <c r="AD54" s="225"/>
      <c r="AE54" s="225"/>
      <c r="AF54" s="225"/>
      <c r="AG54" s="220"/>
      <c r="AH54" s="220"/>
      <c r="AI54" s="220"/>
      <c r="AJ54" s="220"/>
      <c r="AK54" s="220"/>
      <c r="AL54" s="220"/>
      <c r="AM54" s="220"/>
      <c r="AN54" s="220"/>
      <c r="AO54" s="267"/>
      <c r="AP54" s="220"/>
      <c r="AQ54" s="224"/>
      <c r="AR54" s="224"/>
      <c r="AS54" s="224"/>
      <c r="AT54" s="224"/>
      <c r="AU54" s="224"/>
      <c r="AV54" s="224"/>
      <c r="AW54" s="224"/>
      <c r="AX54" s="224"/>
      <c r="AY54" s="224"/>
    </row>
    <row r="55">
      <c r="A55" s="21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5"/>
      <c r="AA55" s="225"/>
      <c r="AB55" s="225"/>
      <c r="AC55" s="225"/>
      <c r="AD55" s="225"/>
      <c r="AE55" s="225"/>
      <c r="AF55" s="225"/>
      <c r="AG55" s="220"/>
      <c r="AH55" s="220"/>
      <c r="AI55" s="220"/>
      <c r="AJ55" s="220"/>
      <c r="AK55" s="220"/>
      <c r="AL55" s="220"/>
      <c r="AM55" s="220"/>
      <c r="AN55" s="220"/>
      <c r="AO55" s="267"/>
      <c r="AP55" s="220"/>
      <c r="AQ55" s="224"/>
      <c r="AR55" s="224"/>
      <c r="AS55" s="224"/>
      <c r="AT55" s="224"/>
      <c r="AU55" s="224"/>
      <c r="AV55" s="224"/>
      <c r="AW55" s="224"/>
      <c r="AX55" s="224"/>
      <c r="AY55" s="224"/>
    </row>
    <row r="56">
      <c r="A56" s="219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5"/>
      <c r="AA56" s="225"/>
      <c r="AB56" s="225"/>
      <c r="AC56" s="225"/>
      <c r="AD56" s="225"/>
      <c r="AE56" s="225"/>
      <c r="AF56" s="225"/>
      <c r="AG56" s="220"/>
      <c r="AH56" s="220"/>
      <c r="AI56" s="220"/>
      <c r="AJ56" s="220"/>
      <c r="AK56" s="220"/>
      <c r="AL56" s="220"/>
      <c r="AM56" s="220"/>
      <c r="AN56" s="220"/>
      <c r="AO56" s="267"/>
      <c r="AP56" s="220"/>
      <c r="AQ56" s="224"/>
      <c r="AR56" s="224"/>
      <c r="AS56" s="224"/>
      <c r="AT56" s="224"/>
      <c r="AU56" s="224"/>
      <c r="AV56" s="224"/>
      <c r="AW56" s="224"/>
      <c r="AX56" s="224"/>
      <c r="AY56" s="224"/>
    </row>
    <row r="57">
      <c r="A57" s="219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5"/>
      <c r="AA57" s="225"/>
      <c r="AB57" s="225"/>
      <c r="AC57" s="225"/>
      <c r="AD57" s="225"/>
      <c r="AE57" s="225"/>
      <c r="AF57" s="225"/>
      <c r="AG57" s="220"/>
      <c r="AH57" s="220"/>
      <c r="AI57" s="220"/>
      <c r="AJ57" s="220"/>
      <c r="AK57" s="220"/>
      <c r="AL57" s="220"/>
      <c r="AM57" s="220"/>
      <c r="AN57" s="220"/>
      <c r="AO57" s="267"/>
      <c r="AP57" s="220"/>
      <c r="AQ57" s="224"/>
      <c r="AR57" s="224"/>
      <c r="AS57" s="224"/>
      <c r="AT57" s="224"/>
      <c r="AU57" s="224"/>
      <c r="AV57" s="224"/>
      <c r="AW57" s="224"/>
      <c r="AX57" s="224"/>
      <c r="AY57" s="224"/>
    </row>
    <row r="58">
      <c r="A58" s="219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5"/>
      <c r="AA58" s="225"/>
      <c r="AB58" s="225"/>
      <c r="AC58" s="225"/>
      <c r="AD58" s="225"/>
      <c r="AE58" s="225"/>
      <c r="AF58" s="225"/>
      <c r="AG58" s="220"/>
      <c r="AH58" s="220"/>
      <c r="AI58" s="220"/>
      <c r="AJ58" s="220"/>
      <c r="AK58" s="220"/>
      <c r="AL58" s="220"/>
      <c r="AM58" s="220"/>
      <c r="AN58" s="220"/>
      <c r="AO58" s="267"/>
      <c r="AP58" s="220"/>
      <c r="AQ58" s="224"/>
      <c r="AR58" s="224"/>
      <c r="AS58" s="224"/>
      <c r="AT58" s="224"/>
      <c r="AU58" s="224"/>
      <c r="AV58" s="224"/>
      <c r="AW58" s="224"/>
      <c r="AX58" s="224"/>
      <c r="AY58" s="224"/>
    </row>
    <row r="59">
      <c r="A59" s="219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5"/>
      <c r="AA59" s="225"/>
      <c r="AB59" s="225"/>
      <c r="AC59" s="225"/>
      <c r="AD59" s="225"/>
      <c r="AE59" s="225"/>
      <c r="AF59" s="225"/>
      <c r="AG59" s="220"/>
      <c r="AH59" s="220"/>
      <c r="AI59" s="220"/>
      <c r="AJ59" s="220"/>
      <c r="AK59" s="220"/>
      <c r="AL59" s="220"/>
      <c r="AM59" s="220"/>
      <c r="AN59" s="220"/>
      <c r="AO59" s="267"/>
      <c r="AP59" s="220"/>
      <c r="AQ59" s="224"/>
      <c r="AR59" s="224"/>
      <c r="AS59" s="224"/>
      <c r="AT59" s="224"/>
      <c r="AU59" s="224"/>
      <c r="AV59" s="224"/>
      <c r="AW59" s="224"/>
      <c r="AX59" s="224"/>
      <c r="AY59" s="224"/>
    </row>
    <row r="60">
      <c r="A60" s="219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5"/>
      <c r="AA60" s="225"/>
      <c r="AB60" s="225"/>
      <c r="AC60" s="225"/>
      <c r="AD60" s="225"/>
      <c r="AE60" s="225"/>
      <c r="AF60" s="225"/>
      <c r="AG60" s="220"/>
      <c r="AH60" s="220"/>
      <c r="AI60" s="220"/>
      <c r="AJ60" s="220"/>
      <c r="AK60" s="220"/>
      <c r="AL60" s="220"/>
      <c r="AM60" s="220"/>
      <c r="AN60" s="220"/>
      <c r="AO60" s="267"/>
      <c r="AP60" s="220"/>
      <c r="AQ60" s="224"/>
      <c r="AR60" s="224"/>
      <c r="AS60" s="224"/>
      <c r="AT60" s="224"/>
      <c r="AU60" s="224"/>
      <c r="AV60" s="224"/>
      <c r="AW60" s="224"/>
      <c r="AX60" s="224"/>
      <c r="AY60" s="224"/>
    </row>
    <row r="61">
      <c r="A61" s="219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5"/>
      <c r="AA61" s="225"/>
      <c r="AB61" s="225"/>
      <c r="AC61" s="225"/>
      <c r="AD61" s="225"/>
      <c r="AE61" s="225"/>
      <c r="AF61" s="225"/>
      <c r="AG61" s="220"/>
      <c r="AH61" s="220"/>
      <c r="AI61" s="220"/>
      <c r="AJ61" s="220"/>
      <c r="AK61" s="220"/>
      <c r="AL61" s="220"/>
      <c r="AM61" s="220"/>
      <c r="AN61" s="220"/>
      <c r="AO61" s="267"/>
      <c r="AP61" s="220"/>
      <c r="AQ61" s="224"/>
      <c r="AR61" s="224"/>
      <c r="AS61" s="224"/>
      <c r="AT61" s="224"/>
      <c r="AU61" s="224"/>
      <c r="AV61" s="224"/>
      <c r="AW61" s="224"/>
      <c r="AX61" s="224"/>
      <c r="AY61" s="224"/>
    </row>
    <row r="62">
      <c r="A62" s="219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5"/>
      <c r="AA62" s="225"/>
      <c r="AB62" s="225"/>
      <c r="AC62" s="225"/>
      <c r="AD62" s="225"/>
      <c r="AE62" s="225"/>
      <c r="AF62" s="225"/>
      <c r="AG62" s="220"/>
      <c r="AH62" s="220"/>
      <c r="AI62" s="220"/>
      <c r="AJ62" s="220"/>
      <c r="AK62" s="220"/>
      <c r="AL62" s="220"/>
      <c r="AM62" s="220"/>
      <c r="AN62" s="220"/>
      <c r="AO62" s="267"/>
      <c r="AP62" s="220"/>
      <c r="AQ62" s="224"/>
      <c r="AR62" s="224"/>
      <c r="AS62" s="224"/>
      <c r="AT62" s="224"/>
      <c r="AU62" s="224"/>
      <c r="AV62" s="224"/>
      <c r="AW62" s="224"/>
      <c r="AX62" s="224"/>
      <c r="AY62" s="224"/>
    </row>
    <row r="63">
      <c r="A63" s="219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5"/>
      <c r="AA63" s="225"/>
      <c r="AB63" s="225"/>
      <c r="AC63" s="225"/>
      <c r="AD63" s="225"/>
      <c r="AE63" s="225"/>
      <c r="AF63" s="225"/>
      <c r="AG63" s="220"/>
      <c r="AH63" s="220"/>
      <c r="AI63" s="220"/>
      <c r="AJ63" s="220"/>
      <c r="AK63" s="220"/>
      <c r="AL63" s="220"/>
      <c r="AM63" s="220"/>
      <c r="AN63" s="220"/>
      <c r="AO63" s="267"/>
      <c r="AP63" s="220"/>
      <c r="AQ63" s="224"/>
      <c r="AR63" s="224"/>
      <c r="AS63" s="224"/>
      <c r="AT63" s="224"/>
      <c r="AU63" s="224"/>
      <c r="AV63" s="224"/>
      <c r="AW63" s="224"/>
      <c r="AX63" s="224"/>
      <c r="AY63" s="224"/>
    </row>
    <row r="64">
      <c r="A64" s="219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5"/>
      <c r="AA64" s="225"/>
      <c r="AB64" s="225"/>
      <c r="AC64" s="225"/>
      <c r="AD64" s="225"/>
      <c r="AE64" s="225"/>
      <c r="AF64" s="225"/>
      <c r="AG64" s="220"/>
      <c r="AH64" s="220"/>
      <c r="AI64" s="220"/>
      <c r="AJ64" s="220"/>
      <c r="AK64" s="220"/>
      <c r="AL64" s="220"/>
      <c r="AM64" s="220"/>
      <c r="AN64" s="220"/>
      <c r="AO64" s="267"/>
      <c r="AP64" s="220"/>
      <c r="AQ64" s="224"/>
      <c r="AR64" s="224"/>
      <c r="AS64" s="224"/>
      <c r="AT64" s="224"/>
      <c r="AU64" s="224"/>
      <c r="AV64" s="224"/>
      <c r="AW64" s="224"/>
      <c r="AX64" s="224"/>
      <c r="AY64" s="224"/>
    </row>
    <row r="65">
      <c r="A65" s="219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5"/>
      <c r="AA65" s="225"/>
      <c r="AB65" s="225"/>
      <c r="AC65" s="225"/>
      <c r="AD65" s="225"/>
      <c r="AE65" s="225"/>
      <c r="AF65" s="225"/>
      <c r="AG65" s="220"/>
      <c r="AH65" s="220"/>
      <c r="AI65" s="220"/>
      <c r="AJ65" s="220"/>
      <c r="AK65" s="220"/>
      <c r="AL65" s="220"/>
      <c r="AM65" s="220"/>
      <c r="AN65" s="220"/>
      <c r="AO65" s="267"/>
      <c r="AP65" s="220"/>
      <c r="AQ65" s="224"/>
      <c r="AR65" s="224"/>
      <c r="AS65" s="224"/>
      <c r="AT65" s="224"/>
      <c r="AU65" s="224"/>
      <c r="AV65" s="224"/>
      <c r="AW65" s="224"/>
      <c r="AX65" s="224"/>
      <c r="AY65" s="224"/>
    </row>
    <row r="66">
      <c r="A66" s="219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5"/>
      <c r="AA66" s="225"/>
      <c r="AB66" s="225"/>
      <c r="AC66" s="225"/>
      <c r="AD66" s="225"/>
      <c r="AE66" s="225"/>
      <c r="AF66" s="225"/>
      <c r="AG66" s="220"/>
      <c r="AH66" s="220"/>
      <c r="AI66" s="220"/>
      <c r="AJ66" s="220"/>
      <c r="AK66" s="220"/>
      <c r="AL66" s="220"/>
      <c r="AM66" s="220"/>
      <c r="AN66" s="220"/>
      <c r="AO66" s="267"/>
      <c r="AP66" s="220"/>
      <c r="AQ66" s="224"/>
      <c r="AR66" s="224"/>
      <c r="AS66" s="224"/>
      <c r="AT66" s="224"/>
      <c r="AU66" s="224"/>
      <c r="AV66" s="224"/>
      <c r="AW66" s="224"/>
      <c r="AX66" s="224"/>
      <c r="AY66" s="224"/>
    </row>
    <row r="67">
      <c r="A67" s="219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5"/>
      <c r="AA67" s="225"/>
      <c r="AB67" s="225"/>
      <c r="AC67" s="225"/>
      <c r="AD67" s="225"/>
      <c r="AE67" s="225"/>
      <c r="AF67" s="225"/>
      <c r="AG67" s="220"/>
      <c r="AH67" s="220"/>
      <c r="AI67" s="220"/>
      <c r="AJ67" s="220"/>
      <c r="AK67" s="220"/>
      <c r="AL67" s="220"/>
      <c r="AM67" s="220"/>
      <c r="AN67" s="220"/>
      <c r="AO67" s="267"/>
      <c r="AP67" s="220"/>
      <c r="AQ67" s="224"/>
      <c r="AR67" s="224"/>
      <c r="AS67" s="224"/>
      <c r="AT67" s="224"/>
      <c r="AU67" s="224"/>
      <c r="AV67" s="224"/>
      <c r="AW67" s="224"/>
      <c r="AX67" s="224"/>
      <c r="AY67" s="224"/>
    </row>
    <row r="68">
      <c r="A68" s="219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5"/>
      <c r="AA68" s="225"/>
      <c r="AB68" s="225"/>
      <c r="AC68" s="225"/>
      <c r="AD68" s="225"/>
      <c r="AE68" s="225"/>
      <c r="AF68" s="225"/>
      <c r="AG68" s="220"/>
      <c r="AH68" s="220"/>
      <c r="AI68" s="220"/>
      <c r="AJ68" s="220"/>
      <c r="AK68" s="220"/>
      <c r="AL68" s="220"/>
      <c r="AM68" s="220"/>
      <c r="AN68" s="220"/>
      <c r="AO68" s="267"/>
      <c r="AP68" s="220"/>
      <c r="AQ68" s="224"/>
      <c r="AR68" s="224"/>
      <c r="AS68" s="224"/>
      <c r="AT68" s="224"/>
      <c r="AU68" s="224"/>
      <c r="AV68" s="224"/>
      <c r="AW68" s="224"/>
      <c r="AX68" s="224"/>
      <c r="AY68" s="224"/>
    </row>
    <row r="69">
      <c r="A69" s="219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5"/>
      <c r="AA69" s="225"/>
      <c r="AB69" s="225"/>
      <c r="AC69" s="225"/>
      <c r="AD69" s="225"/>
      <c r="AE69" s="225"/>
      <c r="AF69" s="225"/>
      <c r="AG69" s="220"/>
      <c r="AH69" s="220"/>
      <c r="AI69" s="220"/>
      <c r="AJ69" s="220"/>
      <c r="AK69" s="220"/>
      <c r="AL69" s="220"/>
      <c r="AM69" s="220"/>
      <c r="AN69" s="220"/>
      <c r="AO69" s="267"/>
      <c r="AP69" s="220"/>
      <c r="AQ69" s="224"/>
      <c r="AR69" s="224"/>
      <c r="AS69" s="224"/>
      <c r="AT69" s="224"/>
      <c r="AU69" s="224"/>
      <c r="AV69" s="224"/>
      <c r="AW69" s="224"/>
      <c r="AX69" s="224"/>
      <c r="AY69" s="224"/>
    </row>
    <row r="70">
      <c r="A70" s="219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5"/>
      <c r="AA70" s="225"/>
      <c r="AB70" s="225"/>
      <c r="AC70" s="225"/>
      <c r="AD70" s="225"/>
      <c r="AE70" s="225"/>
      <c r="AF70" s="225"/>
      <c r="AG70" s="220"/>
      <c r="AH70" s="220"/>
      <c r="AI70" s="220"/>
      <c r="AJ70" s="220"/>
      <c r="AK70" s="220"/>
      <c r="AL70" s="220"/>
      <c r="AM70" s="220"/>
      <c r="AN70" s="220"/>
      <c r="AO70" s="267"/>
      <c r="AP70" s="220"/>
      <c r="AQ70" s="224"/>
      <c r="AR70" s="224"/>
      <c r="AS70" s="224"/>
      <c r="AT70" s="224"/>
      <c r="AU70" s="224"/>
      <c r="AV70" s="224"/>
      <c r="AW70" s="224"/>
      <c r="AX70" s="224"/>
      <c r="AY70" s="224"/>
    </row>
    <row r="71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5"/>
      <c r="AA71" s="225"/>
      <c r="AB71" s="225"/>
      <c r="AC71" s="225"/>
      <c r="AD71" s="225"/>
      <c r="AE71" s="225"/>
      <c r="AF71" s="225"/>
      <c r="AG71" s="220"/>
      <c r="AH71" s="220"/>
      <c r="AI71" s="220"/>
      <c r="AJ71" s="220"/>
      <c r="AK71" s="220"/>
      <c r="AL71" s="220"/>
      <c r="AM71" s="220"/>
      <c r="AN71" s="220"/>
      <c r="AO71" s="267"/>
      <c r="AP71" s="220"/>
      <c r="AQ71" s="224"/>
      <c r="AR71" s="224"/>
      <c r="AS71" s="224"/>
      <c r="AT71" s="224"/>
      <c r="AU71" s="224"/>
      <c r="AV71" s="224"/>
      <c r="AW71" s="224"/>
      <c r="AX71" s="224"/>
      <c r="AY71" s="224"/>
    </row>
    <row r="72">
      <c r="A72" s="219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5"/>
      <c r="AA72" s="225"/>
      <c r="AB72" s="225"/>
      <c r="AC72" s="225"/>
      <c r="AD72" s="225"/>
      <c r="AE72" s="225"/>
      <c r="AF72" s="225"/>
      <c r="AG72" s="220"/>
      <c r="AH72" s="220"/>
      <c r="AI72" s="220"/>
      <c r="AJ72" s="220"/>
      <c r="AK72" s="220"/>
      <c r="AL72" s="220"/>
      <c r="AM72" s="220"/>
      <c r="AN72" s="220"/>
      <c r="AO72" s="267"/>
      <c r="AP72" s="220"/>
      <c r="AQ72" s="224"/>
      <c r="AR72" s="224"/>
      <c r="AS72" s="224"/>
      <c r="AT72" s="224"/>
      <c r="AU72" s="224"/>
      <c r="AV72" s="224"/>
      <c r="AW72" s="224"/>
      <c r="AX72" s="224"/>
      <c r="AY72" s="224"/>
    </row>
    <row r="73">
      <c r="A73" s="219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5"/>
      <c r="AA73" s="225"/>
      <c r="AB73" s="225"/>
      <c r="AC73" s="225"/>
      <c r="AD73" s="225"/>
      <c r="AE73" s="225"/>
      <c r="AF73" s="225"/>
      <c r="AG73" s="220"/>
      <c r="AH73" s="220"/>
      <c r="AI73" s="220"/>
      <c r="AJ73" s="220"/>
      <c r="AK73" s="220"/>
      <c r="AL73" s="220"/>
      <c r="AM73" s="220"/>
      <c r="AN73" s="220"/>
      <c r="AO73" s="267"/>
      <c r="AP73" s="220"/>
      <c r="AQ73" s="224"/>
      <c r="AR73" s="224"/>
      <c r="AS73" s="224"/>
      <c r="AT73" s="224"/>
      <c r="AU73" s="224"/>
      <c r="AV73" s="224"/>
      <c r="AW73" s="224"/>
      <c r="AX73" s="224"/>
      <c r="AY73" s="224"/>
    </row>
    <row r="74">
      <c r="A74" s="219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5"/>
      <c r="AA74" s="225"/>
      <c r="AB74" s="225"/>
      <c r="AC74" s="225"/>
      <c r="AD74" s="225"/>
      <c r="AE74" s="225"/>
      <c r="AF74" s="225"/>
      <c r="AG74" s="220"/>
      <c r="AH74" s="220"/>
      <c r="AI74" s="220"/>
      <c r="AJ74" s="220"/>
      <c r="AK74" s="220"/>
      <c r="AL74" s="220"/>
      <c r="AM74" s="220"/>
      <c r="AN74" s="220"/>
      <c r="AO74" s="267"/>
      <c r="AP74" s="220"/>
      <c r="AQ74" s="224"/>
      <c r="AR74" s="224"/>
      <c r="AS74" s="224"/>
      <c r="AT74" s="224"/>
      <c r="AU74" s="224"/>
      <c r="AV74" s="224"/>
      <c r="AW74" s="224"/>
      <c r="AX74" s="224"/>
      <c r="AY74" s="224"/>
    </row>
    <row r="75">
      <c r="A75" s="219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5"/>
      <c r="AA75" s="225"/>
      <c r="AB75" s="225"/>
      <c r="AC75" s="225"/>
      <c r="AD75" s="225"/>
      <c r="AE75" s="225"/>
      <c r="AF75" s="225"/>
      <c r="AG75" s="220"/>
      <c r="AH75" s="220"/>
      <c r="AI75" s="220"/>
      <c r="AJ75" s="220"/>
      <c r="AK75" s="220"/>
      <c r="AL75" s="220"/>
      <c r="AM75" s="220"/>
      <c r="AN75" s="220"/>
      <c r="AO75" s="267"/>
      <c r="AP75" s="220"/>
      <c r="AQ75" s="224"/>
      <c r="AR75" s="224"/>
      <c r="AS75" s="224"/>
      <c r="AT75" s="224"/>
      <c r="AU75" s="224"/>
      <c r="AV75" s="224"/>
      <c r="AW75" s="224"/>
      <c r="AX75" s="224"/>
      <c r="AY75" s="224"/>
    </row>
    <row r="76">
      <c r="A76" s="219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5"/>
      <c r="AA76" s="225"/>
      <c r="AB76" s="225"/>
      <c r="AC76" s="225"/>
      <c r="AD76" s="225"/>
      <c r="AE76" s="225"/>
      <c r="AF76" s="225"/>
      <c r="AG76" s="220"/>
      <c r="AH76" s="220"/>
      <c r="AI76" s="220"/>
      <c r="AJ76" s="220"/>
      <c r="AK76" s="220"/>
      <c r="AL76" s="220"/>
      <c r="AM76" s="220"/>
      <c r="AN76" s="220"/>
      <c r="AO76" s="267"/>
      <c r="AP76" s="220"/>
      <c r="AQ76" s="224"/>
      <c r="AR76" s="224"/>
      <c r="AS76" s="224"/>
      <c r="AT76" s="224"/>
      <c r="AU76" s="224"/>
      <c r="AV76" s="224"/>
      <c r="AW76" s="224"/>
      <c r="AX76" s="224"/>
      <c r="AY76" s="224"/>
    </row>
    <row r="77">
      <c r="A77" s="219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5"/>
      <c r="AA77" s="225"/>
      <c r="AB77" s="225"/>
      <c r="AC77" s="225"/>
      <c r="AD77" s="225"/>
      <c r="AE77" s="225"/>
      <c r="AF77" s="225"/>
      <c r="AG77" s="220"/>
      <c r="AH77" s="220"/>
      <c r="AI77" s="220"/>
      <c r="AJ77" s="220"/>
      <c r="AK77" s="220"/>
      <c r="AL77" s="220"/>
      <c r="AM77" s="220"/>
      <c r="AN77" s="220"/>
      <c r="AO77" s="267"/>
      <c r="AP77" s="220"/>
      <c r="AQ77" s="224"/>
      <c r="AR77" s="224"/>
      <c r="AS77" s="224"/>
      <c r="AT77" s="224"/>
      <c r="AU77" s="224"/>
      <c r="AV77" s="224"/>
      <c r="AW77" s="224"/>
      <c r="AX77" s="224"/>
      <c r="AY77" s="224"/>
    </row>
    <row r="78">
      <c r="A78" s="219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5"/>
      <c r="AA78" s="225"/>
      <c r="AB78" s="225"/>
      <c r="AC78" s="225"/>
      <c r="AD78" s="225"/>
      <c r="AE78" s="225"/>
      <c r="AF78" s="225"/>
      <c r="AG78" s="220"/>
      <c r="AH78" s="220"/>
      <c r="AI78" s="220"/>
      <c r="AJ78" s="220"/>
      <c r="AK78" s="220"/>
      <c r="AL78" s="220"/>
      <c r="AM78" s="220"/>
      <c r="AN78" s="220"/>
      <c r="AO78" s="267"/>
      <c r="AP78" s="220"/>
      <c r="AQ78" s="224"/>
      <c r="AR78" s="224"/>
      <c r="AS78" s="224"/>
      <c r="AT78" s="224"/>
      <c r="AU78" s="224"/>
      <c r="AV78" s="224"/>
      <c r="AW78" s="224"/>
      <c r="AX78" s="224"/>
      <c r="AY78" s="224"/>
    </row>
    <row r="79">
      <c r="A79" s="219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5"/>
      <c r="AA79" s="225"/>
      <c r="AB79" s="225"/>
      <c r="AC79" s="225"/>
      <c r="AD79" s="225"/>
      <c r="AE79" s="225"/>
      <c r="AF79" s="225"/>
      <c r="AG79" s="220"/>
      <c r="AH79" s="220"/>
      <c r="AI79" s="220"/>
      <c r="AJ79" s="220"/>
      <c r="AK79" s="220"/>
      <c r="AL79" s="220"/>
      <c r="AM79" s="220"/>
      <c r="AN79" s="220"/>
      <c r="AO79" s="267"/>
      <c r="AP79" s="220"/>
      <c r="AQ79" s="224"/>
      <c r="AR79" s="224"/>
      <c r="AS79" s="224"/>
      <c r="AT79" s="224"/>
      <c r="AU79" s="224"/>
      <c r="AV79" s="224"/>
      <c r="AW79" s="224"/>
      <c r="AX79" s="224"/>
      <c r="AY79" s="224"/>
    </row>
    <row r="80">
      <c r="A80" s="219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5"/>
      <c r="AA80" s="225"/>
      <c r="AB80" s="225"/>
      <c r="AC80" s="225"/>
      <c r="AD80" s="225"/>
      <c r="AE80" s="225"/>
      <c r="AF80" s="225"/>
      <c r="AG80" s="220"/>
      <c r="AH80" s="220"/>
      <c r="AI80" s="220"/>
      <c r="AJ80" s="220"/>
      <c r="AK80" s="220"/>
      <c r="AL80" s="220"/>
      <c r="AM80" s="220"/>
      <c r="AN80" s="220"/>
      <c r="AO80" s="267"/>
      <c r="AP80" s="220"/>
      <c r="AQ80" s="224"/>
      <c r="AR80" s="224"/>
      <c r="AS80" s="224"/>
      <c r="AT80" s="224"/>
      <c r="AU80" s="224"/>
      <c r="AV80" s="224"/>
      <c r="AW80" s="224"/>
      <c r="AX80" s="224"/>
      <c r="AY80" s="224"/>
    </row>
    <row r="81">
      <c r="A81" s="21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5"/>
      <c r="AA81" s="225"/>
      <c r="AB81" s="225"/>
      <c r="AC81" s="225"/>
      <c r="AD81" s="225"/>
      <c r="AE81" s="225"/>
      <c r="AF81" s="225"/>
      <c r="AG81" s="220"/>
      <c r="AH81" s="220"/>
      <c r="AI81" s="220"/>
      <c r="AJ81" s="220"/>
      <c r="AK81" s="220"/>
      <c r="AL81" s="220"/>
      <c r="AM81" s="220"/>
      <c r="AN81" s="220"/>
      <c r="AO81" s="267"/>
      <c r="AP81" s="220"/>
      <c r="AQ81" s="224"/>
      <c r="AR81" s="224"/>
      <c r="AS81" s="224"/>
      <c r="AT81" s="224"/>
      <c r="AU81" s="224"/>
      <c r="AV81" s="224"/>
      <c r="AW81" s="224"/>
      <c r="AX81" s="224"/>
      <c r="AY81" s="224"/>
    </row>
    <row r="82">
      <c r="A82" s="219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5"/>
      <c r="AA82" s="225"/>
      <c r="AB82" s="225"/>
      <c r="AC82" s="225"/>
      <c r="AD82" s="225"/>
      <c r="AE82" s="225"/>
      <c r="AF82" s="225"/>
      <c r="AG82" s="220"/>
      <c r="AH82" s="220"/>
      <c r="AI82" s="220"/>
      <c r="AJ82" s="220"/>
      <c r="AK82" s="220"/>
      <c r="AL82" s="220"/>
      <c r="AM82" s="220"/>
      <c r="AN82" s="220"/>
      <c r="AO82" s="267"/>
      <c r="AP82" s="220"/>
      <c r="AQ82" s="224"/>
      <c r="AR82" s="224"/>
      <c r="AS82" s="224"/>
      <c r="AT82" s="224"/>
      <c r="AU82" s="224"/>
      <c r="AV82" s="224"/>
      <c r="AW82" s="224"/>
      <c r="AX82" s="224"/>
      <c r="AY82" s="224"/>
    </row>
    <row r="83">
      <c r="A83" s="219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5"/>
      <c r="AA83" s="225"/>
      <c r="AB83" s="225"/>
      <c r="AC83" s="225"/>
      <c r="AD83" s="225"/>
      <c r="AE83" s="225"/>
      <c r="AF83" s="225"/>
      <c r="AG83" s="220"/>
      <c r="AH83" s="220"/>
      <c r="AI83" s="220"/>
      <c r="AJ83" s="220"/>
      <c r="AK83" s="220"/>
      <c r="AL83" s="220"/>
      <c r="AM83" s="220"/>
      <c r="AN83" s="220"/>
      <c r="AO83" s="267"/>
      <c r="AP83" s="220"/>
      <c r="AQ83" s="224"/>
      <c r="AR83" s="224"/>
      <c r="AS83" s="224"/>
      <c r="AT83" s="224"/>
      <c r="AU83" s="224"/>
      <c r="AV83" s="224"/>
      <c r="AW83" s="224"/>
      <c r="AX83" s="224"/>
      <c r="AY83" s="224"/>
    </row>
    <row r="84">
      <c r="A84" s="219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5"/>
      <c r="AA84" s="225"/>
      <c r="AB84" s="225"/>
      <c r="AC84" s="225"/>
      <c r="AD84" s="225"/>
      <c r="AE84" s="225"/>
      <c r="AF84" s="225"/>
      <c r="AG84" s="220"/>
      <c r="AH84" s="220"/>
      <c r="AI84" s="220"/>
      <c r="AJ84" s="220"/>
      <c r="AK84" s="220"/>
      <c r="AL84" s="220"/>
      <c r="AM84" s="220"/>
      <c r="AN84" s="220"/>
      <c r="AO84" s="267"/>
      <c r="AP84" s="220"/>
      <c r="AQ84" s="224"/>
      <c r="AR84" s="224"/>
      <c r="AS84" s="224"/>
      <c r="AT84" s="224"/>
      <c r="AU84" s="224"/>
      <c r="AV84" s="224"/>
      <c r="AW84" s="224"/>
      <c r="AX84" s="224"/>
      <c r="AY84" s="224"/>
    </row>
    <row r="85">
      <c r="A85" s="219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5"/>
      <c r="AA85" s="225"/>
      <c r="AB85" s="225"/>
      <c r="AC85" s="225"/>
      <c r="AD85" s="225"/>
      <c r="AE85" s="225"/>
      <c r="AF85" s="225"/>
      <c r="AG85" s="220"/>
      <c r="AH85" s="220"/>
      <c r="AI85" s="220"/>
      <c r="AJ85" s="220"/>
      <c r="AK85" s="220"/>
      <c r="AL85" s="220"/>
      <c r="AM85" s="220"/>
      <c r="AN85" s="220"/>
      <c r="AO85" s="267"/>
      <c r="AP85" s="220"/>
      <c r="AQ85" s="224"/>
      <c r="AR85" s="224"/>
      <c r="AS85" s="224"/>
      <c r="AT85" s="224"/>
      <c r="AU85" s="224"/>
      <c r="AV85" s="224"/>
      <c r="AW85" s="224"/>
      <c r="AX85" s="224"/>
      <c r="AY85" s="224"/>
    </row>
    <row r="86">
      <c r="A86" s="219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5"/>
      <c r="AA86" s="225"/>
      <c r="AB86" s="225"/>
      <c r="AC86" s="225"/>
      <c r="AD86" s="225"/>
      <c r="AE86" s="225"/>
      <c r="AF86" s="225"/>
      <c r="AG86" s="220"/>
      <c r="AH86" s="220"/>
      <c r="AI86" s="220"/>
      <c r="AJ86" s="220"/>
      <c r="AK86" s="220"/>
      <c r="AL86" s="220"/>
      <c r="AM86" s="220"/>
      <c r="AN86" s="220"/>
      <c r="AO86" s="267"/>
      <c r="AP86" s="220"/>
      <c r="AQ86" s="224"/>
      <c r="AR86" s="224"/>
      <c r="AS86" s="224"/>
      <c r="AT86" s="224"/>
      <c r="AU86" s="224"/>
      <c r="AV86" s="224"/>
      <c r="AW86" s="224"/>
      <c r="AX86" s="224"/>
      <c r="AY86" s="224"/>
    </row>
    <row r="87">
      <c r="A87" s="219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5"/>
      <c r="AA87" s="225"/>
      <c r="AB87" s="225"/>
      <c r="AC87" s="225"/>
      <c r="AD87" s="225"/>
      <c r="AE87" s="225"/>
      <c r="AF87" s="225"/>
      <c r="AG87" s="220"/>
      <c r="AH87" s="220"/>
      <c r="AI87" s="220"/>
      <c r="AJ87" s="220"/>
      <c r="AK87" s="220"/>
      <c r="AL87" s="220"/>
      <c r="AM87" s="220"/>
      <c r="AN87" s="220"/>
      <c r="AO87" s="267"/>
      <c r="AP87" s="220"/>
      <c r="AQ87" s="224"/>
      <c r="AR87" s="224"/>
      <c r="AS87" s="224"/>
      <c r="AT87" s="224"/>
      <c r="AU87" s="224"/>
      <c r="AV87" s="224"/>
      <c r="AW87" s="224"/>
      <c r="AX87" s="224"/>
      <c r="AY87" s="224"/>
    </row>
    <row r="88">
      <c r="A88" s="219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5"/>
      <c r="AA88" s="225"/>
      <c r="AB88" s="225"/>
      <c r="AC88" s="225"/>
      <c r="AD88" s="225"/>
      <c r="AE88" s="225"/>
      <c r="AF88" s="225"/>
      <c r="AG88" s="220"/>
      <c r="AH88" s="220"/>
      <c r="AI88" s="220"/>
      <c r="AJ88" s="220"/>
      <c r="AK88" s="220"/>
      <c r="AL88" s="220"/>
      <c r="AM88" s="220"/>
      <c r="AN88" s="220"/>
      <c r="AO88" s="267"/>
      <c r="AP88" s="220"/>
      <c r="AQ88" s="224"/>
      <c r="AR88" s="224"/>
      <c r="AS88" s="224"/>
      <c r="AT88" s="224"/>
      <c r="AU88" s="224"/>
      <c r="AV88" s="224"/>
      <c r="AW88" s="224"/>
      <c r="AX88" s="224"/>
      <c r="AY88" s="224"/>
    </row>
    <row r="89">
      <c r="A89" s="219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5"/>
      <c r="AA89" s="225"/>
      <c r="AB89" s="225"/>
      <c r="AC89" s="225"/>
      <c r="AD89" s="225"/>
      <c r="AE89" s="225"/>
      <c r="AF89" s="225"/>
      <c r="AG89" s="220"/>
      <c r="AH89" s="220"/>
      <c r="AI89" s="220"/>
      <c r="AJ89" s="220"/>
      <c r="AK89" s="220"/>
      <c r="AL89" s="220"/>
      <c r="AM89" s="220"/>
      <c r="AN89" s="220"/>
      <c r="AO89" s="267"/>
      <c r="AP89" s="220"/>
      <c r="AQ89" s="224"/>
      <c r="AR89" s="224"/>
      <c r="AS89" s="224"/>
      <c r="AT89" s="224"/>
      <c r="AU89" s="224"/>
      <c r="AV89" s="224"/>
      <c r="AW89" s="224"/>
      <c r="AX89" s="224"/>
      <c r="AY89" s="224"/>
    </row>
    <row r="90">
      <c r="A90" s="219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5"/>
      <c r="AA90" s="225"/>
      <c r="AB90" s="225"/>
      <c r="AC90" s="225"/>
      <c r="AD90" s="225"/>
      <c r="AE90" s="225"/>
      <c r="AF90" s="225"/>
      <c r="AG90" s="220"/>
      <c r="AH90" s="220"/>
      <c r="AI90" s="220"/>
      <c r="AJ90" s="220"/>
      <c r="AK90" s="220"/>
      <c r="AL90" s="220"/>
      <c r="AM90" s="220"/>
      <c r="AN90" s="220"/>
      <c r="AO90" s="267"/>
      <c r="AP90" s="220"/>
      <c r="AQ90" s="224"/>
      <c r="AR90" s="224"/>
      <c r="AS90" s="224"/>
      <c r="AT90" s="224"/>
      <c r="AU90" s="224"/>
      <c r="AV90" s="224"/>
      <c r="AW90" s="224"/>
      <c r="AX90" s="224"/>
      <c r="AY90" s="224"/>
    </row>
    <row r="91">
      <c r="A91" s="219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5"/>
      <c r="AA91" s="225"/>
      <c r="AB91" s="225"/>
      <c r="AC91" s="225"/>
      <c r="AD91" s="225"/>
      <c r="AE91" s="225"/>
      <c r="AF91" s="225"/>
      <c r="AG91" s="220"/>
      <c r="AH91" s="220"/>
      <c r="AI91" s="220"/>
      <c r="AJ91" s="220"/>
      <c r="AK91" s="220"/>
      <c r="AL91" s="220"/>
      <c r="AM91" s="220"/>
      <c r="AN91" s="220"/>
      <c r="AO91" s="267"/>
      <c r="AP91" s="220"/>
      <c r="AQ91" s="224"/>
      <c r="AR91" s="224"/>
      <c r="AS91" s="224"/>
      <c r="AT91" s="224"/>
      <c r="AU91" s="224"/>
      <c r="AV91" s="224"/>
      <c r="AW91" s="224"/>
      <c r="AX91" s="224"/>
      <c r="AY91" s="224"/>
    </row>
    <row r="92">
      <c r="A92" s="219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5"/>
      <c r="AA92" s="225"/>
      <c r="AB92" s="225"/>
      <c r="AC92" s="225"/>
      <c r="AD92" s="225"/>
      <c r="AE92" s="225"/>
      <c r="AF92" s="225"/>
      <c r="AG92" s="220"/>
      <c r="AH92" s="220"/>
      <c r="AI92" s="220"/>
      <c r="AJ92" s="220"/>
      <c r="AK92" s="220"/>
      <c r="AL92" s="220"/>
      <c r="AM92" s="220"/>
      <c r="AN92" s="220"/>
      <c r="AO92" s="267"/>
      <c r="AP92" s="220"/>
      <c r="AQ92" s="224"/>
      <c r="AR92" s="224"/>
      <c r="AS92" s="224"/>
      <c r="AT92" s="224"/>
      <c r="AU92" s="224"/>
      <c r="AV92" s="224"/>
      <c r="AW92" s="224"/>
      <c r="AX92" s="224"/>
      <c r="AY92" s="224"/>
    </row>
    <row r="93">
      <c r="A93" s="219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5"/>
      <c r="AA93" s="225"/>
      <c r="AB93" s="225"/>
      <c r="AC93" s="225"/>
      <c r="AD93" s="225"/>
      <c r="AE93" s="225"/>
      <c r="AF93" s="225"/>
      <c r="AG93" s="220"/>
      <c r="AH93" s="220"/>
      <c r="AI93" s="220"/>
      <c r="AJ93" s="220"/>
      <c r="AK93" s="220"/>
      <c r="AL93" s="220"/>
      <c r="AM93" s="220"/>
      <c r="AN93" s="220"/>
      <c r="AO93" s="267"/>
      <c r="AP93" s="220"/>
      <c r="AQ93" s="224"/>
      <c r="AR93" s="224"/>
      <c r="AS93" s="224"/>
      <c r="AT93" s="224"/>
      <c r="AU93" s="224"/>
      <c r="AV93" s="224"/>
      <c r="AW93" s="224"/>
      <c r="AX93" s="224"/>
      <c r="AY93" s="224"/>
    </row>
    <row r="94">
      <c r="A94" s="219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5"/>
      <c r="AA94" s="225"/>
      <c r="AB94" s="225"/>
      <c r="AC94" s="225"/>
      <c r="AD94" s="225"/>
      <c r="AE94" s="225"/>
      <c r="AF94" s="225"/>
      <c r="AG94" s="220"/>
      <c r="AH94" s="220"/>
      <c r="AI94" s="220"/>
      <c r="AJ94" s="220"/>
      <c r="AK94" s="220"/>
      <c r="AL94" s="220"/>
      <c r="AM94" s="220"/>
      <c r="AN94" s="220"/>
      <c r="AO94" s="267"/>
      <c r="AP94" s="220"/>
      <c r="AQ94" s="224"/>
      <c r="AR94" s="224"/>
      <c r="AS94" s="224"/>
      <c r="AT94" s="224"/>
      <c r="AU94" s="224"/>
      <c r="AV94" s="224"/>
      <c r="AW94" s="224"/>
      <c r="AX94" s="224"/>
      <c r="AY94" s="224"/>
    </row>
    <row r="95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5"/>
      <c r="AA95" s="225"/>
      <c r="AB95" s="225"/>
      <c r="AC95" s="225"/>
      <c r="AD95" s="225"/>
      <c r="AE95" s="225"/>
      <c r="AF95" s="225"/>
      <c r="AG95" s="220"/>
      <c r="AH95" s="220"/>
      <c r="AI95" s="220"/>
      <c r="AJ95" s="220"/>
      <c r="AK95" s="220"/>
      <c r="AL95" s="220"/>
      <c r="AM95" s="220"/>
      <c r="AN95" s="220"/>
      <c r="AO95" s="267"/>
      <c r="AP95" s="220"/>
      <c r="AQ95" s="224"/>
      <c r="AR95" s="224"/>
      <c r="AS95" s="224"/>
      <c r="AT95" s="224"/>
      <c r="AU95" s="224"/>
      <c r="AV95" s="224"/>
      <c r="AW95" s="224"/>
      <c r="AX95" s="224"/>
      <c r="AY95" s="224"/>
    </row>
    <row r="96">
      <c r="A96" s="219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5"/>
      <c r="AA96" s="225"/>
      <c r="AB96" s="225"/>
      <c r="AC96" s="225"/>
      <c r="AD96" s="225"/>
      <c r="AE96" s="225"/>
      <c r="AF96" s="225"/>
      <c r="AG96" s="220"/>
      <c r="AH96" s="220"/>
      <c r="AI96" s="220"/>
      <c r="AJ96" s="220"/>
      <c r="AK96" s="220"/>
      <c r="AL96" s="220"/>
      <c r="AM96" s="220"/>
      <c r="AN96" s="220"/>
      <c r="AO96" s="267"/>
      <c r="AP96" s="220"/>
      <c r="AQ96" s="224"/>
      <c r="AR96" s="224"/>
      <c r="AS96" s="224"/>
      <c r="AT96" s="224"/>
      <c r="AU96" s="224"/>
      <c r="AV96" s="224"/>
      <c r="AW96" s="224"/>
      <c r="AX96" s="224"/>
      <c r="AY96" s="224"/>
    </row>
    <row r="97">
      <c r="A97" s="219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5"/>
      <c r="AA97" s="225"/>
      <c r="AB97" s="225"/>
      <c r="AC97" s="225"/>
      <c r="AD97" s="225"/>
      <c r="AE97" s="225"/>
      <c r="AF97" s="225"/>
      <c r="AG97" s="220"/>
      <c r="AH97" s="220"/>
      <c r="AI97" s="220"/>
      <c r="AJ97" s="220"/>
      <c r="AK97" s="220"/>
      <c r="AL97" s="220"/>
      <c r="AM97" s="220"/>
      <c r="AN97" s="220"/>
      <c r="AO97" s="267"/>
      <c r="AP97" s="220"/>
      <c r="AQ97" s="224"/>
      <c r="AR97" s="224"/>
      <c r="AS97" s="224"/>
      <c r="AT97" s="224"/>
      <c r="AU97" s="224"/>
      <c r="AV97" s="224"/>
      <c r="AW97" s="224"/>
      <c r="AX97" s="224"/>
      <c r="AY97" s="224"/>
    </row>
    <row r="98">
      <c r="A98" s="219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5"/>
      <c r="AA98" s="225"/>
      <c r="AB98" s="225"/>
      <c r="AC98" s="225"/>
      <c r="AD98" s="225"/>
      <c r="AE98" s="225"/>
      <c r="AF98" s="225"/>
      <c r="AG98" s="220"/>
      <c r="AH98" s="220"/>
      <c r="AI98" s="220"/>
      <c r="AJ98" s="220"/>
      <c r="AK98" s="220"/>
      <c r="AL98" s="220"/>
      <c r="AM98" s="220"/>
      <c r="AN98" s="220"/>
      <c r="AO98" s="267"/>
      <c r="AP98" s="220"/>
      <c r="AQ98" s="224"/>
      <c r="AR98" s="224"/>
      <c r="AS98" s="224"/>
      <c r="AT98" s="224"/>
      <c r="AU98" s="224"/>
      <c r="AV98" s="224"/>
      <c r="AW98" s="224"/>
      <c r="AX98" s="224"/>
      <c r="AY98" s="224"/>
    </row>
    <row r="99">
      <c r="A99" s="219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5"/>
      <c r="AA99" s="225"/>
      <c r="AB99" s="225"/>
      <c r="AC99" s="225"/>
      <c r="AD99" s="225"/>
      <c r="AE99" s="225"/>
      <c r="AF99" s="225"/>
      <c r="AG99" s="220"/>
      <c r="AH99" s="220"/>
      <c r="AI99" s="220"/>
      <c r="AJ99" s="220"/>
      <c r="AK99" s="220"/>
      <c r="AL99" s="220"/>
      <c r="AM99" s="220"/>
      <c r="AN99" s="220"/>
      <c r="AO99" s="267"/>
      <c r="AP99" s="220"/>
      <c r="AQ99" s="224"/>
      <c r="AR99" s="224"/>
      <c r="AS99" s="224"/>
      <c r="AT99" s="224"/>
      <c r="AU99" s="224"/>
      <c r="AV99" s="224"/>
      <c r="AW99" s="224"/>
      <c r="AX99" s="224"/>
      <c r="AY99" s="224"/>
    </row>
    <row r="100">
      <c r="A100" s="219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5"/>
      <c r="AA100" s="225"/>
      <c r="AB100" s="225"/>
      <c r="AC100" s="225"/>
      <c r="AD100" s="225"/>
      <c r="AE100" s="225"/>
      <c r="AF100" s="225"/>
      <c r="AG100" s="220"/>
      <c r="AH100" s="220"/>
      <c r="AI100" s="220"/>
      <c r="AJ100" s="220"/>
      <c r="AK100" s="220"/>
      <c r="AL100" s="220"/>
      <c r="AM100" s="220"/>
      <c r="AN100" s="220"/>
      <c r="AO100" s="267"/>
      <c r="AP100" s="220"/>
      <c r="AQ100" s="224"/>
      <c r="AR100" s="224"/>
      <c r="AS100" s="224"/>
      <c r="AT100" s="224"/>
      <c r="AU100" s="224"/>
      <c r="AV100" s="224"/>
      <c r="AW100" s="224"/>
      <c r="AX100" s="224"/>
      <c r="AY100" s="224"/>
    </row>
    <row r="101">
      <c r="A101" s="219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5"/>
      <c r="AA101" s="225"/>
      <c r="AB101" s="225"/>
      <c r="AC101" s="225"/>
      <c r="AD101" s="225"/>
      <c r="AE101" s="225"/>
      <c r="AF101" s="225"/>
      <c r="AG101" s="220"/>
      <c r="AH101" s="220"/>
      <c r="AI101" s="220"/>
      <c r="AJ101" s="220"/>
      <c r="AK101" s="220"/>
      <c r="AL101" s="220"/>
      <c r="AM101" s="220"/>
      <c r="AN101" s="220"/>
      <c r="AO101" s="267"/>
      <c r="AP101" s="220"/>
      <c r="AQ101" s="224"/>
      <c r="AR101" s="224"/>
      <c r="AS101" s="224"/>
      <c r="AT101" s="224"/>
      <c r="AU101" s="224"/>
      <c r="AV101" s="224"/>
      <c r="AW101" s="224"/>
      <c r="AX101" s="224"/>
      <c r="AY101" s="224"/>
    </row>
    <row r="102">
      <c r="A102" s="219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5"/>
      <c r="AA102" s="225"/>
      <c r="AB102" s="225"/>
      <c r="AC102" s="225"/>
      <c r="AD102" s="225"/>
      <c r="AE102" s="225"/>
      <c r="AF102" s="225"/>
      <c r="AG102" s="220"/>
      <c r="AH102" s="220"/>
      <c r="AI102" s="220"/>
      <c r="AJ102" s="220"/>
      <c r="AK102" s="220"/>
      <c r="AL102" s="220"/>
      <c r="AM102" s="220"/>
      <c r="AN102" s="220"/>
      <c r="AO102" s="267"/>
      <c r="AP102" s="220"/>
      <c r="AQ102" s="224"/>
      <c r="AR102" s="224"/>
      <c r="AS102" s="224"/>
      <c r="AT102" s="224"/>
      <c r="AU102" s="224"/>
      <c r="AV102" s="224"/>
      <c r="AW102" s="224"/>
      <c r="AX102" s="224"/>
      <c r="AY102" s="224"/>
    </row>
    <row r="103">
      <c r="A103" s="219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5"/>
      <c r="AA103" s="225"/>
      <c r="AB103" s="225"/>
      <c r="AC103" s="225"/>
      <c r="AD103" s="225"/>
      <c r="AE103" s="225"/>
      <c r="AF103" s="225"/>
      <c r="AG103" s="220"/>
      <c r="AH103" s="220"/>
      <c r="AI103" s="220"/>
      <c r="AJ103" s="220"/>
      <c r="AK103" s="220"/>
      <c r="AL103" s="220"/>
      <c r="AM103" s="220"/>
      <c r="AN103" s="220"/>
      <c r="AO103" s="267"/>
      <c r="AP103" s="220"/>
      <c r="AQ103" s="224"/>
      <c r="AR103" s="224"/>
      <c r="AS103" s="224"/>
      <c r="AT103" s="224"/>
      <c r="AU103" s="224"/>
      <c r="AV103" s="224"/>
      <c r="AW103" s="224"/>
      <c r="AX103" s="224"/>
      <c r="AY103" s="224"/>
    </row>
    <row r="104">
      <c r="A104" s="219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5"/>
      <c r="AA104" s="225"/>
      <c r="AB104" s="225"/>
      <c r="AC104" s="225"/>
      <c r="AD104" s="225"/>
      <c r="AE104" s="225"/>
      <c r="AF104" s="225"/>
      <c r="AG104" s="220"/>
      <c r="AH104" s="220"/>
      <c r="AI104" s="220"/>
      <c r="AJ104" s="220"/>
      <c r="AK104" s="220"/>
      <c r="AL104" s="220"/>
      <c r="AM104" s="220"/>
      <c r="AN104" s="220"/>
      <c r="AO104" s="267"/>
      <c r="AP104" s="220"/>
      <c r="AQ104" s="224"/>
      <c r="AR104" s="224"/>
      <c r="AS104" s="224"/>
      <c r="AT104" s="224"/>
      <c r="AU104" s="224"/>
      <c r="AV104" s="224"/>
      <c r="AW104" s="224"/>
      <c r="AX104" s="224"/>
      <c r="AY104" s="224"/>
    </row>
    <row r="105">
      <c r="A105" s="219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5"/>
      <c r="AA105" s="225"/>
      <c r="AB105" s="225"/>
      <c r="AC105" s="225"/>
      <c r="AD105" s="225"/>
      <c r="AE105" s="225"/>
      <c r="AF105" s="225"/>
      <c r="AG105" s="220"/>
      <c r="AH105" s="220"/>
      <c r="AI105" s="220"/>
      <c r="AJ105" s="220"/>
      <c r="AK105" s="220"/>
      <c r="AL105" s="220"/>
      <c r="AM105" s="220"/>
      <c r="AN105" s="220"/>
      <c r="AO105" s="267"/>
      <c r="AP105" s="220"/>
      <c r="AQ105" s="224"/>
      <c r="AR105" s="224"/>
      <c r="AS105" s="224"/>
      <c r="AT105" s="224"/>
      <c r="AU105" s="224"/>
      <c r="AV105" s="224"/>
      <c r="AW105" s="224"/>
      <c r="AX105" s="224"/>
      <c r="AY105" s="224"/>
    </row>
    <row r="106">
      <c r="A106" s="219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5"/>
      <c r="AA106" s="225"/>
      <c r="AB106" s="225"/>
      <c r="AC106" s="225"/>
      <c r="AD106" s="225"/>
      <c r="AE106" s="225"/>
      <c r="AF106" s="225"/>
      <c r="AG106" s="220"/>
      <c r="AH106" s="220"/>
      <c r="AI106" s="220"/>
      <c r="AJ106" s="220"/>
      <c r="AK106" s="220"/>
      <c r="AL106" s="220"/>
      <c r="AM106" s="220"/>
      <c r="AN106" s="220"/>
      <c r="AO106" s="267"/>
      <c r="AP106" s="220"/>
      <c r="AQ106" s="224"/>
      <c r="AR106" s="224"/>
      <c r="AS106" s="224"/>
      <c r="AT106" s="224"/>
      <c r="AU106" s="224"/>
      <c r="AV106" s="224"/>
      <c r="AW106" s="224"/>
      <c r="AX106" s="224"/>
      <c r="AY106" s="224"/>
    </row>
    <row r="107">
      <c r="A107" s="219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5"/>
      <c r="AA107" s="225"/>
      <c r="AB107" s="225"/>
      <c r="AC107" s="225"/>
      <c r="AD107" s="225"/>
      <c r="AE107" s="225"/>
      <c r="AF107" s="225"/>
      <c r="AG107" s="220"/>
      <c r="AH107" s="220"/>
      <c r="AI107" s="220"/>
      <c r="AJ107" s="220"/>
      <c r="AK107" s="220"/>
      <c r="AL107" s="220"/>
      <c r="AM107" s="220"/>
      <c r="AN107" s="220"/>
      <c r="AO107" s="267"/>
      <c r="AP107" s="220"/>
      <c r="AQ107" s="224"/>
      <c r="AR107" s="224"/>
      <c r="AS107" s="224"/>
      <c r="AT107" s="224"/>
      <c r="AU107" s="224"/>
      <c r="AV107" s="224"/>
      <c r="AW107" s="224"/>
      <c r="AX107" s="224"/>
      <c r="AY107" s="224"/>
    </row>
    <row r="108">
      <c r="A108" s="219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5"/>
      <c r="AA108" s="225"/>
      <c r="AB108" s="225"/>
      <c r="AC108" s="225"/>
      <c r="AD108" s="225"/>
      <c r="AE108" s="225"/>
      <c r="AF108" s="225"/>
      <c r="AG108" s="220"/>
      <c r="AH108" s="220"/>
      <c r="AI108" s="220"/>
      <c r="AJ108" s="220"/>
      <c r="AK108" s="220"/>
      <c r="AL108" s="220"/>
      <c r="AM108" s="220"/>
      <c r="AN108" s="220"/>
      <c r="AO108" s="267"/>
      <c r="AP108" s="220"/>
      <c r="AQ108" s="224"/>
      <c r="AR108" s="224"/>
      <c r="AS108" s="224"/>
      <c r="AT108" s="224"/>
      <c r="AU108" s="224"/>
      <c r="AV108" s="224"/>
      <c r="AW108" s="224"/>
      <c r="AX108" s="224"/>
      <c r="AY108" s="224"/>
    </row>
    <row r="109">
      <c r="A109" s="219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5"/>
      <c r="AA109" s="225"/>
      <c r="AB109" s="225"/>
      <c r="AC109" s="225"/>
      <c r="AD109" s="225"/>
      <c r="AE109" s="225"/>
      <c r="AF109" s="225"/>
      <c r="AG109" s="220"/>
      <c r="AH109" s="220"/>
      <c r="AI109" s="220"/>
      <c r="AJ109" s="220"/>
      <c r="AK109" s="220"/>
      <c r="AL109" s="220"/>
      <c r="AM109" s="220"/>
      <c r="AN109" s="220"/>
      <c r="AO109" s="267"/>
      <c r="AP109" s="220"/>
      <c r="AQ109" s="224"/>
      <c r="AR109" s="224"/>
      <c r="AS109" s="224"/>
      <c r="AT109" s="224"/>
      <c r="AU109" s="224"/>
      <c r="AV109" s="224"/>
      <c r="AW109" s="224"/>
      <c r="AX109" s="224"/>
      <c r="AY109" s="224"/>
    </row>
    <row r="110">
      <c r="A110" s="219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5"/>
      <c r="AA110" s="225"/>
      <c r="AB110" s="225"/>
      <c r="AC110" s="225"/>
      <c r="AD110" s="225"/>
      <c r="AE110" s="225"/>
      <c r="AF110" s="225"/>
      <c r="AG110" s="220"/>
      <c r="AH110" s="220"/>
      <c r="AI110" s="220"/>
      <c r="AJ110" s="220"/>
      <c r="AK110" s="220"/>
      <c r="AL110" s="220"/>
      <c r="AM110" s="220"/>
      <c r="AN110" s="220"/>
      <c r="AO110" s="267"/>
      <c r="AP110" s="220"/>
      <c r="AQ110" s="224"/>
      <c r="AR110" s="224"/>
      <c r="AS110" s="224"/>
      <c r="AT110" s="224"/>
      <c r="AU110" s="224"/>
      <c r="AV110" s="224"/>
      <c r="AW110" s="224"/>
      <c r="AX110" s="224"/>
      <c r="AY110" s="224"/>
    </row>
    <row r="111">
      <c r="A111" s="219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5"/>
      <c r="AA111" s="225"/>
      <c r="AB111" s="225"/>
      <c r="AC111" s="225"/>
      <c r="AD111" s="225"/>
      <c r="AE111" s="225"/>
      <c r="AF111" s="225"/>
      <c r="AG111" s="220"/>
      <c r="AH111" s="220"/>
      <c r="AI111" s="220"/>
      <c r="AJ111" s="220"/>
      <c r="AK111" s="220"/>
      <c r="AL111" s="220"/>
      <c r="AM111" s="220"/>
      <c r="AN111" s="220"/>
      <c r="AO111" s="267"/>
      <c r="AP111" s="220"/>
      <c r="AQ111" s="224"/>
      <c r="AR111" s="224"/>
      <c r="AS111" s="224"/>
      <c r="AT111" s="224"/>
      <c r="AU111" s="224"/>
      <c r="AV111" s="224"/>
      <c r="AW111" s="224"/>
      <c r="AX111" s="224"/>
      <c r="AY111" s="224"/>
    </row>
    <row r="112">
      <c r="A112" s="219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5"/>
      <c r="AA112" s="225"/>
      <c r="AB112" s="225"/>
      <c r="AC112" s="225"/>
      <c r="AD112" s="225"/>
      <c r="AE112" s="225"/>
      <c r="AF112" s="225"/>
      <c r="AG112" s="220"/>
      <c r="AH112" s="220"/>
      <c r="AI112" s="220"/>
      <c r="AJ112" s="220"/>
      <c r="AK112" s="220"/>
      <c r="AL112" s="220"/>
      <c r="AM112" s="220"/>
      <c r="AN112" s="220"/>
      <c r="AO112" s="267"/>
      <c r="AP112" s="220"/>
      <c r="AQ112" s="224"/>
      <c r="AR112" s="224"/>
      <c r="AS112" s="224"/>
      <c r="AT112" s="224"/>
      <c r="AU112" s="224"/>
      <c r="AV112" s="224"/>
      <c r="AW112" s="224"/>
      <c r="AX112" s="224"/>
      <c r="AY112" s="224"/>
    </row>
    <row r="113">
      <c r="A113" s="219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5"/>
      <c r="AA113" s="225"/>
      <c r="AB113" s="225"/>
      <c r="AC113" s="225"/>
      <c r="AD113" s="225"/>
      <c r="AE113" s="225"/>
      <c r="AF113" s="225"/>
      <c r="AG113" s="220"/>
      <c r="AH113" s="220"/>
      <c r="AI113" s="220"/>
      <c r="AJ113" s="220"/>
      <c r="AK113" s="220"/>
      <c r="AL113" s="220"/>
      <c r="AM113" s="220"/>
      <c r="AN113" s="220"/>
      <c r="AO113" s="267"/>
      <c r="AP113" s="220"/>
      <c r="AQ113" s="224"/>
      <c r="AR113" s="224"/>
      <c r="AS113" s="224"/>
      <c r="AT113" s="224"/>
      <c r="AU113" s="224"/>
      <c r="AV113" s="224"/>
      <c r="AW113" s="224"/>
      <c r="AX113" s="224"/>
      <c r="AY113" s="224"/>
    </row>
    <row r="114">
      <c r="A114" s="219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5"/>
      <c r="AA114" s="225"/>
      <c r="AB114" s="225"/>
      <c r="AC114" s="225"/>
      <c r="AD114" s="225"/>
      <c r="AE114" s="225"/>
      <c r="AF114" s="225"/>
      <c r="AG114" s="220"/>
      <c r="AH114" s="220"/>
      <c r="AI114" s="220"/>
      <c r="AJ114" s="220"/>
      <c r="AK114" s="220"/>
      <c r="AL114" s="220"/>
      <c r="AM114" s="220"/>
      <c r="AN114" s="220"/>
      <c r="AO114" s="267"/>
      <c r="AP114" s="220"/>
      <c r="AQ114" s="224"/>
      <c r="AR114" s="224"/>
      <c r="AS114" s="224"/>
      <c r="AT114" s="224"/>
      <c r="AU114" s="224"/>
      <c r="AV114" s="224"/>
      <c r="AW114" s="224"/>
      <c r="AX114" s="224"/>
      <c r="AY114" s="224"/>
    </row>
    <row r="115">
      <c r="A115" s="219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5"/>
      <c r="AA115" s="225"/>
      <c r="AB115" s="225"/>
      <c r="AC115" s="225"/>
      <c r="AD115" s="225"/>
      <c r="AE115" s="225"/>
      <c r="AF115" s="225"/>
      <c r="AG115" s="220"/>
      <c r="AH115" s="220"/>
      <c r="AI115" s="220"/>
      <c r="AJ115" s="220"/>
      <c r="AK115" s="220"/>
      <c r="AL115" s="220"/>
      <c r="AM115" s="220"/>
      <c r="AN115" s="220"/>
      <c r="AO115" s="267"/>
      <c r="AP115" s="220"/>
      <c r="AQ115" s="224"/>
      <c r="AR115" s="224"/>
      <c r="AS115" s="224"/>
      <c r="AT115" s="224"/>
      <c r="AU115" s="224"/>
      <c r="AV115" s="224"/>
      <c r="AW115" s="224"/>
      <c r="AX115" s="224"/>
      <c r="AY115" s="224"/>
    </row>
    <row r="116">
      <c r="A116" s="219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5"/>
      <c r="AA116" s="225"/>
      <c r="AB116" s="225"/>
      <c r="AC116" s="225"/>
      <c r="AD116" s="225"/>
      <c r="AE116" s="225"/>
      <c r="AF116" s="225"/>
      <c r="AG116" s="220"/>
      <c r="AH116" s="220"/>
      <c r="AI116" s="220"/>
      <c r="AJ116" s="220"/>
      <c r="AK116" s="220"/>
      <c r="AL116" s="220"/>
      <c r="AM116" s="220"/>
      <c r="AN116" s="220"/>
      <c r="AO116" s="267"/>
      <c r="AP116" s="220"/>
      <c r="AQ116" s="224"/>
      <c r="AR116" s="224"/>
      <c r="AS116" s="224"/>
      <c r="AT116" s="224"/>
      <c r="AU116" s="224"/>
      <c r="AV116" s="224"/>
      <c r="AW116" s="224"/>
      <c r="AX116" s="224"/>
      <c r="AY116" s="224"/>
    </row>
    <row r="117">
      <c r="A117" s="219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5"/>
      <c r="AA117" s="225"/>
      <c r="AB117" s="225"/>
      <c r="AC117" s="225"/>
      <c r="AD117" s="225"/>
      <c r="AE117" s="225"/>
      <c r="AF117" s="225"/>
      <c r="AG117" s="220"/>
      <c r="AH117" s="220"/>
      <c r="AI117" s="220"/>
      <c r="AJ117" s="220"/>
      <c r="AK117" s="220"/>
      <c r="AL117" s="220"/>
      <c r="AM117" s="220"/>
      <c r="AN117" s="220"/>
      <c r="AO117" s="267"/>
      <c r="AP117" s="220"/>
      <c r="AQ117" s="224"/>
      <c r="AR117" s="224"/>
      <c r="AS117" s="224"/>
      <c r="AT117" s="224"/>
      <c r="AU117" s="224"/>
      <c r="AV117" s="224"/>
      <c r="AW117" s="224"/>
      <c r="AX117" s="224"/>
      <c r="AY117" s="224"/>
    </row>
    <row r="118">
      <c r="A118" s="219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5"/>
      <c r="AA118" s="225"/>
      <c r="AB118" s="225"/>
      <c r="AC118" s="225"/>
      <c r="AD118" s="225"/>
      <c r="AE118" s="225"/>
      <c r="AF118" s="225"/>
      <c r="AG118" s="220"/>
      <c r="AH118" s="220"/>
      <c r="AI118" s="220"/>
      <c r="AJ118" s="220"/>
      <c r="AK118" s="220"/>
      <c r="AL118" s="220"/>
      <c r="AM118" s="220"/>
      <c r="AN118" s="220"/>
      <c r="AO118" s="267"/>
      <c r="AP118" s="220"/>
      <c r="AQ118" s="224"/>
      <c r="AR118" s="224"/>
      <c r="AS118" s="224"/>
      <c r="AT118" s="224"/>
      <c r="AU118" s="224"/>
      <c r="AV118" s="224"/>
      <c r="AW118" s="224"/>
      <c r="AX118" s="224"/>
      <c r="AY118" s="224"/>
    </row>
    <row r="119">
      <c r="A119" s="219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5"/>
      <c r="AA119" s="225"/>
      <c r="AB119" s="225"/>
      <c r="AC119" s="225"/>
      <c r="AD119" s="225"/>
      <c r="AE119" s="225"/>
      <c r="AF119" s="225"/>
      <c r="AG119" s="220"/>
      <c r="AH119" s="220"/>
      <c r="AI119" s="220"/>
      <c r="AJ119" s="220"/>
      <c r="AK119" s="220"/>
      <c r="AL119" s="220"/>
      <c r="AM119" s="220"/>
      <c r="AN119" s="220"/>
      <c r="AO119" s="267"/>
      <c r="AP119" s="220"/>
      <c r="AQ119" s="224"/>
      <c r="AR119" s="224"/>
      <c r="AS119" s="224"/>
      <c r="AT119" s="224"/>
      <c r="AU119" s="224"/>
      <c r="AV119" s="224"/>
      <c r="AW119" s="224"/>
      <c r="AX119" s="224"/>
      <c r="AY119" s="224"/>
    </row>
    <row r="120">
      <c r="A120" s="219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5"/>
      <c r="AA120" s="225"/>
      <c r="AB120" s="225"/>
      <c r="AC120" s="225"/>
      <c r="AD120" s="225"/>
      <c r="AE120" s="225"/>
      <c r="AF120" s="225"/>
      <c r="AG120" s="220"/>
      <c r="AH120" s="220"/>
      <c r="AI120" s="220"/>
      <c r="AJ120" s="220"/>
      <c r="AK120" s="220"/>
      <c r="AL120" s="220"/>
      <c r="AM120" s="220"/>
      <c r="AN120" s="220"/>
      <c r="AO120" s="267"/>
      <c r="AP120" s="220"/>
      <c r="AQ120" s="224"/>
      <c r="AR120" s="224"/>
      <c r="AS120" s="224"/>
      <c r="AT120" s="224"/>
      <c r="AU120" s="224"/>
      <c r="AV120" s="224"/>
      <c r="AW120" s="224"/>
      <c r="AX120" s="224"/>
      <c r="AY120" s="224"/>
    </row>
    <row r="121">
      <c r="A121" s="219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5"/>
      <c r="AA121" s="225"/>
      <c r="AB121" s="225"/>
      <c r="AC121" s="225"/>
      <c r="AD121" s="225"/>
      <c r="AE121" s="225"/>
      <c r="AF121" s="225"/>
      <c r="AG121" s="220"/>
      <c r="AH121" s="220"/>
      <c r="AI121" s="220"/>
      <c r="AJ121" s="220"/>
      <c r="AK121" s="220"/>
      <c r="AL121" s="220"/>
      <c r="AM121" s="220"/>
      <c r="AN121" s="220"/>
      <c r="AO121" s="267"/>
      <c r="AP121" s="220"/>
      <c r="AQ121" s="224"/>
      <c r="AR121" s="224"/>
      <c r="AS121" s="224"/>
      <c r="AT121" s="224"/>
      <c r="AU121" s="224"/>
      <c r="AV121" s="224"/>
      <c r="AW121" s="224"/>
      <c r="AX121" s="224"/>
      <c r="AY121" s="224"/>
    </row>
    <row r="122">
      <c r="A122" s="219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5"/>
      <c r="AA122" s="225"/>
      <c r="AB122" s="225"/>
      <c r="AC122" s="225"/>
      <c r="AD122" s="225"/>
      <c r="AE122" s="225"/>
      <c r="AF122" s="225"/>
      <c r="AG122" s="220"/>
      <c r="AH122" s="220"/>
      <c r="AI122" s="220"/>
      <c r="AJ122" s="220"/>
      <c r="AK122" s="220"/>
      <c r="AL122" s="220"/>
      <c r="AM122" s="220"/>
      <c r="AN122" s="220"/>
      <c r="AO122" s="267"/>
      <c r="AP122" s="220"/>
      <c r="AQ122" s="224"/>
      <c r="AR122" s="224"/>
      <c r="AS122" s="224"/>
      <c r="AT122" s="224"/>
      <c r="AU122" s="224"/>
      <c r="AV122" s="224"/>
      <c r="AW122" s="224"/>
      <c r="AX122" s="224"/>
      <c r="AY122" s="224"/>
    </row>
    <row r="123">
      <c r="A123" s="219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5"/>
      <c r="AA123" s="225"/>
      <c r="AB123" s="225"/>
      <c r="AC123" s="225"/>
      <c r="AD123" s="225"/>
      <c r="AE123" s="225"/>
      <c r="AF123" s="225"/>
      <c r="AG123" s="220"/>
      <c r="AH123" s="220"/>
      <c r="AI123" s="220"/>
      <c r="AJ123" s="220"/>
      <c r="AK123" s="220"/>
      <c r="AL123" s="220"/>
      <c r="AM123" s="220"/>
      <c r="AN123" s="220"/>
      <c r="AO123" s="267"/>
      <c r="AP123" s="220"/>
      <c r="AQ123" s="224"/>
      <c r="AR123" s="224"/>
      <c r="AS123" s="224"/>
      <c r="AT123" s="224"/>
      <c r="AU123" s="224"/>
      <c r="AV123" s="224"/>
      <c r="AW123" s="224"/>
      <c r="AX123" s="224"/>
      <c r="AY123" s="224"/>
    </row>
    <row r="124">
      <c r="A124" s="219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5"/>
      <c r="AA124" s="225"/>
      <c r="AB124" s="225"/>
      <c r="AC124" s="225"/>
      <c r="AD124" s="225"/>
      <c r="AE124" s="225"/>
      <c r="AF124" s="225"/>
      <c r="AG124" s="220"/>
      <c r="AH124" s="220"/>
      <c r="AI124" s="220"/>
      <c r="AJ124" s="220"/>
      <c r="AK124" s="220"/>
      <c r="AL124" s="220"/>
      <c r="AM124" s="220"/>
      <c r="AN124" s="220"/>
      <c r="AO124" s="267"/>
      <c r="AP124" s="220"/>
      <c r="AQ124" s="224"/>
      <c r="AR124" s="224"/>
      <c r="AS124" s="224"/>
      <c r="AT124" s="224"/>
      <c r="AU124" s="224"/>
      <c r="AV124" s="224"/>
      <c r="AW124" s="224"/>
      <c r="AX124" s="224"/>
      <c r="AY124" s="224"/>
    </row>
    <row r="125">
      <c r="A125" s="219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5"/>
      <c r="AA125" s="225"/>
      <c r="AB125" s="225"/>
      <c r="AC125" s="225"/>
      <c r="AD125" s="225"/>
      <c r="AE125" s="225"/>
      <c r="AF125" s="225"/>
      <c r="AG125" s="220"/>
      <c r="AH125" s="220"/>
      <c r="AI125" s="220"/>
      <c r="AJ125" s="220"/>
      <c r="AK125" s="220"/>
      <c r="AL125" s="220"/>
      <c r="AM125" s="220"/>
      <c r="AN125" s="220"/>
      <c r="AO125" s="267"/>
      <c r="AP125" s="220"/>
      <c r="AQ125" s="224"/>
      <c r="AR125" s="224"/>
      <c r="AS125" s="224"/>
      <c r="AT125" s="224"/>
      <c r="AU125" s="224"/>
      <c r="AV125" s="224"/>
      <c r="AW125" s="224"/>
      <c r="AX125" s="224"/>
      <c r="AY125" s="224"/>
    </row>
    <row r="126">
      <c r="A126" s="219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5"/>
      <c r="AA126" s="225"/>
      <c r="AB126" s="225"/>
      <c r="AC126" s="225"/>
      <c r="AD126" s="225"/>
      <c r="AE126" s="225"/>
      <c r="AF126" s="225"/>
      <c r="AG126" s="220"/>
      <c r="AH126" s="220"/>
      <c r="AI126" s="220"/>
      <c r="AJ126" s="220"/>
      <c r="AK126" s="220"/>
      <c r="AL126" s="220"/>
      <c r="AM126" s="220"/>
      <c r="AN126" s="220"/>
      <c r="AO126" s="267"/>
      <c r="AP126" s="220"/>
      <c r="AQ126" s="224"/>
      <c r="AR126" s="224"/>
      <c r="AS126" s="224"/>
      <c r="AT126" s="224"/>
      <c r="AU126" s="224"/>
      <c r="AV126" s="224"/>
      <c r="AW126" s="224"/>
      <c r="AX126" s="224"/>
      <c r="AY126" s="224"/>
    </row>
    <row r="127">
      <c r="A127" s="219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5"/>
      <c r="AA127" s="225"/>
      <c r="AB127" s="225"/>
      <c r="AC127" s="225"/>
      <c r="AD127" s="225"/>
      <c r="AE127" s="225"/>
      <c r="AF127" s="225"/>
      <c r="AG127" s="220"/>
      <c r="AH127" s="220"/>
      <c r="AI127" s="220"/>
      <c r="AJ127" s="220"/>
      <c r="AK127" s="220"/>
      <c r="AL127" s="220"/>
      <c r="AM127" s="220"/>
      <c r="AN127" s="220"/>
      <c r="AO127" s="267"/>
      <c r="AP127" s="220"/>
      <c r="AQ127" s="224"/>
      <c r="AR127" s="224"/>
      <c r="AS127" s="224"/>
      <c r="AT127" s="224"/>
      <c r="AU127" s="224"/>
      <c r="AV127" s="224"/>
      <c r="AW127" s="224"/>
      <c r="AX127" s="224"/>
      <c r="AY127" s="224"/>
    </row>
    <row r="128">
      <c r="A128" s="219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5"/>
      <c r="AA128" s="225"/>
      <c r="AB128" s="225"/>
      <c r="AC128" s="225"/>
      <c r="AD128" s="225"/>
      <c r="AE128" s="225"/>
      <c r="AF128" s="225"/>
      <c r="AG128" s="220"/>
      <c r="AH128" s="220"/>
      <c r="AI128" s="220"/>
      <c r="AJ128" s="220"/>
      <c r="AK128" s="220"/>
      <c r="AL128" s="220"/>
      <c r="AM128" s="220"/>
      <c r="AN128" s="220"/>
      <c r="AO128" s="267"/>
      <c r="AP128" s="220"/>
      <c r="AQ128" s="224"/>
      <c r="AR128" s="224"/>
      <c r="AS128" s="224"/>
      <c r="AT128" s="224"/>
      <c r="AU128" s="224"/>
      <c r="AV128" s="224"/>
      <c r="AW128" s="224"/>
      <c r="AX128" s="224"/>
      <c r="AY128" s="224"/>
    </row>
    <row r="129">
      <c r="A129" s="219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5"/>
      <c r="AA129" s="225"/>
      <c r="AB129" s="225"/>
      <c r="AC129" s="225"/>
      <c r="AD129" s="225"/>
      <c r="AE129" s="225"/>
      <c r="AF129" s="225"/>
      <c r="AG129" s="220"/>
      <c r="AH129" s="220"/>
      <c r="AI129" s="220"/>
      <c r="AJ129" s="220"/>
      <c r="AK129" s="220"/>
      <c r="AL129" s="220"/>
      <c r="AM129" s="220"/>
      <c r="AN129" s="220"/>
      <c r="AO129" s="267"/>
      <c r="AP129" s="220"/>
      <c r="AQ129" s="224"/>
      <c r="AR129" s="224"/>
      <c r="AS129" s="224"/>
      <c r="AT129" s="224"/>
      <c r="AU129" s="224"/>
      <c r="AV129" s="224"/>
      <c r="AW129" s="224"/>
      <c r="AX129" s="224"/>
      <c r="AY129" s="224"/>
    </row>
    <row r="130">
      <c r="A130" s="219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5"/>
      <c r="AA130" s="225"/>
      <c r="AB130" s="225"/>
      <c r="AC130" s="225"/>
      <c r="AD130" s="225"/>
      <c r="AE130" s="225"/>
      <c r="AF130" s="225"/>
      <c r="AG130" s="220"/>
      <c r="AH130" s="220"/>
      <c r="AI130" s="220"/>
      <c r="AJ130" s="220"/>
      <c r="AK130" s="220"/>
      <c r="AL130" s="220"/>
      <c r="AM130" s="220"/>
      <c r="AN130" s="220"/>
      <c r="AO130" s="267"/>
      <c r="AP130" s="220"/>
      <c r="AQ130" s="224"/>
      <c r="AR130" s="224"/>
      <c r="AS130" s="224"/>
      <c r="AT130" s="224"/>
      <c r="AU130" s="224"/>
      <c r="AV130" s="224"/>
      <c r="AW130" s="224"/>
      <c r="AX130" s="224"/>
      <c r="AY130" s="224"/>
    </row>
    <row r="131">
      <c r="A131" s="219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5"/>
      <c r="AA131" s="225"/>
      <c r="AB131" s="225"/>
      <c r="AC131" s="225"/>
      <c r="AD131" s="225"/>
      <c r="AE131" s="225"/>
      <c r="AF131" s="225"/>
      <c r="AG131" s="220"/>
      <c r="AH131" s="220"/>
      <c r="AI131" s="220"/>
      <c r="AJ131" s="220"/>
      <c r="AK131" s="220"/>
      <c r="AL131" s="220"/>
      <c r="AM131" s="220"/>
      <c r="AN131" s="220"/>
      <c r="AO131" s="267"/>
      <c r="AP131" s="220"/>
      <c r="AQ131" s="224"/>
      <c r="AR131" s="224"/>
      <c r="AS131" s="224"/>
      <c r="AT131" s="224"/>
      <c r="AU131" s="224"/>
      <c r="AV131" s="224"/>
      <c r="AW131" s="224"/>
      <c r="AX131" s="224"/>
      <c r="AY131" s="224"/>
    </row>
    <row r="132">
      <c r="A132" s="219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5"/>
      <c r="AA132" s="225"/>
      <c r="AB132" s="225"/>
      <c r="AC132" s="225"/>
      <c r="AD132" s="225"/>
      <c r="AE132" s="225"/>
      <c r="AF132" s="225"/>
      <c r="AG132" s="220"/>
      <c r="AH132" s="220"/>
      <c r="AI132" s="220"/>
      <c r="AJ132" s="220"/>
      <c r="AK132" s="220"/>
      <c r="AL132" s="220"/>
      <c r="AM132" s="220"/>
      <c r="AN132" s="220"/>
      <c r="AO132" s="267"/>
      <c r="AP132" s="220"/>
      <c r="AQ132" s="224"/>
      <c r="AR132" s="224"/>
      <c r="AS132" s="224"/>
      <c r="AT132" s="224"/>
      <c r="AU132" s="224"/>
      <c r="AV132" s="224"/>
      <c r="AW132" s="224"/>
      <c r="AX132" s="224"/>
      <c r="AY132" s="224"/>
    </row>
    <row r="133">
      <c r="A133" s="219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5"/>
      <c r="AA133" s="225"/>
      <c r="AB133" s="225"/>
      <c r="AC133" s="225"/>
      <c r="AD133" s="225"/>
      <c r="AE133" s="225"/>
      <c r="AF133" s="225"/>
      <c r="AG133" s="220"/>
      <c r="AH133" s="220"/>
      <c r="AI133" s="220"/>
      <c r="AJ133" s="220"/>
      <c r="AK133" s="220"/>
      <c r="AL133" s="220"/>
      <c r="AM133" s="220"/>
      <c r="AN133" s="220"/>
      <c r="AO133" s="267"/>
      <c r="AP133" s="220"/>
      <c r="AQ133" s="224"/>
      <c r="AR133" s="224"/>
      <c r="AS133" s="224"/>
      <c r="AT133" s="224"/>
      <c r="AU133" s="224"/>
      <c r="AV133" s="224"/>
      <c r="AW133" s="224"/>
      <c r="AX133" s="224"/>
      <c r="AY133" s="224"/>
    </row>
    <row r="134">
      <c r="A134" s="219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5"/>
      <c r="AA134" s="225"/>
      <c r="AB134" s="225"/>
      <c r="AC134" s="225"/>
      <c r="AD134" s="225"/>
      <c r="AE134" s="225"/>
      <c r="AF134" s="225"/>
      <c r="AG134" s="220"/>
      <c r="AH134" s="220"/>
      <c r="AI134" s="220"/>
      <c r="AJ134" s="220"/>
      <c r="AK134" s="220"/>
      <c r="AL134" s="220"/>
      <c r="AM134" s="220"/>
      <c r="AN134" s="220"/>
      <c r="AO134" s="267"/>
      <c r="AP134" s="220"/>
      <c r="AQ134" s="224"/>
      <c r="AR134" s="224"/>
      <c r="AS134" s="224"/>
      <c r="AT134" s="224"/>
      <c r="AU134" s="224"/>
      <c r="AV134" s="224"/>
      <c r="AW134" s="224"/>
      <c r="AX134" s="224"/>
      <c r="AY134" s="224"/>
    </row>
    <row r="135">
      <c r="A135" s="219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5"/>
      <c r="AA135" s="225"/>
      <c r="AB135" s="225"/>
      <c r="AC135" s="225"/>
      <c r="AD135" s="225"/>
      <c r="AE135" s="225"/>
      <c r="AF135" s="225"/>
      <c r="AG135" s="220"/>
      <c r="AH135" s="220"/>
      <c r="AI135" s="220"/>
      <c r="AJ135" s="220"/>
      <c r="AK135" s="220"/>
      <c r="AL135" s="220"/>
      <c r="AM135" s="220"/>
      <c r="AN135" s="220"/>
      <c r="AO135" s="267"/>
      <c r="AP135" s="220"/>
      <c r="AQ135" s="224"/>
      <c r="AR135" s="224"/>
      <c r="AS135" s="224"/>
      <c r="AT135" s="224"/>
      <c r="AU135" s="224"/>
      <c r="AV135" s="224"/>
      <c r="AW135" s="224"/>
      <c r="AX135" s="224"/>
      <c r="AY135" s="224"/>
    </row>
    <row r="136">
      <c r="A136" s="219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5"/>
      <c r="AA136" s="225"/>
      <c r="AB136" s="225"/>
      <c r="AC136" s="225"/>
      <c r="AD136" s="225"/>
      <c r="AE136" s="225"/>
      <c r="AF136" s="225"/>
      <c r="AG136" s="220"/>
      <c r="AH136" s="220"/>
      <c r="AI136" s="220"/>
      <c r="AJ136" s="220"/>
      <c r="AK136" s="220"/>
      <c r="AL136" s="220"/>
      <c r="AM136" s="220"/>
      <c r="AN136" s="220"/>
      <c r="AO136" s="267"/>
      <c r="AP136" s="220"/>
      <c r="AQ136" s="224"/>
      <c r="AR136" s="224"/>
      <c r="AS136" s="224"/>
      <c r="AT136" s="224"/>
      <c r="AU136" s="224"/>
      <c r="AV136" s="224"/>
      <c r="AW136" s="224"/>
      <c r="AX136" s="224"/>
      <c r="AY136" s="224"/>
    </row>
    <row r="137">
      <c r="A137" s="219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5"/>
      <c r="AA137" s="225"/>
      <c r="AB137" s="225"/>
      <c r="AC137" s="225"/>
      <c r="AD137" s="225"/>
      <c r="AE137" s="225"/>
      <c r="AF137" s="225"/>
      <c r="AG137" s="220"/>
      <c r="AH137" s="220"/>
      <c r="AI137" s="220"/>
      <c r="AJ137" s="220"/>
      <c r="AK137" s="220"/>
      <c r="AL137" s="220"/>
      <c r="AM137" s="220"/>
      <c r="AN137" s="220"/>
      <c r="AO137" s="267"/>
      <c r="AP137" s="220"/>
      <c r="AQ137" s="224"/>
      <c r="AR137" s="224"/>
      <c r="AS137" s="224"/>
      <c r="AT137" s="224"/>
      <c r="AU137" s="224"/>
      <c r="AV137" s="224"/>
      <c r="AW137" s="224"/>
      <c r="AX137" s="224"/>
      <c r="AY137" s="224"/>
    </row>
    <row r="138">
      <c r="A138" s="219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5"/>
      <c r="AA138" s="225"/>
      <c r="AB138" s="225"/>
      <c r="AC138" s="225"/>
      <c r="AD138" s="225"/>
      <c r="AE138" s="225"/>
      <c r="AF138" s="225"/>
      <c r="AG138" s="220"/>
      <c r="AH138" s="220"/>
      <c r="AI138" s="220"/>
      <c r="AJ138" s="220"/>
      <c r="AK138" s="220"/>
      <c r="AL138" s="220"/>
      <c r="AM138" s="220"/>
      <c r="AN138" s="220"/>
      <c r="AO138" s="267"/>
      <c r="AP138" s="220"/>
      <c r="AQ138" s="224"/>
      <c r="AR138" s="224"/>
      <c r="AS138" s="224"/>
      <c r="AT138" s="224"/>
      <c r="AU138" s="224"/>
      <c r="AV138" s="224"/>
      <c r="AW138" s="224"/>
      <c r="AX138" s="224"/>
      <c r="AY138" s="224"/>
    </row>
    <row r="139">
      <c r="A139" s="219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5"/>
      <c r="AA139" s="225"/>
      <c r="AB139" s="225"/>
      <c r="AC139" s="225"/>
      <c r="AD139" s="225"/>
      <c r="AE139" s="225"/>
      <c r="AF139" s="225"/>
      <c r="AG139" s="220"/>
      <c r="AH139" s="220"/>
      <c r="AI139" s="220"/>
      <c r="AJ139" s="220"/>
      <c r="AK139" s="220"/>
      <c r="AL139" s="220"/>
      <c r="AM139" s="220"/>
      <c r="AN139" s="220"/>
      <c r="AO139" s="267"/>
      <c r="AP139" s="220"/>
      <c r="AQ139" s="224"/>
      <c r="AR139" s="224"/>
      <c r="AS139" s="224"/>
      <c r="AT139" s="224"/>
      <c r="AU139" s="224"/>
      <c r="AV139" s="224"/>
      <c r="AW139" s="224"/>
      <c r="AX139" s="224"/>
      <c r="AY139" s="224"/>
    </row>
    <row r="140">
      <c r="A140" s="219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5"/>
      <c r="AA140" s="225"/>
      <c r="AB140" s="225"/>
      <c r="AC140" s="225"/>
      <c r="AD140" s="225"/>
      <c r="AE140" s="225"/>
      <c r="AF140" s="225"/>
      <c r="AG140" s="220"/>
      <c r="AH140" s="220"/>
      <c r="AI140" s="220"/>
      <c r="AJ140" s="220"/>
      <c r="AK140" s="220"/>
      <c r="AL140" s="220"/>
      <c r="AM140" s="220"/>
      <c r="AN140" s="220"/>
      <c r="AO140" s="267"/>
      <c r="AP140" s="220"/>
      <c r="AQ140" s="224"/>
      <c r="AR140" s="224"/>
      <c r="AS140" s="224"/>
      <c r="AT140" s="224"/>
      <c r="AU140" s="224"/>
      <c r="AV140" s="224"/>
      <c r="AW140" s="224"/>
      <c r="AX140" s="224"/>
      <c r="AY140" s="224"/>
    </row>
    <row r="141">
      <c r="A141" s="219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5"/>
      <c r="AA141" s="225"/>
      <c r="AB141" s="225"/>
      <c r="AC141" s="225"/>
      <c r="AD141" s="225"/>
      <c r="AE141" s="225"/>
      <c r="AF141" s="225"/>
      <c r="AG141" s="220"/>
      <c r="AH141" s="220"/>
      <c r="AI141" s="220"/>
      <c r="AJ141" s="220"/>
      <c r="AK141" s="220"/>
      <c r="AL141" s="220"/>
      <c r="AM141" s="220"/>
      <c r="AN141" s="220"/>
      <c r="AO141" s="267"/>
      <c r="AP141" s="220"/>
      <c r="AQ141" s="224"/>
      <c r="AR141" s="224"/>
      <c r="AS141" s="224"/>
      <c r="AT141" s="224"/>
      <c r="AU141" s="224"/>
      <c r="AV141" s="224"/>
      <c r="AW141" s="224"/>
      <c r="AX141" s="224"/>
      <c r="AY141" s="224"/>
    </row>
    <row r="142">
      <c r="A142" s="219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5"/>
      <c r="AA142" s="225"/>
      <c r="AB142" s="225"/>
      <c r="AC142" s="225"/>
      <c r="AD142" s="225"/>
      <c r="AE142" s="225"/>
      <c r="AF142" s="225"/>
      <c r="AG142" s="220"/>
      <c r="AH142" s="220"/>
      <c r="AI142" s="220"/>
      <c r="AJ142" s="220"/>
      <c r="AK142" s="220"/>
      <c r="AL142" s="220"/>
      <c r="AM142" s="220"/>
      <c r="AN142" s="220"/>
      <c r="AO142" s="267"/>
      <c r="AP142" s="220"/>
      <c r="AQ142" s="224"/>
      <c r="AR142" s="224"/>
      <c r="AS142" s="224"/>
      <c r="AT142" s="224"/>
      <c r="AU142" s="224"/>
      <c r="AV142" s="224"/>
      <c r="AW142" s="224"/>
      <c r="AX142" s="224"/>
      <c r="AY142" s="224"/>
    </row>
    <row r="143">
      <c r="A143" s="219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5"/>
      <c r="AA143" s="225"/>
      <c r="AB143" s="225"/>
      <c r="AC143" s="225"/>
      <c r="AD143" s="225"/>
      <c r="AE143" s="225"/>
      <c r="AF143" s="225"/>
      <c r="AG143" s="220"/>
      <c r="AH143" s="220"/>
      <c r="AI143" s="220"/>
      <c r="AJ143" s="220"/>
      <c r="AK143" s="220"/>
      <c r="AL143" s="220"/>
      <c r="AM143" s="220"/>
      <c r="AN143" s="220"/>
      <c r="AO143" s="267"/>
      <c r="AP143" s="220"/>
      <c r="AQ143" s="224"/>
      <c r="AR143" s="224"/>
      <c r="AS143" s="224"/>
      <c r="AT143" s="224"/>
      <c r="AU143" s="224"/>
      <c r="AV143" s="224"/>
      <c r="AW143" s="224"/>
      <c r="AX143" s="224"/>
      <c r="AY143" s="224"/>
    </row>
    <row r="144">
      <c r="A144" s="219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5"/>
      <c r="AA144" s="225"/>
      <c r="AB144" s="225"/>
      <c r="AC144" s="225"/>
      <c r="AD144" s="225"/>
      <c r="AE144" s="225"/>
      <c r="AF144" s="225"/>
      <c r="AG144" s="220"/>
      <c r="AH144" s="220"/>
      <c r="AI144" s="220"/>
      <c r="AJ144" s="220"/>
      <c r="AK144" s="220"/>
      <c r="AL144" s="220"/>
      <c r="AM144" s="220"/>
      <c r="AN144" s="220"/>
      <c r="AO144" s="267"/>
      <c r="AP144" s="220"/>
      <c r="AQ144" s="224"/>
      <c r="AR144" s="224"/>
      <c r="AS144" s="224"/>
      <c r="AT144" s="224"/>
      <c r="AU144" s="224"/>
      <c r="AV144" s="224"/>
      <c r="AW144" s="224"/>
      <c r="AX144" s="224"/>
      <c r="AY144" s="224"/>
    </row>
    <row r="145">
      <c r="A145" s="219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5"/>
      <c r="AA145" s="225"/>
      <c r="AB145" s="225"/>
      <c r="AC145" s="225"/>
      <c r="AD145" s="225"/>
      <c r="AE145" s="225"/>
      <c r="AF145" s="225"/>
      <c r="AG145" s="220"/>
      <c r="AH145" s="220"/>
      <c r="AI145" s="220"/>
      <c r="AJ145" s="220"/>
      <c r="AK145" s="220"/>
      <c r="AL145" s="220"/>
      <c r="AM145" s="220"/>
      <c r="AN145" s="220"/>
      <c r="AO145" s="267"/>
      <c r="AP145" s="220"/>
      <c r="AQ145" s="224"/>
      <c r="AR145" s="224"/>
      <c r="AS145" s="224"/>
      <c r="AT145" s="224"/>
      <c r="AU145" s="224"/>
      <c r="AV145" s="224"/>
      <c r="AW145" s="224"/>
      <c r="AX145" s="224"/>
      <c r="AY145" s="224"/>
    </row>
    <row r="146">
      <c r="A146" s="219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5"/>
      <c r="AA146" s="225"/>
      <c r="AB146" s="225"/>
      <c r="AC146" s="225"/>
      <c r="AD146" s="225"/>
      <c r="AE146" s="225"/>
      <c r="AF146" s="225"/>
      <c r="AG146" s="220"/>
      <c r="AH146" s="220"/>
      <c r="AI146" s="220"/>
      <c r="AJ146" s="220"/>
      <c r="AK146" s="220"/>
      <c r="AL146" s="220"/>
      <c r="AM146" s="220"/>
      <c r="AN146" s="220"/>
      <c r="AO146" s="267"/>
      <c r="AP146" s="220"/>
      <c r="AQ146" s="224"/>
      <c r="AR146" s="224"/>
      <c r="AS146" s="224"/>
      <c r="AT146" s="224"/>
      <c r="AU146" s="224"/>
      <c r="AV146" s="224"/>
      <c r="AW146" s="224"/>
      <c r="AX146" s="224"/>
      <c r="AY146" s="224"/>
    </row>
    <row r="147">
      <c r="A147" s="219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5"/>
      <c r="AA147" s="225"/>
      <c r="AB147" s="225"/>
      <c r="AC147" s="225"/>
      <c r="AD147" s="225"/>
      <c r="AE147" s="225"/>
      <c r="AF147" s="225"/>
      <c r="AG147" s="220"/>
      <c r="AH147" s="220"/>
      <c r="AI147" s="220"/>
      <c r="AJ147" s="220"/>
      <c r="AK147" s="220"/>
      <c r="AL147" s="220"/>
      <c r="AM147" s="220"/>
      <c r="AN147" s="220"/>
      <c r="AO147" s="267"/>
      <c r="AP147" s="220"/>
      <c r="AQ147" s="224"/>
      <c r="AR147" s="224"/>
      <c r="AS147" s="224"/>
      <c r="AT147" s="224"/>
      <c r="AU147" s="224"/>
      <c r="AV147" s="224"/>
      <c r="AW147" s="224"/>
      <c r="AX147" s="224"/>
      <c r="AY147" s="224"/>
    </row>
    <row r="148">
      <c r="A148" s="219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5"/>
      <c r="AA148" s="225"/>
      <c r="AB148" s="225"/>
      <c r="AC148" s="225"/>
      <c r="AD148" s="225"/>
      <c r="AE148" s="225"/>
      <c r="AF148" s="225"/>
      <c r="AG148" s="220"/>
      <c r="AH148" s="220"/>
      <c r="AI148" s="220"/>
      <c r="AJ148" s="220"/>
      <c r="AK148" s="220"/>
      <c r="AL148" s="220"/>
      <c r="AM148" s="220"/>
      <c r="AN148" s="220"/>
      <c r="AO148" s="267"/>
      <c r="AP148" s="220"/>
      <c r="AQ148" s="224"/>
      <c r="AR148" s="224"/>
      <c r="AS148" s="224"/>
      <c r="AT148" s="224"/>
      <c r="AU148" s="224"/>
      <c r="AV148" s="224"/>
      <c r="AW148" s="224"/>
      <c r="AX148" s="224"/>
      <c r="AY148" s="224"/>
    </row>
    <row r="149">
      <c r="A149" s="219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5"/>
      <c r="AA149" s="225"/>
      <c r="AB149" s="225"/>
      <c r="AC149" s="225"/>
      <c r="AD149" s="225"/>
      <c r="AE149" s="225"/>
      <c r="AF149" s="225"/>
      <c r="AG149" s="220"/>
      <c r="AH149" s="220"/>
      <c r="AI149" s="220"/>
      <c r="AJ149" s="220"/>
      <c r="AK149" s="220"/>
      <c r="AL149" s="220"/>
      <c r="AM149" s="220"/>
      <c r="AN149" s="220"/>
      <c r="AO149" s="267"/>
      <c r="AP149" s="220"/>
      <c r="AQ149" s="224"/>
      <c r="AR149" s="224"/>
      <c r="AS149" s="224"/>
      <c r="AT149" s="224"/>
      <c r="AU149" s="224"/>
      <c r="AV149" s="224"/>
      <c r="AW149" s="224"/>
      <c r="AX149" s="224"/>
      <c r="AY149" s="224"/>
    </row>
    <row r="150">
      <c r="A150" s="219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5"/>
      <c r="AA150" s="225"/>
      <c r="AB150" s="225"/>
      <c r="AC150" s="225"/>
      <c r="AD150" s="225"/>
      <c r="AE150" s="225"/>
      <c r="AF150" s="225"/>
      <c r="AG150" s="220"/>
      <c r="AH150" s="220"/>
      <c r="AI150" s="220"/>
      <c r="AJ150" s="220"/>
      <c r="AK150" s="220"/>
      <c r="AL150" s="220"/>
      <c r="AM150" s="220"/>
      <c r="AN150" s="220"/>
      <c r="AO150" s="267"/>
      <c r="AP150" s="220"/>
      <c r="AQ150" s="224"/>
      <c r="AR150" s="224"/>
      <c r="AS150" s="224"/>
      <c r="AT150" s="224"/>
      <c r="AU150" s="224"/>
      <c r="AV150" s="224"/>
      <c r="AW150" s="224"/>
      <c r="AX150" s="224"/>
      <c r="AY150" s="224"/>
    </row>
    <row r="151">
      <c r="A151" s="219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5"/>
      <c r="AA151" s="225"/>
      <c r="AB151" s="225"/>
      <c r="AC151" s="225"/>
      <c r="AD151" s="225"/>
      <c r="AE151" s="225"/>
      <c r="AF151" s="225"/>
      <c r="AG151" s="220"/>
      <c r="AH151" s="220"/>
      <c r="AI151" s="220"/>
      <c r="AJ151" s="220"/>
      <c r="AK151" s="220"/>
      <c r="AL151" s="220"/>
      <c r="AM151" s="220"/>
      <c r="AN151" s="220"/>
      <c r="AO151" s="267"/>
      <c r="AP151" s="220"/>
      <c r="AQ151" s="224"/>
      <c r="AR151" s="224"/>
      <c r="AS151" s="224"/>
      <c r="AT151" s="224"/>
      <c r="AU151" s="224"/>
      <c r="AV151" s="224"/>
      <c r="AW151" s="224"/>
      <c r="AX151" s="224"/>
      <c r="AY151" s="224"/>
    </row>
    <row r="152">
      <c r="A152" s="219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5"/>
      <c r="AA152" s="225"/>
      <c r="AB152" s="225"/>
      <c r="AC152" s="225"/>
      <c r="AD152" s="225"/>
      <c r="AE152" s="225"/>
      <c r="AF152" s="225"/>
      <c r="AG152" s="220"/>
      <c r="AH152" s="220"/>
      <c r="AI152" s="220"/>
      <c r="AJ152" s="220"/>
      <c r="AK152" s="220"/>
      <c r="AL152" s="220"/>
      <c r="AM152" s="220"/>
      <c r="AN152" s="220"/>
      <c r="AO152" s="267"/>
      <c r="AP152" s="220"/>
      <c r="AQ152" s="224"/>
      <c r="AR152" s="224"/>
      <c r="AS152" s="224"/>
      <c r="AT152" s="224"/>
      <c r="AU152" s="224"/>
      <c r="AV152" s="224"/>
      <c r="AW152" s="224"/>
      <c r="AX152" s="224"/>
      <c r="AY152" s="224"/>
    </row>
    <row r="153">
      <c r="A153" s="219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5"/>
      <c r="AA153" s="225"/>
      <c r="AB153" s="225"/>
      <c r="AC153" s="225"/>
      <c r="AD153" s="225"/>
      <c r="AE153" s="225"/>
      <c r="AF153" s="225"/>
      <c r="AG153" s="220"/>
      <c r="AH153" s="220"/>
      <c r="AI153" s="220"/>
      <c r="AJ153" s="220"/>
      <c r="AK153" s="220"/>
      <c r="AL153" s="220"/>
      <c r="AM153" s="220"/>
      <c r="AN153" s="220"/>
      <c r="AO153" s="267"/>
      <c r="AP153" s="220"/>
      <c r="AQ153" s="224"/>
      <c r="AR153" s="224"/>
      <c r="AS153" s="224"/>
      <c r="AT153" s="224"/>
      <c r="AU153" s="224"/>
      <c r="AV153" s="224"/>
      <c r="AW153" s="224"/>
      <c r="AX153" s="224"/>
      <c r="AY153" s="224"/>
    </row>
    <row r="154">
      <c r="A154" s="219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5"/>
      <c r="AA154" s="225"/>
      <c r="AB154" s="225"/>
      <c r="AC154" s="225"/>
      <c r="AD154" s="225"/>
      <c r="AE154" s="225"/>
      <c r="AF154" s="225"/>
      <c r="AG154" s="220"/>
      <c r="AH154" s="220"/>
      <c r="AI154" s="220"/>
      <c r="AJ154" s="220"/>
      <c r="AK154" s="220"/>
      <c r="AL154" s="220"/>
      <c r="AM154" s="220"/>
      <c r="AN154" s="220"/>
      <c r="AO154" s="267"/>
      <c r="AP154" s="220"/>
      <c r="AQ154" s="224"/>
      <c r="AR154" s="224"/>
      <c r="AS154" s="224"/>
      <c r="AT154" s="224"/>
      <c r="AU154" s="224"/>
      <c r="AV154" s="224"/>
      <c r="AW154" s="224"/>
      <c r="AX154" s="224"/>
      <c r="AY154" s="224"/>
    </row>
    <row r="155">
      <c r="A155" s="219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5"/>
      <c r="AA155" s="225"/>
      <c r="AB155" s="225"/>
      <c r="AC155" s="225"/>
      <c r="AD155" s="225"/>
      <c r="AE155" s="225"/>
      <c r="AF155" s="225"/>
      <c r="AG155" s="220"/>
      <c r="AH155" s="220"/>
      <c r="AI155" s="220"/>
      <c r="AJ155" s="220"/>
      <c r="AK155" s="220"/>
      <c r="AL155" s="220"/>
      <c r="AM155" s="220"/>
      <c r="AN155" s="220"/>
      <c r="AO155" s="267"/>
      <c r="AP155" s="220"/>
      <c r="AQ155" s="224"/>
      <c r="AR155" s="224"/>
      <c r="AS155" s="224"/>
      <c r="AT155" s="224"/>
      <c r="AU155" s="224"/>
      <c r="AV155" s="224"/>
      <c r="AW155" s="224"/>
      <c r="AX155" s="224"/>
      <c r="AY155" s="224"/>
    </row>
    <row r="156">
      <c r="A156" s="219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5"/>
      <c r="AA156" s="225"/>
      <c r="AB156" s="225"/>
      <c r="AC156" s="225"/>
      <c r="AD156" s="225"/>
      <c r="AE156" s="225"/>
      <c r="AF156" s="225"/>
      <c r="AG156" s="220"/>
      <c r="AH156" s="220"/>
      <c r="AI156" s="220"/>
      <c r="AJ156" s="220"/>
      <c r="AK156" s="220"/>
      <c r="AL156" s="220"/>
      <c r="AM156" s="220"/>
      <c r="AN156" s="220"/>
      <c r="AO156" s="267"/>
      <c r="AP156" s="220"/>
      <c r="AQ156" s="224"/>
      <c r="AR156" s="224"/>
      <c r="AS156" s="224"/>
      <c r="AT156" s="224"/>
      <c r="AU156" s="224"/>
      <c r="AV156" s="224"/>
      <c r="AW156" s="224"/>
      <c r="AX156" s="224"/>
      <c r="AY156" s="224"/>
    </row>
    <row r="157">
      <c r="A157" s="219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5"/>
      <c r="AA157" s="225"/>
      <c r="AB157" s="225"/>
      <c r="AC157" s="225"/>
      <c r="AD157" s="225"/>
      <c r="AE157" s="225"/>
      <c r="AF157" s="225"/>
      <c r="AG157" s="220"/>
      <c r="AH157" s="220"/>
      <c r="AI157" s="220"/>
      <c r="AJ157" s="220"/>
      <c r="AK157" s="220"/>
      <c r="AL157" s="220"/>
      <c r="AM157" s="220"/>
      <c r="AN157" s="220"/>
      <c r="AO157" s="267"/>
      <c r="AP157" s="220"/>
      <c r="AQ157" s="224"/>
      <c r="AR157" s="224"/>
      <c r="AS157" s="224"/>
      <c r="AT157" s="224"/>
      <c r="AU157" s="224"/>
      <c r="AV157" s="224"/>
      <c r="AW157" s="224"/>
      <c r="AX157" s="224"/>
      <c r="AY157" s="224"/>
    </row>
    <row r="158">
      <c r="A158" s="219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5"/>
      <c r="AA158" s="225"/>
      <c r="AB158" s="225"/>
      <c r="AC158" s="225"/>
      <c r="AD158" s="225"/>
      <c r="AE158" s="225"/>
      <c r="AF158" s="225"/>
      <c r="AG158" s="220"/>
      <c r="AH158" s="220"/>
      <c r="AI158" s="220"/>
      <c r="AJ158" s="220"/>
      <c r="AK158" s="220"/>
      <c r="AL158" s="220"/>
      <c r="AM158" s="220"/>
      <c r="AN158" s="220"/>
      <c r="AO158" s="267"/>
      <c r="AP158" s="220"/>
      <c r="AQ158" s="224"/>
      <c r="AR158" s="224"/>
      <c r="AS158" s="224"/>
      <c r="AT158" s="224"/>
      <c r="AU158" s="224"/>
      <c r="AV158" s="224"/>
      <c r="AW158" s="224"/>
      <c r="AX158" s="224"/>
      <c r="AY158" s="224"/>
    </row>
    <row r="159">
      <c r="A159" s="219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5"/>
      <c r="AA159" s="225"/>
      <c r="AB159" s="225"/>
      <c r="AC159" s="225"/>
      <c r="AD159" s="225"/>
      <c r="AE159" s="225"/>
      <c r="AF159" s="225"/>
      <c r="AG159" s="220"/>
      <c r="AH159" s="220"/>
      <c r="AI159" s="220"/>
      <c r="AJ159" s="220"/>
      <c r="AK159" s="220"/>
      <c r="AL159" s="220"/>
      <c r="AM159" s="220"/>
      <c r="AN159" s="220"/>
      <c r="AO159" s="267"/>
      <c r="AP159" s="220"/>
      <c r="AQ159" s="224"/>
      <c r="AR159" s="224"/>
      <c r="AS159" s="224"/>
      <c r="AT159" s="224"/>
      <c r="AU159" s="224"/>
      <c r="AV159" s="224"/>
      <c r="AW159" s="224"/>
      <c r="AX159" s="224"/>
      <c r="AY159" s="224"/>
    </row>
    <row r="160">
      <c r="A160" s="219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5"/>
      <c r="AA160" s="225"/>
      <c r="AB160" s="225"/>
      <c r="AC160" s="225"/>
      <c r="AD160" s="225"/>
      <c r="AE160" s="225"/>
      <c r="AF160" s="225"/>
      <c r="AG160" s="220"/>
      <c r="AH160" s="220"/>
      <c r="AI160" s="220"/>
      <c r="AJ160" s="220"/>
      <c r="AK160" s="220"/>
      <c r="AL160" s="220"/>
      <c r="AM160" s="220"/>
      <c r="AN160" s="220"/>
      <c r="AO160" s="267"/>
      <c r="AP160" s="220"/>
      <c r="AQ160" s="224"/>
      <c r="AR160" s="224"/>
      <c r="AS160" s="224"/>
      <c r="AT160" s="224"/>
      <c r="AU160" s="224"/>
      <c r="AV160" s="224"/>
      <c r="AW160" s="224"/>
      <c r="AX160" s="224"/>
      <c r="AY160" s="224"/>
    </row>
    <row r="161">
      <c r="A161" s="219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5"/>
      <c r="AA161" s="225"/>
      <c r="AB161" s="225"/>
      <c r="AC161" s="225"/>
      <c r="AD161" s="225"/>
      <c r="AE161" s="225"/>
      <c r="AF161" s="225"/>
      <c r="AG161" s="220"/>
      <c r="AH161" s="220"/>
      <c r="AI161" s="220"/>
      <c r="AJ161" s="220"/>
      <c r="AK161" s="220"/>
      <c r="AL161" s="220"/>
      <c r="AM161" s="220"/>
      <c r="AN161" s="220"/>
      <c r="AO161" s="267"/>
      <c r="AP161" s="220"/>
      <c r="AQ161" s="224"/>
      <c r="AR161" s="224"/>
      <c r="AS161" s="224"/>
      <c r="AT161" s="224"/>
      <c r="AU161" s="224"/>
      <c r="AV161" s="224"/>
      <c r="AW161" s="224"/>
      <c r="AX161" s="224"/>
      <c r="AY161" s="224"/>
    </row>
    <row r="162">
      <c r="A162" s="219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5"/>
      <c r="AA162" s="225"/>
      <c r="AB162" s="225"/>
      <c r="AC162" s="225"/>
      <c r="AD162" s="225"/>
      <c r="AE162" s="225"/>
      <c r="AF162" s="225"/>
      <c r="AG162" s="220"/>
      <c r="AH162" s="220"/>
      <c r="AI162" s="220"/>
      <c r="AJ162" s="220"/>
      <c r="AK162" s="220"/>
      <c r="AL162" s="220"/>
      <c r="AM162" s="220"/>
      <c r="AN162" s="220"/>
      <c r="AO162" s="267"/>
      <c r="AP162" s="220"/>
      <c r="AQ162" s="224"/>
      <c r="AR162" s="224"/>
      <c r="AS162" s="224"/>
      <c r="AT162" s="224"/>
      <c r="AU162" s="224"/>
      <c r="AV162" s="224"/>
      <c r="AW162" s="224"/>
      <c r="AX162" s="224"/>
      <c r="AY162" s="224"/>
    </row>
    <row r="163">
      <c r="A163" s="219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5"/>
      <c r="AA163" s="225"/>
      <c r="AB163" s="225"/>
      <c r="AC163" s="225"/>
      <c r="AD163" s="225"/>
      <c r="AE163" s="225"/>
      <c r="AF163" s="225"/>
      <c r="AG163" s="220"/>
      <c r="AH163" s="220"/>
      <c r="AI163" s="220"/>
      <c r="AJ163" s="220"/>
      <c r="AK163" s="220"/>
      <c r="AL163" s="220"/>
      <c r="AM163" s="220"/>
      <c r="AN163" s="220"/>
      <c r="AO163" s="267"/>
      <c r="AP163" s="220"/>
      <c r="AQ163" s="224"/>
      <c r="AR163" s="224"/>
      <c r="AS163" s="224"/>
      <c r="AT163" s="224"/>
      <c r="AU163" s="224"/>
      <c r="AV163" s="224"/>
      <c r="AW163" s="224"/>
      <c r="AX163" s="224"/>
      <c r="AY163" s="224"/>
    </row>
    <row r="164">
      <c r="A164" s="219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5"/>
      <c r="AA164" s="225"/>
      <c r="AB164" s="225"/>
      <c r="AC164" s="225"/>
      <c r="AD164" s="225"/>
      <c r="AE164" s="225"/>
      <c r="AF164" s="225"/>
      <c r="AG164" s="220"/>
      <c r="AH164" s="220"/>
      <c r="AI164" s="220"/>
      <c r="AJ164" s="220"/>
      <c r="AK164" s="220"/>
      <c r="AL164" s="220"/>
      <c r="AM164" s="220"/>
      <c r="AN164" s="220"/>
      <c r="AO164" s="267"/>
      <c r="AP164" s="220"/>
      <c r="AQ164" s="224"/>
      <c r="AR164" s="224"/>
      <c r="AS164" s="224"/>
      <c r="AT164" s="224"/>
      <c r="AU164" s="224"/>
      <c r="AV164" s="224"/>
      <c r="AW164" s="224"/>
      <c r="AX164" s="224"/>
      <c r="AY164" s="224"/>
    </row>
    <row r="165">
      <c r="A165" s="219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5"/>
      <c r="AA165" s="225"/>
      <c r="AB165" s="225"/>
      <c r="AC165" s="225"/>
      <c r="AD165" s="225"/>
      <c r="AE165" s="225"/>
      <c r="AF165" s="225"/>
      <c r="AG165" s="220"/>
      <c r="AH165" s="220"/>
      <c r="AI165" s="220"/>
      <c r="AJ165" s="220"/>
      <c r="AK165" s="220"/>
      <c r="AL165" s="220"/>
      <c r="AM165" s="220"/>
      <c r="AN165" s="220"/>
      <c r="AO165" s="267"/>
      <c r="AP165" s="220"/>
      <c r="AQ165" s="224"/>
      <c r="AR165" s="224"/>
      <c r="AS165" s="224"/>
      <c r="AT165" s="224"/>
      <c r="AU165" s="224"/>
      <c r="AV165" s="224"/>
      <c r="AW165" s="224"/>
      <c r="AX165" s="224"/>
      <c r="AY165" s="224"/>
    </row>
    <row r="166">
      <c r="A166" s="219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5"/>
      <c r="AA166" s="225"/>
      <c r="AB166" s="225"/>
      <c r="AC166" s="225"/>
      <c r="AD166" s="225"/>
      <c r="AE166" s="225"/>
      <c r="AF166" s="225"/>
      <c r="AG166" s="220"/>
      <c r="AH166" s="220"/>
      <c r="AI166" s="220"/>
      <c r="AJ166" s="220"/>
      <c r="AK166" s="220"/>
      <c r="AL166" s="220"/>
      <c r="AM166" s="220"/>
      <c r="AN166" s="220"/>
      <c r="AO166" s="267"/>
      <c r="AP166" s="220"/>
      <c r="AQ166" s="224"/>
      <c r="AR166" s="224"/>
      <c r="AS166" s="224"/>
      <c r="AT166" s="224"/>
      <c r="AU166" s="224"/>
      <c r="AV166" s="224"/>
      <c r="AW166" s="224"/>
      <c r="AX166" s="224"/>
      <c r="AY166" s="224"/>
    </row>
    <row r="167">
      <c r="A167" s="219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5"/>
      <c r="AA167" s="225"/>
      <c r="AB167" s="225"/>
      <c r="AC167" s="225"/>
      <c r="AD167" s="225"/>
      <c r="AE167" s="225"/>
      <c r="AF167" s="225"/>
      <c r="AG167" s="220"/>
      <c r="AH167" s="220"/>
      <c r="AI167" s="220"/>
      <c r="AJ167" s="220"/>
      <c r="AK167" s="220"/>
      <c r="AL167" s="220"/>
      <c r="AM167" s="220"/>
      <c r="AN167" s="220"/>
      <c r="AO167" s="267"/>
      <c r="AP167" s="220"/>
      <c r="AQ167" s="224"/>
      <c r="AR167" s="224"/>
      <c r="AS167" s="224"/>
      <c r="AT167" s="224"/>
      <c r="AU167" s="224"/>
      <c r="AV167" s="224"/>
      <c r="AW167" s="224"/>
      <c r="AX167" s="224"/>
      <c r="AY167" s="224"/>
    </row>
    <row r="168">
      <c r="A168" s="219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5"/>
      <c r="AA168" s="225"/>
      <c r="AB168" s="225"/>
      <c r="AC168" s="225"/>
      <c r="AD168" s="225"/>
      <c r="AE168" s="225"/>
      <c r="AF168" s="225"/>
      <c r="AG168" s="220"/>
      <c r="AH168" s="220"/>
      <c r="AI168" s="220"/>
      <c r="AJ168" s="220"/>
      <c r="AK168" s="220"/>
      <c r="AL168" s="220"/>
      <c r="AM168" s="220"/>
      <c r="AN168" s="220"/>
      <c r="AO168" s="267"/>
      <c r="AP168" s="220"/>
      <c r="AQ168" s="224"/>
      <c r="AR168" s="224"/>
      <c r="AS168" s="224"/>
      <c r="AT168" s="224"/>
      <c r="AU168" s="224"/>
      <c r="AV168" s="224"/>
      <c r="AW168" s="224"/>
      <c r="AX168" s="224"/>
      <c r="AY168" s="224"/>
    </row>
    <row r="169">
      <c r="A169" s="219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5"/>
      <c r="AA169" s="225"/>
      <c r="AB169" s="225"/>
      <c r="AC169" s="225"/>
      <c r="AD169" s="225"/>
      <c r="AE169" s="225"/>
      <c r="AF169" s="225"/>
      <c r="AG169" s="220"/>
      <c r="AH169" s="220"/>
      <c r="AI169" s="220"/>
      <c r="AJ169" s="220"/>
      <c r="AK169" s="220"/>
      <c r="AL169" s="220"/>
      <c r="AM169" s="220"/>
      <c r="AN169" s="220"/>
      <c r="AO169" s="267"/>
      <c r="AP169" s="220"/>
      <c r="AQ169" s="224"/>
      <c r="AR169" s="224"/>
      <c r="AS169" s="224"/>
      <c r="AT169" s="224"/>
      <c r="AU169" s="224"/>
      <c r="AV169" s="224"/>
      <c r="AW169" s="224"/>
      <c r="AX169" s="224"/>
      <c r="AY169" s="224"/>
    </row>
    <row r="170">
      <c r="A170" s="219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5"/>
      <c r="AA170" s="225"/>
      <c r="AB170" s="225"/>
      <c r="AC170" s="225"/>
      <c r="AD170" s="225"/>
      <c r="AE170" s="225"/>
      <c r="AF170" s="225"/>
      <c r="AG170" s="220"/>
      <c r="AH170" s="220"/>
      <c r="AI170" s="220"/>
      <c r="AJ170" s="220"/>
      <c r="AK170" s="220"/>
      <c r="AL170" s="220"/>
      <c r="AM170" s="220"/>
      <c r="AN170" s="220"/>
      <c r="AO170" s="267"/>
      <c r="AP170" s="220"/>
      <c r="AQ170" s="224"/>
      <c r="AR170" s="224"/>
      <c r="AS170" s="224"/>
      <c r="AT170" s="224"/>
      <c r="AU170" s="224"/>
      <c r="AV170" s="224"/>
      <c r="AW170" s="224"/>
      <c r="AX170" s="224"/>
      <c r="AY170" s="224"/>
    </row>
    <row r="171">
      <c r="A171" s="219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5"/>
      <c r="AA171" s="225"/>
      <c r="AB171" s="225"/>
      <c r="AC171" s="225"/>
      <c r="AD171" s="225"/>
      <c r="AE171" s="225"/>
      <c r="AF171" s="225"/>
      <c r="AG171" s="220"/>
      <c r="AH171" s="220"/>
      <c r="AI171" s="220"/>
      <c r="AJ171" s="220"/>
      <c r="AK171" s="220"/>
      <c r="AL171" s="220"/>
      <c r="AM171" s="220"/>
      <c r="AN171" s="220"/>
      <c r="AO171" s="267"/>
      <c r="AP171" s="220"/>
      <c r="AQ171" s="224"/>
      <c r="AR171" s="224"/>
      <c r="AS171" s="224"/>
      <c r="AT171" s="224"/>
      <c r="AU171" s="224"/>
      <c r="AV171" s="224"/>
      <c r="AW171" s="224"/>
      <c r="AX171" s="224"/>
      <c r="AY171" s="224"/>
    </row>
    <row r="172">
      <c r="A172" s="219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5"/>
      <c r="AA172" s="225"/>
      <c r="AB172" s="225"/>
      <c r="AC172" s="225"/>
      <c r="AD172" s="225"/>
      <c r="AE172" s="225"/>
      <c r="AF172" s="225"/>
      <c r="AG172" s="220"/>
      <c r="AH172" s="220"/>
      <c r="AI172" s="220"/>
      <c r="AJ172" s="220"/>
      <c r="AK172" s="220"/>
      <c r="AL172" s="220"/>
      <c r="AM172" s="220"/>
      <c r="AN172" s="220"/>
      <c r="AO172" s="267"/>
      <c r="AP172" s="220"/>
      <c r="AQ172" s="224"/>
      <c r="AR172" s="224"/>
      <c r="AS172" s="224"/>
      <c r="AT172" s="224"/>
      <c r="AU172" s="224"/>
      <c r="AV172" s="224"/>
      <c r="AW172" s="224"/>
      <c r="AX172" s="224"/>
      <c r="AY172" s="224"/>
    </row>
    <row r="173">
      <c r="A173" s="219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5"/>
      <c r="AA173" s="225"/>
      <c r="AB173" s="225"/>
      <c r="AC173" s="225"/>
      <c r="AD173" s="225"/>
      <c r="AE173" s="225"/>
      <c r="AF173" s="225"/>
      <c r="AG173" s="220"/>
      <c r="AH173" s="220"/>
      <c r="AI173" s="220"/>
      <c r="AJ173" s="220"/>
      <c r="AK173" s="220"/>
      <c r="AL173" s="220"/>
      <c r="AM173" s="220"/>
      <c r="AN173" s="220"/>
      <c r="AO173" s="267"/>
      <c r="AP173" s="220"/>
      <c r="AQ173" s="224"/>
      <c r="AR173" s="224"/>
      <c r="AS173" s="224"/>
      <c r="AT173" s="224"/>
      <c r="AU173" s="224"/>
      <c r="AV173" s="224"/>
      <c r="AW173" s="224"/>
      <c r="AX173" s="224"/>
      <c r="AY173" s="224"/>
    </row>
    <row r="174">
      <c r="A174" s="219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5"/>
      <c r="AA174" s="225"/>
      <c r="AB174" s="225"/>
      <c r="AC174" s="225"/>
      <c r="AD174" s="225"/>
      <c r="AE174" s="225"/>
      <c r="AF174" s="225"/>
      <c r="AG174" s="220"/>
      <c r="AH174" s="220"/>
      <c r="AI174" s="220"/>
      <c r="AJ174" s="220"/>
      <c r="AK174" s="220"/>
      <c r="AL174" s="220"/>
      <c r="AM174" s="220"/>
      <c r="AN174" s="220"/>
      <c r="AO174" s="267"/>
      <c r="AP174" s="220"/>
      <c r="AQ174" s="224"/>
      <c r="AR174" s="224"/>
      <c r="AS174" s="224"/>
      <c r="AT174" s="224"/>
      <c r="AU174" s="224"/>
      <c r="AV174" s="224"/>
      <c r="AW174" s="224"/>
      <c r="AX174" s="224"/>
      <c r="AY174" s="224"/>
    </row>
    <row r="175">
      <c r="A175" s="219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5"/>
      <c r="AA175" s="225"/>
      <c r="AB175" s="225"/>
      <c r="AC175" s="225"/>
      <c r="AD175" s="225"/>
      <c r="AE175" s="225"/>
      <c r="AF175" s="225"/>
      <c r="AG175" s="220"/>
      <c r="AH175" s="220"/>
      <c r="AI175" s="220"/>
      <c r="AJ175" s="220"/>
      <c r="AK175" s="220"/>
      <c r="AL175" s="220"/>
      <c r="AM175" s="220"/>
      <c r="AN175" s="220"/>
      <c r="AO175" s="267"/>
      <c r="AP175" s="220"/>
      <c r="AQ175" s="224"/>
      <c r="AR175" s="224"/>
      <c r="AS175" s="224"/>
      <c r="AT175" s="224"/>
      <c r="AU175" s="224"/>
      <c r="AV175" s="224"/>
      <c r="AW175" s="224"/>
      <c r="AX175" s="224"/>
      <c r="AY175" s="224"/>
    </row>
    <row r="176">
      <c r="A176" s="219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5"/>
      <c r="AA176" s="225"/>
      <c r="AB176" s="225"/>
      <c r="AC176" s="225"/>
      <c r="AD176" s="225"/>
      <c r="AE176" s="225"/>
      <c r="AF176" s="225"/>
      <c r="AG176" s="220"/>
      <c r="AH176" s="220"/>
      <c r="AI176" s="220"/>
      <c r="AJ176" s="220"/>
      <c r="AK176" s="220"/>
      <c r="AL176" s="220"/>
      <c r="AM176" s="220"/>
      <c r="AN176" s="220"/>
      <c r="AO176" s="267"/>
      <c r="AP176" s="220"/>
      <c r="AQ176" s="224"/>
      <c r="AR176" s="224"/>
      <c r="AS176" s="224"/>
      <c r="AT176" s="224"/>
      <c r="AU176" s="224"/>
      <c r="AV176" s="224"/>
      <c r="AW176" s="224"/>
      <c r="AX176" s="224"/>
      <c r="AY176" s="224"/>
    </row>
    <row r="177">
      <c r="A177" s="219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5"/>
      <c r="AA177" s="225"/>
      <c r="AB177" s="225"/>
      <c r="AC177" s="225"/>
      <c r="AD177" s="225"/>
      <c r="AE177" s="225"/>
      <c r="AF177" s="225"/>
      <c r="AG177" s="220"/>
      <c r="AH177" s="220"/>
      <c r="AI177" s="220"/>
      <c r="AJ177" s="220"/>
      <c r="AK177" s="220"/>
      <c r="AL177" s="220"/>
      <c r="AM177" s="220"/>
      <c r="AN177" s="220"/>
      <c r="AO177" s="267"/>
      <c r="AP177" s="220"/>
      <c r="AQ177" s="224"/>
      <c r="AR177" s="224"/>
      <c r="AS177" s="224"/>
      <c r="AT177" s="224"/>
      <c r="AU177" s="224"/>
      <c r="AV177" s="224"/>
      <c r="AW177" s="224"/>
      <c r="AX177" s="224"/>
      <c r="AY177" s="224"/>
    </row>
    <row r="178">
      <c r="A178" s="219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5"/>
      <c r="AA178" s="225"/>
      <c r="AB178" s="225"/>
      <c r="AC178" s="225"/>
      <c r="AD178" s="225"/>
      <c r="AE178" s="225"/>
      <c r="AF178" s="225"/>
      <c r="AG178" s="220"/>
      <c r="AH178" s="220"/>
      <c r="AI178" s="220"/>
      <c r="AJ178" s="220"/>
      <c r="AK178" s="220"/>
      <c r="AL178" s="220"/>
      <c r="AM178" s="220"/>
      <c r="AN178" s="220"/>
      <c r="AO178" s="267"/>
      <c r="AP178" s="220"/>
      <c r="AQ178" s="224"/>
      <c r="AR178" s="224"/>
      <c r="AS178" s="224"/>
      <c r="AT178" s="224"/>
      <c r="AU178" s="224"/>
      <c r="AV178" s="224"/>
      <c r="AW178" s="224"/>
      <c r="AX178" s="224"/>
      <c r="AY178" s="224"/>
    </row>
    <row r="179">
      <c r="A179" s="219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5"/>
      <c r="AA179" s="225"/>
      <c r="AB179" s="225"/>
      <c r="AC179" s="225"/>
      <c r="AD179" s="225"/>
      <c r="AE179" s="225"/>
      <c r="AF179" s="225"/>
      <c r="AG179" s="220"/>
      <c r="AH179" s="220"/>
      <c r="AI179" s="220"/>
      <c r="AJ179" s="220"/>
      <c r="AK179" s="220"/>
      <c r="AL179" s="220"/>
      <c r="AM179" s="220"/>
      <c r="AN179" s="220"/>
      <c r="AO179" s="267"/>
      <c r="AP179" s="220"/>
      <c r="AQ179" s="224"/>
      <c r="AR179" s="224"/>
      <c r="AS179" s="224"/>
      <c r="AT179" s="224"/>
      <c r="AU179" s="224"/>
      <c r="AV179" s="224"/>
      <c r="AW179" s="224"/>
      <c r="AX179" s="224"/>
      <c r="AY179" s="224"/>
    </row>
    <row r="180">
      <c r="A180" s="219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5"/>
      <c r="AA180" s="225"/>
      <c r="AB180" s="225"/>
      <c r="AC180" s="225"/>
      <c r="AD180" s="225"/>
      <c r="AE180" s="225"/>
      <c r="AF180" s="225"/>
      <c r="AG180" s="220"/>
      <c r="AH180" s="220"/>
      <c r="AI180" s="220"/>
      <c r="AJ180" s="220"/>
      <c r="AK180" s="220"/>
      <c r="AL180" s="220"/>
      <c r="AM180" s="220"/>
      <c r="AN180" s="220"/>
      <c r="AO180" s="267"/>
      <c r="AP180" s="220"/>
      <c r="AQ180" s="224"/>
      <c r="AR180" s="224"/>
      <c r="AS180" s="224"/>
      <c r="AT180" s="224"/>
      <c r="AU180" s="224"/>
      <c r="AV180" s="224"/>
      <c r="AW180" s="224"/>
      <c r="AX180" s="224"/>
      <c r="AY180" s="224"/>
    </row>
    <row r="181">
      <c r="A181" s="219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5"/>
      <c r="AA181" s="225"/>
      <c r="AB181" s="225"/>
      <c r="AC181" s="225"/>
      <c r="AD181" s="225"/>
      <c r="AE181" s="225"/>
      <c r="AF181" s="225"/>
      <c r="AG181" s="220"/>
      <c r="AH181" s="220"/>
      <c r="AI181" s="220"/>
      <c r="AJ181" s="220"/>
      <c r="AK181" s="220"/>
      <c r="AL181" s="220"/>
      <c r="AM181" s="220"/>
      <c r="AN181" s="220"/>
      <c r="AO181" s="267"/>
      <c r="AP181" s="220"/>
      <c r="AQ181" s="224"/>
      <c r="AR181" s="224"/>
      <c r="AS181" s="224"/>
      <c r="AT181" s="224"/>
      <c r="AU181" s="224"/>
      <c r="AV181" s="224"/>
      <c r="AW181" s="224"/>
      <c r="AX181" s="224"/>
      <c r="AY181" s="224"/>
    </row>
    <row r="182">
      <c r="A182" s="219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5"/>
      <c r="AA182" s="225"/>
      <c r="AB182" s="225"/>
      <c r="AC182" s="225"/>
      <c r="AD182" s="225"/>
      <c r="AE182" s="225"/>
      <c r="AF182" s="225"/>
      <c r="AG182" s="220"/>
      <c r="AH182" s="220"/>
      <c r="AI182" s="220"/>
      <c r="AJ182" s="220"/>
      <c r="AK182" s="220"/>
      <c r="AL182" s="220"/>
      <c r="AM182" s="220"/>
      <c r="AN182" s="220"/>
      <c r="AO182" s="267"/>
      <c r="AP182" s="220"/>
      <c r="AQ182" s="224"/>
      <c r="AR182" s="224"/>
      <c r="AS182" s="224"/>
      <c r="AT182" s="224"/>
      <c r="AU182" s="224"/>
      <c r="AV182" s="224"/>
      <c r="AW182" s="224"/>
      <c r="AX182" s="224"/>
      <c r="AY182" s="224"/>
    </row>
    <row r="183">
      <c r="A183" s="219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5"/>
      <c r="AA183" s="225"/>
      <c r="AB183" s="225"/>
      <c r="AC183" s="225"/>
      <c r="AD183" s="225"/>
      <c r="AE183" s="225"/>
      <c r="AF183" s="225"/>
      <c r="AG183" s="220"/>
      <c r="AH183" s="220"/>
      <c r="AI183" s="220"/>
      <c r="AJ183" s="220"/>
      <c r="AK183" s="220"/>
      <c r="AL183" s="220"/>
      <c r="AM183" s="220"/>
      <c r="AN183" s="220"/>
      <c r="AO183" s="267"/>
      <c r="AP183" s="220"/>
      <c r="AQ183" s="224"/>
      <c r="AR183" s="224"/>
      <c r="AS183" s="224"/>
      <c r="AT183" s="224"/>
      <c r="AU183" s="224"/>
      <c r="AV183" s="224"/>
      <c r="AW183" s="224"/>
      <c r="AX183" s="224"/>
      <c r="AY183" s="224"/>
    </row>
    <row r="184">
      <c r="A184" s="219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5"/>
      <c r="AA184" s="225"/>
      <c r="AB184" s="225"/>
      <c r="AC184" s="225"/>
      <c r="AD184" s="225"/>
      <c r="AE184" s="225"/>
      <c r="AF184" s="225"/>
      <c r="AG184" s="220"/>
      <c r="AH184" s="220"/>
      <c r="AI184" s="220"/>
      <c r="AJ184" s="220"/>
      <c r="AK184" s="220"/>
      <c r="AL184" s="220"/>
      <c r="AM184" s="220"/>
      <c r="AN184" s="220"/>
      <c r="AO184" s="267"/>
      <c r="AP184" s="220"/>
      <c r="AQ184" s="224"/>
      <c r="AR184" s="224"/>
      <c r="AS184" s="224"/>
      <c r="AT184" s="224"/>
      <c r="AU184" s="224"/>
      <c r="AV184" s="224"/>
      <c r="AW184" s="224"/>
      <c r="AX184" s="224"/>
      <c r="AY184" s="224"/>
    </row>
    <row r="185">
      <c r="A185" s="219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5"/>
      <c r="AA185" s="225"/>
      <c r="AB185" s="225"/>
      <c r="AC185" s="225"/>
      <c r="AD185" s="225"/>
      <c r="AE185" s="225"/>
      <c r="AF185" s="225"/>
      <c r="AG185" s="220"/>
      <c r="AH185" s="220"/>
      <c r="AI185" s="220"/>
      <c r="AJ185" s="220"/>
      <c r="AK185" s="220"/>
      <c r="AL185" s="220"/>
      <c r="AM185" s="220"/>
      <c r="AN185" s="220"/>
      <c r="AO185" s="267"/>
      <c r="AP185" s="220"/>
      <c r="AQ185" s="224"/>
      <c r="AR185" s="224"/>
      <c r="AS185" s="224"/>
      <c r="AT185" s="224"/>
      <c r="AU185" s="224"/>
      <c r="AV185" s="224"/>
      <c r="AW185" s="224"/>
      <c r="AX185" s="224"/>
      <c r="AY185" s="224"/>
    </row>
    <row r="186">
      <c r="A186" s="219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5"/>
      <c r="AA186" s="225"/>
      <c r="AB186" s="225"/>
      <c r="AC186" s="225"/>
      <c r="AD186" s="225"/>
      <c r="AE186" s="225"/>
      <c r="AF186" s="225"/>
      <c r="AG186" s="220"/>
      <c r="AH186" s="220"/>
      <c r="AI186" s="220"/>
      <c r="AJ186" s="220"/>
      <c r="AK186" s="220"/>
      <c r="AL186" s="220"/>
      <c r="AM186" s="220"/>
      <c r="AN186" s="220"/>
      <c r="AO186" s="267"/>
      <c r="AP186" s="220"/>
      <c r="AQ186" s="224"/>
      <c r="AR186" s="224"/>
      <c r="AS186" s="224"/>
      <c r="AT186" s="224"/>
      <c r="AU186" s="224"/>
      <c r="AV186" s="224"/>
      <c r="AW186" s="224"/>
      <c r="AX186" s="224"/>
      <c r="AY186" s="224"/>
    </row>
    <row r="187">
      <c r="A187" s="219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5"/>
      <c r="AA187" s="225"/>
      <c r="AB187" s="225"/>
      <c r="AC187" s="225"/>
      <c r="AD187" s="225"/>
      <c r="AE187" s="225"/>
      <c r="AF187" s="225"/>
      <c r="AG187" s="220"/>
      <c r="AH187" s="220"/>
      <c r="AI187" s="220"/>
      <c r="AJ187" s="220"/>
      <c r="AK187" s="220"/>
      <c r="AL187" s="220"/>
      <c r="AM187" s="220"/>
      <c r="AN187" s="220"/>
      <c r="AO187" s="267"/>
      <c r="AP187" s="220"/>
      <c r="AQ187" s="224"/>
      <c r="AR187" s="224"/>
      <c r="AS187" s="224"/>
      <c r="AT187" s="224"/>
      <c r="AU187" s="224"/>
      <c r="AV187" s="224"/>
      <c r="AW187" s="224"/>
      <c r="AX187" s="224"/>
      <c r="AY187" s="224"/>
    </row>
    <row r="188">
      <c r="A188" s="219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5"/>
      <c r="AA188" s="225"/>
      <c r="AB188" s="225"/>
      <c r="AC188" s="225"/>
      <c r="AD188" s="225"/>
      <c r="AE188" s="225"/>
      <c r="AF188" s="225"/>
      <c r="AG188" s="220"/>
      <c r="AH188" s="220"/>
      <c r="AI188" s="220"/>
      <c r="AJ188" s="220"/>
      <c r="AK188" s="220"/>
      <c r="AL188" s="220"/>
      <c r="AM188" s="220"/>
      <c r="AN188" s="220"/>
      <c r="AO188" s="267"/>
      <c r="AP188" s="220"/>
      <c r="AQ188" s="224"/>
      <c r="AR188" s="224"/>
      <c r="AS188" s="224"/>
      <c r="AT188" s="224"/>
      <c r="AU188" s="224"/>
      <c r="AV188" s="224"/>
      <c r="AW188" s="224"/>
      <c r="AX188" s="224"/>
      <c r="AY188" s="224"/>
    </row>
    <row r="189">
      <c r="A189" s="219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5"/>
      <c r="AA189" s="225"/>
      <c r="AB189" s="225"/>
      <c r="AC189" s="225"/>
      <c r="AD189" s="225"/>
      <c r="AE189" s="225"/>
      <c r="AF189" s="225"/>
      <c r="AG189" s="220"/>
      <c r="AH189" s="220"/>
      <c r="AI189" s="220"/>
      <c r="AJ189" s="220"/>
      <c r="AK189" s="220"/>
      <c r="AL189" s="220"/>
      <c r="AM189" s="220"/>
      <c r="AN189" s="220"/>
      <c r="AO189" s="267"/>
      <c r="AP189" s="220"/>
      <c r="AQ189" s="224"/>
      <c r="AR189" s="224"/>
      <c r="AS189" s="224"/>
      <c r="AT189" s="224"/>
      <c r="AU189" s="224"/>
      <c r="AV189" s="224"/>
      <c r="AW189" s="224"/>
      <c r="AX189" s="224"/>
      <c r="AY189" s="224"/>
    </row>
    <row r="190">
      <c r="A190" s="219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5"/>
      <c r="AA190" s="225"/>
      <c r="AB190" s="225"/>
      <c r="AC190" s="225"/>
      <c r="AD190" s="225"/>
      <c r="AE190" s="225"/>
      <c r="AF190" s="225"/>
      <c r="AG190" s="220"/>
      <c r="AH190" s="220"/>
      <c r="AI190" s="220"/>
      <c r="AJ190" s="220"/>
      <c r="AK190" s="220"/>
      <c r="AL190" s="220"/>
      <c r="AM190" s="220"/>
      <c r="AN190" s="220"/>
      <c r="AO190" s="267"/>
      <c r="AP190" s="220"/>
      <c r="AQ190" s="224"/>
      <c r="AR190" s="224"/>
      <c r="AS190" s="224"/>
      <c r="AT190" s="224"/>
      <c r="AU190" s="224"/>
      <c r="AV190" s="224"/>
      <c r="AW190" s="224"/>
      <c r="AX190" s="224"/>
      <c r="AY190" s="224"/>
    </row>
    <row r="191">
      <c r="A191" s="219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5"/>
      <c r="AA191" s="225"/>
      <c r="AB191" s="225"/>
      <c r="AC191" s="225"/>
      <c r="AD191" s="225"/>
      <c r="AE191" s="225"/>
      <c r="AF191" s="225"/>
      <c r="AG191" s="220"/>
      <c r="AH191" s="220"/>
      <c r="AI191" s="220"/>
      <c r="AJ191" s="220"/>
      <c r="AK191" s="220"/>
      <c r="AL191" s="220"/>
      <c r="AM191" s="220"/>
      <c r="AN191" s="220"/>
      <c r="AO191" s="267"/>
      <c r="AP191" s="220"/>
      <c r="AQ191" s="224"/>
      <c r="AR191" s="224"/>
      <c r="AS191" s="224"/>
      <c r="AT191" s="224"/>
      <c r="AU191" s="224"/>
      <c r="AV191" s="224"/>
      <c r="AW191" s="224"/>
      <c r="AX191" s="224"/>
      <c r="AY191" s="224"/>
    </row>
    <row r="192">
      <c r="A192" s="219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5"/>
      <c r="AA192" s="225"/>
      <c r="AB192" s="225"/>
      <c r="AC192" s="225"/>
      <c r="AD192" s="225"/>
      <c r="AE192" s="225"/>
      <c r="AF192" s="225"/>
      <c r="AG192" s="220"/>
      <c r="AH192" s="220"/>
      <c r="AI192" s="220"/>
      <c r="AJ192" s="220"/>
      <c r="AK192" s="220"/>
      <c r="AL192" s="220"/>
      <c r="AM192" s="220"/>
      <c r="AN192" s="220"/>
      <c r="AO192" s="267"/>
      <c r="AP192" s="220"/>
      <c r="AQ192" s="224"/>
      <c r="AR192" s="224"/>
      <c r="AS192" s="224"/>
      <c r="AT192" s="224"/>
      <c r="AU192" s="224"/>
      <c r="AV192" s="224"/>
      <c r="AW192" s="224"/>
      <c r="AX192" s="224"/>
      <c r="AY192" s="224"/>
    </row>
    <row r="193">
      <c r="A193" s="219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5"/>
      <c r="AA193" s="225"/>
      <c r="AB193" s="225"/>
      <c r="AC193" s="225"/>
      <c r="AD193" s="225"/>
      <c r="AE193" s="225"/>
      <c r="AF193" s="225"/>
      <c r="AG193" s="220"/>
      <c r="AH193" s="220"/>
      <c r="AI193" s="220"/>
      <c r="AJ193" s="220"/>
      <c r="AK193" s="220"/>
      <c r="AL193" s="220"/>
      <c r="AM193" s="220"/>
      <c r="AN193" s="220"/>
      <c r="AO193" s="267"/>
      <c r="AP193" s="220"/>
      <c r="AQ193" s="224"/>
      <c r="AR193" s="224"/>
      <c r="AS193" s="224"/>
      <c r="AT193" s="224"/>
      <c r="AU193" s="224"/>
      <c r="AV193" s="224"/>
      <c r="AW193" s="224"/>
      <c r="AX193" s="224"/>
      <c r="AY193" s="224"/>
    </row>
    <row r="194">
      <c r="A194" s="219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5"/>
      <c r="AA194" s="225"/>
      <c r="AB194" s="225"/>
      <c r="AC194" s="225"/>
      <c r="AD194" s="225"/>
      <c r="AE194" s="225"/>
      <c r="AF194" s="225"/>
      <c r="AG194" s="220"/>
      <c r="AH194" s="220"/>
      <c r="AI194" s="220"/>
      <c r="AJ194" s="220"/>
      <c r="AK194" s="220"/>
      <c r="AL194" s="220"/>
      <c r="AM194" s="220"/>
      <c r="AN194" s="220"/>
      <c r="AO194" s="267"/>
      <c r="AP194" s="220"/>
      <c r="AQ194" s="224"/>
      <c r="AR194" s="224"/>
      <c r="AS194" s="224"/>
      <c r="AT194" s="224"/>
      <c r="AU194" s="224"/>
      <c r="AV194" s="224"/>
      <c r="AW194" s="224"/>
      <c r="AX194" s="224"/>
      <c r="AY194" s="224"/>
    </row>
    <row r="195">
      <c r="A195" s="219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5"/>
      <c r="AA195" s="225"/>
      <c r="AB195" s="225"/>
      <c r="AC195" s="225"/>
      <c r="AD195" s="225"/>
      <c r="AE195" s="225"/>
      <c r="AF195" s="225"/>
      <c r="AG195" s="220"/>
      <c r="AH195" s="220"/>
      <c r="AI195" s="220"/>
      <c r="AJ195" s="220"/>
      <c r="AK195" s="220"/>
      <c r="AL195" s="220"/>
      <c r="AM195" s="220"/>
      <c r="AN195" s="220"/>
      <c r="AO195" s="267"/>
      <c r="AP195" s="220"/>
      <c r="AQ195" s="224"/>
      <c r="AR195" s="224"/>
      <c r="AS195" s="224"/>
      <c r="AT195" s="224"/>
      <c r="AU195" s="224"/>
      <c r="AV195" s="224"/>
      <c r="AW195" s="224"/>
      <c r="AX195" s="224"/>
      <c r="AY195" s="224"/>
    </row>
    <row r="196">
      <c r="A196" s="219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5"/>
      <c r="AA196" s="225"/>
      <c r="AB196" s="225"/>
      <c r="AC196" s="225"/>
      <c r="AD196" s="225"/>
      <c r="AE196" s="225"/>
      <c r="AF196" s="225"/>
      <c r="AG196" s="220"/>
      <c r="AH196" s="220"/>
      <c r="AI196" s="220"/>
      <c r="AJ196" s="220"/>
      <c r="AK196" s="220"/>
      <c r="AL196" s="220"/>
      <c r="AM196" s="220"/>
      <c r="AN196" s="220"/>
      <c r="AO196" s="267"/>
      <c r="AP196" s="220"/>
      <c r="AQ196" s="224"/>
      <c r="AR196" s="224"/>
      <c r="AS196" s="224"/>
      <c r="AT196" s="224"/>
      <c r="AU196" s="224"/>
      <c r="AV196" s="224"/>
      <c r="AW196" s="224"/>
      <c r="AX196" s="224"/>
      <c r="AY196" s="224"/>
    </row>
    <row r="197">
      <c r="A197" s="219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5"/>
      <c r="AA197" s="225"/>
      <c r="AB197" s="225"/>
      <c r="AC197" s="225"/>
      <c r="AD197" s="225"/>
      <c r="AE197" s="225"/>
      <c r="AF197" s="225"/>
      <c r="AG197" s="220"/>
      <c r="AH197" s="220"/>
      <c r="AI197" s="220"/>
      <c r="AJ197" s="220"/>
      <c r="AK197" s="220"/>
      <c r="AL197" s="220"/>
      <c r="AM197" s="220"/>
      <c r="AN197" s="220"/>
      <c r="AO197" s="267"/>
      <c r="AP197" s="220"/>
      <c r="AQ197" s="224"/>
      <c r="AR197" s="224"/>
      <c r="AS197" s="224"/>
      <c r="AT197" s="224"/>
      <c r="AU197" s="224"/>
      <c r="AV197" s="224"/>
      <c r="AW197" s="224"/>
      <c r="AX197" s="224"/>
      <c r="AY197" s="224"/>
    </row>
    <row r="198">
      <c r="A198" s="219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5"/>
      <c r="AA198" s="225"/>
      <c r="AB198" s="225"/>
      <c r="AC198" s="225"/>
      <c r="AD198" s="225"/>
      <c r="AE198" s="225"/>
      <c r="AF198" s="225"/>
      <c r="AG198" s="220"/>
      <c r="AH198" s="220"/>
      <c r="AI198" s="220"/>
      <c r="AJ198" s="220"/>
      <c r="AK198" s="220"/>
      <c r="AL198" s="220"/>
      <c r="AM198" s="220"/>
      <c r="AN198" s="220"/>
      <c r="AO198" s="267"/>
      <c r="AP198" s="220"/>
      <c r="AQ198" s="224"/>
      <c r="AR198" s="224"/>
      <c r="AS198" s="224"/>
      <c r="AT198" s="224"/>
      <c r="AU198" s="224"/>
      <c r="AV198" s="224"/>
      <c r="AW198" s="224"/>
      <c r="AX198" s="224"/>
      <c r="AY198" s="224"/>
    </row>
    <row r="199">
      <c r="A199" s="219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5"/>
      <c r="AA199" s="225"/>
      <c r="AB199" s="225"/>
      <c r="AC199" s="225"/>
      <c r="AD199" s="225"/>
      <c r="AE199" s="225"/>
      <c r="AF199" s="225"/>
      <c r="AG199" s="220"/>
      <c r="AH199" s="220"/>
      <c r="AI199" s="220"/>
      <c r="AJ199" s="220"/>
      <c r="AK199" s="220"/>
      <c r="AL199" s="220"/>
      <c r="AM199" s="220"/>
      <c r="AN199" s="220"/>
      <c r="AO199" s="267"/>
      <c r="AP199" s="220"/>
      <c r="AQ199" s="224"/>
      <c r="AR199" s="224"/>
      <c r="AS199" s="224"/>
      <c r="AT199" s="224"/>
      <c r="AU199" s="224"/>
      <c r="AV199" s="224"/>
      <c r="AW199" s="224"/>
      <c r="AX199" s="224"/>
      <c r="AY199" s="224"/>
    </row>
    <row r="200">
      <c r="A200" s="21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5"/>
      <c r="AA200" s="225"/>
      <c r="AB200" s="225"/>
      <c r="AC200" s="225"/>
      <c r="AD200" s="225"/>
      <c r="AE200" s="225"/>
      <c r="AF200" s="225"/>
      <c r="AG200" s="220"/>
      <c r="AH200" s="220"/>
      <c r="AI200" s="220"/>
      <c r="AJ200" s="220"/>
      <c r="AK200" s="220"/>
      <c r="AL200" s="220"/>
      <c r="AM200" s="220"/>
      <c r="AN200" s="220"/>
      <c r="AO200" s="267"/>
      <c r="AP200" s="220"/>
      <c r="AQ200" s="224"/>
      <c r="AR200" s="224"/>
      <c r="AS200" s="224"/>
      <c r="AT200" s="224"/>
      <c r="AU200" s="224"/>
      <c r="AV200" s="224"/>
      <c r="AW200" s="224"/>
      <c r="AX200" s="224"/>
      <c r="AY200" s="224"/>
    </row>
    <row r="201">
      <c r="A201" s="219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5"/>
      <c r="AA201" s="225"/>
      <c r="AB201" s="225"/>
      <c r="AC201" s="225"/>
      <c r="AD201" s="225"/>
      <c r="AE201" s="225"/>
      <c r="AF201" s="225"/>
      <c r="AG201" s="220"/>
      <c r="AH201" s="220"/>
      <c r="AI201" s="220"/>
      <c r="AJ201" s="220"/>
      <c r="AK201" s="220"/>
      <c r="AL201" s="220"/>
      <c r="AM201" s="220"/>
      <c r="AN201" s="220"/>
      <c r="AO201" s="267"/>
      <c r="AP201" s="220"/>
      <c r="AQ201" s="224"/>
      <c r="AR201" s="224"/>
      <c r="AS201" s="224"/>
      <c r="AT201" s="224"/>
      <c r="AU201" s="224"/>
      <c r="AV201" s="224"/>
      <c r="AW201" s="224"/>
      <c r="AX201" s="224"/>
      <c r="AY201" s="224"/>
    </row>
    <row r="202">
      <c r="A202" s="219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5"/>
      <c r="AA202" s="225"/>
      <c r="AB202" s="225"/>
      <c r="AC202" s="225"/>
      <c r="AD202" s="225"/>
      <c r="AE202" s="225"/>
      <c r="AF202" s="225"/>
      <c r="AG202" s="220"/>
      <c r="AH202" s="220"/>
      <c r="AI202" s="220"/>
      <c r="AJ202" s="220"/>
      <c r="AK202" s="220"/>
      <c r="AL202" s="220"/>
      <c r="AM202" s="220"/>
      <c r="AN202" s="220"/>
      <c r="AO202" s="267"/>
      <c r="AP202" s="220"/>
      <c r="AQ202" s="224"/>
      <c r="AR202" s="224"/>
      <c r="AS202" s="224"/>
      <c r="AT202" s="224"/>
      <c r="AU202" s="224"/>
      <c r="AV202" s="224"/>
      <c r="AW202" s="224"/>
      <c r="AX202" s="224"/>
      <c r="AY202" s="224"/>
    </row>
    <row r="203">
      <c r="A203" s="219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5"/>
      <c r="AA203" s="225"/>
      <c r="AB203" s="225"/>
      <c r="AC203" s="225"/>
      <c r="AD203" s="225"/>
      <c r="AE203" s="225"/>
      <c r="AF203" s="225"/>
      <c r="AG203" s="220"/>
      <c r="AH203" s="220"/>
      <c r="AI203" s="220"/>
      <c r="AJ203" s="220"/>
      <c r="AK203" s="220"/>
      <c r="AL203" s="220"/>
      <c r="AM203" s="220"/>
      <c r="AN203" s="220"/>
      <c r="AO203" s="267"/>
      <c r="AP203" s="220"/>
      <c r="AQ203" s="224"/>
      <c r="AR203" s="224"/>
      <c r="AS203" s="224"/>
      <c r="AT203" s="224"/>
      <c r="AU203" s="224"/>
      <c r="AV203" s="224"/>
      <c r="AW203" s="224"/>
      <c r="AX203" s="224"/>
      <c r="AY203" s="224"/>
    </row>
    <row r="204">
      <c r="A204" s="219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5"/>
      <c r="AA204" s="225"/>
      <c r="AB204" s="225"/>
      <c r="AC204" s="225"/>
      <c r="AD204" s="225"/>
      <c r="AE204" s="225"/>
      <c r="AF204" s="225"/>
      <c r="AG204" s="220"/>
      <c r="AH204" s="220"/>
      <c r="AI204" s="220"/>
      <c r="AJ204" s="220"/>
      <c r="AK204" s="220"/>
      <c r="AL204" s="220"/>
      <c r="AM204" s="220"/>
      <c r="AN204" s="220"/>
      <c r="AO204" s="267"/>
      <c r="AP204" s="220"/>
      <c r="AQ204" s="224"/>
      <c r="AR204" s="224"/>
      <c r="AS204" s="224"/>
      <c r="AT204" s="224"/>
      <c r="AU204" s="224"/>
      <c r="AV204" s="224"/>
      <c r="AW204" s="224"/>
      <c r="AX204" s="224"/>
      <c r="AY204" s="224"/>
    </row>
    <row r="205">
      <c r="A205" s="219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5"/>
      <c r="AA205" s="225"/>
      <c r="AB205" s="225"/>
      <c r="AC205" s="225"/>
      <c r="AD205" s="225"/>
      <c r="AE205" s="225"/>
      <c r="AF205" s="225"/>
      <c r="AG205" s="220"/>
      <c r="AH205" s="220"/>
      <c r="AI205" s="220"/>
      <c r="AJ205" s="220"/>
      <c r="AK205" s="220"/>
      <c r="AL205" s="220"/>
      <c r="AM205" s="220"/>
      <c r="AN205" s="220"/>
      <c r="AO205" s="267"/>
      <c r="AP205" s="220"/>
      <c r="AQ205" s="224"/>
      <c r="AR205" s="224"/>
      <c r="AS205" s="224"/>
      <c r="AT205" s="224"/>
      <c r="AU205" s="224"/>
      <c r="AV205" s="224"/>
      <c r="AW205" s="224"/>
      <c r="AX205" s="224"/>
      <c r="AY205" s="224"/>
    </row>
    <row r="206">
      <c r="A206" s="219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5"/>
      <c r="AA206" s="225"/>
      <c r="AB206" s="225"/>
      <c r="AC206" s="225"/>
      <c r="AD206" s="225"/>
      <c r="AE206" s="225"/>
      <c r="AF206" s="225"/>
      <c r="AG206" s="220"/>
      <c r="AH206" s="220"/>
      <c r="AI206" s="220"/>
      <c r="AJ206" s="220"/>
      <c r="AK206" s="220"/>
      <c r="AL206" s="220"/>
      <c r="AM206" s="220"/>
      <c r="AN206" s="220"/>
      <c r="AO206" s="267"/>
      <c r="AP206" s="220"/>
      <c r="AQ206" s="224"/>
      <c r="AR206" s="224"/>
      <c r="AS206" s="224"/>
      <c r="AT206" s="224"/>
      <c r="AU206" s="224"/>
      <c r="AV206" s="224"/>
      <c r="AW206" s="224"/>
      <c r="AX206" s="224"/>
      <c r="AY206" s="224"/>
    </row>
    <row r="207">
      <c r="A207" s="219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5"/>
      <c r="AA207" s="225"/>
      <c r="AB207" s="225"/>
      <c r="AC207" s="225"/>
      <c r="AD207" s="225"/>
      <c r="AE207" s="225"/>
      <c r="AF207" s="225"/>
      <c r="AG207" s="220"/>
      <c r="AH207" s="220"/>
      <c r="AI207" s="220"/>
      <c r="AJ207" s="220"/>
      <c r="AK207" s="220"/>
      <c r="AL207" s="220"/>
      <c r="AM207" s="220"/>
      <c r="AN207" s="220"/>
      <c r="AO207" s="267"/>
      <c r="AP207" s="220"/>
      <c r="AQ207" s="224"/>
      <c r="AR207" s="224"/>
      <c r="AS207" s="224"/>
      <c r="AT207" s="224"/>
      <c r="AU207" s="224"/>
      <c r="AV207" s="224"/>
      <c r="AW207" s="224"/>
      <c r="AX207" s="224"/>
      <c r="AY207" s="224"/>
    </row>
    <row r="208">
      <c r="A208" s="219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5"/>
      <c r="AA208" s="225"/>
      <c r="AB208" s="225"/>
      <c r="AC208" s="225"/>
      <c r="AD208" s="225"/>
      <c r="AE208" s="225"/>
      <c r="AF208" s="225"/>
      <c r="AG208" s="220"/>
      <c r="AH208" s="220"/>
      <c r="AI208" s="220"/>
      <c r="AJ208" s="220"/>
      <c r="AK208" s="220"/>
      <c r="AL208" s="220"/>
      <c r="AM208" s="220"/>
      <c r="AN208" s="220"/>
      <c r="AO208" s="267"/>
      <c r="AP208" s="220"/>
      <c r="AQ208" s="224"/>
      <c r="AR208" s="224"/>
      <c r="AS208" s="224"/>
      <c r="AT208" s="224"/>
      <c r="AU208" s="224"/>
      <c r="AV208" s="224"/>
      <c r="AW208" s="224"/>
      <c r="AX208" s="224"/>
      <c r="AY208" s="224"/>
    </row>
    <row r="209">
      <c r="A209" s="219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5"/>
      <c r="AA209" s="225"/>
      <c r="AB209" s="225"/>
      <c r="AC209" s="225"/>
      <c r="AD209" s="225"/>
      <c r="AE209" s="225"/>
      <c r="AF209" s="225"/>
      <c r="AG209" s="220"/>
      <c r="AH209" s="220"/>
      <c r="AI209" s="220"/>
      <c r="AJ209" s="220"/>
      <c r="AK209" s="220"/>
      <c r="AL209" s="220"/>
      <c r="AM209" s="220"/>
      <c r="AN209" s="220"/>
      <c r="AO209" s="267"/>
      <c r="AP209" s="220"/>
      <c r="AQ209" s="224"/>
      <c r="AR209" s="224"/>
      <c r="AS209" s="224"/>
      <c r="AT209" s="224"/>
      <c r="AU209" s="224"/>
      <c r="AV209" s="224"/>
      <c r="AW209" s="224"/>
      <c r="AX209" s="224"/>
      <c r="AY209" s="224"/>
    </row>
    <row r="210">
      <c r="A210" s="219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5"/>
      <c r="AA210" s="225"/>
      <c r="AB210" s="225"/>
      <c r="AC210" s="225"/>
      <c r="AD210" s="225"/>
      <c r="AE210" s="225"/>
      <c r="AF210" s="225"/>
      <c r="AG210" s="220"/>
      <c r="AH210" s="220"/>
      <c r="AI210" s="220"/>
      <c r="AJ210" s="220"/>
      <c r="AK210" s="220"/>
      <c r="AL210" s="220"/>
      <c r="AM210" s="220"/>
      <c r="AN210" s="220"/>
      <c r="AO210" s="267"/>
      <c r="AP210" s="220"/>
      <c r="AQ210" s="224"/>
      <c r="AR210" s="224"/>
      <c r="AS210" s="224"/>
      <c r="AT210" s="224"/>
      <c r="AU210" s="224"/>
      <c r="AV210" s="224"/>
      <c r="AW210" s="224"/>
      <c r="AX210" s="224"/>
      <c r="AY210" s="224"/>
    </row>
    <row r="211">
      <c r="A211" s="219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5"/>
      <c r="AA211" s="225"/>
      <c r="AB211" s="225"/>
      <c r="AC211" s="225"/>
      <c r="AD211" s="225"/>
      <c r="AE211" s="225"/>
      <c r="AF211" s="225"/>
      <c r="AG211" s="220"/>
      <c r="AH211" s="220"/>
      <c r="AI211" s="220"/>
      <c r="AJ211" s="220"/>
      <c r="AK211" s="220"/>
      <c r="AL211" s="220"/>
      <c r="AM211" s="220"/>
      <c r="AN211" s="220"/>
      <c r="AO211" s="267"/>
      <c r="AP211" s="220"/>
      <c r="AQ211" s="224"/>
      <c r="AR211" s="224"/>
      <c r="AS211" s="224"/>
      <c r="AT211" s="224"/>
      <c r="AU211" s="224"/>
      <c r="AV211" s="224"/>
      <c r="AW211" s="224"/>
      <c r="AX211" s="224"/>
      <c r="AY211" s="224"/>
    </row>
    <row r="212">
      <c r="A212" s="219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5"/>
      <c r="AA212" s="225"/>
      <c r="AB212" s="225"/>
      <c r="AC212" s="225"/>
      <c r="AD212" s="225"/>
      <c r="AE212" s="225"/>
      <c r="AF212" s="225"/>
      <c r="AG212" s="220"/>
      <c r="AH212" s="220"/>
      <c r="AI212" s="220"/>
      <c r="AJ212" s="220"/>
      <c r="AK212" s="220"/>
      <c r="AL212" s="220"/>
      <c r="AM212" s="220"/>
      <c r="AN212" s="220"/>
      <c r="AO212" s="267"/>
      <c r="AP212" s="220"/>
      <c r="AQ212" s="224"/>
      <c r="AR212" s="224"/>
      <c r="AS212" s="224"/>
      <c r="AT212" s="224"/>
      <c r="AU212" s="224"/>
      <c r="AV212" s="224"/>
      <c r="AW212" s="224"/>
      <c r="AX212" s="224"/>
      <c r="AY212" s="224"/>
    </row>
    <row r="213">
      <c r="A213" s="219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5"/>
      <c r="AA213" s="225"/>
      <c r="AB213" s="225"/>
      <c r="AC213" s="225"/>
      <c r="AD213" s="225"/>
      <c r="AE213" s="225"/>
      <c r="AF213" s="225"/>
      <c r="AG213" s="220"/>
      <c r="AH213" s="220"/>
      <c r="AI213" s="220"/>
      <c r="AJ213" s="220"/>
      <c r="AK213" s="220"/>
      <c r="AL213" s="220"/>
      <c r="AM213" s="220"/>
      <c r="AN213" s="220"/>
      <c r="AO213" s="267"/>
      <c r="AP213" s="220"/>
      <c r="AQ213" s="224"/>
      <c r="AR213" s="224"/>
      <c r="AS213" s="224"/>
      <c r="AT213" s="224"/>
      <c r="AU213" s="224"/>
      <c r="AV213" s="224"/>
      <c r="AW213" s="224"/>
      <c r="AX213" s="224"/>
      <c r="AY213" s="224"/>
    </row>
    <row r="214">
      <c r="A214" s="219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5"/>
      <c r="AA214" s="225"/>
      <c r="AB214" s="225"/>
      <c r="AC214" s="225"/>
      <c r="AD214" s="225"/>
      <c r="AE214" s="225"/>
      <c r="AF214" s="225"/>
      <c r="AG214" s="220"/>
      <c r="AH214" s="220"/>
      <c r="AI214" s="220"/>
      <c r="AJ214" s="220"/>
      <c r="AK214" s="220"/>
      <c r="AL214" s="220"/>
      <c r="AM214" s="220"/>
      <c r="AN214" s="220"/>
      <c r="AO214" s="267"/>
      <c r="AP214" s="220"/>
      <c r="AQ214" s="224"/>
      <c r="AR214" s="224"/>
      <c r="AS214" s="224"/>
      <c r="AT214" s="224"/>
      <c r="AU214" s="224"/>
      <c r="AV214" s="224"/>
      <c r="AW214" s="224"/>
      <c r="AX214" s="224"/>
      <c r="AY214" s="224"/>
    </row>
    <row r="215">
      <c r="A215" s="219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5"/>
      <c r="AA215" s="225"/>
      <c r="AB215" s="225"/>
      <c r="AC215" s="225"/>
      <c r="AD215" s="225"/>
      <c r="AE215" s="225"/>
      <c r="AF215" s="225"/>
      <c r="AG215" s="220"/>
      <c r="AH215" s="220"/>
      <c r="AI215" s="220"/>
      <c r="AJ215" s="220"/>
      <c r="AK215" s="220"/>
      <c r="AL215" s="220"/>
      <c r="AM215" s="220"/>
      <c r="AN215" s="220"/>
      <c r="AO215" s="267"/>
      <c r="AP215" s="220"/>
      <c r="AQ215" s="224"/>
      <c r="AR215" s="224"/>
      <c r="AS215" s="224"/>
      <c r="AT215" s="224"/>
      <c r="AU215" s="224"/>
      <c r="AV215" s="224"/>
      <c r="AW215" s="224"/>
      <c r="AX215" s="224"/>
      <c r="AY215" s="224"/>
    </row>
    <row r="216">
      <c r="A216" s="219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5"/>
      <c r="AA216" s="225"/>
      <c r="AB216" s="225"/>
      <c r="AC216" s="225"/>
      <c r="AD216" s="225"/>
      <c r="AE216" s="225"/>
      <c r="AF216" s="225"/>
      <c r="AG216" s="220"/>
      <c r="AH216" s="220"/>
      <c r="AI216" s="220"/>
      <c r="AJ216" s="220"/>
      <c r="AK216" s="220"/>
      <c r="AL216" s="220"/>
      <c r="AM216" s="220"/>
      <c r="AN216" s="220"/>
      <c r="AO216" s="267"/>
      <c r="AP216" s="220"/>
      <c r="AQ216" s="224"/>
      <c r="AR216" s="224"/>
      <c r="AS216" s="224"/>
      <c r="AT216" s="224"/>
      <c r="AU216" s="224"/>
      <c r="AV216" s="224"/>
      <c r="AW216" s="224"/>
      <c r="AX216" s="224"/>
      <c r="AY216" s="224"/>
    </row>
    <row r="217">
      <c r="A217" s="219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5"/>
      <c r="AA217" s="225"/>
      <c r="AB217" s="225"/>
      <c r="AC217" s="225"/>
      <c r="AD217" s="225"/>
      <c r="AE217" s="225"/>
      <c r="AF217" s="225"/>
      <c r="AG217" s="220"/>
      <c r="AH217" s="220"/>
      <c r="AI217" s="220"/>
      <c r="AJ217" s="220"/>
      <c r="AK217" s="220"/>
      <c r="AL217" s="220"/>
      <c r="AM217" s="220"/>
      <c r="AN217" s="220"/>
      <c r="AO217" s="267"/>
      <c r="AP217" s="220"/>
      <c r="AQ217" s="224"/>
      <c r="AR217" s="224"/>
      <c r="AS217" s="224"/>
      <c r="AT217" s="224"/>
      <c r="AU217" s="224"/>
      <c r="AV217" s="224"/>
      <c r="AW217" s="224"/>
      <c r="AX217" s="224"/>
      <c r="AY217" s="224"/>
    </row>
    <row r="218">
      <c r="A218" s="219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5"/>
      <c r="AA218" s="225"/>
      <c r="AB218" s="225"/>
      <c r="AC218" s="225"/>
      <c r="AD218" s="225"/>
      <c r="AE218" s="225"/>
      <c r="AF218" s="225"/>
      <c r="AG218" s="220"/>
      <c r="AH218" s="220"/>
      <c r="AI218" s="220"/>
      <c r="AJ218" s="220"/>
      <c r="AK218" s="220"/>
      <c r="AL218" s="220"/>
      <c r="AM218" s="220"/>
      <c r="AN218" s="220"/>
      <c r="AO218" s="267"/>
      <c r="AP218" s="220"/>
      <c r="AQ218" s="224"/>
      <c r="AR218" s="224"/>
      <c r="AS218" s="224"/>
      <c r="AT218" s="224"/>
      <c r="AU218" s="224"/>
      <c r="AV218" s="224"/>
      <c r="AW218" s="224"/>
      <c r="AX218" s="224"/>
      <c r="AY218" s="224"/>
    </row>
    <row r="219">
      <c r="A219" s="219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5"/>
      <c r="AA219" s="225"/>
      <c r="AB219" s="225"/>
      <c r="AC219" s="225"/>
      <c r="AD219" s="225"/>
      <c r="AE219" s="225"/>
      <c r="AF219" s="225"/>
      <c r="AG219" s="220"/>
      <c r="AH219" s="220"/>
      <c r="AI219" s="220"/>
      <c r="AJ219" s="220"/>
      <c r="AK219" s="220"/>
      <c r="AL219" s="220"/>
      <c r="AM219" s="220"/>
      <c r="AN219" s="220"/>
      <c r="AO219" s="267"/>
      <c r="AP219" s="220"/>
      <c r="AQ219" s="224"/>
      <c r="AR219" s="224"/>
      <c r="AS219" s="224"/>
      <c r="AT219" s="224"/>
      <c r="AU219" s="224"/>
      <c r="AV219" s="224"/>
      <c r="AW219" s="224"/>
      <c r="AX219" s="224"/>
      <c r="AY219" s="224"/>
    </row>
    <row r="220">
      <c r="A220" s="219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5"/>
      <c r="AA220" s="225"/>
      <c r="AB220" s="225"/>
      <c r="AC220" s="225"/>
      <c r="AD220" s="225"/>
      <c r="AE220" s="225"/>
      <c r="AF220" s="225"/>
      <c r="AG220" s="220"/>
      <c r="AH220" s="220"/>
      <c r="AI220" s="220"/>
      <c r="AJ220" s="220"/>
      <c r="AK220" s="220"/>
      <c r="AL220" s="220"/>
      <c r="AM220" s="220"/>
      <c r="AN220" s="220"/>
      <c r="AO220" s="267"/>
      <c r="AP220" s="220"/>
      <c r="AQ220" s="224"/>
      <c r="AR220" s="224"/>
      <c r="AS220" s="224"/>
      <c r="AT220" s="224"/>
      <c r="AU220" s="224"/>
      <c r="AV220" s="224"/>
      <c r="AW220" s="224"/>
      <c r="AX220" s="224"/>
      <c r="AY220" s="224"/>
    </row>
    <row r="221">
      <c r="A221" s="219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5"/>
      <c r="AA221" s="225"/>
      <c r="AB221" s="225"/>
      <c r="AC221" s="225"/>
      <c r="AD221" s="225"/>
      <c r="AE221" s="225"/>
      <c r="AF221" s="225"/>
      <c r="AG221" s="220"/>
      <c r="AH221" s="220"/>
      <c r="AI221" s="220"/>
      <c r="AJ221" s="220"/>
      <c r="AK221" s="220"/>
      <c r="AL221" s="220"/>
      <c r="AM221" s="220"/>
      <c r="AN221" s="220"/>
      <c r="AO221" s="267"/>
      <c r="AP221" s="220"/>
      <c r="AQ221" s="224"/>
      <c r="AR221" s="224"/>
      <c r="AS221" s="224"/>
      <c r="AT221" s="224"/>
      <c r="AU221" s="224"/>
      <c r="AV221" s="224"/>
      <c r="AW221" s="224"/>
      <c r="AX221" s="224"/>
      <c r="AY221" s="224"/>
    </row>
    <row r="222">
      <c r="A222" s="219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5"/>
      <c r="AA222" s="225"/>
      <c r="AB222" s="225"/>
      <c r="AC222" s="225"/>
      <c r="AD222" s="225"/>
      <c r="AE222" s="225"/>
      <c r="AF222" s="225"/>
      <c r="AG222" s="220"/>
      <c r="AH222" s="220"/>
      <c r="AI222" s="220"/>
      <c r="AJ222" s="220"/>
      <c r="AK222" s="220"/>
      <c r="AL222" s="220"/>
      <c r="AM222" s="220"/>
      <c r="AN222" s="220"/>
      <c r="AO222" s="267"/>
      <c r="AP222" s="220"/>
      <c r="AQ222" s="224"/>
      <c r="AR222" s="224"/>
      <c r="AS222" s="224"/>
      <c r="AT222" s="224"/>
      <c r="AU222" s="224"/>
      <c r="AV222" s="224"/>
      <c r="AW222" s="224"/>
      <c r="AX222" s="224"/>
      <c r="AY222" s="224"/>
    </row>
    <row r="223">
      <c r="A223" s="219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5"/>
      <c r="AA223" s="225"/>
      <c r="AB223" s="225"/>
      <c r="AC223" s="225"/>
      <c r="AD223" s="225"/>
      <c r="AE223" s="225"/>
      <c r="AF223" s="225"/>
      <c r="AG223" s="220"/>
      <c r="AH223" s="220"/>
      <c r="AI223" s="220"/>
      <c r="AJ223" s="220"/>
      <c r="AK223" s="220"/>
      <c r="AL223" s="220"/>
      <c r="AM223" s="220"/>
      <c r="AN223" s="220"/>
      <c r="AO223" s="267"/>
      <c r="AP223" s="220"/>
      <c r="AQ223" s="224"/>
      <c r="AR223" s="224"/>
      <c r="AS223" s="224"/>
      <c r="AT223" s="224"/>
      <c r="AU223" s="224"/>
      <c r="AV223" s="224"/>
      <c r="AW223" s="224"/>
      <c r="AX223" s="224"/>
      <c r="AY223" s="224"/>
    </row>
    <row r="224">
      <c r="A224" s="219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5"/>
      <c r="AA224" s="225"/>
      <c r="AB224" s="225"/>
      <c r="AC224" s="225"/>
      <c r="AD224" s="225"/>
      <c r="AE224" s="225"/>
      <c r="AF224" s="225"/>
      <c r="AG224" s="220"/>
      <c r="AH224" s="220"/>
      <c r="AI224" s="220"/>
      <c r="AJ224" s="220"/>
      <c r="AK224" s="220"/>
      <c r="AL224" s="220"/>
      <c r="AM224" s="220"/>
      <c r="AN224" s="220"/>
      <c r="AO224" s="267"/>
      <c r="AP224" s="220"/>
      <c r="AQ224" s="224"/>
      <c r="AR224" s="224"/>
      <c r="AS224" s="224"/>
      <c r="AT224" s="224"/>
      <c r="AU224" s="224"/>
      <c r="AV224" s="224"/>
      <c r="AW224" s="224"/>
      <c r="AX224" s="224"/>
      <c r="AY224" s="224"/>
    </row>
    <row r="225">
      <c r="A225" s="219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5"/>
      <c r="AA225" s="225"/>
      <c r="AB225" s="225"/>
      <c r="AC225" s="225"/>
      <c r="AD225" s="225"/>
      <c r="AE225" s="225"/>
      <c r="AF225" s="225"/>
      <c r="AG225" s="220"/>
      <c r="AH225" s="220"/>
      <c r="AI225" s="220"/>
      <c r="AJ225" s="220"/>
      <c r="AK225" s="220"/>
      <c r="AL225" s="220"/>
      <c r="AM225" s="220"/>
      <c r="AN225" s="220"/>
      <c r="AO225" s="267"/>
      <c r="AP225" s="220"/>
      <c r="AQ225" s="224"/>
      <c r="AR225" s="224"/>
      <c r="AS225" s="224"/>
      <c r="AT225" s="224"/>
      <c r="AU225" s="224"/>
      <c r="AV225" s="224"/>
      <c r="AW225" s="224"/>
      <c r="AX225" s="224"/>
      <c r="AY225" s="224"/>
    </row>
    <row r="226">
      <c r="A226" s="219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5"/>
      <c r="AA226" s="225"/>
      <c r="AB226" s="225"/>
      <c r="AC226" s="225"/>
      <c r="AD226" s="225"/>
      <c r="AE226" s="225"/>
      <c r="AF226" s="225"/>
      <c r="AG226" s="220"/>
      <c r="AH226" s="220"/>
      <c r="AI226" s="220"/>
      <c r="AJ226" s="220"/>
      <c r="AK226" s="220"/>
      <c r="AL226" s="220"/>
      <c r="AM226" s="220"/>
      <c r="AN226" s="220"/>
      <c r="AO226" s="267"/>
      <c r="AP226" s="220"/>
      <c r="AQ226" s="224"/>
      <c r="AR226" s="224"/>
      <c r="AS226" s="224"/>
      <c r="AT226" s="224"/>
      <c r="AU226" s="224"/>
      <c r="AV226" s="224"/>
      <c r="AW226" s="224"/>
      <c r="AX226" s="224"/>
      <c r="AY226" s="224"/>
    </row>
    <row r="227">
      <c r="A227" s="219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5"/>
      <c r="AA227" s="225"/>
      <c r="AB227" s="225"/>
      <c r="AC227" s="225"/>
      <c r="AD227" s="225"/>
      <c r="AE227" s="225"/>
      <c r="AF227" s="225"/>
      <c r="AG227" s="220"/>
      <c r="AH227" s="220"/>
      <c r="AI227" s="220"/>
      <c r="AJ227" s="220"/>
      <c r="AK227" s="220"/>
      <c r="AL227" s="220"/>
      <c r="AM227" s="220"/>
      <c r="AN227" s="220"/>
      <c r="AO227" s="267"/>
      <c r="AP227" s="220"/>
      <c r="AQ227" s="224"/>
      <c r="AR227" s="224"/>
      <c r="AS227" s="224"/>
      <c r="AT227" s="224"/>
      <c r="AU227" s="224"/>
      <c r="AV227" s="224"/>
      <c r="AW227" s="224"/>
      <c r="AX227" s="224"/>
      <c r="AY227" s="224"/>
    </row>
    <row r="228">
      <c r="A228" s="219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5"/>
      <c r="AA228" s="225"/>
      <c r="AB228" s="225"/>
      <c r="AC228" s="225"/>
      <c r="AD228" s="225"/>
      <c r="AE228" s="225"/>
      <c r="AF228" s="225"/>
      <c r="AG228" s="220"/>
      <c r="AH228" s="220"/>
      <c r="AI228" s="220"/>
      <c r="AJ228" s="220"/>
      <c r="AK228" s="220"/>
      <c r="AL228" s="220"/>
      <c r="AM228" s="220"/>
      <c r="AN228" s="220"/>
      <c r="AO228" s="267"/>
      <c r="AP228" s="220"/>
      <c r="AQ228" s="224"/>
      <c r="AR228" s="224"/>
      <c r="AS228" s="224"/>
      <c r="AT228" s="224"/>
      <c r="AU228" s="224"/>
      <c r="AV228" s="224"/>
      <c r="AW228" s="224"/>
      <c r="AX228" s="224"/>
      <c r="AY228" s="224"/>
    </row>
    <row r="229">
      <c r="A229" s="219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5"/>
      <c r="AA229" s="225"/>
      <c r="AB229" s="225"/>
      <c r="AC229" s="225"/>
      <c r="AD229" s="225"/>
      <c r="AE229" s="225"/>
      <c r="AF229" s="225"/>
      <c r="AG229" s="220"/>
      <c r="AH229" s="220"/>
      <c r="AI229" s="220"/>
      <c r="AJ229" s="220"/>
      <c r="AK229" s="220"/>
      <c r="AL229" s="220"/>
      <c r="AM229" s="220"/>
      <c r="AN229" s="220"/>
      <c r="AO229" s="267"/>
      <c r="AP229" s="220"/>
      <c r="AQ229" s="224"/>
      <c r="AR229" s="224"/>
      <c r="AS229" s="224"/>
      <c r="AT229" s="224"/>
      <c r="AU229" s="224"/>
      <c r="AV229" s="224"/>
      <c r="AW229" s="224"/>
      <c r="AX229" s="224"/>
      <c r="AY229" s="224"/>
    </row>
    <row r="230">
      <c r="A230" s="219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5"/>
      <c r="AA230" s="225"/>
      <c r="AB230" s="225"/>
      <c r="AC230" s="225"/>
      <c r="AD230" s="225"/>
      <c r="AE230" s="225"/>
      <c r="AF230" s="225"/>
      <c r="AG230" s="220"/>
      <c r="AH230" s="220"/>
      <c r="AI230" s="220"/>
      <c r="AJ230" s="220"/>
      <c r="AK230" s="220"/>
      <c r="AL230" s="220"/>
      <c r="AM230" s="220"/>
      <c r="AN230" s="220"/>
      <c r="AO230" s="267"/>
      <c r="AP230" s="220"/>
      <c r="AQ230" s="224"/>
      <c r="AR230" s="224"/>
      <c r="AS230" s="224"/>
      <c r="AT230" s="224"/>
      <c r="AU230" s="224"/>
      <c r="AV230" s="224"/>
      <c r="AW230" s="224"/>
      <c r="AX230" s="224"/>
      <c r="AY230" s="224"/>
    </row>
    <row r="231">
      <c r="A231" s="219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5"/>
      <c r="AA231" s="225"/>
      <c r="AB231" s="225"/>
      <c r="AC231" s="225"/>
      <c r="AD231" s="225"/>
      <c r="AE231" s="225"/>
      <c r="AF231" s="225"/>
      <c r="AG231" s="220"/>
      <c r="AH231" s="220"/>
      <c r="AI231" s="220"/>
      <c r="AJ231" s="220"/>
      <c r="AK231" s="220"/>
      <c r="AL231" s="220"/>
      <c r="AM231" s="220"/>
      <c r="AN231" s="220"/>
      <c r="AO231" s="267"/>
      <c r="AP231" s="220"/>
      <c r="AQ231" s="224"/>
      <c r="AR231" s="224"/>
      <c r="AS231" s="224"/>
      <c r="AT231" s="224"/>
      <c r="AU231" s="224"/>
      <c r="AV231" s="224"/>
      <c r="AW231" s="224"/>
      <c r="AX231" s="224"/>
      <c r="AY231" s="224"/>
    </row>
    <row r="232">
      <c r="A232" s="219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5"/>
      <c r="AA232" s="225"/>
      <c r="AB232" s="225"/>
      <c r="AC232" s="225"/>
      <c r="AD232" s="225"/>
      <c r="AE232" s="225"/>
      <c r="AF232" s="225"/>
      <c r="AG232" s="220"/>
      <c r="AH232" s="220"/>
      <c r="AI232" s="220"/>
      <c r="AJ232" s="220"/>
      <c r="AK232" s="220"/>
      <c r="AL232" s="220"/>
      <c r="AM232" s="220"/>
      <c r="AN232" s="220"/>
      <c r="AO232" s="267"/>
      <c r="AP232" s="220"/>
      <c r="AQ232" s="224"/>
      <c r="AR232" s="224"/>
      <c r="AS232" s="224"/>
      <c r="AT232" s="224"/>
      <c r="AU232" s="224"/>
      <c r="AV232" s="224"/>
      <c r="AW232" s="224"/>
      <c r="AX232" s="224"/>
      <c r="AY232" s="224"/>
    </row>
    <row r="233">
      <c r="A233" s="219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5"/>
      <c r="AA233" s="225"/>
      <c r="AB233" s="225"/>
      <c r="AC233" s="225"/>
      <c r="AD233" s="225"/>
      <c r="AE233" s="225"/>
      <c r="AF233" s="225"/>
      <c r="AG233" s="220"/>
      <c r="AH233" s="220"/>
      <c r="AI233" s="220"/>
      <c r="AJ233" s="220"/>
      <c r="AK233" s="220"/>
      <c r="AL233" s="220"/>
      <c r="AM233" s="220"/>
      <c r="AN233" s="220"/>
      <c r="AO233" s="267"/>
      <c r="AP233" s="220"/>
      <c r="AQ233" s="224"/>
      <c r="AR233" s="224"/>
      <c r="AS233" s="224"/>
      <c r="AT233" s="224"/>
      <c r="AU233" s="224"/>
      <c r="AV233" s="224"/>
      <c r="AW233" s="224"/>
      <c r="AX233" s="224"/>
      <c r="AY233" s="224"/>
    </row>
    <row r="234">
      <c r="A234" s="219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5"/>
      <c r="AA234" s="225"/>
      <c r="AB234" s="225"/>
      <c r="AC234" s="225"/>
      <c r="AD234" s="225"/>
      <c r="AE234" s="225"/>
      <c r="AF234" s="225"/>
      <c r="AG234" s="220"/>
      <c r="AH234" s="220"/>
      <c r="AI234" s="220"/>
      <c r="AJ234" s="220"/>
      <c r="AK234" s="220"/>
      <c r="AL234" s="220"/>
      <c r="AM234" s="220"/>
      <c r="AN234" s="220"/>
      <c r="AO234" s="267"/>
      <c r="AP234" s="220"/>
      <c r="AQ234" s="224"/>
      <c r="AR234" s="224"/>
      <c r="AS234" s="224"/>
      <c r="AT234" s="224"/>
      <c r="AU234" s="224"/>
      <c r="AV234" s="224"/>
      <c r="AW234" s="224"/>
      <c r="AX234" s="224"/>
      <c r="AY234" s="224"/>
    </row>
    <row r="235">
      <c r="A235" s="219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5"/>
      <c r="AA235" s="225"/>
      <c r="AB235" s="225"/>
      <c r="AC235" s="225"/>
      <c r="AD235" s="225"/>
      <c r="AE235" s="225"/>
      <c r="AF235" s="225"/>
      <c r="AG235" s="220"/>
      <c r="AH235" s="220"/>
      <c r="AI235" s="220"/>
      <c r="AJ235" s="220"/>
      <c r="AK235" s="220"/>
      <c r="AL235" s="220"/>
      <c r="AM235" s="220"/>
      <c r="AN235" s="220"/>
      <c r="AO235" s="267"/>
      <c r="AP235" s="220"/>
      <c r="AQ235" s="224"/>
      <c r="AR235" s="224"/>
      <c r="AS235" s="224"/>
      <c r="AT235" s="224"/>
      <c r="AU235" s="224"/>
      <c r="AV235" s="224"/>
      <c r="AW235" s="224"/>
      <c r="AX235" s="224"/>
      <c r="AY235" s="224"/>
    </row>
    <row r="236">
      <c r="A236" s="219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5"/>
      <c r="AA236" s="225"/>
      <c r="AB236" s="225"/>
      <c r="AC236" s="225"/>
      <c r="AD236" s="225"/>
      <c r="AE236" s="225"/>
      <c r="AF236" s="225"/>
      <c r="AG236" s="220"/>
      <c r="AH236" s="220"/>
      <c r="AI236" s="220"/>
      <c r="AJ236" s="220"/>
      <c r="AK236" s="220"/>
      <c r="AL236" s="220"/>
      <c r="AM236" s="220"/>
      <c r="AN236" s="220"/>
      <c r="AO236" s="267"/>
      <c r="AP236" s="220"/>
      <c r="AQ236" s="224"/>
      <c r="AR236" s="224"/>
      <c r="AS236" s="224"/>
      <c r="AT236" s="224"/>
      <c r="AU236" s="224"/>
      <c r="AV236" s="224"/>
      <c r="AW236" s="224"/>
      <c r="AX236" s="224"/>
      <c r="AY236" s="224"/>
    </row>
    <row r="237">
      <c r="A237" s="219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5"/>
      <c r="AA237" s="225"/>
      <c r="AB237" s="225"/>
      <c r="AC237" s="225"/>
      <c r="AD237" s="225"/>
      <c r="AE237" s="225"/>
      <c r="AF237" s="225"/>
      <c r="AG237" s="220"/>
      <c r="AH237" s="220"/>
      <c r="AI237" s="220"/>
      <c r="AJ237" s="220"/>
      <c r="AK237" s="220"/>
      <c r="AL237" s="220"/>
      <c r="AM237" s="220"/>
      <c r="AN237" s="220"/>
      <c r="AO237" s="267"/>
      <c r="AP237" s="220"/>
      <c r="AQ237" s="224"/>
      <c r="AR237" s="224"/>
      <c r="AS237" s="224"/>
      <c r="AT237" s="224"/>
      <c r="AU237" s="224"/>
      <c r="AV237" s="224"/>
      <c r="AW237" s="224"/>
      <c r="AX237" s="224"/>
      <c r="AY237" s="224"/>
    </row>
    <row r="238">
      <c r="A238" s="219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5"/>
      <c r="AA238" s="225"/>
      <c r="AB238" s="225"/>
      <c r="AC238" s="225"/>
      <c r="AD238" s="225"/>
      <c r="AE238" s="225"/>
      <c r="AF238" s="225"/>
      <c r="AG238" s="220"/>
      <c r="AH238" s="220"/>
      <c r="AI238" s="220"/>
      <c r="AJ238" s="220"/>
      <c r="AK238" s="220"/>
      <c r="AL238" s="220"/>
      <c r="AM238" s="220"/>
      <c r="AN238" s="220"/>
      <c r="AO238" s="267"/>
      <c r="AP238" s="220"/>
      <c r="AQ238" s="224"/>
      <c r="AR238" s="224"/>
      <c r="AS238" s="224"/>
      <c r="AT238" s="224"/>
      <c r="AU238" s="224"/>
      <c r="AV238" s="224"/>
      <c r="AW238" s="224"/>
      <c r="AX238" s="224"/>
      <c r="AY238" s="224"/>
    </row>
    <row r="239">
      <c r="A239" s="219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5"/>
      <c r="AA239" s="225"/>
      <c r="AB239" s="225"/>
      <c r="AC239" s="225"/>
      <c r="AD239" s="225"/>
      <c r="AE239" s="225"/>
      <c r="AF239" s="225"/>
      <c r="AG239" s="220"/>
      <c r="AH239" s="220"/>
      <c r="AI239" s="220"/>
      <c r="AJ239" s="220"/>
      <c r="AK239" s="220"/>
      <c r="AL239" s="220"/>
      <c r="AM239" s="220"/>
      <c r="AN239" s="220"/>
      <c r="AO239" s="267"/>
      <c r="AP239" s="220"/>
      <c r="AQ239" s="224"/>
      <c r="AR239" s="224"/>
      <c r="AS239" s="224"/>
      <c r="AT239" s="224"/>
      <c r="AU239" s="224"/>
      <c r="AV239" s="224"/>
      <c r="AW239" s="224"/>
      <c r="AX239" s="224"/>
      <c r="AY239" s="224"/>
    </row>
    <row r="240">
      <c r="A240" s="219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5"/>
      <c r="AA240" s="225"/>
      <c r="AB240" s="225"/>
      <c r="AC240" s="225"/>
      <c r="AD240" s="225"/>
      <c r="AE240" s="225"/>
      <c r="AF240" s="225"/>
      <c r="AG240" s="220"/>
      <c r="AH240" s="220"/>
      <c r="AI240" s="220"/>
      <c r="AJ240" s="220"/>
      <c r="AK240" s="220"/>
      <c r="AL240" s="220"/>
      <c r="AM240" s="220"/>
      <c r="AN240" s="220"/>
      <c r="AO240" s="267"/>
      <c r="AP240" s="220"/>
      <c r="AQ240" s="224"/>
      <c r="AR240" s="224"/>
      <c r="AS240" s="224"/>
      <c r="AT240" s="224"/>
      <c r="AU240" s="224"/>
      <c r="AV240" s="224"/>
      <c r="AW240" s="224"/>
      <c r="AX240" s="224"/>
      <c r="AY240" s="224"/>
    </row>
    <row r="241">
      <c r="A241" s="219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5"/>
      <c r="AA241" s="225"/>
      <c r="AB241" s="225"/>
      <c r="AC241" s="225"/>
      <c r="AD241" s="225"/>
      <c r="AE241" s="225"/>
      <c r="AF241" s="225"/>
      <c r="AG241" s="220"/>
      <c r="AH241" s="220"/>
      <c r="AI241" s="220"/>
      <c r="AJ241" s="220"/>
      <c r="AK241" s="220"/>
      <c r="AL241" s="220"/>
      <c r="AM241" s="220"/>
      <c r="AN241" s="220"/>
      <c r="AO241" s="267"/>
      <c r="AP241" s="220"/>
      <c r="AQ241" s="224"/>
      <c r="AR241" s="224"/>
      <c r="AS241" s="224"/>
      <c r="AT241" s="224"/>
      <c r="AU241" s="224"/>
      <c r="AV241" s="224"/>
      <c r="AW241" s="224"/>
      <c r="AX241" s="224"/>
      <c r="AY241" s="224"/>
    </row>
    <row r="242">
      <c r="A242" s="219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5"/>
      <c r="AA242" s="225"/>
      <c r="AB242" s="225"/>
      <c r="AC242" s="225"/>
      <c r="AD242" s="225"/>
      <c r="AE242" s="225"/>
      <c r="AF242" s="225"/>
      <c r="AG242" s="220"/>
      <c r="AH242" s="220"/>
      <c r="AI242" s="220"/>
      <c r="AJ242" s="220"/>
      <c r="AK242" s="220"/>
      <c r="AL242" s="220"/>
      <c r="AM242" s="220"/>
      <c r="AN242" s="220"/>
      <c r="AO242" s="267"/>
      <c r="AP242" s="220"/>
      <c r="AQ242" s="224"/>
      <c r="AR242" s="224"/>
      <c r="AS242" s="224"/>
      <c r="AT242" s="224"/>
      <c r="AU242" s="224"/>
      <c r="AV242" s="224"/>
      <c r="AW242" s="224"/>
      <c r="AX242" s="224"/>
      <c r="AY242" s="224"/>
    </row>
    <row r="243">
      <c r="A243" s="219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5"/>
      <c r="AA243" s="225"/>
      <c r="AB243" s="225"/>
      <c r="AC243" s="225"/>
      <c r="AD243" s="225"/>
      <c r="AE243" s="225"/>
      <c r="AF243" s="225"/>
      <c r="AG243" s="220"/>
      <c r="AH243" s="220"/>
      <c r="AI243" s="220"/>
      <c r="AJ243" s="220"/>
      <c r="AK243" s="220"/>
      <c r="AL243" s="220"/>
      <c r="AM243" s="220"/>
      <c r="AN243" s="220"/>
      <c r="AO243" s="267"/>
      <c r="AP243" s="220"/>
      <c r="AQ243" s="224"/>
      <c r="AR243" s="224"/>
      <c r="AS243" s="224"/>
      <c r="AT243" s="224"/>
      <c r="AU243" s="224"/>
      <c r="AV243" s="224"/>
      <c r="AW243" s="224"/>
      <c r="AX243" s="224"/>
      <c r="AY243" s="224"/>
    </row>
    <row r="244">
      <c r="A244" s="219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5"/>
      <c r="AA244" s="225"/>
      <c r="AB244" s="225"/>
      <c r="AC244" s="225"/>
      <c r="AD244" s="225"/>
      <c r="AE244" s="225"/>
      <c r="AF244" s="225"/>
      <c r="AG244" s="220"/>
      <c r="AH244" s="220"/>
      <c r="AI244" s="220"/>
      <c r="AJ244" s="220"/>
      <c r="AK244" s="220"/>
      <c r="AL244" s="220"/>
      <c r="AM244" s="220"/>
      <c r="AN244" s="220"/>
      <c r="AO244" s="267"/>
      <c r="AP244" s="220"/>
      <c r="AQ244" s="224"/>
      <c r="AR244" s="224"/>
      <c r="AS244" s="224"/>
      <c r="AT244" s="224"/>
      <c r="AU244" s="224"/>
      <c r="AV244" s="224"/>
      <c r="AW244" s="224"/>
      <c r="AX244" s="224"/>
      <c r="AY244" s="224"/>
    </row>
    <row r="245">
      <c r="A245" s="219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5"/>
      <c r="AA245" s="225"/>
      <c r="AB245" s="225"/>
      <c r="AC245" s="225"/>
      <c r="AD245" s="225"/>
      <c r="AE245" s="225"/>
      <c r="AF245" s="225"/>
      <c r="AG245" s="220"/>
      <c r="AH245" s="220"/>
      <c r="AI245" s="220"/>
      <c r="AJ245" s="220"/>
      <c r="AK245" s="220"/>
      <c r="AL245" s="220"/>
      <c r="AM245" s="220"/>
      <c r="AN245" s="220"/>
      <c r="AO245" s="267"/>
      <c r="AP245" s="220"/>
      <c r="AQ245" s="224"/>
      <c r="AR245" s="224"/>
      <c r="AS245" s="224"/>
      <c r="AT245" s="224"/>
      <c r="AU245" s="224"/>
      <c r="AV245" s="224"/>
      <c r="AW245" s="224"/>
      <c r="AX245" s="224"/>
      <c r="AY245" s="224"/>
    </row>
    <row r="246">
      <c r="A246" s="219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5"/>
      <c r="AA246" s="225"/>
      <c r="AB246" s="225"/>
      <c r="AC246" s="225"/>
      <c r="AD246" s="225"/>
      <c r="AE246" s="225"/>
      <c r="AF246" s="225"/>
      <c r="AG246" s="220"/>
      <c r="AH246" s="220"/>
      <c r="AI246" s="220"/>
      <c r="AJ246" s="220"/>
      <c r="AK246" s="220"/>
      <c r="AL246" s="220"/>
      <c r="AM246" s="220"/>
      <c r="AN246" s="220"/>
      <c r="AO246" s="267"/>
      <c r="AP246" s="220"/>
      <c r="AQ246" s="224"/>
      <c r="AR246" s="224"/>
      <c r="AS246" s="224"/>
      <c r="AT246" s="224"/>
      <c r="AU246" s="224"/>
      <c r="AV246" s="224"/>
      <c r="AW246" s="224"/>
      <c r="AX246" s="224"/>
      <c r="AY246" s="224"/>
    </row>
    <row r="247">
      <c r="A247" s="219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5"/>
      <c r="AA247" s="225"/>
      <c r="AB247" s="225"/>
      <c r="AC247" s="225"/>
      <c r="AD247" s="225"/>
      <c r="AE247" s="225"/>
      <c r="AF247" s="225"/>
      <c r="AG247" s="220"/>
      <c r="AH247" s="220"/>
      <c r="AI247" s="220"/>
      <c r="AJ247" s="220"/>
      <c r="AK247" s="220"/>
      <c r="AL247" s="220"/>
      <c r="AM247" s="220"/>
      <c r="AN247" s="220"/>
      <c r="AO247" s="267"/>
      <c r="AP247" s="220"/>
      <c r="AQ247" s="224"/>
      <c r="AR247" s="224"/>
      <c r="AS247" s="224"/>
      <c r="AT247" s="224"/>
      <c r="AU247" s="224"/>
      <c r="AV247" s="224"/>
      <c r="AW247" s="224"/>
      <c r="AX247" s="224"/>
      <c r="AY247" s="224"/>
    </row>
    <row r="248">
      <c r="A248" s="219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5"/>
      <c r="AA248" s="225"/>
      <c r="AB248" s="225"/>
      <c r="AC248" s="225"/>
      <c r="AD248" s="225"/>
      <c r="AE248" s="225"/>
      <c r="AF248" s="225"/>
      <c r="AG248" s="220"/>
      <c r="AH248" s="220"/>
      <c r="AI248" s="220"/>
      <c r="AJ248" s="220"/>
      <c r="AK248" s="220"/>
      <c r="AL248" s="220"/>
      <c r="AM248" s="220"/>
      <c r="AN248" s="220"/>
      <c r="AO248" s="267"/>
      <c r="AP248" s="220"/>
      <c r="AQ248" s="224"/>
      <c r="AR248" s="224"/>
      <c r="AS248" s="224"/>
      <c r="AT248" s="224"/>
      <c r="AU248" s="224"/>
      <c r="AV248" s="224"/>
      <c r="AW248" s="224"/>
      <c r="AX248" s="224"/>
      <c r="AY248" s="224"/>
    </row>
    <row r="249">
      <c r="A249" s="219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5"/>
      <c r="AA249" s="225"/>
      <c r="AB249" s="225"/>
      <c r="AC249" s="225"/>
      <c r="AD249" s="225"/>
      <c r="AE249" s="225"/>
      <c r="AF249" s="225"/>
      <c r="AG249" s="220"/>
      <c r="AH249" s="220"/>
      <c r="AI249" s="220"/>
      <c r="AJ249" s="220"/>
      <c r="AK249" s="220"/>
      <c r="AL249" s="220"/>
      <c r="AM249" s="220"/>
      <c r="AN249" s="220"/>
      <c r="AO249" s="267"/>
      <c r="AP249" s="220"/>
      <c r="AQ249" s="224"/>
      <c r="AR249" s="224"/>
      <c r="AS249" s="224"/>
      <c r="AT249" s="224"/>
      <c r="AU249" s="224"/>
      <c r="AV249" s="224"/>
      <c r="AW249" s="224"/>
      <c r="AX249" s="224"/>
      <c r="AY249" s="224"/>
    </row>
    <row r="250">
      <c r="A250" s="219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5"/>
      <c r="AA250" s="225"/>
      <c r="AB250" s="225"/>
      <c r="AC250" s="225"/>
      <c r="AD250" s="225"/>
      <c r="AE250" s="225"/>
      <c r="AF250" s="225"/>
      <c r="AG250" s="220"/>
      <c r="AH250" s="220"/>
      <c r="AI250" s="220"/>
      <c r="AJ250" s="220"/>
      <c r="AK250" s="220"/>
      <c r="AL250" s="220"/>
      <c r="AM250" s="220"/>
      <c r="AN250" s="220"/>
      <c r="AO250" s="267"/>
      <c r="AP250" s="220"/>
      <c r="AQ250" s="224"/>
      <c r="AR250" s="224"/>
      <c r="AS250" s="224"/>
      <c r="AT250" s="224"/>
      <c r="AU250" s="224"/>
      <c r="AV250" s="224"/>
      <c r="AW250" s="224"/>
      <c r="AX250" s="224"/>
      <c r="AY250" s="224"/>
    </row>
    <row r="251">
      <c r="A251" s="219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5"/>
      <c r="AA251" s="225"/>
      <c r="AB251" s="225"/>
      <c r="AC251" s="225"/>
      <c r="AD251" s="225"/>
      <c r="AE251" s="225"/>
      <c r="AF251" s="225"/>
      <c r="AG251" s="220"/>
      <c r="AH251" s="220"/>
      <c r="AI251" s="220"/>
      <c r="AJ251" s="220"/>
      <c r="AK251" s="220"/>
      <c r="AL251" s="220"/>
      <c r="AM251" s="220"/>
      <c r="AN251" s="220"/>
      <c r="AO251" s="267"/>
      <c r="AP251" s="220"/>
      <c r="AQ251" s="224"/>
      <c r="AR251" s="224"/>
      <c r="AS251" s="224"/>
      <c r="AT251" s="224"/>
      <c r="AU251" s="224"/>
      <c r="AV251" s="224"/>
      <c r="AW251" s="224"/>
      <c r="AX251" s="224"/>
      <c r="AY251" s="224"/>
    </row>
    <row r="252">
      <c r="A252" s="219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5"/>
      <c r="AA252" s="225"/>
      <c r="AB252" s="225"/>
      <c r="AC252" s="225"/>
      <c r="AD252" s="225"/>
      <c r="AE252" s="225"/>
      <c r="AF252" s="225"/>
      <c r="AG252" s="220"/>
      <c r="AH252" s="220"/>
      <c r="AI252" s="220"/>
      <c r="AJ252" s="220"/>
      <c r="AK252" s="220"/>
      <c r="AL252" s="220"/>
      <c r="AM252" s="220"/>
      <c r="AN252" s="220"/>
      <c r="AO252" s="267"/>
      <c r="AP252" s="220"/>
      <c r="AQ252" s="224"/>
      <c r="AR252" s="224"/>
      <c r="AS252" s="224"/>
      <c r="AT252" s="224"/>
      <c r="AU252" s="224"/>
      <c r="AV252" s="224"/>
      <c r="AW252" s="224"/>
      <c r="AX252" s="224"/>
      <c r="AY252" s="224"/>
    </row>
    <row r="253">
      <c r="A253" s="219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5"/>
      <c r="AA253" s="225"/>
      <c r="AB253" s="225"/>
      <c r="AC253" s="225"/>
      <c r="AD253" s="225"/>
      <c r="AE253" s="225"/>
      <c r="AF253" s="225"/>
      <c r="AG253" s="220"/>
      <c r="AH253" s="220"/>
      <c r="AI253" s="220"/>
      <c r="AJ253" s="220"/>
      <c r="AK253" s="220"/>
      <c r="AL253" s="220"/>
      <c r="AM253" s="220"/>
      <c r="AN253" s="220"/>
      <c r="AO253" s="267"/>
      <c r="AP253" s="220"/>
      <c r="AQ253" s="224"/>
      <c r="AR253" s="224"/>
      <c r="AS253" s="224"/>
      <c r="AT253" s="224"/>
      <c r="AU253" s="224"/>
      <c r="AV253" s="224"/>
      <c r="AW253" s="224"/>
      <c r="AX253" s="224"/>
      <c r="AY253" s="224"/>
    </row>
    <row r="254">
      <c r="A254" s="219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5"/>
      <c r="AA254" s="225"/>
      <c r="AB254" s="225"/>
      <c r="AC254" s="225"/>
      <c r="AD254" s="225"/>
      <c r="AE254" s="225"/>
      <c r="AF254" s="225"/>
      <c r="AG254" s="220"/>
      <c r="AH254" s="220"/>
      <c r="AI254" s="220"/>
      <c r="AJ254" s="220"/>
      <c r="AK254" s="220"/>
      <c r="AL254" s="220"/>
      <c r="AM254" s="220"/>
      <c r="AN254" s="220"/>
      <c r="AO254" s="267"/>
      <c r="AP254" s="220"/>
      <c r="AQ254" s="224"/>
      <c r="AR254" s="224"/>
      <c r="AS254" s="224"/>
      <c r="AT254" s="224"/>
      <c r="AU254" s="224"/>
      <c r="AV254" s="224"/>
      <c r="AW254" s="224"/>
      <c r="AX254" s="224"/>
      <c r="AY254" s="224"/>
    </row>
    <row r="255">
      <c r="A255" s="219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5"/>
      <c r="AA255" s="225"/>
      <c r="AB255" s="225"/>
      <c r="AC255" s="225"/>
      <c r="AD255" s="225"/>
      <c r="AE255" s="225"/>
      <c r="AF255" s="225"/>
      <c r="AG255" s="220"/>
      <c r="AH255" s="220"/>
      <c r="AI255" s="220"/>
      <c r="AJ255" s="220"/>
      <c r="AK255" s="220"/>
      <c r="AL255" s="220"/>
      <c r="AM255" s="220"/>
      <c r="AN255" s="220"/>
      <c r="AO255" s="267"/>
      <c r="AP255" s="220"/>
      <c r="AQ255" s="224"/>
      <c r="AR255" s="224"/>
      <c r="AS255" s="224"/>
      <c r="AT255" s="224"/>
      <c r="AU255" s="224"/>
      <c r="AV255" s="224"/>
      <c r="AW255" s="224"/>
      <c r="AX255" s="224"/>
      <c r="AY255" s="224"/>
    </row>
    <row r="256">
      <c r="A256" s="219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5"/>
      <c r="AA256" s="225"/>
      <c r="AB256" s="225"/>
      <c r="AC256" s="225"/>
      <c r="AD256" s="225"/>
      <c r="AE256" s="225"/>
      <c r="AF256" s="225"/>
      <c r="AG256" s="220"/>
      <c r="AH256" s="220"/>
      <c r="AI256" s="220"/>
      <c r="AJ256" s="220"/>
      <c r="AK256" s="220"/>
      <c r="AL256" s="220"/>
      <c r="AM256" s="220"/>
      <c r="AN256" s="220"/>
      <c r="AO256" s="267"/>
      <c r="AP256" s="220"/>
      <c r="AQ256" s="224"/>
      <c r="AR256" s="224"/>
      <c r="AS256" s="224"/>
      <c r="AT256" s="224"/>
      <c r="AU256" s="224"/>
      <c r="AV256" s="224"/>
      <c r="AW256" s="224"/>
      <c r="AX256" s="224"/>
      <c r="AY256" s="224"/>
    </row>
    <row r="257">
      <c r="A257" s="219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5"/>
      <c r="AA257" s="225"/>
      <c r="AB257" s="225"/>
      <c r="AC257" s="225"/>
      <c r="AD257" s="225"/>
      <c r="AE257" s="225"/>
      <c r="AF257" s="225"/>
      <c r="AG257" s="220"/>
      <c r="AH257" s="220"/>
      <c r="AI257" s="220"/>
      <c r="AJ257" s="220"/>
      <c r="AK257" s="220"/>
      <c r="AL257" s="220"/>
      <c r="AM257" s="220"/>
      <c r="AN257" s="220"/>
      <c r="AO257" s="267"/>
      <c r="AP257" s="220"/>
      <c r="AQ257" s="224"/>
      <c r="AR257" s="224"/>
      <c r="AS257" s="224"/>
      <c r="AT257" s="224"/>
      <c r="AU257" s="224"/>
      <c r="AV257" s="224"/>
      <c r="AW257" s="224"/>
      <c r="AX257" s="224"/>
      <c r="AY257" s="224"/>
    </row>
    <row r="258">
      <c r="A258" s="219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5"/>
      <c r="AA258" s="225"/>
      <c r="AB258" s="225"/>
      <c r="AC258" s="225"/>
      <c r="AD258" s="225"/>
      <c r="AE258" s="225"/>
      <c r="AF258" s="225"/>
      <c r="AG258" s="220"/>
      <c r="AH258" s="220"/>
      <c r="AI258" s="220"/>
      <c r="AJ258" s="220"/>
      <c r="AK258" s="220"/>
      <c r="AL258" s="220"/>
      <c r="AM258" s="220"/>
      <c r="AN258" s="220"/>
      <c r="AO258" s="267"/>
      <c r="AP258" s="220"/>
      <c r="AQ258" s="224"/>
      <c r="AR258" s="224"/>
      <c r="AS258" s="224"/>
      <c r="AT258" s="224"/>
      <c r="AU258" s="224"/>
      <c r="AV258" s="224"/>
      <c r="AW258" s="224"/>
      <c r="AX258" s="224"/>
      <c r="AY258" s="224"/>
    </row>
    <row r="259">
      <c r="A259" s="219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5"/>
      <c r="AA259" s="225"/>
      <c r="AB259" s="225"/>
      <c r="AC259" s="225"/>
      <c r="AD259" s="225"/>
      <c r="AE259" s="225"/>
      <c r="AF259" s="225"/>
      <c r="AG259" s="220"/>
      <c r="AH259" s="220"/>
      <c r="AI259" s="220"/>
      <c r="AJ259" s="220"/>
      <c r="AK259" s="220"/>
      <c r="AL259" s="220"/>
      <c r="AM259" s="220"/>
      <c r="AN259" s="220"/>
      <c r="AO259" s="267"/>
      <c r="AP259" s="220"/>
      <c r="AQ259" s="224"/>
      <c r="AR259" s="224"/>
      <c r="AS259" s="224"/>
      <c r="AT259" s="224"/>
      <c r="AU259" s="224"/>
      <c r="AV259" s="224"/>
      <c r="AW259" s="224"/>
      <c r="AX259" s="224"/>
      <c r="AY259" s="224"/>
    </row>
    <row r="260">
      <c r="A260" s="219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5"/>
      <c r="AA260" s="225"/>
      <c r="AB260" s="225"/>
      <c r="AC260" s="225"/>
      <c r="AD260" s="225"/>
      <c r="AE260" s="225"/>
      <c r="AF260" s="225"/>
      <c r="AG260" s="220"/>
      <c r="AH260" s="220"/>
      <c r="AI260" s="220"/>
      <c r="AJ260" s="220"/>
      <c r="AK260" s="220"/>
      <c r="AL260" s="220"/>
      <c r="AM260" s="220"/>
      <c r="AN260" s="220"/>
      <c r="AO260" s="267"/>
      <c r="AP260" s="220"/>
      <c r="AQ260" s="224"/>
      <c r="AR260" s="224"/>
      <c r="AS260" s="224"/>
      <c r="AT260" s="224"/>
      <c r="AU260" s="224"/>
      <c r="AV260" s="224"/>
      <c r="AW260" s="224"/>
      <c r="AX260" s="224"/>
      <c r="AY260" s="224"/>
    </row>
    <row r="261">
      <c r="A261" s="219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5"/>
      <c r="AA261" s="225"/>
      <c r="AB261" s="225"/>
      <c r="AC261" s="225"/>
      <c r="AD261" s="225"/>
      <c r="AE261" s="225"/>
      <c r="AF261" s="225"/>
      <c r="AG261" s="220"/>
      <c r="AH261" s="220"/>
      <c r="AI261" s="220"/>
      <c r="AJ261" s="220"/>
      <c r="AK261" s="220"/>
      <c r="AL261" s="220"/>
      <c r="AM261" s="220"/>
      <c r="AN261" s="220"/>
      <c r="AO261" s="267"/>
      <c r="AP261" s="220"/>
      <c r="AQ261" s="224"/>
      <c r="AR261" s="224"/>
      <c r="AS261" s="224"/>
      <c r="AT261" s="224"/>
      <c r="AU261" s="224"/>
      <c r="AV261" s="224"/>
      <c r="AW261" s="224"/>
      <c r="AX261" s="224"/>
      <c r="AY261" s="224"/>
    </row>
    <row r="262">
      <c r="A262" s="219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5"/>
      <c r="AA262" s="225"/>
      <c r="AB262" s="225"/>
      <c r="AC262" s="225"/>
      <c r="AD262" s="225"/>
      <c r="AE262" s="225"/>
      <c r="AF262" s="225"/>
      <c r="AG262" s="220"/>
      <c r="AH262" s="220"/>
      <c r="AI262" s="220"/>
      <c r="AJ262" s="220"/>
      <c r="AK262" s="220"/>
      <c r="AL262" s="220"/>
      <c r="AM262" s="220"/>
      <c r="AN262" s="220"/>
      <c r="AO262" s="267"/>
      <c r="AP262" s="220"/>
      <c r="AQ262" s="224"/>
      <c r="AR262" s="224"/>
      <c r="AS262" s="224"/>
      <c r="AT262" s="224"/>
      <c r="AU262" s="224"/>
      <c r="AV262" s="224"/>
      <c r="AW262" s="224"/>
      <c r="AX262" s="224"/>
      <c r="AY262" s="224"/>
    </row>
    <row r="263">
      <c r="A263" s="219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5"/>
      <c r="AA263" s="225"/>
      <c r="AB263" s="225"/>
      <c r="AC263" s="225"/>
      <c r="AD263" s="225"/>
      <c r="AE263" s="225"/>
      <c r="AF263" s="225"/>
      <c r="AG263" s="220"/>
      <c r="AH263" s="220"/>
      <c r="AI263" s="220"/>
      <c r="AJ263" s="220"/>
      <c r="AK263" s="220"/>
      <c r="AL263" s="220"/>
      <c r="AM263" s="220"/>
      <c r="AN263" s="220"/>
      <c r="AO263" s="267"/>
      <c r="AP263" s="220"/>
      <c r="AQ263" s="224"/>
      <c r="AR263" s="224"/>
      <c r="AS263" s="224"/>
      <c r="AT263" s="224"/>
      <c r="AU263" s="224"/>
      <c r="AV263" s="224"/>
      <c r="AW263" s="224"/>
      <c r="AX263" s="224"/>
      <c r="AY263" s="224"/>
    </row>
    <row r="264">
      <c r="A264" s="219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5"/>
      <c r="AA264" s="225"/>
      <c r="AB264" s="225"/>
      <c r="AC264" s="225"/>
      <c r="AD264" s="225"/>
      <c r="AE264" s="225"/>
      <c r="AF264" s="225"/>
      <c r="AG264" s="220"/>
      <c r="AH264" s="220"/>
      <c r="AI264" s="220"/>
      <c r="AJ264" s="220"/>
      <c r="AK264" s="220"/>
      <c r="AL264" s="220"/>
      <c r="AM264" s="220"/>
      <c r="AN264" s="220"/>
      <c r="AO264" s="267"/>
      <c r="AP264" s="220"/>
      <c r="AQ264" s="224"/>
      <c r="AR264" s="224"/>
      <c r="AS264" s="224"/>
      <c r="AT264" s="224"/>
      <c r="AU264" s="224"/>
      <c r="AV264" s="224"/>
      <c r="AW264" s="224"/>
      <c r="AX264" s="224"/>
      <c r="AY264" s="224"/>
    </row>
    <row r="265">
      <c r="A265" s="219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5"/>
      <c r="AA265" s="225"/>
      <c r="AB265" s="225"/>
      <c r="AC265" s="225"/>
      <c r="AD265" s="225"/>
      <c r="AE265" s="225"/>
      <c r="AF265" s="225"/>
      <c r="AG265" s="220"/>
      <c r="AH265" s="220"/>
      <c r="AI265" s="220"/>
      <c r="AJ265" s="220"/>
      <c r="AK265" s="220"/>
      <c r="AL265" s="220"/>
      <c r="AM265" s="220"/>
      <c r="AN265" s="220"/>
      <c r="AO265" s="267"/>
      <c r="AP265" s="220"/>
      <c r="AQ265" s="224"/>
      <c r="AR265" s="224"/>
      <c r="AS265" s="224"/>
      <c r="AT265" s="224"/>
      <c r="AU265" s="224"/>
      <c r="AV265" s="224"/>
      <c r="AW265" s="224"/>
      <c r="AX265" s="224"/>
      <c r="AY265" s="224"/>
    </row>
    <row r="266">
      <c r="A266" s="219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5"/>
      <c r="AA266" s="225"/>
      <c r="AB266" s="225"/>
      <c r="AC266" s="225"/>
      <c r="AD266" s="225"/>
      <c r="AE266" s="225"/>
      <c r="AF266" s="225"/>
      <c r="AG266" s="220"/>
      <c r="AH266" s="220"/>
      <c r="AI266" s="220"/>
      <c r="AJ266" s="220"/>
      <c r="AK266" s="220"/>
      <c r="AL266" s="220"/>
      <c r="AM266" s="220"/>
      <c r="AN266" s="220"/>
      <c r="AO266" s="267"/>
      <c r="AP266" s="220"/>
      <c r="AQ266" s="224"/>
      <c r="AR266" s="224"/>
      <c r="AS266" s="224"/>
      <c r="AT266" s="224"/>
      <c r="AU266" s="224"/>
      <c r="AV266" s="224"/>
      <c r="AW266" s="224"/>
      <c r="AX266" s="224"/>
      <c r="AY266" s="224"/>
    </row>
    <row r="267">
      <c r="A267" s="219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5"/>
      <c r="AA267" s="225"/>
      <c r="AB267" s="225"/>
      <c r="AC267" s="225"/>
      <c r="AD267" s="225"/>
      <c r="AE267" s="225"/>
      <c r="AF267" s="225"/>
      <c r="AG267" s="220"/>
      <c r="AH267" s="220"/>
      <c r="AI267" s="220"/>
      <c r="AJ267" s="220"/>
      <c r="AK267" s="220"/>
      <c r="AL267" s="220"/>
      <c r="AM267" s="220"/>
      <c r="AN267" s="220"/>
      <c r="AO267" s="267"/>
      <c r="AP267" s="220"/>
      <c r="AQ267" s="224"/>
      <c r="AR267" s="224"/>
      <c r="AS267" s="224"/>
      <c r="AT267" s="224"/>
      <c r="AU267" s="224"/>
      <c r="AV267" s="224"/>
      <c r="AW267" s="224"/>
      <c r="AX267" s="224"/>
      <c r="AY267" s="224"/>
    </row>
    <row r="268">
      <c r="A268" s="219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5"/>
      <c r="AA268" s="225"/>
      <c r="AB268" s="225"/>
      <c r="AC268" s="225"/>
      <c r="AD268" s="225"/>
      <c r="AE268" s="225"/>
      <c r="AF268" s="225"/>
      <c r="AG268" s="220"/>
      <c r="AH268" s="220"/>
      <c r="AI268" s="220"/>
      <c r="AJ268" s="220"/>
      <c r="AK268" s="220"/>
      <c r="AL268" s="220"/>
      <c r="AM268" s="220"/>
      <c r="AN268" s="220"/>
      <c r="AO268" s="267"/>
      <c r="AP268" s="220"/>
      <c r="AQ268" s="224"/>
      <c r="AR268" s="224"/>
      <c r="AS268" s="224"/>
      <c r="AT268" s="224"/>
      <c r="AU268" s="224"/>
      <c r="AV268" s="224"/>
      <c r="AW268" s="224"/>
      <c r="AX268" s="224"/>
      <c r="AY268" s="224"/>
    </row>
    <row r="269">
      <c r="A269" s="219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5"/>
      <c r="AA269" s="225"/>
      <c r="AB269" s="225"/>
      <c r="AC269" s="225"/>
      <c r="AD269" s="225"/>
      <c r="AE269" s="225"/>
      <c r="AF269" s="225"/>
      <c r="AG269" s="220"/>
      <c r="AH269" s="220"/>
      <c r="AI269" s="220"/>
      <c r="AJ269" s="220"/>
      <c r="AK269" s="220"/>
      <c r="AL269" s="220"/>
      <c r="AM269" s="220"/>
      <c r="AN269" s="220"/>
      <c r="AO269" s="267"/>
      <c r="AP269" s="220"/>
      <c r="AQ269" s="224"/>
      <c r="AR269" s="224"/>
      <c r="AS269" s="224"/>
      <c r="AT269" s="224"/>
      <c r="AU269" s="224"/>
      <c r="AV269" s="224"/>
      <c r="AW269" s="224"/>
      <c r="AX269" s="224"/>
      <c r="AY269" s="224"/>
    </row>
    <row r="270">
      <c r="A270" s="219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5"/>
      <c r="AA270" s="225"/>
      <c r="AB270" s="225"/>
      <c r="AC270" s="225"/>
      <c r="AD270" s="225"/>
      <c r="AE270" s="225"/>
      <c r="AF270" s="225"/>
      <c r="AG270" s="220"/>
      <c r="AH270" s="220"/>
      <c r="AI270" s="220"/>
      <c r="AJ270" s="220"/>
      <c r="AK270" s="220"/>
      <c r="AL270" s="220"/>
      <c r="AM270" s="220"/>
      <c r="AN270" s="220"/>
      <c r="AO270" s="267"/>
      <c r="AP270" s="220"/>
      <c r="AQ270" s="224"/>
      <c r="AR270" s="224"/>
      <c r="AS270" s="224"/>
      <c r="AT270" s="224"/>
      <c r="AU270" s="224"/>
      <c r="AV270" s="224"/>
      <c r="AW270" s="224"/>
      <c r="AX270" s="224"/>
      <c r="AY270" s="224"/>
    </row>
    <row r="271">
      <c r="A271" s="219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5"/>
      <c r="AA271" s="225"/>
      <c r="AB271" s="225"/>
      <c r="AC271" s="225"/>
      <c r="AD271" s="225"/>
      <c r="AE271" s="225"/>
      <c r="AF271" s="225"/>
      <c r="AG271" s="220"/>
      <c r="AH271" s="220"/>
      <c r="AI271" s="220"/>
      <c r="AJ271" s="220"/>
      <c r="AK271" s="220"/>
      <c r="AL271" s="220"/>
      <c r="AM271" s="220"/>
      <c r="AN271" s="220"/>
      <c r="AO271" s="267"/>
      <c r="AP271" s="220"/>
      <c r="AQ271" s="224"/>
      <c r="AR271" s="224"/>
      <c r="AS271" s="224"/>
      <c r="AT271" s="224"/>
      <c r="AU271" s="224"/>
      <c r="AV271" s="224"/>
      <c r="AW271" s="224"/>
      <c r="AX271" s="224"/>
      <c r="AY271" s="224"/>
    </row>
    <row r="272">
      <c r="A272" s="219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5"/>
      <c r="AA272" s="225"/>
      <c r="AB272" s="225"/>
      <c r="AC272" s="225"/>
      <c r="AD272" s="225"/>
      <c r="AE272" s="225"/>
      <c r="AF272" s="225"/>
      <c r="AG272" s="220"/>
      <c r="AH272" s="220"/>
      <c r="AI272" s="220"/>
      <c r="AJ272" s="220"/>
      <c r="AK272" s="220"/>
      <c r="AL272" s="220"/>
      <c r="AM272" s="220"/>
      <c r="AN272" s="220"/>
      <c r="AO272" s="267"/>
      <c r="AP272" s="220"/>
      <c r="AQ272" s="224"/>
      <c r="AR272" s="224"/>
      <c r="AS272" s="224"/>
      <c r="AT272" s="224"/>
      <c r="AU272" s="224"/>
      <c r="AV272" s="224"/>
      <c r="AW272" s="224"/>
      <c r="AX272" s="224"/>
      <c r="AY272" s="224"/>
    </row>
    <row r="273">
      <c r="A273" s="219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5"/>
      <c r="AA273" s="225"/>
      <c r="AB273" s="225"/>
      <c r="AC273" s="225"/>
      <c r="AD273" s="225"/>
      <c r="AE273" s="225"/>
      <c r="AF273" s="225"/>
      <c r="AG273" s="220"/>
      <c r="AH273" s="220"/>
      <c r="AI273" s="220"/>
      <c r="AJ273" s="220"/>
      <c r="AK273" s="220"/>
      <c r="AL273" s="220"/>
      <c r="AM273" s="220"/>
      <c r="AN273" s="220"/>
      <c r="AO273" s="267"/>
      <c r="AP273" s="220"/>
      <c r="AQ273" s="224"/>
      <c r="AR273" s="224"/>
      <c r="AS273" s="224"/>
      <c r="AT273" s="224"/>
      <c r="AU273" s="224"/>
      <c r="AV273" s="224"/>
      <c r="AW273" s="224"/>
      <c r="AX273" s="224"/>
      <c r="AY273" s="224"/>
    </row>
    <row r="274">
      <c r="A274" s="219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5"/>
      <c r="AA274" s="225"/>
      <c r="AB274" s="225"/>
      <c r="AC274" s="225"/>
      <c r="AD274" s="225"/>
      <c r="AE274" s="225"/>
      <c r="AF274" s="225"/>
      <c r="AG274" s="220"/>
      <c r="AH274" s="220"/>
      <c r="AI274" s="220"/>
      <c r="AJ274" s="220"/>
      <c r="AK274" s="220"/>
      <c r="AL274" s="220"/>
      <c r="AM274" s="220"/>
      <c r="AN274" s="220"/>
      <c r="AO274" s="267"/>
      <c r="AP274" s="220"/>
      <c r="AQ274" s="224"/>
      <c r="AR274" s="224"/>
      <c r="AS274" s="224"/>
      <c r="AT274" s="224"/>
      <c r="AU274" s="224"/>
      <c r="AV274" s="224"/>
      <c r="AW274" s="224"/>
      <c r="AX274" s="224"/>
      <c r="AY274" s="224"/>
    </row>
    <row r="275">
      <c r="A275" s="219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5"/>
      <c r="AA275" s="225"/>
      <c r="AB275" s="225"/>
      <c r="AC275" s="225"/>
      <c r="AD275" s="225"/>
      <c r="AE275" s="225"/>
      <c r="AF275" s="225"/>
      <c r="AG275" s="220"/>
      <c r="AH275" s="220"/>
      <c r="AI275" s="220"/>
      <c r="AJ275" s="220"/>
      <c r="AK275" s="220"/>
      <c r="AL275" s="220"/>
      <c r="AM275" s="220"/>
      <c r="AN275" s="220"/>
      <c r="AO275" s="267"/>
      <c r="AP275" s="220"/>
      <c r="AQ275" s="224"/>
      <c r="AR275" s="224"/>
      <c r="AS275" s="224"/>
      <c r="AT275" s="224"/>
      <c r="AU275" s="224"/>
      <c r="AV275" s="224"/>
      <c r="AW275" s="224"/>
      <c r="AX275" s="224"/>
      <c r="AY275" s="224"/>
    </row>
    <row r="276">
      <c r="A276" s="219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5"/>
      <c r="AA276" s="225"/>
      <c r="AB276" s="225"/>
      <c r="AC276" s="225"/>
      <c r="AD276" s="225"/>
      <c r="AE276" s="225"/>
      <c r="AF276" s="225"/>
      <c r="AG276" s="220"/>
      <c r="AH276" s="220"/>
      <c r="AI276" s="220"/>
      <c r="AJ276" s="220"/>
      <c r="AK276" s="220"/>
      <c r="AL276" s="220"/>
      <c r="AM276" s="220"/>
      <c r="AN276" s="220"/>
      <c r="AO276" s="267"/>
      <c r="AP276" s="220"/>
      <c r="AQ276" s="224"/>
      <c r="AR276" s="224"/>
      <c r="AS276" s="224"/>
      <c r="AT276" s="224"/>
      <c r="AU276" s="224"/>
      <c r="AV276" s="224"/>
      <c r="AW276" s="224"/>
      <c r="AX276" s="224"/>
      <c r="AY276" s="224"/>
    </row>
    <row r="277">
      <c r="A277" s="219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5"/>
      <c r="AA277" s="225"/>
      <c r="AB277" s="225"/>
      <c r="AC277" s="225"/>
      <c r="AD277" s="225"/>
      <c r="AE277" s="225"/>
      <c r="AF277" s="225"/>
      <c r="AG277" s="220"/>
      <c r="AH277" s="220"/>
      <c r="AI277" s="220"/>
      <c r="AJ277" s="220"/>
      <c r="AK277" s="220"/>
      <c r="AL277" s="220"/>
      <c r="AM277" s="220"/>
      <c r="AN277" s="220"/>
      <c r="AO277" s="267"/>
      <c r="AP277" s="220"/>
      <c r="AQ277" s="224"/>
      <c r="AR277" s="224"/>
      <c r="AS277" s="224"/>
      <c r="AT277" s="224"/>
      <c r="AU277" s="224"/>
      <c r="AV277" s="224"/>
      <c r="AW277" s="224"/>
      <c r="AX277" s="224"/>
      <c r="AY277" s="224"/>
    </row>
    <row r="278">
      <c r="A278" s="219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5"/>
      <c r="AA278" s="225"/>
      <c r="AB278" s="225"/>
      <c r="AC278" s="225"/>
      <c r="AD278" s="225"/>
      <c r="AE278" s="225"/>
      <c r="AF278" s="225"/>
      <c r="AG278" s="220"/>
      <c r="AH278" s="220"/>
      <c r="AI278" s="220"/>
      <c r="AJ278" s="220"/>
      <c r="AK278" s="220"/>
      <c r="AL278" s="220"/>
      <c r="AM278" s="220"/>
      <c r="AN278" s="220"/>
      <c r="AO278" s="267"/>
      <c r="AP278" s="220"/>
      <c r="AQ278" s="224"/>
      <c r="AR278" s="224"/>
      <c r="AS278" s="224"/>
      <c r="AT278" s="224"/>
      <c r="AU278" s="224"/>
      <c r="AV278" s="224"/>
      <c r="AW278" s="224"/>
      <c r="AX278" s="224"/>
      <c r="AY278" s="224"/>
    </row>
    <row r="279">
      <c r="A279" s="219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5"/>
      <c r="AA279" s="225"/>
      <c r="AB279" s="225"/>
      <c r="AC279" s="225"/>
      <c r="AD279" s="225"/>
      <c r="AE279" s="225"/>
      <c r="AF279" s="225"/>
      <c r="AG279" s="220"/>
      <c r="AH279" s="220"/>
      <c r="AI279" s="220"/>
      <c r="AJ279" s="220"/>
      <c r="AK279" s="220"/>
      <c r="AL279" s="220"/>
      <c r="AM279" s="220"/>
      <c r="AN279" s="220"/>
      <c r="AO279" s="267"/>
      <c r="AP279" s="220"/>
      <c r="AQ279" s="224"/>
      <c r="AR279" s="224"/>
      <c r="AS279" s="224"/>
      <c r="AT279" s="224"/>
      <c r="AU279" s="224"/>
      <c r="AV279" s="224"/>
      <c r="AW279" s="224"/>
      <c r="AX279" s="224"/>
      <c r="AY279" s="224"/>
    </row>
    <row r="280">
      <c r="A280" s="219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5"/>
      <c r="AA280" s="225"/>
      <c r="AB280" s="225"/>
      <c r="AC280" s="225"/>
      <c r="AD280" s="225"/>
      <c r="AE280" s="225"/>
      <c r="AF280" s="225"/>
      <c r="AG280" s="220"/>
      <c r="AH280" s="220"/>
      <c r="AI280" s="220"/>
      <c r="AJ280" s="220"/>
      <c r="AK280" s="220"/>
      <c r="AL280" s="220"/>
      <c r="AM280" s="220"/>
      <c r="AN280" s="220"/>
      <c r="AO280" s="267"/>
      <c r="AP280" s="220"/>
      <c r="AQ280" s="224"/>
      <c r="AR280" s="224"/>
      <c r="AS280" s="224"/>
      <c r="AT280" s="224"/>
      <c r="AU280" s="224"/>
      <c r="AV280" s="224"/>
      <c r="AW280" s="224"/>
      <c r="AX280" s="224"/>
      <c r="AY280" s="224"/>
    </row>
    <row r="281">
      <c r="A281" s="219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5"/>
      <c r="AA281" s="225"/>
      <c r="AB281" s="225"/>
      <c r="AC281" s="225"/>
      <c r="AD281" s="225"/>
      <c r="AE281" s="225"/>
      <c r="AF281" s="225"/>
      <c r="AG281" s="220"/>
      <c r="AH281" s="220"/>
      <c r="AI281" s="220"/>
      <c r="AJ281" s="220"/>
      <c r="AK281" s="220"/>
      <c r="AL281" s="220"/>
      <c r="AM281" s="220"/>
      <c r="AN281" s="220"/>
      <c r="AO281" s="267"/>
      <c r="AP281" s="220"/>
      <c r="AQ281" s="224"/>
      <c r="AR281" s="224"/>
      <c r="AS281" s="224"/>
      <c r="AT281" s="224"/>
      <c r="AU281" s="224"/>
      <c r="AV281" s="224"/>
      <c r="AW281" s="224"/>
      <c r="AX281" s="224"/>
      <c r="AY281" s="224"/>
    </row>
    <row r="282">
      <c r="A282" s="219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5"/>
      <c r="AA282" s="225"/>
      <c r="AB282" s="225"/>
      <c r="AC282" s="225"/>
      <c r="AD282" s="225"/>
      <c r="AE282" s="225"/>
      <c r="AF282" s="225"/>
      <c r="AG282" s="220"/>
      <c r="AH282" s="220"/>
      <c r="AI282" s="220"/>
      <c r="AJ282" s="220"/>
      <c r="AK282" s="220"/>
      <c r="AL282" s="220"/>
      <c r="AM282" s="220"/>
      <c r="AN282" s="220"/>
      <c r="AO282" s="267"/>
      <c r="AP282" s="220"/>
      <c r="AQ282" s="224"/>
      <c r="AR282" s="224"/>
      <c r="AS282" s="224"/>
      <c r="AT282" s="224"/>
      <c r="AU282" s="224"/>
      <c r="AV282" s="224"/>
      <c r="AW282" s="224"/>
      <c r="AX282" s="224"/>
      <c r="AY282" s="224"/>
    </row>
    <row r="283">
      <c r="A283" s="219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5"/>
      <c r="AA283" s="225"/>
      <c r="AB283" s="225"/>
      <c r="AC283" s="225"/>
      <c r="AD283" s="225"/>
      <c r="AE283" s="225"/>
      <c r="AF283" s="225"/>
      <c r="AG283" s="220"/>
      <c r="AH283" s="220"/>
      <c r="AI283" s="220"/>
      <c r="AJ283" s="220"/>
      <c r="AK283" s="220"/>
      <c r="AL283" s="220"/>
      <c r="AM283" s="220"/>
      <c r="AN283" s="220"/>
      <c r="AO283" s="267"/>
      <c r="AP283" s="220"/>
      <c r="AQ283" s="224"/>
      <c r="AR283" s="224"/>
      <c r="AS283" s="224"/>
      <c r="AT283" s="224"/>
      <c r="AU283" s="224"/>
      <c r="AV283" s="224"/>
      <c r="AW283" s="224"/>
      <c r="AX283" s="224"/>
      <c r="AY283" s="224"/>
    </row>
    <row r="284">
      <c r="A284" s="219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5"/>
      <c r="AA284" s="225"/>
      <c r="AB284" s="225"/>
      <c r="AC284" s="225"/>
      <c r="AD284" s="225"/>
      <c r="AE284" s="225"/>
      <c r="AF284" s="225"/>
      <c r="AG284" s="220"/>
      <c r="AH284" s="220"/>
      <c r="AI284" s="220"/>
      <c r="AJ284" s="220"/>
      <c r="AK284" s="220"/>
      <c r="AL284" s="220"/>
      <c r="AM284" s="220"/>
      <c r="AN284" s="220"/>
      <c r="AO284" s="267"/>
      <c r="AP284" s="220"/>
      <c r="AQ284" s="224"/>
      <c r="AR284" s="224"/>
      <c r="AS284" s="224"/>
      <c r="AT284" s="224"/>
      <c r="AU284" s="224"/>
      <c r="AV284" s="224"/>
      <c r="AW284" s="224"/>
      <c r="AX284" s="224"/>
      <c r="AY284" s="224"/>
    </row>
    <row r="285">
      <c r="A285" s="219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5"/>
      <c r="AA285" s="225"/>
      <c r="AB285" s="225"/>
      <c r="AC285" s="225"/>
      <c r="AD285" s="225"/>
      <c r="AE285" s="225"/>
      <c r="AF285" s="225"/>
      <c r="AG285" s="220"/>
      <c r="AH285" s="220"/>
      <c r="AI285" s="220"/>
      <c r="AJ285" s="220"/>
      <c r="AK285" s="220"/>
      <c r="AL285" s="220"/>
      <c r="AM285" s="220"/>
      <c r="AN285" s="220"/>
      <c r="AO285" s="267"/>
      <c r="AP285" s="220"/>
      <c r="AQ285" s="224"/>
      <c r="AR285" s="224"/>
      <c r="AS285" s="224"/>
      <c r="AT285" s="224"/>
      <c r="AU285" s="224"/>
      <c r="AV285" s="224"/>
      <c r="AW285" s="224"/>
      <c r="AX285" s="224"/>
      <c r="AY285" s="224"/>
    </row>
    <row r="286">
      <c r="A286" s="219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5"/>
      <c r="AA286" s="225"/>
      <c r="AB286" s="225"/>
      <c r="AC286" s="225"/>
      <c r="AD286" s="225"/>
      <c r="AE286" s="225"/>
      <c r="AF286" s="225"/>
      <c r="AG286" s="220"/>
      <c r="AH286" s="220"/>
      <c r="AI286" s="220"/>
      <c r="AJ286" s="220"/>
      <c r="AK286" s="220"/>
      <c r="AL286" s="220"/>
      <c r="AM286" s="220"/>
      <c r="AN286" s="220"/>
      <c r="AO286" s="267"/>
      <c r="AP286" s="220"/>
      <c r="AQ286" s="224"/>
      <c r="AR286" s="224"/>
      <c r="AS286" s="224"/>
      <c r="AT286" s="224"/>
      <c r="AU286" s="224"/>
      <c r="AV286" s="224"/>
      <c r="AW286" s="224"/>
      <c r="AX286" s="224"/>
      <c r="AY286" s="224"/>
    </row>
    <row r="287">
      <c r="A287" s="219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5"/>
      <c r="AA287" s="225"/>
      <c r="AB287" s="225"/>
      <c r="AC287" s="225"/>
      <c r="AD287" s="225"/>
      <c r="AE287" s="225"/>
      <c r="AF287" s="225"/>
      <c r="AG287" s="220"/>
      <c r="AH287" s="220"/>
      <c r="AI287" s="220"/>
      <c r="AJ287" s="220"/>
      <c r="AK287" s="220"/>
      <c r="AL287" s="220"/>
      <c r="AM287" s="220"/>
      <c r="AN287" s="220"/>
      <c r="AO287" s="267"/>
      <c r="AP287" s="220"/>
      <c r="AQ287" s="224"/>
      <c r="AR287" s="224"/>
      <c r="AS287" s="224"/>
      <c r="AT287" s="224"/>
      <c r="AU287" s="224"/>
      <c r="AV287" s="224"/>
      <c r="AW287" s="224"/>
      <c r="AX287" s="224"/>
      <c r="AY287" s="224"/>
    </row>
    <row r="288">
      <c r="A288" s="219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5"/>
      <c r="AA288" s="225"/>
      <c r="AB288" s="225"/>
      <c r="AC288" s="225"/>
      <c r="AD288" s="225"/>
      <c r="AE288" s="225"/>
      <c r="AF288" s="225"/>
      <c r="AG288" s="220"/>
      <c r="AH288" s="220"/>
      <c r="AI288" s="220"/>
      <c r="AJ288" s="220"/>
      <c r="AK288" s="220"/>
      <c r="AL288" s="220"/>
      <c r="AM288" s="220"/>
      <c r="AN288" s="220"/>
      <c r="AO288" s="267"/>
      <c r="AP288" s="220"/>
      <c r="AQ288" s="224"/>
      <c r="AR288" s="224"/>
      <c r="AS288" s="224"/>
      <c r="AT288" s="224"/>
      <c r="AU288" s="224"/>
      <c r="AV288" s="224"/>
      <c r="AW288" s="224"/>
      <c r="AX288" s="224"/>
      <c r="AY288" s="224"/>
    </row>
    <row r="289">
      <c r="A289" s="219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5"/>
      <c r="AA289" s="225"/>
      <c r="AB289" s="225"/>
      <c r="AC289" s="225"/>
      <c r="AD289" s="225"/>
      <c r="AE289" s="225"/>
      <c r="AF289" s="225"/>
      <c r="AG289" s="220"/>
      <c r="AH289" s="220"/>
      <c r="AI289" s="220"/>
      <c r="AJ289" s="220"/>
      <c r="AK289" s="220"/>
      <c r="AL289" s="220"/>
      <c r="AM289" s="220"/>
      <c r="AN289" s="220"/>
      <c r="AO289" s="267"/>
      <c r="AP289" s="220"/>
      <c r="AQ289" s="224"/>
      <c r="AR289" s="224"/>
      <c r="AS289" s="224"/>
      <c r="AT289" s="224"/>
      <c r="AU289" s="224"/>
      <c r="AV289" s="224"/>
      <c r="AW289" s="224"/>
      <c r="AX289" s="224"/>
      <c r="AY289" s="224"/>
    </row>
    <row r="290">
      <c r="A290" s="219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5"/>
      <c r="AA290" s="225"/>
      <c r="AB290" s="225"/>
      <c r="AC290" s="225"/>
      <c r="AD290" s="225"/>
      <c r="AE290" s="225"/>
      <c r="AF290" s="225"/>
      <c r="AG290" s="220"/>
      <c r="AH290" s="220"/>
      <c r="AI290" s="220"/>
      <c r="AJ290" s="220"/>
      <c r="AK290" s="220"/>
      <c r="AL290" s="220"/>
      <c r="AM290" s="220"/>
      <c r="AN290" s="220"/>
      <c r="AO290" s="267"/>
      <c r="AP290" s="220"/>
      <c r="AQ290" s="224"/>
      <c r="AR290" s="224"/>
      <c r="AS290" s="224"/>
      <c r="AT290" s="224"/>
      <c r="AU290" s="224"/>
      <c r="AV290" s="224"/>
      <c r="AW290" s="224"/>
      <c r="AX290" s="224"/>
      <c r="AY290" s="224"/>
    </row>
    <row r="291">
      <c r="A291" s="219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5"/>
      <c r="AA291" s="225"/>
      <c r="AB291" s="225"/>
      <c r="AC291" s="225"/>
      <c r="AD291" s="225"/>
      <c r="AE291" s="225"/>
      <c r="AF291" s="225"/>
      <c r="AG291" s="220"/>
      <c r="AH291" s="220"/>
      <c r="AI291" s="220"/>
      <c r="AJ291" s="220"/>
      <c r="AK291" s="220"/>
      <c r="AL291" s="220"/>
      <c r="AM291" s="220"/>
      <c r="AN291" s="220"/>
      <c r="AO291" s="267"/>
      <c r="AP291" s="220"/>
      <c r="AQ291" s="224"/>
      <c r="AR291" s="224"/>
      <c r="AS291" s="224"/>
      <c r="AT291" s="224"/>
      <c r="AU291" s="224"/>
      <c r="AV291" s="224"/>
      <c r="AW291" s="224"/>
      <c r="AX291" s="224"/>
      <c r="AY291" s="224"/>
    </row>
    <row r="292">
      <c r="A292" s="219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5"/>
      <c r="AA292" s="225"/>
      <c r="AB292" s="225"/>
      <c r="AC292" s="225"/>
      <c r="AD292" s="225"/>
      <c r="AE292" s="225"/>
      <c r="AF292" s="225"/>
      <c r="AG292" s="220"/>
      <c r="AH292" s="220"/>
      <c r="AI292" s="220"/>
      <c r="AJ292" s="220"/>
      <c r="AK292" s="220"/>
      <c r="AL292" s="220"/>
      <c r="AM292" s="220"/>
      <c r="AN292" s="220"/>
      <c r="AO292" s="267"/>
      <c r="AP292" s="220"/>
      <c r="AQ292" s="224"/>
      <c r="AR292" s="224"/>
      <c r="AS292" s="224"/>
      <c r="AT292" s="224"/>
      <c r="AU292" s="224"/>
      <c r="AV292" s="224"/>
      <c r="AW292" s="224"/>
      <c r="AX292" s="224"/>
      <c r="AY292" s="224"/>
    </row>
    <row r="293">
      <c r="A293" s="219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5"/>
      <c r="AA293" s="225"/>
      <c r="AB293" s="225"/>
      <c r="AC293" s="225"/>
      <c r="AD293" s="225"/>
      <c r="AE293" s="225"/>
      <c r="AF293" s="225"/>
      <c r="AG293" s="220"/>
      <c r="AH293" s="220"/>
      <c r="AI293" s="220"/>
      <c r="AJ293" s="220"/>
      <c r="AK293" s="220"/>
      <c r="AL293" s="220"/>
      <c r="AM293" s="220"/>
      <c r="AN293" s="220"/>
      <c r="AO293" s="267"/>
      <c r="AP293" s="220"/>
      <c r="AQ293" s="224"/>
      <c r="AR293" s="224"/>
      <c r="AS293" s="224"/>
      <c r="AT293" s="224"/>
      <c r="AU293" s="224"/>
      <c r="AV293" s="224"/>
      <c r="AW293" s="224"/>
      <c r="AX293" s="224"/>
      <c r="AY293" s="224"/>
    </row>
    <row r="294">
      <c r="A294" s="219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5"/>
      <c r="AA294" s="225"/>
      <c r="AB294" s="225"/>
      <c r="AC294" s="225"/>
      <c r="AD294" s="225"/>
      <c r="AE294" s="225"/>
      <c r="AF294" s="225"/>
      <c r="AG294" s="220"/>
      <c r="AH294" s="220"/>
      <c r="AI294" s="220"/>
      <c r="AJ294" s="220"/>
      <c r="AK294" s="220"/>
      <c r="AL294" s="220"/>
      <c r="AM294" s="220"/>
      <c r="AN294" s="220"/>
      <c r="AO294" s="267"/>
      <c r="AP294" s="220"/>
      <c r="AQ294" s="224"/>
      <c r="AR294" s="224"/>
      <c r="AS294" s="224"/>
      <c r="AT294" s="224"/>
      <c r="AU294" s="224"/>
      <c r="AV294" s="224"/>
      <c r="AW294" s="224"/>
      <c r="AX294" s="224"/>
      <c r="AY294" s="224"/>
    </row>
    <row r="295">
      <c r="A295" s="219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5"/>
      <c r="AA295" s="225"/>
      <c r="AB295" s="225"/>
      <c r="AC295" s="225"/>
      <c r="AD295" s="225"/>
      <c r="AE295" s="225"/>
      <c r="AF295" s="225"/>
      <c r="AG295" s="220"/>
      <c r="AH295" s="220"/>
      <c r="AI295" s="220"/>
      <c r="AJ295" s="220"/>
      <c r="AK295" s="220"/>
      <c r="AL295" s="220"/>
      <c r="AM295" s="220"/>
      <c r="AN295" s="220"/>
      <c r="AO295" s="267"/>
      <c r="AP295" s="220"/>
      <c r="AQ295" s="224"/>
      <c r="AR295" s="224"/>
      <c r="AS295" s="224"/>
      <c r="AT295" s="224"/>
      <c r="AU295" s="224"/>
      <c r="AV295" s="224"/>
      <c r="AW295" s="224"/>
      <c r="AX295" s="224"/>
      <c r="AY295" s="224"/>
    </row>
    <row r="296">
      <c r="A296" s="219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5"/>
      <c r="AA296" s="225"/>
      <c r="AB296" s="225"/>
      <c r="AC296" s="225"/>
      <c r="AD296" s="225"/>
      <c r="AE296" s="225"/>
      <c r="AF296" s="225"/>
      <c r="AG296" s="220"/>
      <c r="AH296" s="220"/>
      <c r="AI296" s="220"/>
      <c r="AJ296" s="220"/>
      <c r="AK296" s="220"/>
      <c r="AL296" s="220"/>
      <c r="AM296" s="220"/>
      <c r="AN296" s="220"/>
      <c r="AO296" s="267"/>
      <c r="AP296" s="220"/>
      <c r="AQ296" s="224"/>
      <c r="AR296" s="224"/>
      <c r="AS296" s="224"/>
      <c r="AT296" s="224"/>
      <c r="AU296" s="224"/>
      <c r="AV296" s="224"/>
      <c r="AW296" s="224"/>
      <c r="AX296" s="224"/>
      <c r="AY296" s="224"/>
    </row>
    <row r="297">
      <c r="A297" s="219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5"/>
      <c r="AA297" s="225"/>
      <c r="AB297" s="225"/>
      <c r="AC297" s="225"/>
      <c r="AD297" s="225"/>
      <c r="AE297" s="225"/>
      <c r="AF297" s="225"/>
      <c r="AG297" s="220"/>
      <c r="AH297" s="220"/>
      <c r="AI297" s="220"/>
      <c r="AJ297" s="220"/>
      <c r="AK297" s="220"/>
      <c r="AL297" s="220"/>
      <c r="AM297" s="220"/>
      <c r="AN297" s="220"/>
      <c r="AO297" s="267"/>
      <c r="AP297" s="220"/>
      <c r="AQ297" s="224"/>
      <c r="AR297" s="224"/>
      <c r="AS297" s="224"/>
      <c r="AT297" s="224"/>
      <c r="AU297" s="224"/>
      <c r="AV297" s="224"/>
      <c r="AW297" s="224"/>
      <c r="AX297" s="224"/>
      <c r="AY297" s="224"/>
    </row>
    <row r="298">
      <c r="A298" s="219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5"/>
      <c r="AA298" s="225"/>
      <c r="AB298" s="225"/>
      <c r="AC298" s="225"/>
      <c r="AD298" s="225"/>
      <c r="AE298" s="225"/>
      <c r="AF298" s="225"/>
      <c r="AG298" s="220"/>
      <c r="AH298" s="220"/>
      <c r="AI298" s="220"/>
      <c r="AJ298" s="220"/>
      <c r="AK298" s="220"/>
      <c r="AL298" s="220"/>
      <c r="AM298" s="220"/>
      <c r="AN298" s="220"/>
      <c r="AO298" s="267"/>
      <c r="AP298" s="220"/>
      <c r="AQ298" s="224"/>
      <c r="AR298" s="224"/>
      <c r="AS298" s="224"/>
      <c r="AT298" s="224"/>
      <c r="AU298" s="224"/>
      <c r="AV298" s="224"/>
      <c r="AW298" s="224"/>
      <c r="AX298" s="224"/>
      <c r="AY298" s="224"/>
    </row>
    <row r="299">
      <c r="A299" s="219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5"/>
      <c r="AA299" s="225"/>
      <c r="AB299" s="225"/>
      <c r="AC299" s="225"/>
      <c r="AD299" s="225"/>
      <c r="AE299" s="225"/>
      <c r="AF299" s="225"/>
      <c r="AG299" s="220"/>
      <c r="AH299" s="220"/>
      <c r="AI299" s="220"/>
      <c r="AJ299" s="220"/>
      <c r="AK299" s="220"/>
      <c r="AL299" s="220"/>
      <c r="AM299" s="220"/>
      <c r="AN299" s="220"/>
      <c r="AO299" s="267"/>
      <c r="AP299" s="220"/>
      <c r="AQ299" s="224"/>
      <c r="AR299" s="224"/>
      <c r="AS299" s="224"/>
      <c r="AT299" s="224"/>
      <c r="AU299" s="224"/>
      <c r="AV299" s="224"/>
      <c r="AW299" s="224"/>
      <c r="AX299" s="224"/>
      <c r="AY299" s="224"/>
    </row>
    <row r="300">
      <c r="A300" s="219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5"/>
      <c r="AA300" s="225"/>
      <c r="AB300" s="225"/>
      <c r="AC300" s="225"/>
      <c r="AD300" s="225"/>
      <c r="AE300" s="225"/>
      <c r="AF300" s="225"/>
      <c r="AG300" s="220"/>
      <c r="AH300" s="220"/>
      <c r="AI300" s="220"/>
      <c r="AJ300" s="220"/>
      <c r="AK300" s="220"/>
      <c r="AL300" s="220"/>
      <c r="AM300" s="220"/>
      <c r="AN300" s="220"/>
      <c r="AO300" s="267"/>
      <c r="AP300" s="220"/>
      <c r="AQ300" s="224"/>
      <c r="AR300" s="224"/>
      <c r="AS300" s="224"/>
      <c r="AT300" s="224"/>
      <c r="AU300" s="224"/>
      <c r="AV300" s="224"/>
      <c r="AW300" s="224"/>
      <c r="AX300" s="224"/>
      <c r="AY300" s="224"/>
    </row>
    <row r="301">
      <c r="A301" s="219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5"/>
      <c r="AA301" s="225"/>
      <c r="AB301" s="225"/>
      <c r="AC301" s="225"/>
      <c r="AD301" s="225"/>
      <c r="AE301" s="225"/>
      <c r="AF301" s="225"/>
      <c r="AG301" s="220"/>
      <c r="AH301" s="220"/>
      <c r="AI301" s="220"/>
      <c r="AJ301" s="220"/>
      <c r="AK301" s="220"/>
      <c r="AL301" s="220"/>
      <c r="AM301" s="220"/>
      <c r="AN301" s="220"/>
      <c r="AO301" s="267"/>
      <c r="AP301" s="220"/>
      <c r="AQ301" s="224"/>
      <c r="AR301" s="224"/>
      <c r="AS301" s="224"/>
      <c r="AT301" s="224"/>
      <c r="AU301" s="224"/>
      <c r="AV301" s="224"/>
      <c r="AW301" s="224"/>
      <c r="AX301" s="224"/>
      <c r="AY301" s="224"/>
    </row>
    <row r="302">
      <c r="A302" s="219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5"/>
      <c r="AA302" s="225"/>
      <c r="AB302" s="225"/>
      <c r="AC302" s="225"/>
      <c r="AD302" s="225"/>
      <c r="AE302" s="225"/>
      <c r="AF302" s="225"/>
      <c r="AG302" s="220"/>
      <c r="AH302" s="220"/>
      <c r="AI302" s="220"/>
      <c r="AJ302" s="220"/>
      <c r="AK302" s="220"/>
      <c r="AL302" s="220"/>
      <c r="AM302" s="220"/>
      <c r="AN302" s="220"/>
      <c r="AO302" s="267"/>
      <c r="AP302" s="220"/>
      <c r="AQ302" s="224"/>
      <c r="AR302" s="224"/>
      <c r="AS302" s="224"/>
      <c r="AT302" s="224"/>
      <c r="AU302" s="224"/>
      <c r="AV302" s="224"/>
      <c r="AW302" s="224"/>
      <c r="AX302" s="224"/>
      <c r="AY302" s="224"/>
    </row>
    <row r="303">
      <c r="A303" s="219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5"/>
      <c r="AA303" s="225"/>
      <c r="AB303" s="225"/>
      <c r="AC303" s="225"/>
      <c r="AD303" s="225"/>
      <c r="AE303" s="225"/>
      <c r="AF303" s="225"/>
      <c r="AG303" s="220"/>
      <c r="AH303" s="220"/>
      <c r="AI303" s="220"/>
      <c r="AJ303" s="220"/>
      <c r="AK303" s="220"/>
      <c r="AL303" s="220"/>
      <c r="AM303" s="220"/>
      <c r="AN303" s="220"/>
      <c r="AO303" s="267"/>
      <c r="AP303" s="220"/>
      <c r="AQ303" s="224"/>
      <c r="AR303" s="224"/>
      <c r="AS303" s="224"/>
      <c r="AT303" s="224"/>
      <c r="AU303" s="224"/>
      <c r="AV303" s="224"/>
      <c r="AW303" s="224"/>
      <c r="AX303" s="224"/>
      <c r="AY303" s="224"/>
    </row>
    <row r="304">
      <c r="A304" s="219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5"/>
      <c r="AA304" s="225"/>
      <c r="AB304" s="225"/>
      <c r="AC304" s="225"/>
      <c r="AD304" s="225"/>
      <c r="AE304" s="225"/>
      <c r="AF304" s="225"/>
      <c r="AG304" s="220"/>
      <c r="AH304" s="220"/>
      <c r="AI304" s="220"/>
      <c r="AJ304" s="220"/>
      <c r="AK304" s="220"/>
      <c r="AL304" s="220"/>
      <c r="AM304" s="220"/>
      <c r="AN304" s="220"/>
      <c r="AO304" s="267"/>
      <c r="AP304" s="220"/>
      <c r="AQ304" s="224"/>
      <c r="AR304" s="224"/>
      <c r="AS304" s="224"/>
      <c r="AT304" s="224"/>
      <c r="AU304" s="224"/>
      <c r="AV304" s="224"/>
      <c r="AW304" s="224"/>
      <c r="AX304" s="224"/>
      <c r="AY304" s="224"/>
    </row>
    <row r="305">
      <c r="A305" s="219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5"/>
      <c r="AA305" s="225"/>
      <c r="AB305" s="225"/>
      <c r="AC305" s="225"/>
      <c r="AD305" s="225"/>
      <c r="AE305" s="225"/>
      <c r="AF305" s="225"/>
      <c r="AG305" s="220"/>
      <c r="AH305" s="220"/>
      <c r="AI305" s="220"/>
      <c r="AJ305" s="220"/>
      <c r="AK305" s="220"/>
      <c r="AL305" s="220"/>
      <c r="AM305" s="220"/>
      <c r="AN305" s="220"/>
      <c r="AO305" s="267"/>
      <c r="AP305" s="220"/>
      <c r="AQ305" s="224"/>
      <c r="AR305" s="224"/>
      <c r="AS305" s="224"/>
      <c r="AT305" s="224"/>
      <c r="AU305" s="224"/>
      <c r="AV305" s="224"/>
      <c r="AW305" s="224"/>
      <c r="AX305" s="224"/>
      <c r="AY305" s="224"/>
    </row>
    <row r="306">
      <c r="A306" s="219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5"/>
      <c r="AA306" s="225"/>
      <c r="AB306" s="225"/>
      <c r="AC306" s="225"/>
      <c r="AD306" s="225"/>
      <c r="AE306" s="225"/>
      <c r="AF306" s="225"/>
      <c r="AG306" s="220"/>
      <c r="AH306" s="220"/>
      <c r="AI306" s="220"/>
      <c r="AJ306" s="220"/>
      <c r="AK306" s="220"/>
      <c r="AL306" s="220"/>
      <c r="AM306" s="220"/>
      <c r="AN306" s="220"/>
      <c r="AO306" s="267"/>
      <c r="AP306" s="220"/>
      <c r="AQ306" s="224"/>
      <c r="AR306" s="224"/>
      <c r="AS306" s="224"/>
      <c r="AT306" s="224"/>
      <c r="AU306" s="224"/>
      <c r="AV306" s="224"/>
      <c r="AW306" s="224"/>
      <c r="AX306" s="224"/>
      <c r="AY306" s="224"/>
    </row>
    <row r="307">
      <c r="A307" s="219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5"/>
      <c r="AA307" s="225"/>
      <c r="AB307" s="225"/>
      <c r="AC307" s="225"/>
      <c r="AD307" s="225"/>
      <c r="AE307" s="225"/>
      <c r="AF307" s="225"/>
      <c r="AG307" s="220"/>
      <c r="AH307" s="220"/>
      <c r="AI307" s="220"/>
      <c r="AJ307" s="220"/>
      <c r="AK307" s="220"/>
      <c r="AL307" s="220"/>
      <c r="AM307" s="220"/>
      <c r="AN307" s="220"/>
      <c r="AO307" s="267"/>
      <c r="AP307" s="220"/>
      <c r="AQ307" s="224"/>
      <c r="AR307" s="224"/>
      <c r="AS307" s="224"/>
      <c r="AT307" s="224"/>
      <c r="AU307" s="224"/>
      <c r="AV307" s="224"/>
      <c r="AW307" s="224"/>
      <c r="AX307" s="224"/>
      <c r="AY307" s="224"/>
    </row>
    <row r="308">
      <c r="A308" s="219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5"/>
      <c r="AA308" s="225"/>
      <c r="AB308" s="225"/>
      <c r="AC308" s="225"/>
      <c r="AD308" s="225"/>
      <c r="AE308" s="225"/>
      <c r="AF308" s="225"/>
      <c r="AG308" s="220"/>
      <c r="AH308" s="220"/>
      <c r="AI308" s="220"/>
      <c r="AJ308" s="220"/>
      <c r="AK308" s="220"/>
      <c r="AL308" s="220"/>
      <c r="AM308" s="220"/>
      <c r="AN308" s="220"/>
      <c r="AO308" s="267"/>
      <c r="AP308" s="220"/>
      <c r="AQ308" s="224"/>
      <c r="AR308" s="224"/>
      <c r="AS308" s="224"/>
      <c r="AT308" s="224"/>
      <c r="AU308" s="224"/>
      <c r="AV308" s="224"/>
      <c r="AW308" s="224"/>
      <c r="AX308" s="224"/>
      <c r="AY308" s="224"/>
    </row>
    <row r="309">
      <c r="A309" s="219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5"/>
      <c r="AA309" s="225"/>
      <c r="AB309" s="225"/>
      <c r="AC309" s="225"/>
      <c r="AD309" s="225"/>
      <c r="AE309" s="225"/>
      <c r="AF309" s="225"/>
      <c r="AG309" s="220"/>
      <c r="AH309" s="220"/>
      <c r="AI309" s="220"/>
      <c r="AJ309" s="220"/>
      <c r="AK309" s="220"/>
      <c r="AL309" s="220"/>
      <c r="AM309" s="220"/>
      <c r="AN309" s="220"/>
      <c r="AO309" s="267"/>
      <c r="AP309" s="220"/>
      <c r="AQ309" s="224"/>
      <c r="AR309" s="224"/>
      <c r="AS309" s="224"/>
      <c r="AT309" s="224"/>
      <c r="AU309" s="224"/>
      <c r="AV309" s="224"/>
      <c r="AW309" s="224"/>
      <c r="AX309" s="224"/>
      <c r="AY309" s="224"/>
    </row>
    <row r="310">
      <c r="A310" s="219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5"/>
      <c r="AA310" s="225"/>
      <c r="AB310" s="225"/>
      <c r="AC310" s="225"/>
      <c r="AD310" s="225"/>
      <c r="AE310" s="225"/>
      <c r="AF310" s="225"/>
      <c r="AG310" s="220"/>
      <c r="AH310" s="220"/>
      <c r="AI310" s="220"/>
      <c r="AJ310" s="220"/>
      <c r="AK310" s="220"/>
      <c r="AL310" s="220"/>
      <c r="AM310" s="220"/>
      <c r="AN310" s="220"/>
      <c r="AO310" s="267"/>
      <c r="AP310" s="220"/>
      <c r="AQ310" s="224"/>
      <c r="AR310" s="224"/>
      <c r="AS310" s="224"/>
      <c r="AT310" s="224"/>
      <c r="AU310" s="224"/>
      <c r="AV310" s="224"/>
      <c r="AW310" s="224"/>
      <c r="AX310" s="224"/>
      <c r="AY310" s="224"/>
    </row>
    <row r="311">
      <c r="A311" s="219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5"/>
      <c r="AA311" s="225"/>
      <c r="AB311" s="225"/>
      <c r="AC311" s="225"/>
      <c r="AD311" s="225"/>
      <c r="AE311" s="225"/>
      <c r="AF311" s="225"/>
      <c r="AG311" s="220"/>
      <c r="AH311" s="220"/>
      <c r="AI311" s="220"/>
      <c r="AJ311" s="220"/>
      <c r="AK311" s="220"/>
      <c r="AL311" s="220"/>
      <c r="AM311" s="220"/>
      <c r="AN311" s="220"/>
      <c r="AO311" s="267"/>
      <c r="AP311" s="220"/>
      <c r="AQ311" s="224"/>
      <c r="AR311" s="224"/>
      <c r="AS311" s="224"/>
      <c r="AT311" s="224"/>
      <c r="AU311" s="224"/>
      <c r="AV311" s="224"/>
      <c r="AW311" s="224"/>
      <c r="AX311" s="224"/>
      <c r="AY311" s="224"/>
    </row>
    <row r="312">
      <c r="A312" s="219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5"/>
      <c r="AA312" s="225"/>
      <c r="AB312" s="225"/>
      <c r="AC312" s="225"/>
      <c r="AD312" s="225"/>
      <c r="AE312" s="225"/>
      <c r="AF312" s="225"/>
      <c r="AG312" s="220"/>
      <c r="AH312" s="220"/>
      <c r="AI312" s="220"/>
      <c r="AJ312" s="220"/>
      <c r="AK312" s="220"/>
      <c r="AL312" s="220"/>
      <c r="AM312" s="220"/>
      <c r="AN312" s="220"/>
      <c r="AO312" s="267"/>
      <c r="AP312" s="220"/>
      <c r="AQ312" s="224"/>
      <c r="AR312" s="224"/>
      <c r="AS312" s="224"/>
      <c r="AT312" s="224"/>
      <c r="AU312" s="224"/>
      <c r="AV312" s="224"/>
      <c r="AW312" s="224"/>
      <c r="AX312" s="224"/>
      <c r="AY312" s="224"/>
    </row>
    <row r="313">
      <c r="A313" s="219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5"/>
      <c r="AA313" s="225"/>
      <c r="AB313" s="225"/>
      <c r="AC313" s="225"/>
      <c r="AD313" s="225"/>
      <c r="AE313" s="225"/>
      <c r="AF313" s="225"/>
      <c r="AG313" s="220"/>
      <c r="AH313" s="220"/>
      <c r="AI313" s="220"/>
      <c r="AJ313" s="220"/>
      <c r="AK313" s="220"/>
      <c r="AL313" s="220"/>
      <c r="AM313" s="220"/>
      <c r="AN313" s="220"/>
      <c r="AO313" s="267"/>
      <c r="AP313" s="220"/>
      <c r="AQ313" s="224"/>
      <c r="AR313" s="224"/>
      <c r="AS313" s="224"/>
      <c r="AT313" s="224"/>
      <c r="AU313" s="224"/>
      <c r="AV313" s="224"/>
      <c r="AW313" s="224"/>
      <c r="AX313" s="224"/>
      <c r="AY313" s="224"/>
    </row>
    <row r="314">
      <c r="A314" s="219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5"/>
      <c r="AA314" s="225"/>
      <c r="AB314" s="225"/>
      <c r="AC314" s="225"/>
      <c r="AD314" s="225"/>
      <c r="AE314" s="225"/>
      <c r="AF314" s="225"/>
      <c r="AG314" s="220"/>
      <c r="AH314" s="220"/>
      <c r="AI314" s="220"/>
      <c r="AJ314" s="220"/>
      <c r="AK314" s="220"/>
      <c r="AL314" s="220"/>
      <c r="AM314" s="220"/>
      <c r="AN314" s="220"/>
      <c r="AO314" s="267"/>
      <c r="AP314" s="220"/>
      <c r="AQ314" s="224"/>
      <c r="AR314" s="224"/>
      <c r="AS314" s="224"/>
      <c r="AT314" s="224"/>
      <c r="AU314" s="224"/>
      <c r="AV314" s="224"/>
      <c r="AW314" s="224"/>
      <c r="AX314" s="224"/>
      <c r="AY314" s="224"/>
    </row>
    <row r="315">
      <c r="A315" s="219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5"/>
      <c r="AA315" s="225"/>
      <c r="AB315" s="225"/>
      <c r="AC315" s="225"/>
      <c r="AD315" s="225"/>
      <c r="AE315" s="225"/>
      <c r="AF315" s="225"/>
      <c r="AG315" s="220"/>
      <c r="AH315" s="220"/>
      <c r="AI315" s="220"/>
      <c r="AJ315" s="220"/>
      <c r="AK315" s="220"/>
      <c r="AL315" s="220"/>
      <c r="AM315" s="220"/>
      <c r="AN315" s="220"/>
      <c r="AO315" s="267"/>
      <c r="AP315" s="220"/>
      <c r="AQ315" s="224"/>
      <c r="AR315" s="224"/>
      <c r="AS315" s="224"/>
      <c r="AT315" s="224"/>
      <c r="AU315" s="224"/>
      <c r="AV315" s="224"/>
      <c r="AW315" s="224"/>
      <c r="AX315" s="224"/>
      <c r="AY315" s="224"/>
    </row>
    <row r="316">
      <c r="A316" s="219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5"/>
      <c r="AA316" s="225"/>
      <c r="AB316" s="225"/>
      <c r="AC316" s="225"/>
      <c r="AD316" s="225"/>
      <c r="AE316" s="225"/>
      <c r="AF316" s="225"/>
      <c r="AG316" s="220"/>
      <c r="AH316" s="220"/>
      <c r="AI316" s="220"/>
      <c r="AJ316" s="220"/>
      <c r="AK316" s="220"/>
      <c r="AL316" s="220"/>
      <c r="AM316" s="220"/>
      <c r="AN316" s="220"/>
      <c r="AO316" s="267"/>
      <c r="AP316" s="220"/>
      <c r="AQ316" s="224"/>
      <c r="AR316" s="224"/>
      <c r="AS316" s="224"/>
      <c r="AT316" s="224"/>
      <c r="AU316" s="224"/>
      <c r="AV316" s="224"/>
      <c r="AW316" s="224"/>
      <c r="AX316" s="224"/>
      <c r="AY316" s="224"/>
    </row>
    <row r="317">
      <c r="A317" s="219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5"/>
      <c r="AA317" s="225"/>
      <c r="AB317" s="225"/>
      <c r="AC317" s="225"/>
      <c r="AD317" s="225"/>
      <c r="AE317" s="225"/>
      <c r="AF317" s="225"/>
      <c r="AG317" s="220"/>
      <c r="AH317" s="220"/>
      <c r="AI317" s="220"/>
      <c r="AJ317" s="220"/>
      <c r="AK317" s="220"/>
      <c r="AL317" s="220"/>
      <c r="AM317" s="220"/>
      <c r="AN317" s="220"/>
      <c r="AO317" s="267"/>
      <c r="AP317" s="220"/>
      <c r="AQ317" s="224"/>
      <c r="AR317" s="224"/>
      <c r="AS317" s="224"/>
      <c r="AT317" s="224"/>
      <c r="AU317" s="224"/>
      <c r="AV317" s="224"/>
      <c r="AW317" s="224"/>
      <c r="AX317" s="224"/>
      <c r="AY317" s="224"/>
    </row>
    <row r="318">
      <c r="A318" s="219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5"/>
      <c r="AA318" s="225"/>
      <c r="AB318" s="225"/>
      <c r="AC318" s="225"/>
      <c r="AD318" s="225"/>
      <c r="AE318" s="225"/>
      <c r="AF318" s="225"/>
      <c r="AG318" s="220"/>
      <c r="AH318" s="220"/>
      <c r="AI318" s="220"/>
      <c r="AJ318" s="220"/>
      <c r="AK318" s="220"/>
      <c r="AL318" s="220"/>
      <c r="AM318" s="220"/>
      <c r="AN318" s="220"/>
      <c r="AO318" s="267"/>
      <c r="AP318" s="220"/>
      <c r="AQ318" s="224"/>
      <c r="AR318" s="224"/>
      <c r="AS318" s="224"/>
      <c r="AT318" s="224"/>
      <c r="AU318" s="224"/>
      <c r="AV318" s="224"/>
      <c r="AW318" s="224"/>
      <c r="AX318" s="224"/>
      <c r="AY318" s="224"/>
    </row>
    <row r="319">
      <c r="A319" s="219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5"/>
      <c r="AA319" s="225"/>
      <c r="AB319" s="225"/>
      <c r="AC319" s="225"/>
      <c r="AD319" s="225"/>
      <c r="AE319" s="225"/>
      <c r="AF319" s="225"/>
      <c r="AG319" s="220"/>
      <c r="AH319" s="220"/>
      <c r="AI319" s="220"/>
      <c r="AJ319" s="220"/>
      <c r="AK319" s="220"/>
      <c r="AL319" s="220"/>
      <c r="AM319" s="220"/>
      <c r="AN319" s="220"/>
      <c r="AO319" s="267"/>
      <c r="AP319" s="220"/>
      <c r="AQ319" s="224"/>
      <c r="AR319" s="224"/>
      <c r="AS319" s="224"/>
      <c r="AT319" s="224"/>
      <c r="AU319" s="224"/>
      <c r="AV319" s="224"/>
      <c r="AW319" s="224"/>
      <c r="AX319" s="224"/>
      <c r="AY319" s="224"/>
    </row>
    <row r="320">
      <c r="A320" s="219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5"/>
      <c r="AA320" s="225"/>
      <c r="AB320" s="225"/>
      <c r="AC320" s="225"/>
      <c r="AD320" s="225"/>
      <c r="AE320" s="225"/>
      <c r="AF320" s="225"/>
      <c r="AG320" s="220"/>
      <c r="AH320" s="220"/>
      <c r="AI320" s="220"/>
      <c r="AJ320" s="220"/>
      <c r="AK320" s="220"/>
      <c r="AL320" s="220"/>
      <c r="AM320" s="220"/>
      <c r="AN320" s="220"/>
      <c r="AO320" s="267"/>
      <c r="AP320" s="220"/>
      <c r="AQ320" s="224"/>
      <c r="AR320" s="224"/>
      <c r="AS320" s="224"/>
      <c r="AT320" s="224"/>
      <c r="AU320" s="224"/>
      <c r="AV320" s="224"/>
      <c r="AW320" s="224"/>
      <c r="AX320" s="224"/>
      <c r="AY320" s="224"/>
    </row>
    <row r="321">
      <c r="A321" s="219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5"/>
      <c r="AA321" s="225"/>
      <c r="AB321" s="225"/>
      <c r="AC321" s="225"/>
      <c r="AD321" s="225"/>
      <c r="AE321" s="225"/>
      <c r="AF321" s="225"/>
      <c r="AG321" s="220"/>
      <c r="AH321" s="220"/>
      <c r="AI321" s="220"/>
      <c r="AJ321" s="220"/>
      <c r="AK321" s="220"/>
      <c r="AL321" s="220"/>
      <c r="AM321" s="220"/>
      <c r="AN321" s="220"/>
      <c r="AO321" s="267"/>
      <c r="AP321" s="220"/>
      <c r="AQ321" s="224"/>
      <c r="AR321" s="224"/>
      <c r="AS321" s="224"/>
      <c r="AT321" s="224"/>
      <c r="AU321" s="224"/>
      <c r="AV321" s="224"/>
      <c r="AW321" s="224"/>
      <c r="AX321" s="224"/>
      <c r="AY321" s="224"/>
    </row>
    <row r="322">
      <c r="A322" s="219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5"/>
      <c r="AA322" s="225"/>
      <c r="AB322" s="225"/>
      <c r="AC322" s="225"/>
      <c r="AD322" s="225"/>
      <c r="AE322" s="225"/>
      <c r="AF322" s="225"/>
      <c r="AG322" s="220"/>
      <c r="AH322" s="220"/>
      <c r="AI322" s="220"/>
      <c r="AJ322" s="220"/>
      <c r="AK322" s="220"/>
      <c r="AL322" s="220"/>
      <c r="AM322" s="220"/>
      <c r="AN322" s="220"/>
      <c r="AO322" s="267"/>
      <c r="AP322" s="220"/>
      <c r="AQ322" s="224"/>
      <c r="AR322" s="224"/>
      <c r="AS322" s="224"/>
      <c r="AT322" s="224"/>
      <c r="AU322" s="224"/>
      <c r="AV322" s="224"/>
      <c r="AW322" s="224"/>
      <c r="AX322" s="224"/>
      <c r="AY322" s="224"/>
    </row>
    <row r="323">
      <c r="A323" s="219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5"/>
      <c r="AA323" s="225"/>
      <c r="AB323" s="225"/>
      <c r="AC323" s="225"/>
      <c r="AD323" s="225"/>
      <c r="AE323" s="225"/>
      <c r="AF323" s="225"/>
      <c r="AG323" s="220"/>
      <c r="AH323" s="220"/>
      <c r="AI323" s="220"/>
      <c r="AJ323" s="220"/>
      <c r="AK323" s="220"/>
      <c r="AL323" s="220"/>
      <c r="AM323" s="220"/>
      <c r="AN323" s="220"/>
      <c r="AO323" s="267"/>
      <c r="AP323" s="220"/>
      <c r="AQ323" s="224"/>
      <c r="AR323" s="224"/>
      <c r="AS323" s="224"/>
      <c r="AT323" s="224"/>
      <c r="AU323" s="224"/>
      <c r="AV323" s="224"/>
      <c r="AW323" s="224"/>
      <c r="AX323" s="224"/>
      <c r="AY323" s="224"/>
    </row>
    <row r="324">
      <c r="A324" s="219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5"/>
      <c r="AA324" s="225"/>
      <c r="AB324" s="225"/>
      <c r="AC324" s="225"/>
      <c r="AD324" s="225"/>
      <c r="AE324" s="225"/>
      <c r="AF324" s="225"/>
      <c r="AG324" s="220"/>
      <c r="AH324" s="220"/>
      <c r="AI324" s="220"/>
      <c r="AJ324" s="220"/>
      <c r="AK324" s="220"/>
      <c r="AL324" s="220"/>
      <c r="AM324" s="220"/>
      <c r="AN324" s="220"/>
      <c r="AO324" s="267"/>
      <c r="AP324" s="220"/>
      <c r="AQ324" s="224"/>
      <c r="AR324" s="224"/>
      <c r="AS324" s="224"/>
      <c r="AT324" s="224"/>
      <c r="AU324" s="224"/>
      <c r="AV324" s="224"/>
      <c r="AW324" s="224"/>
      <c r="AX324" s="224"/>
      <c r="AY324" s="224"/>
    </row>
    <row r="325">
      <c r="A325" s="219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5"/>
      <c r="AA325" s="225"/>
      <c r="AB325" s="225"/>
      <c r="AC325" s="225"/>
      <c r="AD325" s="225"/>
      <c r="AE325" s="225"/>
      <c r="AF325" s="225"/>
      <c r="AG325" s="220"/>
      <c r="AH325" s="220"/>
      <c r="AI325" s="220"/>
      <c r="AJ325" s="220"/>
      <c r="AK325" s="220"/>
      <c r="AL325" s="220"/>
      <c r="AM325" s="220"/>
      <c r="AN325" s="220"/>
      <c r="AO325" s="267"/>
      <c r="AP325" s="220"/>
      <c r="AQ325" s="224"/>
      <c r="AR325" s="224"/>
      <c r="AS325" s="224"/>
      <c r="AT325" s="224"/>
      <c r="AU325" s="224"/>
      <c r="AV325" s="224"/>
      <c r="AW325" s="224"/>
      <c r="AX325" s="224"/>
      <c r="AY325" s="224"/>
    </row>
    <row r="326">
      <c r="A326" s="219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5"/>
      <c r="AA326" s="225"/>
      <c r="AB326" s="225"/>
      <c r="AC326" s="225"/>
      <c r="AD326" s="225"/>
      <c r="AE326" s="225"/>
      <c r="AF326" s="225"/>
      <c r="AG326" s="220"/>
      <c r="AH326" s="220"/>
      <c r="AI326" s="220"/>
      <c r="AJ326" s="220"/>
      <c r="AK326" s="220"/>
      <c r="AL326" s="220"/>
      <c r="AM326" s="220"/>
      <c r="AN326" s="220"/>
      <c r="AO326" s="267"/>
      <c r="AP326" s="220"/>
      <c r="AQ326" s="224"/>
      <c r="AR326" s="224"/>
      <c r="AS326" s="224"/>
      <c r="AT326" s="224"/>
      <c r="AU326" s="224"/>
      <c r="AV326" s="224"/>
      <c r="AW326" s="224"/>
      <c r="AX326" s="224"/>
      <c r="AY326" s="224"/>
    </row>
    <row r="327">
      <c r="A327" s="219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5"/>
      <c r="AA327" s="225"/>
      <c r="AB327" s="225"/>
      <c r="AC327" s="225"/>
      <c r="AD327" s="225"/>
      <c r="AE327" s="225"/>
      <c r="AF327" s="225"/>
      <c r="AG327" s="220"/>
      <c r="AH327" s="220"/>
      <c r="AI327" s="220"/>
      <c r="AJ327" s="220"/>
      <c r="AK327" s="220"/>
      <c r="AL327" s="220"/>
      <c r="AM327" s="220"/>
      <c r="AN327" s="220"/>
      <c r="AO327" s="267"/>
      <c r="AP327" s="220"/>
      <c r="AQ327" s="224"/>
      <c r="AR327" s="224"/>
      <c r="AS327" s="224"/>
      <c r="AT327" s="224"/>
      <c r="AU327" s="224"/>
      <c r="AV327" s="224"/>
      <c r="AW327" s="224"/>
      <c r="AX327" s="224"/>
      <c r="AY327" s="224"/>
    </row>
    <row r="328">
      <c r="A328" s="219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5"/>
      <c r="AA328" s="225"/>
      <c r="AB328" s="225"/>
      <c r="AC328" s="225"/>
      <c r="AD328" s="225"/>
      <c r="AE328" s="225"/>
      <c r="AF328" s="225"/>
      <c r="AG328" s="220"/>
      <c r="AH328" s="220"/>
      <c r="AI328" s="220"/>
      <c r="AJ328" s="220"/>
      <c r="AK328" s="220"/>
      <c r="AL328" s="220"/>
      <c r="AM328" s="220"/>
      <c r="AN328" s="220"/>
      <c r="AO328" s="267"/>
      <c r="AP328" s="220"/>
      <c r="AQ328" s="224"/>
      <c r="AR328" s="224"/>
      <c r="AS328" s="224"/>
      <c r="AT328" s="224"/>
      <c r="AU328" s="224"/>
      <c r="AV328" s="224"/>
      <c r="AW328" s="224"/>
      <c r="AX328" s="224"/>
      <c r="AY328" s="224"/>
    </row>
    <row r="329">
      <c r="A329" s="219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5"/>
      <c r="AA329" s="225"/>
      <c r="AB329" s="225"/>
      <c r="AC329" s="225"/>
      <c r="AD329" s="225"/>
      <c r="AE329" s="225"/>
      <c r="AF329" s="225"/>
      <c r="AG329" s="220"/>
      <c r="AH329" s="220"/>
      <c r="AI329" s="220"/>
      <c r="AJ329" s="220"/>
      <c r="AK329" s="220"/>
      <c r="AL329" s="220"/>
      <c r="AM329" s="220"/>
      <c r="AN329" s="220"/>
      <c r="AO329" s="267"/>
      <c r="AP329" s="220"/>
      <c r="AQ329" s="224"/>
      <c r="AR329" s="224"/>
      <c r="AS329" s="224"/>
      <c r="AT329" s="224"/>
      <c r="AU329" s="224"/>
      <c r="AV329" s="224"/>
      <c r="AW329" s="224"/>
      <c r="AX329" s="224"/>
      <c r="AY329" s="224"/>
    </row>
    <row r="330">
      <c r="A330" s="219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5"/>
      <c r="AA330" s="225"/>
      <c r="AB330" s="225"/>
      <c r="AC330" s="225"/>
      <c r="AD330" s="225"/>
      <c r="AE330" s="225"/>
      <c r="AF330" s="225"/>
      <c r="AG330" s="220"/>
      <c r="AH330" s="220"/>
      <c r="AI330" s="220"/>
      <c r="AJ330" s="220"/>
      <c r="AK330" s="220"/>
      <c r="AL330" s="220"/>
      <c r="AM330" s="220"/>
      <c r="AN330" s="220"/>
      <c r="AO330" s="267"/>
      <c r="AP330" s="220"/>
      <c r="AQ330" s="224"/>
      <c r="AR330" s="224"/>
      <c r="AS330" s="224"/>
      <c r="AT330" s="224"/>
      <c r="AU330" s="224"/>
      <c r="AV330" s="224"/>
      <c r="AW330" s="224"/>
      <c r="AX330" s="224"/>
      <c r="AY330" s="224"/>
    </row>
    <row r="331">
      <c r="A331" s="219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5"/>
      <c r="AA331" s="225"/>
      <c r="AB331" s="225"/>
      <c r="AC331" s="225"/>
      <c r="AD331" s="225"/>
      <c r="AE331" s="225"/>
      <c r="AF331" s="225"/>
      <c r="AG331" s="220"/>
      <c r="AH331" s="220"/>
      <c r="AI331" s="220"/>
      <c r="AJ331" s="220"/>
      <c r="AK331" s="220"/>
      <c r="AL331" s="220"/>
      <c r="AM331" s="220"/>
      <c r="AN331" s="220"/>
      <c r="AO331" s="267"/>
      <c r="AP331" s="220"/>
      <c r="AQ331" s="224"/>
      <c r="AR331" s="224"/>
      <c r="AS331" s="224"/>
      <c r="AT331" s="224"/>
      <c r="AU331" s="224"/>
      <c r="AV331" s="224"/>
      <c r="AW331" s="224"/>
      <c r="AX331" s="224"/>
      <c r="AY331" s="224"/>
    </row>
    <row r="332">
      <c r="A332" s="219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5"/>
      <c r="AA332" s="225"/>
      <c r="AB332" s="225"/>
      <c r="AC332" s="225"/>
      <c r="AD332" s="225"/>
      <c r="AE332" s="225"/>
      <c r="AF332" s="225"/>
      <c r="AG332" s="220"/>
      <c r="AH332" s="220"/>
      <c r="AI332" s="220"/>
      <c r="AJ332" s="220"/>
      <c r="AK332" s="220"/>
      <c r="AL332" s="220"/>
      <c r="AM332" s="220"/>
      <c r="AN332" s="220"/>
      <c r="AO332" s="267"/>
      <c r="AP332" s="220"/>
      <c r="AQ332" s="224"/>
      <c r="AR332" s="224"/>
      <c r="AS332" s="224"/>
      <c r="AT332" s="224"/>
      <c r="AU332" s="224"/>
      <c r="AV332" s="224"/>
      <c r="AW332" s="224"/>
      <c r="AX332" s="224"/>
      <c r="AY332" s="224"/>
    </row>
    <row r="333">
      <c r="A333" s="219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5"/>
      <c r="AA333" s="225"/>
      <c r="AB333" s="225"/>
      <c r="AC333" s="225"/>
      <c r="AD333" s="225"/>
      <c r="AE333" s="225"/>
      <c r="AF333" s="225"/>
      <c r="AG333" s="220"/>
      <c r="AH333" s="220"/>
      <c r="AI333" s="220"/>
      <c r="AJ333" s="220"/>
      <c r="AK333" s="220"/>
      <c r="AL333" s="220"/>
      <c r="AM333" s="220"/>
      <c r="AN333" s="220"/>
      <c r="AO333" s="267"/>
      <c r="AP333" s="220"/>
      <c r="AQ333" s="224"/>
      <c r="AR333" s="224"/>
      <c r="AS333" s="224"/>
      <c r="AT333" s="224"/>
      <c r="AU333" s="224"/>
      <c r="AV333" s="224"/>
      <c r="AW333" s="224"/>
      <c r="AX333" s="224"/>
      <c r="AY333" s="224"/>
    </row>
    <row r="334">
      <c r="A334" s="219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5"/>
      <c r="AA334" s="225"/>
      <c r="AB334" s="225"/>
      <c r="AC334" s="225"/>
      <c r="AD334" s="225"/>
      <c r="AE334" s="225"/>
      <c r="AF334" s="225"/>
      <c r="AG334" s="220"/>
      <c r="AH334" s="220"/>
      <c r="AI334" s="220"/>
      <c r="AJ334" s="220"/>
      <c r="AK334" s="220"/>
      <c r="AL334" s="220"/>
      <c r="AM334" s="220"/>
      <c r="AN334" s="220"/>
      <c r="AO334" s="267"/>
      <c r="AP334" s="220"/>
      <c r="AQ334" s="224"/>
      <c r="AR334" s="224"/>
      <c r="AS334" s="224"/>
      <c r="AT334" s="224"/>
      <c r="AU334" s="224"/>
      <c r="AV334" s="224"/>
      <c r="AW334" s="224"/>
      <c r="AX334" s="224"/>
      <c r="AY334" s="224"/>
    </row>
    <row r="335">
      <c r="A335" s="219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5"/>
      <c r="AA335" s="225"/>
      <c r="AB335" s="225"/>
      <c r="AC335" s="225"/>
      <c r="AD335" s="225"/>
      <c r="AE335" s="225"/>
      <c r="AF335" s="225"/>
      <c r="AG335" s="220"/>
      <c r="AH335" s="220"/>
      <c r="AI335" s="220"/>
      <c r="AJ335" s="220"/>
      <c r="AK335" s="220"/>
      <c r="AL335" s="220"/>
      <c r="AM335" s="220"/>
      <c r="AN335" s="220"/>
      <c r="AO335" s="267"/>
      <c r="AP335" s="220"/>
      <c r="AQ335" s="224"/>
      <c r="AR335" s="224"/>
      <c r="AS335" s="224"/>
      <c r="AT335" s="224"/>
      <c r="AU335" s="224"/>
      <c r="AV335" s="224"/>
      <c r="AW335" s="224"/>
      <c r="AX335" s="224"/>
      <c r="AY335" s="224"/>
    </row>
    <row r="336">
      <c r="A336" s="219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5"/>
      <c r="AA336" s="225"/>
      <c r="AB336" s="225"/>
      <c r="AC336" s="225"/>
      <c r="AD336" s="225"/>
      <c r="AE336" s="225"/>
      <c r="AF336" s="225"/>
      <c r="AG336" s="220"/>
      <c r="AH336" s="220"/>
      <c r="AI336" s="220"/>
      <c r="AJ336" s="220"/>
      <c r="AK336" s="220"/>
      <c r="AL336" s="220"/>
      <c r="AM336" s="220"/>
      <c r="AN336" s="220"/>
      <c r="AO336" s="267"/>
      <c r="AP336" s="220"/>
      <c r="AQ336" s="224"/>
      <c r="AR336" s="224"/>
      <c r="AS336" s="224"/>
      <c r="AT336" s="224"/>
      <c r="AU336" s="224"/>
      <c r="AV336" s="224"/>
      <c r="AW336" s="224"/>
      <c r="AX336" s="224"/>
      <c r="AY336" s="224"/>
    </row>
    <row r="337">
      <c r="A337" s="219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5"/>
      <c r="AA337" s="225"/>
      <c r="AB337" s="225"/>
      <c r="AC337" s="225"/>
      <c r="AD337" s="225"/>
      <c r="AE337" s="225"/>
      <c r="AF337" s="225"/>
      <c r="AG337" s="220"/>
      <c r="AH337" s="220"/>
      <c r="AI337" s="220"/>
      <c r="AJ337" s="220"/>
      <c r="AK337" s="220"/>
      <c r="AL337" s="220"/>
      <c r="AM337" s="220"/>
      <c r="AN337" s="220"/>
      <c r="AO337" s="267"/>
      <c r="AP337" s="220"/>
      <c r="AQ337" s="224"/>
      <c r="AR337" s="224"/>
      <c r="AS337" s="224"/>
      <c r="AT337" s="224"/>
      <c r="AU337" s="224"/>
      <c r="AV337" s="224"/>
      <c r="AW337" s="224"/>
      <c r="AX337" s="224"/>
      <c r="AY337" s="224"/>
    </row>
    <row r="338">
      <c r="A338" s="219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5"/>
      <c r="AA338" s="225"/>
      <c r="AB338" s="225"/>
      <c r="AC338" s="225"/>
      <c r="AD338" s="225"/>
      <c r="AE338" s="225"/>
      <c r="AF338" s="225"/>
      <c r="AG338" s="220"/>
      <c r="AH338" s="220"/>
      <c r="AI338" s="220"/>
      <c r="AJ338" s="220"/>
      <c r="AK338" s="220"/>
      <c r="AL338" s="220"/>
      <c r="AM338" s="220"/>
      <c r="AN338" s="220"/>
      <c r="AO338" s="267"/>
      <c r="AP338" s="220"/>
      <c r="AQ338" s="224"/>
      <c r="AR338" s="224"/>
      <c r="AS338" s="224"/>
      <c r="AT338" s="224"/>
      <c r="AU338" s="224"/>
      <c r="AV338" s="224"/>
      <c r="AW338" s="224"/>
      <c r="AX338" s="224"/>
      <c r="AY338" s="224"/>
    </row>
    <row r="339">
      <c r="A339" s="219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5"/>
      <c r="AA339" s="225"/>
      <c r="AB339" s="225"/>
      <c r="AC339" s="225"/>
      <c r="AD339" s="225"/>
      <c r="AE339" s="225"/>
      <c r="AF339" s="225"/>
      <c r="AG339" s="220"/>
      <c r="AH339" s="220"/>
      <c r="AI339" s="220"/>
      <c r="AJ339" s="220"/>
      <c r="AK339" s="220"/>
      <c r="AL339" s="220"/>
      <c r="AM339" s="220"/>
      <c r="AN339" s="220"/>
      <c r="AO339" s="267"/>
      <c r="AP339" s="220"/>
      <c r="AQ339" s="224"/>
      <c r="AR339" s="224"/>
      <c r="AS339" s="224"/>
      <c r="AT339" s="224"/>
      <c r="AU339" s="224"/>
      <c r="AV339" s="224"/>
      <c r="AW339" s="224"/>
      <c r="AX339" s="224"/>
      <c r="AY339" s="224"/>
    </row>
    <row r="340">
      <c r="A340" s="219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5"/>
      <c r="AA340" s="225"/>
      <c r="AB340" s="225"/>
      <c r="AC340" s="225"/>
      <c r="AD340" s="225"/>
      <c r="AE340" s="225"/>
      <c r="AF340" s="225"/>
      <c r="AG340" s="220"/>
      <c r="AH340" s="220"/>
      <c r="AI340" s="220"/>
      <c r="AJ340" s="220"/>
      <c r="AK340" s="220"/>
      <c r="AL340" s="220"/>
      <c r="AM340" s="220"/>
      <c r="AN340" s="220"/>
      <c r="AO340" s="267"/>
      <c r="AP340" s="220"/>
      <c r="AQ340" s="224"/>
      <c r="AR340" s="224"/>
      <c r="AS340" s="224"/>
      <c r="AT340" s="224"/>
      <c r="AU340" s="224"/>
      <c r="AV340" s="224"/>
      <c r="AW340" s="224"/>
      <c r="AX340" s="224"/>
      <c r="AY340" s="224"/>
    </row>
    <row r="341">
      <c r="A341" s="219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5"/>
      <c r="AA341" s="225"/>
      <c r="AB341" s="225"/>
      <c r="AC341" s="225"/>
      <c r="AD341" s="225"/>
      <c r="AE341" s="225"/>
      <c r="AF341" s="225"/>
      <c r="AG341" s="220"/>
      <c r="AH341" s="220"/>
      <c r="AI341" s="220"/>
      <c r="AJ341" s="220"/>
      <c r="AK341" s="220"/>
      <c r="AL341" s="220"/>
      <c r="AM341" s="220"/>
      <c r="AN341" s="220"/>
      <c r="AO341" s="267"/>
      <c r="AP341" s="220"/>
      <c r="AQ341" s="224"/>
      <c r="AR341" s="224"/>
      <c r="AS341" s="224"/>
      <c r="AT341" s="224"/>
      <c r="AU341" s="224"/>
      <c r="AV341" s="224"/>
      <c r="AW341" s="224"/>
      <c r="AX341" s="224"/>
      <c r="AY341" s="224"/>
    </row>
    <row r="342">
      <c r="A342" s="219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5"/>
      <c r="AA342" s="225"/>
      <c r="AB342" s="225"/>
      <c r="AC342" s="225"/>
      <c r="AD342" s="225"/>
      <c r="AE342" s="225"/>
      <c r="AF342" s="225"/>
      <c r="AG342" s="220"/>
      <c r="AH342" s="220"/>
      <c r="AI342" s="220"/>
      <c r="AJ342" s="220"/>
      <c r="AK342" s="220"/>
      <c r="AL342" s="220"/>
      <c r="AM342" s="220"/>
      <c r="AN342" s="220"/>
      <c r="AO342" s="267"/>
      <c r="AP342" s="220"/>
      <c r="AQ342" s="224"/>
      <c r="AR342" s="224"/>
      <c r="AS342" s="224"/>
      <c r="AT342" s="224"/>
      <c r="AU342" s="224"/>
      <c r="AV342" s="224"/>
      <c r="AW342" s="224"/>
      <c r="AX342" s="224"/>
      <c r="AY342" s="224"/>
    </row>
    <row r="343">
      <c r="A343" s="219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5"/>
      <c r="AA343" s="225"/>
      <c r="AB343" s="225"/>
      <c r="AC343" s="225"/>
      <c r="AD343" s="225"/>
      <c r="AE343" s="225"/>
      <c r="AF343" s="225"/>
      <c r="AG343" s="220"/>
      <c r="AH343" s="220"/>
      <c r="AI343" s="220"/>
      <c r="AJ343" s="220"/>
      <c r="AK343" s="220"/>
      <c r="AL343" s="220"/>
      <c r="AM343" s="220"/>
      <c r="AN343" s="220"/>
      <c r="AO343" s="267"/>
      <c r="AP343" s="220"/>
      <c r="AQ343" s="224"/>
      <c r="AR343" s="224"/>
      <c r="AS343" s="224"/>
      <c r="AT343" s="224"/>
      <c r="AU343" s="224"/>
      <c r="AV343" s="224"/>
      <c r="AW343" s="224"/>
      <c r="AX343" s="224"/>
      <c r="AY343" s="224"/>
    </row>
    <row r="344">
      <c r="A344" s="219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5"/>
      <c r="AA344" s="225"/>
      <c r="AB344" s="225"/>
      <c r="AC344" s="225"/>
      <c r="AD344" s="225"/>
      <c r="AE344" s="225"/>
      <c r="AF344" s="225"/>
      <c r="AG344" s="220"/>
      <c r="AH344" s="220"/>
      <c r="AI344" s="220"/>
      <c r="AJ344" s="220"/>
      <c r="AK344" s="220"/>
      <c r="AL344" s="220"/>
      <c r="AM344" s="220"/>
      <c r="AN344" s="220"/>
      <c r="AO344" s="267"/>
      <c r="AP344" s="220"/>
      <c r="AQ344" s="224"/>
      <c r="AR344" s="224"/>
      <c r="AS344" s="224"/>
      <c r="AT344" s="224"/>
      <c r="AU344" s="224"/>
      <c r="AV344" s="224"/>
      <c r="AW344" s="224"/>
      <c r="AX344" s="224"/>
      <c r="AY344" s="224"/>
    </row>
    <row r="345">
      <c r="A345" s="219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5"/>
      <c r="AA345" s="225"/>
      <c r="AB345" s="225"/>
      <c r="AC345" s="225"/>
      <c r="AD345" s="225"/>
      <c r="AE345" s="225"/>
      <c r="AF345" s="225"/>
      <c r="AG345" s="220"/>
      <c r="AH345" s="220"/>
      <c r="AI345" s="220"/>
      <c r="AJ345" s="220"/>
      <c r="AK345" s="220"/>
      <c r="AL345" s="220"/>
      <c r="AM345" s="220"/>
      <c r="AN345" s="220"/>
      <c r="AO345" s="267"/>
      <c r="AP345" s="220"/>
      <c r="AQ345" s="224"/>
      <c r="AR345" s="224"/>
      <c r="AS345" s="224"/>
      <c r="AT345" s="224"/>
      <c r="AU345" s="224"/>
      <c r="AV345" s="224"/>
      <c r="AW345" s="224"/>
      <c r="AX345" s="224"/>
      <c r="AY345" s="224"/>
    </row>
    <row r="346">
      <c r="A346" s="219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5"/>
      <c r="AA346" s="225"/>
      <c r="AB346" s="225"/>
      <c r="AC346" s="225"/>
      <c r="AD346" s="225"/>
      <c r="AE346" s="225"/>
      <c r="AF346" s="225"/>
      <c r="AG346" s="220"/>
      <c r="AH346" s="220"/>
      <c r="AI346" s="220"/>
      <c r="AJ346" s="220"/>
      <c r="AK346" s="220"/>
      <c r="AL346" s="220"/>
      <c r="AM346" s="220"/>
      <c r="AN346" s="220"/>
      <c r="AO346" s="267"/>
      <c r="AP346" s="220"/>
      <c r="AQ346" s="224"/>
      <c r="AR346" s="224"/>
      <c r="AS346" s="224"/>
      <c r="AT346" s="224"/>
      <c r="AU346" s="224"/>
      <c r="AV346" s="224"/>
      <c r="AW346" s="224"/>
      <c r="AX346" s="224"/>
      <c r="AY346" s="224"/>
    </row>
    <row r="347">
      <c r="A347" s="219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5"/>
      <c r="AA347" s="225"/>
      <c r="AB347" s="225"/>
      <c r="AC347" s="225"/>
      <c r="AD347" s="225"/>
      <c r="AE347" s="225"/>
      <c r="AF347" s="225"/>
      <c r="AG347" s="220"/>
      <c r="AH347" s="220"/>
      <c r="AI347" s="220"/>
      <c r="AJ347" s="220"/>
      <c r="AK347" s="220"/>
      <c r="AL347" s="220"/>
      <c r="AM347" s="220"/>
      <c r="AN347" s="220"/>
      <c r="AO347" s="267"/>
      <c r="AP347" s="220"/>
      <c r="AQ347" s="224"/>
      <c r="AR347" s="224"/>
      <c r="AS347" s="224"/>
      <c r="AT347" s="224"/>
      <c r="AU347" s="224"/>
      <c r="AV347" s="224"/>
      <c r="AW347" s="224"/>
      <c r="AX347" s="224"/>
      <c r="AY347" s="224"/>
    </row>
    <row r="348">
      <c r="A348" s="219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5"/>
      <c r="AA348" s="225"/>
      <c r="AB348" s="225"/>
      <c r="AC348" s="225"/>
      <c r="AD348" s="225"/>
      <c r="AE348" s="225"/>
      <c r="AF348" s="225"/>
      <c r="AG348" s="220"/>
      <c r="AH348" s="220"/>
      <c r="AI348" s="220"/>
      <c r="AJ348" s="220"/>
      <c r="AK348" s="220"/>
      <c r="AL348" s="220"/>
      <c r="AM348" s="220"/>
      <c r="AN348" s="220"/>
      <c r="AO348" s="267"/>
      <c r="AP348" s="220"/>
      <c r="AQ348" s="224"/>
      <c r="AR348" s="224"/>
      <c r="AS348" s="224"/>
      <c r="AT348" s="224"/>
      <c r="AU348" s="224"/>
      <c r="AV348" s="224"/>
      <c r="AW348" s="224"/>
      <c r="AX348" s="224"/>
      <c r="AY348" s="224"/>
    </row>
    <row r="349">
      <c r="A349" s="219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5"/>
      <c r="AA349" s="225"/>
      <c r="AB349" s="225"/>
      <c r="AC349" s="225"/>
      <c r="AD349" s="225"/>
      <c r="AE349" s="225"/>
      <c r="AF349" s="225"/>
      <c r="AG349" s="220"/>
      <c r="AH349" s="220"/>
      <c r="AI349" s="220"/>
      <c r="AJ349" s="220"/>
      <c r="AK349" s="220"/>
      <c r="AL349" s="220"/>
      <c r="AM349" s="220"/>
      <c r="AN349" s="220"/>
      <c r="AO349" s="267"/>
      <c r="AP349" s="220"/>
      <c r="AQ349" s="224"/>
      <c r="AR349" s="224"/>
      <c r="AS349" s="224"/>
      <c r="AT349" s="224"/>
      <c r="AU349" s="224"/>
      <c r="AV349" s="224"/>
      <c r="AW349" s="224"/>
      <c r="AX349" s="224"/>
      <c r="AY349" s="224"/>
    </row>
    <row r="350">
      <c r="A350" s="219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5"/>
      <c r="AA350" s="225"/>
      <c r="AB350" s="225"/>
      <c r="AC350" s="225"/>
      <c r="AD350" s="225"/>
      <c r="AE350" s="225"/>
      <c r="AF350" s="225"/>
      <c r="AG350" s="220"/>
      <c r="AH350" s="220"/>
      <c r="AI350" s="220"/>
      <c r="AJ350" s="220"/>
      <c r="AK350" s="220"/>
      <c r="AL350" s="220"/>
      <c r="AM350" s="220"/>
      <c r="AN350" s="220"/>
      <c r="AO350" s="267"/>
      <c r="AP350" s="220"/>
      <c r="AQ350" s="224"/>
      <c r="AR350" s="224"/>
      <c r="AS350" s="224"/>
      <c r="AT350" s="224"/>
      <c r="AU350" s="224"/>
      <c r="AV350" s="224"/>
      <c r="AW350" s="224"/>
      <c r="AX350" s="224"/>
      <c r="AY350" s="224"/>
    </row>
    <row r="351">
      <c r="A351" s="219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5"/>
      <c r="AA351" s="225"/>
      <c r="AB351" s="225"/>
      <c r="AC351" s="225"/>
      <c r="AD351" s="225"/>
      <c r="AE351" s="225"/>
      <c r="AF351" s="225"/>
      <c r="AG351" s="220"/>
      <c r="AH351" s="220"/>
      <c r="AI351" s="220"/>
      <c r="AJ351" s="220"/>
      <c r="AK351" s="220"/>
      <c r="AL351" s="220"/>
      <c r="AM351" s="220"/>
      <c r="AN351" s="220"/>
      <c r="AO351" s="267"/>
      <c r="AP351" s="220"/>
      <c r="AQ351" s="224"/>
      <c r="AR351" s="224"/>
      <c r="AS351" s="224"/>
      <c r="AT351" s="224"/>
      <c r="AU351" s="224"/>
      <c r="AV351" s="224"/>
      <c r="AW351" s="224"/>
      <c r="AX351" s="224"/>
      <c r="AY351" s="224"/>
    </row>
    <row r="352">
      <c r="A352" s="219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5"/>
      <c r="AA352" s="225"/>
      <c r="AB352" s="225"/>
      <c r="AC352" s="225"/>
      <c r="AD352" s="225"/>
      <c r="AE352" s="225"/>
      <c r="AF352" s="225"/>
      <c r="AG352" s="220"/>
      <c r="AH352" s="220"/>
      <c r="AI352" s="220"/>
      <c r="AJ352" s="220"/>
      <c r="AK352" s="220"/>
      <c r="AL352" s="220"/>
      <c r="AM352" s="220"/>
      <c r="AN352" s="220"/>
      <c r="AO352" s="267"/>
      <c r="AP352" s="220"/>
      <c r="AQ352" s="224"/>
      <c r="AR352" s="224"/>
      <c r="AS352" s="224"/>
      <c r="AT352" s="224"/>
      <c r="AU352" s="224"/>
      <c r="AV352" s="224"/>
      <c r="AW352" s="224"/>
      <c r="AX352" s="224"/>
      <c r="AY352" s="224"/>
    </row>
    <row r="353">
      <c r="A353" s="219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5"/>
      <c r="AA353" s="225"/>
      <c r="AB353" s="225"/>
      <c r="AC353" s="225"/>
      <c r="AD353" s="225"/>
      <c r="AE353" s="225"/>
      <c r="AF353" s="225"/>
      <c r="AG353" s="220"/>
      <c r="AH353" s="220"/>
      <c r="AI353" s="220"/>
      <c r="AJ353" s="220"/>
      <c r="AK353" s="220"/>
      <c r="AL353" s="220"/>
      <c r="AM353" s="220"/>
      <c r="AN353" s="220"/>
      <c r="AO353" s="267"/>
      <c r="AP353" s="220"/>
      <c r="AQ353" s="224"/>
      <c r="AR353" s="224"/>
      <c r="AS353" s="224"/>
      <c r="AT353" s="224"/>
      <c r="AU353" s="224"/>
      <c r="AV353" s="224"/>
      <c r="AW353" s="224"/>
      <c r="AX353" s="224"/>
      <c r="AY353" s="224"/>
    </row>
    <row r="354">
      <c r="A354" s="219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5"/>
      <c r="AA354" s="225"/>
      <c r="AB354" s="225"/>
      <c r="AC354" s="225"/>
      <c r="AD354" s="225"/>
      <c r="AE354" s="225"/>
      <c r="AF354" s="225"/>
      <c r="AG354" s="220"/>
      <c r="AH354" s="220"/>
      <c r="AI354" s="220"/>
      <c r="AJ354" s="220"/>
      <c r="AK354" s="220"/>
      <c r="AL354" s="220"/>
      <c r="AM354" s="220"/>
      <c r="AN354" s="220"/>
      <c r="AO354" s="267"/>
      <c r="AP354" s="220"/>
      <c r="AQ354" s="224"/>
      <c r="AR354" s="224"/>
      <c r="AS354" s="224"/>
      <c r="AT354" s="224"/>
      <c r="AU354" s="224"/>
      <c r="AV354" s="224"/>
      <c r="AW354" s="224"/>
      <c r="AX354" s="224"/>
      <c r="AY354" s="224"/>
    </row>
    <row r="355">
      <c r="A355" s="219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5"/>
      <c r="AA355" s="225"/>
      <c r="AB355" s="225"/>
      <c r="AC355" s="225"/>
      <c r="AD355" s="225"/>
      <c r="AE355" s="225"/>
      <c r="AF355" s="225"/>
      <c r="AG355" s="220"/>
      <c r="AH355" s="220"/>
      <c r="AI355" s="220"/>
      <c r="AJ355" s="220"/>
      <c r="AK355" s="220"/>
      <c r="AL355" s="220"/>
      <c r="AM355" s="220"/>
      <c r="AN355" s="220"/>
      <c r="AO355" s="267"/>
      <c r="AP355" s="220"/>
      <c r="AQ355" s="224"/>
      <c r="AR355" s="224"/>
      <c r="AS355" s="224"/>
      <c r="AT355" s="224"/>
      <c r="AU355" s="224"/>
      <c r="AV355" s="224"/>
      <c r="AW355" s="224"/>
      <c r="AX355" s="224"/>
      <c r="AY355" s="224"/>
    </row>
    <row r="356">
      <c r="A356" s="219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5"/>
      <c r="AA356" s="225"/>
      <c r="AB356" s="225"/>
      <c r="AC356" s="225"/>
      <c r="AD356" s="225"/>
      <c r="AE356" s="225"/>
      <c r="AF356" s="225"/>
      <c r="AG356" s="220"/>
      <c r="AH356" s="220"/>
      <c r="AI356" s="220"/>
      <c r="AJ356" s="220"/>
      <c r="AK356" s="220"/>
      <c r="AL356" s="220"/>
      <c r="AM356" s="220"/>
      <c r="AN356" s="220"/>
      <c r="AO356" s="267"/>
      <c r="AP356" s="220"/>
      <c r="AQ356" s="224"/>
      <c r="AR356" s="224"/>
      <c r="AS356" s="224"/>
      <c r="AT356" s="224"/>
      <c r="AU356" s="224"/>
      <c r="AV356" s="224"/>
      <c r="AW356" s="224"/>
      <c r="AX356" s="224"/>
      <c r="AY356" s="224"/>
    </row>
    <row r="357">
      <c r="A357" s="219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5"/>
      <c r="AA357" s="225"/>
      <c r="AB357" s="225"/>
      <c r="AC357" s="225"/>
      <c r="AD357" s="225"/>
      <c r="AE357" s="225"/>
      <c r="AF357" s="225"/>
      <c r="AG357" s="220"/>
      <c r="AH357" s="220"/>
      <c r="AI357" s="220"/>
      <c r="AJ357" s="220"/>
      <c r="AK357" s="220"/>
      <c r="AL357" s="220"/>
      <c r="AM357" s="220"/>
      <c r="AN357" s="220"/>
      <c r="AO357" s="267"/>
      <c r="AP357" s="220"/>
      <c r="AQ357" s="224"/>
      <c r="AR357" s="224"/>
      <c r="AS357" s="224"/>
      <c r="AT357" s="224"/>
      <c r="AU357" s="224"/>
      <c r="AV357" s="224"/>
      <c r="AW357" s="224"/>
      <c r="AX357" s="224"/>
      <c r="AY357" s="224"/>
    </row>
    <row r="358">
      <c r="A358" s="219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5"/>
      <c r="AA358" s="225"/>
      <c r="AB358" s="225"/>
      <c r="AC358" s="225"/>
      <c r="AD358" s="225"/>
      <c r="AE358" s="225"/>
      <c r="AF358" s="225"/>
      <c r="AG358" s="220"/>
      <c r="AH358" s="220"/>
      <c r="AI358" s="220"/>
      <c r="AJ358" s="220"/>
      <c r="AK358" s="220"/>
      <c r="AL358" s="220"/>
      <c r="AM358" s="220"/>
      <c r="AN358" s="220"/>
      <c r="AO358" s="267"/>
      <c r="AP358" s="220"/>
      <c r="AQ358" s="224"/>
      <c r="AR358" s="224"/>
      <c r="AS358" s="224"/>
      <c r="AT358" s="224"/>
      <c r="AU358" s="224"/>
      <c r="AV358" s="224"/>
      <c r="AW358" s="224"/>
      <c r="AX358" s="224"/>
      <c r="AY358" s="224"/>
    </row>
    <row r="359">
      <c r="A359" s="219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5"/>
      <c r="AA359" s="225"/>
      <c r="AB359" s="225"/>
      <c r="AC359" s="225"/>
      <c r="AD359" s="225"/>
      <c r="AE359" s="225"/>
      <c r="AF359" s="225"/>
      <c r="AG359" s="220"/>
      <c r="AH359" s="220"/>
      <c r="AI359" s="220"/>
      <c r="AJ359" s="220"/>
      <c r="AK359" s="220"/>
      <c r="AL359" s="220"/>
      <c r="AM359" s="220"/>
      <c r="AN359" s="220"/>
      <c r="AO359" s="267"/>
      <c r="AP359" s="220"/>
      <c r="AQ359" s="224"/>
      <c r="AR359" s="224"/>
      <c r="AS359" s="224"/>
      <c r="AT359" s="224"/>
      <c r="AU359" s="224"/>
      <c r="AV359" s="224"/>
      <c r="AW359" s="224"/>
      <c r="AX359" s="224"/>
      <c r="AY359" s="224"/>
    </row>
    <row r="360">
      <c r="A360" s="219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5"/>
      <c r="AA360" s="225"/>
      <c r="AB360" s="225"/>
      <c r="AC360" s="225"/>
      <c r="AD360" s="225"/>
      <c r="AE360" s="225"/>
      <c r="AF360" s="225"/>
      <c r="AG360" s="220"/>
      <c r="AH360" s="220"/>
      <c r="AI360" s="220"/>
      <c r="AJ360" s="220"/>
      <c r="AK360" s="220"/>
      <c r="AL360" s="220"/>
      <c r="AM360" s="220"/>
      <c r="AN360" s="220"/>
      <c r="AO360" s="267"/>
      <c r="AP360" s="220"/>
      <c r="AQ360" s="224"/>
      <c r="AR360" s="224"/>
      <c r="AS360" s="224"/>
      <c r="AT360" s="224"/>
      <c r="AU360" s="224"/>
      <c r="AV360" s="224"/>
      <c r="AW360" s="224"/>
      <c r="AX360" s="224"/>
      <c r="AY360" s="224"/>
    </row>
    <row r="361">
      <c r="A361" s="219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5"/>
      <c r="AA361" s="225"/>
      <c r="AB361" s="225"/>
      <c r="AC361" s="225"/>
      <c r="AD361" s="225"/>
      <c r="AE361" s="225"/>
      <c r="AF361" s="225"/>
      <c r="AG361" s="220"/>
      <c r="AH361" s="220"/>
      <c r="AI361" s="220"/>
      <c r="AJ361" s="220"/>
      <c r="AK361" s="220"/>
      <c r="AL361" s="220"/>
      <c r="AM361" s="220"/>
      <c r="AN361" s="220"/>
      <c r="AO361" s="267"/>
      <c r="AP361" s="220"/>
      <c r="AQ361" s="224"/>
      <c r="AR361" s="224"/>
      <c r="AS361" s="224"/>
      <c r="AT361" s="224"/>
      <c r="AU361" s="224"/>
      <c r="AV361" s="224"/>
      <c r="AW361" s="224"/>
      <c r="AX361" s="224"/>
      <c r="AY361" s="224"/>
    </row>
    <row r="362">
      <c r="A362" s="219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5"/>
      <c r="AA362" s="225"/>
      <c r="AB362" s="225"/>
      <c r="AC362" s="225"/>
      <c r="AD362" s="225"/>
      <c r="AE362" s="225"/>
      <c r="AF362" s="225"/>
      <c r="AG362" s="220"/>
      <c r="AH362" s="220"/>
      <c r="AI362" s="220"/>
      <c r="AJ362" s="220"/>
      <c r="AK362" s="220"/>
      <c r="AL362" s="220"/>
      <c r="AM362" s="220"/>
      <c r="AN362" s="220"/>
      <c r="AO362" s="267"/>
      <c r="AP362" s="220"/>
      <c r="AQ362" s="224"/>
      <c r="AR362" s="224"/>
      <c r="AS362" s="224"/>
      <c r="AT362" s="224"/>
      <c r="AU362" s="224"/>
      <c r="AV362" s="224"/>
      <c r="AW362" s="224"/>
      <c r="AX362" s="224"/>
      <c r="AY362" s="224"/>
    </row>
    <row r="363">
      <c r="A363" s="219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5"/>
      <c r="AA363" s="225"/>
      <c r="AB363" s="225"/>
      <c r="AC363" s="225"/>
      <c r="AD363" s="225"/>
      <c r="AE363" s="225"/>
      <c r="AF363" s="225"/>
      <c r="AG363" s="220"/>
      <c r="AH363" s="220"/>
      <c r="AI363" s="220"/>
      <c r="AJ363" s="220"/>
      <c r="AK363" s="220"/>
      <c r="AL363" s="220"/>
      <c r="AM363" s="220"/>
      <c r="AN363" s="220"/>
      <c r="AO363" s="267"/>
      <c r="AP363" s="220"/>
      <c r="AQ363" s="224"/>
      <c r="AR363" s="224"/>
      <c r="AS363" s="224"/>
      <c r="AT363" s="224"/>
      <c r="AU363" s="224"/>
      <c r="AV363" s="224"/>
      <c r="AW363" s="224"/>
      <c r="AX363" s="224"/>
      <c r="AY363" s="224"/>
    </row>
    <row r="364">
      <c r="A364" s="219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5"/>
      <c r="AA364" s="225"/>
      <c r="AB364" s="225"/>
      <c r="AC364" s="225"/>
      <c r="AD364" s="225"/>
      <c r="AE364" s="225"/>
      <c r="AF364" s="225"/>
      <c r="AG364" s="220"/>
      <c r="AH364" s="220"/>
      <c r="AI364" s="220"/>
      <c r="AJ364" s="220"/>
      <c r="AK364" s="220"/>
      <c r="AL364" s="220"/>
      <c r="AM364" s="220"/>
      <c r="AN364" s="220"/>
      <c r="AO364" s="267"/>
      <c r="AP364" s="220"/>
      <c r="AQ364" s="224"/>
      <c r="AR364" s="224"/>
      <c r="AS364" s="224"/>
      <c r="AT364" s="224"/>
      <c r="AU364" s="224"/>
      <c r="AV364" s="224"/>
      <c r="AW364" s="224"/>
      <c r="AX364" s="224"/>
      <c r="AY364" s="224"/>
    </row>
    <row r="365">
      <c r="A365" s="219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5"/>
      <c r="AA365" s="225"/>
      <c r="AB365" s="225"/>
      <c r="AC365" s="225"/>
      <c r="AD365" s="225"/>
      <c r="AE365" s="225"/>
      <c r="AF365" s="225"/>
      <c r="AG365" s="220"/>
      <c r="AH365" s="220"/>
      <c r="AI365" s="220"/>
      <c r="AJ365" s="220"/>
      <c r="AK365" s="220"/>
      <c r="AL365" s="220"/>
      <c r="AM365" s="220"/>
      <c r="AN365" s="220"/>
      <c r="AO365" s="267"/>
      <c r="AP365" s="220"/>
      <c r="AQ365" s="224"/>
      <c r="AR365" s="224"/>
      <c r="AS365" s="224"/>
      <c r="AT365" s="224"/>
      <c r="AU365" s="224"/>
      <c r="AV365" s="224"/>
      <c r="AW365" s="224"/>
      <c r="AX365" s="224"/>
      <c r="AY365" s="224"/>
    </row>
    <row r="366">
      <c r="A366" s="219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5"/>
      <c r="AA366" s="225"/>
      <c r="AB366" s="225"/>
      <c r="AC366" s="225"/>
      <c r="AD366" s="225"/>
      <c r="AE366" s="225"/>
      <c r="AF366" s="225"/>
      <c r="AG366" s="220"/>
      <c r="AH366" s="220"/>
      <c r="AI366" s="220"/>
      <c r="AJ366" s="220"/>
      <c r="AK366" s="220"/>
      <c r="AL366" s="220"/>
      <c r="AM366" s="220"/>
      <c r="AN366" s="220"/>
      <c r="AO366" s="267"/>
      <c r="AP366" s="220"/>
      <c r="AQ366" s="224"/>
      <c r="AR366" s="224"/>
      <c r="AS366" s="224"/>
      <c r="AT366" s="224"/>
      <c r="AU366" s="224"/>
      <c r="AV366" s="224"/>
      <c r="AW366" s="224"/>
      <c r="AX366" s="224"/>
      <c r="AY366" s="224"/>
    </row>
    <row r="367">
      <c r="A367" s="219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5"/>
      <c r="AA367" s="225"/>
      <c r="AB367" s="225"/>
      <c r="AC367" s="225"/>
      <c r="AD367" s="225"/>
      <c r="AE367" s="225"/>
      <c r="AF367" s="225"/>
      <c r="AG367" s="220"/>
      <c r="AH367" s="220"/>
      <c r="AI367" s="220"/>
      <c r="AJ367" s="220"/>
      <c r="AK367" s="220"/>
      <c r="AL367" s="220"/>
      <c r="AM367" s="220"/>
      <c r="AN367" s="220"/>
      <c r="AO367" s="267"/>
      <c r="AP367" s="220"/>
      <c r="AQ367" s="224"/>
      <c r="AR367" s="224"/>
      <c r="AS367" s="224"/>
      <c r="AT367" s="224"/>
      <c r="AU367" s="224"/>
      <c r="AV367" s="224"/>
      <c r="AW367" s="224"/>
      <c r="AX367" s="224"/>
      <c r="AY367" s="224"/>
    </row>
    <row r="368">
      <c r="A368" s="219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5"/>
      <c r="AA368" s="225"/>
      <c r="AB368" s="225"/>
      <c r="AC368" s="225"/>
      <c r="AD368" s="225"/>
      <c r="AE368" s="225"/>
      <c r="AF368" s="225"/>
      <c r="AG368" s="220"/>
      <c r="AH368" s="220"/>
      <c r="AI368" s="220"/>
      <c r="AJ368" s="220"/>
      <c r="AK368" s="220"/>
      <c r="AL368" s="220"/>
      <c r="AM368" s="220"/>
      <c r="AN368" s="220"/>
      <c r="AO368" s="267"/>
      <c r="AP368" s="220"/>
      <c r="AQ368" s="224"/>
      <c r="AR368" s="224"/>
      <c r="AS368" s="224"/>
      <c r="AT368" s="224"/>
      <c r="AU368" s="224"/>
      <c r="AV368" s="224"/>
      <c r="AW368" s="224"/>
      <c r="AX368" s="224"/>
      <c r="AY368" s="224"/>
    </row>
    <row r="369">
      <c r="A369" s="219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5"/>
      <c r="AA369" s="225"/>
      <c r="AB369" s="225"/>
      <c r="AC369" s="225"/>
      <c r="AD369" s="225"/>
      <c r="AE369" s="225"/>
      <c r="AF369" s="225"/>
      <c r="AG369" s="220"/>
      <c r="AH369" s="220"/>
      <c r="AI369" s="220"/>
      <c r="AJ369" s="220"/>
      <c r="AK369" s="220"/>
      <c r="AL369" s="220"/>
      <c r="AM369" s="220"/>
      <c r="AN369" s="220"/>
      <c r="AO369" s="267"/>
      <c r="AP369" s="220"/>
      <c r="AQ369" s="224"/>
      <c r="AR369" s="224"/>
      <c r="AS369" s="224"/>
      <c r="AT369" s="224"/>
      <c r="AU369" s="224"/>
      <c r="AV369" s="224"/>
      <c r="AW369" s="224"/>
      <c r="AX369" s="224"/>
      <c r="AY369" s="224"/>
    </row>
    <row r="370">
      <c r="A370" s="219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5"/>
      <c r="AA370" s="225"/>
      <c r="AB370" s="225"/>
      <c r="AC370" s="225"/>
      <c r="AD370" s="225"/>
      <c r="AE370" s="225"/>
      <c r="AF370" s="225"/>
      <c r="AG370" s="220"/>
      <c r="AH370" s="220"/>
      <c r="AI370" s="220"/>
      <c r="AJ370" s="220"/>
      <c r="AK370" s="220"/>
      <c r="AL370" s="220"/>
      <c r="AM370" s="220"/>
      <c r="AN370" s="220"/>
      <c r="AO370" s="267"/>
      <c r="AP370" s="220"/>
      <c r="AQ370" s="224"/>
      <c r="AR370" s="224"/>
      <c r="AS370" s="224"/>
      <c r="AT370" s="224"/>
      <c r="AU370" s="224"/>
      <c r="AV370" s="224"/>
      <c r="AW370" s="224"/>
      <c r="AX370" s="224"/>
      <c r="AY370" s="224"/>
    </row>
    <row r="371">
      <c r="A371" s="219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5"/>
      <c r="AA371" s="225"/>
      <c r="AB371" s="225"/>
      <c r="AC371" s="225"/>
      <c r="AD371" s="225"/>
      <c r="AE371" s="225"/>
      <c r="AF371" s="225"/>
      <c r="AG371" s="220"/>
      <c r="AH371" s="220"/>
      <c r="AI371" s="220"/>
      <c r="AJ371" s="220"/>
      <c r="AK371" s="220"/>
      <c r="AL371" s="220"/>
      <c r="AM371" s="220"/>
      <c r="AN371" s="220"/>
      <c r="AO371" s="267"/>
      <c r="AP371" s="220"/>
      <c r="AQ371" s="224"/>
      <c r="AR371" s="224"/>
      <c r="AS371" s="224"/>
      <c r="AT371" s="224"/>
      <c r="AU371" s="224"/>
      <c r="AV371" s="224"/>
      <c r="AW371" s="224"/>
      <c r="AX371" s="224"/>
      <c r="AY371" s="224"/>
    </row>
    <row r="372">
      <c r="A372" s="219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5"/>
      <c r="AA372" s="225"/>
      <c r="AB372" s="225"/>
      <c r="AC372" s="225"/>
      <c r="AD372" s="225"/>
      <c r="AE372" s="225"/>
      <c r="AF372" s="225"/>
      <c r="AG372" s="220"/>
      <c r="AH372" s="220"/>
      <c r="AI372" s="220"/>
      <c r="AJ372" s="220"/>
      <c r="AK372" s="220"/>
      <c r="AL372" s="220"/>
      <c r="AM372" s="220"/>
      <c r="AN372" s="220"/>
      <c r="AO372" s="267"/>
      <c r="AP372" s="220"/>
      <c r="AQ372" s="224"/>
      <c r="AR372" s="224"/>
      <c r="AS372" s="224"/>
      <c r="AT372" s="224"/>
      <c r="AU372" s="224"/>
      <c r="AV372" s="224"/>
      <c r="AW372" s="224"/>
      <c r="AX372" s="224"/>
      <c r="AY372" s="224"/>
    </row>
    <row r="373">
      <c r="A373" s="219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5"/>
      <c r="AA373" s="225"/>
      <c r="AB373" s="225"/>
      <c r="AC373" s="225"/>
      <c r="AD373" s="225"/>
      <c r="AE373" s="225"/>
      <c r="AF373" s="225"/>
      <c r="AG373" s="220"/>
      <c r="AH373" s="220"/>
      <c r="AI373" s="220"/>
      <c r="AJ373" s="220"/>
      <c r="AK373" s="220"/>
      <c r="AL373" s="220"/>
      <c r="AM373" s="220"/>
      <c r="AN373" s="220"/>
      <c r="AO373" s="267"/>
      <c r="AP373" s="220"/>
      <c r="AQ373" s="224"/>
      <c r="AR373" s="224"/>
      <c r="AS373" s="224"/>
      <c r="AT373" s="224"/>
      <c r="AU373" s="224"/>
      <c r="AV373" s="224"/>
      <c r="AW373" s="224"/>
      <c r="AX373" s="224"/>
      <c r="AY373" s="224"/>
    </row>
    <row r="374">
      <c r="A374" s="219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5"/>
      <c r="AA374" s="225"/>
      <c r="AB374" s="225"/>
      <c r="AC374" s="225"/>
      <c r="AD374" s="225"/>
      <c r="AE374" s="225"/>
      <c r="AF374" s="225"/>
      <c r="AG374" s="220"/>
      <c r="AH374" s="220"/>
      <c r="AI374" s="220"/>
      <c r="AJ374" s="220"/>
      <c r="AK374" s="220"/>
      <c r="AL374" s="220"/>
      <c r="AM374" s="220"/>
      <c r="AN374" s="220"/>
      <c r="AO374" s="267"/>
      <c r="AP374" s="220"/>
      <c r="AQ374" s="224"/>
      <c r="AR374" s="224"/>
      <c r="AS374" s="224"/>
      <c r="AT374" s="224"/>
      <c r="AU374" s="224"/>
      <c r="AV374" s="224"/>
      <c r="AW374" s="224"/>
      <c r="AX374" s="224"/>
      <c r="AY374" s="224"/>
    </row>
    <row r="375">
      <c r="A375" s="219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5"/>
      <c r="AA375" s="225"/>
      <c r="AB375" s="225"/>
      <c r="AC375" s="225"/>
      <c r="AD375" s="225"/>
      <c r="AE375" s="225"/>
      <c r="AF375" s="225"/>
      <c r="AG375" s="220"/>
      <c r="AH375" s="220"/>
      <c r="AI375" s="220"/>
      <c r="AJ375" s="220"/>
      <c r="AK375" s="220"/>
      <c r="AL375" s="220"/>
      <c r="AM375" s="220"/>
      <c r="AN375" s="220"/>
      <c r="AO375" s="267"/>
      <c r="AP375" s="220"/>
      <c r="AQ375" s="224"/>
      <c r="AR375" s="224"/>
      <c r="AS375" s="224"/>
      <c r="AT375" s="224"/>
      <c r="AU375" s="224"/>
      <c r="AV375" s="224"/>
      <c r="AW375" s="224"/>
      <c r="AX375" s="224"/>
      <c r="AY375" s="224"/>
    </row>
    <row r="376">
      <c r="A376" s="219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5"/>
      <c r="AA376" s="225"/>
      <c r="AB376" s="225"/>
      <c r="AC376" s="225"/>
      <c r="AD376" s="225"/>
      <c r="AE376" s="225"/>
      <c r="AF376" s="225"/>
      <c r="AG376" s="220"/>
      <c r="AH376" s="220"/>
      <c r="AI376" s="220"/>
      <c r="AJ376" s="220"/>
      <c r="AK376" s="220"/>
      <c r="AL376" s="220"/>
      <c r="AM376" s="220"/>
      <c r="AN376" s="220"/>
      <c r="AO376" s="267"/>
      <c r="AP376" s="220"/>
      <c r="AQ376" s="224"/>
      <c r="AR376" s="224"/>
      <c r="AS376" s="224"/>
      <c r="AT376" s="224"/>
      <c r="AU376" s="224"/>
      <c r="AV376" s="224"/>
      <c r="AW376" s="224"/>
      <c r="AX376" s="224"/>
      <c r="AY376" s="224"/>
    </row>
    <row r="377">
      <c r="A377" s="219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5"/>
      <c r="AA377" s="225"/>
      <c r="AB377" s="225"/>
      <c r="AC377" s="225"/>
      <c r="AD377" s="225"/>
      <c r="AE377" s="225"/>
      <c r="AF377" s="225"/>
      <c r="AG377" s="220"/>
      <c r="AH377" s="220"/>
      <c r="AI377" s="220"/>
      <c r="AJ377" s="220"/>
      <c r="AK377" s="220"/>
      <c r="AL377" s="220"/>
      <c r="AM377" s="220"/>
      <c r="AN377" s="220"/>
      <c r="AO377" s="267"/>
      <c r="AP377" s="220"/>
      <c r="AQ377" s="224"/>
      <c r="AR377" s="224"/>
      <c r="AS377" s="224"/>
      <c r="AT377" s="224"/>
      <c r="AU377" s="224"/>
      <c r="AV377" s="224"/>
      <c r="AW377" s="224"/>
      <c r="AX377" s="224"/>
      <c r="AY377" s="224"/>
    </row>
    <row r="378">
      <c r="A378" s="219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5"/>
      <c r="AA378" s="225"/>
      <c r="AB378" s="225"/>
      <c r="AC378" s="225"/>
      <c r="AD378" s="225"/>
      <c r="AE378" s="225"/>
      <c r="AF378" s="225"/>
      <c r="AG378" s="220"/>
      <c r="AH378" s="220"/>
      <c r="AI378" s="220"/>
      <c r="AJ378" s="220"/>
      <c r="AK378" s="220"/>
      <c r="AL378" s="220"/>
      <c r="AM378" s="220"/>
      <c r="AN378" s="220"/>
      <c r="AO378" s="267"/>
      <c r="AP378" s="220"/>
      <c r="AQ378" s="224"/>
      <c r="AR378" s="224"/>
      <c r="AS378" s="224"/>
      <c r="AT378" s="224"/>
      <c r="AU378" s="224"/>
      <c r="AV378" s="224"/>
      <c r="AW378" s="224"/>
      <c r="AX378" s="224"/>
      <c r="AY378" s="224"/>
    </row>
    <row r="379">
      <c r="A379" s="219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5"/>
      <c r="AA379" s="225"/>
      <c r="AB379" s="225"/>
      <c r="AC379" s="225"/>
      <c r="AD379" s="225"/>
      <c r="AE379" s="225"/>
      <c r="AF379" s="225"/>
      <c r="AG379" s="220"/>
      <c r="AH379" s="220"/>
      <c r="AI379" s="220"/>
      <c r="AJ379" s="220"/>
      <c r="AK379" s="220"/>
      <c r="AL379" s="220"/>
      <c r="AM379" s="220"/>
      <c r="AN379" s="220"/>
      <c r="AO379" s="267"/>
      <c r="AP379" s="220"/>
      <c r="AQ379" s="224"/>
      <c r="AR379" s="224"/>
      <c r="AS379" s="224"/>
      <c r="AT379" s="224"/>
      <c r="AU379" s="224"/>
      <c r="AV379" s="224"/>
      <c r="AW379" s="224"/>
      <c r="AX379" s="224"/>
      <c r="AY379" s="224"/>
    </row>
    <row r="380">
      <c r="A380" s="219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5"/>
      <c r="AA380" s="225"/>
      <c r="AB380" s="225"/>
      <c r="AC380" s="225"/>
      <c r="AD380" s="225"/>
      <c r="AE380" s="225"/>
      <c r="AF380" s="225"/>
      <c r="AG380" s="220"/>
      <c r="AH380" s="220"/>
      <c r="AI380" s="220"/>
      <c r="AJ380" s="220"/>
      <c r="AK380" s="220"/>
      <c r="AL380" s="220"/>
      <c r="AM380" s="220"/>
      <c r="AN380" s="220"/>
      <c r="AO380" s="267"/>
      <c r="AP380" s="220"/>
      <c r="AQ380" s="224"/>
      <c r="AR380" s="224"/>
      <c r="AS380" s="224"/>
      <c r="AT380" s="224"/>
      <c r="AU380" s="224"/>
      <c r="AV380" s="224"/>
      <c r="AW380" s="224"/>
      <c r="AX380" s="224"/>
      <c r="AY380" s="224"/>
    </row>
    <row r="381">
      <c r="A381" s="219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5"/>
      <c r="AA381" s="225"/>
      <c r="AB381" s="225"/>
      <c r="AC381" s="225"/>
      <c r="AD381" s="225"/>
      <c r="AE381" s="225"/>
      <c r="AF381" s="225"/>
      <c r="AG381" s="220"/>
      <c r="AH381" s="220"/>
      <c r="AI381" s="220"/>
      <c r="AJ381" s="220"/>
      <c r="AK381" s="220"/>
      <c r="AL381" s="220"/>
      <c r="AM381" s="220"/>
      <c r="AN381" s="220"/>
      <c r="AO381" s="267"/>
      <c r="AP381" s="220"/>
      <c r="AQ381" s="224"/>
      <c r="AR381" s="224"/>
      <c r="AS381" s="224"/>
      <c r="AT381" s="224"/>
      <c r="AU381" s="224"/>
      <c r="AV381" s="224"/>
      <c r="AW381" s="224"/>
      <c r="AX381" s="224"/>
      <c r="AY381" s="224"/>
    </row>
    <row r="382">
      <c r="A382" s="219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5"/>
      <c r="AA382" s="225"/>
      <c r="AB382" s="225"/>
      <c r="AC382" s="225"/>
      <c r="AD382" s="225"/>
      <c r="AE382" s="225"/>
      <c r="AF382" s="225"/>
      <c r="AG382" s="220"/>
      <c r="AH382" s="220"/>
      <c r="AI382" s="220"/>
      <c r="AJ382" s="220"/>
      <c r="AK382" s="220"/>
      <c r="AL382" s="220"/>
      <c r="AM382" s="220"/>
      <c r="AN382" s="220"/>
      <c r="AO382" s="267"/>
      <c r="AP382" s="220"/>
      <c r="AQ382" s="224"/>
      <c r="AR382" s="224"/>
      <c r="AS382" s="224"/>
      <c r="AT382" s="224"/>
      <c r="AU382" s="224"/>
      <c r="AV382" s="224"/>
      <c r="AW382" s="224"/>
      <c r="AX382" s="224"/>
      <c r="AY382" s="224"/>
    </row>
    <row r="383">
      <c r="A383" s="219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5"/>
      <c r="AA383" s="225"/>
      <c r="AB383" s="225"/>
      <c r="AC383" s="225"/>
      <c r="AD383" s="225"/>
      <c r="AE383" s="225"/>
      <c r="AF383" s="225"/>
      <c r="AG383" s="220"/>
      <c r="AH383" s="220"/>
      <c r="AI383" s="220"/>
      <c r="AJ383" s="220"/>
      <c r="AK383" s="220"/>
      <c r="AL383" s="220"/>
      <c r="AM383" s="220"/>
      <c r="AN383" s="220"/>
      <c r="AO383" s="267"/>
      <c r="AP383" s="220"/>
      <c r="AQ383" s="224"/>
      <c r="AR383" s="224"/>
      <c r="AS383" s="224"/>
      <c r="AT383" s="224"/>
      <c r="AU383" s="224"/>
      <c r="AV383" s="224"/>
      <c r="AW383" s="224"/>
      <c r="AX383" s="224"/>
      <c r="AY383" s="224"/>
    </row>
    <row r="384">
      <c r="A384" s="219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5"/>
      <c r="AA384" s="225"/>
      <c r="AB384" s="225"/>
      <c r="AC384" s="225"/>
      <c r="AD384" s="225"/>
      <c r="AE384" s="225"/>
      <c r="AF384" s="225"/>
      <c r="AG384" s="220"/>
      <c r="AH384" s="220"/>
      <c r="AI384" s="220"/>
      <c r="AJ384" s="220"/>
      <c r="AK384" s="220"/>
      <c r="AL384" s="220"/>
      <c r="AM384" s="220"/>
      <c r="AN384" s="220"/>
      <c r="AO384" s="267"/>
      <c r="AP384" s="220"/>
      <c r="AQ384" s="224"/>
      <c r="AR384" s="224"/>
      <c r="AS384" s="224"/>
      <c r="AT384" s="224"/>
      <c r="AU384" s="224"/>
      <c r="AV384" s="224"/>
      <c r="AW384" s="224"/>
      <c r="AX384" s="224"/>
      <c r="AY384" s="224"/>
    </row>
    <row r="385">
      <c r="A385" s="219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5"/>
      <c r="AA385" s="225"/>
      <c r="AB385" s="225"/>
      <c r="AC385" s="225"/>
      <c r="AD385" s="225"/>
      <c r="AE385" s="225"/>
      <c r="AF385" s="225"/>
      <c r="AG385" s="220"/>
      <c r="AH385" s="220"/>
      <c r="AI385" s="220"/>
      <c r="AJ385" s="220"/>
      <c r="AK385" s="220"/>
      <c r="AL385" s="220"/>
      <c r="AM385" s="220"/>
      <c r="AN385" s="220"/>
      <c r="AO385" s="267"/>
      <c r="AP385" s="220"/>
      <c r="AQ385" s="224"/>
      <c r="AR385" s="224"/>
      <c r="AS385" s="224"/>
      <c r="AT385" s="224"/>
      <c r="AU385" s="224"/>
      <c r="AV385" s="224"/>
      <c r="AW385" s="224"/>
      <c r="AX385" s="224"/>
      <c r="AY385" s="224"/>
    </row>
    <row r="386">
      <c r="A386" s="219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5"/>
      <c r="AA386" s="225"/>
      <c r="AB386" s="225"/>
      <c r="AC386" s="225"/>
      <c r="AD386" s="225"/>
      <c r="AE386" s="225"/>
      <c r="AF386" s="225"/>
      <c r="AG386" s="220"/>
      <c r="AH386" s="220"/>
      <c r="AI386" s="220"/>
      <c r="AJ386" s="220"/>
      <c r="AK386" s="220"/>
      <c r="AL386" s="220"/>
      <c r="AM386" s="220"/>
      <c r="AN386" s="220"/>
      <c r="AO386" s="267"/>
      <c r="AP386" s="220"/>
      <c r="AQ386" s="224"/>
      <c r="AR386" s="224"/>
      <c r="AS386" s="224"/>
      <c r="AT386" s="224"/>
      <c r="AU386" s="224"/>
      <c r="AV386" s="224"/>
      <c r="AW386" s="224"/>
      <c r="AX386" s="224"/>
      <c r="AY386" s="224"/>
    </row>
    <row r="387">
      <c r="A387" s="219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5"/>
      <c r="AA387" s="225"/>
      <c r="AB387" s="225"/>
      <c r="AC387" s="225"/>
      <c r="AD387" s="225"/>
      <c r="AE387" s="225"/>
      <c r="AF387" s="225"/>
      <c r="AG387" s="220"/>
      <c r="AH387" s="220"/>
      <c r="AI387" s="220"/>
      <c r="AJ387" s="220"/>
      <c r="AK387" s="220"/>
      <c r="AL387" s="220"/>
      <c r="AM387" s="220"/>
      <c r="AN387" s="220"/>
      <c r="AO387" s="267"/>
      <c r="AP387" s="220"/>
      <c r="AQ387" s="224"/>
      <c r="AR387" s="224"/>
      <c r="AS387" s="224"/>
      <c r="AT387" s="224"/>
      <c r="AU387" s="224"/>
      <c r="AV387" s="224"/>
      <c r="AW387" s="224"/>
      <c r="AX387" s="224"/>
      <c r="AY387" s="224"/>
    </row>
    <row r="388">
      <c r="A388" s="219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5"/>
      <c r="AA388" s="225"/>
      <c r="AB388" s="225"/>
      <c r="AC388" s="225"/>
      <c r="AD388" s="225"/>
      <c r="AE388" s="225"/>
      <c r="AF388" s="225"/>
      <c r="AG388" s="220"/>
      <c r="AH388" s="220"/>
      <c r="AI388" s="220"/>
      <c r="AJ388" s="220"/>
      <c r="AK388" s="220"/>
      <c r="AL388" s="220"/>
      <c r="AM388" s="220"/>
      <c r="AN388" s="220"/>
      <c r="AO388" s="267"/>
      <c r="AP388" s="220"/>
      <c r="AQ388" s="224"/>
      <c r="AR388" s="224"/>
      <c r="AS388" s="224"/>
      <c r="AT388" s="224"/>
      <c r="AU388" s="224"/>
      <c r="AV388" s="224"/>
      <c r="AW388" s="224"/>
      <c r="AX388" s="224"/>
      <c r="AY388" s="224"/>
    </row>
    <row r="389">
      <c r="A389" s="219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5"/>
      <c r="AA389" s="225"/>
      <c r="AB389" s="225"/>
      <c r="AC389" s="225"/>
      <c r="AD389" s="225"/>
      <c r="AE389" s="225"/>
      <c r="AF389" s="225"/>
      <c r="AG389" s="220"/>
      <c r="AH389" s="220"/>
      <c r="AI389" s="220"/>
      <c r="AJ389" s="220"/>
      <c r="AK389" s="220"/>
      <c r="AL389" s="220"/>
      <c r="AM389" s="220"/>
      <c r="AN389" s="220"/>
      <c r="AO389" s="267"/>
      <c r="AP389" s="220"/>
      <c r="AQ389" s="224"/>
      <c r="AR389" s="224"/>
      <c r="AS389" s="224"/>
      <c r="AT389" s="224"/>
      <c r="AU389" s="224"/>
      <c r="AV389" s="224"/>
      <c r="AW389" s="224"/>
      <c r="AX389" s="224"/>
      <c r="AY389" s="224"/>
    </row>
    <row r="390">
      <c r="A390" s="219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5"/>
      <c r="AA390" s="225"/>
      <c r="AB390" s="225"/>
      <c r="AC390" s="225"/>
      <c r="AD390" s="225"/>
      <c r="AE390" s="225"/>
      <c r="AF390" s="225"/>
      <c r="AG390" s="220"/>
      <c r="AH390" s="220"/>
      <c r="AI390" s="220"/>
      <c r="AJ390" s="220"/>
      <c r="AK390" s="220"/>
      <c r="AL390" s="220"/>
      <c r="AM390" s="220"/>
      <c r="AN390" s="220"/>
      <c r="AO390" s="267"/>
      <c r="AP390" s="220"/>
      <c r="AQ390" s="224"/>
      <c r="AR390" s="224"/>
      <c r="AS390" s="224"/>
      <c r="AT390" s="224"/>
      <c r="AU390" s="224"/>
      <c r="AV390" s="224"/>
      <c r="AW390" s="224"/>
      <c r="AX390" s="224"/>
      <c r="AY390" s="224"/>
    </row>
    <row r="391">
      <c r="A391" s="219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5"/>
      <c r="AA391" s="225"/>
      <c r="AB391" s="225"/>
      <c r="AC391" s="225"/>
      <c r="AD391" s="225"/>
      <c r="AE391" s="225"/>
      <c r="AF391" s="225"/>
      <c r="AG391" s="220"/>
      <c r="AH391" s="220"/>
      <c r="AI391" s="220"/>
      <c r="AJ391" s="220"/>
      <c r="AK391" s="220"/>
      <c r="AL391" s="220"/>
      <c r="AM391" s="220"/>
      <c r="AN391" s="220"/>
      <c r="AO391" s="267"/>
      <c r="AP391" s="220"/>
      <c r="AQ391" s="224"/>
      <c r="AR391" s="224"/>
      <c r="AS391" s="224"/>
      <c r="AT391" s="224"/>
      <c r="AU391" s="224"/>
      <c r="AV391" s="224"/>
      <c r="AW391" s="224"/>
      <c r="AX391" s="224"/>
      <c r="AY391" s="224"/>
    </row>
    <row r="392">
      <c r="A392" s="219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5"/>
      <c r="AA392" s="225"/>
      <c r="AB392" s="225"/>
      <c r="AC392" s="225"/>
      <c r="AD392" s="225"/>
      <c r="AE392" s="225"/>
      <c r="AF392" s="225"/>
      <c r="AG392" s="220"/>
      <c r="AH392" s="220"/>
      <c r="AI392" s="220"/>
      <c r="AJ392" s="220"/>
      <c r="AK392" s="220"/>
      <c r="AL392" s="220"/>
      <c r="AM392" s="220"/>
      <c r="AN392" s="220"/>
      <c r="AO392" s="267"/>
      <c r="AP392" s="220"/>
      <c r="AQ392" s="224"/>
      <c r="AR392" s="224"/>
      <c r="AS392" s="224"/>
      <c r="AT392" s="224"/>
      <c r="AU392" s="224"/>
      <c r="AV392" s="224"/>
      <c r="AW392" s="224"/>
      <c r="AX392" s="224"/>
      <c r="AY392" s="224"/>
    </row>
    <row r="393">
      <c r="A393" s="219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5"/>
      <c r="AA393" s="225"/>
      <c r="AB393" s="225"/>
      <c r="AC393" s="225"/>
      <c r="AD393" s="225"/>
      <c r="AE393" s="225"/>
      <c r="AF393" s="225"/>
      <c r="AG393" s="220"/>
      <c r="AH393" s="220"/>
      <c r="AI393" s="220"/>
      <c r="AJ393" s="220"/>
      <c r="AK393" s="220"/>
      <c r="AL393" s="220"/>
      <c r="AM393" s="220"/>
      <c r="AN393" s="220"/>
      <c r="AO393" s="267"/>
      <c r="AP393" s="220"/>
      <c r="AQ393" s="224"/>
      <c r="AR393" s="224"/>
      <c r="AS393" s="224"/>
      <c r="AT393" s="224"/>
      <c r="AU393" s="224"/>
      <c r="AV393" s="224"/>
      <c r="AW393" s="224"/>
      <c r="AX393" s="224"/>
      <c r="AY393" s="224"/>
    </row>
    <row r="394">
      <c r="A394" s="219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5"/>
      <c r="AA394" s="225"/>
      <c r="AB394" s="225"/>
      <c r="AC394" s="225"/>
      <c r="AD394" s="225"/>
      <c r="AE394" s="225"/>
      <c r="AF394" s="225"/>
      <c r="AG394" s="220"/>
      <c r="AH394" s="220"/>
      <c r="AI394" s="220"/>
      <c r="AJ394" s="220"/>
      <c r="AK394" s="220"/>
      <c r="AL394" s="220"/>
      <c r="AM394" s="220"/>
      <c r="AN394" s="220"/>
      <c r="AO394" s="267"/>
      <c r="AP394" s="220"/>
      <c r="AQ394" s="224"/>
      <c r="AR394" s="224"/>
      <c r="AS394" s="224"/>
      <c r="AT394" s="224"/>
      <c r="AU394" s="224"/>
      <c r="AV394" s="224"/>
      <c r="AW394" s="224"/>
      <c r="AX394" s="224"/>
      <c r="AY394" s="224"/>
    </row>
    <row r="395">
      <c r="A395" s="219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5"/>
      <c r="AA395" s="225"/>
      <c r="AB395" s="225"/>
      <c r="AC395" s="225"/>
      <c r="AD395" s="225"/>
      <c r="AE395" s="225"/>
      <c r="AF395" s="225"/>
      <c r="AG395" s="220"/>
      <c r="AH395" s="220"/>
      <c r="AI395" s="220"/>
      <c r="AJ395" s="220"/>
      <c r="AK395" s="220"/>
      <c r="AL395" s="220"/>
      <c r="AM395" s="220"/>
      <c r="AN395" s="220"/>
      <c r="AO395" s="267"/>
      <c r="AP395" s="220"/>
      <c r="AQ395" s="224"/>
      <c r="AR395" s="224"/>
      <c r="AS395" s="224"/>
      <c r="AT395" s="224"/>
      <c r="AU395" s="224"/>
      <c r="AV395" s="224"/>
      <c r="AW395" s="224"/>
      <c r="AX395" s="224"/>
      <c r="AY395" s="224"/>
    </row>
    <row r="396">
      <c r="A396" s="219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5"/>
      <c r="AA396" s="225"/>
      <c r="AB396" s="225"/>
      <c r="AC396" s="225"/>
      <c r="AD396" s="225"/>
      <c r="AE396" s="225"/>
      <c r="AF396" s="225"/>
      <c r="AG396" s="220"/>
      <c r="AH396" s="220"/>
      <c r="AI396" s="220"/>
      <c r="AJ396" s="220"/>
      <c r="AK396" s="220"/>
      <c r="AL396" s="220"/>
      <c r="AM396" s="220"/>
      <c r="AN396" s="220"/>
      <c r="AO396" s="267"/>
      <c r="AP396" s="220"/>
      <c r="AQ396" s="224"/>
      <c r="AR396" s="224"/>
      <c r="AS396" s="224"/>
      <c r="AT396" s="224"/>
      <c r="AU396" s="224"/>
      <c r="AV396" s="224"/>
      <c r="AW396" s="224"/>
      <c r="AX396" s="224"/>
      <c r="AY396" s="224"/>
    </row>
    <row r="397">
      <c r="A397" s="219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5"/>
      <c r="AA397" s="225"/>
      <c r="AB397" s="225"/>
      <c r="AC397" s="225"/>
      <c r="AD397" s="225"/>
      <c r="AE397" s="225"/>
      <c r="AF397" s="225"/>
      <c r="AG397" s="220"/>
      <c r="AH397" s="220"/>
      <c r="AI397" s="220"/>
      <c r="AJ397" s="220"/>
      <c r="AK397" s="220"/>
      <c r="AL397" s="220"/>
      <c r="AM397" s="220"/>
      <c r="AN397" s="220"/>
      <c r="AO397" s="267"/>
      <c r="AP397" s="220"/>
      <c r="AQ397" s="224"/>
      <c r="AR397" s="224"/>
      <c r="AS397" s="224"/>
      <c r="AT397" s="224"/>
      <c r="AU397" s="224"/>
      <c r="AV397" s="224"/>
      <c r="AW397" s="224"/>
      <c r="AX397" s="224"/>
      <c r="AY397" s="224"/>
    </row>
    <row r="398">
      <c r="A398" s="219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5"/>
      <c r="AA398" s="225"/>
      <c r="AB398" s="225"/>
      <c r="AC398" s="225"/>
      <c r="AD398" s="225"/>
      <c r="AE398" s="225"/>
      <c r="AF398" s="225"/>
      <c r="AG398" s="220"/>
      <c r="AH398" s="220"/>
      <c r="AI398" s="220"/>
      <c r="AJ398" s="220"/>
      <c r="AK398" s="220"/>
      <c r="AL398" s="220"/>
      <c r="AM398" s="220"/>
      <c r="AN398" s="220"/>
      <c r="AO398" s="267"/>
      <c r="AP398" s="220"/>
      <c r="AQ398" s="224"/>
      <c r="AR398" s="224"/>
      <c r="AS398" s="224"/>
      <c r="AT398" s="224"/>
      <c r="AU398" s="224"/>
      <c r="AV398" s="224"/>
      <c r="AW398" s="224"/>
      <c r="AX398" s="224"/>
      <c r="AY398" s="224"/>
    </row>
    <row r="399">
      <c r="A399" s="219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5"/>
      <c r="AA399" s="225"/>
      <c r="AB399" s="225"/>
      <c r="AC399" s="225"/>
      <c r="AD399" s="225"/>
      <c r="AE399" s="225"/>
      <c r="AF399" s="225"/>
      <c r="AG399" s="220"/>
      <c r="AH399" s="220"/>
      <c r="AI399" s="220"/>
      <c r="AJ399" s="220"/>
      <c r="AK399" s="220"/>
      <c r="AL399" s="220"/>
      <c r="AM399" s="220"/>
      <c r="AN399" s="220"/>
      <c r="AO399" s="267"/>
      <c r="AP399" s="220"/>
      <c r="AQ399" s="224"/>
      <c r="AR399" s="224"/>
      <c r="AS399" s="224"/>
      <c r="AT399" s="224"/>
      <c r="AU399" s="224"/>
      <c r="AV399" s="224"/>
      <c r="AW399" s="224"/>
      <c r="AX399" s="224"/>
      <c r="AY399" s="224"/>
    </row>
    <row r="400">
      <c r="A400" s="219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5"/>
      <c r="AA400" s="225"/>
      <c r="AB400" s="225"/>
      <c r="AC400" s="225"/>
      <c r="AD400" s="225"/>
      <c r="AE400" s="225"/>
      <c r="AF400" s="225"/>
      <c r="AG400" s="220"/>
      <c r="AH400" s="220"/>
      <c r="AI400" s="220"/>
      <c r="AJ400" s="220"/>
      <c r="AK400" s="220"/>
      <c r="AL400" s="220"/>
      <c r="AM400" s="220"/>
      <c r="AN400" s="220"/>
      <c r="AO400" s="267"/>
      <c r="AP400" s="220"/>
      <c r="AQ400" s="224"/>
      <c r="AR400" s="224"/>
      <c r="AS400" s="224"/>
      <c r="AT400" s="224"/>
      <c r="AU400" s="224"/>
      <c r="AV400" s="224"/>
      <c r="AW400" s="224"/>
      <c r="AX400" s="224"/>
      <c r="AY400" s="224"/>
    </row>
    <row r="401">
      <c r="A401" s="219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5"/>
      <c r="AA401" s="225"/>
      <c r="AB401" s="225"/>
      <c r="AC401" s="225"/>
      <c r="AD401" s="225"/>
      <c r="AE401" s="225"/>
      <c r="AF401" s="225"/>
      <c r="AG401" s="220"/>
      <c r="AH401" s="220"/>
      <c r="AI401" s="220"/>
      <c r="AJ401" s="220"/>
      <c r="AK401" s="220"/>
      <c r="AL401" s="220"/>
      <c r="AM401" s="220"/>
      <c r="AN401" s="220"/>
      <c r="AO401" s="267"/>
      <c r="AP401" s="220"/>
      <c r="AQ401" s="224"/>
      <c r="AR401" s="224"/>
      <c r="AS401" s="224"/>
      <c r="AT401" s="224"/>
      <c r="AU401" s="224"/>
      <c r="AV401" s="224"/>
      <c r="AW401" s="224"/>
      <c r="AX401" s="224"/>
      <c r="AY401" s="224"/>
    </row>
    <row r="402">
      <c r="A402" s="219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5"/>
      <c r="AA402" s="225"/>
      <c r="AB402" s="225"/>
      <c r="AC402" s="225"/>
      <c r="AD402" s="225"/>
      <c r="AE402" s="225"/>
      <c r="AF402" s="225"/>
      <c r="AG402" s="220"/>
      <c r="AH402" s="220"/>
      <c r="AI402" s="220"/>
      <c r="AJ402" s="220"/>
      <c r="AK402" s="220"/>
      <c r="AL402" s="220"/>
      <c r="AM402" s="220"/>
      <c r="AN402" s="220"/>
      <c r="AO402" s="267"/>
      <c r="AP402" s="220"/>
      <c r="AQ402" s="224"/>
      <c r="AR402" s="224"/>
      <c r="AS402" s="224"/>
      <c r="AT402" s="224"/>
      <c r="AU402" s="224"/>
      <c r="AV402" s="224"/>
      <c r="AW402" s="224"/>
      <c r="AX402" s="224"/>
      <c r="AY402" s="224"/>
    </row>
    <row r="403">
      <c r="A403" s="219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5"/>
      <c r="AA403" s="225"/>
      <c r="AB403" s="225"/>
      <c r="AC403" s="225"/>
      <c r="AD403" s="225"/>
      <c r="AE403" s="225"/>
      <c r="AF403" s="225"/>
      <c r="AG403" s="220"/>
      <c r="AH403" s="220"/>
      <c r="AI403" s="220"/>
      <c r="AJ403" s="220"/>
      <c r="AK403" s="220"/>
      <c r="AL403" s="220"/>
      <c r="AM403" s="220"/>
      <c r="AN403" s="220"/>
      <c r="AO403" s="267"/>
      <c r="AP403" s="220"/>
      <c r="AQ403" s="224"/>
      <c r="AR403" s="224"/>
      <c r="AS403" s="224"/>
      <c r="AT403" s="224"/>
      <c r="AU403" s="224"/>
      <c r="AV403" s="224"/>
      <c r="AW403" s="224"/>
      <c r="AX403" s="224"/>
      <c r="AY403" s="224"/>
    </row>
    <row r="404">
      <c r="A404" s="219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5"/>
      <c r="AA404" s="225"/>
      <c r="AB404" s="225"/>
      <c r="AC404" s="225"/>
      <c r="AD404" s="225"/>
      <c r="AE404" s="225"/>
      <c r="AF404" s="225"/>
      <c r="AG404" s="220"/>
      <c r="AH404" s="220"/>
      <c r="AI404" s="220"/>
      <c r="AJ404" s="220"/>
      <c r="AK404" s="220"/>
      <c r="AL404" s="220"/>
      <c r="AM404" s="220"/>
      <c r="AN404" s="220"/>
      <c r="AO404" s="267"/>
      <c r="AP404" s="220"/>
      <c r="AQ404" s="224"/>
      <c r="AR404" s="224"/>
      <c r="AS404" s="224"/>
      <c r="AT404" s="224"/>
      <c r="AU404" s="224"/>
      <c r="AV404" s="224"/>
      <c r="AW404" s="224"/>
      <c r="AX404" s="224"/>
      <c r="AY404" s="224"/>
    </row>
    <row r="405">
      <c r="A405" s="219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5"/>
      <c r="AA405" s="225"/>
      <c r="AB405" s="225"/>
      <c r="AC405" s="225"/>
      <c r="AD405" s="225"/>
      <c r="AE405" s="225"/>
      <c r="AF405" s="225"/>
      <c r="AG405" s="220"/>
      <c r="AH405" s="220"/>
      <c r="AI405" s="220"/>
      <c r="AJ405" s="220"/>
      <c r="AK405" s="220"/>
      <c r="AL405" s="220"/>
      <c r="AM405" s="220"/>
      <c r="AN405" s="220"/>
      <c r="AO405" s="267"/>
      <c r="AP405" s="220"/>
      <c r="AQ405" s="224"/>
      <c r="AR405" s="224"/>
      <c r="AS405" s="224"/>
      <c r="AT405" s="224"/>
      <c r="AU405" s="224"/>
      <c r="AV405" s="224"/>
      <c r="AW405" s="224"/>
      <c r="AX405" s="224"/>
      <c r="AY405" s="224"/>
    </row>
    <row r="406">
      <c r="A406" s="219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5"/>
      <c r="AA406" s="225"/>
      <c r="AB406" s="225"/>
      <c r="AC406" s="225"/>
      <c r="AD406" s="225"/>
      <c r="AE406" s="225"/>
      <c r="AF406" s="225"/>
      <c r="AG406" s="220"/>
      <c r="AH406" s="220"/>
      <c r="AI406" s="220"/>
      <c r="AJ406" s="220"/>
      <c r="AK406" s="220"/>
      <c r="AL406" s="220"/>
      <c r="AM406" s="220"/>
      <c r="AN406" s="220"/>
      <c r="AO406" s="267"/>
      <c r="AP406" s="220"/>
      <c r="AQ406" s="224"/>
      <c r="AR406" s="224"/>
      <c r="AS406" s="224"/>
      <c r="AT406" s="224"/>
      <c r="AU406" s="224"/>
      <c r="AV406" s="224"/>
      <c r="AW406" s="224"/>
      <c r="AX406" s="224"/>
      <c r="AY406" s="224"/>
    </row>
    <row r="407">
      <c r="A407" s="219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5"/>
      <c r="AA407" s="225"/>
      <c r="AB407" s="225"/>
      <c r="AC407" s="225"/>
      <c r="AD407" s="225"/>
      <c r="AE407" s="225"/>
      <c r="AF407" s="225"/>
      <c r="AG407" s="220"/>
      <c r="AH407" s="220"/>
      <c r="AI407" s="220"/>
      <c r="AJ407" s="220"/>
      <c r="AK407" s="220"/>
      <c r="AL407" s="220"/>
      <c r="AM407" s="220"/>
      <c r="AN407" s="220"/>
      <c r="AO407" s="267"/>
      <c r="AP407" s="220"/>
      <c r="AQ407" s="224"/>
      <c r="AR407" s="224"/>
      <c r="AS407" s="224"/>
      <c r="AT407" s="224"/>
      <c r="AU407" s="224"/>
      <c r="AV407" s="224"/>
      <c r="AW407" s="224"/>
      <c r="AX407" s="224"/>
      <c r="AY407" s="224"/>
    </row>
    <row r="408">
      <c r="A408" s="219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5"/>
      <c r="AA408" s="225"/>
      <c r="AB408" s="225"/>
      <c r="AC408" s="225"/>
      <c r="AD408" s="225"/>
      <c r="AE408" s="225"/>
      <c r="AF408" s="225"/>
      <c r="AG408" s="220"/>
      <c r="AH408" s="220"/>
      <c r="AI408" s="220"/>
      <c r="AJ408" s="220"/>
      <c r="AK408" s="220"/>
      <c r="AL408" s="220"/>
      <c r="AM408" s="220"/>
      <c r="AN408" s="220"/>
      <c r="AO408" s="267"/>
      <c r="AP408" s="220"/>
      <c r="AQ408" s="224"/>
      <c r="AR408" s="224"/>
      <c r="AS408" s="224"/>
      <c r="AT408" s="224"/>
      <c r="AU408" s="224"/>
      <c r="AV408" s="224"/>
      <c r="AW408" s="224"/>
      <c r="AX408" s="224"/>
      <c r="AY408" s="224"/>
    </row>
    <row r="409">
      <c r="A409" s="219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5"/>
      <c r="AA409" s="225"/>
      <c r="AB409" s="225"/>
      <c r="AC409" s="225"/>
      <c r="AD409" s="225"/>
      <c r="AE409" s="225"/>
      <c r="AF409" s="225"/>
      <c r="AG409" s="220"/>
      <c r="AH409" s="220"/>
      <c r="AI409" s="220"/>
      <c r="AJ409" s="220"/>
      <c r="AK409" s="220"/>
      <c r="AL409" s="220"/>
      <c r="AM409" s="220"/>
      <c r="AN409" s="220"/>
      <c r="AO409" s="267"/>
      <c r="AP409" s="220"/>
      <c r="AQ409" s="224"/>
      <c r="AR409" s="224"/>
      <c r="AS409" s="224"/>
      <c r="AT409" s="224"/>
      <c r="AU409" s="224"/>
      <c r="AV409" s="224"/>
      <c r="AW409" s="224"/>
      <c r="AX409" s="224"/>
      <c r="AY409" s="224"/>
    </row>
    <row r="410">
      <c r="A410" s="219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5"/>
      <c r="AA410" s="225"/>
      <c r="AB410" s="225"/>
      <c r="AC410" s="225"/>
      <c r="AD410" s="225"/>
      <c r="AE410" s="225"/>
      <c r="AF410" s="225"/>
      <c r="AG410" s="220"/>
      <c r="AH410" s="220"/>
      <c r="AI410" s="220"/>
      <c r="AJ410" s="220"/>
      <c r="AK410" s="220"/>
      <c r="AL410" s="220"/>
      <c r="AM410" s="220"/>
      <c r="AN410" s="220"/>
      <c r="AO410" s="267"/>
      <c r="AP410" s="220"/>
      <c r="AQ410" s="224"/>
      <c r="AR410" s="224"/>
      <c r="AS410" s="224"/>
      <c r="AT410" s="224"/>
      <c r="AU410" s="224"/>
      <c r="AV410" s="224"/>
      <c r="AW410" s="224"/>
      <c r="AX410" s="224"/>
      <c r="AY410" s="224"/>
    </row>
    <row r="411">
      <c r="A411" s="219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5"/>
      <c r="AA411" s="225"/>
      <c r="AB411" s="225"/>
      <c r="AC411" s="225"/>
      <c r="AD411" s="225"/>
      <c r="AE411" s="225"/>
      <c r="AF411" s="225"/>
      <c r="AG411" s="220"/>
      <c r="AH411" s="220"/>
      <c r="AI411" s="220"/>
      <c r="AJ411" s="220"/>
      <c r="AK411" s="220"/>
      <c r="AL411" s="220"/>
      <c r="AM411" s="220"/>
      <c r="AN411" s="220"/>
      <c r="AO411" s="267"/>
      <c r="AP411" s="220"/>
      <c r="AQ411" s="224"/>
      <c r="AR411" s="224"/>
      <c r="AS411" s="224"/>
      <c r="AT411" s="224"/>
      <c r="AU411" s="224"/>
      <c r="AV411" s="224"/>
      <c r="AW411" s="224"/>
      <c r="AX411" s="224"/>
      <c r="AY411" s="224"/>
    </row>
    <row r="412">
      <c r="A412" s="219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5"/>
      <c r="AA412" s="225"/>
      <c r="AB412" s="225"/>
      <c r="AC412" s="225"/>
      <c r="AD412" s="225"/>
      <c r="AE412" s="225"/>
      <c r="AF412" s="225"/>
      <c r="AG412" s="220"/>
      <c r="AH412" s="220"/>
      <c r="AI412" s="220"/>
      <c r="AJ412" s="220"/>
      <c r="AK412" s="220"/>
      <c r="AL412" s="220"/>
      <c r="AM412" s="220"/>
      <c r="AN412" s="220"/>
      <c r="AO412" s="267"/>
      <c r="AP412" s="220"/>
      <c r="AQ412" s="224"/>
      <c r="AR412" s="224"/>
      <c r="AS412" s="224"/>
      <c r="AT412" s="224"/>
      <c r="AU412" s="224"/>
      <c r="AV412" s="224"/>
      <c r="AW412" s="224"/>
      <c r="AX412" s="224"/>
      <c r="AY412" s="224"/>
    </row>
    <row r="413">
      <c r="A413" s="219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5"/>
      <c r="AA413" s="225"/>
      <c r="AB413" s="225"/>
      <c r="AC413" s="225"/>
      <c r="AD413" s="225"/>
      <c r="AE413" s="225"/>
      <c r="AF413" s="225"/>
      <c r="AG413" s="220"/>
      <c r="AH413" s="220"/>
      <c r="AI413" s="220"/>
      <c r="AJ413" s="220"/>
      <c r="AK413" s="220"/>
      <c r="AL413" s="220"/>
      <c r="AM413" s="220"/>
      <c r="AN413" s="220"/>
      <c r="AO413" s="267"/>
      <c r="AP413" s="220"/>
      <c r="AQ413" s="224"/>
      <c r="AR413" s="224"/>
      <c r="AS413" s="224"/>
      <c r="AT413" s="224"/>
      <c r="AU413" s="224"/>
      <c r="AV413" s="224"/>
      <c r="AW413" s="224"/>
      <c r="AX413" s="224"/>
      <c r="AY413" s="224"/>
    </row>
    <row r="414">
      <c r="A414" s="219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5"/>
      <c r="AA414" s="225"/>
      <c r="AB414" s="225"/>
      <c r="AC414" s="225"/>
      <c r="AD414" s="225"/>
      <c r="AE414" s="225"/>
      <c r="AF414" s="225"/>
      <c r="AG414" s="220"/>
      <c r="AH414" s="220"/>
      <c r="AI414" s="220"/>
      <c r="AJ414" s="220"/>
      <c r="AK414" s="220"/>
      <c r="AL414" s="220"/>
      <c r="AM414" s="220"/>
      <c r="AN414" s="220"/>
      <c r="AO414" s="267"/>
      <c r="AP414" s="220"/>
      <c r="AQ414" s="224"/>
      <c r="AR414" s="224"/>
      <c r="AS414" s="224"/>
      <c r="AT414" s="224"/>
      <c r="AU414" s="224"/>
      <c r="AV414" s="224"/>
      <c r="AW414" s="224"/>
      <c r="AX414" s="224"/>
      <c r="AY414" s="224"/>
    </row>
    <row r="415">
      <c r="A415" s="219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5"/>
      <c r="AA415" s="225"/>
      <c r="AB415" s="225"/>
      <c r="AC415" s="225"/>
      <c r="AD415" s="225"/>
      <c r="AE415" s="225"/>
      <c r="AF415" s="225"/>
      <c r="AG415" s="220"/>
      <c r="AH415" s="220"/>
      <c r="AI415" s="220"/>
      <c r="AJ415" s="220"/>
      <c r="AK415" s="220"/>
      <c r="AL415" s="220"/>
      <c r="AM415" s="220"/>
      <c r="AN415" s="220"/>
      <c r="AO415" s="267"/>
      <c r="AP415" s="220"/>
      <c r="AQ415" s="224"/>
      <c r="AR415" s="224"/>
      <c r="AS415" s="224"/>
      <c r="AT415" s="224"/>
      <c r="AU415" s="224"/>
      <c r="AV415" s="224"/>
      <c r="AW415" s="224"/>
      <c r="AX415" s="224"/>
      <c r="AY415" s="224"/>
    </row>
    <row r="416">
      <c r="A416" s="219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5"/>
      <c r="AA416" s="225"/>
      <c r="AB416" s="225"/>
      <c r="AC416" s="225"/>
      <c r="AD416" s="225"/>
      <c r="AE416" s="225"/>
      <c r="AF416" s="225"/>
      <c r="AG416" s="220"/>
      <c r="AH416" s="220"/>
      <c r="AI416" s="220"/>
      <c r="AJ416" s="220"/>
      <c r="AK416" s="220"/>
      <c r="AL416" s="220"/>
      <c r="AM416" s="220"/>
      <c r="AN416" s="220"/>
      <c r="AO416" s="267"/>
      <c r="AP416" s="220"/>
      <c r="AQ416" s="224"/>
      <c r="AR416" s="224"/>
      <c r="AS416" s="224"/>
      <c r="AT416" s="224"/>
      <c r="AU416" s="224"/>
      <c r="AV416" s="224"/>
      <c r="AW416" s="224"/>
      <c r="AX416" s="224"/>
      <c r="AY416" s="224"/>
    </row>
    <row r="417">
      <c r="A417" s="219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5"/>
      <c r="AA417" s="225"/>
      <c r="AB417" s="225"/>
      <c r="AC417" s="225"/>
      <c r="AD417" s="225"/>
      <c r="AE417" s="225"/>
      <c r="AF417" s="225"/>
      <c r="AG417" s="220"/>
      <c r="AH417" s="220"/>
      <c r="AI417" s="220"/>
      <c r="AJ417" s="220"/>
      <c r="AK417" s="220"/>
      <c r="AL417" s="220"/>
      <c r="AM417" s="220"/>
      <c r="AN417" s="220"/>
      <c r="AO417" s="267"/>
      <c r="AP417" s="220"/>
      <c r="AQ417" s="224"/>
      <c r="AR417" s="224"/>
      <c r="AS417" s="224"/>
      <c r="AT417" s="224"/>
      <c r="AU417" s="224"/>
      <c r="AV417" s="224"/>
      <c r="AW417" s="224"/>
      <c r="AX417" s="224"/>
      <c r="AY417" s="224"/>
    </row>
    <row r="418">
      <c r="A418" s="219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5"/>
      <c r="AA418" s="225"/>
      <c r="AB418" s="225"/>
      <c r="AC418" s="225"/>
      <c r="AD418" s="225"/>
      <c r="AE418" s="225"/>
      <c r="AF418" s="225"/>
      <c r="AG418" s="220"/>
      <c r="AH418" s="220"/>
      <c r="AI418" s="220"/>
      <c r="AJ418" s="220"/>
      <c r="AK418" s="220"/>
      <c r="AL418" s="220"/>
      <c r="AM418" s="220"/>
      <c r="AN418" s="220"/>
      <c r="AO418" s="267"/>
      <c r="AP418" s="220"/>
      <c r="AQ418" s="224"/>
      <c r="AR418" s="224"/>
      <c r="AS418" s="224"/>
      <c r="AT418" s="224"/>
      <c r="AU418" s="224"/>
      <c r="AV418" s="224"/>
      <c r="AW418" s="224"/>
      <c r="AX418" s="224"/>
      <c r="AY418" s="224"/>
    </row>
    <row r="419">
      <c r="A419" s="219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5"/>
      <c r="AA419" s="225"/>
      <c r="AB419" s="225"/>
      <c r="AC419" s="225"/>
      <c r="AD419" s="225"/>
      <c r="AE419" s="225"/>
      <c r="AF419" s="225"/>
      <c r="AG419" s="220"/>
      <c r="AH419" s="220"/>
      <c r="AI419" s="220"/>
      <c r="AJ419" s="220"/>
      <c r="AK419" s="220"/>
      <c r="AL419" s="220"/>
      <c r="AM419" s="220"/>
      <c r="AN419" s="220"/>
      <c r="AO419" s="267"/>
      <c r="AP419" s="220"/>
      <c r="AQ419" s="224"/>
      <c r="AR419" s="224"/>
      <c r="AS419" s="224"/>
      <c r="AT419" s="224"/>
      <c r="AU419" s="224"/>
      <c r="AV419" s="224"/>
      <c r="AW419" s="224"/>
      <c r="AX419" s="224"/>
      <c r="AY419" s="224"/>
    </row>
    <row r="420">
      <c r="A420" s="219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5"/>
      <c r="AA420" s="225"/>
      <c r="AB420" s="225"/>
      <c r="AC420" s="225"/>
      <c r="AD420" s="225"/>
      <c r="AE420" s="225"/>
      <c r="AF420" s="225"/>
      <c r="AG420" s="220"/>
      <c r="AH420" s="220"/>
      <c r="AI420" s="220"/>
      <c r="AJ420" s="220"/>
      <c r="AK420" s="220"/>
      <c r="AL420" s="220"/>
      <c r="AM420" s="220"/>
      <c r="AN420" s="220"/>
      <c r="AO420" s="267"/>
      <c r="AP420" s="220"/>
      <c r="AQ420" s="224"/>
      <c r="AR420" s="224"/>
      <c r="AS420" s="224"/>
      <c r="AT420" s="224"/>
      <c r="AU420" s="224"/>
      <c r="AV420" s="224"/>
      <c r="AW420" s="224"/>
      <c r="AX420" s="224"/>
      <c r="AY420" s="224"/>
    </row>
    <row r="421">
      <c r="A421" s="219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5"/>
      <c r="AA421" s="225"/>
      <c r="AB421" s="225"/>
      <c r="AC421" s="225"/>
      <c r="AD421" s="225"/>
      <c r="AE421" s="225"/>
      <c r="AF421" s="225"/>
      <c r="AG421" s="220"/>
      <c r="AH421" s="220"/>
      <c r="AI421" s="220"/>
      <c r="AJ421" s="220"/>
      <c r="AK421" s="220"/>
      <c r="AL421" s="220"/>
      <c r="AM421" s="220"/>
      <c r="AN421" s="220"/>
      <c r="AO421" s="267"/>
      <c r="AP421" s="220"/>
      <c r="AQ421" s="224"/>
      <c r="AR421" s="224"/>
      <c r="AS421" s="224"/>
      <c r="AT421" s="224"/>
      <c r="AU421" s="224"/>
      <c r="AV421" s="224"/>
      <c r="AW421" s="224"/>
      <c r="AX421" s="224"/>
      <c r="AY421" s="224"/>
    </row>
    <row r="422">
      <c r="A422" s="219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5"/>
      <c r="AA422" s="225"/>
      <c r="AB422" s="225"/>
      <c r="AC422" s="225"/>
      <c r="AD422" s="225"/>
      <c r="AE422" s="225"/>
      <c r="AF422" s="225"/>
      <c r="AG422" s="220"/>
      <c r="AH422" s="220"/>
      <c r="AI422" s="220"/>
      <c r="AJ422" s="220"/>
      <c r="AK422" s="220"/>
      <c r="AL422" s="220"/>
      <c r="AM422" s="220"/>
      <c r="AN422" s="220"/>
      <c r="AO422" s="267"/>
      <c r="AP422" s="220"/>
      <c r="AQ422" s="224"/>
      <c r="AR422" s="224"/>
      <c r="AS422" s="224"/>
      <c r="AT422" s="224"/>
      <c r="AU422" s="224"/>
      <c r="AV422" s="224"/>
      <c r="AW422" s="224"/>
      <c r="AX422" s="224"/>
      <c r="AY422" s="224"/>
    </row>
    <row r="423">
      <c r="A423" s="219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5"/>
      <c r="AA423" s="225"/>
      <c r="AB423" s="225"/>
      <c r="AC423" s="225"/>
      <c r="AD423" s="225"/>
      <c r="AE423" s="225"/>
      <c r="AF423" s="225"/>
      <c r="AG423" s="220"/>
      <c r="AH423" s="220"/>
      <c r="AI423" s="220"/>
      <c r="AJ423" s="220"/>
      <c r="AK423" s="220"/>
      <c r="AL423" s="220"/>
      <c r="AM423" s="220"/>
      <c r="AN423" s="220"/>
      <c r="AO423" s="267"/>
      <c r="AP423" s="220"/>
      <c r="AQ423" s="224"/>
      <c r="AR423" s="224"/>
      <c r="AS423" s="224"/>
      <c r="AT423" s="224"/>
      <c r="AU423" s="224"/>
      <c r="AV423" s="224"/>
      <c r="AW423" s="224"/>
      <c r="AX423" s="224"/>
      <c r="AY423" s="224"/>
    </row>
    <row r="424">
      <c r="A424" s="219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5"/>
      <c r="AA424" s="225"/>
      <c r="AB424" s="225"/>
      <c r="AC424" s="225"/>
      <c r="AD424" s="225"/>
      <c r="AE424" s="225"/>
      <c r="AF424" s="225"/>
      <c r="AG424" s="220"/>
      <c r="AH424" s="220"/>
      <c r="AI424" s="220"/>
      <c r="AJ424" s="220"/>
      <c r="AK424" s="220"/>
      <c r="AL424" s="220"/>
      <c r="AM424" s="220"/>
      <c r="AN424" s="220"/>
      <c r="AO424" s="267"/>
      <c r="AP424" s="220"/>
      <c r="AQ424" s="224"/>
      <c r="AR424" s="224"/>
      <c r="AS424" s="224"/>
      <c r="AT424" s="224"/>
      <c r="AU424" s="224"/>
      <c r="AV424" s="224"/>
      <c r="AW424" s="224"/>
      <c r="AX424" s="224"/>
      <c r="AY424" s="224"/>
    </row>
    <row r="425">
      <c r="A425" s="219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5"/>
      <c r="AA425" s="225"/>
      <c r="AB425" s="225"/>
      <c r="AC425" s="225"/>
      <c r="AD425" s="225"/>
      <c r="AE425" s="225"/>
      <c r="AF425" s="225"/>
      <c r="AG425" s="220"/>
      <c r="AH425" s="220"/>
      <c r="AI425" s="220"/>
      <c r="AJ425" s="220"/>
      <c r="AK425" s="220"/>
      <c r="AL425" s="220"/>
      <c r="AM425" s="220"/>
      <c r="AN425" s="220"/>
      <c r="AO425" s="267"/>
      <c r="AP425" s="220"/>
      <c r="AQ425" s="224"/>
      <c r="AR425" s="224"/>
      <c r="AS425" s="224"/>
      <c r="AT425" s="224"/>
      <c r="AU425" s="224"/>
      <c r="AV425" s="224"/>
      <c r="AW425" s="224"/>
      <c r="AX425" s="224"/>
      <c r="AY425" s="224"/>
    </row>
    <row r="426">
      <c r="A426" s="219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5"/>
      <c r="AA426" s="225"/>
      <c r="AB426" s="225"/>
      <c r="AC426" s="225"/>
      <c r="AD426" s="225"/>
      <c r="AE426" s="225"/>
      <c r="AF426" s="225"/>
      <c r="AG426" s="220"/>
      <c r="AH426" s="220"/>
      <c r="AI426" s="220"/>
      <c r="AJ426" s="220"/>
      <c r="AK426" s="220"/>
      <c r="AL426" s="220"/>
      <c r="AM426" s="220"/>
      <c r="AN426" s="220"/>
      <c r="AO426" s="267"/>
      <c r="AP426" s="220"/>
      <c r="AQ426" s="224"/>
      <c r="AR426" s="224"/>
      <c r="AS426" s="224"/>
      <c r="AT426" s="224"/>
      <c r="AU426" s="224"/>
      <c r="AV426" s="224"/>
      <c r="AW426" s="224"/>
      <c r="AX426" s="224"/>
      <c r="AY426" s="224"/>
    </row>
    <row r="427">
      <c r="A427" s="219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5"/>
      <c r="AA427" s="225"/>
      <c r="AB427" s="225"/>
      <c r="AC427" s="225"/>
      <c r="AD427" s="225"/>
      <c r="AE427" s="225"/>
      <c r="AF427" s="225"/>
      <c r="AG427" s="220"/>
      <c r="AH427" s="220"/>
      <c r="AI427" s="220"/>
      <c r="AJ427" s="220"/>
      <c r="AK427" s="220"/>
      <c r="AL427" s="220"/>
      <c r="AM427" s="220"/>
      <c r="AN427" s="220"/>
      <c r="AO427" s="267"/>
      <c r="AP427" s="220"/>
      <c r="AQ427" s="224"/>
      <c r="AR427" s="224"/>
      <c r="AS427" s="224"/>
      <c r="AT427" s="224"/>
      <c r="AU427" s="224"/>
      <c r="AV427" s="224"/>
      <c r="AW427" s="224"/>
      <c r="AX427" s="224"/>
      <c r="AY427" s="224"/>
    </row>
    <row r="428">
      <c r="A428" s="219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5"/>
      <c r="AA428" s="225"/>
      <c r="AB428" s="225"/>
      <c r="AC428" s="225"/>
      <c r="AD428" s="225"/>
      <c r="AE428" s="225"/>
      <c r="AF428" s="225"/>
      <c r="AG428" s="220"/>
      <c r="AH428" s="220"/>
      <c r="AI428" s="220"/>
      <c r="AJ428" s="220"/>
      <c r="AK428" s="220"/>
      <c r="AL428" s="220"/>
      <c r="AM428" s="220"/>
      <c r="AN428" s="220"/>
      <c r="AO428" s="267"/>
      <c r="AP428" s="220"/>
      <c r="AQ428" s="224"/>
      <c r="AR428" s="224"/>
      <c r="AS428" s="224"/>
      <c r="AT428" s="224"/>
      <c r="AU428" s="224"/>
      <c r="AV428" s="224"/>
      <c r="AW428" s="224"/>
      <c r="AX428" s="224"/>
      <c r="AY428" s="224"/>
    </row>
    <row r="429">
      <c r="A429" s="219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5"/>
      <c r="AA429" s="225"/>
      <c r="AB429" s="225"/>
      <c r="AC429" s="225"/>
      <c r="AD429" s="225"/>
      <c r="AE429" s="225"/>
      <c r="AF429" s="225"/>
      <c r="AG429" s="220"/>
      <c r="AH429" s="220"/>
      <c r="AI429" s="220"/>
      <c r="AJ429" s="220"/>
      <c r="AK429" s="220"/>
      <c r="AL429" s="220"/>
      <c r="AM429" s="220"/>
      <c r="AN429" s="220"/>
      <c r="AO429" s="267"/>
      <c r="AP429" s="220"/>
      <c r="AQ429" s="224"/>
      <c r="AR429" s="224"/>
      <c r="AS429" s="224"/>
      <c r="AT429" s="224"/>
      <c r="AU429" s="224"/>
      <c r="AV429" s="224"/>
      <c r="AW429" s="224"/>
      <c r="AX429" s="224"/>
      <c r="AY429" s="224"/>
    </row>
    <row r="430">
      <c r="A430" s="219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5"/>
      <c r="AA430" s="225"/>
      <c r="AB430" s="225"/>
      <c r="AC430" s="225"/>
      <c r="AD430" s="225"/>
      <c r="AE430" s="225"/>
      <c r="AF430" s="225"/>
      <c r="AG430" s="220"/>
      <c r="AH430" s="220"/>
      <c r="AI430" s="220"/>
      <c r="AJ430" s="220"/>
      <c r="AK430" s="220"/>
      <c r="AL430" s="220"/>
      <c r="AM430" s="220"/>
      <c r="AN430" s="220"/>
      <c r="AO430" s="267"/>
      <c r="AP430" s="220"/>
      <c r="AQ430" s="224"/>
      <c r="AR430" s="224"/>
      <c r="AS430" s="224"/>
      <c r="AT430" s="224"/>
      <c r="AU430" s="224"/>
      <c r="AV430" s="224"/>
      <c r="AW430" s="224"/>
      <c r="AX430" s="224"/>
      <c r="AY430" s="224"/>
    </row>
    <row r="431">
      <c r="A431" s="219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5"/>
      <c r="AA431" s="225"/>
      <c r="AB431" s="225"/>
      <c r="AC431" s="225"/>
      <c r="AD431" s="225"/>
      <c r="AE431" s="225"/>
      <c r="AF431" s="225"/>
      <c r="AG431" s="220"/>
      <c r="AH431" s="220"/>
      <c r="AI431" s="220"/>
      <c r="AJ431" s="220"/>
      <c r="AK431" s="220"/>
      <c r="AL431" s="220"/>
      <c r="AM431" s="220"/>
      <c r="AN431" s="220"/>
      <c r="AO431" s="267"/>
      <c r="AP431" s="220"/>
      <c r="AQ431" s="224"/>
      <c r="AR431" s="224"/>
      <c r="AS431" s="224"/>
      <c r="AT431" s="224"/>
      <c r="AU431" s="224"/>
      <c r="AV431" s="224"/>
      <c r="AW431" s="224"/>
      <c r="AX431" s="224"/>
      <c r="AY431" s="224"/>
    </row>
    <row r="432">
      <c r="A432" s="219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5"/>
      <c r="AA432" s="225"/>
      <c r="AB432" s="225"/>
      <c r="AC432" s="225"/>
      <c r="AD432" s="225"/>
      <c r="AE432" s="225"/>
      <c r="AF432" s="225"/>
      <c r="AG432" s="220"/>
      <c r="AH432" s="220"/>
      <c r="AI432" s="220"/>
      <c r="AJ432" s="220"/>
      <c r="AK432" s="220"/>
      <c r="AL432" s="220"/>
      <c r="AM432" s="220"/>
      <c r="AN432" s="220"/>
      <c r="AO432" s="267"/>
      <c r="AP432" s="220"/>
      <c r="AQ432" s="224"/>
      <c r="AR432" s="224"/>
      <c r="AS432" s="224"/>
      <c r="AT432" s="224"/>
      <c r="AU432" s="224"/>
      <c r="AV432" s="224"/>
      <c r="AW432" s="224"/>
      <c r="AX432" s="224"/>
      <c r="AY432" s="224"/>
    </row>
    <row r="433">
      <c r="A433" s="219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5"/>
      <c r="AA433" s="225"/>
      <c r="AB433" s="225"/>
      <c r="AC433" s="225"/>
      <c r="AD433" s="225"/>
      <c r="AE433" s="225"/>
      <c r="AF433" s="225"/>
      <c r="AG433" s="220"/>
      <c r="AH433" s="220"/>
      <c r="AI433" s="220"/>
      <c r="AJ433" s="220"/>
      <c r="AK433" s="220"/>
      <c r="AL433" s="220"/>
      <c r="AM433" s="220"/>
      <c r="AN433" s="220"/>
      <c r="AO433" s="267"/>
      <c r="AP433" s="220"/>
      <c r="AQ433" s="224"/>
      <c r="AR433" s="224"/>
      <c r="AS433" s="224"/>
      <c r="AT433" s="224"/>
      <c r="AU433" s="224"/>
      <c r="AV433" s="224"/>
      <c r="AW433" s="224"/>
      <c r="AX433" s="224"/>
      <c r="AY433" s="224"/>
    </row>
    <row r="434">
      <c r="A434" s="219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5"/>
      <c r="AA434" s="225"/>
      <c r="AB434" s="225"/>
      <c r="AC434" s="225"/>
      <c r="AD434" s="225"/>
      <c r="AE434" s="225"/>
      <c r="AF434" s="225"/>
      <c r="AG434" s="220"/>
      <c r="AH434" s="220"/>
      <c r="AI434" s="220"/>
      <c r="AJ434" s="220"/>
      <c r="AK434" s="220"/>
      <c r="AL434" s="220"/>
      <c r="AM434" s="220"/>
      <c r="AN434" s="220"/>
      <c r="AO434" s="267"/>
      <c r="AP434" s="220"/>
      <c r="AQ434" s="224"/>
      <c r="AR434" s="224"/>
      <c r="AS434" s="224"/>
      <c r="AT434" s="224"/>
      <c r="AU434" s="224"/>
      <c r="AV434" s="224"/>
      <c r="AW434" s="224"/>
      <c r="AX434" s="224"/>
      <c r="AY434" s="224"/>
    </row>
    <row r="435">
      <c r="A435" s="219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5"/>
      <c r="AA435" s="225"/>
      <c r="AB435" s="225"/>
      <c r="AC435" s="225"/>
      <c r="AD435" s="225"/>
      <c r="AE435" s="225"/>
      <c r="AF435" s="225"/>
      <c r="AG435" s="220"/>
      <c r="AH435" s="220"/>
      <c r="AI435" s="220"/>
      <c r="AJ435" s="220"/>
      <c r="AK435" s="220"/>
      <c r="AL435" s="220"/>
      <c r="AM435" s="220"/>
      <c r="AN435" s="220"/>
      <c r="AO435" s="267"/>
      <c r="AP435" s="220"/>
      <c r="AQ435" s="224"/>
      <c r="AR435" s="224"/>
      <c r="AS435" s="224"/>
      <c r="AT435" s="224"/>
      <c r="AU435" s="224"/>
      <c r="AV435" s="224"/>
      <c r="AW435" s="224"/>
      <c r="AX435" s="224"/>
      <c r="AY435" s="224"/>
    </row>
    <row r="436">
      <c r="A436" s="219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5"/>
      <c r="AA436" s="225"/>
      <c r="AB436" s="225"/>
      <c r="AC436" s="225"/>
      <c r="AD436" s="225"/>
      <c r="AE436" s="225"/>
      <c r="AF436" s="225"/>
      <c r="AG436" s="220"/>
      <c r="AH436" s="220"/>
      <c r="AI436" s="220"/>
      <c r="AJ436" s="220"/>
      <c r="AK436" s="220"/>
      <c r="AL436" s="220"/>
      <c r="AM436" s="220"/>
      <c r="AN436" s="220"/>
      <c r="AO436" s="267"/>
      <c r="AP436" s="220"/>
      <c r="AQ436" s="224"/>
      <c r="AR436" s="224"/>
      <c r="AS436" s="224"/>
      <c r="AT436" s="224"/>
      <c r="AU436" s="224"/>
      <c r="AV436" s="224"/>
      <c r="AW436" s="224"/>
      <c r="AX436" s="224"/>
      <c r="AY436" s="224"/>
    </row>
    <row r="437">
      <c r="A437" s="219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5"/>
      <c r="AA437" s="225"/>
      <c r="AB437" s="225"/>
      <c r="AC437" s="225"/>
      <c r="AD437" s="225"/>
      <c r="AE437" s="225"/>
      <c r="AF437" s="225"/>
      <c r="AG437" s="220"/>
      <c r="AH437" s="220"/>
      <c r="AI437" s="220"/>
      <c r="AJ437" s="220"/>
      <c r="AK437" s="220"/>
      <c r="AL437" s="220"/>
      <c r="AM437" s="220"/>
      <c r="AN437" s="220"/>
      <c r="AO437" s="267"/>
      <c r="AP437" s="220"/>
      <c r="AQ437" s="224"/>
      <c r="AR437" s="224"/>
      <c r="AS437" s="224"/>
      <c r="AT437" s="224"/>
      <c r="AU437" s="224"/>
      <c r="AV437" s="224"/>
      <c r="AW437" s="224"/>
      <c r="AX437" s="224"/>
      <c r="AY437" s="224"/>
    </row>
    <row r="438">
      <c r="A438" s="219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5"/>
      <c r="AA438" s="225"/>
      <c r="AB438" s="225"/>
      <c r="AC438" s="225"/>
      <c r="AD438" s="225"/>
      <c r="AE438" s="225"/>
      <c r="AF438" s="225"/>
      <c r="AG438" s="220"/>
      <c r="AH438" s="220"/>
      <c r="AI438" s="220"/>
      <c r="AJ438" s="220"/>
      <c r="AK438" s="220"/>
      <c r="AL438" s="220"/>
      <c r="AM438" s="220"/>
      <c r="AN438" s="220"/>
      <c r="AO438" s="267"/>
      <c r="AP438" s="220"/>
      <c r="AQ438" s="224"/>
      <c r="AR438" s="224"/>
      <c r="AS438" s="224"/>
      <c r="AT438" s="224"/>
      <c r="AU438" s="224"/>
      <c r="AV438" s="224"/>
      <c r="AW438" s="224"/>
      <c r="AX438" s="224"/>
      <c r="AY438" s="224"/>
    </row>
    <row r="439">
      <c r="A439" s="219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5"/>
      <c r="AA439" s="225"/>
      <c r="AB439" s="225"/>
      <c r="AC439" s="225"/>
      <c r="AD439" s="225"/>
      <c r="AE439" s="225"/>
      <c r="AF439" s="225"/>
      <c r="AG439" s="220"/>
      <c r="AH439" s="220"/>
      <c r="AI439" s="220"/>
      <c r="AJ439" s="220"/>
      <c r="AK439" s="220"/>
      <c r="AL439" s="220"/>
      <c r="AM439" s="220"/>
      <c r="AN439" s="220"/>
      <c r="AO439" s="267"/>
      <c r="AP439" s="220"/>
      <c r="AQ439" s="224"/>
      <c r="AR439" s="224"/>
      <c r="AS439" s="224"/>
      <c r="AT439" s="224"/>
      <c r="AU439" s="224"/>
      <c r="AV439" s="224"/>
      <c r="AW439" s="224"/>
      <c r="AX439" s="224"/>
      <c r="AY439" s="224"/>
    </row>
    <row r="440">
      <c r="A440" s="219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5"/>
      <c r="AA440" s="225"/>
      <c r="AB440" s="225"/>
      <c r="AC440" s="225"/>
      <c r="AD440" s="225"/>
      <c r="AE440" s="225"/>
      <c r="AF440" s="225"/>
      <c r="AG440" s="220"/>
      <c r="AH440" s="220"/>
      <c r="AI440" s="220"/>
      <c r="AJ440" s="220"/>
      <c r="AK440" s="220"/>
      <c r="AL440" s="220"/>
      <c r="AM440" s="220"/>
      <c r="AN440" s="220"/>
      <c r="AO440" s="267"/>
      <c r="AP440" s="220"/>
      <c r="AQ440" s="224"/>
      <c r="AR440" s="224"/>
      <c r="AS440" s="224"/>
      <c r="AT440" s="224"/>
      <c r="AU440" s="224"/>
      <c r="AV440" s="224"/>
      <c r="AW440" s="224"/>
      <c r="AX440" s="224"/>
      <c r="AY440" s="224"/>
    </row>
    <row r="441">
      <c r="A441" s="219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5"/>
      <c r="AA441" s="225"/>
      <c r="AB441" s="225"/>
      <c r="AC441" s="225"/>
      <c r="AD441" s="225"/>
      <c r="AE441" s="225"/>
      <c r="AF441" s="225"/>
      <c r="AG441" s="220"/>
      <c r="AH441" s="220"/>
      <c r="AI441" s="220"/>
      <c r="AJ441" s="220"/>
      <c r="AK441" s="220"/>
      <c r="AL441" s="220"/>
      <c r="AM441" s="220"/>
      <c r="AN441" s="220"/>
      <c r="AO441" s="267"/>
      <c r="AP441" s="220"/>
      <c r="AQ441" s="224"/>
      <c r="AR441" s="224"/>
      <c r="AS441" s="224"/>
      <c r="AT441" s="224"/>
      <c r="AU441" s="224"/>
      <c r="AV441" s="224"/>
      <c r="AW441" s="224"/>
      <c r="AX441" s="224"/>
      <c r="AY441" s="224"/>
    </row>
    <row r="442">
      <c r="A442" s="219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5"/>
      <c r="AA442" s="225"/>
      <c r="AB442" s="225"/>
      <c r="AC442" s="225"/>
      <c r="AD442" s="225"/>
      <c r="AE442" s="225"/>
      <c r="AF442" s="225"/>
      <c r="AG442" s="220"/>
      <c r="AH442" s="220"/>
      <c r="AI442" s="220"/>
      <c r="AJ442" s="220"/>
      <c r="AK442" s="220"/>
      <c r="AL442" s="220"/>
      <c r="AM442" s="220"/>
      <c r="AN442" s="220"/>
      <c r="AO442" s="267"/>
      <c r="AP442" s="220"/>
      <c r="AQ442" s="224"/>
      <c r="AR442" s="224"/>
      <c r="AS442" s="224"/>
      <c r="AT442" s="224"/>
      <c r="AU442" s="224"/>
      <c r="AV442" s="224"/>
      <c r="AW442" s="224"/>
      <c r="AX442" s="224"/>
      <c r="AY442" s="224"/>
    </row>
    <row r="443">
      <c r="A443" s="219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5"/>
      <c r="AA443" s="225"/>
      <c r="AB443" s="225"/>
      <c r="AC443" s="225"/>
      <c r="AD443" s="225"/>
      <c r="AE443" s="225"/>
      <c r="AF443" s="225"/>
      <c r="AG443" s="220"/>
      <c r="AH443" s="220"/>
      <c r="AI443" s="220"/>
      <c r="AJ443" s="220"/>
      <c r="AK443" s="220"/>
      <c r="AL443" s="220"/>
      <c r="AM443" s="220"/>
      <c r="AN443" s="220"/>
      <c r="AO443" s="267"/>
      <c r="AP443" s="220"/>
      <c r="AQ443" s="224"/>
      <c r="AR443" s="224"/>
      <c r="AS443" s="224"/>
      <c r="AT443" s="224"/>
      <c r="AU443" s="224"/>
      <c r="AV443" s="224"/>
      <c r="AW443" s="224"/>
      <c r="AX443" s="224"/>
      <c r="AY443" s="224"/>
    </row>
    <row r="444">
      <c r="A444" s="219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5"/>
      <c r="AA444" s="225"/>
      <c r="AB444" s="225"/>
      <c r="AC444" s="225"/>
      <c r="AD444" s="225"/>
      <c r="AE444" s="225"/>
      <c r="AF444" s="225"/>
      <c r="AG444" s="220"/>
      <c r="AH444" s="220"/>
      <c r="AI444" s="220"/>
      <c r="AJ444" s="220"/>
      <c r="AK444" s="220"/>
      <c r="AL444" s="220"/>
      <c r="AM444" s="220"/>
      <c r="AN444" s="220"/>
      <c r="AO444" s="267"/>
      <c r="AP444" s="220"/>
      <c r="AQ444" s="224"/>
      <c r="AR444" s="224"/>
      <c r="AS444" s="224"/>
      <c r="AT444" s="224"/>
      <c r="AU444" s="224"/>
      <c r="AV444" s="224"/>
      <c r="AW444" s="224"/>
      <c r="AX444" s="224"/>
      <c r="AY444" s="224"/>
    </row>
    <row r="445">
      <c r="A445" s="219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5"/>
      <c r="AA445" s="225"/>
      <c r="AB445" s="225"/>
      <c r="AC445" s="225"/>
      <c r="AD445" s="225"/>
      <c r="AE445" s="225"/>
      <c r="AF445" s="225"/>
      <c r="AG445" s="220"/>
      <c r="AH445" s="220"/>
      <c r="AI445" s="220"/>
      <c r="AJ445" s="220"/>
      <c r="AK445" s="220"/>
      <c r="AL445" s="220"/>
      <c r="AM445" s="220"/>
      <c r="AN445" s="220"/>
      <c r="AO445" s="267"/>
      <c r="AP445" s="220"/>
      <c r="AQ445" s="224"/>
      <c r="AR445" s="224"/>
      <c r="AS445" s="224"/>
      <c r="AT445" s="224"/>
      <c r="AU445" s="224"/>
      <c r="AV445" s="224"/>
      <c r="AW445" s="224"/>
      <c r="AX445" s="224"/>
      <c r="AY445" s="224"/>
    </row>
    <row r="446">
      <c r="A446" s="219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5"/>
      <c r="AA446" s="225"/>
      <c r="AB446" s="225"/>
      <c r="AC446" s="225"/>
      <c r="AD446" s="225"/>
      <c r="AE446" s="225"/>
      <c r="AF446" s="225"/>
      <c r="AG446" s="220"/>
      <c r="AH446" s="220"/>
      <c r="AI446" s="220"/>
      <c r="AJ446" s="220"/>
      <c r="AK446" s="220"/>
      <c r="AL446" s="220"/>
      <c r="AM446" s="220"/>
      <c r="AN446" s="220"/>
      <c r="AO446" s="267"/>
      <c r="AP446" s="220"/>
      <c r="AQ446" s="224"/>
      <c r="AR446" s="224"/>
      <c r="AS446" s="224"/>
      <c r="AT446" s="224"/>
      <c r="AU446" s="224"/>
      <c r="AV446" s="224"/>
      <c r="AW446" s="224"/>
      <c r="AX446" s="224"/>
      <c r="AY446" s="224"/>
    </row>
    <row r="447">
      <c r="A447" s="219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5"/>
      <c r="AA447" s="225"/>
      <c r="AB447" s="225"/>
      <c r="AC447" s="225"/>
      <c r="AD447" s="225"/>
      <c r="AE447" s="225"/>
      <c r="AF447" s="225"/>
      <c r="AG447" s="220"/>
      <c r="AH447" s="220"/>
      <c r="AI447" s="220"/>
      <c r="AJ447" s="220"/>
      <c r="AK447" s="220"/>
      <c r="AL447" s="220"/>
      <c r="AM447" s="220"/>
      <c r="AN447" s="220"/>
      <c r="AO447" s="267"/>
      <c r="AP447" s="220"/>
      <c r="AQ447" s="224"/>
      <c r="AR447" s="224"/>
      <c r="AS447" s="224"/>
      <c r="AT447" s="224"/>
      <c r="AU447" s="224"/>
      <c r="AV447" s="224"/>
      <c r="AW447" s="224"/>
      <c r="AX447" s="224"/>
      <c r="AY447" s="224"/>
    </row>
    <row r="448">
      <c r="A448" s="219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5"/>
      <c r="AA448" s="225"/>
      <c r="AB448" s="225"/>
      <c r="AC448" s="225"/>
      <c r="AD448" s="225"/>
      <c r="AE448" s="225"/>
      <c r="AF448" s="225"/>
      <c r="AG448" s="220"/>
      <c r="AH448" s="220"/>
      <c r="AI448" s="220"/>
      <c r="AJ448" s="220"/>
      <c r="AK448" s="220"/>
      <c r="AL448" s="220"/>
      <c r="AM448" s="220"/>
      <c r="AN448" s="220"/>
      <c r="AO448" s="267"/>
      <c r="AP448" s="220"/>
      <c r="AQ448" s="224"/>
      <c r="AR448" s="224"/>
      <c r="AS448" s="224"/>
      <c r="AT448" s="224"/>
      <c r="AU448" s="224"/>
      <c r="AV448" s="224"/>
      <c r="AW448" s="224"/>
      <c r="AX448" s="224"/>
      <c r="AY448" s="224"/>
    </row>
    <row r="449">
      <c r="A449" s="219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5"/>
      <c r="AA449" s="225"/>
      <c r="AB449" s="225"/>
      <c r="AC449" s="225"/>
      <c r="AD449" s="225"/>
      <c r="AE449" s="225"/>
      <c r="AF449" s="225"/>
      <c r="AG449" s="220"/>
      <c r="AH449" s="220"/>
      <c r="AI449" s="220"/>
      <c r="AJ449" s="220"/>
      <c r="AK449" s="220"/>
      <c r="AL449" s="220"/>
      <c r="AM449" s="220"/>
      <c r="AN449" s="220"/>
      <c r="AO449" s="267"/>
      <c r="AP449" s="220"/>
      <c r="AQ449" s="224"/>
      <c r="AR449" s="224"/>
      <c r="AS449" s="224"/>
      <c r="AT449" s="224"/>
      <c r="AU449" s="224"/>
      <c r="AV449" s="224"/>
      <c r="AW449" s="224"/>
      <c r="AX449" s="224"/>
      <c r="AY449" s="224"/>
    </row>
    <row r="450">
      <c r="A450" s="219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5"/>
      <c r="AA450" s="225"/>
      <c r="AB450" s="225"/>
      <c r="AC450" s="225"/>
      <c r="AD450" s="225"/>
      <c r="AE450" s="225"/>
      <c r="AF450" s="225"/>
      <c r="AG450" s="220"/>
      <c r="AH450" s="220"/>
      <c r="AI450" s="220"/>
      <c r="AJ450" s="220"/>
      <c r="AK450" s="220"/>
      <c r="AL450" s="220"/>
      <c r="AM450" s="220"/>
      <c r="AN450" s="220"/>
      <c r="AO450" s="267"/>
      <c r="AP450" s="220"/>
      <c r="AQ450" s="224"/>
      <c r="AR450" s="224"/>
      <c r="AS450" s="224"/>
      <c r="AT450" s="224"/>
      <c r="AU450" s="224"/>
      <c r="AV450" s="224"/>
      <c r="AW450" s="224"/>
      <c r="AX450" s="224"/>
      <c r="AY450" s="224"/>
    </row>
    <row r="451">
      <c r="A451" s="219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5"/>
      <c r="AA451" s="225"/>
      <c r="AB451" s="225"/>
      <c r="AC451" s="225"/>
      <c r="AD451" s="225"/>
      <c r="AE451" s="225"/>
      <c r="AF451" s="225"/>
      <c r="AG451" s="220"/>
      <c r="AH451" s="220"/>
      <c r="AI451" s="220"/>
      <c r="AJ451" s="220"/>
      <c r="AK451" s="220"/>
      <c r="AL451" s="220"/>
      <c r="AM451" s="220"/>
      <c r="AN451" s="220"/>
      <c r="AO451" s="267"/>
      <c r="AP451" s="220"/>
      <c r="AQ451" s="224"/>
      <c r="AR451" s="224"/>
      <c r="AS451" s="224"/>
      <c r="AT451" s="224"/>
      <c r="AU451" s="224"/>
      <c r="AV451" s="224"/>
      <c r="AW451" s="224"/>
      <c r="AX451" s="224"/>
      <c r="AY451" s="224"/>
    </row>
    <row r="452">
      <c r="A452" s="219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5"/>
      <c r="AA452" s="225"/>
      <c r="AB452" s="225"/>
      <c r="AC452" s="225"/>
      <c r="AD452" s="225"/>
      <c r="AE452" s="225"/>
      <c r="AF452" s="225"/>
      <c r="AG452" s="220"/>
      <c r="AH452" s="220"/>
      <c r="AI452" s="220"/>
      <c r="AJ452" s="220"/>
      <c r="AK452" s="220"/>
      <c r="AL452" s="220"/>
      <c r="AM452" s="220"/>
      <c r="AN452" s="220"/>
      <c r="AO452" s="267"/>
      <c r="AP452" s="220"/>
      <c r="AQ452" s="224"/>
      <c r="AR452" s="224"/>
      <c r="AS452" s="224"/>
      <c r="AT452" s="224"/>
      <c r="AU452" s="224"/>
      <c r="AV452" s="224"/>
      <c r="AW452" s="224"/>
      <c r="AX452" s="224"/>
      <c r="AY452" s="224"/>
    </row>
    <row r="453">
      <c r="A453" s="219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5"/>
      <c r="AA453" s="225"/>
      <c r="AB453" s="225"/>
      <c r="AC453" s="225"/>
      <c r="AD453" s="225"/>
      <c r="AE453" s="225"/>
      <c r="AF453" s="225"/>
      <c r="AG453" s="220"/>
      <c r="AH453" s="220"/>
      <c r="AI453" s="220"/>
      <c r="AJ453" s="220"/>
      <c r="AK453" s="220"/>
      <c r="AL453" s="220"/>
      <c r="AM453" s="220"/>
      <c r="AN453" s="220"/>
      <c r="AO453" s="267"/>
      <c r="AP453" s="220"/>
      <c r="AQ453" s="224"/>
      <c r="AR453" s="224"/>
      <c r="AS453" s="224"/>
      <c r="AT453" s="224"/>
      <c r="AU453" s="224"/>
      <c r="AV453" s="224"/>
      <c r="AW453" s="224"/>
      <c r="AX453" s="224"/>
      <c r="AY453" s="224"/>
    </row>
    <row r="454">
      <c r="A454" s="219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5"/>
      <c r="AA454" s="225"/>
      <c r="AB454" s="225"/>
      <c r="AC454" s="225"/>
      <c r="AD454" s="225"/>
      <c r="AE454" s="225"/>
      <c r="AF454" s="225"/>
      <c r="AG454" s="220"/>
      <c r="AH454" s="220"/>
      <c r="AI454" s="220"/>
      <c r="AJ454" s="220"/>
      <c r="AK454" s="220"/>
      <c r="AL454" s="220"/>
      <c r="AM454" s="220"/>
      <c r="AN454" s="220"/>
      <c r="AO454" s="267"/>
      <c r="AP454" s="220"/>
      <c r="AQ454" s="224"/>
      <c r="AR454" s="224"/>
      <c r="AS454" s="224"/>
      <c r="AT454" s="224"/>
      <c r="AU454" s="224"/>
      <c r="AV454" s="224"/>
      <c r="AW454" s="224"/>
      <c r="AX454" s="224"/>
      <c r="AY454" s="224"/>
    </row>
    <row r="455">
      <c r="A455" s="219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5"/>
      <c r="AA455" s="225"/>
      <c r="AB455" s="225"/>
      <c r="AC455" s="225"/>
      <c r="AD455" s="225"/>
      <c r="AE455" s="225"/>
      <c r="AF455" s="225"/>
      <c r="AG455" s="220"/>
      <c r="AH455" s="220"/>
      <c r="AI455" s="220"/>
      <c r="AJ455" s="220"/>
      <c r="AK455" s="220"/>
      <c r="AL455" s="220"/>
      <c r="AM455" s="220"/>
      <c r="AN455" s="220"/>
      <c r="AO455" s="267"/>
      <c r="AP455" s="220"/>
      <c r="AQ455" s="224"/>
      <c r="AR455" s="224"/>
      <c r="AS455" s="224"/>
      <c r="AT455" s="224"/>
      <c r="AU455" s="224"/>
      <c r="AV455" s="224"/>
      <c r="AW455" s="224"/>
      <c r="AX455" s="224"/>
      <c r="AY455" s="224"/>
    </row>
    <row r="456">
      <c r="A456" s="219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5"/>
      <c r="AA456" s="225"/>
      <c r="AB456" s="225"/>
      <c r="AC456" s="225"/>
      <c r="AD456" s="225"/>
      <c r="AE456" s="225"/>
      <c r="AF456" s="225"/>
      <c r="AG456" s="220"/>
      <c r="AH456" s="220"/>
      <c r="AI456" s="220"/>
      <c r="AJ456" s="220"/>
      <c r="AK456" s="220"/>
      <c r="AL456" s="220"/>
      <c r="AM456" s="220"/>
      <c r="AN456" s="220"/>
      <c r="AO456" s="267"/>
      <c r="AP456" s="220"/>
      <c r="AQ456" s="224"/>
      <c r="AR456" s="224"/>
      <c r="AS456" s="224"/>
      <c r="AT456" s="224"/>
      <c r="AU456" s="224"/>
      <c r="AV456" s="224"/>
      <c r="AW456" s="224"/>
      <c r="AX456" s="224"/>
      <c r="AY456" s="224"/>
    </row>
    <row r="457">
      <c r="A457" s="219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5"/>
      <c r="AA457" s="225"/>
      <c r="AB457" s="225"/>
      <c r="AC457" s="225"/>
      <c r="AD457" s="225"/>
      <c r="AE457" s="225"/>
      <c r="AF457" s="225"/>
      <c r="AG457" s="220"/>
      <c r="AH457" s="220"/>
      <c r="AI457" s="220"/>
      <c r="AJ457" s="220"/>
      <c r="AK457" s="220"/>
      <c r="AL457" s="220"/>
      <c r="AM457" s="220"/>
      <c r="AN457" s="220"/>
      <c r="AO457" s="267"/>
      <c r="AP457" s="220"/>
      <c r="AQ457" s="224"/>
      <c r="AR457" s="224"/>
      <c r="AS457" s="224"/>
      <c r="AT457" s="224"/>
      <c r="AU457" s="224"/>
      <c r="AV457" s="224"/>
      <c r="AW457" s="224"/>
      <c r="AX457" s="224"/>
      <c r="AY457" s="224"/>
    </row>
    <row r="458">
      <c r="A458" s="219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5"/>
      <c r="AA458" s="225"/>
      <c r="AB458" s="225"/>
      <c r="AC458" s="225"/>
      <c r="AD458" s="225"/>
      <c r="AE458" s="225"/>
      <c r="AF458" s="225"/>
      <c r="AG458" s="220"/>
      <c r="AH458" s="220"/>
      <c r="AI458" s="220"/>
      <c r="AJ458" s="220"/>
      <c r="AK458" s="220"/>
      <c r="AL458" s="220"/>
      <c r="AM458" s="220"/>
      <c r="AN458" s="220"/>
      <c r="AO458" s="267"/>
      <c r="AP458" s="220"/>
      <c r="AQ458" s="224"/>
      <c r="AR458" s="224"/>
      <c r="AS458" s="224"/>
      <c r="AT458" s="224"/>
      <c r="AU458" s="224"/>
      <c r="AV458" s="224"/>
      <c r="AW458" s="224"/>
      <c r="AX458" s="224"/>
      <c r="AY458" s="224"/>
    </row>
    <row r="459">
      <c r="A459" s="219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5"/>
      <c r="AA459" s="225"/>
      <c r="AB459" s="225"/>
      <c r="AC459" s="225"/>
      <c r="AD459" s="225"/>
      <c r="AE459" s="225"/>
      <c r="AF459" s="225"/>
      <c r="AG459" s="220"/>
      <c r="AH459" s="220"/>
      <c r="AI459" s="220"/>
      <c r="AJ459" s="220"/>
      <c r="AK459" s="220"/>
      <c r="AL459" s="220"/>
      <c r="AM459" s="220"/>
      <c r="AN459" s="220"/>
      <c r="AO459" s="267"/>
      <c r="AP459" s="220"/>
      <c r="AQ459" s="224"/>
      <c r="AR459" s="224"/>
      <c r="AS459" s="224"/>
      <c r="AT459" s="224"/>
      <c r="AU459" s="224"/>
      <c r="AV459" s="224"/>
      <c r="AW459" s="224"/>
      <c r="AX459" s="224"/>
      <c r="AY459" s="224"/>
    </row>
    <row r="460">
      <c r="A460" s="219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5"/>
      <c r="AA460" s="225"/>
      <c r="AB460" s="225"/>
      <c r="AC460" s="225"/>
      <c r="AD460" s="225"/>
      <c r="AE460" s="225"/>
      <c r="AF460" s="225"/>
      <c r="AG460" s="220"/>
      <c r="AH460" s="220"/>
      <c r="AI460" s="220"/>
      <c r="AJ460" s="220"/>
      <c r="AK460" s="220"/>
      <c r="AL460" s="220"/>
      <c r="AM460" s="220"/>
      <c r="AN460" s="220"/>
      <c r="AO460" s="267"/>
      <c r="AP460" s="220"/>
      <c r="AQ460" s="224"/>
      <c r="AR460" s="224"/>
      <c r="AS460" s="224"/>
      <c r="AT460" s="224"/>
      <c r="AU460" s="224"/>
      <c r="AV460" s="224"/>
      <c r="AW460" s="224"/>
      <c r="AX460" s="224"/>
      <c r="AY460" s="224"/>
    </row>
    <row r="461">
      <c r="A461" s="219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5"/>
      <c r="AA461" s="225"/>
      <c r="AB461" s="225"/>
      <c r="AC461" s="225"/>
      <c r="AD461" s="225"/>
      <c r="AE461" s="225"/>
      <c r="AF461" s="225"/>
      <c r="AG461" s="220"/>
      <c r="AH461" s="220"/>
      <c r="AI461" s="220"/>
      <c r="AJ461" s="220"/>
      <c r="AK461" s="220"/>
      <c r="AL461" s="220"/>
      <c r="AM461" s="220"/>
      <c r="AN461" s="220"/>
      <c r="AO461" s="267"/>
      <c r="AP461" s="220"/>
      <c r="AQ461" s="224"/>
      <c r="AR461" s="224"/>
      <c r="AS461" s="224"/>
      <c r="AT461" s="224"/>
      <c r="AU461" s="224"/>
      <c r="AV461" s="224"/>
      <c r="AW461" s="224"/>
      <c r="AX461" s="224"/>
      <c r="AY461" s="224"/>
    </row>
    <row r="462">
      <c r="A462" s="219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5"/>
      <c r="AA462" s="225"/>
      <c r="AB462" s="225"/>
      <c r="AC462" s="225"/>
      <c r="AD462" s="225"/>
      <c r="AE462" s="225"/>
      <c r="AF462" s="225"/>
      <c r="AG462" s="220"/>
      <c r="AH462" s="220"/>
      <c r="AI462" s="220"/>
      <c r="AJ462" s="220"/>
      <c r="AK462" s="220"/>
      <c r="AL462" s="220"/>
      <c r="AM462" s="220"/>
      <c r="AN462" s="220"/>
      <c r="AO462" s="267"/>
      <c r="AP462" s="220"/>
      <c r="AQ462" s="224"/>
      <c r="AR462" s="224"/>
      <c r="AS462" s="224"/>
      <c r="AT462" s="224"/>
      <c r="AU462" s="224"/>
      <c r="AV462" s="224"/>
      <c r="AW462" s="224"/>
      <c r="AX462" s="224"/>
      <c r="AY462" s="224"/>
    </row>
    <row r="463">
      <c r="A463" s="219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5"/>
      <c r="AA463" s="225"/>
      <c r="AB463" s="225"/>
      <c r="AC463" s="225"/>
      <c r="AD463" s="225"/>
      <c r="AE463" s="225"/>
      <c r="AF463" s="225"/>
      <c r="AG463" s="220"/>
      <c r="AH463" s="220"/>
      <c r="AI463" s="220"/>
      <c r="AJ463" s="220"/>
      <c r="AK463" s="220"/>
      <c r="AL463" s="220"/>
      <c r="AM463" s="220"/>
      <c r="AN463" s="220"/>
      <c r="AO463" s="267"/>
      <c r="AP463" s="220"/>
      <c r="AQ463" s="224"/>
      <c r="AR463" s="224"/>
      <c r="AS463" s="224"/>
      <c r="AT463" s="224"/>
      <c r="AU463" s="224"/>
      <c r="AV463" s="224"/>
      <c r="AW463" s="224"/>
      <c r="AX463" s="224"/>
      <c r="AY463" s="224"/>
    </row>
    <row r="464">
      <c r="A464" s="219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5"/>
      <c r="AA464" s="225"/>
      <c r="AB464" s="225"/>
      <c r="AC464" s="225"/>
      <c r="AD464" s="225"/>
      <c r="AE464" s="225"/>
      <c r="AF464" s="225"/>
      <c r="AG464" s="220"/>
      <c r="AH464" s="220"/>
      <c r="AI464" s="220"/>
      <c r="AJ464" s="220"/>
      <c r="AK464" s="220"/>
      <c r="AL464" s="220"/>
      <c r="AM464" s="220"/>
      <c r="AN464" s="220"/>
      <c r="AO464" s="267"/>
      <c r="AP464" s="220"/>
      <c r="AQ464" s="224"/>
      <c r="AR464" s="224"/>
      <c r="AS464" s="224"/>
      <c r="AT464" s="224"/>
      <c r="AU464" s="224"/>
      <c r="AV464" s="224"/>
      <c r="AW464" s="224"/>
      <c r="AX464" s="224"/>
      <c r="AY464" s="224"/>
    </row>
    <row r="465">
      <c r="A465" s="219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5"/>
      <c r="AA465" s="225"/>
      <c r="AB465" s="225"/>
      <c r="AC465" s="225"/>
      <c r="AD465" s="225"/>
      <c r="AE465" s="225"/>
      <c r="AF465" s="225"/>
      <c r="AG465" s="220"/>
      <c r="AH465" s="220"/>
      <c r="AI465" s="220"/>
      <c r="AJ465" s="220"/>
      <c r="AK465" s="220"/>
      <c r="AL465" s="220"/>
      <c r="AM465" s="220"/>
      <c r="AN465" s="220"/>
      <c r="AO465" s="267"/>
      <c r="AP465" s="220"/>
      <c r="AQ465" s="224"/>
      <c r="AR465" s="224"/>
      <c r="AS465" s="224"/>
      <c r="AT465" s="224"/>
      <c r="AU465" s="224"/>
      <c r="AV465" s="224"/>
      <c r="AW465" s="224"/>
      <c r="AX465" s="224"/>
      <c r="AY465" s="224"/>
    </row>
    <row r="466">
      <c r="A466" s="219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5"/>
      <c r="AA466" s="225"/>
      <c r="AB466" s="225"/>
      <c r="AC466" s="225"/>
      <c r="AD466" s="225"/>
      <c r="AE466" s="225"/>
      <c r="AF466" s="225"/>
      <c r="AG466" s="220"/>
      <c r="AH466" s="220"/>
      <c r="AI466" s="220"/>
      <c r="AJ466" s="220"/>
      <c r="AK466" s="220"/>
      <c r="AL466" s="220"/>
      <c r="AM466" s="220"/>
      <c r="AN466" s="220"/>
      <c r="AO466" s="267"/>
      <c r="AP466" s="220"/>
      <c r="AQ466" s="224"/>
      <c r="AR466" s="224"/>
      <c r="AS466" s="224"/>
      <c r="AT466" s="224"/>
      <c r="AU466" s="224"/>
      <c r="AV466" s="224"/>
      <c r="AW466" s="224"/>
      <c r="AX466" s="224"/>
      <c r="AY466" s="224"/>
    </row>
    <row r="467">
      <c r="A467" s="219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5"/>
      <c r="AA467" s="225"/>
      <c r="AB467" s="225"/>
      <c r="AC467" s="225"/>
      <c r="AD467" s="225"/>
      <c r="AE467" s="225"/>
      <c r="AF467" s="225"/>
      <c r="AG467" s="220"/>
      <c r="AH467" s="220"/>
      <c r="AI467" s="220"/>
      <c r="AJ467" s="220"/>
      <c r="AK467" s="220"/>
      <c r="AL467" s="220"/>
      <c r="AM467" s="220"/>
      <c r="AN467" s="220"/>
      <c r="AO467" s="267"/>
      <c r="AP467" s="220"/>
      <c r="AQ467" s="224"/>
      <c r="AR467" s="224"/>
      <c r="AS467" s="224"/>
      <c r="AT467" s="224"/>
      <c r="AU467" s="224"/>
      <c r="AV467" s="224"/>
      <c r="AW467" s="224"/>
      <c r="AX467" s="224"/>
      <c r="AY467" s="224"/>
    </row>
    <row r="468">
      <c r="A468" s="219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5"/>
      <c r="AA468" s="225"/>
      <c r="AB468" s="225"/>
      <c r="AC468" s="225"/>
      <c r="AD468" s="225"/>
      <c r="AE468" s="225"/>
      <c r="AF468" s="225"/>
      <c r="AG468" s="220"/>
      <c r="AH468" s="220"/>
      <c r="AI468" s="220"/>
      <c r="AJ468" s="220"/>
      <c r="AK468" s="220"/>
      <c r="AL468" s="220"/>
      <c r="AM468" s="220"/>
      <c r="AN468" s="220"/>
      <c r="AO468" s="267"/>
      <c r="AP468" s="220"/>
      <c r="AQ468" s="224"/>
      <c r="AR468" s="224"/>
      <c r="AS468" s="224"/>
      <c r="AT468" s="224"/>
      <c r="AU468" s="224"/>
      <c r="AV468" s="224"/>
      <c r="AW468" s="224"/>
      <c r="AX468" s="224"/>
      <c r="AY468" s="224"/>
    </row>
    <row r="469">
      <c r="A469" s="219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5"/>
      <c r="AA469" s="225"/>
      <c r="AB469" s="225"/>
      <c r="AC469" s="225"/>
      <c r="AD469" s="225"/>
      <c r="AE469" s="225"/>
      <c r="AF469" s="225"/>
      <c r="AG469" s="220"/>
      <c r="AH469" s="220"/>
      <c r="AI469" s="220"/>
      <c r="AJ469" s="220"/>
      <c r="AK469" s="220"/>
      <c r="AL469" s="220"/>
      <c r="AM469" s="220"/>
      <c r="AN469" s="220"/>
      <c r="AO469" s="267"/>
      <c r="AP469" s="220"/>
      <c r="AQ469" s="224"/>
      <c r="AR469" s="224"/>
      <c r="AS469" s="224"/>
      <c r="AT469" s="224"/>
      <c r="AU469" s="224"/>
      <c r="AV469" s="224"/>
      <c r="AW469" s="224"/>
      <c r="AX469" s="224"/>
      <c r="AY469" s="224"/>
    </row>
    <row r="470">
      <c r="A470" s="219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5"/>
      <c r="AA470" s="225"/>
      <c r="AB470" s="225"/>
      <c r="AC470" s="225"/>
      <c r="AD470" s="225"/>
      <c r="AE470" s="225"/>
      <c r="AF470" s="225"/>
      <c r="AG470" s="220"/>
      <c r="AH470" s="220"/>
      <c r="AI470" s="220"/>
      <c r="AJ470" s="220"/>
      <c r="AK470" s="220"/>
      <c r="AL470" s="220"/>
      <c r="AM470" s="220"/>
      <c r="AN470" s="220"/>
      <c r="AO470" s="267"/>
      <c r="AP470" s="220"/>
      <c r="AQ470" s="224"/>
      <c r="AR470" s="224"/>
      <c r="AS470" s="224"/>
      <c r="AT470" s="224"/>
      <c r="AU470" s="224"/>
      <c r="AV470" s="224"/>
      <c r="AW470" s="224"/>
      <c r="AX470" s="224"/>
      <c r="AY470" s="224"/>
    </row>
    <row r="471">
      <c r="A471" s="219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5"/>
      <c r="AA471" s="225"/>
      <c r="AB471" s="225"/>
      <c r="AC471" s="225"/>
      <c r="AD471" s="225"/>
      <c r="AE471" s="225"/>
      <c r="AF471" s="225"/>
      <c r="AG471" s="220"/>
      <c r="AH471" s="220"/>
      <c r="AI471" s="220"/>
      <c r="AJ471" s="220"/>
      <c r="AK471" s="220"/>
      <c r="AL471" s="220"/>
      <c r="AM471" s="220"/>
      <c r="AN471" s="220"/>
      <c r="AO471" s="267"/>
      <c r="AP471" s="220"/>
      <c r="AQ471" s="224"/>
      <c r="AR471" s="224"/>
      <c r="AS471" s="224"/>
      <c r="AT471" s="224"/>
      <c r="AU471" s="224"/>
      <c r="AV471" s="224"/>
      <c r="AW471" s="224"/>
      <c r="AX471" s="224"/>
      <c r="AY471" s="224"/>
    </row>
    <row r="472">
      <c r="A472" s="219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5"/>
      <c r="AA472" s="225"/>
      <c r="AB472" s="225"/>
      <c r="AC472" s="225"/>
      <c r="AD472" s="225"/>
      <c r="AE472" s="225"/>
      <c r="AF472" s="225"/>
      <c r="AG472" s="220"/>
      <c r="AH472" s="220"/>
      <c r="AI472" s="220"/>
      <c r="AJ472" s="220"/>
      <c r="AK472" s="220"/>
      <c r="AL472" s="220"/>
      <c r="AM472" s="220"/>
      <c r="AN472" s="220"/>
      <c r="AO472" s="267"/>
      <c r="AP472" s="220"/>
      <c r="AQ472" s="224"/>
      <c r="AR472" s="224"/>
      <c r="AS472" s="224"/>
      <c r="AT472" s="224"/>
      <c r="AU472" s="224"/>
      <c r="AV472" s="224"/>
      <c r="AW472" s="224"/>
      <c r="AX472" s="224"/>
      <c r="AY472" s="224"/>
    </row>
    <row r="473">
      <c r="A473" s="219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5"/>
      <c r="AA473" s="225"/>
      <c r="AB473" s="225"/>
      <c r="AC473" s="225"/>
      <c r="AD473" s="225"/>
      <c r="AE473" s="225"/>
      <c r="AF473" s="225"/>
      <c r="AG473" s="220"/>
      <c r="AH473" s="220"/>
      <c r="AI473" s="220"/>
      <c r="AJ473" s="220"/>
      <c r="AK473" s="220"/>
      <c r="AL473" s="220"/>
      <c r="AM473" s="220"/>
      <c r="AN473" s="220"/>
      <c r="AO473" s="267"/>
      <c r="AP473" s="220"/>
      <c r="AQ473" s="224"/>
      <c r="AR473" s="224"/>
      <c r="AS473" s="224"/>
      <c r="AT473" s="224"/>
      <c r="AU473" s="224"/>
      <c r="AV473" s="224"/>
      <c r="AW473" s="224"/>
      <c r="AX473" s="224"/>
      <c r="AY473" s="224"/>
    </row>
    <row r="474">
      <c r="A474" s="219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5"/>
      <c r="AA474" s="225"/>
      <c r="AB474" s="225"/>
      <c r="AC474" s="225"/>
      <c r="AD474" s="225"/>
      <c r="AE474" s="225"/>
      <c r="AF474" s="225"/>
      <c r="AG474" s="220"/>
      <c r="AH474" s="220"/>
      <c r="AI474" s="220"/>
      <c r="AJ474" s="220"/>
      <c r="AK474" s="220"/>
      <c r="AL474" s="220"/>
      <c r="AM474" s="220"/>
      <c r="AN474" s="220"/>
      <c r="AO474" s="267"/>
      <c r="AP474" s="220"/>
      <c r="AQ474" s="224"/>
      <c r="AR474" s="224"/>
      <c r="AS474" s="224"/>
      <c r="AT474" s="224"/>
      <c r="AU474" s="224"/>
      <c r="AV474" s="224"/>
      <c r="AW474" s="224"/>
      <c r="AX474" s="224"/>
      <c r="AY474" s="224"/>
    </row>
    <row r="475">
      <c r="A475" s="219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5"/>
      <c r="AA475" s="225"/>
      <c r="AB475" s="225"/>
      <c r="AC475" s="225"/>
      <c r="AD475" s="225"/>
      <c r="AE475" s="225"/>
      <c r="AF475" s="225"/>
      <c r="AG475" s="220"/>
      <c r="AH475" s="220"/>
      <c r="AI475" s="220"/>
      <c r="AJ475" s="220"/>
      <c r="AK475" s="220"/>
      <c r="AL475" s="220"/>
      <c r="AM475" s="220"/>
      <c r="AN475" s="220"/>
      <c r="AO475" s="267"/>
      <c r="AP475" s="220"/>
      <c r="AQ475" s="224"/>
      <c r="AR475" s="224"/>
      <c r="AS475" s="224"/>
      <c r="AT475" s="224"/>
      <c r="AU475" s="224"/>
      <c r="AV475" s="224"/>
      <c r="AW475" s="224"/>
      <c r="AX475" s="224"/>
      <c r="AY475" s="224"/>
    </row>
    <row r="476">
      <c r="A476" s="219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5"/>
      <c r="AA476" s="225"/>
      <c r="AB476" s="225"/>
      <c r="AC476" s="225"/>
      <c r="AD476" s="225"/>
      <c r="AE476" s="225"/>
      <c r="AF476" s="225"/>
      <c r="AG476" s="220"/>
      <c r="AH476" s="220"/>
      <c r="AI476" s="220"/>
      <c r="AJ476" s="220"/>
      <c r="AK476" s="220"/>
      <c r="AL476" s="220"/>
      <c r="AM476" s="220"/>
      <c r="AN476" s="220"/>
      <c r="AO476" s="267"/>
      <c r="AP476" s="220"/>
      <c r="AQ476" s="224"/>
      <c r="AR476" s="224"/>
      <c r="AS476" s="224"/>
      <c r="AT476" s="224"/>
      <c r="AU476" s="224"/>
      <c r="AV476" s="224"/>
      <c r="AW476" s="224"/>
      <c r="AX476" s="224"/>
      <c r="AY476" s="224"/>
    </row>
    <row r="477">
      <c r="A477" s="219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5"/>
      <c r="AA477" s="225"/>
      <c r="AB477" s="225"/>
      <c r="AC477" s="225"/>
      <c r="AD477" s="225"/>
      <c r="AE477" s="225"/>
      <c r="AF477" s="225"/>
      <c r="AG477" s="220"/>
      <c r="AH477" s="220"/>
      <c r="AI477" s="220"/>
      <c r="AJ477" s="220"/>
      <c r="AK477" s="220"/>
      <c r="AL477" s="220"/>
      <c r="AM477" s="220"/>
      <c r="AN477" s="220"/>
      <c r="AO477" s="267"/>
      <c r="AP477" s="220"/>
      <c r="AQ477" s="224"/>
      <c r="AR477" s="224"/>
      <c r="AS477" s="224"/>
      <c r="AT477" s="224"/>
      <c r="AU477" s="224"/>
      <c r="AV477" s="224"/>
      <c r="AW477" s="224"/>
      <c r="AX477" s="224"/>
      <c r="AY477" s="224"/>
    </row>
    <row r="478">
      <c r="A478" s="219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5"/>
      <c r="AA478" s="225"/>
      <c r="AB478" s="225"/>
      <c r="AC478" s="225"/>
      <c r="AD478" s="225"/>
      <c r="AE478" s="225"/>
      <c r="AF478" s="225"/>
      <c r="AG478" s="220"/>
      <c r="AH478" s="220"/>
      <c r="AI478" s="220"/>
      <c r="AJ478" s="220"/>
      <c r="AK478" s="220"/>
      <c r="AL478" s="220"/>
      <c r="AM478" s="220"/>
      <c r="AN478" s="220"/>
      <c r="AO478" s="267"/>
      <c r="AP478" s="220"/>
      <c r="AQ478" s="224"/>
      <c r="AR478" s="224"/>
      <c r="AS478" s="224"/>
      <c r="AT478" s="224"/>
      <c r="AU478" s="224"/>
      <c r="AV478" s="224"/>
      <c r="AW478" s="224"/>
      <c r="AX478" s="224"/>
      <c r="AY478" s="224"/>
    </row>
    <row r="479">
      <c r="A479" s="219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5"/>
      <c r="AA479" s="225"/>
      <c r="AB479" s="225"/>
      <c r="AC479" s="225"/>
      <c r="AD479" s="225"/>
      <c r="AE479" s="225"/>
      <c r="AF479" s="225"/>
      <c r="AG479" s="220"/>
      <c r="AH479" s="220"/>
      <c r="AI479" s="220"/>
      <c r="AJ479" s="220"/>
      <c r="AK479" s="220"/>
      <c r="AL479" s="220"/>
      <c r="AM479" s="220"/>
      <c r="AN479" s="220"/>
      <c r="AO479" s="267"/>
      <c r="AP479" s="220"/>
      <c r="AQ479" s="224"/>
      <c r="AR479" s="224"/>
      <c r="AS479" s="224"/>
      <c r="AT479" s="224"/>
      <c r="AU479" s="224"/>
      <c r="AV479" s="224"/>
      <c r="AW479" s="224"/>
      <c r="AX479" s="224"/>
      <c r="AY479" s="224"/>
    </row>
    <row r="480">
      <c r="A480" s="219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5"/>
      <c r="AA480" s="225"/>
      <c r="AB480" s="225"/>
      <c r="AC480" s="225"/>
      <c r="AD480" s="225"/>
      <c r="AE480" s="225"/>
      <c r="AF480" s="225"/>
      <c r="AG480" s="220"/>
      <c r="AH480" s="220"/>
      <c r="AI480" s="220"/>
      <c r="AJ480" s="220"/>
      <c r="AK480" s="220"/>
      <c r="AL480" s="220"/>
      <c r="AM480" s="220"/>
      <c r="AN480" s="220"/>
      <c r="AO480" s="267"/>
      <c r="AP480" s="220"/>
      <c r="AQ480" s="224"/>
      <c r="AR480" s="224"/>
      <c r="AS480" s="224"/>
      <c r="AT480" s="224"/>
      <c r="AU480" s="224"/>
      <c r="AV480" s="224"/>
      <c r="AW480" s="224"/>
      <c r="AX480" s="224"/>
      <c r="AY480" s="224"/>
    </row>
    <row r="481">
      <c r="A481" s="219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5"/>
      <c r="AA481" s="225"/>
      <c r="AB481" s="225"/>
      <c r="AC481" s="225"/>
      <c r="AD481" s="225"/>
      <c r="AE481" s="225"/>
      <c r="AF481" s="225"/>
      <c r="AG481" s="220"/>
      <c r="AH481" s="220"/>
      <c r="AI481" s="220"/>
      <c r="AJ481" s="220"/>
      <c r="AK481" s="220"/>
      <c r="AL481" s="220"/>
      <c r="AM481" s="220"/>
      <c r="AN481" s="220"/>
      <c r="AO481" s="267"/>
      <c r="AP481" s="220"/>
      <c r="AQ481" s="224"/>
      <c r="AR481" s="224"/>
      <c r="AS481" s="224"/>
      <c r="AT481" s="224"/>
      <c r="AU481" s="224"/>
      <c r="AV481" s="224"/>
      <c r="AW481" s="224"/>
      <c r="AX481" s="224"/>
      <c r="AY481" s="224"/>
    </row>
    <row r="482">
      <c r="A482" s="219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5"/>
      <c r="AA482" s="225"/>
      <c r="AB482" s="225"/>
      <c r="AC482" s="225"/>
      <c r="AD482" s="225"/>
      <c r="AE482" s="225"/>
      <c r="AF482" s="225"/>
      <c r="AG482" s="220"/>
      <c r="AH482" s="220"/>
      <c r="AI482" s="220"/>
      <c r="AJ482" s="220"/>
      <c r="AK482" s="220"/>
      <c r="AL482" s="220"/>
      <c r="AM482" s="220"/>
      <c r="AN482" s="220"/>
      <c r="AO482" s="267"/>
      <c r="AP482" s="220"/>
      <c r="AQ482" s="224"/>
      <c r="AR482" s="224"/>
      <c r="AS482" s="224"/>
      <c r="AT482" s="224"/>
      <c r="AU482" s="224"/>
      <c r="AV482" s="224"/>
      <c r="AW482" s="224"/>
      <c r="AX482" s="224"/>
      <c r="AY482" s="224"/>
    </row>
    <row r="483">
      <c r="A483" s="219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5"/>
      <c r="AA483" s="225"/>
      <c r="AB483" s="225"/>
      <c r="AC483" s="225"/>
      <c r="AD483" s="225"/>
      <c r="AE483" s="225"/>
      <c r="AF483" s="225"/>
      <c r="AG483" s="220"/>
      <c r="AH483" s="220"/>
      <c r="AI483" s="220"/>
      <c r="AJ483" s="220"/>
      <c r="AK483" s="220"/>
      <c r="AL483" s="220"/>
      <c r="AM483" s="220"/>
      <c r="AN483" s="220"/>
      <c r="AO483" s="267"/>
      <c r="AP483" s="220"/>
      <c r="AQ483" s="224"/>
      <c r="AR483" s="224"/>
      <c r="AS483" s="224"/>
      <c r="AT483" s="224"/>
      <c r="AU483" s="224"/>
      <c r="AV483" s="224"/>
      <c r="AW483" s="224"/>
      <c r="AX483" s="224"/>
      <c r="AY483" s="224"/>
    </row>
    <row r="484">
      <c r="A484" s="219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5"/>
      <c r="AA484" s="225"/>
      <c r="AB484" s="225"/>
      <c r="AC484" s="225"/>
      <c r="AD484" s="225"/>
      <c r="AE484" s="225"/>
      <c r="AF484" s="225"/>
      <c r="AG484" s="220"/>
      <c r="AH484" s="220"/>
      <c r="AI484" s="220"/>
      <c r="AJ484" s="220"/>
      <c r="AK484" s="220"/>
      <c r="AL484" s="220"/>
      <c r="AM484" s="220"/>
      <c r="AN484" s="220"/>
      <c r="AO484" s="267"/>
      <c r="AP484" s="220"/>
      <c r="AQ484" s="224"/>
      <c r="AR484" s="224"/>
      <c r="AS484" s="224"/>
      <c r="AT484" s="224"/>
      <c r="AU484" s="224"/>
      <c r="AV484" s="224"/>
      <c r="AW484" s="224"/>
      <c r="AX484" s="224"/>
      <c r="AY484" s="224"/>
    </row>
    <row r="485">
      <c r="A485" s="219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5"/>
      <c r="AA485" s="225"/>
      <c r="AB485" s="225"/>
      <c r="AC485" s="225"/>
      <c r="AD485" s="225"/>
      <c r="AE485" s="225"/>
      <c r="AF485" s="225"/>
      <c r="AG485" s="220"/>
      <c r="AH485" s="220"/>
      <c r="AI485" s="220"/>
      <c r="AJ485" s="220"/>
      <c r="AK485" s="220"/>
      <c r="AL485" s="220"/>
      <c r="AM485" s="220"/>
      <c r="AN485" s="220"/>
      <c r="AO485" s="267"/>
      <c r="AP485" s="220"/>
      <c r="AQ485" s="224"/>
      <c r="AR485" s="224"/>
      <c r="AS485" s="224"/>
      <c r="AT485" s="224"/>
      <c r="AU485" s="224"/>
      <c r="AV485" s="224"/>
      <c r="AW485" s="224"/>
      <c r="AX485" s="224"/>
      <c r="AY485" s="224"/>
    </row>
    <row r="486">
      <c r="A486" s="219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5"/>
      <c r="AA486" s="225"/>
      <c r="AB486" s="225"/>
      <c r="AC486" s="225"/>
      <c r="AD486" s="225"/>
      <c r="AE486" s="225"/>
      <c r="AF486" s="225"/>
      <c r="AG486" s="220"/>
      <c r="AH486" s="220"/>
      <c r="AI486" s="220"/>
      <c r="AJ486" s="220"/>
      <c r="AK486" s="220"/>
      <c r="AL486" s="220"/>
      <c r="AM486" s="220"/>
      <c r="AN486" s="220"/>
      <c r="AO486" s="267"/>
      <c r="AP486" s="220"/>
      <c r="AQ486" s="224"/>
      <c r="AR486" s="224"/>
      <c r="AS486" s="224"/>
      <c r="AT486" s="224"/>
      <c r="AU486" s="224"/>
      <c r="AV486" s="224"/>
      <c r="AW486" s="224"/>
      <c r="AX486" s="224"/>
      <c r="AY486" s="224"/>
    </row>
    <row r="487">
      <c r="A487" s="219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5"/>
      <c r="AA487" s="225"/>
      <c r="AB487" s="225"/>
      <c r="AC487" s="225"/>
      <c r="AD487" s="225"/>
      <c r="AE487" s="225"/>
      <c r="AF487" s="225"/>
      <c r="AG487" s="220"/>
      <c r="AH487" s="220"/>
      <c r="AI487" s="220"/>
      <c r="AJ487" s="220"/>
      <c r="AK487" s="220"/>
      <c r="AL487" s="220"/>
      <c r="AM487" s="220"/>
      <c r="AN487" s="220"/>
      <c r="AO487" s="267"/>
      <c r="AP487" s="220"/>
      <c r="AQ487" s="224"/>
      <c r="AR487" s="224"/>
      <c r="AS487" s="224"/>
      <c r="AT487" s="224"/>
      <c r="AU487" s="224"/>
      <c r="AV487" s="224"/>
      <c r="AW487" s="224"/>
      <c r="AX487" s="224"/>
      <c r="AY487" s="224"/>
    </row>
    <row r="488">
      <c r="A488" s="219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5"/>
      <c r="AA488" s="225"/>
      <c r="AB488" s="225"/>
      <c r="AC488" s="225"/>
      <c r="AD488" s="225"/>
      <c r="AE488" s="225"/>
      <c r="AF488" s="225"/>
      <c r="AG488" s="220"/>
      <c r="AH488" s="220"/>
      <c r="AI488" s="220"/>
      <c r="AJ488" s="220"/>
      <c r="AK488" s="220"/>
      <c r="AL488" s="220"/>
      <c r="AM488" s="220"/>
      <c r="AN488" s="220"/>
      <c r="AO488" s="267"/>
      <c r="AP488" s="220"/>
      <c r="AQ488" s="224"/>
      <c r="AR488" s="224"/>
      <c r="AS488" s="224"/>
      <c r="AT488" s="224"/>
      <c r="AU488" s="224"/>
      <c r="AV488" s="224"/>
      <c r="AW488" s="224"/>
      <c r="AX488" s="224"/>
      <c r="AY488" s="224"/>
    </row>
    <row r="489">
      <c r="A489" s="219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5"/>
      <c r="AA489" s="225"/>
      <c r="AB489" s="225"/>
      <c r="AC489" s="225"/>
      <c r="AD489" s="225"/>
      <c r="AE489" s="225"/>
      <c r="AF489" s="225"/>
      <c r="AG489" s="220"/>
      <c r="AH489" s="220"/>
      <c r="AI489" s="220"/>
      <c r="AJ489" s="220"/>
      <c r="AK489" s="220"/>
      <c r="AL489" s="220"/>
      <c r="AM489" s="220"/>
      <c r="AN489" s="220"/>
      <c r="AO489" s="267"/>
      <c r="AP489" s="220"/>
      <c r="AQ489" s="224"/>
      <c r="AR489" s="224"/>
      <c r="AS489" s="224"/>
      <c r="AT489" s="224"/>
      <c r="AU489" s="224"/>
      <c r="AV489" s="224"/>
      <c r="AW489" s="224"/>
      <c r="AX489" s="224"/>
      <c r="AY489" s="224"/>
    </row>
    <row r="490">
      <c r="A490" s="219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5"/>
      <c r="AA490" s="225"/>
      <c r="AB490" s="225"/>
      <c r="AC490" s="225"/>
      <c r="AD490" s="225"/>
      <c r="AE490" s="225"/>
      <c r="AF490" s="225"/>
      <c r="AG490" s="220"/>
      <c r="AH490" s="220"/>
      <c r="AI490" s="220"/>
      <c r="AJ490" s="220"/>
      <c r="AK490" s="220"/>
      <c r="AL490" s="220"/>
      <c r="AM490" s="220"/>
      <c r="AN490" s="220"/>
      <c r="AO490" s="267"/>
      <c r="AP490" s="220"/>
      <c r="AQ490" s="224"/>
      <c r="AR490" s="224"/>
      <c r="AS490" s="224"/>
      <c r="AT490" s="224"/>
      <c r="AU490" s="224"/>
      <c r="AV490" s="224"/>
      <c r="AW490" s="224"/>
      <c r="AX490" s="224"/>
      <c r="AY490" s="224"/>
    </row>
    <row r="491">
      <c r="A491" s="219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5"/>
      <c r="AA491" s="225"/>
      <c r="AB491" s="225"/>
      <c r="AC491" s="225"/>
      <c r="AD491" s="225"/>
      <c r="AE491" s="225"/>
      <c r="AF491" s="225"/>
      <c r="AG491" s="220"/>
      <c r="AH491" s="220"/>
      <c r="AI491" s="220"/>
      <c r="AJ491" s="220"/>
      <c r="AK491" s="220"/>
      <c r="AL491" s="220"/>
      <c r="AM491" s="220"/>
      <c r="AN491" s="220"/>
      <c r="AO491" s="267"/>
      <c r="AP491" s="220"/>
      <c r="AQ491" s="224"/>
      <c r="AR491" s="224"/>
      <c r="AS491" s="224"/>
      <c r="AT491" s="224"/>
      <c r="AU491" s="224"/>
      <c r="AV491" s="224"/>
      <c r="AW491" s="224"/>
      <c r="AX491" s="224"/>
      <c r="AY491" s="224"/>
    </row>
    <row r="492">
      <c r="A492" s="219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5"/>
      <c r="AA492" s="225"/>
      <c r="AB492" s="225"/>
      <c r="AC492" s="225"/>
      <c r="AD492" s="225"/>
      <c r="AE492" s="225"/>
      <c r="AF492" s="225"/>
      <c r="AG492" s="220"/>
      <c r="AH492" s="220"/>
      <c r="AI492" s="220"/>
      <c r="AJ492" s="220"/>
      <c r="AK492" s="220"/>
      <c r="AL492" s="220"/>
      <c r="AM492" s="220"/>
      <c r="AN492" s="220"/>
      <c r="AO492" s="267"/>
      <c r="AP492" s="220"/>
      <c r="AQ492" s="224"/>
      <c r="AR492" s="224"/>
      <c r="AS492" s="224"/>
      <c r="AT492" s="224"/>
      <c r="AU492" s="224"/>
      <c r="AV492" s="224"/>
      <c r="AW492" s="224"/>
      <c r="AX492" s="224"/>
      <c r="AY492" s="224"/>
    </row>
    <row r="493">
      <c r="A493" s="219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5"/>
      <c r="AA493" s="225"/>
      <c r="AB493" s="225"/>
      <c r="AC493" s="225"/>
      <c r="AD493" s="225"/>
      <c r="AE493" s="225"/>
      <c r="AF493" s="225"/>
      <c r="AG493" s="220"/>
      <c r="AH493" s="220"/>
      <c r="AI493" s="220"/>
      <c r="AJ493" s="220"/>
      <c r="AK493" s="220"/>
      <c r="AL493" s="220"/>
      <c r="AM493" s="220"/>
      <c r="AN493" s="220"/>
      <c r="AO493" s="267"/>
      <c r="AP493" s="220"/>
      <c r="AQ493" s="224"/>
      <c r="AR493" s="224"/>
      <c r="AS493" s="224"/>
      <c r="AT493" s="224"/>
      <c r="AU493" s="224"/>
      <c r="AV493" s="224"/>
      <c r="AW493" s="224"/>
      <c r="AX493" s="224"/>
      <c r="AY493" s="224"/>
    </row>
    <row r="494">
      <c r="A494" s="219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5"/>
      <c r="AA494" s="225"/>
      <c r="AB494" s="225"/>
      <c r="AC494" s="225"/>
      <c r="AD494" s="225"/>
      <c r="AE494" s="225"/>
      <c r="AF494" s="225"/>
      <c r="AG494" s="220"/>
      <c r="AH494" s="220"/>
      <c r="AI494" s="220"/>
      <c r="AJ494" s="220"/>
      <c r="AK494" s="220"/>
      <c r="AL494" s="220"/>
      <c r="AM494" s="220"/>
      <c r="AN494" s="220"/>
      <c r="AO494" s="267"/>
      <c r="AP494" s="220"/>
      <c r="AQ494" s="224"/>
      <c r="AR494" s="224"/>
      <c r="AS494" s="224"/>
      <c r="AT494" s="224"/>
      <c r="AU494" s="224"/>
      <c r="AV494" s="224"/>
      <c r="AW494" s="224"/>
      <c r="AX494" s="224"/>
      <c r="AY494" s="224"/>
    </row>
    <row r="495">
      <c r="A495" s="219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5"/>
      <c r="AA495" s="225"/>
      <c r="AB495" s="225"/>
      <c r="AC495" s="225"/>
      <c r="AD495" s="225"/>
      <c r="AE495" s="225"/>
      <c r="AF495" s="225"/>
      <c r="AG495" s="220"/>
      <c r="AH495" s="220"/>
      <c r="AI495" s="220"/>
      <c r="AJ495" s="220"/>
      <c r="AK495" s="220"/>
      <c r="AL495" s="220"/>
      <c r="AM495" s="220"/>
      <c r="AN495" s="220"/>
      <c r="AO495" s="267"/>
      <c r="AP495" s="220"/>
      <c r="AQ495" s="224"/>
      <c r="AR495" s="224"/>
      <c r="AS495" s="224"/>
      <c r="AT495" s="224"/>
      <c r="AU495" s="224"/>
      <c r="AV495" s="224"/>
      <c r="AW495" s="224"/>
      <c r="AX495" s="224"/>
      <c r="AY495" s="224"/>
    </row>
    <row r="496">
      <c r="A496" s="219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5"/>
      <c r="AA496" s="225"/>
      <c r="AB496" s="225"/>
      <c r="AC496" s="225"/>
      <c r="AD496" s="225"/>
      <c r="AE496" s="225"/>
      <c r="AF496" s="225"/>
      <c r="AG496" s="220"/>
      <c r="AH496" s="220"/>
      <c r="AI496" s="220"/>
      <c r="AJ496" s="220"/>
      <c r="AK496" s="220"/>
      <c r="AL496" s="220"/>
      <c r="AM496" s="220"/>
      <c r="AN496" s="220"/>
      <c r="AO496" s="267"/>
      <c r="AP496" s="220"/>
      <c r="AQ496" s="224"/>
      <c r="AR496" s="224"/>
      <c r="AS496" s="224"/>
      <c r="AT496" s="224"/>
      <c r="AU496" s="224"/>
      <c r="AV496" s="224"/>
      <c r="AW496" s="224"/>
      <c r="AX496" s="224"/>
      <c r="AY496" s="224"/>
    </row>
    <row r="497">
      <c r="A497" s="219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5"/>
      <c r="AA497" s="225"/>
      <c r="AB497" s="225"/>
      <c r="AC497" s="225"/>
      <c r="AD497" s="225"/>
      <c r="AE497" s="225"/>
      <c r="AF497" s="225"/>
      <c r="AG497" s="220"/>
      <c r="AH497" s="220"/>
      <c r="AI497" s="220"/>
      <c r="AJ497" s="220"/>
      <c r="AK497" s="220"/>
      <c r="AL497" s="220"/>
      <c r="AM497" s="220"/>
      <c r="AN497" s="220"/>
      <c r="AO497" s="267"/>
      <c r="AP497" s="220"/>
      <c r="AQ497" s="224"/>
      <c r="AR497" s="224"/>
      <c r="AS497" s="224"/>
      <c r="AT497" s="224"/>
      <c r="AU497" s="224"/>
      <c r="AV497" s="224"/>
      <c r="AW497" s="224"/>
      <c r="AX497" s="224"/>
      <c r="AY497" s="224"/>
    </row>
    <row r="498">
      <c r="A498" s="219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5"/>
      <c r="AA498" s="225"/>
      <c r="AB498" s="225"/>
      <c r="AC498" s="225"/>
      <c r="AD498" s="225"/>
      <c r="AE498" s="225"/>
      <c r="AF498" s="225"/>
      <c r="AG498" s="220"/>
      <c r="AH498" s="220"/>
      <c r="AI498" s="220"/>
      <c r="AJ498" s="220"/>
      <c r="AK498" s="220"/>
      <c r="AL498" s="220"/>
      <c r="AM498" s="220"/>
      <c r="AN498" s="220"/>
      <c r="AO498" s="267"/>
      <c r="AP498" s="220"/>
      <c r="AQ498" s="224"/>
      <c r="AR498" s="224"/>
      <c r="AS498" s="224"/>
      <c r="AT498" s="224"/>
      <c r="AU498" s="224"/>
      <c r="AV498" s="224"/>
      <c r="AW498" s="224"/>
      <c r="AX498" s="224"/>
      <c r="AY498" s="224"/>
    </row>
    <row r="499">
      <c r="A499" s="219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5"/>
      <c r="AA499" s="225"/>
      <c r="AB499" s="225"/>
      <c r="AC499" s="225"/>
      <c r="AD499" s="225"/>
      <c r="AE499" s="225"/>
      <c r="AF499" s="225"/>
      <c r="AG499" s="220"/>
      <c r="AH499" s="220"/>
      <c r="AI499" s="220"/>
      <c r="AJ499" s="220"/>
      <c r="AK499" s="220"/>
      <c r="AL499" s="220"/>
      <c r="AM499" s="220"/>
      <c r="AN499" s="220"/>
      <c r="AO499" s="267"/>
      <c r="AP499" s="220"/>
      <c r="AQ499" s="224"/>
      <c r="AR499" s="224"/>
      <c r="AS499" s="224"/>
      <c r="AT499" s="224"/>
      <c r="AU499" s="224"/>
      <c r="AV499" s="224"/>
      <c r="AW499" s="224"/>
      <c r="AX499" s="224"/>
      <c r="AY499" s="224"/>
    </row>
    <row r="500">
      <c r="A500" s="219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5"/>
      <c r="AA500" s="225"/>
      <c r="AB500" s="225"/>
      <c r="AC500" s="225"/>
      <c r="AD500" s="225"/>
      <c r="AE500" s="225"/>
      <c r="AF500" s="225"/>
      <c r="AG500" s="220"/>
      <c r="AH500" s="220"/>
      <c r="AI500" s="220"/>
      <c r="AJ500" s="220"/>
      <c r="AK500" s="220"/>
      <c r="AL500" s="220"/>
      <c r="AM500" s="220"/>
      <c r="AN500" s="220"/>
      <c r="AO500" s="267"/>
      <c r="AP500" s="220"/>
      <c r="AQ500" s="224"/>
      <c r="AR500" s="224"/>
      <c r="AS500" s="224"/>
      <c r="AT500" s="224"/>
      <c r="AU500" s="224"/>
      <c r="AV500" s="224"/>
      <c r="AW500" s="224"/>
      <c r="AX500" s="224"/>
      <c r="AY500" s="224"/>
    </row>
    <row r="501">
      <c r="A501" s="219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5"/>
      <c r="AA501" s="225"/>
      <c r="AB501" s="225"/>
      <c r="AC501" s="225"/>
      <c r="AD501" s="225"/>
      <c r="AE501" s="225"/>
      <c r="AF501" s="225"/>
      <c r="AG501" s="220"/>
      <c r="AH501" s="220"/>
      <c r="AI501" s="220"/>
      <c r="AJ501" s="220"/>
      <c r="AK501" s="220"/>
      <c r="AL501" s="220"/>
      <c r="AM501" s="220"/>
      <c r="AN501" s="220"/>
      <c r="AO501" s="267"/>
      <c r="AP501" s="220"/>
      <c r="AQ501" s="224"/>
      <c r="AR501" s="224"/>
      <c r="AS501" s="224"/>
      <c r="AT501" s="224"/>
      <c r="AU501" s="224"/>
      <c r="AV501" s="224"/>
      <c r="AW501" s="224"/>
      <c r="AX501" s="224"/>
      <c r="AY501" s="224"/>
    </row>
    <row r="502">
      <c r="A502" s="219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5"/>
      <c r="AA502" s="225"/>
      <c r="AB502" s="225"/>
      <c r="AC502" s="225"/>
      <c r="AD502" s="225"/>
      <c r="AE502" s="225"/>
      <c r="AF502" s="225"/>
      <c r="AG502" s="220"/>
      <c r="AH502" s="220"/>
      <c r="AI502" s="220"/>
      <c r="AJ502" s="220"/>
      <c r="AK502" s="220"/>
      <c r="AL502" s="220"/>
      <c r="AM502" s="220"/>
      <c r="AN502" s="220"/>
      <c r="AO502" s="267"/>
      <c r="AP502" s="220"/>
      <c r="AQ502" s="224"/>
      <c r="AR502" s="224"/>
      <c r="AS502" s="224"/>
      <c r="AT502" s="224"/>
      <c r="AU502" s="224"/>
      <c r="AV502" s="224"/>
      <c r="AW502" s="224"/>
      <c r="AX502" s="224"/>
      <c r="AY502" s="224"/>
    </row>
    <row r="503">
      <c r="A503" s="219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5"/>
      <c r="AA503" s="225"/>
      <c r="AB503" s="225"/>
      <c r="AC503" s="225"/>
      <c r="AD503" s="225"/>
      <c r="AE503" s="225"/>
      <c r="AF503" s="225"/>
      <c r="AG503" s="220"/>
      <c r="AH503" s="220"/>
      <c r="AI503" s="220"/>
      <c r="AJ503" s="220"/>
      <c r="AK503" s="220"/>
      <c r="AL503" s="220"/>
      <c r="AM503" s="220"/>
      <c r="AN503" s="220"/>
      <c r="AO503" s="267"/>
      <c r="AP503" s="220"/>
      <c r="AQ503" s="224"/>
      <c r="AR503" s="224"/>
      <c r="AS503" s="224"/>
      <c r="AT503" s="224"/>
      <c r="AU503" s="224"/>
      <c r="AV503" s="224"/>
      <c r="AW503" s="224"/>
      <c r="AX503" s="224"/>
      <c r="AY503" s="224"/>
    </row>
    <row r="504">
      <c r="A504" s="219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5"/>
      <c r="AA504" s="225"/>
      <c r="AB504" s="225"/>
      <c r="AC504" s="225"/>
      <c r="AD504" s="225"/>
      <c r="AE504" s="225"/>
      <c r="AF504" s="225"/>
      <c r="AG504" s="220"/>
      <c r="AH504" s="220"/>
      <c r="AI504" s="220"/>
      <c r="AJ504" s="220"/>
      <c r="AK504" s="220"/>
      <c r="AL504" s="220"/>
      <c r="AM504" s="220"/>
      <c r="AN504" s="220"/>
      <c r="AO504" s="267"/>
      <c r="AP504" s="220"/>
      <c r="AQ504" s="224"/>
      <c r="AR504" s="224"/>
      <c r="AS504" s="224"/>
      <c r="AT504" s="224"/>
      <c r="AU504" s="224"/>
      <c r="AV504" s="224"/>
      <c r="AW504" s="224"/>
      <c r="AX504" s="224"/>
      <c r="AY504" s="224"/>
    </row>
    <row r="505">
      <c r="A505" s="219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5"/>
      <c r="AA505" s="225"/>
      <c r="AB505" s="225"/>
      <c r="AC505" s="225"/>
      <c r="AD505" s="225"/>
      <c r="AE505" s="225"/>
      <c r="AF505" s="225"/>
      <c r="AG505" s="220"/>
      <c r="AH505" s="220"/>
      <c r="AI505" s="220"/>
      <c r="AJ505" s="220"/>
      <c r="AK505" s="220"/>
      <c r="AL505" s="220"/>
      <c r="AM505" s="220"/>
      <c r="AN505" s="220"/>
      <c r="AO505" s="267"/>
      <c r="AP505" s="220"/>
      <c r="AQ505" s="224"/>
      <c r="AR505" s="224"/>
      <c r="AS505" s="224"/>
      <c r="AT505" s="224"/>
      <c r="AU505" s="224"/>
      <c r="AV505" s="224"/>
      <c r="AW505" s="224"/>
      <c r="AX505" s="224"/>
      <c r="AY505" s="224"/>
    </row>
    <row r="506">
      <c r="A506" s="219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5"/>
      <c r="AA506" s="225"/>
      <c r="AB506" s="225"/>
      <c r="AC506" s="225"/>
      <c r="AD506" s="225"/>
      <c r="AE506" s="225"/>
      <c r="AF506" s="225"/>
      <c r="AG506" s="220"/>
      <c r="AH506" s="220"/>
      <c r="AI506" s="220"/>
      <c r="AJ506" s="220"/>
      <c r="AK506" s="220"/>
      <c r="AL506" s="220"/>
      <c r="AM506" s="220"/>
      <c r="AN506" s="220"/>
      <c r="AO506" s="267"/>
      <c r="AP506" s="220"/>
      <c r="AQ506" s="224"/>
      <c r="AR506" s="224"/>
      <c r="AS506" s="224"/>
      <c r="AT506" s="224"/>
      <c r="AU506" s="224"/>
      <c r="AV506" s="224"/>
      <c r="AW506" s="224"/>
      <c r="AX506" s="224"/>
      <c r="AY506" s="224"/>
    </row>
    <row r="507">
      <c r="A507" s="219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5"/>
      <c r="AA507" s="225"/>
      <c r="AB507" s="225"/>
      <c r="AC507" s="225"/>
      <c r="AD507" s="225"/>
      <c r="AE507" s="225"/>
      <c r="AF507" s="225"/>
      <c r="AG507" s="220"/>
      <c r="AH507" s="220"/>
      <c r="AI507" s="220"/>
      <c r="AJ507" s="220"/>
      <c r="AK507" s="220"/>
      <c r="AL507" s="220"/>
      <c r="AM507" s="220"/>
      <c r="AN507" s="220"/>
      <c r="AO507" s="267"/>
      <c r="AP507" s="220"/>
      <c r="AQ507" s="224"/>
      <c r="AR507" s="224"/>
      <c r="AS507" s="224"/>
      <c r="AT507" s="224"/>
      <c r="AU507" s="224"/>
      <c r="AV507" s="224"/>
      <c r="AW507" s="224"/>
      <c r="AX507" s="224"/>
      <c r="AY507" s="224"/>
    </row>
    <row r="508">
      <c r="A508" s="219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5"/>
      <c r="AA508" s="225"/>
      <c r="AB508" s="225"/>
      <c r="AC508" s="225"/>
      <c r="AD508" s="225"/>
      <c r="AE508" s="225"/>
      <c r="AF508" s="225"/>
      <c r="AG508" s="220"/>
      <c r="AH508" s="220"/>
      <c r="AI508" s="220"/>
      <c r="AJ508" s="220"/>
      <c r="AK508" s="220"/>
      <c r="AL508" s="220"/>
      <c r="AM508" s="220"/>
      <c r="AN508" s="220"/>
      <c r="AO508" s="267"/>
      <c r="AP508" s="220"/>
      <c r="AQ508" s="224"/>
      <c r="AR508" s="224"/>
      <c r="AS508" s="224"/>
      <c r="AT508" s="224"/>
      <c r="AU508" s="224"/>
      <c r="AV508" s="224"/>
      <c r="AW508" s="224"/>
      <c r="AX508" s="224"/>
      <c r="AY508" s="224"/>
    </row>
    <row r="509">
      <c r="A509" s="219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5"/>
      <c r="AA509" s="225"/>
      <c r="AB509" s="225"/>
      <c r="AC509" s="225"/>
      <c r="AD509" s="225"/>
      <c r="AE509" s="225"/>
      <c r="AF509" s="225"/>
      <c r="AG509" s="220"/>
      <c r="AH509" s="220"/>
      <c r="AI509" s="220"/>
      <c r="AJ509" s="220"/>
      <c r="AK509" s="220"/>
      <c r="AL509" s="220"/>
      <c r="AM509" s="220"/>
      <c r="AN509" s="220"/>
      <c r="AO509" s="267"/>
      <c r="AP509" s="220"/>
      <c r="AQ509" s="224"/>
      <c r="AR509" s="224"/>
      <c r="AS509" s="224"/>
      <c r="AT509" s="224"/>
      <c r="AU509" s="224"/>
      <c r="AV509" s="224"/>
      <c r="AW509" s="224"/>
      <c r="AX509" s="224"/>
      <c r="AY509" s="224"/>
    </row>
    <row r="510">
      <c r="A510" s="219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5"/>
      <c r="AA510" s="225"/>
      <c r="AB510" s="225"/>
      <c r="AC510" s="225"/>
      <c r="AD510" s="225"/>
      <c r="AE510" s="225"/>
      <c r="AF510" s="225"/>
      <c r="AG510" s="220"/>
      <c r="AH510" s="220"/>
      <c r="AI510" s="220"/>
      <c r="AJ510" s="220"/>
      <c r="AK510" s="220"/>
      <c r="AL510" s="220"/>
      <c r="AM510" s="220"/>
      <c r="AN510" s="220"/>
      <c r="AO510" s="267"/>
      <c r="AP510" s="220"/>
      <c r="AQ510" s="224"/>
      <c r="AR510" s="224"/>
      <c r="AS510" s="224"/>
      <c r="AT510" s="224"/>
      <c r="AU510" s="224"/>
      <c r="AV510" s="224"/>
      <c r="AW510" s="224"/>
      <c r="AX510" s="224"/>
      <c r="AY510" s="224"/>
    </row>
    <row r="511">
      <c r="A511" s="219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5"/>
      <c r="AA511" s="225"/>
      <c r="AB511" s="225"/>
      <c r="AC511" s="225"/>
      <c r="AD511" s="225"/>
      <c r="AE511" s="225"/>
      <c r="AF511" s="225"/>
      <c r="AG511" s="220"/>
      <c r="AH511" s="220"/>
      <c r="AI511" s="220"/>
      <c r="AJ511" s="220"/>
      <c r="AK511" s="220"/>
      <c r="AL511" s="220"/>
      <c r="AM511" s="220"/>
      <c r="AN511" s="220"/>
      <c r="AO511" s="267"/>
      <c r="AP511" s="220"/>
      <c r="AQ511" s="224"/>
      <c r="AR511" s="224"/>
      <c r="AS511" s="224"/>
      <c r="AT511" s="224"/>
      <c r="AU511" s="224"/>
      <c r="AV511" s="224"/>
      <c r="AW511" s="224"/>
      <c r="AX511" s="224"/>
      <c r="AY511" s="224"/>
    </row>
    <row r="512">
      <c r="A512" s="219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5"/>
      <c r="AA512" s="225"/>
      <c r="AB512" s="225"/>
      <c r="AC512" s="225"/>
      <c r="AD512" s="225"/>
      <c r="AE512" s="225"/>
      <c r="AF512" s="225"/>
      <c r="AG512" s="220"/>
      <c r="AH512" s="220"/>
      <c r="AI512" s="220"/>
      <c r="AJ512" s="220"/>
      <c r="AK512" s="220"/>
      <c r="AL512" s="220"/>
      <c r="AM512" s="220"/>
      <c r="AN512" s="220"/>
      <c r="AO512" s="267"/>
      <c r="AP512" s="220"/>
      <c r="AQ512" s="224"/>
      <c r="AR512" s="224"/>
      <c r="AS512" s="224"/>
      <c r="AT512" s="224"/>
      <c r="AU512" s="224"/>
      <c r="AV512" s="224"/>
      <c r="AW512" s="224"/>
      <c r="AX512" s="224"/>
      <c r="AY512" s="224"/>
    </row>
    <row r="513">
      <c r="A513" s="219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5"/>
      <c r="AA513" s="225"/>
      <c r="AB513" s="225"/>
      <c r="AC513" s="225"/>
      <c r="AD513" s="225"/>
      <c r="AE513" s="225"/>
      <c r="AF513" s="225"/>
      <c r="AG513" s="220"/>
      <c r="AH513" s="220"/>
      <c r="AI513" s="220"/>
      <c r="AJ513" s="220"/>
      <c r="AK513" s="220"/>
      <c r="AL513" s="220"/>
      <c r="AM513" s="220"/>
      <c r="AN513" s="220"/>
      <c r="AO513" s="267"/>
      <c r="AP513" s="220"/>
      <c r="AQ513" s="224"/>
      <c r="AR513" s="224"/>
      <c r="AS513" s="224"/>
      <c r="AT513" s="224"/>
      <c r="AU513" s="224"/>
      <c r="AV513" s="224"/>
      <c r="AW513" s="224"/>
      <c r="AX513" s="224"/>
      <c r="AY513" s="224"/>
    </row>
    <row r="514">
      <c r="A514" s="219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5"/>
      <c r="AA514" s="225"/>
      <c r="AB514" s="225"/>
      <c r="AC514" s="225"/>
      <c r="AD514" s="225"/>
      <c r="AE514" s="225"/>
      <c r="AF514" s="225"/>
      <c r="AG514" s="220"/>
      <c r="AH514" s="220"/>
      <c r="AI514" s="220"/>
      <c r="AJ514" s="220"/>
      <c r="AK514" s="220"/>
      <c r="AL514" s="220"/>
      <c r="AM514" s="220"/>
      <c r="AN514" s="220"/>
      <c r="AO514" s="267"/>
      <c r="AP514" s="220"/>
      <c r="AQ514" s="224"/>
      <c r="AR514" s="224"/>
      <c r="AS514" s="224"/>
      <c r="AT514" s="224"/>
      <c r="AU514" s="224"/>
      <c r="AV514" s="224"/>
      <c r="AW514" s="224"/>
      <c r="AX514" s="224"/>
      <c r="AY514" s="224"/>
    </row>
    <row r="515">
      <c r="A515" s="219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5"/>
      <c r="AA515" s="225"/>
      <c r="AB515" s="225"/>
      <c r="AC515" s="225"/>
      <c r="AD515" s="225"/>
      <c r="AE515" s="225"/>
      <c r="AF515" s="225"/>
      <c r="AG515" s="220"/>
      <c r="AH515" s="220"/>
      <c r="AI515" s="220"/>
      <c r="AJ515" s="220"/>
      <c r="AK515" s="220"/>
      <c r="AL515" s="220"/>
      <c r="AM515" s="220"/>
      <c r="AN515" s="220"/>
      <c r="AO515" s="267"/>
      <c r="AP515" s="220"/>
      <c r="AQ515" s="224"/>
      <c r="AR515" s="224"/>
      <c r="AS515" s="224"/>
      <c r="AT515" s="224"/>
      <c r="AU515" s="224"/>
      <c r="AV515" s="224"/>
      <c r="AW515" s="224"/>
      <c r="AX515" s="224"/>
      <c r="AY515" s="224"/>
    </row>
    <row r="516">
      <c r="A516" s="219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5"/>
      <c r="AA516" s="225"/>
      <c r="AB516" s="225"/>
      <c r="AC516" s="225"/>
      <c r="AD516" s="225"/>
      <c r="AE516" s="225"/>
      <c r="AF516" s="225"/>
      <c r="AG516" s="220"/>
      <c r="AH516" s="220"/>
      <c r="AI516" s="220"/>
      <c r="AJ516" s="220"/>
      <c r="AK516" s="220"/>
      <c r="AL516" s="220"/>
      <c r="AM516" s="220"/>
      <c r="AN516" s="220"/>
      <c r="AO516" s="267"/>
      <c r="AP516" s="220"/>
      <c r="AQ516" s="224"/>
      <c r="AR516" s="224"/>
      <c r="AS516" s="224"/>
      <c r="AT516" s="224"/>
      <c r="AU516" s="224"/>
      <c r="AV516" s="224"/>
      <c r="AW516" s="224"/>
      <c r="AX516" s="224"/>
      <c r="AY516" s="224"/>
    </row>
    <row r="517">
      <c r="A517" s="219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5"/>
      <c r="AA517" s="225"/>
      <c r="AB517" s="225"/>
      <c r="AC517" s="225"/>
      <c r="AD517" s="225"/>
      <c r="AE517" s="225"/>
      <c r="AF517" s="225"/>
      <c r="AG517" s="220"/>
      <c r="AH517" s="220"/>
      <c r="AI517" s="220"/>
      <c r="AJ517" s="220"/>
      <c r="AK517" s="220"/>
      <c r="AL517" s="220"/>
      <c r="AM517" s="220"/>
      <c r="AN517" s="220"/>
      <c r="AO517" s="267"/>
      <c r="AP517" s="220"/>
      <c r="AQ517" s="224"/>
      <c r="AR517" s="224"/>
      <c r="AS517" s="224"/>
      <c r="AT517" s="224"/>
      <c r="AU517" s="224"/>
      <c r="AV517" s="224"/>
      <c r="AW517" s="224"/>
      <c r="AX517" s="224"/>
      <c r="AY517" s="224"/>
    </row>
    <row r="518">
      <c r="A518" s="219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5"/>
      <c r="AA518" s="225"/>
      <c r="AB518" s="225"/>
      <c r="AC518" s="225"/>
      <c r="AD518" s="225"/>
      <c r="AE518" s="225"/>
      <c r="AF518" s="225"/>
      <c r="AG518" s="220"/>
      <c r="AH518" s="220"/>
      <c r="AI518" s="220"/>
      <c r="AJ518" s="220"/>
      <c r="AK518" s="220"/>
      <c r="AL518" s="220"/>
      <c r="AM518" s="220"/>
      <c r="AN518" s="220"/>
      <c r="AO518" s="267"/>
      <c r="AP518" s="220"/>
      <c r="AQ518" s="224"/>
      <c r="AR518" s="224"/>
      <c r="AS518" s="224"/>
      <c r="AT518" s="224"/>
      <c r="AU518" s="224"/>
      <c r="AV518" s="224"/>
      <c r="AW518" s="224"/>
      <c r="AX518" s="224"/>
      <c r="AY518" s="224"/>
    </row>
    <row r="519">
      <c r="A519" s="219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5"/>
      <c r="AA519" s="225"/>
      <c r="AB519" s="225"/>
      <c r="AC519" s="225"/>
      <c r="AD519" s="225"/>
      <c r="AE519" s="225"/>
      <c r="AF519" s="225"/>
      <c r="AG519" s="220"/>
      <c r="AH519" s="220"/>
      <c r="AI519" s="220"/>
      <c r="AJ519" s="220"/>
      <c r="AK519" s="220"/>
      <c r="AL519" s="220"/>
      <c r="AM519" s="220"/>
      <c r="AN519" s="220"/>
      <c r="AO519" s="267"/>
      <c r="AP519" s="220"/>
      <c r="AQ519" s="224"/>
      <c r="AR519" s="224"/>
      <c r="AS519" s="224"/>
      <c r="AT519" s="224"/>
      <c r="AU519" s="224"/>
      <c r="AV519" s="224"/>
      <c r="AW519" s="224"/>
      <c r="AX519" s="224"/>
      <c r="AY519" s="224"/>
    </row>
    <row r="520">
      <c r="A520" s="219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5"/>
      <c r="AA520" s="225"/>
      <c r="AB520" s="225"/>
      <c r="AC520" s="225"/>
      <c r="AD520" s="225"/>
      <c r="AE520" s="225"/>
      <c r="AF520" s="225"/>
      <c r="AG520" s="220"/>
      <c r="AH520" s="220"/>
      <c r="AI520" s="220"/>
      <c r="AJ520" s="220"/>
      <c r="AK520" s="220"/>
      <c r="AL520" s="220"/>
      <c r="AM520" s="220"/>
      <c r="AN520" s="220"/>
      <c r="AO520" s="267"/>
      <c r="AP520" s="220"/>
      <c r="AQ520" s="224"/>
      <c r="AR520" s="224"/>
      <c r="AS520" s="224"/>
      <c r="AT520" s="224"/>
      <c r="AU520" s="224"/>
      <c r="AV520" s="224"/>
      <c r="AW520" s="224"/>
      <c r="AX520" s="224"/>
      <c r="AY520" s="224"/>
    </row>
    <row r="521">
      <c r="A521" s="219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5"/>
      <c r="AA521" s="225"/>
      <c r="AB521" s="225"/>
      <c r="AC521" s="225"/>
      <c r="AD521" s="225"/>
      <c r="AE521" s="225"/>
      <c r="AF521" s="225"/>
      <c r="AG521" s="220"/>
      <c r="AH521" s="220"/>
      <c r="AI521" s="220"/>
      <c r="AJ521" s="220"/>
      <c r="AK521" s="220"/>
      <c r="AL521" s="220"/>
      <c r="AM521" s="220"/>
      <c r="AN521" s="220"/>
      <c r="AO521" s="267"/>
      <c r="AP521" s="220"/>
      <c r="AQ521" s="224"/>
      <c r="AR521" s="224"/>
      <c r="AS521" s="224"/>
      <c r="AT521" s="224"/>
      <c r="AU521" s="224"/>
      <c r="AV521" s="224"/>
      <c r="AW521" s="224"/>
      <c r="AX521" s="224"/>
      <c r="AY521" s="224"/>
    </row>
    <row r="522">
      <c r="A522" s="219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5"/>
      <c r="AA522" s="225"/>
      <c r="AB522" s="225"/>
      <c r="AC522" s="225"/>
      <c r="AD522" s="225"/>
      <c r="AE522" s="225"/>
      <c r="AF522" s="225"/>
      <c r="AG522" s="220"/>
      <c r="AH522" s="220"/>
      <c r="AI522" s="220"/>
      <c r="AJ522" s="220"/>
      <c r="AK522" s="220"/>
      <c r="AL522" s="220"/>
      <c r="AM522" s="220"/>
      <c r="AN522" s="220"/>
      <c r="AO522" s="267"/>
      <c r="AP522" s="220"/>
      <c r="AQ522" s="224"/>
      <c r="AR522" s="224"/>
      <c r="AS522" s="224"/>
      <c r="AT522" s="224"/>
      <c r="AU522" s="224"/>
      <c r="AV522" s="224"/>
      <c r="AW522" s="224"/>
      <c r="AX522" s="224"/>
      <c r="AY522" s="224"/>
    </row>
    <row r="523">
      <c r="A523" s="219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5"/>
      <c r="AA523" s="225"/>
      <c r="AB523" s="225"/>
      <c r="AC523" s="225"/>
      <c r="AD523" s="225"/>
      <c r="AE523" s="225"/>
      <c r="AF523" s="225"/>
      <c r="AG523" s="220"/>
      <c r="AH523" s="220"/>
      <c r="AI523" s="220"/>
      <c r="AJ523" s="220"/>
      <c r="AK523" s="220"/>
      <c r="AL523" s="220"/>
      <c r="AM523" s="220"/>
      <c r="AN523" s="220"/>
      <c r="AO523" s="267"/>
      <c r="AP523" s="220"/>
      <c r="AQ523" s="224"/>
      <c r="AR523" s="224"/>
      <c r="AS523" s="224"/>
      <c r="AT523" s="224"/>
      <c r="AU523" s="224"/>
      <c r="AV523" s="224"/>
      <c r="AW523" s="224"/>
      <c r="AX523" s="224"/>
      <c r="AY523" s="224"/>
    </row>
    <row r="524">
      <c r="A524" s="219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5"/>
      <c r="AA524" s="225"/>
      <c r="AB524" s="225"/>
      <c r="AC524" s="225"/>
      <c r="AD524" s="225"/>
      <c r="AE524" s="225"/>
      <c r="AF524" s="225"/>
      <c r="AG524" s="220"/>
      <c r="AH524" s="220"/>
      <c r="AI524" s="220"/>
      <c r="AJ524" s="220"/>
      <c r="AK524" s="220"/>
      <c r="AL524" s="220"/>
      <c r="AM524" s="220"/>
      <c r="AN524" s="220"/>
      <c r="AO524" s="267"/>
      <c r="AP524" s="220"/>
      <c r="AQ524" s="224"/>
      <c r="AR524" s="224"/>
      <c r="AS524" s="224"/>
      <c r="AT524" s="224"/>
      <c r="AU524" s="224"/>
      <c r="AV524" s="224"/>
      <c r="AW524" s="224"/>
      <c r="AX524" s="224"/>
      <c r="AY524" s="224"/>
    </row>
    <row r="525">
      <c r="A525" s="219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5"/>
      <c r="AA525" s="225"/>
      <c r="AB525" s="225"/>
      <c r="AC525" s="225"/>
      <c r="AD525" s="225"/>
      <c r="AE525" s="225"/>
      <c r="AF525" s="225"/>
      <c r="AG525" s="220"/>
      <c r="AH525" s="220"/>
      <c r="AI525" s="220"/>
      <c r="AJ525" s="220"/>
      <c r="AK525" s="220"/>
      <c r="AL525" s="220"/>
      <c r="AM525" s="220"/>
      <c r="AN525" s="220"/>
      <c r="AO525" s="267"/>
      <c r="AP525" s="220"/>
      <c r="AQ525" s="224"/>
      <c r="AR525" s="224"/>
      <c r="AS525" s="224"/>
      <c r="AT525" s="224"/>
      <c r="AU525" s="224"/>
      <c r="AV525" s="224"/>
      <c r="AW525" s="224"/>
      <c r="AX525" s="224"/>
      <c r="AY525" s="224"/>
    </row>
    <row r="526">
      <c r="A526" s="219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5"/>
      <c r="AA526" s="225"/>
      <c r="AB526" s="225"/>
      <c r="AC526" s="225"/>
      <c r="AD526" s="225"/>
      <c r="AE526" s="225"/>
      <c r="AF526" s="225"/>
      <c r="AG526" s="220"/>
      <c r="AH526" s="220"/>
      <c r="AI526" s="220"/>
      <c r="AJ526" s="220"/>
      <c r="AK526" s="220"/>
      <c r="AL526" s="220"/>
      <c r="AM526" s="220"/>
      <c r="AN526" s="220"/>
      <c r="AO526" s="267"/>
      <c r="AP526" s="220"/>
      <c r="AQ526" s="224"/>
      <c r="AR526" s="224"/>
      <c r="AS526" s="224"/>
      <c r="AT526" s="224"/>
      <c r="AU526" s="224"/>
      <c r="AV526" s="224"/>
      <c r="AW526" s="224"/>
      <c r="AX526" s="224"/>
      <c r="AY526" s="224"/>
    </row>
    <row r="527">
      <c r="A527" s="219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5"/>
      <c r="AA527" s="225"/>
      <c r="AB527" s="225"/>
      <c r="AC527" s="225"/>
      <c r="AD527" s="225"/>
      <c r="AE527" s="225"/>
      <c r="AF527" s="225"/>
      <c r="AG527" s="220"/>
      <c r="AH527" s="220"/>
      <c r="AI527" s="220"/>
      <c r="AJ527" s="220"/>
      <c r="AK527" s="220"/>
      <c r="AL527" s="220"/>
      <c r="AM527" s="220"/>
      <c r="AN527" s="220"/>
      <c r="AO527" s="267"/>
      <c r="AP527" s="220"/>
      <c r="AQ527" s="224"/>
      <c r="AR527" s="224"/>
      <c r="AS527" s="224"/>
      <c r="AT527" s="224"/>
      <c r="AU527" s="224"/>
      <c r="AV527" s="224"/>
      <c r="AW527" s="224"/>
      <c r="AX527" s="224"/>
      <c r="AY527" s="224"/>
    </row>
    <row r="528">
      <c r="A528" s="219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5"/>
      <c r="AA528" s="225"/>
      <c r="AB528" s="225"/>
      <c r="AC528" s="225"/>
      <c r="AD528" s="225"/>
      <c r="AE528" s="225"/>
      <c r="AF528" s="225"/>
      <c r="AG528" s="220"/>
      <c r="AH528" s="220"/>
      <c r="AI528" s="220"/>
      <c r="AJ528" s="220"/>
      <c r="AK528" s="220"/>
      <c r="AL528" s="220"/>
      <c r="AM528" s="220"/>
      <c r="AN528" s="220"/>
      <c r="AO528" s="267"/>
      <c r="AP528" s="220"/>
      <c r="AQ528" s="224"/>
      <c r="AR528" s="224"/>
      <c r="AS528" s="224"/>
      <c r="AT528" s="224"/>
      <c r="AU528" s="224"/>
      <c r="AV528" s="224"/>
      <c r="AW528" s="224"/>
      <c r="AX528" s="224"/>
      <c r="AY528" s="224"/>
    </row>
    <row r="529">
      <c r="A529" s="219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5"/>
      <c r="AA529" s="225"/>
      <c r="AB529" s="225"/>
      <c r="AC529" s="225"/>
      <c r="AD529" s="225"/>
      <c r="AE529" s="225"/>
      <c r="AF529" s="225"/>
      <c r="AG529" s="220"/>
      <c r="AH529" s="220"/>
      <c r="AI529" s="220"/>
      <c r="AJ529" s="220"/>
      <c r="AK529" s="220"/>
      <c r="AL529" s="220"/>
      <c r="AM529" s="220"/>
      <c r="AN529" s="220"/>
      <c r="AO529" s="267"/>
      <c r="AP529" s="220"/>
      <c r="AQ529" s="224"/>
      <c r="AR529" s="224"/>
      <c r="AS529" s="224"/>
      <c r="AT529" s="224"/>
      <c r="AU529" s="224"/>
      <c r="AV529" s="224"/>
      <c r="AW529" s="224"/>
      <c r="AX529" s="224"/>
      <c r="AY529" s="224"/>
    </row>
    <row r="530">
      <c r="A530" s="219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5"/>
      <c r="AA530" s="225"/>
      <c r="AB530" s="225"/>
      <c r="AC530" s="225"/>
      <c r="AD530" s="225"/>
      <c r="AE530" s="225"/>
      <c r="AF530" s="225"/>
      <c r="AG530" s="220"/>
      <c r="AH530" s="220"/>
      <c r="AI530" s="220"/>
      <c r="AJ530" s="220"/>
      <c r="AK530" s="220"/>
      <c r="AL530" s="220"/>
      <c r="AM530" s="220"/>
      <c r="AN530" s="220"/>
      <c r="AO530" s="267"/>
      <c r="AP530" s="220"/>
      <c r="AQ530" s="224"/>
      <c r="AR530" s="224"/>
      <c r="AS530" s="224"/>
      <c r="AT530" s="224"/>
      <c r="AU530" s="224"/>
      <c r="AV530" s="224"/>
      <c r="AW530" s="224"/>
      <c r="AX530" s="224"/>
      <c r="AY530" s="224"/>
    </row>
    <row r="531">
      <c r="A531" s="219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5"/>
      <c r="AA531" s="225"/>
      <c r="AB531" s="225"/>
      <c r="AC531" s="225"/>
      <c r="AD531" s="225"/>
      <c r="AE531" s="225"/>
      <c r="AF531" s="225"/>
      <c r="AG531" s="220"/>
      <c r="AH531" s="220"/>
      <c r="AI531" s="220"/>
      <c r="AJ531" s="220"/>
      <c r="AK531" s="220"/>
      <c r="AL531" s="220"/>
      <c r="AM531" s="220"/>
      <c r="AN531" s="220"/>
      <c r="AO531" s="267"/>
      <c r="AP531" s="220"/>
      <c r="AQ531" s="224"/>
      <c r="AR531" s="224"/>
      <c r="AS531" s="224"/>
      <c r="AT531" s="224"/>
      <c r="AU531" s="224"/>
      <c r="AV531" s="224"/>
      <c r="AW531" s="224"/>
      <c r="AX531" s="224"/>
      <c r="AY531" s="224"/>
    </row>
    <row r="532">
      <c r="A532" s="219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5"/>
      <c r="AA532" s="225"/>
      <c r="AB532" s="225"/>
      <c r="AC532" s="225"/>
      <c r="AD532" s="225"/>
      <c r="AE532" s="225"/>
      <c r="AF532" s="225"/>
      <c r="AG532" s="220"/>
      <c r="AH532" s="220"/>
      <c r="AI532" s="220"/>
      <c r="AJ532" s="220"/>
      <c r="AK532" s="220"/>
      <c r="AL532" s="220"/>
      <c r="AM532" s="220"/>
      <c r="AN532" s="220"/>
      <c r="AO532" s="267"/>
      <c r="AP532" s="220"/>
      <c r="AQ532" s="224"/>
      <c r="AR532" s="224"/>
      <c r="AS532" s="224"/>
      <c r="AT532" s="224"/>
      <c r="AU532" s="224"/>
      <c r="AV532" s="224"/>
      <c r="AW532" s="224"/>
      <c r="AX532" s="224"/>
      <c r="AY532" s="224"/>
    </row>
    <row r="533">
      <c r="A533" s="219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5"/>
      <c r="AA533" s="225"/>
      <c r="AB533" s="225"/>
      <c r="AC533" s="225"/>
      <c r="AD533" s="225"/>
      <c r="AE533" s="225"/>
      <c r="AF533" s="225"/>
      <c r="AG533" s="220"/>
      <c r="AH533" s="220"/>
      <c r="AI533" s="220"/>
      <c r="AJ533" s="220"/>
      <c r="AK533" s="220"/>
      <c r="AL533" s="220"/>
      <c r="AM533" s="220"/>
      <c r="AN533" s="220"/>
      <c r="AO533" s="267"/>
      <c r="AP533" s="220"/>
      <c r="AQ533" s="224"/>
      <c r="AR533" s="224"/>
      <c r="AS533" s="224"/>
      <c r="AT533" s="224"/>
      <c r="AU533" s="224"/>
      <c r="AV533" s="224"/>
      <c r="AW533" s="224"/>
      <c r="AX533" s="224"/>
      <c r="AY533" s="224"/>
    </row>
    <row r="534">
      <c r="A534" s="219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5"/>
      <c r="AA534" s="225"/>
      <c r="AB534" s="225"/>
      <c r="AC534" s="225"/>
      <c r="AD534" s="225"/>
      <c r="AE534" s="225"/>
      <c r="AF534" s="225"/>
      <c r="AG534" s="220"/>
      <c r="AH534" s="220"/>
      <c r="AI534" s="220"/>
      <c r="AJ534" s="220"/>
      <c r="AK534" s="220"/>
      <c r="AL534" s="220"/>
      <c r="AM534" s="220"/>
      <c r="AN534" s="220"/>
      <c r="AO534" s="267"/>
      <c r="AP534" s="220"/>
      <c r="AQ534" s="224"/>
      <c r="AR534" s="224"/>
      <c r="AS534" s="224"/>
      <c r="AT534" s="224"/>
      <c r="AU534" s="224"/>
      <c r="AV534" s="224"/>
      <c r="AW534" s="224"/>
      <c r="AX534" s="224"/>
      <c r="AY534" s="224"/>
    </row>
    <row r="535">
      <c r="A535" s="219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5"/>
      <c r="AA535" s="225"/>
      <c r="AB535" s="225"/>
      <c r="AC535" s="225"/>
      <c r="AD535" s="225"/>
      <c r="AE535" s="225"/>
      <c r="AF535" s="225"/>
      <c r="AG535" s="220"/>
      <c r="AH535" s="220"/>
      <c r="AI535" s="220"/>
      <c r="AJ535" s="220"/>
      <c r="AK535" s="220"/>
      <c r="AL535" s="220"/>
      <c r="AM535" s="220"/>
      <c r="AN535" s="220"/>
      <c r="AO535" s="267"/>
      <c r="AP535" s="220"/>
      <c r="AQ535" s="224"/>
      <c r="AR535" s="224"/>
      <c r="AS535" s="224"/>
      <c r="AT535" s="224"/>
      <c r="AU535" s="224"/>
      <c r="AV535" s="224"/>
      <c r="AW535" s="224"/>
      <c r="AX535" s="224"/>
      <c r="AY535" s="224"/>
    </row>
    <row r="536">
      <c r="A536" s="219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5"/>
      <c r="AA536" s="225"/>
      <c r="AB536" s="225"/>
      <c r="AC536" s="225"/>
      <c r="AD536" s="225"/>
      <c r="AE536" s="225"/>
      <c r="AF536" s="225"/>
      <c r="AG536" s="220"/>
      <c r="AH536" s="220"/>
      <c r="AI536" s="220"/>
      <c r="AJ536" s="220"/>
      <c r="AK536" s="220"/>
      <c r="AL536" s="220"/>
      <c r="AM536" s="220"/>
      <c r="AN536" s="220"/>
      <c r="AO536" s="267"/>
      <c r="AP536" s="220"/>
      <c r="AQ536" s="224"/>
      <c r="AR536" s="224"/>
      <c r="AS536" s="224"/>
      <c r="AT536" s="224"/>
      <c r="AU536" s="224"/>
      <c r="AV536" s="224"/>
      <c r="AW536" s="224"/>
      <c r="AX536" s="224"/>
      <c r="AY536" s="224"/>
    </row>
    <row r="537">
      <c r="A537" s="219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5"/>
      <c r="AA537" s="225"/>
      <c r="AB537" s="225"/>
      <c r="AC537" s="225"/>
      <c r="AD537" s="225"/>
      <c r="AE537" s="225"/>
      <c r="AF537" s="225"/>
      <c r="AG537" s="220"/>
      <c r="AH537" s="220"/>
      <c r="AI537" s="220"/>
      <c r="AJ537" s="220"/>
      <c r="AK537" s="220"/>
      <c r="AL537" s="220"/>
      <c r="AM537" s="220"/>
      <c r="AN537" s="220"/>
      <c r="AO537" s="267"/>
      <c r="AP537" s="220"/>
      <c r="AQ537" s="224"/>
      <c r="AR537" s="224"/>
      <c r="AS537" s="224"/>
      <c r="AT537" s="224"/>
      <c r="AU537" s="224"/>
      <c r="AV537" s="224"/>
      <c r="AW537" s="224"/>
      <c r="AX537" s="224"/>
      <c r="AY537" s="224"/>
    </row>
    <row r="538">
      <c r="A538" s="219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5"/>
      <c r="AA538" s="225"/>
      <c r="AB538" s="225"/>
      <c r="AC538" s="225"/>
      <c r="AD538" s="225"/>
      <c r="AE538" s="225"/>
      <c r="AF538" s="225"/>
      <c r="AG538" s="220"/>
      <c r="AH538" s="220"/>
      <c r="AI538" s="220"/>
      <c r="AJ538" s="220"/>
      <c r="AK538" s="220"/>
      <c r="AL538" s="220"/>
      <c r="AM538" s="220"/>
      <c r="AN538" s="220"/>
      <c r="AO538" s="267"/>
      <c r="AP538" s="220"/>
      <c r="AQ538" s="224"/>
      <c r="AR538" s="224"/>
      <c r="AS538" s="224"/>
      <c r="AT538" s="224"/>
      <c r="AU538" s="224"/>
      <c r="AV538" s="224"/>
      <c r="AW538" s="224"/>
      <c r="AX538" s="224"/>
      <c r="AY538" s="224"/>
    </row>
    <row r="539">
      <c r="A539" s="219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5"/>
      <c r="AA539" s="225"/>
      <c r="AB539" s="225"/>
      <c r="AC539" s="225"/>
      <c r="AD539" s="225"/>
      <c r="AE539" s="225"/>
      <c r="AF539" s="225"/>
      <c r="AG539" s="220"/>
      <c r="AH539" s="220"/>
      <c r="AI539" s="220"/>
      <c r="AJ539" s="220"/>
      <c r="AK539" s="220"/>
      <c r="AL539" s="220"/>
      <c r="AM539" s="220"/>
      <c r="AN539" s="220"/>
      <c r="AO539" s="267"/>
      <c r="AP539" s="220"/>
      <c r="AQ539" s="224"/>
      <c r="AR539" s="224"/>
      <c r="AS539" s="224"/>
      <c r="AT539" s="224"/>
      <c r="AU539" s="224"/>
      <c r="AV539" s="224"/>
      <c r="AW539" s="224"/>
      <c r="AX539" s="224"/>
      <c r="AY539" s="224"/>
    </row>
    <row r="540">
      <c r="A540" s="219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5"/>
      <c r="AA540" s="225"/>
      <c r="AB540" s="225"/>
      <c r="AC540" s="225"/>
      <c r="AD540" s="225"/>
      <c r="AE540" s="225"/>
      <c r="AF540" s="225"/>
      <c r="AG540" s="220"/>
      <c r="AH540" s="220"/>
      <c r="AI540" s="220"/>
      <c r="AJ540" s="220"/>
      <c r="AK540" s="220"/>
      <c r="AL540" s="220"/>
      <c r="AM540" s="220"/>
      <c r="AN540" s="220"/>
      <c r="AO540" s="267"/>
      <c r="AP540" s="220"/>
      <c r="AQ540" s="224"/>
      <c r="AR540" s="224"/>
      <c r="AS540" s="224"/>
      <c r="AT540" s="224"/>
      <c r="AU540" s="224"/>
      <c r="AV540" s="224"/>
      <c r="AW540" s="224"/>
      <c r="AX540" s="224"/>
      <c r="AY540" s="224"/>
    </row>
    <row r="541">
      <c r="A541" s="219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5"/>
      <c r="AA541" s="225"/>
      <c r="AB541" s="225"/>
      <c r="AC541" s="225"/>
      <c r="AD541" s="225"/>
      <c r="AE541" s="225"/>
      <c r="AF541" s="225"/>
      <c r="AG541" s="220"/>
      <c r="AH541" s="220"/>
      <c r="AI541" s="220"/>
      <c r="AJ541" s="220"/>
      <c r="AK541" s="220"/>
      <c r="AL541" s="220"/>
      <c r="AM541" s="220"/>
      <c r="AN541" s="220"/>
      <c r="AO541" s="267"/>
      <c r="AP541" s="220"/>
      <c r="AQ541" s="224"/>
      <c r="AR541" s="224"/>
      <c r="AS541" s="224"/>
      <c r="AT541" s="224"/>
      <c r="AU541" s="224"/>
      <c r="AV541" s="224"/>
      <c r="AW541" s="224"/>
      <c r="AX541" s="224"/>
      <c r="AY541" s="224"/>
    </row>
    <row r="542">
      <c r="A542" s="219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5"/>
      <c r="AA542" s="225"/>
      <c r="AB542" s="225"/>
      <c r="AC542" s="225"/>
      <c r="AD542" s="225"/>
      <c r="AE542" s="225"/>
      <c r="AF542" s="225"/>
      <c r="AG542" s="220"/>
      <c r="AH542" s="220"/>
      <c r="AI542" s="220"/>
      <c r="AJ542" s="220"/>
      <c r="AK542" s="220"/>
      <c r="AL542" s="220"/>
      <c r="AM542" s="220"/>
      <c r="AN542" s="220"/>
      <c r="AO542" s="267"/>
      <c r="AP542" s="220"/>
      <c r="AQ542" s="224"/>
      <c r="AR542" s="224"/>
      <c r="AS542" s="224"/>
      <c r="AT542" s="224"/>
      <c r="AU542" s="224"/>
      <c r="AV542" s="224"/>
      <c r="AW542" s="224"/>
      <c r="AX542" s="224"/>
      <c r="AY542" s="224"/>
    </row>
    <row r="543">
      <c r="A543" s="219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5"/>
      <c r="AA543" s="225"/>
      <c r="AB543" s="225"/>
      <c r="AC543" s="225"/>
      <c r="AD543" s="225"/>
      <c r="AE543" s="225"/>
      <c r="AF543" s="225"/>
      <c r="AG543" s="220"/>
      <c r="AH543" s="220"/>
      <c r="AI543" s="220"/>
      <c r="AJ543" s="220"/>
      <c r="AK543" s="220"/>
      <c r="AL543" s="220"/>
      <c r="AM543" s="220"/>
      <c r="AN543" s="220"/>
      <c r="AO543" s="267"/>
      <c r="AP543" s="220"/>
      <c r="AQ543" s="224"/>
      <c r="AR543" s="224"/>
      <c r="AS543" s="224"/>
      <c r="AT543" s="224"/>
      <c r="AU543" s="224"/>
      <c r="AV543" s="224"/>
      <c r="AW543" s="224"/>
      <c r="AX543" s="224"/>
      <c r="AY543" s="224"/>
    </row>
    <row r="544">
      <c r="A544" s="219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5"/>
      <c r="AA544" s="225"/>
      <c r="AB544" s="225"/>
      <c r="AC544" s="225"/>
      <c r="AD544" s="225"/>
      <c r="AE544" s="225"/>
      <c r="AF544" s="225"/>
      <c r="AG544" s="220"/>
      <c r="AH544" s="220"/>
      <c r="AI544" s="220"/>
      <c r="AJ544" s="220"/>
      <c r="AK544" s="220"/>
      <c r="AL544" s="220"/>
      <c r="AM544" s="220"/>
      <c r="AN544" s="220"/>
      <c r="AO544" s="267"/>
      <c r="AP544" s="220"/>
      <c r="AQ544" s="224"/>
      <c r="AR544" s="224"/>
      <c r="AS544" s="224"/>
      <c r="AT544" s="224"/>
      <c r="AU544" s="224"/>
      <c r="AV544" s="224"/>
      <c r="AW544" s="224"/>
      <c r="AX544" s="224"/>
      <c r="AY544" s="224"/>
    </row>
    <row r="545">
      <c r="A545" s="219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5"/>
      <c r="AA545" s="225"/>
      <c r="AB545" s="225"/>
      <c r="AC545" s="225"/>
      <c r="AD545" s="225"/>
      <c r="AE545" s="225"/>
      <c r="AF545" s="225"/>
      <c r="AG545" s="220"/>
      <c r="AH545" s="220"/>
      <c r="AI545" s="220"/>
      <c r="AJ545" s="220"/>
      <c r="AK545" s="220"/>
      <c r="AL545" s="220"/>
      <c r="AM545" s="220"/>
      <c r="AN545" s="220"/>
      <c r="AO545" s="267"/>
      <c r="AP545" s="220"/>
      <c r="AQ545" s="224"/>
      <c r="AR545" s="224"/>
      <c r="AS545" s="224"/>
      <c r="AT545" s="224"/>
      <c r="AU545" s="224"/>
      <c r="AV545" s="224"/>
      <c r="AW545" s="224"/>
      <c r="AX545" s="224"/>
      <c r="AY545" s="224"/>
    </row>
    <row r="546">
      <c r="A546" s="219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5"/>
      <c r="AA546" s="225"/>
      <c r="AB546" s="225"/>
      <c r="AC546" s="225"/>
      <c r="AD546" s="225"/>
      <c r="AE546" s="225"/>
      <c r="AF546" s="225"/>
      <c r="AG546" s="220"/>
      <c r="AH546" s="220"/>
      <c r="AI546" s="220"/>
      <c r="AJ546" s="220"/>
      <c r="AK546" s="220"/>
      <c r="AL546" s="220"/>
      <c r="AM546" s="220"/>
      <c r="AN546" s="220"/>
      <c r="AO546" s="267"/>
      <c r="AP546" s="220"/>
      <c r="AQ546" s="224"/>
      <c r="AR546" s="224"/>
      <c r="AS546" s="224"/>
      <c r="AT546" s="224"/>
      <c r="AU546" s="224"/>
      <c r="AV546" s="224"/>
      <c r="AW546" s="224"/>
      <c r="AX546" s="224"/>
      <c r="AY546" s="224"/>
    </row>
    <row r="547">
      <c r="A547" s="219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5"/>
      <c r="AA547" s="225"/>
      <c r="AB547" s="225"/>
      <c r="AC547" s="225"/>
      <c r="AD547" s="225"/>
      <c r="AE547" s="225"/>
      <c r="AF547" s="225"/>
      <c r="AG547" s="220"/>
      <c r="AH547" s="220"/>
      <c r="AI547" s="220"/>
      <c r="AJ547" s="220"/>
      <c r="AK547" s="220"/>
      <c r="AL547" s="220"/>
      <c r="AM547" s="220"/>
      <c r="AN547" s="220"/>
      <c r="AO547" s="267"/>
      <c r="AP547" s="220"/>
      <c r="AQ547" s="224"/>
      <c r="AR547" s="224"/>
      <c r="AS547" s="224"/>
      <c r="AT547" s="224"/>
      <c r="AU547" s="224"/>
      <c r="AV547" s="224"/>
      <c r="AW547" s="224"/>
      <c r="AX547" s="224"/>
      <c r="AY547" s="224"/>
    </row>
    <row r="548">
      <c r="A548" s="219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5"/>
      <c r="AA548" s="225"/>
      <c r="AB548" s="225"/>
      <c r="AC548" s="225"/>
      <c r="AD548" s="225"/>
      <c r="AE548" s="225"/>
      <c r="AF548" s="225"/>
      <c r="AG548" s="220"/>
      <c r="AH548" s="220"/>
      <c r="AI548" s="220"/>
      <c r="AJ548" s="220"/>
      <c r="AK548" s="220"/>
      <c r="AL548" s="220"/>
      <c r="AM548" s="220"/>
      <c r="AN548" s="220"/>
      <c r="AO548" s="267"/>
      <c r="AP548" s="220"/>
      <c r="AQ548" s="224"/>
      <c r="AR548" s="224"/>
      <c r="AS548" s="224"/>
      <c r="AT548" s="224"/>
      <c r="AU548" s="224"/>
      <c r="AV548" s="224"/>
      <c r="AW548" s="224"/>
      <c r="AX548" s="224"/>
      <c r="AY548" s="224"/>
    </row>
    <row r="549">
      <c r="A549" s="219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5"/>
      <c r="AA549" s="225"/>
      <c r="AB549" s="225"/>
      <c r="AC549" s="225"/>
      <c r="AD549" s="225"/>
      <c r="AE549" s="225"/>
      <c r="AF549" s="225"/>
      <c r="AG549" s="220"/>
      <c r="AH549" s="220"/>
      <c r="AI549" s="220"/>
      <c r="AJ549" s="220"/>
      <c r="AK549" s="220"/>
      <c r="AL549" s="220"/>
      <c r="AM549" s="220"/>
      <c r="AN549" s="220"/>
      <c r="AO549" s="267"/>
      <c r="AP549" s="220"/>
      <c r="AQ549" s="224"/>
      <c r="AR549" s="224"/>
      <c r="AS549" s="224"/>
      <c r="AT549" s="224"/>
      <c r="AU549" s="224"/>
      <c r="AV549" s="224"/>
      <c r="AW549" s="224"/>
      <c r="AX549" s="224"/>
      <c r="AY549" s="224"/>
    </row>
    <row r="550">
      <c r="A550" s="219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5"/>
      <c r="AA550" s="225"/>
      <c r="AB550" s="225"/>
      <c r="AC550" s="225"/>
      <c r="AD550" s="225"/>
      <c r="AE550" s="225"/>
      <c r="AF550" s="225"/>
      <c r="AG550" s="220"/>
      <c r="AH550" s="220"/>
      <c r="AI550" s="220"/>
      <c r="AJ550" s="220"/>
      <c r="AK550" s="220"/>
      <c r="AL550" s="220"/>
      <c r="AM550" s="220"/>
      <c r="AN550" s="220"/>
      <c r="AO550" s="267"/>
      <c r="AP550" s="220"/>
      <c r="AQ550" s="224"/>
      <c r="AR550" s="224"/>
      <c r="AS550" s="224"/>
      <c r="AT550" s="224"/>
      <c r="AU550" s="224"/>
      <c r="AV550" s="224"/>
      <c r="AW550" s="224"/>
      <c r="AX550" s="224"/>
      <c r="AY550" s="224"/>
    </row>
    <row r="551">
      <c r="A551" s="219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5"/>
      <c r="AA551" s="225"/>
      <c r="AB551" s="225"/>
      <c r="AC551" s="225"/>
      <c r="AD551" s="225"/>
      <c r="AE551" s="225"/>
      <c r="AF551" s="225"/>
      <c r="AG551" s="220"/>
      <c r="AH551" s="220"/>
      <c r="AI551" s="220"/>
      <c r="AJ551" s="220"/>
      <c r="AK551" s="220"/>
      <c r="AL551" s="220"/>
      <c r="AM551" s="220"/>
      <c r="AN551" s="220"/>
      <c r="AO551" s="267"/>
      <c r="AP551" s="220"/>
      <c r="AQ551" s="224"/>
      <c r="AR551" s="224"/>
      <c r="AS551" s="224"/>
      <c r="AT551" s="224"/>
      <c r="AU551" s="224"/>
      <c r="AV551" s="224"/>
      <c r="AW551" s="224"/>
      <c r="AX551" s="224"/>
      <c r="AY551" s="224"/>
    </row>
    <row r="552">
      <c r="A552" s="219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5"/>
      <c r="AA552" s="225"/>
      <c r="AB552" s="225"/>
      <c r="AC552" s="225"/>
      <c r="AD552" s="225"/>
      <c r="AE552" s="225"/>
      <c r="AF552" s="225"/>
      <c r="AG552" s="220"/>
      <c r="AH552" s="220"/>
      <c r="AI552" s="220"/>
      <c r="AJ552" s="220"/>
      <c r="AK552" s="220"/>
      <c r="AL552" s="220"/>
      <c r="AM552" s="220"/>
      <c r="AN552" s="220"/>
      <c r="AO552" s="267"/>
      <c r="AP552" s="220"/>
      <c r="AQ552" s="224"/>
      <c r="AR552" s="224"/>
      <c r="AS552" s="224"/>
      <c r="AT552" s="224"/>
      <c r="AU552" s="224"/>
      <c r="AV552" s="224"/>
      <c r="AW552" s="224"/>
      <c r="AX552" s="224"/>
      <c r="AY552" s="224"/>
    </row>
    <row r="553">
      <c r="A553" s="219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5"/>
      <c r="AA553" s="225"/>
      <c r="AB553" s="225"/>
      <c r="AC553" s="225"/>
      <c r="AD553" s="225"/>
      <c r="AE553" s="225"/>
      <c r="AF553" s="225"/>
      <c r="AG553" s="220"/>
      <c r="AH553" s="220"/>
      <c r="AI553" s="220"/>
      <c r="AJ553" s="220"/>
      <c r="AK553" s="220"/>
      <c r="AL553" s="220"/>
      <c r="AM553" s="220"/>
      <c r="AN553" s="220"/>
      <c r="AO553" s="267"/>
      <c r="AP553" s="220"/>
      <c r="AQ553" s="224"/>
      <c r="AR553" s="224"/>
      <c r="AS553" s="224"/>
      <c r="AT553" s="224"/>
      <c r="AU553" s="224"/>
      <c r="AV553" s="224"/>
      <c r="AW553" s="224"/>
      <c r="AX553" s="224"/>
      <c r="AY553" s="224"/>
    </row>
    <row r="554">
      <c r="A554" s="219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5"/>
      <c r="AA554" s="225"/>
      <c r="AB554" s="225"/>
      <c r="AC554" s="225"/>
      <c r="AD554" s="225"/>
      <c r="AE554" s="225"/>
      <c r="AF554" s="225"/>
      <c r="AG554" s="220"/>
      <c r="AH554" s="220"/>
      <c r="AI554" s="220"/>
      <c r="AJ554" s="220"/>
      <c r="AK554" s="220"/>
      <c r="AL554" s="220"/>
      <c r="AM554" s="220"/>
      <c r="AN554" s="220"/>
      <c r="AO554" s="267"/>
      <c r="AP554" s="220"/>
      <c r="AQ554" s="224"/>
      <c r="AR554" s="224"/>
      <c r="AS554" s="224"/>
      <c r="AT554" s="224"/>
      <c r="AU554" s="224"/>
      <c r="AV554" s="224"/>
      <c r="AW554" s="224"/>
      <c r="AX554" s="224"/>
      <c r="AY554" s="224"/>
    </row>
    <row r="555">
      <c r="A555" s="219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5"/>
      <c r="AA555" s="225"/>
      <c r="AB555" s="225"/>
      <c r="AC555" s="225"/>
      <c r="AD555" s="225"/>
      <c r="AE555" s="225"/>
      <c r="AF555" s="225"/>
      <c r="AG555" s="220"/>
      <c r="AH555" s="220"/>
      <c r="AI555" s="220"/>
      <c r="AJ555" s="220"/>
      <c r="AK555" s="220"/>
      <c r="AL555" s="220"/>
      <c r="AM555" s="220"/>
      <c r="AN555" s="220"/>
      <c r="AO555" s="267"/>
      <c r="AP555" s="220"/>
      <c r="AQ555" s="224"/>
      <c r="AR555" s="224"/>
      <c r="AS555" s="224"/>
      <c r="AT555" s="224"/>
      <c r="AU555" s="224"/>
      <c r="AV555" s="224"/>
      <c r="AW555" s="224"/>
      <c r="AX555" s="224"/>
      <c r="AY555" s="224"/>
    </row>
    <row r="556">
      <c r="A556" s="219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5"/>
      <c r="AA556" s="225"/>
      <c r="AB556" s="225"/>
      <c r="AC556" s="225"/>
      <c r="AD556" s="225"/>
      <c r="AE556" s="225"/>
      <c r="AF556" s="225"/>
      <c r="AG556" s="220"/>
      <c r="AH556" s="220"/>
      <c r="AI556" s="220"/>
      <c r="AJ556" s="220"/>
      <c r="AK556" s="220"/>
      <c r="AL556" s="220"/>
      <c r="AM556" s="220"/>
      <c r="AN556" s="220"/>
      <c r="AO556" s="267"/>
      <c r="AP556" s="220"/>
      <c r="AQ556" s="224"/>
      <c r="AR556" s="224"/>
      <c r="AS556" s="224"/>
      <c r="AT556" s="224"/>
      <c r="AU556" s="224"/>
      <c r="AV556" s="224"/>
      <c r="AW556" s="224"/>
      <c r="AX556" s="224"/>
      <c r="AY556" s="224"/>
    </row>
    <row r="557">
      <c r="A557" s="219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5"/>
      <c r="AA557" s="225"/>
      <c r="AB557" s="225"/>
      <c r="AC557" s="225"/>
      <c r="AD557" s="225"/>
      <c r="AE557" s="225"/>
      <c r="AF557" s="225"/>
      <c r="AG557" s="220"/>
      <c r="AH557" s="220"/>
      <c r="AI557" s="220"/>
      <c r="AJ557" s="220"/>
      <c r="AK557" s="220"/>
      <c r="AL557" s="220"/>
      <c r="AM557" s="220"/>
      <c r="AN557" s="220"/>
      <c r="AO557" s="267"/>
      <c r="AP557" s="220"/>
      <c r="AQ557" s="224"/>
      <c r="AR557" s="224"/>
      <c r="AS557" s="224"/>
      <c r="AT557" s="224"/>
      <c r="AU557" s="224"/>
      <c r="AV557" s="224"/>
      <c r="AW557" s="224"/>
      <c r="AX557" s="224"/>
      <c r="AY557" s="224"/>
    </row>
    <row r="558">
      <c r="A558" s="219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5"/>
      <c r="AA558" s="225"/>
      <c r="AB558" s="225"/>
      <c r="AC558" s="225"/>
      <c r="AD558" s="225"/>
      <c r="AE558" s="225"/>
      <c r="AF558" s="225"/>
      <c r="AG558" s="220"/>
      <c r="AH558" s="220"/>
      <c r="AI558" s="220"/>
      <c r="AJ558" s="220"/>
      <c r="AK558" s="220"/>
      <c r="AL558" s="220"/>
      <c r="AM558" s="220"/>
      <c r="AN558" s="220"/>
      <c r="AO558" s="267"/>
      <c r="AP558" s="220"/>
      <c r="AQ558" s="224"/>
      <c r="AR558" s="224"/>
      <c r="AS558" s="224"/>
      <c r="AT558" s="224"/>
      <c r="AU558" s="224"/>
      <c r="AV558" s="224"/>
      <c r="AW558" s="224"/>
      <c r="AX558" s="224"/>
      <c r="AY558" s="224"/>
    </row>
    <row r="559">
      <c r="A559" s="219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5"/>
      <c r="AA559" s="225"/>
      <c r="AB559" s="225"/>
      <c r="AC559" s="225"/>
      <c r="AD559" s="225"/>
      <c r="AE559" s="225"/>
      <c r="AF559" s="225"/>
      <c r="AG559" s="220"/>
      <c r="AH559" s="220"/>
      <c r="AI559" s="220"/>
      <c r="AJ559" s="220"/>
      <c r="AK559" s="220"/>
      <c r="AL559" s="220"/>
      <c r="AM559" s="220"/>
      <c r="AN559" s="220"/>
      <c r="AO559" s="267"/>
      <c r="AP559" s="220"/>
      <c r="AQ559" s="224"/>
      <c r="AR559" s="224"/>
      <c r="AS559" s="224"/>
      <c r="AT559" s="224"/>
      <c r="AU559" s="224"/>
      <c r="AV559" s="224"/>
      <c r="AW559" s="224"/>
      <c r="AX559" s="224"/>
      <c r="AY559" s="224"/>
    </row>
    <row r="560">
      <c r="A560" s="219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5"/>
      <c r="AA560" s="225"/>
      <c r="AB560" s="225"/>
      <c r="AC560" s="225"/>
      <c r="AD560" s="225"/>
      <c r="AE560" s="225"/>
      <c r="AF560" s="225"/>
      <c r="AG560" s="220"/>
      <c r="AH560" s="220"/>
      <c r="AI560" s="220"/>
      <c r="AJ560" s="220"/>
      <c r="AK560" s="220"/>
      <c r="AL560" s="220"/>
      <c r="AM560" s="220"/>
      <c r="AN560" s="220"/>
      <c r="AO560" s="267"/>
      <c r="AP560" s="220"/>
      <c r="AQ560" s="224"/>
      <c r="AR560" s="224"/>
      <c r="AS560" s="224"/>
      <c r="AT560" s="224"/>
      <c r="AU560" s="224"/>
      <c r="AV560" s="224"/>
      <c r="AW560" s="224"/>
      <c r="AX560" s="224"/>
      <c r="AY560" s="224"/>
    </row>
    <row r="561">
      <c r="A561" s="219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5"/>
      <c r="AA561" s="225"/>
      <c r="AB561" s="225"/>
      <c r="AC561" s="225"/>
      <c r="AD561" s="225"/>
      <c r="AE561" s="225"/>
      <c r="AF561" s="225"/>
      <c r="AG561" s="220"/>
      <c r="AH561" s="220"/>
      <c r="AI561" s="220"/>
      <c r="AJ561" s="220"/>
      <c r="AK561" s="220"/>
      <c r="AL561" s="220"/>
      <c r="AM561" s="220"/>
      <c r="AN561" s="220"/>
      <c r="AO561" s="267"/>
      <c r="AP561" s="220"/>
      <c r="AQ561" s="224"/>
      <c r="AR561" s="224"/>
      <c r="AS561" s="224"/>
      <c r="AT561" s="224"/>
      <c r="AU561" s="224"/>
      <c r="AV561" s="224"/>
      <c r="AW561" s="224"/>
      <c r="AX561" s="224"/>
      <c r="AY561" s="224"/>
    </row>
    <row r="562">
      <c r="A562" s="219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5"/>
      <c r="AA562" s="225"/>
      <c r="AB562" s="225"/>
      <c r="AC562" s="225"/>
      <c r="AD562" s="225"/>
      <c r="AE562" s="225"/>
      <c r="AF562" s="225"/>
      <c r="AG562" s="220"/>
      <c r="AH562" s="220"/>
      <c r="AI562" s="220"/>
      <c r="AJ562" s="220"/>
      <c r="AK562" s="220"/>
      <c r="AL562" s="220"/>
      <c r="AM562" s="220"/>
      <c r="AN562" s="220"/>
      <c r="AO562" s="267"/>
      <c r="AP562" s="220"/>
      <c r="AQ562" s="224"/>
      <c r="AR562" s="224"/>
      <c r="AS562" s="224"/>
      <c r="AT562" s="224"/>
      <c r="AU562" s="224"/>
      <c r="AV562" s="224"/>
      <c r="AW562" s="224"/>
      <c r="AX562" s="224"/>
      <c r="AY562" s="224"/>
    </row>
    <row r="563">
      <c r="A563" s="219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5"/>
      <c r="AA563" s="225"/>
      <c r="AB563" s="225"/>
      <c r="AC563" s="225"/>
      <c r="AD563" s="225"/>
      <c r="AE563" s="225"/>
      <c r="AF563" s="225"/>
      <c r="AG563" s="220"/>
      <c r="AH563" s="220"/>
      <c r="AI563" s="220"/>
      <c r="AJ563" s="220"/>
      <c r="AK563" s="220"/>
      <c r="AL563" s="220"/>
      <c r="AM563" s="220"/>
      <c r="AN563" s="220"/>
      <c r="AO563" s="267"/>
      <c r="AP563" s="220"/>
      <c r="AQ563" s="224"/>
      <c r="AR563" s="224"/>
      <c r="AS563" s="224"/>
      <c r="AT563" s="224"/>
      <c r="AU563" s="224"/>
      <c r="AV563" s="224"/>
      <c r="AW563" s="224"/>
      <c r="AX563" s="224"/>
      <c r="AY563" s="224"/>
    </row>
    <row r="564">
      <c r="A564" s="219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5"/>
      <c r="AA564" s="225"/>
      <c r="AB564" s="225"/>
      <c r="AC564" s="225"/>
      <c r="AD564" s="225"/>
      <c r="AE564" s="225"/>
      <c r="AF564" s="225"/>
      <c r="AG564" s="220"/>
      <c r="AH564" s="220"/>
      <c r="AI564" s="220"/>
      <c r="AJ564" s="220"/>
      <c r="AK564" s="220"/>
      <c r="AL564" s="220"/>
      <c r="AM564" s="220"/>
      <c r="AN564" s="220"/>
      <c r="AO564" s="267"/>
      <c r="AP564" s="220"/>
      <c r="AQ564" s="224"/>
      <c r="AR564" s="224"/>
      <c r="AS564" s="224"/>
      <c r="AT564" s="224"/>
      <c r="AU564" s="224"/>
      <c r="AV564" s="224"/>
      <c r="AW564" s="224"/>
      <c r="AX564" s="224"/>
      <c r="AY564" s="224"/>
    </row>
    <row r="565">
      <c r="A565" s="219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5"/>
      <c r="AA565" s="225"/>
      <c r="AB565" s="225"/>
      <c r="AC565" s="225"/>
      <c r="AD565" s="225"/>
      <c r="AE565" s="225"/>
      <c r="AF565" s="225"/>
      <c r="AG565" s="220"/>
      <c r="AH565" s="220"/>
      <c r="AI565" s="220"/>
      <c r="AJ565" s="220"/>
      <c r="AK565" s="220"/>
      <c r="AL565" s="220"/>
      <c r="AM565" s="220"/>
      <c r="AN565" s="220"/>
      <c r="AO565" s="267"/>
      <c r="AP565" s="220"/>
      <c r="AQ565" s="224"/>
      <c r="AR565" s="224"/>
      <c r="AS565" s="224"/>
      <c r="AT565" s="224"/>
      <c r="AU565" s="224"/>
      <c r="AV565" s="224"/>
      <c r="AW565" s="224"/>
      <c r="AX565" s="224"/>
      <c r="AY565" s="224"/>
    </row>
    <row r="566">
      <c r="A566" s="219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5"/>
      <c r="AA566" s="225"/>
      <c r="AB566" s="225"/>
      <c r="AC566" s="225"/>
      <c r="AD566" s="225"/>
      <c r="AE566" s="225"/>
      <c r="AF566" s="225"/>
      <c r="AG566" s="220"/>
      <c r="AH566" s="220"/>
      <c r="AI566" s="220"/>
      <c r="AJ566" s="220"/>
      <c r="AK566" s="220"/>
      <c r="AL566" s="220"/>
      <c r="AM566" s="220"/>
      <c r="AN566" s="220"/>
      <c r="AO566" s="267"/>
      <c r="AP566" s="220"/>
      <c r="AQ566" s="224"/>
      <c r="AR566" s="224"/>
      <c r="AS566" s="224"/>
      <c r="AT566" s="224"/>
      <c r="AU566" s="224"/>
      <c r="AV566" s="224"/>
      <c r="AW566" s="224"/>
      <c r="AX566" s="224"/>
      <c r="AY566" s="224"/>
    </row>
    <row r="567">
      <c r="A567" s="219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5"/>
      <c r="AA567" s="225"/>
      <c r="AB567" s="225"/>
      <c r="AC567" s="225"/>
      <c r="AD567" s="225"/>
      <c r="AE567" s="225"/>
      <c r="AF567" s="225"/>
      <c r="AG567" s="220"/>
      <c r="AH567" s="220"/>
      <c r="AI567" s="220"/>
      <c r="AJ567" s="220"/>
      <c r="AK567" s="220"/>
      <c r="AL567" s="220"/>
      <c r="AM567" s="220"/>
      <c r="AN567" s="220"/>
      <c r="AO567" s="267"/>
      <c r="AP567" s="220"/>
      <c r="AQ567" s="224"/>
      <c r="AR567" s="224"/>
      <c r="AS567" s="224"/>
      <c r="AT567" s="224"/>
      <c r="AU567" s="224"/>
      <c r="AV567" s="224"/>
      <c r="AW567" s="224"/>
      <c r="AX567" s="224"/>
      <c r="AY567" s="224"/>
    </row>
    <row r="568">
      <c r="A568" s="219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5"/>
      <c r="AA568" s="225"/>
      <c r="AB568" s="225"/>
      <c r="AC568" s="225"/>
      <c r="AD568" s="225"/>
      <c r="AE568" s="225"/>
      <c r="AF568" s="225"/>
      <c r="AG568" s="220"/>
      <c r="AH568" s="220"/>
      <c r="AI568" s="220"/>
      <c r="AJ568" s="220"/>
      <c r="AK568" s="220"/>
      <c r="AL568" s="220"/>
      <c r="AM568" s="220"/>
      <c r="AN568" s="220"/>
      <c r="AO568" s="267"/>
      <c r="AP568" s="220"/>
      <c r="AQ568" s="224"/>
      <c r="AR568" s="224"/>
      <c r="AS568" s="224"/>
      <c r="AT568" s="224"/>
      <c r="AU568" s="224"/>
      <c r="AV568" s="224"/>
      <c r="AW568" s="224"/>
      <c r="AX568" s="224"/>
      <c r="AY568" s="224"/>
    </row>
    <row r="569">
      <c r="A569" s="219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5"/>
      <c r="AA569" s="225"/>
      <c r="AB569" s="225"/>
      <c r="AC569" s="225"/>
      <c r="AD569" s="225"/>
      <c r="AE569" s="225"/>
      <c r="AF569" s="225"/>
      <c r="AG569" s="220"/>
      <c r="AH569" s="220"/>
      <c r="AI569" s="220"/>
      <c r="AJ569" s="220"/>
      <c r="AK569" s="220"/>
      <c r="AL569" s="220"/>
      <c r="AM569" s="220"/>
      <c r="AN569" s="220"/>
      <c r="AO569" s="267"/>
      <c r="AP569" s="220"/>
      <c r="AQ569" s="224"/>
      <c r="AR569" s="224"/>
      <c r="AS569" s="224"/>
      <c r="AT569" s="224"/>
      <c r="AU569" s="224"/>
      <c r="AV569" s="224"/>
      <c r="AW569" s="224"/>
      <c r="AX569" s="224"/>
      <c r="AY569" s="224"/>
    </row>
    <row r="570">
      <c r="A570" s="219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5"/>
      <c r="AA570" s="225"/>
      <c r="AB570" s="225"/>
      <c r="AC570" s="225"/>
      <c r="AD570" s="225"/>
      <c r="AE570" s="225"/>
      <c r="AF570" s="225"/>
      <c r="AG570" s="220"/>
      <c r="AH570" s="220"/>
      <c r="AI570" s="220"/>
      <c r="AJ570" s="220"/>
      <c r="AK570" s="220"/>
      <c r="AL570" s="220"/>
      <c r="AM570" s="220"/>
      <c r="AN570" s="220"/>
      <c r="AO570" s="267"/>
      <c r="AP570" s="220"/>
      <c r="AQ570" s="224"/>
      <c r="AR570" s="224"/>
      <c r="AS570" s="224"/>
      <c r="AT570" s="224"/>
      <c r="AU570" s="224"/>
      <c r="AV570" s="224"/>
      <c r="AW570" s="224"/>
      <c r="AX570" s="224"/>
      <c r="AY570" s="224"/>
    </row>
    <row r="571">
      <c r="A571" s="219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5"/>
      <c r="AA571" s="225"/>
      <c r="AB571" s="225"/>
      <c r="AC571" s="225"/>
      <c r="AD571" s="225"/>
      <c r="AE571" s="225"/>
      <c r="AF571" s="225"/>
      <c r="AG571" s="220"/>
      <c r="AH571" s="220"/>
      <c r="AI571" s="220"/>
      <c r="AJ571" s="220"/>
      <c r="AK571" s="220"/>
      <c r="AL571" s="220"/>
      <c r="AM571" s="220"/>
      <c r="AN571" s="220"/>
      <c r="AO571" s="267"/>
      <c r="AP571" s="220"/>
      <c r="AQ571" s="224"/>
      <c r="AR571" s="224"/>
      <c r="AS571" s="224"/>
      <c r="AT571" s="224"/>
      <c r="AU571" s="224"/>
      <c r="AV571" s="224"/>
      <c r="AW571" s="224"/>
      <c r="AX571" s="224"/>
      <c r="AY571" s="224"/>
    </row>
    <row r="572">
      <c r="A572" s="219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5"/>
      <c r="AA572" s="225"/>
      <c r="AB572" s="225"/>
      <c r="AC572" s="225"/>
      <c r="AD572" s="225"/>
      <c r="AE572" s="225"/>
      <c r="AF572" s="225"/>
      <c r="AG572" s="220"/>
      <c r="AH572" s="220"/>
      <c r="AI572" s="220"/>
      <c r="AJ572" s="220"/>
      <c r="AK572" s="220"/>
      <c r="AL572" s="220"/>
      <c r="AM572" s="220"/>
      <c r="AN572" s="220"/>
      <c r="AO572" s="267"/>
      <c r="AP572" s="220"/>
      <c r="AQ572" s="224"/>
      <c r="AR572" s="224"/>
      <c r="AS572" s="224"/>
      <c r="AT572" s="224"/>
      <c r="AU572" s="224"/>
      <c r="AV572" s="224"/>
      <c r="AW572" s="224"/>
      <c r="AX572" s="224"/>
      <c r="AY572" s="224"/>
    </row>
    <row r="573">
      <c r="A573" s="219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5"/>
      <c r="AA573" s="225"/>
      <c r="AB573" s="225"/>
      <c r="AC573" s="225"/>
      <c r="AD573" s="225"/>
      <c r="AE573" s="225"/>
      <c r="AF573" s="225"/>
      <c r="AG573" s="220"/>
      <c r="AH573" s="220"/>
      <c r="AI573" s="220"/>
      <c r="AJ573" s="220"/>
      <c r="AK573" s="220"/>
      <c r="AL573" s="220"/>
      <c r="AM573" s="220"/>
      <c r="AN573" s="220"/>
      <c r="AO573" s="267"/>
      <c r="AP573" s="220"/>
      <c r="AQ573" s="224"/>
      <c r="AR573" s="224"/>
      <c r="AS573" s="224"/>
      <c r="AT573" s="224"/>
      <c r="AU573" s="224"/>
      <c r="AV573" s="224"/>
      <c r="AW573" s="224"/>
      <c r="AX573" s="224"/>
      <c r="AY573" s="224"/>
    </row>
    <row r="574">
      <c r="A574" s="219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5"/>
      <c r="AA574" s="225"/>
      <c r="AB574" s="225"/>
      <c r="AC574" s="225"/>
      <c r="AD574" s="225"/>
      <c r="AE574" s="225"/>
      <c r="AF574" s="225"/>
      <c r="AG574" s="220"/>
      <c r="AH574" s="220"/>
      <c r="AI574" s="220"/>
      <c r="AJ574" s="220"/>
      <c r="AK574" s="220"/>
      <c r="AL574" s="220"/>
      <c r="AM574" s="220"/>
      <c r="AN574" s="220"/>
      <c r="AO574" s="267"/>
      <c r="AP574" s="220"/>
      <c r="AQ574" s="224"/>
      <c r="AR574" s="224"/>
      <c r="AS574" s="224"/>
      <c r="AT574" s="224"/>
      <c r="AU574" s="224"/>
      <c r="AV574" s="224"/>
      <c r="AW574" s="224"/>
      <c r="AX574" s="224"/>
      <c r="AY574" s="224"/>
    </row>
    <row r="575">
      <c r="A575" s="219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5"/>
      <c r="AA575" s="225"/>
      <c r="AB575" s="225"/>
      <c r="AC575" s="225"/>
      <c r="AD575" s="225"/>
      <c r="AE575" s="225"/>
      <c r="AF575" s="225"/>
      <c r="AG575" s="220"/>
      <c r="AH575" s="220"/>
      <c r="AI575" s="220"/>
      <c r="AJ575" s="220"/>
      <c r="AK575" s="220"/>
      <c r="AL575" s="220"/>
      <c r="AM575" s="220"/>
      <c r="AN575" s="220"/>
      <c r="AO575" s="267"/>
      <c r="AP575" s="220"/>
      <c r="AQ575" s="224"/>
      <c r="AR575" s="224"/>
      <c r="AS575" s="224"/>
      <c r="AT575" s="224"/>
      <c r="AU575" s="224"/>
      <c r="AV575" s="224"/>
      <c r="AW575" s="224"/>
      <c r="AX575" s="224"/>
      <c r="AY575" s="224"/>
    </row>
    <row r="576">
      <c r="A576" s="219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5"/>
      <c r="AA576" s="225"/>
      <c r="AB576" s="225"/>
      <c r="AC576" s="225"/>
      <c r="AD576" s="225"/>
      <c r="AE576" s="225"/>
      <c r="AF576" s="225"/>
      <c r="AG576" s="220"/>
      <c r="AH576" s="220"/>
      <c r="AI576" s="220"/>
      <c r="AJ576" s="220"/>
      <c r="AK576" s="220"/>
      <c r="AL576" s="220"/>
      <c r="AM576" s="220"/>
      <c r="AN576" s="220"/>
      <c r="AO576" s="267"/>
      <c r="AP576" s="220"/>
      <c r="AQ576" s="224"/>
      <c r="AR576" s="224"/>
      <c r="AS576" s="224"/>
      <c r="AT576" s="224"/>
      <c r="AU576" s="224"/>
      <c r="AV576" s="224"/>
      <c r="AW576" s="224"/>
      <c r="AX576" s="224"/>
      <c r="AY576" s="224"/>
    </row>
    <row r="577">
      <c r="A577" s="219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5"/>
      <c r="AA577" s="225"/>
      <c r="AB577" s="225"/>
      <c r="AC577" s="225"/>
      <c r="AD577" s="225"/>
      <c r="AE577" s="225"/>
      <c r="AF577" s="225"/>
      <c r="AG577" s="220"/>
      <c r="AH577" s="220"/>
      <c r="AI577" s="220"/>
      <c r="AJ577" s="220"/>
      <c r="AK577" s="220"/>
      <c r="AL577" s="220"/>
      <c r="AM577" s="220"/>
      <c r="AN577" s="220"/>
      <c r="AO577" s="267"/>
      <c r="AP577" s="220"/>
      <c r="AQ577" s="224"/>
      <c r="AR577" s="224"/>
      <c r="AS577" s="224"/>
      <c r="AT577" s="224"/>
      <c r="AU577" s="224"/>
      <c r="AV577" s="224"/>
      <c r="AW577" s="224"/>
      <c r="AX577" s="224"/>
      <c r="AY577" s="224"/>
    </row>
    <row r="578">
      <c r="A578" s="219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5"/>
      <c r="AA578" s="225"/>
      <c r="AB578" s="225"/>
      <c r="AC578" s="225"/>
      <c r="AD578" s="225"/>
      <c r="AE578" s="225"/>
      <c r="AF578" s="225"/>
      <c r="AG578" s="220"/>
      <c r="AH578" s="220"/>
      <c r="AI578" s="220"/>
      <c r="AJ578" s="220"/>
      <c r="AK578" s="220"/>
      <c r="AL578" s="220"/>
      <c r="AM578" s="220"/>
      <c r="AN578" s="220"/>
      <c r="AO578" s="267"/>
      <c r="AP578" s="220"/>
      <c r="AQ578" s="224"/>
      <c r="AR578" s="224"/>
      <c r="AS578" s="224"/>
      <c r="AT578" s="224"/>
      <c r="AU578" s="224"/>
      <c r="AV578" s="224"/>
      <c r="AW578" s="224"/>
      <c r="AX578" s="224"/>
      <c r="AY578" s="224"/>
    </row>
    <row r="579">
      <c r="A579" s="219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5"/>
      <c r="AA579" s="225"/>
      <c r="AB579" s="225"/>
      <c r="AC579" s="225"/>
      <c r="AD579" s="225"/>
      <c r="AE579" s="225"/>
      <c r="AF579" s="225"/>
      <c r="AG579" s="220"/>
      <c r="AH579" s="220"/>
      <c r="AI579" s="220"/>
      <c r="AJ579" s="220"/>
      <c r="AK579" s="220"/>
      <c r="AL579" s="220"/>
      <c r="AM579" s="220"/>
      <c r="AN579" s="220"/>
      <c r="AO579" s="267"/>
      <c r="AP579" s="220"/>
      <c r="AQ579" s="224"/>
      <c r="AR579" s="224"/>
      <c r="AS579" s="224"/>
      <c r="AT579" s="224"/>
      <c r="AU579" s="224"/>
      <c r="AV579" s="224"/>
      <c r="AW579" s="224"/>
      <c r="AX579" s="224"/>
      <c r="AY579" s="224"/>
    </row>
    <row r="580">
      <c r="A580" s="219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5"/>
      <c r="AA580" s="225"/>
      <c r="AB580" s="225"/>
      <c r="AC580" s="225"/>
      <c r="AD580" s="225"/>
      <c r="AE580" s="225"/>
      <c r="AF580" s="225"/>
      <c r="AG580" s="220"/>
      <c r="AH580" s="220"/>
      <c r="AI580" s="220"/>
      <c r="AJ580" s="220"/>
      <c r="AK580" s="220"/>
      <c r="AL580" s="220"/>
      <c r="AM580" s="220"/>
      <c r="AN580" s="220"/>
      <c r="AO580" s="267"/>
      <c r="AP580" s="220"/>
      <c r="AQ580" s="224"/>
      <c r="AR580" s="224"/>
      <c r="AS580" s="224"/>
      <c r="AT580" s="224"/>
      <c r="AU580" s="224"/>
      <c r="AV580" s="224"/>
      <c r="AW580" s="224"/>
      <c r="AX580" s="224"/>
      <c r="AY580" s="224"/>
    </row>
    <row r="581">
      <c r="A581" s="219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5"/>
      <c r="AA581" s="225"/>
      <c r="AB581" s="225"/>
      <c r="AC581" s="225"/>
      <c r="AD581" s="225"/>
      <c r="AE581" s="225"/>
      <c r="AF581" s="225"/>
      <c r="AG581" s="220"/>
      <c r="AH581" s="220"/>
      <c r="AI581" s="220"/>
      <c r="AJ581" s="220"/>
      <c r="AK581" s="220"/>
      <c r="AL581" s="220"/>
      <c r="AM581" s="220"/>
      <c r="AN581" s="220"/>
      <c r="AO581" s="267"/>
      <c r="AP581" s="220"/>
      <c r="AQ581" s="224"/>
      <c r="AR581" s="224"/>
      <c r="AS581" s="224"/>
      <c r="AT581" s="224"/>
      <c r="AU581" s="224"/>
      <c r="AV581" s="224"/>
      <c r="AW581" s="224"/>
      <c r="AX581" s="224"/>
      <c r="AY581" s="224"/>
    </row>
    <row r="582">
      <c r="A582" s="219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5"/>
      <c r="AA582" s="225"/>
      <c r="AB582" s="225"/>
      <c r="AC582" s="225"/>
      <c r="AD582" s="225"/>
      <c r="AE582" s="225"/>
      <c r="AF582" s="225"/>
      <c r="AG582" s="220"/>
      <c r="AH582" s="220"/>
      <c r="AI582" s="220"/>
      <c r="AJ582" s="220"/>
      <c r="AK582" s="220"/>
      <c r="AL582" s="220"/>
      <c r="AM582" s="220"/>
      <c r="AN582" s="220"/>
      <c r="AO582" s="267"/>
      <c r="AP582" s="220"/>
      <c r="AQ582" s="224"/>
      <c r="AR582" s="224"/>
      <c r="AS582" s="224"/>
      <c r="AT582" s="224"/>
      <c r="AU582" s="224"/>
      <c r="AV582" s="224"/>
      <c r="AW582" s="224"/>
      <c r="AX582" s="224"/>
      <c r="AY582" s="224"/>
    </row>
    <row r="583">
      <c r="A583" s="219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5"/>
      <c r="AA583" s="225"/>
      <c r="AB583" s="225"/>
      <c r="AC583" s="225"/>
      <c r="AD583" s="225"/>
      <c r="AE583" s="225"/>
      <c r="AF583" s="225"/>
      <c r="AG583" s="220"/>
      <c r="AH583" s="220"/>
      <c r="AI583" s="220"/>
      <c r="AJ583" s="220"/>
      <c r="AK583" s="220"/>
      <c r="AL583" s="220"/>
      <c r="AM583" s="220"/>
      <c r="AN583" s="220"/>
      <c r="AO583" s="267"/>
      <c r="AP583" s="220"/>
      <c r="AQ583" s="224"/>
      <c r="AR583" s="224"/>
      <c r="AS583" s="224"/>
      <c r="AT583" s="224"/>
      <c r="AU583" s="224"/>
      <c r="AV583" s="224"/>
      <c r="AW583" s="224"/>
      <c r="AX583" s="224"/>
      <c r="AY583" s="224"/>
    </row>
    <row r="584">
      <c r="A584" s="219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5"/>
      <c r="AA584" s="225"/>
      <c r="AB584" s="225"/>
      <c r="AC584" s="225"/>
      <c r="AD584" s="225"/>
      <c r="AE584" s="225"/>
      <c r="AF584" s="225"/>
      <c r="AG584" s="220"/>
      <c r="AH584" s="220"/>
      <c r="AI584" s="220"/>
      <c r="AJ584" s="220"/>
      <c r="AK584" s="220"/>
      <c r="AL584" s="220"/>
      <c r="AM584" s="220"/>
      <c r="AN584" s="220"/>
      <c r="AO584" s="267"/>
      <c r="AP584" s="220"/>
      <c r="AQ584" s="224"/>
      <c r="AR584" s="224"/>
      <c r="AS584" s="224"/>
      <c r="AT584" s="224"/>
      <c r="AU584" s="224"/>
      <c r="AV584" s="224"/>
      <c r="AW584" s="224"/>
      <c r="AX584" s="224"/>
      <c r="AY584" s="224"/>
    </row>
    <row r="585">
      <c r="A585" s="219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5"/>
      <c r="AA585" s="225"/>
      <c r="AB585" s="225"/>
      <c r="AC585" s="225"/>
      <c r="AD585" s="225"/>
      <c r="AE585" s="225"/>
      <c r="AF585" s="225"/>
      <c r="AG585" s="220"/>
      <c r="AH585" s="220"/>
      <c r="AI585" s="220"/>
      <c r="AJ585" s="220"/>
      <c r="AK585" s="220"/>
      <c r="AL585" s="220"/>
      <c r="AM585" s="220"/>
      <c r="AN585" s="220"/>
      <c r="AO585" s="267"/>
      <c r="AP585" s="220"/>
      <c r="AQ585" s="224"/>
      <c r="AR585" s="224"/>
      <c r="AS585" s="224"/>
      <c r="AT585" s="224"/>
      <c r="AU585" s="224"/>
      <c r="AV585" s="224"/>
      <c r="AW585" s="224"/>
      <c r="AX585" s="224"/>
      <c r="AY585" s="224"/>
    </row>
    <row r="586">
      <c r="A586" s="219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5"/>
      <c r="AA586" s="225"/>
      <c r="AB586" s="225"/>
      <c r="AC586" s="225"/>
      <c r="AD586" s="225"/>
      <c r="AE586" s="225"/>
      <c r="AF586" s="225"/>
      <c r="AG586" s="220"/>
      <c r="AH586" s="220"/>
      <c r="AI586" s="220"/>
      <c r="AJ586" s="220"/>
      <c r="AK586" s="220"/>
      <c r="AL586" s="220"/>
      <c r="AM586" s="220"/>
      <c r="AN586" s="220"/>
      <c r="AO586" s="267"/>
      <c r="AP586" s="220"/>
      <c r="AQ586" s="224"/>
      <c r="AR586" s="224"/>
      <c r="AS586" s="224"/>
      <c r="AT586" s="224"/>
      <c r="AU586" s="224"/>
      <c r="AV586" s="224"/>
      <c r="AW586" s="224"/>
      <c r="AX586" s="224"/>
      <c r="AY586" s="224"/>
    </row>
    <row r="587">
      <c r="A587" s="219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5"/>
      <c r="AA587" s="225"/>
      <c r="AB587" s="225"/>
      <c r="AC587" s="225"/>
      <c r="AD587" s="225"/>
      <c r="AE587" s="225"/>
      <c r="AF587" s="225"/>
      <c r="AG587" s="220"/>
      <c r="AH587" s="220"/>
      <c r="AI587" s="220"/>
      <c r="AJ587" s="220"/>
      <c r="AK587" s="220"/>
      <c r="AL587" s="220"/>
      <c r="AM587" s="220"/>
      <c r="AN587" s="220"/>
      <c r="AO587" s="267"/>
      <c r="AP587" s="220"/>
      <c r="AQ587" s="224"/>
      <c r="AR587" s="224"/>
      <c r="AS587" s="224"/>
      <c r="AT587" s="224"/>
      <c r="AU587" s="224"/>
      <c r="AV587" s="224"/>
      <c r="AW587" s="224"/>
      <c r="AX587" s="224"/>
      <c r="AY587" s="224"/>
    </row>
    <row r="588">
      <c r="A588" s="219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5"/>
      <c r="AA588" s="225"/>
      <c r="AB588" s="225"/>
      <c r="AC588" s="225"/>
      <c r="AD588" s="225"/>
      <c r="AE588" s="225"/>
      <c r="AF588" s="225"/>
      <c r="AG588" s="220"/>
      <c r="AH588" s="220"/>
      <c r="AI588" s="220"/>
      <c r="AJ588" s="220"/>
      <c r="AK588" s="220"/>
      <c r="AL588" s="220"/>
      <c r="AM588" s="220"/>
      <c r="AN588" s="220"/>
      <c r="AO588" s="267"/>
      <c r="AP588" s="220"/>
      <c r="AQ588" s="224"/>
      <c r="AR588" s="224"/>
      <c r="AS588" s="224"/>
      <c r="AT588" s="224"/>
      <c r="AU588" s="224"/>
      <c r="AV588" s="224"/>
      <c r="AW588" s="224"/>
      <c r="AX588" s="224"/>
      <c r="AY588" s="224"/>
    </row>
    <row r="589">
      <c r="A589" s="219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5"/>
      <c r="AA589" s="225"/>
      <c r="AB589" s="225"/>
      <c r="AC589" s="225"/>
      <c r="AD589" s="225"/>
      <c r="AE589" s="225"/>
      <c r="AF589" s="225"/>
      <c r="AG589" s="220"/>
      <c r="AH589" s="220"/>
      <c r="AI589" s="220"/>
      <c r="AJ589" s="220"/>
      <c r="AK589" s="220"/>
      <c r="AL589" s="220"/>
      <c r="AM589" s="220"/>
      <c r="AN589" s="220"/>
      <c r="AO589" s="267"/>
      <c r="AP589" s="220"/>
      <c r="AQ589" s="224"/>
      <c r="AR589" s="224"/>
      <c r="AS589" s="224"/>
      <c r="AT589" s="224"/>
      <c r="AU589" s="224"/>
      <c r="AV589" s="224"/>
      <c r="AW589" s="224"/>
      <c r="AX589" s="224"/>
      <c r="AY589" s="224"/>
    </row>
    <row r="590">
      <c r="A590" s="219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5"/>
      <c r="AA590" s="225"/>
      <c r="AB590" s="225"/>
      <c r="AC590" s="225"/>
      <c r="AD590" s="225"/>
      <c r="AE590" s="225"/>
      <c r="AF590" s="225"/>
      <c r="AG590" s="220"/>
      <c r="AH590" s="220"/>
      <c r="AI590" s="220"/>
      <c r="AJ590" s="220"/>
      <c r="AK590" s="220"/>
      <c r="AL590" s="220"/>
      <c r="AM590" s="220"/>
      <c r="AN590" s="220"/>
      <c r="AO590" s="267"/>
      <c r="AP590" s="220"/>
      <c r="AQ590" s="224"/>
      <c r="AR590" s="224"/>
      <c r="AS590" s="224"/>
      <c r="AT590" s="224"/>
      <c r="AU590" s="224"/>
      <c r="AV590" s="224"/>
      <c r="AW590" s="224"/>
      <c r="AX590" s="224"/>
      <c r="AY590" s="224"/>
    </row>
    <row r="591">
      <c r="A591" s="219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5"/>
      <c r="AA591" s="225"/>
      <c r="AB591" s="225"/>
      <c r="AC591" s="225"/>
      <c r="AD591" s="225"/>
      <c r="AE591" s="225"/>
      <c r="AF591" s="225"/>
      <c r="AG591" s="220"/>
      <c r="AH591" s="220"/>
      <c r="AI591" s="220"/>
      <c r="AJ591" s="220"/>
      <c r="AK591" s="220"/>
      <c r="AL591" s="220"/>
      <c r="AM591" s="220"/>
      <c r="AN591" s="220"/>
      <c r="AO591" s="267"/>
      <c r="AP591" s="220"/>
      <c r="AQ591" s="224"/>
      <c r="AR591" s="224"/>
      <c r="AS591" s="224"/>
      <c r="AT591" s="224"/>
      <c r="AU591" s="224"/>
      <c r="AV591" s="224"/>
      <c r="AW591" s="224"/>
      <c r="AX591" s="224"/>
      <c r="AY591" s="224"/>
    </row>
    <row r="592">
      <c r="A592" s="219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5"/>
      <c r="AA592" s="225"/>
      <c r="AB592" s="225"/>
      <c r="AC592" s="225"/>
      <c r="AD592" s="225"/>
      <c r="AE592" s="225"/>
      <c r="AF592" s="225"/>
      <c r="AG592" s="220"/>
      <c r="AH592" s="220"/>
      <c r="AI592" s="220"/>
      <c r="AJ592" s="220"/>
      <c r="AK592" s="220"/>
      <c r="AL592" s="220"/>
      <c r="AM592" s="220"/>
      <c r="AN592" s="220"/>
      <c r="AO592" s="267"/>
      <c r="AP592" s="220"/>
      <c r="AQ592" s="224"/>
      <c r="AR592" s="224"/>
      <c r="AS592" s="224"/>
      <c r="AT592" s="224"/>
      <c r="AU592" s="224"/>
      <c r="AV592" s="224"/>
      <c r="AW592" s="224"/>
      <c r="AX592" s="224"/>
      <c r="AY592" s="224"/>
    </row>
    <row r="593">
      <c r="A593" s="219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5"/>
      <c r="AA593" s="225"/>
      <c r="AB593" s="225"/>
      <c r="AC593" s="225"/>
      <c r="AD593" s="225"/>
      <c r="AE593" s="225"/>
      <c r="AF593" s="225"/>
      <c r="AG593" s="220"/>
      <c r="AH593" s="220"/>
      <c r="AI593" s="220"/>
      <c r="AJ593" s="220"/>
      <c r="AK593" s="220"/>
      <c r="AL593" s="220"/>
      <c r="AM593" s="220"/>
      <c r="AN593" s="220"/>
      <c r="AO593" s="267"/>
      <c r="AP593" s="220"/>
      <c r="AQ593" s="224"/>
      <c r="AR593" s="224"/>
      <c r="AS593" s="224"/>
      <c r="AT593" s="224"/>
      <c r="AU593" s="224"/>
      <c r="AV593" s="224"/>
      <c r="AW593" s="224"/>
      <c r="AX593" s="224"/>
      <c r="AY593" s="224"/>
    </row>
    <row r="594">
      <c r="A594" s="219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5"/>
      <c r="AA594" s="225"/>
      <c r="AB594" s="225"/>
      <c r="AC594" s="225"/>
      <c r="AD594" s="225"/>
      <c r="AE594" s="225"/>
      <c r="AF594" s="225"/>
      <c r="AG594" s="220"/>
      <c r="AH594" s="220"/>
      <c r="AI594" s="220"/>
      <c r="AJ594" s="220"/>
      <c r="AK594" s="220"/>
      <c r="AL594" s="220"/>
      <c r="AM594" s="220"/>
      <c r="AN594" s="220"/>
      <c r="AO594" s="267"/>
      <c r="AP594" s="220"/>
      <c r="AQ594" s="224"/>
      <c r="AR594" s="224"/>
      <c r="AS594" s="224"/>
      <c r="AT594" s="224"/>
      <c r="AU594" s="224"/>
      <c r="AV594" s="224"/>
      <c r="AW594" s="224"/>
      <c r="AX594" s="224"/>
      <c r="AY594" s="224"/>
    </row>
    <row r="595">
      <c r="A595" s="219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5"/>
      <c r="AA595" s="225"/>
      <c r="AB595" s="225"/>
      <c r="AC595" s="225"/>
      <c r="AD595" s="225"/>
      <c r="AE595" s="225"/>
      <c r="AF595" s="225"/>
      <c r="AG595" s="220"/>
      <c r="AH595" s="220"/>
      <c r="AI595" s="220"/>
      <c r="AJ595" s="220"/>
      <c r="AK595" s="220"/>
      <c r="AL595" s="220"/>
      <c r="AM595" s="220"/>
      <c r="AN595" s="220"/>
      <c r="AO595" s="267"/>
      <c r="AP595" s="220"/>
      <c r="AQ595" s="224"/>
      <c r="AR595" s="224"/>
      <c r="AS595" s="224"/>
      <c r="AT595" s="224"/>
      <c r="AU595" s="224"/>
      <c r="AV595" s="224"/>
      <c r="AW595" s="224"/>
      <c r="AX595" s="224"/>
      <c r="AY595" s="224"/>
    </row>
    <row r="596">
      <c r="A596" s="219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5"/>
      <c r="AA596" s="225"/>
      <c r="AB596" s="225"/>
      <c r="AC596" s="225"/>
      <c r="AD596" s="225"/>
      <c r="AE596" s="225"/>
      <c r="AF596" s="225"/>
      <c r="AG596" s="220"/>
      <c r="AH596" s="220"/>
      <c r="AI596" s="220"/>
      <c r="AJ596" s="220"/>
      <c r="AK596" s="220"/>
      <c r="AL596" s="220"/>
      <c r="AM596" s="220"/>
      <c r="AN596" s="220"/>
      <c r="AO596" s="267"/>
      <c r="AP596" s="220"/>
      <c r="AQ596" s="224"/>
      <c r="AR596" s="224"/>
      <c r="AS596" s="224"/>
      <c r="AT596" s="224"/>
      <c r="AU596" s="224"/>
      <c r="AV596" s="224"/>
      <c r="AW596" s="224"/>
      <c r="AX596" s="224"/>
      <c r="AY596" s="224"/>
    </row>
    <row r="597">
      <c r="A597" s="219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5"/>
      <c r="AA597" s="225"/>
      <c r="AB597" s="225"/>
      <c r="AC597" s="225"/>
      <c r="AD597" s="225"/>
      <c r="AE597" s="225"/>
      <c r="AF597" s="225"/>
      <c r="AG597" s="220"/>
      <c r="AH597" s="220"/>
      <c r="AI597" s="220"/>
      <c r="AJ597" s="220"/>
      <c r="AK597" s="220"/>
      <c r="AL597" s="220"/>
      <c r="AM597" s="220"/>
      <c r="AN597" s="220"/>
      <c r="AO597" s="267"/>
      <c r="AP597" s="220"/>
      <c r="AQ597" s="224"/>
      <c r="AR597" s="224"/>
      <c r="AS597" s="224"/>
      <c r="AT597" s="224"/>
      <c r="AU597" s="224"/>
      <c r="AV597" s="224"/>
      <c r="AW597" s="224"/>
      <c r="AX597" s="224"/>
      <c r="AY597" s="224"/>
    </row>
    <row r="598">
      <c r="A598" s="219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5"/>
      <c r="AA598" s="225"/>
      <c r="AB598" s="225"/>
      <c r="AC598" s="225"/>
      <c r="AD598" s="225"/>
      <c r="AE598" s="225"/>
      <c r="AF598" s="225"/>
      <c r="AG598" s="220"/>
      <c r="AH598" s="220"/>
      <c r="AI598" s="220"/>
      <c r="AJ598" s="220"/>
      <c r="AK598" s="220"/>
      <c r="AL598" s="220"/>
      <c r="AM598" s="220"/>
      <c r="AN598" s="220"/>
      <c r="AO598" s="267"/>
      <c r="AP598" s="220"/>
      <c r="AQ598" s="224"/>
      <c r="AR598" s="224"/>
      <c r="AS598" s="224"/>
      <c r="AT598" s="224"/>
      <c r="AU598" s="224"/>
      <c r="AV598" s="224"/>
      <c r="AW598" s="224"/>
      <c r="AX598" s="224"/>
      <c r="AY598" s="224"/>
    </row>
    <row r="599">
      <c r="A599" s="219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5"/>
      <c r="AA599" s="225"/>
      <c r="AB599" s="225"/>
      <c r="AC599" s="225"/>
      <c r="AD599" s="225"/>
      <c r="AE599" s="225"/>
      <c r="AF599" s="225"/>
      <c r="AG599" s="220"/>
      <c r="AH599" s="220"/>
      <c r="AI599" s="220"/>
      <c r="AJ599" s="220"/>
      <c r="AK599" s="220"/>
      <c r="AL599" s="220"/>
      <c r="AM599" s="220"/>
      <c r="AN599" s="220"/>
      <c r="AO599" s="267"/>
      <c r="AP599" s="220"/>
      <c r="AQ599" s="224"/>
      <c r="AR599" s="224"/>
      <c r="AS599" s="224"/>
      <c r="AT599" s="224"/>
      <c r="AU599" s="224"/>
      <c r="AV599" s="224"/>
      <c r="AW599" s="224"/>
      <c r="AX599" s="224"/>
      <c r="AY599" s="224"/>
    </row>
    <row r="600">
      <c r="A600" s="219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5"/>
      <c r="AA600" s="225"/>
      <c r="AB600" s="225"/>
      <c r="AC600" s="225"/>
      <c r="AD600" s="225"/>
      <c r="AE600" s="225"/>
      <c r="AF600" s="225"/>
      <c r="AG600" s="220"/>
      <c r="AH600" s="220"/>
      <c r="AI600" s="220"/>
      <c r="AJ600" s="220"/>
      <c r="AK600" s="220"/>
      <c r="AL600" s="220"/>
      <c r="AM600" s="220"/>
      <c r="AN600" s="220"/>
      <c r="AO600" s="267"/>
      <c r="AP600" s="220"/>
      <c r="AQ600" s="224"/>
      <c r="AR600" s="224"/>
      <c r="AS600" s="224"/>
      <c r="AT600" s="224"/>
      <c r="AU600" s="224"/>
      <c r="AV600" s="224"/>
      <c r="AW600" s="224"/>
      <c r="AX600" s="224"/>
      <c r="AY600" s="224"/>
    </row>
    <row r="601">
      <c r="A601" s="219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5"/>
      <c r="AA601" s="225"/>
      <c r="AB601" s="225"/>
      <c r="AC601" s="225"/>
      <c r="AD601" s="225"/>
      <c r="AE601" s="225"/>
      <c r="AF601" s="225"/>
      <c r="AG601" s="220"/>
      <c r="AH601" s="220"/>
      <c r="AI601" s="220"/>
      <c r="AJ601" s="220"/>
      <c r="AK601" s="220"/>
      <c r="AL601" s="220"/>
      <c r="AM601" s="220"/>
      <c r="AN601" s="220"/>
      <c r="AO601" s="267"/>
      <c r="AP601" s="220"/>
      <c r="AQ601" s="224"/>
      <c r="AR601" s="224"/>
      <c r="AS601" s="224"/>
      <c r="AT601" s="224"/>
      <c r="AU601" s="224"/>
      <c r="AV601" s="224"/>
      <c r="AW601" s="224"/>
      <c r="AX601" s="224"/>
      <c r="AY601" s="224"/>
    </row>
    <row r="602">
      <c r="A602" s="219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5"/>
      <c r="AA602" s="225"/>
      <c r="AB602" s="225"/>
      <c r="AC602" s="225"/>
      <c r="AD602" s="225"/>
      <c r="AE602" s="225"/>
      <c r="AF602" s="225"/>
      <c r="AG602" s="220"/>
      <c r="AH602" s="220"/>
      <c r="AI602" s="220"/>
      <c r="AJ602" s="220"/>
      <c r="AK602" s="220"/>
      <c r="AL602" s="220"/>
      <c r="AM602" s="220"/>
      <c r="AN602" s="220"/>
      <c r="AO602" s="267"/>
      <c r="AP602" s="220"/>
      <c r="AQ602" s="224"/>
      <c r="AR602" s="224"/>
      <c r="AS602" s="224"/>
      <c r="AT602" s="224"/>
      <c r="AU602" s="224"/>
      <c r="AV602" s="224"/>
      <c r="AW602" s="224"/>
      <c r="AX602" s="224"/>
      <c r="AY602" s="224"/>
    </row>
    <row r="603">
      <c r="A603" s="219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5"/>
      <c r="AA603" s="225"/>
      <c r="AB603" s="225"/>
      <c r="AC603" s="225"/>
      <c r="AD603" s="225"/>
      <c r="AE603" s="225"/>
      <c r="AF603" s="225"/>
      <c r="AG603" s="220"/>
      <c r="AH603" s="220"/>
      <c r="AI603" s="220"/>
      <c r="AJ603" s="220"/>
      <c r="AK603" s="220"/>
      <c r="AL603" s="220"/>
      <c r="AM603" s="220"/>
      <c r="AN603" s="220"/>
      <c r="AO603" s="267"/>
      <c r="AP603" s="220"/>
      <c r="AQ603" s="224"/>
      <c r="AR603" s="224"/>
      <c r="AS603" s="224"/>
      <c r="AT603" s="224"/>
      <c r="AU603" s="224"/>
      <c r="AV603" s="224"/>
      <c r="AW603" s="224"/>
      <c r="AX603" s="224"/>
      <c r="AY603" s="224"/>
    </row>
    <row r="604">
      <c r="A604" s="219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5"/>
      <c r="AA604" s="225"/>
      <c r="AB604" s="225"/>
      <c r="AC604" s="225"/>
      <c r="AD604" s="225"/>
      <c r="AE604" s="225"/>
      <c r="AF604" s="225"/>
      <c r="AG604" s="220"/>
      <c r="AH604" s="220"/>
      <c r="AI604" s="220"/>
      <c r="AJ604" s="220"/>
      <c r="AK604" s="220"/>
      <c r="AL604" s="220"/>
      <c r="AM604" s="220"/>
      <c r="AN604" s="220"/>
      <c r="AO604" s="267"/>
      <c r="AP604" s="220"/>
      <c r="AQ604" s="224"/>
      <c r="AR604" s="224"/>
      <c r="AS604" s="224"/>
      <c r="AT604" s="224"/>
      <c r="AU604" s="224"/>
      <c r="AV604" s="224"/>
      <c r="AW604" s="224"/>
      <c r="AX604" s="224"/>
      <c r="AY604" s="224"/>
    </row>
    <row r="605">
      <c r="A605" s="219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5"/>
      <c r="AA605" s="225"/>
      <c r="AB605" s="225"/>
      <c r="AC605" s="225"/>
      <c r="AD605" s="225"/>
      <c r="AE605" s="225"/>
      <c r="AF605" s="225"/>
      <c r="AG605" s="220"/>
      <c r="AH605" s="220"/>
      <c r="AI605" s="220"/>
      <c r="AJ605" s="220"/>
      <c r="AK605" s="220"/>
      <c r="AL605" s="220"/>
      <c r="AM605" s="220"/>
      <c r="AN605" s="220"/>
      <c r="AO605" s="267"/>
      <c r="AP605" s="220"/>
      <c r="AQ605" s="224"/>
      <c r="AR605" s="224"/>
      <c r="AS605" s="224"/>
      <c r="AT605" s="224"/>
      <c r="AU605" s="224"/>
      <c r="AV605" s="224"/>
      <c r="AW605" s="224"/>
      <c r="AX605" s="224"/>
      <c r="AY605" s="224"/>
    </row>
    <row r="606">
      <c r="A606" s="219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5"/>
      <c r="AA606" s="225"/>
      <c r="AB606" s="225"/>
      <c r="AC606" s="225"/>
      <c r="AD606" s="225"/>
      <c r="AE606" s="225"/>
      <c r="AF606" s="225"/>
      <c r="AG606" s="220"/>
      <c r="AH606" s="220"/>
      <c r="AI606" s="220"/>
      <c r="AJ606" s="220"/>
      <c r="AK606" s="220"/>
      <c r="AL606" s="220"/>
      <c r="AM606" s="220"/>
      <c r="AN606" s="220"/>
      <c r="AO606" s="267"/>
      <c r="AP606" s="220"/>
      <c r="AQ606" s="224"/>
      <c r="AR606" s="224"/>
      <c r="AS606" s="224"/>
      <c r="AT606" s="224"/>
      <c r="AU606" s="224"/>
      <c r="AV606" s="224"/>
      <c r="AW606" s="224"/>
      <c r="AX606" s="224"/>
      <c r="AY606" s="224"/>
    </row>
    <row r="607">
      <c r="A607" s="219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5"/>
      <c r="AA607" s="225"/>
      <c r="AB607" s="225"/>
      <c r="AC607" s="225"/>
      <c r="AD607" s="225"/>
      <c r="AE607" s="225"/>
      <c r="AF607" s="225"/>
      <c r="AG607" s="220"/>
      <c r="AH607" s="220"/>
      <c r="AI607" s="220"/>
      <c r="AJ607" s="220"/>
      <c r="AK607" s="220"/>
      <c r="AL607" s="220"/>
      <c r="AM607" s="220"/>
      <c r="AN607" s="220"/>
      <c r="AO607" s="267"/>
      <c r="AP607" s="220"/>
      <c r="AQ607" s="224"/>
      <c r="AR607" s="224"/>
      <c r="AS607" s="224"/>
      <c r="AT607" s="224"/>
      <c r="AU607" s="224"/>
      <c r="AV607" s="224"/>
      <c r="AW607" s="224"/>
      <c r="AX607" s="224"/>
      <c r="AY607" s="224"/>
    </row>
    <row r="608">
      <c r="A608" s="219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5"/>
      <c r="AA608" s="225"/>
      <c r="AB608" s="225"/>
      <c r="AC608" s="225"/>
      <c r="AD608" s="225"/>
      <c r="AE608" s="225"/>
      <c r="AF608" s="225"/>
      <c r="AG608" s="220"/>
      <c r="AH608" s="220"/>
      <c r="AI608" s="220"/>
      <c r="AJ608" s="220"/>
      <c r="AK608" s="220"/>
      <c r="AL608" s="220"/>
      <c r="AM608" s="220"/>
      <c r="AN608" s="220"/>
      <c r="AO608" s="267"/>
      <c r="AP608" s="220"/>
      <c r="AQ608" s="224"/>
      <c r="AR608" s="224"/>
      <c r="AS608" s="224"/>
      <c r="AT608" s="224"/>
      <c r="AU608" s="224"/>
      <c r="AV608" s="224"/>
      <c r="AW608" s="224"/>
      <c r="AX608" s="224"/>
      <c r="AY608" s="224"/>
    </row>
    <row r="609">
      <c r="A609" s="219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5"/>
      <c r="AA609" s="225"/>
      <c r="AB609" s="225"/>
      <c r="AC609" s="225"/>
      <c r="AD609" s="225"/>
      <c r="AE609" s="225"/>
      <c r="AF609" s="225"/>
      <c r="AG609" s="220"/>
      <c r="AH609" s="220"/>
      <c r="AI609" s="220"/>
      <c r="AJ609" s="220"/>
      <c r="AK609" s="220"/>
      <c r="AL609" s="220"/>
      <c r="AM609" s="220"/>
      <c r="AN609" s="220"/>
      <c r="AO609" s="267"/>
      <c r="AP609" s="220"/>
      <c r="AQ609" s="224"/>
      <c r="AR609" s="224"/>
      <c r="AS609" s="224"/>
      <c r="AT609" s="224"/>
      <c r="AU609" s="224"/>
      <c r="AV609" s="224"/>
      <c r="AW609" s="224"/>
      <c r="AX609" s="224"/>
      <c r="AY609" s="224"/>
    </row>
    <row r="610">
      <c r="A610" s="219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5"/>
      <c r="AA610" s="225"/>
      <c r="AB610" s="225"/>
      <c r="AC610" s="225"/>
      <c r="AD610" s="225"/>
      <c r="AE610" s="225"/>
      <c r="AF610" s="225"/>
      <c r="AG610" s="220"/>
      <c r="AH610" s="220"/>
      <c r="AI610" s="220"/>
      <c r="AJ610" s="220"/>
      <c r="AK610" s="220"/>
      <c r="AL610" s="220"/>
      <c r="AM610" s="220"/>
      <c r="AN610" s="220"/>
      <c r="AO610" s="267"/>
      <c r="AP610" s="220"/>
      <c r="AQ610" s="224"/>
      <c r="AR610" s="224"/>
      <c r="AS610" s="224"/>
      <c r="AT610" s="224"/>
      <c r="AU610" s="224"/>
      <c r="AV610" s="224"/>
      <c r="AW610" s="224"/>
      <c r="AX610" s="224"/>
      <c r="AY610" s="224"/>
    </row>
    <row r="611">
      <c r="A611" s="219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5"/>
      <c r="AA611" s="225"/>
      <c r="AB611" s="225"/>
      <c r="AC611" s="225"/>
      <c r="AD611" s="225"/>
      <c r="AE611" s="225"/>
      <c r="AF611" s="225"/>
      <c r="AG611" s="220"/>
      <c r="AH611" s="220"/>
      <c r="AI611" s="220"/>
      <c r="AJ611" s="220"/>
      <c r="AK611" s="220"/>
      <c r="AL611" s="220"/>
      <c r="AM611" s="220"/>
      <c r="AN611" s="220"/>
      <c r="AO611" s="267"/>
      <c r="AP611" s="220"/>
      <c r="AQ611" s="224"/>
      <c r="AR611" s="224"/>
      <c r="AS611" s="224"/>
      <c r="AT611" s="224"/>
      <c r="AU611" s="224"/>
      <c r="AV611" s="224"/>
      <c r="AW611" s="224"/>
      <c r="AX611" s="224"/>
      <c r="AY611" s="224"/>
    </row>
    <row r="612">
      <c r="A612" s="219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5"/>
      <c r="AA612" s="225"/>
      <c r="AB612" s="225"/>
      <c r="AC612" s="225"/>
      <c r="AD612" s="225"/>
      <c r="AE612" s="225"/>
      <c r="AF612" s="225"/>
      <c r="AG612" s="220"/>
      <c r="AH612" s="220"/>
      <c r="AI612" s="220"/>
      <c r="AJ612" s="220"/>
      <c r="AK612" s="220"/>
      <c r="AL612" s="220"/>
      <c r="AM612" s="220"/>
      <c r="AN612" s="220"/>
      <c r="AO612" s="267"/>
      <c r="AP612" s="220"/>
      <c r="AQ612" s="224"/>
      <c r="AR612" s="224"/>
      <c r="AS612" s="224"/>
      <c r="AT612" s="224"/>
      <c r="AU612" s="224"/>
      <c r="AV612" s="224"/>
      <c r="AW612" s="224"/>
      <c r="AX612" s="224"/>
      <c r="AY612" s="224"/>
    </row>
    <row r="613">
      <c r="A613" s="219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5"/>
      <c r="AA613" s="225"/>
      <c r="AB613" s="225"/>
      <c r="AC613" s="225"/>
      <c r="AD613" s="225"/>
      <c r="AE613" s="225"/>
      <c r="AF613" s="225"/>
      <c r="AG613" s="220"/>
      <c r="AH613" s="220"/>
      <c r="AI613" s="220"/>
      <c r="AJ613" s="220"/>
      <c r="AK613" s="220"/>
      <c r="AL613" s="220"/>
      <c r="AM613" s="220"/>
      <c r="AN613" s="220"/>
      <c r="AO613" s="267"/>
      <c r="AP613" s="220"/>
      <c r="AQ613" s="224"/>
      <c r="AR613" s="224"/>
      <c r="AS613" s="224"/>
      <c r="AT613" s="224"/>
      <c r="AU613" s="224"/>
      <c r="AV613" s="224"/>
      <c r="AW613" s="224"/>
      <c r="AX613" s="224"/>
      <c r="AY613" s="224"/>
    </row>
    <row r="614">
      <c r="A614" s="219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5"/>
      <c r="AA614" s="225"/>
      <c r="AB614" s="225"/>
      <c r="AC614" s="225"/>
      <c r="AD614" s="225"/>
      <c r="AE614" s="225"/>
      <c r="AF614" s="225"/>
      <c r="AG614" s="220"/>
      <c r="AH614" s="220"/>
      <c r="AI614" s="220"/>
      <c r="AJ614" s="220"/>
      <c r="AK614" s="220"/>
      <c r="AL614" s="220"/>
      <c r="AM614" s="220"/>
      <c r="AN614" s="220"/>
      <c r="AO614" s="267"/>
      <c r="AP614" s="220"/>
      <c r="AQ614" s="224"/>
      <c r="AR614" s="224"/>
      <c r="AS614" s="224"/>
      <c r="AT614" s="224"/>
      <c r="AU614" s="224"/>
      <c r="AV614" s="224"/>
      <c r="AW614" s="224"/>
      <c r="AX614" s="224"/>
      <c r="AY614" s="224"/>
    </row>
    <row r="615">
      <c r="A615" s="219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5"/>
      <c r="AA615" s="225"/>
      <c r="AB615" s="225"/>
      <c r="AC615" s="225"/>
      <c r="AD615" s="225"/>
      <c r="AE615" s="225"/>
      <c r="AF615" s="225"/>
      <c r="AG615" s="220"/>
      <c r="AH615" s="220"/>
      <c r="AI615" s="220"/>
      <c r="AJ615" s="220"/>
      <c r="AK615" s="220"/>
      <c r="AL615" s="220"/>
      <c r="AM615" s="220"/>
      <c r="AN615" s="220"/>
      <c r="AO615" s="267"/>
      <c r="AP615" s="220"/>
      <c r="AQ615" s="224"/>
      <c r="AR615" s="224"/>
      <c r="AS615" s="224"/>
      <c r="AT615" s="224"/>
      <c r="AU615" s="224"/>
      <c r="AV615" s="224"/>
      <c r="AW615" s="224"/>
      <c r="AX615" s="224"/>
      <c r="AY615" s="224"/>
    </row>
    <row r="616">
      <c r="A616" s="219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5"/>
      <c r="AA616" s="225"/>
      <c r="AB616" s="225"/>
      <c r="AC616" s="225"/>
      <c r="AD616" s="225"/>
      <c r="AE616" s="225"/>
      <c r="AF616" s="225"/>
      <c r="AG616" s="220"/>
      <c r="AH616" s="220"/>
      <c r="AI616" s="220"/>
      <c r="AJ616" s="220"/>
      <c r="AK616" s="220"/>
      <c r="AL616" s="220"/>
      <c r="AM616" s="220"/>
      <c r="AN616" s="220"/>
      <c r="AO616" s="267"/>
      <c r="AP616" s="220"/>
      <c r="AQ616" s="224"/>
      <c r="AR616" s="224"/>
      <c r="AS616" s="224"/>
      <c r="AT616" s="224"/>
      <c r="AU616" s="224"/>
      <c r="AV616" s="224"/>
      <c r="AW616" s="224"/>
      <c r="AX616" s="224"/>
      <c r="AY616" s="224"/>
    </row>
    <row r="617">
      <c r="A617" s="219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5"/>
      <c r="AA617" s="225"/>
      <c r="AB617" s="225"/>
      <c r="AC617" s="225"/>
      <c r="AD617" s="225"/>
      <c r="AE617" s="225"/>
      <c r="AF617" s="225"/>
      <c r="AG617" s="220"/>
      <c r="AH617" s="220"/>
      <c r="AI617" s="220"/>
      <c r="AJ617" s="220"/>
      <c r="AK617" s="220"/>
      <c r="AL617" s="220"/>
      <c r="AM617" s="220"/>
      <c r="AN617" s="220"/>
      <c r="AO617" s="267"/>
      <c r="AP617" s="220"/>
      <c r="AQ617" s="224"/>
      <c r="AR617" s="224"/>
      <c r="AS617" s="224"/>
      <c r="AT617" s="224"/>
      <c r="AU617" s="224"/>
      <c r="AV617" s="224"/>
      <c r="AW617" s="224"/>
      <c r="AX617" s="224"/>
      <c r="AY617" s="224"/>
    </row>
    <row r="618">
      <c r="A618" s="219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5"/>
      <c r="AA618" s="225"/>
      <c r="AB618" s="225"/>
      <c r="AC618" s="225"/>
      <c r="AD618" s="225"/>
      <c r="AE618" s="225"/>
      <c r="AF618" s="225"/>
      <c r="AG618" s="220"/>
      <c r="AH618" s="220"/>
      <c r="AI618" s="220"/>
      <c r="AJ618" s="220"/>
      <c r="AK618" s="220"/>
      <c r="AL618" s="220"/>
      <c r="AM618" s="220"/>
      <c r="AN618" s="220"/>
      <c r="AO618" s="267"/>
      <c r="AP618" s="220"/>
      <c r="AQ618" s="224"/>
      <c r="AR618" s="224"/>
      <c r="AS618" s="224"/>
      <c r="AT618" s="224"/>
      <c r="AU618" s="224"/>
      <c r="AV618" s="224"/>
      <c r="AW618" s="224"/>
      <c r="AX618" s="224"/>
      <c r="AY618" s="224"/>
    </row>
    <row r="619">
      <c r="A619" s="219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5"/>
      <c r="AA619" s="225"/>
      <c r="AB619" s="225"/>
      <c r="AC619" s="225"/>
      <c r="AD619" s="225"/>
      <c r="AE619" s="225"/>
      <c r="AF619" s="225"/>
      <c r="AG619" s="220"/>
      <c r="AH619" s="220"/>
      <c r="AI619" s="220"/>
      <c r="AJ619" s="220"/>
      <c r="AK619" s="220"/>
      <c r="AL619" s="220"/>
      <c r="AM619" s="220"/>
      <c r="AN619" s="220"/>
      <c r="AO619" s="267"/>
      <c r="AP619" s="220"/>
      <c r="AQ619" s="224"/>
      <c r="AR619" s="224"/>
      <c r="AS619" s="224"/>
      <c r="AT619" s="224"/>
      <c r="AU619" s="224"/>
      <c r="AV619" s="224"/>
      <c r="AW619" s="224"/>
      <c r="AX619" s="224"/>
      <c r="AY619" s="224"/>
    </row>
    <row r="620">
      <c r="A620" s="219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5"/>
      <c r="AA620" s="225"/>
      <c r="AB620" s="225"/>
      <c r="AC620" s="225"/>
      <c r="AD620" s="225"/>
      <c r="AE620" s="225"/>
      <c r="AF620" s="225"/>
      <c r="AG620" s="220"/>
      <c r="AH620" s="220"/>
      <c r="AI620" s="220"/>
      <c r="AJ620" s="220"/>
      <c r="AK620" s="220"/>
      <c r="AL620" s="220"/>
      <c r="AM620" s="220"/>
      <c r="AN620" s="220"/>
      <c r="AO620" s="267"/>
      <c r="AP620" s="220"/>
      <c r="AQ620" s="224"/>
      <c r="AR620" s="224"/>
      <c r="AS620" s="224"/>
      <c r="AT620" s="224"/>
      <c r="AU620" s="224"/>
      <c r="AV620" s="224"/>
      <c r="AW620" s="224"/>
      <c r="AX620" s="224"/>
      <c r="AY620" s="224"/>
    </row>
    <row r="621">
      <c r="A621" s="219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5"/>
      <c r="AA621" s="225"/>
      <c r="AB621" s="225"/>
      <c r="AC621" s="225"/>
      <c r="AD621" s="225"/>
      <c r="AE621" s="225"/>
      <c r="AF621" s="225"/>
      <c r="AG621" s="220"/>
      <c r="AH621" s="220"/>
      <c r="AI621" s="220"/>
      <c r="AJ621" s="220"/>
      <c r="AK621" s="220"/>
      <c r="AL621" s="220"/>
      <c r="AM621" s="220"/>
      <c r="AN621" s="220"/>
      <c r="AO621" s="267"/>
      <c r="AP621" s="220"/>
      <c r="AQ621" s="224"/>
      <c r="AR621" s="224"/>
      <c r="AS621" s="224"/>
      <c r="AT621" s="224"/>
      <c r="AU621" s="224"/>
      <c r="AV621" s="224"/>
      <c r="AW621" s="224"/>
      <c r="AX621" s="224"/>
      <c r="AY621" s="224"/>
    </row>
    <row r="622">
      <c r="A622" s="219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5"/>
      <c r="AA622" s="225"/>
      <c r="AB622" s="225"/>
      <c r="AC622" s="225"/>
      <c r="AD622" s="225"/>
      <c r="AE622" s="225"/>
      <c r="AF622" s="225"/>
      <c r="AG622" s="220"/>
      <c r="AH622" s="220"/>
      <c r="AI622" s="220"/>
      <c r="AJ622" s="220"/>
      <c r="AK622" s="220"/>
      <c r="AL622" s="220"/>
      <c r="AM622" s="220"/>
      <c r="AN622" s="220"/>
      <c r="AO622" s="267"/>
      <c r="AP622" s="220"/>
      <c r="AQ622" s="224"/>
      <c r="AR622" s="224"/>
      <c r="AS622" s="224"/>
      <c r="AT622" s="224"/>
      <c r="AU622" s="224"/>
      <c r="AV622" s="224"/>
      <c r="AW622" s="224"/>
      <c r="AX622" s="224"/>
      <c r="AY622" s="224"/>
    </row>
    <row r="623">
      <c r="A623" s="219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5"/>
      <c r="AA623" s="225"/>
      <c r="AB623" s="225"/>
      <c r="AC623" s="225"/>
      <c r="AD623" s="225"/>
      <c r="AE623" s="225"/>
      <c r="AF623" s="225"/>
      <c r="AG623" s="220"/>
      <c r="AH623" s="220"/>
      <c r="AI623" s="220"/>
      <c r="AJ623" s="220"/>
      <c r="AK623" s="220"/>
      <c r="AL623" s="220"/>
      <c r="AM623" s="220"/>
      <c r="AN623" s="220"/>
      <c r="AO623" s="267"/>
      <c r="AP623" s="220"/>
      <c r="AQ623" s="224"/>
      <c r="AR623" s="224"/>
      <c r="AS623" s="224"/>
      <c r="AT623" s="224"/>
      <c r="AU623" s="224"/>
      <c r="AV623" s="224"/>
      <c r="AW623" s="224"/>
      <c r="AX623" s="224"/>
      <c r="AY623" s="224"/>
    </row>
    <row r="624">
      <c r="A624" s="219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5"/>
      <c r="AA624" s="225"/>
      <c r="AB624" s="225"/>
      <c r="AC624" s="225"/>
      <c r="AD624" s="225"/>
      <c r="AE624" s="225"/>
      <c r="AF624" s="225"/>
      <c r="AG624" s="220"/>
      <c r="AH624" s="220"/>
      <c r="AI624" s="220"/>
      <c r="AJ624" s="220"/>
      <c r="AK624" s="220"/>
      <c r="AL624" s="220"/>
      <c r="AM624" s="220"/>
      <c r="AN624" s="220"/>
      <c r="AO624" s="267"/>
      <c r="AP624" s="220"/>
      <c r="AQ624" s="224"/>
      <c r="AR624" s="224"/>
      <c r="AS624" s="224"/>
      <c r="AT624" s="224"/>
      <c r="AU624" s="224"/>
      <c r="AV624" s="224"/>
      <c r="AW624" s="224"/>
      <c r="AX624" s="224"/>
      <c r="AY624" s="224"/>
    </row>
    <row r="625">
      <c r="A625" s="219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5"/>
      <c r="AA625" s="225"/>
      <c r="AB625" s="225"/>
      <c r="AC625" s="225"/>
      <c r="AD625" s="225"/>
      <c r="AE625" s="225"/>
      <c r="AF625" s="225"/>
      <c r="AG625" s="220"/>
      <c r="AH625" s="220"/>
      <c r="AI625" s="220"/>
      <c r="AJ625" s="220"/>
      <c r="AK625" s="220"/>
      <c r="AL625" s="220"/>
      <c r="AM625" s="220"/>
      <c r="AN625" s="220"/>
      <c r="AO625" s="267"/>
      <c r="AP625" s="220"/>
      <c r="AQ625" s="224"/>
      <c r="AR625" s="224"/>
      <c r="AS625" s="224"/>
      <c r="AT625" s="224"/>
      <c r="AU625" s="224"/>
      <c r="AV625" s="224"/>
      <c r="AW625" s="224"/>
      <c r="AX625" s="224"/>
      <c r="AY625" s="224"/>
    </row>
    <row r="626">
      <c r="A626" s="219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5"/>
      <c r="AA626" s="225"/>
      <c r="AB626" s="225"/>
      <c r="AC626" s="225"/>
      <c r="AD626" s="225"/>
      <c r="AE626" s="225"/>
      <c r="AF626" s="225"/>
      <c r="AG626" s="220"/>
      <c r="AH626" s="220"/>
      <c r="AI626" s="220"/>
      <c r="AJ626" s="220"/>
      <c r="AK626" s="220"/>
      <c r="AL626" s="220"/>
      <c r="AM626" s="220"/>
      <c r="AN626" s="220"/>
      <c r="AO626" s="267"/>
      <c r="AP626" s="220"/>
      <c r="AQ626" s="224"/>
      <c r="AR626" s="224"/>
      <c r="AS626" s="224"/>
      <c r="AT626" s="224"/>
      <c r="AU626" s="224"/>
      <c r="AV626" s="224"/>
      <c r="AW626" s="224"/>
      <c r="AX626" s="224"/>
      <c r="AY626" s="224"/>
    </row>
    <row r="627">
      <c r="A627" s="219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5"/>
      <c r="AA627" s="225"/>
      <c r="AB627" s="225"/>
      <c r="AC627" s="225"/>
      <c r="AD627" s="225"/>
      <c r="AE627" s="225"/>
      <c r="AF627" s="225"/>
      <c r="AG627" s="220"/>
      <c r="AH627" s="220"/>
      <c r="AI627" s="220"/>
      <c r="AJ627" s="220"/>
      <c r="AK627" s="220"/>
      <c r="AL627" s="220"/>
      <c r="AM627" s="220"/>
      <c r="AN627" s="220"/>
      <c r="AO627" s="267"/>
      <c r="AP627" s="220"/>
      <c r="AQ627" s="224"/>
      <c r="AR627" s="224"/>
      <c r="AS627" s="224"/>
      <c r="AT627" s="224"/>
      <c r="AU627" s="224"/>
      <c r="AV627" s="224"/>
      <c r="AW627" s="224"/>
      <c r="AX627" s="224"/>
      <c r="AY627" s="224"/>
    </row>
    <row r="628">
      <c r="A628" s="219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5"/>
      <c r="AA628" s="225"/>
      <c r="AB628" s="225"/>
      <c r="AC628" s="225"/>
      <c r="AD628" s="225"/>
      <c r="AE628" s="225"/>
      <c r="AF628" s="225"/>
      <c r="AG628" s="220"/>
      <c r="AH628" s="220"/>
      <c r="AI628" s="220"/>
      <c r="AJ628" s="220"/>
      <c r="AK628" s="220"/>
      <c r="AL628" s="220"/>
      <c r="AM628" s="220"/>
      <c r="AN628" s="220"/>
      <c r="AO628" s="267"/>
      <c r="AP628" s="220"/>
      <c r="AQ628" s="224"/>
      <c r="AR628" s="224"/>
      <c r="AS628" s="224"/>
      <c r="AT628" s="224"/>
      <c r="AU628" s="224"/>
      <c r="AV628" s="224"/>
      <c r="AW628" s="224"/>
      <c r="AX628" s="224"/>
      <c r="AY628" s="224"/>
    </row>
    <row r="629">
      <c r="A629" s="219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5"/>
      <c r="AA629" s="225"/>
      <c r="AB629" s="225"/>
      <c r="AC629" s="225"/>
      <c r="AD629" s="225"/>
      <c r="AE629" s="225"/>
      <c r="AF629" s="225"/>
      <c r="AG629" s="220"/>
      <c r="AH629" s="220"/>
      <c r="AI629" s="220"/>
      <c r="AJ629" s="220"/>
      <c r="AK629" s="220"/>
      <c r="AL629" s="220"/>
      <c r="AM629" s="220"/>
      <c r="AN629" s="220"/>
      <c r="AO629" s="267"/>
      <c r="AP629" s="220"/>
      <c r="AQ629" s="224"/>
      <c r="AR629" s="224"/>
      <c r="AS629" s="224"/>
      <c r="AT629" s="224"/>
      <c r="AU629" s="224"/>
      <c r="AV629" s="224"/>
      <c r="AW629" s="224"/>
      <c r="AX629" s="224"/>
      <c r="AY629" s="224"/>
    </row>
    <row r="630">
      <c r="A630" s="219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5"/>
      <c r="AA630" s="225"/>
      <c r="AB630" s="225"/>
      <c r="AC630" s="225"/>
      <c r="AD630" s="225"/>
      <c r="AE630" s="225"/>
      <c r="AF630" s="225"/>
      <c r="AG630" s="220"/>
      <c r="AH630" s="220"/>
      <c r="AI630" s="220"/>
      <c r="AJ630" s="220"/>
      <c r="AK630" s="220"/>
      <c r="AL630" s="220"/>
      <c r="AM630" s="220"/>
      <c r="AN630" s="220"/>
      <c r="AO630" s="267"/>
      <c r="AP630" s="220"/>
      <c r="AQ630" s="224"/>
      <c r="AR630" s="224"/>
      <c r="AS630" s="224"/>
      <c r="AT630" s="224"/>
      <c r="AU630" s="224"/>
      <c r="AV630" s="224"/>
      <c r="AW630" s="224"/>
      <c r="AX630" s="224"/>
      <c r="AY630" s="224"/>
    </row>
    <row r="631">
      <c r="A631" s="219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5"/>
      <c r="AA631" s="225"/>
      <c r="AB631" s="225"/>
      <c r="AC631" s="225"/>
      <c r="AD631" s="225"/>
      <c r="AE631" s="225"/>
      <c r="AF631" s="225"/>
      <c r="AG631" s="220"/>
      <c r="AH631" s="220"/>
      <c r="AI631" s="220"/>
      <c r="AJ631" s="220"/>
      <c r="AK631" s="220"/>
      <c r="AL631" s="220"/>
      <c r="AM631" s="220"/>
      <c r="AN631" s="220"/>
      <c r="AO631" s="267"/>
      <c r="AP631" s="220"/>
      <c r="AQ631" s="224"/>
      <c r="AR631" s="224"/>
      <c r="AS631" s="224"/>
      <c r="AT631" s="224"/>
      <c r="AU631" s="224"/>
      <c r="AV631" s="224"/>
      <c r="AW631" s="224"/>
      <c r="AX631" s="224"/>
      <c r="AY631" s="224"/>
    </row>
    <row r="632">
      <c r="A632" s="219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5"/>
      <c r="AA632" s="225"/>
      <c r="AB632" s="225"/>
      <c r="AC632" s="225"/>
      <c r="AD632" s="225"/>
      <c r="AE632" s="225"/>
      <c r="AF632" s="225"/>
      <c r="AG632" s="220"/>
      <c r="AH632" s="220"/>
      <c r="AI632" s="220"/>
      <c r="AJ632" s="220"/>
      <c r="AK632" s="220"/>
      <c r="AL632" s="220"/>
      <c r="AM632" s="220"/>
      <c r="AN632" s="220"/>
      <c r="AO632" s="267"/>
      <c r="AP632" s="220"/>
      <c r="AQ632" s="224"/>
      <c r="AR632" s="224"/>
      <c r="AS632" s="224"/>
      <c r="AT632" s="224"/>
      <c r="AU632" s="224"/>
      <c r="AV632" s="224"/>
      <c r="AW632" s="224"/>
      <c r="AX632" s="224"/>
      <c r="AY632" s="224"/>
    </row>
    <row r="633">
      <c r="A633" s="219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5"/>
      <c r="AA633" s="225"/>
      <c r="AB633" s="225"/>
      <c r="AC633" s="225"/>
      <c r="AD633" s="225"/>
      <c r="AE633" s="225"/>
      <c r="AF633" s="225"/>
      <c r="AG633" s="220"/>
      <c r="AH633" s="220"/>
      <c r="AI633" s="220"/>
      <c r="AJ633" s="220"/>
      <c r="AK633" s="220"/>
      <c r="AL633" s="220"/>
      <c r="AM633" s="220"/>
      <c r="AN633" s="220"/>
      <c r="AO633" s="267"/>
      <c r="AP633" s="220"/>
      <c r="AQ633" s="224"/>
      <c r="AR633" s="224"/>
      <c r="AS633" s="224"/>
      <c r="AT633" s="224"/>
      <c r="AU633" s="224"/>
      <c r="AV633" s="224"/>
      <c r="AW633" s="224"/>
      <c r="AX633" s="224"/>
      <c r="AY633" s="224"/>
    </row>
    <row r="634">
      <c r="A634" s="219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5"/>
      <c r="AA634" s="225"/>
      <c r="AB634" s="225"/>
      <c r="AC634" s="225"/>
      <c r="AD634" s="225"/>
      <c r="AE634" s="225"/>
      <c r="AF634" s="225"/>
      <c r="AG634" s="220"/>
      <c r="AH634" s="220"/>
      <c r="AI634" s="220"/>
      <c r="AJ634" s="220"/>
      <c r="AK634" s="220"/>
      <c r="AL634" s="220"/>
      <c r="AM634" s="220"/>
      <c r="AN634" s="220"/>
      <c r="AO634" s="267"/>
      <c r="AP634" s="220"/>
      <c r="AQ634" s="224"/>
      <c r="AR634" s="224"/>
      <c r="AS634" s="224"/>
      <c r="AT634" s="224"/>
      <c r="AU634" s="224"/>
      <c r="AV634" s="224"/>
      <c r="AW634" s="224"/>
      <c r="AX634" s="224"/>
      <c r="AY634" s="224"/>
    </row>
    <row r="635">
      <c r="A635" s="219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5"/>
      <c r="AA635" s="225"/>
      <c r="AB635" s="225"/>
      <c r="AC635" s="225"/>
      <c r="AD635" s="225"/>
      <c r="AE635" s="225"/>
      <c r="AF635" s="225"/>
      <c r="AG635" s="220"/>
      <c r="AH635" s="220"/>
      <c r="AI635" s="220"/>
      <c r="AJ635" s="220"/>
      <c r="AK635" s="220"/>
      <c r="AL635" s="220"/>
      <c r="AM635" s="220"/>
      <c r="AN635" s="220"/>
      <c r="AO635" s="267"/>
      <c r="AP635" s="220"/>
      <c r="AQ635" s="224"/>
      <c r="AR635" s="224"/>
      <c r="AS635" s="224"/>
      <c r="AT635" s="224"/>
      <c r="AU635" s="224"/>
      <c r="AV635" s="224"/>
      <c r="AW635" s="224"/>
      <c r="AX635" s="224"/>
      <c r="AY635" s="224"/>
    </row>
    <row r="636">
      <c r="A636" s="219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5"/>
      <c r="AA636" s="225"/>
      <c r="AB636" s="225"/>
      <c r="AC636" s="225"/>
      <c r="AD636" s="225"/>
      <c r="AE636" s="225"/>
      <c r="AF636" s="225"/>
      <c r="AG636" s="220"/>
      <c r="AH636" s="220"/>
      <c r="AI636" s="220"/>
      <c r="AJ636" s="220"/>
      <c r="AK636" s="220"/>
      <c r="AL636" s="220"/>
      <c r="AM636" s="220"/>
      <c r="AN636" s="220"/>
      <c r="AO636" s="267"/>
      <c r="AP636" s="220"/>
      <c r="AQ636" s="224"/>
      <c r="AR636" s="224"/>
      <c r="AS636" s="224"/>
      <c r="AT636" s="224"/>
      <c r="AU636" s="224"/>
      <c r="AV636" s="224"/>
      <c r="AW636" s="224"/>
      <c r="AX636" s="224"/>
      <c r="AY636" s="224"/>
    </row>
    <row r="637">
      <c r="A637" s="219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5"/>
      <c r="AA637" s="225"/>
      <c r="AB637" s="225"/>
      <c r="AC637" s="225"/>
      <c r="AD637" s="225"/>
      <c r="AE637" s="225"/>
      <c r="AF637" s="225"/>
      <c r="AG637" s="220"/>
      <c r="AH637" s="220"/>
      <c r="AI637" s="220"/>
      <c r="AJ637" s="220"/>
      <c r="AK637" s="220"/>
      <c r="AL637" s="220"/>
      <c r="AM637" s="220"/>
      <c r="AN637" s="220"/>
      <c r="AO637" s="267"/>
      <c r="AP637" s="220"/>
      <c r="AQ637" s="224"/>
      <c r="AR637" s="224"/>
      <c r="AS637" s="224"/>
      <c r="AT637" s="224"/>
      <c r="AU637" s="224"/>
      <c r="AV637" s="224"/>
      <c r="AW637" s="224"/>
      <c r="AX637" s="224"/>
      <c r="AY637" s="224"/>
    </row>
    <row r="638">
      <c r="A638" s="219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5"/>
      <c r="AA638" s="225"/>
      <c r="AB638" s="225"/>
      <c r="AC638" s="225"/>
      <c r="AD638" s="225"/>
      <c r="AE638" s="225"/>
      <c r="AF638" s="225"/>
      <c r="AG638" s="220"/>
      <c r="AH638" s="220"/>
      <c r="AI638" s="220"/>
      <c r="AJ638" s="220"/>
      <c r="AK638" s="220"/>
      <c r="AL638" s="220"/>
      <c r="AM638" s="220"/>
      <c r="AN638" s="220"/>
      <c r="AO638" s="267"/>
      <c r="AP638" s="220"/>
      <c r="AQ638" s="224"/>
      <c r="AR638" s="224"/>
      <c r="AS638" s="224"/>
      <c r="AT638" s="224"/>
      <c r="AU638" s="224"/>
      <c r="AV638" s="224"/>
      <c r="AW638" s="224"/>
      <c r="AX638" s="224"/>
      <c r="AY638" s="224"/>
    </row>
    <row r="639">
      <c r="A639" s="219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5"/>
      <c r="AA639" s="225"/>
      <c r="AB639" s="225"/>
      <c r="AC639" s="225"/>
      <c r="AD639" s="225"/>
      <c r="AE639" s="225"/>
      <c r="AF639" s="225"/>
      <c r="AG639" s="220"/>
      <c r="AH639" s="220"/>
      <c r="AI639" s="220"/>
      <c r="AJ639" s="220"/>
      <c r="AK639" s="220"/>
      <c r="AL639" s="220"/>
      <c r="AM639" s="220"/>
      <c r="AN639" s="220"/>
      <c r="AO639" s="267"/>
      <c r="AP639" s="220"/>
      <c r="AQ639" s="224"/>
      <c r="AR639" s="224"/>
      <c r="AS639" s="224"/>
      <c r="AT639" s="224"/>
      <c r="AU639" s="224"/>
      <c r="AV639" s="224"/>
      <c r="AW639" s="224"/>
      <c r="AX639" s="224"/>
      <c r="AY639" s="224"/>
    </row>
    <row r="640">
      <c r="A640" s="219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5"/>
      <c r="AA640" s="225"/>
      <c r="AB640" s="225"/>
      <c r="AC640" s="225"/>
      <c r="AD640" s="225"/>
      <c r="AE640" s="225"/>
      <c r="AF640" s="225"/>
      <c r="AG640" s="220"/>
      <c r="AH640" s="220"/>
      <c r="AI640" s="220"/>
      <c r="AJ640" s="220"/>
      <c r="AK640" s="220"/>
      <c r="AL640" s="220"/>
      <c r="AM640" s="220"/>
      <c r="AN640" s="220"/>
      <c r="AO640" s="267"/>
      <c r="AP640" s="220"/>
      <c r="AQ640" s="224"/>
      <c r="AR640" s="224"/>
      <c r="AS640" s="224"/>
      <c r="AT640" s="224"/>
      <c r="AU640" s="224"/>
      <c r="AV640" s="224"/>
      <c r="AW640" s="224"/>
      <c r="AX640" s="224"/>
      <c r="AY640" s="224"/>
    </row>
    <row r="641">
      <c r="A641" s="219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5"/>
      <c r="AA641" s="225"/>
      <c r="AB641" s="225"/>
      <c r="AC641" s="225"/>
      <c r="AD641" s="225"/>
      <c r="AE641" s="225"/>
      <c r="AF641" s="225"/>
      <c r="AG641" s="220"/>
      <c r="AH641" s="220"/>
      <c r="AI641" s="220"/>
      <c r="AJ641" s="220"/>
      <c r="AK641" s="220"/>
      <c r="AL641" s="220"/>
      <c r="AM641" s="220"/>
      <c r="AN641" s="220"/>
      <c r="AO641" s="267"/>
      <c r="AP641" s="220"/>
      <c r="AQ641" s="224"/>
      <c r="AR641" s="224"/>
      <c r="AS641" s="224"/>
      <c r="AT641" s="224"/>
      <c r="AU641" s="224"/>
      <c r="AV641" s="224"/>
      <c r="AW641" s="224"/>
      <c r="AX641" s="224"/>
      <c r="AY641" s="224"/>
    </row>
    <row r="642">
      <c r="A642" s="219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5"/>
      <c r="AA642" s="225"/>
      <c r="AB642" s="225"/>
      <c r="AC642" s="225"/>
      <c r="AD642" s="225"/>
      <c r="AE642" s="225"/>
      <c r="AF642" s="225"/>
      <c r="AG642" s="220"/>
      <c r="AH642" s="220"/>
      <c r="AI642" s="220"/>
      <c r="AJ642" s="220"/>
      <c r="AK642" s="220"/>
      <c r="AL642" s="220"/>
      <c r="AM642" s="220"/>
      <c r="AN642" s="220"/>
      <c r="AO642" s="267"/>
      <c r="AP642" s="220"/>
      <c r="AQ642" s="224"/>
      <c r="AR642" s="224"/>
      <c r="AS642" s="224"/>
      <c r="AT642" s="224"/>
      <c r="AU642" s="224"/>
      <c r="AV642" s="224"/>
      <c r="AW642" s="224"/>
      <c r="AX642" s="224"/>
      <c r="AY642" s="224"/>
    </row>
    <row r="643">
      <c r="A643" s="219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5"/>
      <c r="AA643" s="225"/>
      <c r="AB643" s="225"/>
      <c r="AC643" s="225"/>
      <c r="AD643" s="225"/>
      <c r="AE643" s="225"/>
      <c r="AF643" s="225"/>
      <c r="AG643" s="220"/>
      <c r="AH643" s="220"/>
      <c r="AI643" s="220"/>
      <c r="AJ643" s="220"/>
      <c r="AK643" s="220"/>
      <c r="AL643" s="220"/>
      <c r="AM643" s="220"/>
      <c r="AN643" s="220"/>
      <c r="AO643" s="267"/>
      <c r="AP643" s="220"/>
      <c r="AQ643" s="224"/>
      <c r="AR643" s="224"/>
      <c r="AS643" s="224"/>
      <c r="AT643" s="224"/>
      <c r="AU643" s="224"/>
      <c r="AV643" s="224"/>
      <c r="AW643" s="224"/>
      <c r="AX643" s="224"/>
      <c r="AY643" s="224"/>
    </row>
    <row r="644">
      <c r="A644" s="219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5"/>
      <c r="AA644" s="225"/>
      <c r="AB644" s="225"/>
      <c r="AC644" s="225"/>
      <c r="AD644" s="225"/>
      <c r="AE644" s="225"/>
      <c r="AF644" s="225"/>
      <c r="AG644" s="220"/>
      <c r="AH644" s="220"/>
      <c r="AI644" s="220"/>
      <c r="AJ644" s="220"/>
      <c r="AK644" s="220"/>
      <c r="AL644" s="220"/>
      <c r="AM644" s="220"/>
      <c r="AN644" s="220"/>
      <c r="AO644" s="267"/>
      <c r="AP644" s="220"/>
      <c r="AQ644" s="224"/>
      <c r="AR644" s="224"/>
      <c r="AS644" s="224"/>
      <c r="AT644" s="224"/>
      <c r="AU644" s="224"/>
      <c r="AV644" s="224"/>
      <c r="AW644" s="224"/>
      <c r="AX644" s="224"/>
      <c r="AY644" s="224"/>
    </row>
    <row r="645">
      <c r="A645" s="219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5"/>
      <c r="AA645" s="225"/>
      <c r="AB645" s="225"/>
      <c r="AC645" s="225"/>
      <c r="AD645" s="225"/>
      <c r="AE645" s="225"/>
      <c r="AF645" s="225"/>
      <c r="AG645" s="220"/>
      <c r="AH645" s="220"/>
      <c r="AI645" s="220"/>
      <c r="AJ645" s="220"/>
      <c r="AK645" s="220"/>
      <c r="AL645" s="220"/>
      <c r="AM645" s="220"/>
      <c r="AN645" s="220"/>
      <c r="AO645" s="267"/>
      <c r="AP645" s="220"/>
      <c r="AQ645" s="224"/>
      <c r="AR645" s="224"/>
      <c r="AS645" s="224"/>
      <c r="AT645" s="224"/>
      <c r="AU645" s="224"/>
      <c r="AV645" s="224"/>
      <c r="AW645" s="224"/>
      <c r="AX645" s="224"/>
      <c r="AY645" s="224"/>
    </row>
    <row r="646">
      <c r="A646" s="219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5"/>
      <c r="AA646" s="225"/>
      <c r="AB646" s="225"/>
      <c r="AC646" s="225"/>
      <c r="AD646" s="225"/>
      <c r="AE646" s="225"/>
      <c r="AF646" s="225"/>
      <c r="AG646" s="220"/>
      <c r="AH646" s="220"/>
      <c r="AI646" s="220"/>
      <c r="AJ646" s="220"/>
      <c r="AK646" s="220"/>
      <c r="AL646" s="220"/>
      <c r="AM646" s="220"/>
      <c r="AN646" s="220"/>
      <c r="AO646" s="267"/>
      <c r="AP646" s="220"/>
      <c r="AQ646" s="224"/>
      <c r="AR646" s="224"/>
      <c r="AS646" s="224"/>
      <c r="AT646" s="224"/>
      <c r="AU646" s="224"/>
      <c r="AV646" s="224"/>
      <c r="AW646" s="224"/>
      <c r="AX646" s="224"/>
      <c r="AY646" s="224"/>
    </row>
    <row r="647">
      <c r="A647" s="219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5"/>
      <c r="AA647" s="225"/>
      <c r="AB647" s="225"/>
      <c r="AC647" s="225"/>
      <c r="AD647" s="225"/>
      <c r="AE647" s="225"/>
      <c r="AF647" s="225"/>
      <c r="AG647" s="220"/>
      <c r="AH647" s="220"/>
      <c r="AI647" s="220"/>
      <c r="AJ647" s="220"/>
      <c r="AK647" s="220"/>
      <c r="AL647" s="220"/>
      <c r="AM647" s="220"/>
      <c r="AN647" s="220"/>
      <c r="AO647" s="267"/>
      <c r="AP647" s="220"/>
      <c r="AQ647" s="224"/>
      <c r="AR647" s="224"/>
      <c r="AS647" s="224"/>
      <c r="AT647" s="224"/>
      <c r="AU647" s="224"/>
      <c r="AV647" s="224"/>
      <c r="AW647" s="224"/>
      <c r="AX647" s="224"/>
      <c r="AY647" s="224"/>
    </row>
    <row r="648">
      <c r="A648" s="219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5"/>
      <c r="AA648" s="225"/>
      <c r="AB648" s="225"/>
      <c r="AC648" s="225"/>
      <c r="AD648" s="225"/>
      <c r="AE648" s="225"/>
      <c r="AF648" s="225"/>
      <c r="AG648" s="220"/>
      <c r="AH648" s="220"/>
      <c r="AI648" s="220"/>
      <c r="AJ648" s="220"/>
      <c r="AK648" s="220"/>
      <c r="AL648" s="220"/>
      <c r="AM648" s="220"/>
      <c r="AN648" s="220"/>
      <c r="AO648" s="267"/>
      <c r="AP648" s="220"/>
      <c r="AQ648" s="224"/>
      <c r="AR648" s="224"/>
      <c r="AS648" s="224"/>
      <c r="AT648" s="224"/>
      <c r="AU648" s="224"/>
      <c r="AV648" s="224"/>
      <c r="AW648" s="224"/>
      <c r="AX648" s="224"/>
      <c r="AY648" s="224"/>
    </row>
    <row r="649">
      <c r="A649" s="219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5"/>
      <c r="AA649" s="225"/>
      <c r="AB649" s="225"/>
      <c r="AC649" s="225"/>
      <c r="AD649" s="225"/>
      <c r="AE649" s="225"/>
      <c r="AF649" s="225"/>
      <c r="AG649" s="220"/>
      <c r="AH649" s="220"/>
      <c r="AI649" s="220"/>
      <c r="AJ649" s="220"/>
      <c r="AK649" s="220"/>
      <c r="AL649" s="220"/>
      <c r="AM649" s="220"/>
      <c r="AN649" s="220"/>
      <c r="AO649" s="267"/>
      <c r="AP649" s="220"/>
      <c r="AQ649" s="224"/>
      <c r="AR649" s="224"/>
      <c r="AS649" s="224"/>
      <c r="AT649" s="224"/>
      <c r="AU649" s="224"/>
      <c r="AV649" s="224"/>
      <c r="AW649" s="224"/>
      <c r="AX649" s="224"/>
      <c r="AY649" s="224"/>
    </row>
    <row r="650">
      <c r="A650" s="219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5"/>
      <c r="AA650" s="225"/>
      <c r="AB650" s="225"/>
      <c r="AC650" s="225"/>
      <c r="AD650" s="225"/>
      <c r="AE650" s="225"/>
      <c r="AF650" s="225"/>
      <c r="AG650" s="220"/>
      <c r="AH650" s="220"/>
      <c r="AI650" s="220"/>
      <c r="AJ650" s="220"/>
      <c r="AK650" s="220"/>
      <c r="AL650" s="220"/>
      <c r="AM650" s="220"/>
      <c r="AN650" s="220"/>
      <c r="AO650" s="267"/>
      <c r="AP650" s="220"/>
      <c r="AQ650" s="224"/>
      <c r="AR650" s="224"/>
      <c r="AS650" s="224"/>
      <c r="AT650" s="224"/>
      <c r="AU650" s="224"/>
      <c r="AV650" s="224"/>
      <c r="AW650" s="224"/>
      <c r="AX650" s="224"/>
      <c r="AY650" s="224"/>
    </row>
    <row r="651">
      <c r="A651" s="219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5"/>
      <c r="AA651" s="225"/>
      <c r="AB651" s="225"/>
      <c r="AC651" s="225"/>
      <c r="AD651" s="225"/>
      <c r="AE651" s="225"/>
      <c r="AF651" s="225"/>
      <c r="AG651" s="220"/>
      <c r="AH651" s="220"/>
      <c r="AI651" s="220"/>
      <c r="AJ651" s="220"/>
      <c r="AK651" s="220"/>
      <c r="AL651" s="220"/>
      <c r="AM651" s="220"/>
      <c r="AN651" s="220"/>
      <c r="AO651" s="267"/>
      <c r="AP651" s="220"/>
      <c r="AQ651" s="224"/>
      <c r="AR651" s="224"/>
      <c r="AS651" s="224"/>
      <c r="AT651" s="224"/>
      <c r="AU651" s="224"/>
      <c r="AV651" s="224"/>
      <c r="AW651" s="224"/>
      <c r="AX651" s="224"/>
      <c r="AY651" s="224"/>
    </row>
    <row r="652">
      <c r="A652" s="219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5"/>
      <c r="AA652" s="225"/>
      <c r="AB652" s="225"/>
      <c r="AC652" s="225"/>
      <c r="AD652" s="225"/>
      <c r="AE652" s="225"/>
      <c r="AF652" s="225"/>
      <c r="AG652" s="220"/>
      <c r="AH652" s="220"/>
      <c r="AI652" s="220"/>
      <c r="AJ652" s="220"/>
      <c r="AK652" s="220"/>
      <c r="AL652" s="220"/>
      <c r="AM652" s="220"/>
      <c r="AN652" s="220"/>
      <c r="AO652" s="267"/>
      <c r="AP652" s="220"/>
      <c r="AQ652" s="224"/>
      <c r="AR652" s="224"/>
      <c r="AS652" s="224"/>
      <c r="AT652" s="224"/>
      <c r="AU652" s="224"/>
      <c r="AV652" s="224"/>
      <c r="AW652" s="224"/>
      <c r="AX652" s="224"/>
      <c r="AY652" s="224"/>
    </row>
    <row r="653">
      <c r="A653" s="219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5"/>
      <c r="AA653" s="225"/>
      <c r="AB653" s="225"/>
      <c r="AC653" s="225"/>
      <c r="AD653" s="225"/>
      <c r="AE653" s="225"/>
      <c r="AF653" s="225"/>
      <c r="AG653" s="220"/>
      <c r="AH653" s="220"/>
      <c r="AI653" s="220"/>
      <c r="AJ653" s="220"/>
      <c r="AK653" s="220"/>
      <c r="AL653" s="220"/>
      <c r="AM653" s="220"/>
      <c r="AN653" s="220"/>
      <c r="AO653" s="267"/>
      <c r="AP653" s="220"/>
      <c r="AQ653" s="224"/>
      <c r="AR653" s="224"/>
      <c r="AS653" s="224"/>
      <c r="AT653" s="224"/>
      <c r="AU653" s="224"/>
      <c r="AV653" s="224"/>
      <c r="AW653" s="224"/>
      <c r="AX653" s="224"/>
      <c r="AY653" s="224"/>
    </row>
    <row r="654">
      <c r="A654" s="219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5"/>
      <c r="AA654" s="225"/>
      <c r="AB654" s="225"/>
      <c r="AC654" s="225"/>
      <c r="AD654" s="225"/>
      <c r="AE654" s="225"/>
      <c r="AF654" s="225"/>
      <c r="AG654" s="220"/>
      <c r="AH654" s="220"/>
      <c r="AI654" s="220"/>
      <c r="AJ654" s="220"/>
      <c r="AK654" s="220"/>
      <c r="AL654" s="220"/>
      <c r="AM654" s="220"/>
      <c r="AN654" s="220"/>
      <c r="AO654" s="267"/>
      <c r="AP654" s="220"/>
      <c r="AQ654" s="224"/>
      <c r="AR654" s="224"/>
      <c r="AS654" s="224"/>
      <c r="AT654" s="224"/>
      <c r="AU654" s="224"/>
      <c r="AV654" s="224"/>
      <c r="AW654" s="224"/>
      <c r="AX654" s="224"/>
      <c r="AY654" s="224"/>
    </row>
    <row r="655">
      <c r="A655" s="219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5"/>
      <c r="AA655" s="225"/>
      <c r="AB655" s="225"/>
      <c r="AC655" s="225"/>
      <c r="AD655" s="225"/>
      <c r="AE655" s="225"/>
      <c r="AF655" s="225"/>
      <c r="AG655" s="220"/>
      <c r="AH655" s="220"/>
      <c r="AI655" s="220"/>
      <c r="AJ655" s="220"/>
      <c r="AK655" s="220"/>
      <c r="AL655" s="220"/>
      <c r="AM655" s="220"/>
      <c r="AN655" s="220"/>
      <c r="AO655" s="267"/>
      <c r="AP655" s="220"/>
      <c r="AQ655" s="224"/>
      <c r="AR655" s="224"/>
      <c r="AS655" s="224"/>
      <c r="AT655" s="224"/>
      <c r="AU655" s="224"/>
      <c r="AV655" s="224"/>
      <c r="AW655" s="224"/>
      <c r="AX655" s="224"/>
      <c r="AY655" s="224"/>
    </row>
    <row r="656">
      <c r="A656" s="219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5"/>
      <c r="AA656" s="225"/>
      <c r="AB656" s="225"/>
      <c r="AC656" s="225"/>
      <c r="AD656" s="225"/>
      <c r="AE656" s="225"/>
      <c r="AF656" s="225"/>
      <c r="AG656" s="220"/>
      <c r="AH656" s="220"/>
      <c r="AI656" s="220"/>
      <c r="AJ656" s="220"/>
      <c r="AK656" s="220"/>
      <c r="AL656" s="220"/>
      <c r="AM656" s="220"/>
      <c r="AN656" s="220"/>
      <c r="AO656" s="267"/>
      <c r="AP656" s="220"/>
      <c r="AQ656" s="224"/>
      <c r="AR656" s="224"/>
      <c r="AS656" s="224"/>
      <c r="AT656" s="224"/>
      <c r="AU656" s="224"/>
      <c r="AV656" s="224"/>
      <c r="AW656" s="224"/>
      <c r="AX656" s="224"/>
      <c r="AY656" s="224"/>
    </row>
    <row r="657">
      <c r="A657" s="219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5"/>
      <c r="AA657" s="225"/>
      <c r="AB657" s="225"/>
      <c r="AC657" s="225"/>
      <c r="AD657" s="225"/>
      <c r="AE657" s="225"/>
      <c r="AF657" s="225"/>
      <c r="AG657" s="220"/>
      <c r="AH657" s="220"/>
      <c r="AI657" s="220"/>
      <c r="AJ657" s="220"/>
      <c r="AK657" s="220"/>
      <c r="AL657" s="220"/>
      <c r="AM657" s="220"/>
      <c r="AN657" s="220"/>
      <c r="AO657" s="267"/>
      <c r="AP657" s="220"/>
      <c r="AQ657" s="224"/>
      <c r="AR657" s="224"/>
      <c r="AS657" s="224"/>
      <c r="AT657" s="224"/>
      <c r="AU657" s="224"/>
      <c r="AV657" s="224"/>
      <c r="AW657" s="224"/>
      <c r="AX657" s="224"/>
      <c r="AY657" s="224"/>
    </row>
    <row r="658">
      <c r="A658" s="219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5"/>
      <c r="AA658" s="225"/>
      <c r="AB658" s="225"/>
      <c r="AC658" s="225"/>
      <c r="AD658" s="225"/>
      <c r="AE658" s="225"/>
      <c r="AF658" s="225"/>
      <c r="AG658" s="220"/>
      <c r="AH658" s="220"/>
      <c r="AI658" s="220"/>
      <c r="AJ658" s="220"/>
      <c r="AK658" s="220"/>
      <c r="AL658" s="220"/>
      <c r="AM658" s="220"/>
      <c r="AN658" s="220"/>
      <c r="AO658" s="267"/>
      <c r="AP658" s="220"/>
      <c r="AQ658" s="224"/>
      <c r="AR658" s="224"/>
      <c r="AS658" s="224"/>
      <c r="AT658" s="224"/>
      <c r="AU658" s="224"/>
      <c r="AV658" s="224"/>
      <c r="AW658" s="224"/>
      <c r="AX658" s="224"/>
      <c r="AY658" s="224"/>
    </row>
    <row r="659">
      <c r="A659" s="219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5"/>
      <c r="AA659" s="225"/>
      <c r="AB659" s="225"/>
      <c r="AC659" s="225"/>
      <c r="AD659" s="225"/>
      <c r="AE659" s="225"/>
      <c r="AF659" s="225"/>
      <c r="AG659" s="220"/>
      <c r="AH659" s="220"/>
      <c r="AI659" s="220"/>
      <c r="AJ659" s="220"/>
      <c r="AK659" s="220"/>
      <c r="AL659" s="220"/>
      <c r="AM659" s="220"/>
      <c r="AN659" s="220"/>
      <c r="AO659" s="267"/>
      <c r="AP659" s="220"/>
      <c r="AQ659" s="224"/>
      <c r="AR659" s="224"/>
      <c r="AS659" s="224"/>
      <c r="AT659" s="224"/>
      <c r="AU659" s="224"/>
      <c r="AV659" s="224"/>
      <c r="AW659" s="224"/>
      <c r="AX659" s="224"/>
      <c r="AY659" s="224"/>
    </row>
    <row r="660">
      <c r="A660" s="219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5"/>
      <c r="AA660" s="225"/>
      <c r="AB660" s="225"/>
      <c r="AC660" s="225"/>
      <c r="AD660" s="225"/>
      <c r="AE660" s="225"/>
      <c r="AF660" s="225"/>
      <c r="AG660" s="220"/>
      <c r="AH660" s="220"/>
      <c r="AI660" s="220"/>
      <c r="AJ660" s="220"/>
      <c r="AK660" s="220"/>
      <c r="AL660" s="220"/>
      <c r="AM660" s="220"/>
      <c r="AN660" s="220"/>
      <c r="AO660" s="267"/>
      <c r="AP660" s="220"/>
      <c r="AQ660" s="224"/>
      <c r="AR660" s="224"/>
      <c r="AS660" s="224"/>
      <c r="AT660" s="224"/>
      <c r="AU660" s="224"/>
      <c r="AV660" s="224"/>
      <c r="AW660" s="224"/>
      <c r="AX660" s="224"/>
      <c r="AY660" s="224"/>
    </row>
    <row r="661">
      <c r="A661" s="219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5"/>
      <c r="AA661" s="225"/>
      <c r="AB661" s="225"/>
      <c r="AC661" s="225"/>
      <c r="AD661" s="225"/>
      <c r="AE661" s="225"/>
      <c r="AF661" s="225"/>
      <c r="AG661" s="220"/>
      <c r="AH661" s="220"/>
      <c r="AI661" s="220"/>
      <c r="AJ661" s="220"/>
      <c r="AK661" s="220"/>
      <c r="AL661" s="220"/>
      <c r="AM661" s="220"/>
      <c r="AN661" s="220"/>
      <c r="AO661" s="267"/>
      <c r="AP661" s="220"/>
      <c r="AQ661" s="224"/>
      <c r="AR661" s="224"/>
      <c r="AS661" s="224"/>
      <c r="AT661" s="224"/>
      <c r="AU661" s="224"/>
      <c r="AV661" s="224"/>
      <c r="AW661" s="224"/>
      <c r="AX661" s="224"/>
      <c r="AY661" s="224"/>
    </row>
    <row r="662">
      <c r="A662" s="219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5"/>
      <c r="AA662" s="225"/>
      <c r="AB662" s="225"/>
      <c r="AC662" s="225"/>
      <c r="AD662" s="225"/>
      <c r="AE662" s="225"/>
      <c r="AF662" s="225"/>
      <c r="AG662" s="220"/>
      <c r="AH662" s="220"/>
      <c r="AI662" s="220"/>
      <c r="AJ662" s="220"/>
      <c r="AK662" s="220"/>
      <c r="AL662" s="220"/>
      <c r="AM662" s="220"/>
      <c r="AN662" s="220"/>
      <c r="AO662" s="267"/>
      <c r="AP662" s="220"/>
      <c r="AQ662" s="224"/>
      <c r="AR662" s="224"/>
      <c r="AS662" s="224"/>
      <c r="AT662" s="224"/>
      <c r="AU662" s="224"/>
      <c r="AV662" s="224"/>
      <c r="AW662" s="224"/>
      <c r="AX662" s="224"/>
      <c r="AY662" s="224"/>
    </row>
    <row r="663">
      <c r="A663" s="219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5"/>
      <c r="AA663" s="225"/>
      <c r="AB663" s="225"/>
      <c r="AC663" s="225"/>
      <c r="AD663" s="225"/>
      <c r="AE663" s="225"/>
      <c r="AF663" s="225"/>
      <c r="AG663" s="220"/>
      <c r="AH663" s="220"/>
      <c r="AI663" s="220"/>
      <c r="AJ663" s="220"/>
      <c r="AK663" s="220"/>
      <c r="AL663" s="220"/>
      <c r="AM663" s="220"/>
      <c r="AN663" s="220"/>
      <c r="AO663" s="267"/>
      <c r="AP663" s="220"/>
      <c r="AQ663" s="224"/>
      <c r="AR663" s="224"/>
      <c r="AS663" s="224"/>
      <c r="AT663" s="224"/>
      <c r="AU663" s="224"/>
      <c r="AV663" s="224"/>
      <c r="AW663" s="224"/>
      <c r="AX663" s="224"/>
      <c r="AY663" s="224"/>
    </row>
    <row r="664">
      <c r="A664" s="219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5"/>
      <c r="AA664" s="225"/>
      <c r="AB664" s="225"/>
      <c r="AC664" s="225"/>
      <c r="AD664" s="225"/>
      <c r="AE664" s="225"/>
      <c r="AF664" s="225"/>
      <c r="AG664" s="220"/>
      <c r="AH664" s="220"/>
      <c r="AI664" s="220"/>
      <c r="AJ664" s="220"/>
      <c r="AK664" s="220"/>
      <c r="AL664" s="220"/>
      <c r="AM664" s="220"/>
      <c r="AN664" s="220"/>
      <c r="AO664" s="267"/>
      <c r="AP664" s="220"/>
      <c r="AQ664" s="224"/>
      <c r="AR664" s="224"/>
      <c r="AS664" s="224"/>
      <c r="AT664" s="224"/>
      <c r="AU664" s="224"/>
      <c r="AV664" s="224"/>
      <c r="AW664" s="224"/>
      <c r="AX664" s="224"/>
      <c r="AY664" s="224"/>
    </row>
    <row r="665">
      <c r="A665" s="219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5"/>
      <c r="AA665" s="225"/>
      <c r="AB665" s="225"/>
      <c r="AC665" s="225"/>
      <c r="AD665" s="225"/>
      <c r="AE665" s="225"/>
      <c r="AF665" s="225"/>
      <c r="AG665" s="220"/>
      <c r="AH665" s="220"/>
      <c r="AI665" s="220"/>
      <c r="AJ665" s="220"/>
      <c r="AK665" s="220"/>
      <c r="AL665" s="220"/>
      <c r="AM665" s="220"/>
      <c r="AN665" s="220"/>
      <c r="AO665" s="267"/>
      <c r="AP665" s="220"/>
      <c r="AQ665" s="224"/>
      <c r="AR665" s="224"/>
      <c r="AS665" s="224"/>
      <c r="AT665" s="224"/>
      <c r="AU665" s="224"/>
      <c r="AV665" s="224"/>
      <c r="AW665" s="224"/>
      <c r="AX665" s="224"/>
      <c r="AY665" s="224"/>
    </row>
    <row r="666">
      <c r="A666" s="219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5"/>
      <c r="AA666" s="225"/>
      <c r="AB666" s="225"/>
      <c r="AC666" s="225"/>
      <c r="AD666" s="225"/>
      <c r="AE666" s="225"/>
      <c r="AF666" s="225"/>
      <c r="AG666" s="220"/>
      <c r="AH666" s="220"/>
      <c r="AI666" s="220"/>
      <c r="AJ666" s="220"/>
      <c r="AK666" s="220"/>
      <c r="AL666" s="220"/>
      <c r="AM666" s="220"/>
      <c r="AN666" s="220"/>
      <c r="AO666" s="267"/>
      <c r="AP666" s="220"/>
      <c r="AQ666" s="224"/>
      <c r="AR666" s="224"/>
      <c r="AS666" s="224"/>
      <c r="AT666" s="224"/>
      <c r="AU666" s="224"/>
      <c r="AV666" s="224"/>
      <c r="AW666" s="224"/>
      <c r="AX666" s="224"/>
      <c r="AY666" s="224"/>
    </row>
    <row r="667">
      <c r="A667" s="219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5"/>
      <c r="AA667" s="225"/>
      <c r="AB667" s="225"/>
      <c r="AC667" s="225"/>
      <c r="AD667" s="225"/>
      <c r="AE667" s="225"/>
      <c r="AF667" s="225"/>
      <c r="AG667" s="220"/>
      <c r="AH667" s="220"/>
      <c r="AI667" s="220"/>
      <c r="AJ667" s="220"/>
      <c r="AK667" s="220"/>
      <c r="AL667" s="220"/>
      <c r="AM667" s="220"/>
      <c r="AN667" s="220"/>
      <c r="AO667" s="267"/>
      <c r="AP667" s="220"/>
      <c r="AQ667" s="224"/>
      <c r="AR667" s="224"/>
      <c r="AS667" s="224"/>
      <c r="AT667" s="224"/>
      <c r="AU667" s="224"/>
      <c r="AV667" s="224"/>
      <c r="AW667" s="224"/>
      <c r="AX667" s="224"/>
      <c r="AY667" s="224"/>
    </row>
    <row r="668">
      <c r="A668" s="219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5"/>
      <c r="AA668" s="225"/>
      <c r="AB668" s="225"/>
      <c r="AC668" s="225"/>
      <c r="AD668" s="225"/>
      <c r="AE668" s="225"/>
      <c r="AF668" s="225"/>
      <c r="AG668" s="220"/>
      <c r="AH668" s="220"/>
      <c r="AI668" s="220"/>
      <c r="AJ668" s="220"/>
      <c r="AK668" s="220"/>
      <c r="AL668" s="220"/>
      <c r="AM668" s="220"/>
      <c r="AN668" s="220"/>
      <c r="AO668" s="267"/>
      <c r="AP668" s="220"/>
      <c r="AQ668" s="224"/>
      <c r="AR668" s="224"/>
      <c r="AS668" s="224"/>
      <c r="AT668" s="224"/>
      <c r="AU668" s="224"/>
      <c r="AV668" s="224"/>
      <c r="AW668" s="224"/>
      <c r="AX668" s="224"/>
      <c r="AY668" s="224"/>
    </row>
    <row r="669">
      <c r="A669" s="219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5"/>
      <c r="AA669" s="225"/>
      <c r="AB669" s="225"/>
      <c r="AC669" s="225"/>
      <c r="AD669" s="225"/>
      <c r="AE669" s="225"/>
      <c r="AF669" s="225"/>
      <c r="AG669" s="220"/>
      <c r="AH669" s="220"/>
      <c r="AI669" s="220"/>
      <c r="AJ669" s="220"/>
      <c r="AK669" s="220"/>
      <c r="AL669" s="220"/>
      <c r="AM669" s="220"/>
      <c r="AN669" s="220"/>
      <c r="AO669" s="267"/>
      <c r="AP669" s="220"/>
      <c r="AQ669" s="224"/>
      <c r="AR669" s="224"/>
      <c r="AS669" s="224"/>
      <c r="AT669" s="224"/>
      <c r="AU669" s="224"/>
      <c r="AV669" s="224"/>
      <c r="AW669" s="224"/>
      <c r="AX669" s="224"/>
      <c r="AY669" s="224"/>
    </row>
    <row r="670">
      <c r="A670" s="219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5"/>
      <c r="AA670" s="225"/>
      <c r="AB670" s="225"/>
      <c r="AC670" s="225"/>
      <c r="AD670" s="225"/>
      <c r="AE670" s="225"/>
      <c r="AF670" s="225"/>
      <c r="AG670" s="220"/>
      <c r="AH670" s="220"/>
      <c r="AI670" s="220"/>
      <c r="AJ670" s="220"/>
      <c r="AK670" s="220"/>
      <c r="AL670" s="220"/>
      <c r="AM670" s="220"/>
      <c r="AN670" s="220"/>
      <c r="AO670" s="267"/>
      <c r="AP670" s="220"/>
      <c r="AQ670" s="224"/>
      <c r="AR670" s="224"/>
      <c r="AS670" s="224"/>
      <c r="AT670" s="224"/>
      <c r="AU670" s="224"/>
      <c r="AV670" s="224"/>
      <c r="AW670" s="224"/>
      <c r="AX670" s="224"/>
      <c r="AY670" s="224"/>
    </row>
    <row r="671">
      <c r="A671" s="219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5"/>
      <c r="AA671" s="225"/>
      <c r="AB671" s="225"/>
      <c r="AC671" s="225"/>
      <c r="AD671" s="225"/>
      <c r="AE671" s="225"/>
      <c r="AF671" s="225"/>
      <c r="AG671" s="220"/>
      <c r="AH671" s="220"/>
      <c r="AI671" s="220"/>
      <c r="AJ671" s="220"/>
      <c r="AK671" s="220"/>
      <c r="AL671" s="220"/>
      <c r="AM671" s="220"/>
      <c r="AN671" s="220"/>
      <c r="AO671" s="267"/>
      <c r="AP671" s="220"/>
      <c r="AQ671" s="224"/>
      <c r="AR671" s="224"/>
      <c r="AS671" s="224"/>
      <c r="AT671" s="224"/>
      <c r="AU671" s="224"/>
      <c r="AV671" s="224"/>
      <c r="AW671" s="224"/>
      <c r="AX671" s="224"/>
      <c r="AY671" s="224"/>
    </row>
    <row r="672">
      <c r="A672" s="219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5"/>
      <c r="AA672" s="225"/>
      <c r="AB672" s="225"/>
      <c r="AC672" s="225"/>
      <c r="AD672" s="225"/>
      <c r="AE672" s="225"/>
      <c r="AF672" s="225"/>
      <c r="AG672" s="220"/>
      <c r="AH672" s="220"/>
      <c r="AI672" s="220"/>
      <c r="AJ672" s="220"/>
      <c r="AK672" s="220"/>
      <c r="AL672" s="220"/>
      <c r="AM672" s="220"/>
      <c r="AN672" s="220"/>
      <c r="AO672" s="267"/>
      <c r="AP672" s="220"/>
      <c r="AQ672" s="224"/>
      <c r="AR672" s="224"/>
      <c r="AS672" s="224"/>
      <c r="AT672" s="224"/>
      <c r="AU672" s="224"/>
      <c r="AV672" s="224"/>
      <c r="AW672" s="224"/>
      <c r="AX672" s="224"/>
      <c r="AY672" s="224"/>
    </row>
    <row r="673">
      <c r="A673" s="219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5"/>
      <c r="AA673" s="225"/>
      <c r="AB673" s="225"/>
      <c r="AC673" s="225"/>
      <c r="AD673" s="225"/>
      <c r="AE673" s="225"/>
      <c r="AF673" s="225"/>
      <c r="AG673" s="220"/>
      <c r="AH673" s="220"/>
      <c r="AI673" s="220"/>
      <c r="AJ673" s="220"/>
      <c r="AK673" s="220"/>
      <c r="AL673" s="220"/>
      <c r="AM673" s="220"/>
      <c r="AN673" s="220"/>
      <c r="AO673" s="267"/>
      <c r="AP673" s="220"/>
      <c r="AQ673" s="224"/>
      <c r="AR673" s="224"/>
      <c r="AS673" s="224"/>
      <c r="AT673" s="224"/>
      <c r="AU673" s="224"/>
      <c r="AV673" s="224"/>
      <c r="AW673" s="224"/>
      <c r="AX673" s="224"/>
      <c r="AY673" s="224"/>
    </row>
    <row r="674">
      <c r="A674" s="219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5"/>
      <c r="AA674" s="225"/>
      <c r="AB674" s="225"/>
      <c r="AC674" s="225"/>
      <c r="AD674" s="225"/>
      <c r="AE674" s="225"/>
      <c r="AF674" s="225"/>
      <c r="AG674" s="220"/>
      <c r="AH674" s="220"/>
      <c r="AI674" s="220"/>
      <c r="AJ674" s="220"/>
      <c r="AK674" s="220"/>
      <c r="AL674" s="220"/>
      <c r="AM674" s="220"/>
      <c r="AN674" s="220"/>
      <c r="AO674" s="267"/>
      <c r="AP674" s="220"/>
      <c r="AQ674" s="224"/>
      <c r="AR674" s="224"/>
      <c r="AS674" s="224"/>
      <c r="AT674" s="224"/>
      <c r="AU674" s="224"/>
      <c r="AV674" s="224"/>
      <c r="AW674" s="224"/>
      <c r="AX674" s="224"/>
      <c r="AY674" s="224"/>
    </row>
    <row r="675">
      <c r="A675" s="219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5"/>
      <c r="AA675" s="225"/>
      <c r="AB675" s="225"/>
      <c r="AC675" s="225"/>
      <c r="AD675" s="225"/>
      <c r="AE675" s="225"/>
      <c r="AF675" s="225"/>
      <c r="AG675" s="220"/>
      <c r="AH675" s="220"/>
      <c r="AI675" s="220"/>
      <c r="AJ675" s="220"/>
      <c r="AK675" s="220"/>
      <c r="AL675" s="220"/>
      <c r="AM675" s="220"/>
      <c r="AN675" s="220"/>
      <c r="AO675" s="267"/>
      <c r="AP675" s="220"/>
      <c r="AQ675" s="224"/>
      <c r="AR675" s="224"/>
      <c r="AS675" s="224"/>
      <c r="AT675" s="224"/>
      <c r="AU675" s="224"/>
      <c r="AV675" s="224"/>
      <c r="AW675" s="224"/>
      <c r="AX675" s="224"/>
      <c r="AY675" s="224"/>
    </row>
    <row r="676">
      <c r="A676" s="219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5"/>
      <c r="AA676" s="225"/>
      <c r="AB676" s="225"/>
      <c r="AC676" s="225"/>
      <c r="AD676" s="225"/>
      <c r="AE676" s="225"/>
      <c r="AF676" s="225"/>
      <c r="AG676" s="220"/>
      <c r="AH676" s="220"/>
      <c r="AI676" s="220"/>
      <c r="AJ676" s="220"/>
      <c r="AK676" s="220"/>
      <c r="AL676" s="220"/>
      <c r="AM676" s="220"/>
      <c r="AN676" s="220"/>
      <c r="AO676" s="267"/>
      <c r="AP676" s="220"/>
      <c r="AQ676" s="224"/>
      <c r="AR676" s="224"/>
      <c r="AS676" s="224"/>
      <c r="AT676" s="224"/>
      <c r="AU676" s="224"/>
      <c r="AV676" s="224"/>
      <c r="AW676" s="224"/>
      <c r="AX676" s="224"/>
      <c r="AY676" s="224"/>
    </row>
    <row r="677">
      <c r="A677" s="219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5"/>
      <c r="AA677" s="225"/>
      <c r="AB677" s="225"/>
      <c r="AC677" s="225"/>
      <c r="AD677" s="225"/>
      <c r="AE677" s="225"/>
      <c r="AF677" s="225"/>
      <c r="AG677" s="220"/>
      <c r="AH677" s="220"/>
      <c r="AI677" s="220"/>
      <c r="AJ677" s="220"/>
      <c r="AK677" s="220"/>
      <c r="AL677" s="220"/>
      <c r="AM677" s="220"/>
      <c r="AN677" s="220"/>
      <c r="AO677" s="267"/>
      <c r="AP677" s="220"/>
      <c r="AQ677" s="224"/>
      <c r="AR677" s="224"/>
      <c r="AS677" s="224"/>
      <c r="AT677" s="224"/>
      <c r="AU677" s="224"/>
      <c r="AV677" s="224"/>
      <c r="AW677" s="224"/>
      <c r="AX677" s="224"/>
      <c r="AY677" s="224"/>
    </row>
    <row r="678">
      <c r="A678" s="219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5"/>
      <c r="AA678" s="225"/>
      <c r="AB678" s="225"/>
      <c r="AC678" s="225"/>
      <c r="AD678" s="225"/>
      <c r="AE678" s="225"/>
      <c r="AF678" s="225"/>
      <c r="AG678" s="220"/>
      <c r="AH678" s="220"/>
      <c r="AI678" s="220"/>
      <c r="AJ678" s="220"/>
      <c r="AK678" s="220"/>
      <c r="AL678" s="220"/>
      <c r="AM678" s="220"/>
      <c r="AN678" s="220"/>
      <c r="AO678" s="267"/>
      <c r="AP678" s="220"/>
      <c r="AQ678" s="224"/>
      <c r="AR678" s="224"/>
      <c r="AS678" s="224"/>
      <c r="AT678" s="224"/>
      <c r="AU678" s="224"/>
      <c r="AV678" s="224"/>
      <c r="AW678" s="224"/>
      <c r="AX678" s="224"/>
      <c r="AY678" s="224"/>
    </row>
    <row r="679">
      <c r="A679" s="219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5"/>
      <c r="AA679" s="225"/>
      <c r="AB679" s="225"/>
      <c r="AC679" s="225"/>
      <c r="AD679" s="225"/>
      <c r="AE679" s="225"/>
      <c r="AF679" s="225"/>
      <c r="AG679" s="220"/>
      <c r="AH679" s="220"/>
      <c r="AI679" s="220"/>
      <c r="AJ679" s="220"/>
      <c r="AK679" s="220"/>
      <c r="AL679" s="220"/>
      <c r="AM679" s="220"/>
      <c r="AN679" s="220"/>
      <c r="AO679" s="267"/>
      <c r="AP679" s="220"/>
      <c r="AQ679" s="224"/>
      <c r="AR679" s="224"/>
      <c r="AS679" s="224"/>
      <c r="AT679" s="224"/>
      <c r="AU679" s="224"/>
      <c r="AV679" s="224"/>
      <c r="AW679" s="224"/>
      <c r="AX679" s="224"/>
      <c r="AY679" s="224"/>
    </row>
    <row r="680">
      <c r="A680" s="219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5"/>
      <c r="AA680" s="225"/>
      <c r="AB680" s="225"/>
      <c r="AC680" s="225"/>
      <c r="AD680" s="225"/>
      <c r="AE680" s="225"/>
      <c r="AF680" s="225"/>
      <c r="AG680" s="220"/>
      <c r="AH680" s="220"/>
      <c r="AI680" s="220"/>
      <c r="AJ680" s="220"/>
      <c r="AK680" s="220"/>
      <c r="AL680" s="220"/>
      <c r="AM680" s="220"/>
      <c r="AN680" s="220"/>
      <c r="AO680" s="267"/>
      <c r="AP680" s="220"/>
      <c r="AQ680" s="224"/>
      <c r="AR680" s="224"/>
      <c r="AS680" s="224"/>
      <c r="AT680" s="224"/>
      <c r="AU680" s="224"/>
      <c r="AV680" s="224"/>
      <c r="AW680" s="224"/>
      <c r="AX680" s="224"/>
      <c r="AY680" s="224"/>
    </row>
    <row r="681">
      <c r="A681" s="219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5"/>
      <c r="AA681" s="225"/>
      <c r="AB681" s="225"/>
      <c r="AC681" s="225"/>
      <c r="AD681" s="225"/>
      <c r="AE681" s="225"/>
      <c r="AF681" s="225"/>
      <c r="AG681" s="220"/>
      <c r="AH681" s="220"/>
      <c r="AI681" s="220"/>
      <c r="AJ681" s="220"/>
      <c r="AK681" s="220"/>
      <c r="AL681" s="220"/>
      <c r="AM681" s="220"/>
      <c r="AN681" s="220"/>
      <c r="AO681" s="267"/>
      <c r="AP681" s="220"/>
      <c r="AQ681" s="224"/>
      <c r="AR681" s="224"/>
      <c r="AS681" s="224"/>
      <c r="AT681" s="224"/>
      <c r="AU681" s="224"/>
      <c r="AV681" s="224"/>
      <c r="AW681" s="224"/>
      <c r="AX681" s="224"/>
      <c r="AY681" s="224"/>
    </row>
    <row r="682">
      <c r="A682" s="219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5"/>
      <c r="AA682" s="225"/>
      <c r="AB682" s="225"/>
      <c r="AC682" s="225"/>
      <c r="AD682" s="225"/>
      <c r="AE682" s="225"/>
      <c r="AF682" s="225"/>
      <c r="AG682" s="220"/>
      <c r="AH682" s="220"/>
      <c r="AI682" s="220"/>
      <c r="AJ682" s="220"/>
      <c r="AK682" s="220"/>
      <c r="AL682" s="220"/>
      <c r="AM682" s="220"/>
      <c r="AN682" s="220"/>
      <c r="AO682" s="267"/>
      <c r="AP682" s="220"/>
      <c r="AQ682" s="224"/>
      <c r="AR682" s="224"/>
      <c r="AS682" s="224"/>
      <c r="AT682" s="224"/>
      <c r="AU682" s="224"/>
      <c r="AV682" s="224"/>
      <c r="AW682" s="224"/>
      <c r="AX682" s="224"/>
      <c r="AY682" s="224"/>
    </row>
    <row r="683">
      <c r="A683" s="219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5"/>
      <c r="AA683" s="225"/>
      <c r="AB683" s="225"/>
      <c r="AC683" s="225"/>
      <c r="AD683" s="225"/>
      <c r="AE683" s="225"/>
      <c r="AF683" s="225"/>
      <c r="AG683" s="220"/>
      <c r="AH683" s="220"/>
      <c r="AI683" s="220"/>
      <c r="AJ683" s="220"/>
      <c r="AK683" s="220"/>
      <c r="AL683" s="220"/>
      <c r="AM683" s="220"/>
      <c r="AN683" s="220"/>
      <c r="AO683" s="267"/>
      <c r="AP683" s="220"/>
      <c r="AQ683" s="224"/>
      <c r="AR683" s="224"/>
      <c r="AS683" s="224"/>
      <c r="AT683" s="224"/>
      <c r="AU683" s="224"/>
      <c r="AV683" s="224"/>
      <c r="AW683" s="224"/>
      <c r="AX683" s="224"/>
      <c r="AY683" s="224"/>
    </row>
    <row r="684">
      <c r="A684" s="219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5"/>
      <c r="AA684" s="225"/>
      <c r="AB684" s="225"/>
      <c r="AC684" s="225"/>
      <c r="AD684" s="225"/>
      <c r="AE684" s="225"/>
      <c r="AF684" s="225"/>
      <c r="AG684" s="220"/>
      <c r="AH684" s="220"/>
      <c r="AI684" s="220"/>
      <c r="AJ684" s="220"/>
      <c r="AK684" s="220"/>
      <c r="AL684" s="220"/>
      <c r="AM684" s="220"/>
      <c r="AN684" s="220"/>
      <c r="AO684" s="267"/>
      <c r="AP684" s="220"/>
      <c r="AQ684" s="224"/>
      <c r="AR684" s="224"/>
      <c r="AS684" s="224"/>
      <c r="AT684" s="224"/>
      <c r="AU684" s="224"/>
      <c r="AV684" s="224"/>
      <c r="AW684" s="224"/>
      <c r="AX684" s="224"/>
      <c r="AY684" s="224"/>
    </row>
    <row r="685">
      <c r="A685" s="219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5"/>
      <c r="AA685" s="225"/>
      <c r="AB685" s="225"/>
      <c r="AC685" s="225"/>
      <c r="AD685" s="225"/>
      <c r="AE685" s="225"/>
      <c r="AF685" s="225"/>
      <c r="AG685" s="220"/>
      <c r="AH685" s="220"/>
      <c r="AI685" s="220"/>
      <c r="AJ685" s="220"/>
      <c r="AK685" s="220"/>
      <c r="AL685" s="220"/>
      <c r="AM685" s="220"/>
      <c r="AN685" s="220"/>
      <c r="AO685" s="267"/>
      <c r="AP685" s="220"/>
      <c r="AQ685" s="224"/>
      <c r="AR685" s="224"/>
      <c r="AS685" s="224"/>
      <c r="AT685" s="224"/>
      <c r="AU685" s="224"/>
      <c r="AV685" s="224"/>
      <c r="AW685" s="224"/>
      <c r="AX685" s="224"/>
      <c r="AY685" s="224"/>
    </row>
    <row r="686">
      <c r="A686" s="219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5"/>
      <c r="AA686" s="225"/>
      <c r="AB686" s="225"/>
      <c r="AC686" s="225"/>
      <c r="AD686" s="225"/>
      <c r="AE686" s="225"/>
      <c r="AF686" s="225"/>
      <c r="AG686" s="220"/>
      <c r="AH686" s="220"/>
      <c r="AI686" s="220"/>
      <c r="AJ686" s="220"/>
      <c r="AK686" s="220"/>
      <c r="AL686" s="220"/>
      <c r="AM686" s="220"/>
      <c r="AN686" s="220"/>
      <c r="AO686" s="267"/>
      <c r="AP686" s="220"/>
      <c r="AQ686" s="224"/>
      <c r="AR686" s="224"/>
      <c r="AS686" s="224"/>
      <c r="AT686" s="224"/>
      <c r="AU686" s="224"/>
      <c r="AV686" s="224"/>
      <c r="AW686" s="224"/>
      <c r="AX686" s="224"/>
      <c r="AY686" s="224"/>
    </row>
    <row r="687">
      <c r="A687" s="219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5"/>
      <c r="AA687" s="225"/>
      <c r="AB687" s="225"/>
      <c r="AC687" s="225"/>
      <c r="AD687" s="225"/>
      <c r="AE687" s="225"/>
      <c r="AF687" s="225"/>
      <c r="AG687" s="220"/>
      <c r="AH687" s="220"/>
      <c r="AI687" s="220"/>
      <c r="AJ687" s="220"/>
      <c r="AK687" s="220"/>
      <c r="AL687" s="220"/>
      <c r="AM687" s="220"/>
      <c r="AN687" s="220"/>
      <c r="AO687" s="267"/>
      <c r="AP687" s="220"/>
      <c r="AQ687" s="224"/>
      <c r="AR687" s="224"/>
      <c r="AS687" s="224"/>
      <c r="AT687" s="224"/>
      <c r="AU687" s="224"/>
      <c r="AV687" s="224"/>
      <c r="AW687" s="224"/>
      <c r="AX687" s="224"/>
      <c r="AY687" s="224"/>
    </row>
    <row r="688">
      <c r="A688" s="219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5"/>
      <c r="AA688" s="225"/>
      <c r="AB688" s="225"/>
      <c r="AC688" s="225"/>
      <c r="AD688" s="225"/>
      <c r="AE688" s="225"/>
      <c r="AF688" s="225"/>
      <c r="AG688" s="220"/>
      <c r="AH688" s="220"/>
      <c r="AI688" s="220"/>
      <c r="AJ688" s="220"/>
      <c r="AK688" s="220"/>
      <c r="AL688" s="220"/>
      <c r="AM688" s="220"/>
      <c r="AN688" s="220"/>
      <c r="AO688" s="267"/>
      <c r="AP688" s="220"/>
      <c r="AQ688" s="224"/>
      <c r="AR688" s="224"/>
      <c r="AS688" s="224"/>
      <c r="AT688" s="224"/>
      <c r="AU688" s="224"/>
      <c r="AV688" s="224"/>
      <c r="AW688" s="224"/>
      <c r="AX688" s="224"/>
      <c r="AY688" s="224"/>
    </row>
    <row r="689">
      <c r="A689" s="219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5"/>
      <c r="AA689" s="225"/>
      <c r="AB689" s="225"/>
      <c r="AC689" s="225"/>
      <c r="AD689" s="225"/>
      <c r="AE689" s="225"/>
      <c r="AF689" s="225"/>
      <c r="AG689" s="220"/>
      <c r="AH689" s="220"/>
      <c r="AI689" s="220"/>
      <c r="AJ689" s="220"/>
      <c r="AK689" s="220"/>
      <c r="AL689" s="220"/>
      <c r="AM689" s="220"/>
      <c r="AN689" s="220"/>
      <c r="AO689" s="267"/>
      <c r="AP689" s="220"/>
      <c r="AQ689" s="224"/>
      <c r="AR689" s="224"/>
      <c r="AS689" s="224"/>
      <c r="AT689" s="224"/>
      <c r="AU689" s="224"/>
      <c r="AV689" s="224"/>
      <c r="AW689" s="224"/>
      <c r="AX689" s="224"/>
      <c r="AY689" s="224"/>
    </row>
    <row r="690">
      <c r="A690" s="219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5"/>
      <c r="AA690" s="225"/>
      <c r="AB690" s="225"/>
      <c r="AC690" s="225"/>
      <c r="AD690" s="225"/>
      <c r="AE690" s="225"/>
      <c r="AF690" s="225"/>
      <c r="AG690" s="220"/>
      <c r="AH690" s="220"/>
      <c r="AI690" s="220"/>
      <c r="AJ690" s="220"/>
      <c r="AK690" s="220"/>
      <c r="AL690" s="220"/>
      <c r="AM690" s="220"/>
      <c r="AN690" s="220"/>
      <c r="AO690" s="267"/>
      <c r="AP690" s="220"/>
      <c r="AQ690" s="224"/>
      <c r="AR690" s="224"/>
      <c r="AS690" s="224"/>
      <c r="AT690" s="224"/>
      <c r="AU690" s="224"/>
      <c r="AV690" s="224"/>
      <c r="AW690" s="224"/>
      <c r="AX690" s="224"/>
      <c r="AY690" s="224"/>
    </row>
    <row r="691">
      <c r="A691" s="219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5"/>
      <c r="AA691" s="225"/>
      <c r="AB691" s="225"/>
      <c r="AC691" s="225"/>
      <c r="AD691" s="225"/>
      <c r="AE691" s="225"/>
      <c r="AF691" s="225"/>
      <c r="AG691" s="220"/>
      <c r="AH691" s="220"/>
      <c r="AI691" s="220"/>
      <c r="AJ691" s="220"/>
      <c r="AK691" s="220"/>
      <c r="AL691" s="220"/>
      <c r="AM691" s="220"/>
      <c r="AN691" s="220"/>
      <c r="AO691" s="267"/>
      <c r="AP691" s="220"/>
      <c r="AQ691" s="224"/>
      <c r="AR691" s="224"/>
      <c r="AS691" s="224"/>
      <c r="AT691" s="224"/>
      <c r="AU691" s="224"/>
      <c r="AV691" s="224"/>
      <c r="AW691" s="224"/>
      <c r="AX691" s="224"/>
      <c r="AY691" s="224"/>
    </row>
    <row r="692">
      <c r="A692" s="219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5"/>
      <c r="AA692" s="225"/>
      <c r="AB692" s="225"/>
      <c r="AC692" s="225"/>
      <c r="AD692" s="225"/>
      <c r="AE692" s="225"/>
      <c r="AF692" s="225"/>
      <c r="AG692" s="220"/>
      <c r="AH692" s="220"/>
      <c r="AI692" s="220"/>
      <c r="AJ692" s="220"/>
      <c r="AK692" s="220"/>
      <c r="AL692" s="220"/>
      <c r="AM692" s="220"/>
      <c r="AN692" s="220"/>
      <c r="AO692" s="267"/>
      <c r="AP692" s="220"/>
      <c r="AQ692" s="224"/>
      <c r="AR692" s="224"/>
      <c r="AS692" s="224"/>
      <c r="AT692" s="224"/>
      <c r="AU692" s="224"/>
      <c r="AV692" s="224"/>
      <c r="AW692" s="224"/>
      <c r="AX692" s="224"/>
      <c r="AY692" s="224"/>
    </row>
    <row r="693">
      <c r="A693" s="219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5"/>
      <c r="AA693" s="225"/>
      <c r="AB693" s="225"/>
      <c r="AC693" s="225"/>
      <c r="AD693" s="225"/>
      <c r="AE693" s="225"/>
      <c r="AF693" s="225"/>
      <c r="AG693" s="220"/>
      <c r="AH693" s="220"/>
      <c r="AI693" s="220"/>
      <c r="AJ693" s="220"/>
      <c r="AK693" s="220"/>
      <c r="AL693" s="220"/>
      <c r="AM693" s="220"/>
      <c r="AN693" s="220"/>
      <c r="AO693" s="267"/>
      <c r="AP693" s="220"/>
      <c r="AQ693" s="224"/>
      <c r="AR693" s="224"/>
      <c r="AS693" s="224"/>
      <c r="AT693" s="224"/>
      <c r="AU693" s="224"/>
      <c r="AV693" s="224"/>
      <c r="AW693" s="224"/>
      <c r="AX693" s="224"/>
      <c r="AY693" s="224"/>
    </row>
    <row r="694">
      <c r="A694" s="219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5"/>
      <c r="AA694" s="225"/>
      <c r="AB694" s="225"/>
      <c r="AC694" s="225"/>
      <c r="AD694" s="225"/>
      <c r="AE694" s="225"/>
      <c r="AF694" s="225"/>
      <c r="AG694" s="220"/>
      <c r="AH694" s="220"/>
      <c r="AI694" s="220"/>
      <c r="AJ694" s="220"/>
      <c r="AK694" s="220"/>
      <c r="AL694" s="220"/>
      <c r="AM694" s="220"/>
      <c r="AN694" s="220"/>
      <c r="AO694" s="267"/>
      <c r="AP694" s="220"/>
      <c r="AQ694" s="224"/>
      <c r="AR694" s="224"/>
      <c r="AS694" s="224"/>
      <c r="AT694" s="224"/>
      <c r="AU694" s="224"/>
      <c r="AV694" s="224"/>
      <c r="AW694" s="224"/>
      <c r="AX694" s="224"/>
      <c r="AY694" s="224"/>
    </row>
    <row r="695">
      <c r="A695" s="219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5"/>
      <c r="AA695" s="225"/>
      <c r="AB695" s="225"/>
      <c r="AC695" s="225"/>
      <c r="AD695" s="225"/>
      <c r="AE695" s="225"/>
      <c r="AF695" s="225"/>
      <c r="AG695" s="220"/>
      <c r="AH695" s="220"/>
      <c r="AI695" s="220"/>
      <c r="AJ695" s="220"/>
      <c r="AK695" s="220"/>
      <c r="AL695" s="220"/>
      <c r="AM695" s="220"/>
      <c r="AN695" s="220"/>
      <c r="AO695" s="267"/>
      <c r="AP695" s="220"/>
      <c r="AQ695" s="224"/>
      <c r="AR695" s="224"/>
      <c r="AS695" s="224"/>
      <c r="AT695" s="224"/>
      <c r="AU695" s="224"/>
      <c r="AV695" s="224"/>
      <c r="AW695" s="224"/>
      <c r="AX695" s="224"/>
      <c r="AY695" s="224"/>
    </row>
    <row r="696">
      <c r="A696" s="219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5"/>
      <c r="AA696" s="225"/>
      <c r="AB696" s="225"/>
      <c r="AC696" s="225"/>
      <c r="AD696" s="225"/>
      <c r="AE696" s="225"/>
      <c r="AF696" s="225"/>
      <c r="AG696" s="220"/>
      <c r="AH696" s="220"/>
      <c r="AI696" s="220"/>
      <c r="AJ696" s="220"/>
      <c r="AK696" s="220"/>
      <c r="AL696" s="220"/>
      <c r="AM696" s="220"/>
      <c r="AN696" s="220"/>
      <c r="AO696" s="267"/>
      <c r="AP696" s="220"/>
      <c r="AQ696" s="224"/>
      <c r="AR696" s="224"/>
      <c r="AS696" s="224"/>
      <c r="AT696" s="224"/>
      <c r="AU696" s="224"/>
      <c r="AV696" s="224"/>
      <c r="AW696" s="224"/>
      <c r="AX696" s="224"/>
      <c r="AY696" s="224"/>
    </row>
    <row r="697">
      <c r="A697" s="219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5"/>
      <c r="AA697" s="225"/>
      <c r="AB697" s="225"/>
      <c r="AC697" s="225"/>
      <c r="AD697" s="225"/>
      <c r="AE697" s="225"/>
      <c r="AF697" s="225"/>
      <c r="AG697" s="220"/>
      <c r="AH697" s="220"/>
      <c r="AI697" s="220"/>
      <c r="AJ697" s="220"/>
      <c r="AK697" s="220"/>
      <c r="AL697" s="220"/>
      <c r="AM697" s="220"/>
      <c r="AN697" s="220"/>
      <c r="AO697" s="267"/>
      <c r="AP697" s="220"/>
      <c r="AQ697" s="224"/>
      <c r="AR697" s="224"/>
      <c r="AS697" s="224"/>
      <c r="AT697" s="224"/>
      <c r="AU697" s="224"/>
      <c r="AV697" s="224"/>
      <c r="AW697" s="224"/>
      <c r="AX697" s="224"/>
      <c r="AY697" s="224"/>
    </row>
    <row r="698">
      <c r="A698" s="219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5"/>
      <c r="AA698" s="225"/>
      <c r="AB698" s="225"/>
      <c r="AC698" s="225"/>
      <c r="AD698" s="225"/>
      <c r="AE698" s="225"/>
      <c r="AF698" s="225"/>
      <c r="AG698" s="220"/>
      <c r="AH698" s="220"/>
      <c r="AI698" s="220"/>
      <c r="AJ698" s="220"/>
      <c r="AK698" s="220"/>
      <c r="AL698" s="220"/>
      <c r="AM698" s="220"/>
      <c r="AN698" s="220"/>
      <c r="AO698" s="267"/>
      <c r="AP698" s="220"/>
      <c r="AQ698" s="224"/>
      <c r="AR698" s="224"/>
      <c r="AS698" s="224"/>
      <c r="AT698" s="224"/>
      <c r="AU698" s="224"/>
      <c r="AV698" s="224"/>
      <c r="AW698" s="224"/>
      <c r="AX698" s="224"/>
      <c r="AY698" s="224"/>
    </row>
    <row r="699">
      <c r="A699" s="219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5"/>
      <c r="AA699" s="225"/>
      <c r="AB699" s="225"/>
      <c r="AC699" s="225"/>
      <c r="AD699" s="225"/>
      <c r="AE699" s="225"/>
      <c r="AF699" s="225"/>
      <c r="AG699" s="220"/>
      <c r="AH699" s="220"/>
      <c r="AI699" s="220"/>
      <c r="AJ699" s="220"/>
      <c r="AK699" s="220"/>
      <c r="AL699" s="220"/>
      <c r="AM699" s="220"/>
      <c r="AN699" s="220"/>
      <c r="AO699" s="267"/>
      <c r="AP699" s="220"/>
      <c r="AQ699" s="224"/>
      <c r="AR699" s="224"/>
      <c r="AS699" s="224"/>
      <c r="AT699" s="224"/>
      <c r="AU699" s="224"/>
      <c r="AV699" s="224"/>
      <c r="AW699" s="224"/>
      <c r="AX699" s="224"/>
      <c r="AY699" s="224"/>
    </row>
    <row r="700">
      <c r="A700" s="219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5"/>
      <c r="AA700" s="225"/>
      <c r="AB700" s="225"/>
      <c r="AC700" s="225"/>
      <c r="AD700" s="225"/>
      <c r="AE700" s="225"/>
      <c r="AF700" s="225"/>
      <c r="AG700" s="220"/>
      <c r="AH700" s="220"/>
      <c r="AI700" s="220"/>
      <c r="AJ700" s="220"/>
      <c r="AK700" s="220"/>
      <c r="AL700" s="220"/>
      <c r="AM700" s="220"/>
      <c r="AN700" s="220"/>
      <c r="AO700" s="267"/>
      <c r="AP700" s="220"/>
      <c r="AQ700" s="224"/>
      <c r="AR700" s="224"/>
      <c r="AS700" s="224"/>
      <c r="AT700" s="224"/>
      <c r="AU700" s="224"/>
      <c r="AV700" s="224"/>
      <c r="AW700" s="224"/>
      <c r="AX700" s="224"/>
      <c r="AY700" s="224"/>
    </row>
    <row r="701">
      <c r="A701" s="219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5"/>
      <c r="AA701" s="225"/>
      <c r="AB701" s="225"/>
      <c r="AC701" s="225"/>
      <c r="AD701" s="225"/>
      <c r="AE701" s="225"/>
      <c r="AF701" s="225"/>
      <c r="AG701" s="220"/>
      <c r="AH701" s="220"/>
      <c r="AI701" s="220"/>
      <c r="AJ701" s="220"/>
      <c r="AK701" s="220"/>
      <c r="AL701" s="220"/>
      <c r="AM701" s="220"/>
      <c r="AN701" s="220"/>
      <c r="AO701" s="267"/>
      <c r="AP701" s="220"/>
      <c r="AQ701" s="224"/>
      <c r="AR701" s="224"/>
      <c r="AS701" s="224"/>
      <c r="AT701" s="224"/>
      <c r="AU701" s="224"/>
      <c r="AV701" s="224"/>
      <c r="AW701" s="224"/>
      <c r="AX701" s="224"/>
      <c r="AY701" s="224"/>
    </row>
    <row r="702">
      <c r="A702" s="219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5"/>
      <c r="AA702" s="225"/>
      <c r="AB702" s="225"/>
      <c r="AC702" s="225"/>
      <c r="AD702" s="225"/>
      <c r="AE702" s="225"/>
      <c r="AF702" s="225"/>
      <c r="AG702" s="220"/>
      <c r="AH702" s="220"/>
      <c r="AI702" s="220"/>
      <c r="AJ702" s="220"/>
      <c r="AK702" s="220"/>
      <c r="AL702" s="220"/>
      <c r="AM702" s="220"/>
      <c r="AN702" s="220"/>
      <c r="AO702" s="267"/>
      <c r="AP702" s="220"/>
      <c r="AQ702" s="224"/>
      <c r="AR702" s="224"/>
      <c r="AS702" s="224"/>
      <c r="AT702" s="224"/>
      <c r="AU702" s="224"/>
      <c r="AV702" s="224"/>
      <c r="AW702" s="224"/>
      <c r="AX702" s="224"/>
      <c r="AY702" s="224"/>
    </row>
    <row r="703">
      <c r="A703" s="219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5"/>
      <c r="AA703" s="225"/>
      <c r="AB703" s="225"/>
      <c r="AC703" s="225"/>
      <c r="AD703" s="225"/>
      <c r="AE703" s="225"/>
      <c r="AF703" s="225"/>
      <c r="AG703" s="220"/>
      <c r="AH703" s="220"/>
      <c r="AI703" s="220"/>
      <c r="AJ703" s="220"/>
      <c r="AK703" s="220"/>
      <c r="AL703" s="220"/>
      <c r="AM703" s="220"/>
      <c r="AN703" s="220"/>
      <c r="AO703" s="267"/>
      <c r="AP703" s="220"/>
      <c r="AQ703" s="224"/>
      <c r="AR703" s="224"/>
      <c r="AS703" s="224"/>
      <c r="AT703" s="224"/>
      <c r="AU703" s="224"/>
      <c r="AV703" s="224"/>
      <c r="AW703" s="224"/>
      <c r="AX703" s="224"/>
      <c r="AY703" s="224"/>
    </row>
    <row r="704">
      <c r="A704" s="219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5"/>
      <c r="AA704" s="225"/>
      <c r="AB704" s="225"/>
      <c r="AC704" s="225"/>
      <c r="AD704" s="225"/>
      <c r="AE704" s="225"/>
      <c r="AF704" s="225"/>
      <c r="AG704" s="220"/>
      <c r="AH704" s="220"/>
      <c r="AI704" s="220"/>
      <c r="AJ704" s="220"/>
      <c r="AK704" s="220"/>
      <c r="AL704" s="220"/>
      <c r="AM704" s="220"/>
      <c r="AN704" s="220"/>
      <c r="AO704" s="267"/>
      <c r="AP704" s="220"/>
      <c r="AQ704" s="224"/>
      <c r="AR704" s="224"/>
      <c r="AS704" s="224"/>
      <c r="AT704" s="224"/>
      <c r="AU704" s="224"/>
      <c r="AV704" s="224"/>
      <c r="AW704" s="224"/>
      <c r="AX704" s="224"/>
      <c r="AY704" s="224"/>
    </row>
    <row r="705">
      <c r="A705" s="219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5"/>
      <c r="AA705" s="225"/>
      <c r="AB705" s="225"/>
      <c r="AC705" s="225"/>
      <c r="AD705" s="225"/>
      <c r="AE705" s="225"/>
      <c r="AF705" s="225"/>
      <c r="AG705" s="220"/>
      <c r="AH705" s="220"/>
      <c r="AI705" s="220"/>
      <c r="AJ705" s="220"/>
      <c r="AK705" s="220"/>
      <c r="AL705" s="220"/>
      <c r="AM705" s="220"/>
      <c r="AN705" s="220"/>
      <c r="AO705" s="267"/>
      <c r="AP705" s="220"/>
      <c r="AQ705" s="224"/>
      <c r="AR705" s="224"/>
      <c r="AS705" s="224"/>
      <c r="AT705" s="224"/>
      <c r="AU705" s="224"/>
      <c r="AV705" s="224"/>
      <c r="AW705" s="224"/>
      <c r="AX705" s="224"/>
      <c r="AY705" s="224"/>
    </row>
    <row r="706">
      <c r="A706" s="219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5"/>
      <c r="AA706" s="225"/>
      <c r="AB706" s="225"/>
      <c r="AC706" s="225"/>
      <c r="AD706" s="225"/>
      <c r="AE706" s="225"/>
      <c r="AF706" s="225"/>
      <c r="AG706" s="220"/>
      <c r="AH706" s="220"/>
      <c r="AI706" s="220"/>
      <c r="AJ706" s="220"/>
      <c r="AK706" s="220"/>
      <c r="AL706" s="220"/>
      <c r="AM706" s="220"/>
      <c r="AN706" s="220"/>
      <c r="AO706" s="267"/>
      <c r="AP706" s="220"/>
      <c r="AQ706" s="224"/>
      <c r="AR706" s="224"/>
      <c r="AS706" s="224"/>
      <c r="AT706" s="224"/>
      <c r="AU706" s="224"/>
      <c r="AV706" s="224"/>
      <c r="AW706" s="224"/>
      <c r="AX706" s="224"/>
      <c r="AY706" s="224"/>
    </row>
    <row r="707">
      <c r="A707" s="219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5"/>
      <c r="AA707" s="225"/>
      <c r="AB707" s="225"/>
      <c r="AC707" s="225"/>
      <c r="AD707" s="225"/>
      <c r="AE707" s="225"/>
      <c r="AF707" s="225"/>
      <c r="AG707" s="220"/>
      <c r="AH707" s="220"/>
      <c r="AI707" s="220"/>
      <c r="AJ707" s="220"/>
      <c r="AK707" s="220"/>
      <c r="AL707" s="220"/>
      <c r="AM707" s="220"/>
      <c r="AN707" s="220"/>
      <c r="AO707" s="267"/>
      <c r="AP707" s="220"/>
      <c r="AQ707" s="224"/>
      <c r="AR707" s="224"/>
      <c r="AS707" s="224"/>
      <c r="AT707" s="224"/>
      <c r="AU707" s="224"/>
      <c r="AV707" s="224"/>
      <c r="AW707" s="224"/>
      <c r="AX707" s="224"/>
      <c r="AY707" s="224"/>
    </row>
    <row r="708">
      <c r="A708" s="219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5"/>
      <c r="AA708" s="225"/>
      <c r="AB708" s="225"/>
      <c r="AC708" s="225"/>
      <c r="AD708" s="225"/>
      <c r="AE708" s="225"/>
      <c r="AF708" s="225"/>
      <c r="AG708" s="220"/>
      <c r="AH708" s="220"/>
      <c r="AI708" s="220"/>
      <c r="AJ708" s="220"/>
      <c r="AK708" s="220"/>
      <c r="AL708" s="220"/>
      <c r="AM708" s="220"/>
      <c r="AN708" s="220"/>
      <c r="AO708" s="267"/>
      <c r="AP708" s="220"/>
      <c r="AQ708" s="224"/>
      <c r="AR708" s="224"/>
      <c r="AS708" s="224"/>
      <c r="AT708" s="224"/>
      <c r="AU708" s="224"/>
      <c r="AV708" s="224"/>
      <c r="AW708" s="224"/>
      <c r="AX708" s="224"/>
      <c r="AY708" s="224"/>
    </row>
    <row r="709">
      <c r="A709" s="219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5"/>
      <c r="AA709" s="225"/>
      <c r="AB709" s="225"/>
      <c r="AC709" s="225"/>
      <c r="AD709" s="225"/>
      <c r="AE709" s="225"/>
      <c r="AF709" s="225"/>
      <c r="AG709" s="220"/>
      <c r="AH709" s="220"/>
      <c r="AI709" s="220"/>
      <c r="AJ709" s="220"/>
      <c r="AK709" s="220"/>
      <c r="AL709" s="220"/>
      <c r="AM709" s="220"/>
      <c r="AN709" s="220"/>
      <c r="AO709" s="267"/>
      <c r="AP709" s="220"/>
      <c r="AQ709" s="224"/>
      <c r="AR709" s="224"/>
      <c r="AS709" s="224"/>
      <c r="AT709" s="224"/>
      <c r="AU709" s="224"/>
      <c r="AV709" s="224"/>
      <c r="AW709" s="224"/>
      <c r="AX709" s="224"/>
      <c r="AY709" s="224"/>
    </row>
    <row r="710">
      <c r="A710" s="219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5"/>
      <c r="AA710" s="225"/>
      <c r="AB710" s="225"/>
      <c r="AC710" s="225"/>
      <c r="AD710" s="225"/>
      <c r="AE710" s="225"/>
      <c r="AF710" s="225"/>
      <c r="AG710" s="220"/>
      <c r="AH710" s="220"/>
      <c r="AI710" s="220"/>
      <c r="AJ710" s="220"/>
      <c r="AK710" s="220"/>
      <c r="AL710" s="220"/>
      <c r="AM710" s="220"/>
      <c r="AN710" s="220"/>
      <c r="AO710" s="267"/>
      <c r="AP710" s="220"/>
      <c r="AQ710" s="224"/>
      <c r="AR710" s="224"/>
      <c r="AS710" s="224"/>
      <c r="AT710" s="224"/>
      <c r="AU710" s="224"/>
      <c r="AV710" s="224"/>
      <c r="AW710" s="224"/>
      <c r="AX710" s="224"/>
      <c r="AY710" s="224"/>
    </row>
    <row r="711">
      <c r="A711" s="219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5"/>
      <c r="AA711" s="225"/>
      <c r="AB711" s="225"/>
      <c r="AC711" s="225"/>
      <c r="AD711" s="225"/>
      <c r="AE711" s="225"/>
      <c r="AF711" s="225"/>
      <c r="AG711" s="220"/>
      <c r="AH711" s="220"/>
      <c r="AI711" s="220"/>
      <c r="AJ711" s="220"/>
      <c r="AK711" s="220"/>
      <c r="AL711" s="220"/>
      <c r="AM711" s="220"/>
      <c r="AN711" s="220"/>
      <c r="AO711" s="267"/>
      <c r="AP711" s="220"/>
      <c r="AQ711" s="224"/>
      <c r="AR711" s="224"/>
      <c r="AS711" s="224"/>
      <c r="AT711" s="224"/>
      <c r="AU711" s="224"/>
      <c r="AV711" s="224"/>
      <c r="AW711" s="224"/>
      <c r="AX711" s="224"/>
      <c r="AY711" s="224"/>
    </row>
    <row r="712">
      <c r="A712" s="219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5"/>
      <c r="AA712" s="225"/>
      <c r="AB712" s="225"/>
      <c r="AC712" s="225"/>
      <c r="AD712" s="225"/>
      <c r="AE712" s="225"/>
      <c r="AF712" s="225"/>
      <c r="AG712" s="220"/>
      <c r="AH712" s="220"/>
      <c r="AI712" s="220"/>
      <c r="AJ712" s="220"/>
      <c r="AK712" s="220"/>
      <c r="AL712" s="220"/>
      <c r="AM712" s="220"/>
      <c r="AN712" s="220"/>
      <c r="AO712" s="267"/>
      <c r="AP712" s="220"/>
      <c r="AQ712" s="224"/>
      <c r="AR712" s="224"/>
      <c r="AS712" s="224"/>
      <c r="AT712" s="224"/>
      <c r="AU712" s="224"/>
      <c r="AV712" s="224"/>
      <c r="AW712" s="224"/>
      <c r="AX712" s="224"/>
      <c r="AY712" s="224"/>
    </row>
    <row r="713">
      <c r="A713" s="219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5"/>
      <c r="AA713" s="225"/>
      <c r="AB713" s="225"/>
      <c r="AC713" s="225"/>
      <c r="AD713" s="225"/>
      <c r="AE713" s="225"/>
      <c r="AF713" s="225"/>
      <c r="AG713" s="220"/>
      <c r="AH713" s="220"/>
      <c r="AI713" s="220"/>
      <c r="AJ713" s="220"/>
      <c r="AK713" s="220"/>
      <c r="AL713" s="220"/>
      <c r="AM713" s="220"/>
      <c r="AN713" s="220"/>
      <c r="AO713" s="267"/>
      <c r="AP713" s="220"/>
      <c r="AQ713" s="224"/>
      <c r="AR713" s="224"/>
      <c r="AS713" s="224"/>
      <c r="AT713" s="224"/>
      <c r="AU713" s="224"/>
      <c r="AV713" s="224"/>
      <c r="AW713" s="224"/>
      <c r="AX713" s="224"/>
      <c r="AY713" s="224"/>
    </row>
    <row r="714">
      <c r="A714" s="219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5"/>
      <c r="AA714" s="225"/>
      <c r="AB714" s="225"/>
      <c r="AC714" s="225"/>
      <c r="AD714" s="225"/>
      <c r="AE714" s="225"/>
      <c r="AF714" s="225"/>
      <c r="AG714" s="220"/>
      <c r="AH714" s="220"/>
      <c r="AI714" s="220"/>
      <c r="AJ714" s="220"/>
      <c r="AK714" s="220"/>
      <c r="AL714" s="220"/>
      <c r="AM714" s="220"/>
      <c r="AN714" s="220"/>
      <c r="AO714" s="267"/>
      <c r="AP714" s="220"/>
      <c r="AQ714" s="224"/>
      <c r="AR714" s="224"/>
      <c r="AS714" s="224"/>
      <c r="AT714" s="224"/>
      <c r="AU714" s="224"/>
      <c r="AV714" s="224"/>
      <c r="AW714" s="224"/>
      <c r="AX714" s="224"/>
      <c r="AY714" s="224"/>
    </row>
    <row r="715">
      <c r="A715" s="219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5"/>
      <c r="AA715" s="225"/>
      <c r="AB715" s="225"/>
      <c r="AC715" s="225"/>
      <c r="AD715" s="225"/>
      <c r="AE715" s="225"/>
      <c r="AF715" s="225"/>
      <c r="AG715" s="220"/>
      <c r="AH715" s="220"/>
      <c r="AI715" s="220"/>
      <c r="AJ715" s="220"/>
      <c r="AK715" s="220"/>
      <c r="AL715" s="220"/>
      <c r="AM715" s="220"/>
      <c r="AN715" s="220"/>
      <c r="AO715" s="267"/>
      <c r="AP715" s="220"/>
      <c r="AQ715" s="224"/>
      <c r="AR715" s="224"/>
      <c r="AS715" s="224"/>
      <c r="AT715" s="224"/>
      <c r="AU715" s="224"/>
      <c r="AV715" s="224"/>
      <c r="AW715" s="224"/>
      <c r="AX715" s="224"/>
      <c r="AY715" s="224"/>
    </row>
    <row r="716">
      <c r="A716" s="219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5"/>
      <c r="AA716" s="225"/>
      <c r="AB716" s="225"/>
      <c r="AC716" s="225"/>
      <c r="AD716" s="225"/>
      <c r="AE716" s="225"/>
      <c r="AF716" s="225"/>
      <c r="AG716" s="220"/>
      <c r="AH716" s="220"/>
      <c r="AI716" s="220"/>
      <c r="AJ716" s="220"/>
      <c r="AK716" s="220"/>
      <c r="AL716" s="220"/>
      <c r="AM716" s="220"/>
      <c r="AN716" s="220"/>
      <c r="AO716" s="267"/>
      <c r="AP716" s="220"/>
      <c r="AQ716" s="224"/>
      <c r="AR716" s="224"/>
      <c r="AS716" s="224"/>
      <c r="AT716" s="224"/>
      <c r="AU716" s="224"/>
      <c r="AV716" s="224"/>
      <c r="AW716" s="224"/>
      <c r="AX716" s="224"/>
      <c r="AY716" s="224"/>
    </row>
    <row r="717">
      <c r="A717" s="219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5"/>
      <c r="AA717" s="225"/>
      <c r="AB717" s="225"/>
      <c r="AC717" s="225"/>
      <c r="AD717" s="225"/>
      <c r="AE717" s="225"/>
      <c r="AF717" s="225"/>
      <c r="AG717" s="220"/>
      <c r="AH717" s="220"/>
      <c r="AI717" s="220"/>
      <c r="AJ717" s="220"/>
      <c r="AK717" s="220"/>
      <c r="AL717" s="220"/>
      <c r="AM717" s="220"/>
      <c r="AN717" s="220"/>
      <c r="AO717" s="267"/>
      <c r="AP717" s="220"/>
      <c r="AQ717" s="224"/>
      <c r="AR717" s="224"/>
      <c r="AS717" s="224"/>
      <c r="AT717" s="224"/>
      <c r="AU717" s="224"/>
      <c r="AV717" s="224"/>
      <c r="AW717" s="224"/>
      <c r="AX717" s="224"/>
      <c r="AY717" s="224"/>
    </row>
    <row r="718">
      <c r="A718" s="219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5"/>
      <c r="AA718" s="225"/>
      <c r="AB718" s="225"/>
      <c r="AC718" s="225"/>
      <c r="AD718" s="225"/>
      <c r="AE718" s="225"/>
      <c r="AF718" s="225"/>
      <c r="AG718" s="220"/>
      <c r="AH718" s="220"/>
      <c r="AI718" s="220"/>
      <c r="AJ718" s="220"/>
      <c r="AK718" s="220"/>
      <c r="AL718" s="220"/>
      <c r="AM718" s="220"/>
      <c r="AN718" s="220"/>
      <c r="AO718" s="267"/>
      <c r="AP718" s="220"/>
      <c r="AQ718" s="224"/>
      <c r="AR718" s="224"/>
      <c r="AS718" s="224"/>
      <c r="AT718" s="224"/>
      <c r="AU718" s="224"/>
      <c r="AV718" s="224"/>
      <c r="AW718" s="224"/>
      <c r="AX718" s="224"/>
      <c r="AY718" s="224"/>
    </row>
    <row r="719">
      <c r="A719" s="219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5"/>
      <c r="AA719" s="225"/>
      <c r="AB719" s="225"/>
      <c r="AC719" s="225"/>
      <c r="AD719" s="225"/>
      <c r="AE719" s="225"/>
      <c r="AF719" s="225"/>
      <c r="AG719" s="220"/>
      <c r="AH719" s="220"/>
      <c r="AI719" s="220"/>
      <c r="AJ719" s="220"/>
      <c r="AK719" s="220"/>
      <c r="AL719" s="220"/>
      <c r="AM719" s="220"/>
      <c r="AN719" s="220"/>
      <c r="AO719" s="267"/>
      <c r="AP719" s="220"/>
      <c r="AQ719" s="224"/>
      <c r="AR719" s="224"/>
      <c r="AS719" s="224"/>
      <c r="AT719" s="224"/>
      <c r="AU719" s="224"/>
      <c r="AV719" s="224"/>
      <c r="AW719" s="224"/>
      <c r="AX719" s="224"/>
      <c r="AY719" s="224"/>
    </row>
    <row r="720">
      <c r="A720" s="219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5"/>
      <c r="AA720" s="225"/>
      <c r="AB720" s="225"/>
      <c r="AC720" s="225"/>
      <c r="AD720" s="225"/>
      <c r="AE720" s="225"/>
      <c r="AF720" s="225"/>
      <c r="AG720" s="220"/>
      <c r="AH720" s="220"/>
      <c r="AI720" s="220"/>
      <c r="AJ720" s="220"/>
      <c r="AK720" s="220"/>
      <c r="AL720" s="220"/>
      <c r="AM720" s="220"/>
      <c r="AN720" s="220"/>
      <c r="AO720" s="267"/>
      <c r="AP720" s="220"/>
      <c r="AQ720" s="224"/>
      <c r="AR720" s="224"/>
      <c r="AS720" s="224"/>
      <c r="AT720" s="224"/>
      <c r="AU720" s="224"/>
      <c r="AV720" s="224"/>
      <c r="AW720" s="224"/>
      <c r="AX720" s="224"/>
      <c r="AY720" s="224"/>
    </row>
    <row r="721">
      <c r="A721" s="219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5"/>
      <c r="AA721" s="225"/>
      <c r="AB721" s="225"/>
      <c r="AC721" s="225"/>
      <c r="AD721" s="225"/>
      <c r="AE721" s="225"/>
      <c r="AF721" s="225"/>
      <c r="AG721" s="220"/>
      <c r="AH721" s="220"/>
      <c r="AI721" s="220"/>
      <c r="AJ721" s="220"/>
      <c r="AK721" s="220"/>
      <c r="AL721" s="220"/>
      <c r="AM721" s="220"/>
      <c r="AN721" s="220"/>
      <c r="AO721" s="267"/>
      <c r="AP721" s="220"/>
      <c r="AQ721" s="224"/>
      <c r="AR721" s="224"/>
      <c r="AS721" s="224"/>
      <c r="AT721" s="224"/>
      <c r="AU721" s="224"/>
      <c r="AV721" s="224"/>
      <c r="AW721" s="224"/>
      <c r="AX721" s="224"/>
      <c r="AY721" s="224"/>
    </row>
    <row r="722">
      <c r="A722" s="219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5"/>
      <c r="AA722" s="225"/>
      <c r="AB722" s="225"/>
      <c r="AC722" s="225"/>
      <c r="AD722" s="225"/>
      <c r="AE722" s="225"/>
      <c r="AF722" s="225"/>
      <c r="AG722" s="220"/>
      <c r="AH722" s="220"/>
      <c r="AI722" s="220"/>
      <c r="AJ722" s="220"/>
      <c r="AK722" s="220"/>
      <c r="AL722" s="220"/>
      <c r="AM722" s="220"/>
      <c r="AN722" s="220"/>
      <c r="AO722" s="267"/>
      <c r="AP722" s="220"/>
      <c r="AQ722" s="224"/>
      <c r="AR722" s="224"/>
      <c r="AS722" s="224"/>
      <c r="AT722" s="224"/>
      <c r="AU722" s="224"/>
      <c r="AV722" s="224"/>
      <c r="AW722" s="224"/>
      <c r="AX722" s="224"/>
      <c r="AY722" s="224"/>
    </row>
    <row r="723">
      <c r="A723" s="219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5"/>
      <c r="AA723" s="225"/>
      <c r="AB723" s="225"/>
      <c r="AC723" s="225"/>
      <c r="AD723" s="225"/>
      <c r="AE723" s="225"/>
      <c r="AF723" s="225"/>
      <c r="AG723" s="220"/>
      <c r="AH723" s="220"/>
      <c r="AI723" s="220"/>
      <c r="AJ723" s="220"/>
      <c r="AK723" s="220"/>
      <c r="AL723" s="220"/>
      <c r="AM723" s="220"/>
      <c r="AN723" s="220"/>
      <c r="AO723" s="267"/>
      <c r="AP723" s="220"/>
      <c r="AQ723" s="224"/>
      <c r="AR723" s="224"/>
      <c r="AS723" s="224"/>
      <c r="AT723" s="224"/>
      <c r="AU723" s="224"/>
      <c r="AV723" s="224"/>
      <c r="AW723" s="224"/>
      <c r="AX723" s="224"/>
      <c r="AY723" s="224"/>
    </row>
    <row r="724">
      <c r="A724" s="219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5"/>
      <c r="AA724" s="225"/>
      <c r="AB724" s="225"/>
      <c r="AC724" s="225"/>
      <c r="AD724" s="225"/>
      <c r="AE724" s="225"/>
      <c r="AF724" s="225"/>
      <c r="AG724" s="220"/>
      <c r="AH724" s="220"/>
      <c r="AI724" s="220"/>
      <c r="AJ724" s="220"/>
      <c r="AK724" s="220"/>
      <c r="AL724" s="220"/>
      <c r="AM724" s="220"/>
      <c r="AN724" s="220"/>
      <c r="AO724" s="267"/>
      <c r="AP724" s="220"/>
      <c r="AQ724" s="224"/>
      <c r="AR724" s="224"/>
      <c r="AS724" s="224"/>
      <c r="AT724" s="224"/>
      <c r="AU724" s="224"/>
      <c r="AV724" s="224"/>
      <c r="AW724" s="224"/>
      <c r="AX724" s="224"/>
      <c r="AY724" s="224"/>
    </row>
    <row r="725">
      <c r="A725" s="219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5"/>
      <c r="AA725" s="225"/>
      <c r="AB725" s="225"/>
      <c r="AC725" s="225"/>
      <c r="AD725" s="225"/>
      <c r="AE725" s="225"/>
      <c r="AF725" s="225"/>
      <c r="AG725" s="220"/>
      <c r="AH725" s="220"/>
      <c r="AI725" s="220"/>
      <c r="AJ725" s="220"/>
      <c r="AK725" s="220"/>
      <c r="AL725" s="220"/>
      <c r="AM725" s="220"/>
      <c r="AN725" s="220"/>
      <c r="AO725" s="267"/>
      <c r="AP725" s="220"/>
      <c r="AQ725" s="224"/>
      <c r="AR725" s="224"/>
      <c r="AS725" s="224"/>
      <c r="AT725" s="224"/>
      <c r="AU725" s="224"/>
      <c r="AV725" s="224"/>
      <c r="AW725" s="224"/>
      <c r="AX725" s="224"/>
      <c r="AY725" s="224"/>
    </row>
    <row r="726">
      <c r="A726" s="219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5"/>
      <c r="AA726" s="225"/>
      <c r="AB726" s="225"/>
      <c r="AC726" s="225"/>
      <c r="AD726" s="225"/>
      <c r="AE726" s="225"/>
      <c r="AF726" s="225"/>
      <c r="AG726" s="220"/>
      <c r="AH726" s="220"/>
      <c r="AI726" s="220"/>
      <c r="AJ726" s="220"/>
      <c r="AK726" s="220"/>
      <c r="AL726" s="220"/>
      <c r="AM726" s="220"/>
      <c r="AN726" s="220"/>
      <c r="AO726" s="267"/>
      <c r="AP726" s="220"/>
      <c r="AQ726" s="224"/>
      <c r="AR726" s="224"/>
      <c r="AS726" s="224"/>
      <c r="AT726" s="224"/>
      <c r="AU726" s="224"/>
      <c r="AV726" s="224"/>
      <c r="AW726" s="224"/>
      <c r="AX726" s="224"/>
      <c r="AY726" s="224"/>
    </row>
    <row r="727">
      <c r="A727" s="219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5"/>
      <c r="AA727" s="225"/>
      <c r="AB727" s="225"/>
      <c r="AC727" s="225"/>
      <c r="AD727" s="225"/>
      <c r="AE727" s="225"/>
      <c r="AF727" s="225"/>
      <c r="AG727" s="220"/>
      <c r="AH727" s="220"/>
      <c r="AI727" s="220"/>
      <c r="AJ727" s="220"/>
      <c r="AK727" s="220"/>
      <c r="AL727" s="220"/>
      <c r="AM727" s="220"/>
      <c r="AN727" s="220"/>
      <c r="AO727" s="267"/>
      <c r="AP727" s="220"/>
      <c r="AQ727" s="224"/>
      <c r="AR727" s="224"/>
      <c r="AS727" s="224"/>
      <c r="AT727" s="224"/>
      <c r="AU727" s="224"/>
      <c r="AV727" s="224"/>
      <c r="AW727" s="224"/>
      <c r="AX727" s="224"/>
      <c r="AY727" s="224"/>
    </row>
    <row r="728">
      <c r="A728" s="219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5"/>
      <c r="AA728" s="225"/>
      <c r="AB728" s="225"/>
      <c r="AC728" s="225"/>
      <c r="AD728" s="225"/>
      <c r="AE728" s="225"/>
      <c r="AF728" s="225"/>
      <c r="AG728" s="220"/>
      <c r="AH728" s="220"/>
      <c r="AI728" s="220"/>
      <c r="AJ728" s="220"/>
      <c r="AK728" s="220"/>
      <c r="AL728" s="220"/>
      <c r="AM728" s="220"/>
      <c r="AN728" s="220"/>
      <c r="AO728" s="267"/>
      <c r="AP728" s="220"/>
      <c r="AQ728" s="224"/>
      <c r="AR728" s="224"/>
      <c r="AS728" s="224"/>
      <c r="AT728" s="224"/>
      <c r="AU728" s="224"/>
      <c r="AV728" s="224"/>
      <c r="AW728" s="224"/>
      <c r="AX728" s="224"/>
      <c r="AY728" s="224"/>
    </row>
    <row r="729">
      <c r="A729" s="219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5"/>
      <c r="AA729" s="225"/>
      <c r="AB729" s="225"/>
      <c r="AC729" s="225"/>
      <c r="AD729" s="225"/>
      <c r="AE729" s="225"/>
      <c r="AF729" s="225"/>
      <c r="AG729" s="220"/>
      <c r="AH729" s="220"/>
      <c r="AI729" s="220"/>
      <c r="AJ729" s="220"/>
      <c r="AK729" s="220"/>
      <c r="AL729" s="220"/>
      <c r="AM729" s="220"/>
      <c r="AN729" s="220"/>
      <c r="AO729" s="267"/>
      <c r="AP729" s="220"/>
      <c r="AQ729" s="224"/>
      <c r="AR729" s="224"/>
      <c r="AS729" s="224"/>
      <c r="AT729" s="224"/>
      <c r="AU729" s="224"/>
      <c r="AV729" s="224"/>
      <c r="AW729" s="224"/>
      <c r="AX729" s="224"/>
      <c r="AY729" s="224"/>
    </row>
    <row r="730">
      <c r="A730" s="219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5"/>
      <c r="AA730" s="225"/>
      <c r="AB730" s="225"/>
      <c r="AC730" s="225"/>
      <c r="AD730" s="225"/>
      <c r="AE730" s="225"/>
      <c r="AF730" s="225"/>
      <c r="AG730" s="220"/>
      <c r="AH730" s="220"/>
      <c r="AI730" s="220"/>
      <c r="AJ730" s="220"/>
      <c r="AK730" s="220"/>
      <c r="AL730" s="220"/>
      <c r="AM730" s="220"/>
      <c r="AN730" s="220"/>
      <c r="AO730" s="267"/>
      <c r="AP730" s="220"/>
      <c r="AQ730" s="224"/>
      <c r="AR730" s="224"/>
      <c r="AS730" s="224"/>
      <c r="AT730" s="224"/>
      <c r="AU730" s="224"/>
      <c r="AV730" s="224"/>
      <c r="AW730" s="224"/>
      <c r="AX730" s="224"/>
      <c r="AY730" s="224"/>
    </row>
    <row r="731">
      <c r="A731" s="219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5"/>
      <c r="AA731" s="225"/>
      <c r="AB731" s="225"/>
      <c r="AC731" s="225"/>
      <c r="AD731" s="225"/>
      <c r="AE731" s="225"/>
      <c r="AF731" s="225"/>
      <c r="AG731" s="220"/>
      <c r="AH731" s="220"/>
      <c r="AI731" s="220"/>
      <c r="AJ731" s="220"/>
      <c r="AK731" s="220"/>
      <c r="AL731" s="220"/>
      <c r="AM731" s="220"/>
      <c r="AN731" s="220"/>
      <c r="AO731" s="267"/>
      <c r="AP731" s="220"/>
      <c r="AQ731" s="224"/>
      <c r="AR731" s="224"/>
      <c r="AS731" s="224"/>
      <c r="AT731" s="224"/>
      <c r="AU731" s="224"/>
      <c r="AV731" s="224"/>
      <c r="AW731" s="224"/>
      <c r="AX731" s="224"/>
      <c r="AY731" s="224"/>
    </row>
    <row r="732">
      <c r="A732" s="219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5"/>
      <c r="AA732" s="225"/>
      <c r="AB732" s="225"/>
      <c r="AC732" s="225"/>
      <c r="AD732" s="225"/>
      <c r="AE732" s="225"/>
      <c r="AF732" s="225"/>
      <c r="AG732" s="220"/>
      <c r="AH732" s="220"/>
      <c r="AI732" s="220"/>
      <c r="AJ732" s="220"/>
      <c r="AK732" s="220"/>
      <c r="AL732" s="220"/>
      <c r="AM732" s="220"/>
      <c r="AN732" s="220"/>
      <c r="AO732" s="267"/>
      <c r="AP732" s="220"/>
      <c r="AQ732" s="224"/>
      <c r="AR732" s="224"/>
      <c r="AS732" s="224"/>
      <c r="AT732" s="224"/>
      <c r="AU732" s="224"/>
      <c r="AV732" s="224"/>
      <c r="AW732" s="224"/>
      <c r="AX732" s="224"/>
      <c r="AY732" s="224"/>
    </row>
    <row r="733">
      <c r="A733" s="219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5"/>
      <c r="AA733" s="225"/>
      <c r="AB733" s="225"/>
      <c r="AC733" s="225"/>
      <c r="AD733" s="225"/>
      <c r="AE733" s="225"/>
      <c r="AF733" s="225"/>
      <c r="AG733" s="220"/>
      <c r="AH733" s="220"/>
      <c r="AI733" s="220"/>
      <c r="AJ733" s="220"/>
      <c r="AK733" s="220"/>
      <c r="AL733" s="220"/>
      <c r="AM733" s="220"/>
      <c r="AN733" s="220"/>
      <c r="AO733" s="267"/>
      <c r="AP733" s="220"/>
      <c r="AQ733" s="224"/>
      <c r="AR733" s="224"/>
      <c r="AS733" s="224"/>
      <c r="AT733" s="224"/>
      <c r="AU733" s="224"/>
      <c r="AV733" s="224"/>
      <c r="AW733" s="224"/>
      <c r="AX733" s="224"/>
      <c r="AY733" s="224"/>
    </row>
    <row r="734">
      <c r="A734" s="219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5"/>
      <c r="AA734" s="225"/>
      <c r="AB734" s="225"/>
      <c r="AC734" s="225"/>
      <c r="AD734" s="225"/>
      <c r="AE734" s="225"/>
      <c r="AF734" s="225"/>
      <c r="AG734" s="220"/>
      <c r="AH734" s="220"/>
      <c r="AI734" s="220"/>
      <c r="AJ734" s="220"/>
      <c r="AK734" s="220"/>
      <c r="AL734" s="220"/>
      <c r="AM734" s="220"/>
      <c r="AN734" s="220"/>
      <c r="AO734" s="267"/>
      <c r="AP734" s="220"/>
      <c r="AQ734" s="224"/>
      <c r="AR734" s="224"/>
      <c r="AS734" s="224"/>
      <c r="AT734" s="224"/>
      <c r="AU734" s="224"/>
      <c r="AV734" s="224"/>
      <c r="AW734" s="224"/>
      <c r="AX734" s="224"/>
      <c r="AY734" s="224"/>
    </row>
    <row r="735">
      <c r="A735" s="219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5"/>
      <c r="AA735" s="225"/>
      <c r="AB735" s="225"/>
      <c r="AC735" s="225"/>
      <c r="AD735" s="225"/>
      <c r="AE735" s="225"/>
      <c r="AF735" s="225"/>
      <c r="AG735" s="220"/>
      <c r="AH735" s="220"/>
      <c r="AI735" s="220"/>
      <c r="AJ735" s="220"/>
      <c r="AK735" s="220"/>
      <c r="AL735" s="220"/>
      <c r="AM735" s="220"/>
      <c r="AN735" s="220"/>
      <c r="AO735" s="267"/>
      <c r="AP735" s="220"/>
      <c r="AQ735" s="224"/>
      <c r="AR735" s="224"/>
      <c r="AS735" s="224"/>
      <c r="AT735" s="224"/>
      <c r="AU735" s="224"/>
      <c r="AV735" s="224"/>
      <c r="AW735" s="224"/>
      <c r="AX735" s="224"/>
      <c r="AY735" s="224"/>
    </row>
    <row r="736">
      <c r="A736" s="219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5"/>
      <c r="AA736" s="225"/>
      <c r="AB736" s="225"/>
      <c r="AC736" s="225"/>
      <c r="AD736" s="225"/>
      <c r="AE736" s="225"/>
      <c r="AF736" s="225"/>
      <c r="AG736" s="220"/>
      <c r="AH736" s="220"/>
      <c r="AI736" s="220"/>
      <c r="AJ736" s="220"/>
      <c r="AK736" s="220"/>
      <c r="AL736" s="220"/>
      <c r="AM736" s="220"/>
      <c r="AN736" s="220"/>
      <c r="AO736" s="267"/>
      <c r="AP736" s="220"/>
      <c r="AQ736" s="224"/>
      <c r="AR736" s="224"/>
      <c r="AS736" s="224"/>
      <c r="AT736" s="224"/>
      <c r="AU736" s="224"/>
      <c r="AV736" s="224"/>
      <c r="AW736" s="224"/>
      <c r="AX736" s="224"/>
      <c r="AY736" s="224"/>
    </row>
    <row r="737">
      <c r="A737" s="219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5"/>
      <c r="AA737" s="225"/>
      <c r="AB737" s="225"/>
      <c r="AC737" s="225"/>
      <c r="AD737" s="225"/>
      <c r="AE737" s="225"/>
      <c r="AF737" s="225"/>
      <c r="AG737" s="220"/>
      <c r="AH737" s="220"/>
      <c r="AI737" s="220"/>
      <c r="AJ737" s="220"/>
      <c r="AK737" s="220"/>
      <c r="AL737" s="220"/>
      <c r="AM737" s="220"/>
      <c r="AN737" s="220"/>
      <c r="AO737" s="267"/>
      <c r="AP737" s="220"/>
      <c r="AQ737" s="224"/>
      <c r="AR737" s="224"/>
      <c r="AS737" s="224"/>
      <c r="AT737" s="224"/>
      <c r="AU737" s="224"/>
      <c r="AV737" s="224"/>
      <c r="AW737" s="224"/>
      <c r="AX737" s="224"/>
      <c r="AY737" s="224"/>
    </row>
    <row r="738">
      <c r="A738" s="219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5"/>
      <c r="AA738" s="225"/>
      <c r="AB738" s="225"/>
      <c r="AC738" s="225"/>
      <c r="AD738" s="225"/>
      <c r="AE738" s="225"/>
      <c r="AF738" s="225"/>
      <c r="AG738" s="220"/>
      <c r="AH738" s="220"/>
      <c r="AI738" s="220"/>
      <c r="AJ738" s="220"/>
      <c r="AK738" s="220"/>
      <c r="AL738" s="220"/>
      <c r="AM738" s="220"/>
      <c r="AN738" s="220"/>
      <c r="AO738" s="267"/>
      <c r="AP738" s="220"/>
      <c r="AQ738" s="224"/>
      <c r="AR738" s="224"/>
      <c r="AS738" s="224"/>
      <c r="AT738" s="224"/>
      <c r="AU738" s="224"/>
      <c r="AV738" s="224"/>
      <c r="AW738" s="224"/>
      <c r="AX738" s="224"/>
      <c r="AY738" s="224"/>
    </row>
    <row r="739">
      <c r="A739" s="219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5"/>
      <c r="AA739" s="225"/>
      <c r="AB739" s="225"/>
      <c r="AC739" s="225"/>
      <c r="AD739" s="225"/>
      <c r="AE739" s="225"/>
      <c r="AF739" s="225"/>
      <c r="AG739" s="220"/>
      <c r="AH739" s="220"/>
      <c r="AI739" s="220"/>
      <c r="AJ739" s="220"/>
      <c r="AK739" s="220"/>
      <c r="AL739" s="220"/>
      <c r="AM739" s="220"/>
      <c r="AN739" s="220"/>
      <c r="AO739" s="267"/>
      <c r="AP739" s="220"/>
      <c r="AQ739" s="224"/>
      <c r="AR739" s="224"/>
      <c r="AS739" s="224"/>
      <c r="AT739" s="224"/>
      <c r="AU739" s="224"/>
      <c r="AV739" s="224"/>
      <c r="AW739" s="224"/>
      <c r="AX739" s="224"/>
      <c r="AY739" s="224"/>
    </row>
    <row r="740">
      <c r="A740" s="219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5"/>
      <c r="AA740" s="225"/>
      <c r="AB740" s="225"/>
      <c r="AC740" s="225"/>
      <c r="AD740" s="225"/>
      <c r="AE740" s="225"/>
      <c r="AF740" s="225"/>
      <c r="AG740" s="220"/>
      <c r="AH740" s="220"/>
      <c r="AI740" s="220"/>
      <c r="AJ740" s="220"/>
      <c r="AK740" s="220"/>
      <c r="AL740" s="220"/>
      <c r="AM740" s="220"/>
      <c r="AN740" s="220"/>
      <c r="AO740" s="267"/>
      <c r="AP740" s="220"/>
      <c r="AQ740" s="224"/>
      <c r="AR740" s="224"/>
      <c r="AS740" s="224"/>
      <c r="AT740" s="224"/>
      <c r="AU740" s="224"/>
      <c r="AV740" s="224"/>
      <c r="AW740" s="224"/>
      <c r="AX740" s="224"/>
      <c r="AY740" s="224"/>
    </row>
    <row r="741">
      <c r="A741" s="219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5"/>
      <c r="AA741" s="225"/>
      <c r="AB741" s="225"/>
      <c r="AC741" s="225"/>
      <c r="AD741" s="225"/>
      <c r="AE741" s="225"/>
      <c r="AF741" s="225"/>
      <c r="AG741" s="220"/>
      <c r="AH741" s="220"/>
      <c r="AI741" s="220"/>
      <c r="AJ741" s="220"/>
      <c r="AK741" s="220"/>
      <c r="AL741" s="220"/>
      <c r="AM741" s="220"/>
      <c r="AN741" s="220"/>
      <c r="AO741" s="267"/>
      <c r="AP741" s="220"/>
      <c r="AQ741" s="224"/>
      <c r="AR741" s="224"/>
      <c r="AS741" s="224"/>
      <c r="AT741" s="224"/>
      <c r="AU741" s="224"/>
      <c r="AV741" s="224"/>
      <c r="AW741" s="224"/>
      <c r="AX741" s="224"/>
      <c r="AY741" s="224"/>
    </row>
    <row r="742">
      <c r="A742" s="219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5"/>
      <c r="AA742" s="225"/>
      <c r="AB742" s="225"/>
      <c r="AC742" s="225"/>
      <c r="AD742" s="225"/>
      <c r="AE742" s="225"/>
      <c r="AF742" s="225"/>
      <c r="AG742" s="220"/>
      <c r="AH742" s="220"/>
      <c r="AI742" s="220"/>
      <c r="AJ742" s="220"/>
      <c r="AK742" s="220"/>
      <c r="AL742" s="220"/>
      <c r="AM742" s="220"/>
      <c r="AN742" s="220"/>
      <c r="AO742" s="267"/>
      <c r="AP742" s="220"/>
      <c r="AQ742" s="224"/>
      <c r="AR742" s="224"/>
      <c r="AS742" s="224"/>
      <c r="AT742" s="224"/>
      <c r="AU742" s="224"/>
      <c r="AV742" s="224"/>
      <c r="AW742" s="224"/>
      <c r="AX742" s="224"/>
      <c r="AY742" s="224"/>
    </row>
    <row r="743">
      <c r="A743" s="219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5"/>
      <c r="AA743" s="225"/>
      <c r="AB743" s="225"/>
      <c r="AC743" s="225"/>
      <c r="AD743" s="225"/>
      <c r="AE743" s="225"/>
      <c r="AF743" s="225"/>
      <c r="AG743" s="220"/>
      <c r="AH743" s="220"/>
      <c r="AI743" s="220"/>
      <c r="AJ743" s="220"/>
      <c r="AK743" s="220"/>
      <c r="AL743" s="220"/>
      <c r="AM743" s="220"/>
      <c r="AN743" s="220"/>
      <c r="AO743" s="267"/>
      <c r="AP743" s="220"/>
      <c r="AQ743" s="224"/>
      <c r="AR743" s="224"/>
      <c r="AS743" s="224"/>
      <c r="AT743" s="224"/>
      <c r="AU743" s="224"/>
      <c r="AV743" s="224"/>
      <c r="AW743" s="224"/>
      <c r="AX743" s="224"/>
      <c r="AY743" s="224"/>
    </row>
    <row r="744">
      <c r="A744" s="219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5"/>
      <c r="AA744" s="225"/>
      <c r="AB744" s="225"/>
      <c r="AC744" s="225"/>
      <c r="AD744" s="225"/>
      <c r="AE744" s="225"/>
      <c r="AF744" s="225"/>
      <c r="AG744" s="220"/>
      <c r="AH744" s="220"/>
      <c r="AI744" s="220"/>
      <c r="AJ744" s="220"/>
      <c r="AK744" s="220"/>
      <c r="AL744" s="220"/>
      <c r="AM744" s="220"/>
      <c r="AN744" s="220"/>
      <c r="AO744" s="267"/>
      <c r="AP744" s="220"/>
      <c r="AQ744" s="224"/>
      <c r="AR744" s="224"/>
      <c r="AS744" s="224"/>
      <c r="AT744" s="224"/>
      <c r="AU744" s="224"/>
      <c r="AV744" s="224"/>
      <c r="AW744" s="224"/>
      <c r="AX744" s="224"/>
      <c r="AY744" s="224"/>
    </row>
    <row r="745">
      <c r="A745" s="219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5"/>
      <c r="AA745" s="225"/>
      <c r="AB745" s="225"/>
      <c r="AC745" s="225"/>
      <c r="AD745" s="225"/>
      <c r="AE745" s="225"/>
      <c r="AF745" s="225"/>
      <c r="AG745" s="220"/>
      <c r="AH745" s="220"/>
      <c r="AI745" s="220"/>
      <c r="AJ745" s="220"/>
      <c r="AK745" s="220"/>
      <c r="AL745" s="220"/>
      <c r="AM745" s="220"/>
      <c r="AN745" s="220"/>
      <c r="AO745" s="267"/>
      <c r="AP745" s="220"/>
      <c r="AQ745" s="224"/>
      <c r="AR745" s="224"/>
      <c r="AS745" s="224"/>
      <c r="AT745" s="224"/>
      <c r="AU745" s="224"/>
      <c r="AV745" s="224"/>
      <c r="AW745" s="224"/>
      <c r="AX745" s="224"/>
      <c r="AY745" s="224"/>
    </row>
    <row r="746">
      <c r="A746" s="219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5"/>
      <c r="AA746" s="225"/>
      <c r="AB746" s="225"/>
      <c r="AC746" s="225"/>
      <c r="AD746" s="225"/>
      <c r="AE746" s="225"/>
      <c r="AF746" s="225"/>
      <c r="AG746" s="220"/>
      <c r="AH746" s="220"/>
      <c r="AI746" s="220"/>
      <c r="AJ746" s="220"/>
      <c r="AK746" s="220"/>
      <c r="AL746" s="220"/>
      <c r="AM746" s="220"/>
      <c r="AN746" s="220"/>
      <c r="AO746" s="267"/>
      <c r="AP746" s="220"/>
      <c r="AQ746" s="224"/>
      <c r="AR746" s="224"/>
      <c r="AS746" s="224"/>
      <c r="AT746" s="224"/>
      <c r="AU746" s="224"/>
      <c r="AV746" s="224"/>
      <c r="AW746" s="224"/>
      <c r="AX746" s="224"/>
      <c r="AY746" s="224"/>
    </row>
    <row r="747">
      <c r="A747" s="219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5"/>
      <c r="AA747" s="225"/>
      <c r="AB747" s="225"/>
      <c r="AC747" s="225"/>
      <c r="AD747" s="225"/>
      <c r="AE747" s="225"/>
      <c r="AF747" s="225"/>
      <c r="AG747" s="220"/>
      <c r="AH747" s="220"/>
      <c r="AI747" s="220"/>
      <c r="AJ747" s="220"/>
      <c r="AK747" s="220"/>
      <c r="AL747" s="220"/>
      <c r="AM747" s="220"/>
      <c r="AN747" s="220"/>
      <c r="AO747" s="267"/>
      <c r="AP747" s="220"/>
      <c r="AQ747" s="224"/>
      <c r="AR747" s="224"/>
      <c r="AS747" s="224"/>
      <c r="AT747" s="224"/>
      <c r="AU747" s="224"/>
      <c r="AV747" s="224"/>
      <c r="AW747" s="224"/>
      <c r="AX747" s="224"/>
      <c r="AY747" s="224"/>
    </row>
    <row r="748">
      <c r="A748" s="219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5"/>
      <c r="AA748" s="225"/>
      <c r="AB748" s="225"/>
      <c r="AC748" s="225"/>
      <c r="AD748" s="225"/>
      <c r="AE748" s="225"/>
      <c r="AF748" s="225"/>
      <c r="AG748" s="220"/>
      <c r="AH748" s="220"/>
      <c r="AI748" s="220"/>
      <c r="AJ748" s="220"/>
      <c r="AK748" s="220"/>
      <c r="AL748" s="220"/>
      <c r="AM748" s="220"/>
      <c r="AN748" s="220"/>
      <c r="AO748" s="267"/>
      <c r="AP748" s="220"/>
      <c r="AQ748" s="224"/>
      <c r="AR748" s="224"/>
      <c r="AS748" s="224"/>
      <c r="AT748" s="224"/>
      <c r="AU748" s="224"/>
      <c r="AV748" s="224"/>
      <c r="AW748" s="224"/>
      <c r="AX748" s="224"/>
      <c r="AY748" s="224"/>
    </row>
    <row r="749">
      <c r="A749" s="219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5"/>
      <c r="AA749" s="225"/>
      <c r="AB749" s="225"/>
      <c r="AC749" s="225"/>
      <c r="AD749" s="225"/>
      <c r="AE749" s="225"/>
      <c r="AF749" s="225"/>
      <c r="AG749" s="220"/>
      <c r="AH749" s="220"/>
      <c r="AI749" s="220"/>
      <c r="AJ749" s="220"/>
      <c r="AK749" s="220"/>
      <c r="AL749" s="220"/>
      <c r="AM749" s="220"/>
      <c r="AN749" s="220"/>
      <c r="AO749" s="267"/>
      <c r="AP749" s="220"/>
      <c r="AQ749" s="224"/>
      <c r="AR749" s="224"/>
      <c r="AS749" s="224"/>
      <c r="AT749" s="224"/>
      <c r="AU749" s="224"/>
      <c r="AV749" s="224"/>
      <c r="AW749" s="224"/>
      <c r="AX749" s="224"/>
      <c r="AY749" s="224"/>
    </row>
    <row r="750">
      <c r="A750" s="219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5"/>
      <c r="AA750" s="225"/>
      <c r="AB750" s="225"/>
      <c r="AC750" s="225"/>
      <c r="AD750" s="225"/>
      <c r="AE750" s="225"/>
      <c r="AF750" s="225"/>
      <c r="AG750" s="220"/>
      <c r="AH750" s="220"/>
      <c r="AI750" s="220"/>
      <c r="AJ750" s="220"/>
      <c r="AK750" s="220"/>
      <c r="AL750" s="220"/>
      <c r="AM750" s="220"/>
      <c r="AN750" s="220"/>
      <c r="AO750" s="267"/>
      <c r="AP750" s="220"/>
      <c r="AQ750" s="224"/>
      <c r="AR750" s="224"/>
      <c r="AS750" s="224"/>
      <c r="AT750" s="224"/>
      <c r="AU750" s="224"/>
      <c r="AV750" s="224"/>
      <c r="AW750" s="224"/>
      <c r="AX750" s="224"/>
      <c r="AY750" s="224"/>
    </row>
    <row r="751">
      <c r="A751" s="219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5"/>
      <c r="AA751" s="225"/>
      <c r="AB751" s="225"/>
      <c r="AC751" s="225"/>
      <c r="AD751" s="225"/>
      <c r="AE751" s="225"/>
      <c r="AF751" s="225"/>
      <c r="AG751" s="220"/>
      <c r="AH751" s="220"/>
      <c r="AI751" s="220"/>
      <c r="AJ751" s="220"/>
      <c r="AK751" s="220"/>
      <c r="AL751" s="220"/>
      <c r="AM751" s="220"/>
      <c r="AN751" s="220"/>
      <c r="AO751" s="267"/>
      <c r="AP751" s="220"/>
      <c r="AQ751" s="224"/>
      <c r="AR751" s="224"/>
      <c r="AS751" s="224"/>
      <c r="AT751" s="224"/>
      <c r="AU751" s="224"/>
      <c r="AV751" s="224"/>
      <c r="AW751" s="224"/>
      <c r="AX751" s="224"/>
      <c r="AY751" s="224"/>
    </row>
    <row r="752">
      <c r="A752" s="219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5"/>
      <c r="AA752" s="225"/>
      <c r="AB752" s="225"/>
      <c r="AC752" s="225"/>
      <c r="AD752" s="225"/>
      <c r="AE752" s="225"/>
      <c r="AF752" s="225"/>
      <c r="AG752" s="220"/>
      <c r="AH752" s="220"/>
      <c r="AI752" s="220"/>
      <c r="AJ752" s="220"/>
      <c r="AK752" s="220"/>
      <c r="AL752" s="220"/>
      <c r="AM752" s="220"/>
      <c r="AN752" s="220"/>
      <c r="AO752" s="267"/>
      <c r="AP752" s="220"/>
      <c r="AQ752" s="224"/>
      <c r="AR752" s="224"/>
      <c r="AS752" s="224"/>
      <c r="AT752" s="224"/>
      <c r="AU752" s="224"/>
      <c r="AV752" s="224"/>
      <c r="AW752" s="224"/>
      <c r="AX752" s="224"/>
      <c r="AY752" s="224"/>
    </row>
    <row r="753">
      <c r="A753" s="219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5"/>
      <c r="AA753" s="225"/>
      <c r="AB753" s="225"/>
      <c r="AC753" s="225"/>
      <c r="AD753" s="225"/>
      <c r="AE753" s="225"/>
      <c r="AF753" s="225"/>
      <c r="AG753" s="220"/>
      <c r="AH753" s="220"/>
      <c r="AI753" s="220"/>
      <c r="AJ753" s="220"/>
      <c r="AK753" s="220"/>
      <c r="AL753" s="220"/>
      <c r="AM753" s="220"/>
      <c r="AN753" s="220"/>
      <c r="AO753" s="267"/>
      <c r="AP753" s="220"/>
      <c r="AQ753" s="224"/>
      <c r="AR753" s="224"/>
      <c r="AS753" s="224"/>
      <c r="AT753" s="224"/>
      <c r="AU753" s="224"/>
      <c r="AV753" s="224"/>
      <c r="AW753" s="224"/>
      <c r="AX753" s="224"/>
      <c r="AY753" s="224"/>
    </row>
    <row r="754">
      <c r="A754" s="219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5"/>
      <c r="AA754" s="225"/>
      <c r="AB754" s="225"/>
      <c r="AC754" s="225"/>
      <c r="AD754" s="225"/>
      <c r="AE754" s="225"/>
      <c r="AF754" s="225"/>
      <c r="AG754" s="220"/>
      <c r="AH754" s="220"/>
      <c r="AI754" s="220"/>
      <c r="AJ754" s="220"/>
      <c r="AK754" s="220"/>
      <c r="AL754" s="220"/>
      <c r="AM754" s="220"/>
      <c r="AN754" s="220"/>
      <c r="AO754" s="267"/>
      <c r="AP754" s="220"/>
      <c r="AQ754" s="224"/>
      <c r="AR754" s="224"/>
      <c r="AS754" s="224"/>
      <c r="AT754" s="224"/>
      <c r="AU754" s="224"/>
      <c r="AV754" s="224"/>
      <c r="AW754" s="224"/>
      <c r="AX754" s="224"/>
      <c r="AY754" s="224"/>
    </row>
    <row r="755">
      <c r="A755" s="219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5"/>
      <c r="AA755" s="225"/>
      <c r="AB755" s="225"/>
      <c r="AC755" s="225"/>
      <c r="AD755" s="225"/>
      <c r="AE755" s="225"/>
      <c r="AF755" s="225"/>
      <c r="AG755" s="220"/>
      <c r="AH755" s="220"/>
      <c r="AI755" s="220"/>
      <c r="AJ755" s="220"/>
      <c r="AK755" s="220"/>
      <c r="AL755" s="220"/>
      <c r="AM755" s="220"/>
      <c r="AN755" s="220"/>
      <c r="AO755" s="267"/>
      <c r="AP755" s="220"/>
      <c r="AQ755" s="224"/>
      <c r="AR755" s="224"/>
      <c r="AS755" s="224"/>
      <c r="AT755" s="224"/>
      <c r="AU755" s="224"/>
      <c r="AV755" s="224"/>
      <c r="AW755" s="224"/>
      <c r="AX755" s="224"/>
      <c r="AY755" s="224"/>
    </row>
    <row r="756">
      <c r="A756" s="219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5"/>
      <c r="AA756" s="225"/>
      <c r="AB756" s="225"/>
      <c r="AC756" s="225"/>
      <c r="AD756" s="225"/>
      <c r="AE756" s="225"/>
      <c r="AF756" s="225"/>
      <c r="AG756" s="220"/>
      <c r="AH756" s="220"/>
      <c r="AI756" s="220"/>
      <c r="AJ756" s="220"/>
      <c r="AK756" s="220"/>
      <c r="AL756" s="220"/>
      <c r="AM756" s="220"/>
      <c r="AN756" s="220"/>
      <c r="AO756" s="267"/>
      <c r="AP756" s="220"/>
      <c r="AQ756" s="224"/>
      <c r="AR756" s="224"/>
      <c r="AS756" s="224"/>
      <c r="AT756" s="224"/>
      <c r="AU756" s="224"/>
      <c r="AV756" s="224"/>
      <c r="AW756" s="224"/>
      <c r="AX756" s="224"/>
      <c r="AY756" s="224"/>
    </row>
    <row r="757">
      <c r="A757" s="219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5"/>
      <c r="AA757" s="225"/>
      <c r="AB757" s="225"/>
      <c r="AC757" s="225"/>
      <c r="AD757" s="225"/>
      <c r="AE757" s="225"/>
      <c r="AF757" s="225"/>
      <c r="AG757" s="220"/>
      <c r="AH757" s="220"/>
      <c r="AI757" s="220"/>
      <c r="AJ757" s="220"/>
      <c r="AK757" s="220"/>
      <c r="AL757" s="220"/>
      <c r="AM757" s="220"/>
      <c r="AN757" s="220"/>
      <c r="AO757" s="267"/>
      <c r="AP757" s="220"/>
      <c r="AQ757" s="224"/>
      <c r="AR757" s="224"/>
      <c r="AS757" s="224"/>
      <c r="AT757" s="224"/>
      <c r="AU757" s="224"/>
      <c r="AV757" s="224"/>
      <c r="AW757" s="224"/>
      <c r="AX757" s="224"/>
      <c r="AY757" s="224"/>
    </row>
    <row r="758">
      <c r="A758" s="219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5"/>
      <c r="AA758" s="225"/>
      <c r="AB758" s="225"/>
      <c r="AC758" s="225"/>
      <c r="AD758" s="225"/>
      <c r="AE758" s="225"/>
      <c r="AF758" s="225"/>
      <c r="AG758" s="220"/>
      <c r="AH758" s="220"/>
      <c r="AI758" s="220"/>
      <c r="AJ758" s="220"/>
      <c r="AK758" s="220"/>
      <c r="AL758" s="220"/>
      <c r="AM758" s="220"/>
      <c r="AN758" s="220"/>
      <c r="AO758" s="267"/>
      <c r="AP758" s="220"/>
      <c r="AQ758" s="224"/>
      <c r="AR758" s="224"/>
      <c r="AS758" s="224"/>
      <c r="AT758" s="224"/>
      <c r="AU758" s="224"/>
      <c r="AV758" s="224"/>
      <c r="AW758" s="224"/>
      <c r="AX758" s="224"/>
      <c r="AY758" s="224"/>
    </row>
    <row r="759">
      <c r="A759" s="219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5"/>
      <c r="AA759" s="225"/>
      <c r="AB759" s="225"/>
      <c r="AC759" s="225"/>
      <c r="AD759" s="225"/>
      <c r="AE759" s="225"/>
      <c r="AF759" s="225"/>
      <c r="AG759" s="220"/>
      <c r="AH759" s="220"/>
      <c r="AI759" s="220"/>
      <c r="AJ759" s="220"/>
      <c r="AK759" s="220"/>
      <c r="AL759" s="220"/>
      <c r="AM759" s="220"/>
      <c r="AN759" s="220"/>
      <c r="AO759" s="267"/>
      <c r="AP759" s="220"/>
      <c r="AQ759" s="224"/>
      <c r="AR759" s="224"/>
      <c r="AS759" s="224"/>
      <c r="AT759" s="224"/>
      <c r="AU759" s="224"/>
      <c r="AV759" s="224"/>
      <c r="AW759" s="224"/>
      <c r="AX759" s="224"/>
      <c r="AY759" s="224"/>
    </row>
    <row r="760">
      <c r="A760" s="219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5"/>
      <c r="AA760" s="225"/>
      <c r="AB760" s="225"/>
      <c r="AC760" s="225"/>
      <c r="AD760" s="225"/>
      <c r="AE760" s="225"/>
      <c r="AF760" s="225"/>
      <c r="AG760" s="220"/>
      <c r="AH760" s="220"/>
      <c r="AI760" s="220"/>
      <c r="AJ760" s="220"/>
      <c r="AK760" s="220"/>
      <c r="AL760" s="220"/>
      <c r="AM760" s="220"/>
      <c r="AN760" s="220"/>
      <c r="AO760" s="267"/>
      <c r="AP760" s="220"/>
      <c r="AQ760" s="224"/>
      <c r="AR760" s="224"/>
      <c r="AS760" s="224"/>
      <c r="AT760" s="224"/>
      <c r="AU760" s="224"/>
      <c r="AV760" s="224"/>
      <c r="AW760" s="224"/>
      <c r="AX760" s="224"/>
      <c r="AY760" s="224"/>
    </row>
    <row r="761">
      <c r="A761" s="219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5"/>
      <c r="AA761" s="225"/>
      <c r="AB761" s="225"/>
      <c r="AC761" s="225"/>
      <c r="AD761" s="225"/>
      <c r="AE761" s="225"/>
      <c r="AF761" s="225"/>
      <c r="AG761" s="220"/>
      <c r="AH761" s="220"/>
      <c r="AI761" s="220"/>
      <c r="AJ761" s="220"/>
      <c r="AK761" s="220"/>
      <c r="AL761" s="220"/>
      <c r="AM761" s="220"/>
      <c r="AN761" s="220"/>
      <c r="AO761" s="267"/>
      <c r="AP761" s="220"/>
      <c r="AQ761" s="224"/>
      <c r="AR761" s="224"/>
      <c r="AS761" s="224"/>
      <c r="AT761" s="224"/>
      <c r="AU761" s="224"/>
      <c r="AV761" s="224"/>
      <c r="AW761" s="224"/>
      <c r="AX761" s="224"/>
      <c r="AY761" s="224"/>
    </row>
    <row r="762">
      <c r="A762" s="219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5"/>
      <c r="AA762" s="225"/>
      <c r="AB762" s="225"/>
      <c r="AC762" s="225"/>
      <c r="AD762" s="225"/>
      <c r="AE762" s="225"/>
      <c r="AF762" s="225"/>
      <c r="AG762" s="220"/>
      <c r="AH762" s="220"/>
      <c r="AI762" s="220"/>
      <c r="AJ762" s="220"/>
      <c r="AK762" s="220"/>
      <c r="AL762" s="220"/>
      <c r="AM762" s="220"/>
      <c r="AN762" s="220"/>
      <c r="AO762" s="267"/>
      <c r="AP762" s="220"/>
      <c r="AQ762" s="224"/>
      <c r="AR762" s="224"/>
      <c r="AS762" s="224"/>
      <c r="AT762" s="224"/>
      <c r="AU762" s="224"/>
      <c r="AV762" s="224"/>
      <c r="AW762" s="224"/>
      <c r="AX762" s="224"/>
      <c r="AY762" s="224"/>
    </row>
    <row r="763">
      <c r="A763" s="219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5"/>
      <c r="AA763" s="225"/>
      <c r="AB763" s="225"/>
      <c r="AC763" s="225"/>
      <c r="AD763" s="225"/>
      <c r="AE763" s="225"/>
      <c r="AF763" s="225"/>
      <c r="AG763" s="220"/>
      <c r="AH763" s="220"/>
      <c r="AI763" s="220"/>
      <c r="AJ763" s="220"/>
      <c r="AK763" s="220"/>
      <c r="AL763" s="220"/>
      <c r="AM763" s="220"/>
      <c r="AN763" s="220"/>
      <c r="AO763" s="267"/>
      <c r="AP763" s="220"/>
      <c r="AQ763" s="224"/>
      <c r="AR763" s="224"/>
      <c r="AS763" s="224"/>
      <c r="AT763" s="224"/>
      <c r="AU763" s="224"/>
      <c r="AV763" s="224"/>
      <c r="AW763" s="224"/>
      <c r="AX763" s="224"/>
      <c r="AY763" s="224"/>
    </row>
    <row r="764">
      <c r="A764" s="219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5"/>
      <c r="AA764" s="225"/>
      <c r="AB764" s="225"/>
      <c r="AC764" s="225"/>
      <c r="AD764" s="225"/>
      <c r="AE764" s="225"/>
      <c r="AF764" s="225"/>
      <c r="AG764" s="220"/>
      <c r="AH764" s="220"/>
      <c r="AI764" s="220"/>
      <c r="AJ764" s="220"/>
      <c r="AK764" s="220"/>
      <c r="AL764" s="220"/>
      <c r="AM764" s="220"/>
      <c r="AN764" s="220"/>
      <c r="AO764" s="267"/>
      <c r="AP764" s="220"/>
      <c r="AQ764" s="224"/>
      <c r="AR764" s="224"/>
      <c r="AS764" s="224"/>
      <c r="AT764" s="224"/>
      <c r="AU764" s="224"/>
      <c r="AV764" s="224"/>
      <c r="AW764" s="224"/>
      <c r="AX764" s="224"/>
      <c r="AY764" s="224"/>
    </row>
    <row r="765">
      <c r="A765" s="219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5"/>
      <c r="AA765" s="225"/>
      <c r="AB765" s="225"/>
      <c r="AC765" s="225"/>
      <c r="AD765" s="225"/>
      <c r="AE765" s="225"/>
      <c r="AF765" s="225"/>
      <c r="AG765" s="220"/>
      <c r="AH765" s="220"/>
      <c r="AI765" s="220"/>
      <c r="AJ765" s="220"/>
      <c r="AK765" s="220"/>
      <c r="AL765" s="220"/>
      <c r="AM765" s="220"/>
      <c r="AN765" s="220"/>
      <c r="AO765" s="267"/>
      <c r="AP765" s="220"/>
      <c r="AQ765" s="224"/>
      <c r="AR765" s="224"/>
      <c r="AS765" s="224"/>
      <c r="AT765" s="224"/>
      <c r="AU765" s="224"/>
      <c r="AV765" s="224"/>
      <c r="AW765" s="224"/>
      <c r="AX765" s="224"/>
      <c r="AY765" s="224"/>
    </row>
    <row r="766">
      <c r="A766" s="219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5"/>
      <c r="AA766" s="225"/>
      <c r="AB766" s="225"/>
      <c r="AC766" s="225"/>
      <c r="AD766" s="225"/>
      <c r="AE766" s="225"/>
      <c r="AF766" s="225"/>
      <c r="AG766" s="220"/>
      <c r="AH766" s="220"/>
      <c r="AI766" s="220"/>
      <c r="AJ766" s="220"/>
      <c r="AK766" s="220"/>
      <c r="AL766" s="220"/>
      <c r="AM766" s="220"/>
      <c r="AN766" s="220"/>
      <c r="AO766" s="267"/>
      <c r="AP766" s="220"/>
      <c r="AQ766" s="224"/>
      <c r="AR766" s="224"/>
      <c r="AS766" s="224"/>
      <c r="AT766" s="224"/>
      <c r="AU766" s="224"/>
      <c r="AV766" s="224"/>
      <c r="AW766" s="224"/>
      <c r="AX766" s="224"/>
      <c r="AY766" s="224"/>
    </row>
    <row r="767">
      <c r="A767" s="219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5"/>
      <c r="AA767" s="225"/>
      <c r="AB767" s="225"/>
      <c r="AC767" s="225"/>
      <c r="AD767" s="225"/>
      <c r="AE767" s="225"/>
      <c r="AF767" s="225"/>
      <c r="AG767" s="220"/>
      <c r="AH767" s="220"/>
      <c r="AI767" s="220"/>
      <c r="AJ767" s="220"/>
      <c r="AK767" s="220"/>
      <c r="AL767" s="220"/>
      <c r="AM767" s="220"/>
      <c r="AN767" s="220"/>
      <c r="AO767" s="267"/>
      <c r="AP767" s="220"/>
      <c r="AQ767" s="224"/>
      <c r="AR767" s="224"/>
      <c r="AS767" s="224"/>
      <c r="AT767" s="224"/>
      <c r="AU767" s="224"/>
      <c r="AV767" s="224"/>
      <c r="AW767" s="224"/>
      <c r="AX767" s="224"/>
      <c r="AY767" s="224"/>
    </row>
    <row r="768">
      <c r="A768" s="219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5"/>
      <c r="AA768" s="225"/>
      <c r="AB768" s="225"/>
      <c r="AC768" s="225"/>
      <c r="AD768" s="225"/>
      <c r="AE768" s="225"/>
      <c r="AF768" s="225"/>
      <c r="AG768" s="220"/>
      <c r="AH768" s="220"/>
      <c r="AI768" s="220"/>
      <c r="AJ768" s="220"/>
      <c r="AK768" s="220"/>
      <c r="AL768" s="220"/>
      <c r="AM768" s="220"/>
      <c r="AN768" s="220"/>
      <c r="AO768" s="267"/>
      <c r="AP768" s="220"/>
      <c r="AQ768" s="224"/>
      <c r="AR768" s="224"/>
      <c r="AS768" s="224"/>
      <c r="AT768" s="224"/>
      <c r="AU768" s="224"/>
      <c r="AV768" s="224"/>
      <c r="AW768" s="224"/>
      <c r="AX768" s="224"/>
      <c r="AY768" s="224"/>
    </row>
    <row r="769">
      <c r="A769" s="219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5"/>
      <c r="AA769" s="225"/>
      <c r="AB769" s="225"/>
      <c r="AC769" s="225"/>
      <c r="AD769" s="225"/>
      <c r="AE769" s="225"/>
      <c r="AF769" s="225"/>
      <c r="AG769" s="220"/>
      <c r="AH769" s="220"/>
      <c r="AI769" s="220"/>
      <c r="AJ769" s="220"/>
      <c r="AK769" s="220"/>
      <c r="AL769" s="220"/>
      <c r="AM769" s="220"/>
      <c r="AN769" s="220"/>
      <c r="AO769" s="267"/>
      <c r="AP769" s="220"/>
      <c r="AQ769" s="224"/>
      <c r="AR769" s="224"/>
      <c r="AS769" s="224"/>
      <c r="AT769" s="224"/>
      <c r="AU769" s="224"/>
      <c r="AV769" s="224"/>
      <c r="AW769" s="224"/>
      <c r="AX769" s="224"/>
      <c r="AY769" s="224"/>
    </row>
    <row r="770">
      <c r="A770" s="219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5"/>
      <c r="AA770" s="225"/>
      <c r="AB770" s="225"/>
      <c r="AC770" s="225"/>
      <c r="AD770" s="225"/>
      <c r="AE770" s="225"/>
      <c r="AF770" s="225"/>
      <c r="AG770" s="220"/>
      <c r="AH770" s="220"/>
      <c r="AI770" s="220"/>
      <c r="AJ770" s="220"/>
      <c r="AK770" s="220"/>
      <c r="AL770" s="220"/>
      <c r="AM770" s="220"/>
      <c r="AN770" s="220"/>
      <c r="AO770" s="267"/>
      <c r="AP770" s="220"/>
      <c r="AQ770" s="224"/>
      <c r="AR770" s="224"/>
      <c r="AS770" s="224"/>
      <c r="AT770" s="224"/>
      <c r="AU770" s="224"/>
      <c r="AV770" s="224"/>
      <c r="AW770" s="224"/>
      <c r="AX770" s="224"/>
      <c r="AY770" s="224"/>
    </row>
    <row r="771">
      <c r="A771" s="219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5"/>
      <c r="AA771" s="225"/>
      <c r="AB771" s="225"/>
      <c r="AC771" s="225"/>
      <c r="AD771" s="225"/>
      <c r="AE771" s="225"/>
      <c r="AF771" s="225"/>
      <c r="AG771" s="220"/>
      <c r="AH771" s="220"/>
      <c r="AI771" s="220"/>
      <c r="AJ771" s="220"/>
      <c r="AK771" s="220"/>
      <c r="AL771" s="220"/>
      <c r="AM771" s="220"/>
      <c r="AN771" s="220"/>
      <c r="AO771" s="267"/>
      <c r="AP771" s="220"/>
      <c r="AQ771" s="224"/>
      <c r="AR771" s="224"/>
      <c r="AS771" s="224"/>
      <c r="AT771" s="224"/>
      <c r="AU771" s="224"/>
      <c r="AV771" s="224"/>
      <c r="AW771" s="224"/>
      <c r="AX771" s="224"/>
      <c r="AY771" s="224"/>
    </row>
    <row r="772">
      <c r="A772" s="219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5"/>
      <c r="AA772" s="225"/>
      <c r="AB772" s="225"/>
      <c r="AC772" s="225"/>
      <c r="AD772" s="225"/>
      <c r="AE772" s="225"/>
      <c r="AF772" s="225"/>
      <c r="AG772" s="220"/>
      <c r="AH772" s="220"/>
      <c r="AI772" s="220"/>
      <c r="AJ772" s="220"/>
      <c r="AK772" s="220"/>
      <c r="AL772" s="220"/>
      <c r="AM772" s="220"/>
      <c r="AN772" s="220"/>
      <c r="AO772" s="267"/>
      <c r="AP772" s="220"/>
      <c r="AQ772" s="224"/>
      <c r="AR772" s="224"/>
      <c r="AS772" s="224"/>
      <c r="AT772" s="224"/>
      <c r="AU772" s="224"/>
      <c r="AV772" s="224"/>
      <c r="AW772" s="224"/>
      <c r="AX772" s="224"/>
      <c r="AY772" s="224"/>
    </row>
    <row r="773">
      <c r="A773" s="219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5"/>
      <c r="AA773" s="225"/>
      <c r="AB773" s="225"/>
      <c r="AC773" s="225"/>
      <c r="AD773" s="225"/>
      <c r="AE773" s="225"/>
      <c r="AF773" s="225"/>
      <c r="AG773" s="220"/>
      <c r="AH773" s="220"/>
      <c r="AI773" s="220"/>
      <c r="AJ773" s="220"/>
      <c r="AK773" s="220"/>
      <c r="AL773" s="220"/>
      <c r="AM773" s="220"/>
      <c r="AN773" s="220"/>
      <c r="AO773" s="267"/>
      <c r="AP773" s="220"/>
      <c r="AQ773" s="224"/>
      <c r="AR773" s="224"/>
      <c r="AS773" s="224"/>
      <c r="AT773" s="224"/>
      <c r="AU773" s="224"/>
      <c r="AV773" s="224"/>
      <c r="AW773" s="224"/>
      <c r="AX773" s="224"/>
      <c r="AY773" s="224"/>
    </row>
    <row r="774">
      <c r="A774" s="219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5"/>
      <c r="AA774" s="225"/>
      <c r="AB774" s="225"/>
      <c r="AC774" s="225"/>
      <c r="AD774" s="225"/>
      <c r="AE774" s="225"/>
      <c r="AF774" s="225"/>
      <c r="AG774" s="220"/>
      <c r="AH774" s="220"/>
      <c r="AI774" s="220"/>
      <c r="AJ774" s="220"/>
      <c r="AK774" s="220"/>
      <c r="AL774" s="220"/>
      <c r="AM774" s="220"/>
      <c r="AN774" s="220"/>
      <c r="AO774" s="267"/>
      <c r="AP774" s="220"/>
      <c r="AQ774" s="224"/>
      <c r="AR774" s="224"/>
      <c r="AS774" s="224"/>
      <c r="AT774" s="224"/>
      <c r="AU774" s="224"/>
      <c r="AV774" s="224"/>
      <c r="AW774" s="224"/>
      <c r="AX774" s="224"/>
      <c r="AY774" s="224"/>
    </row>
    <row r="775">
      <c r="A775" s="219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5"/>
      <c r="AA775" s="225"/>
      <c r="AB775" s="225"/>
      <c r="AC775" s="225"/>
      <c r="AD775" s="225"/>
      <c r="AE775" s="225"/>
      <c r="AF775" s="225"/>
      <c r="AG775" s="220"/>
      <c r="AH775" s="220"/>
      <c r="AI775" s="220"/>
      <c r="AJ775" s="220"/>
      <c r="AK775" s="220"/>
      <c r="AL775" s="220"/>
      <c r="AM775" s="220"/>
      <c r="AN775" s="220"/>
      <c r="AO775" s="267"/>
      <c r="AP775" s="220"/>
      <c r="AQ775" s="224"/>
      <c r="AR775" s="224"/>
      <c r="AS775" s="224"/>
      <c r="AT775" s="224"/>
      <c r="AU775" s="224"/>
      <c r="AV775" s="224"/>
      <c r="AW775" s="224"/>
      <c r="AX775" s="224"/>
      <c r="AY775" s="224"/>
    </row>
    <row r="776">
      <c r="A776" s="219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5"/>
      <c r="AA776" s="225"/>
      <c r="AB776" s="225"/>
      <c r="AC776" s="225"/>
      <c r="AD776" s="225"/>
      <c r="AE776" s="225"/>
      <c r="AF776" s="225"/>
      <c r="AG776" s="220"/>
      <c r="AH776" s="220"/>
      <c r="AI776" s="220"/>
      <c r="AJ776" s="220"/>
      <c r="AK776" s="220"/>
      <c r="AL776" s="220"/>
      <c r="AM776" s="220"/>
      <c r="AN776" s="220"/>
      <c r="AO776" s="267"/>
      <c r="AP776" s="220"/>
      <c r="AQ776" s="224"/>
      <c r="AR776" s="224"/>
      <c r="AS776" s="224"/>
      <c r="AT776" s="224"/>
      <c r="AU776" s="224"/>
      <c r="AV776" s="224"/>
      <c r="AW776" s="224"/>
      <c r="AX776" s="224"/>
      <c r="AY776" s="224"/>
    </row>
    <row r="777">
      <c r="A777" s="219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5"/>
      <c r="AA777" s="225"/>
      <c r="AB777" s="225"/>
      <c r="AC777" s="225"/>
      <c r="AD777" s="225"/>
      <c r="AE777" s="225"/>
      <c r="AF777" s="225"/>
      <c r="AG777" s="220"/>
      <c r="AH777" s="220"/>
      <c r="AI777" s="220"/>
      <c r="AJ777" s="220"/>
      <c r="AK777" s="220"/>
      <c r="AL777" s="220"/>
      <c r="AM777" s="220"/>
      <c r="AN777" s="220"/>
      <c r="AO777" s="267"/>
      <c r="AP777" s="220"/>
      <c r="AQ777" s="224"/>
      <c r="AR777" s="224"/>
      <c r="AS777" s="224"/>
      <c r="AT777" s="224"/>
      <c r="AU777" s="224"/>
      <c r="AV777" s="224"/>
      <c r="AW777" s="224"/>
      <c r="AX777" s="224"/>
      <c r="AY777" s="224"/>
    </row>
    <row r="778">
      <c r="A778" s="219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5"/>
      <c r="AA778" s="225"/>
      <c r="AB778" s="225"/>
      <c r="AC778" s="225"/>
      <c r="AD778" s="225"/>
      <c r="AE778" s="225"/>
      <c r="AF778" s="225"/>
      <c r="AG778" s="220"/>
      <c r="AH778" s="220"/>
      <c r="AI778" s="220"/>
      <c r="AJ778" s="220"/>
      <c r="AK778" s="220"/>
      <c r="AL778" s="220"/>
      <c r="AM778" s="220"/>
      <c r="AN778" s="220"/>
      <c r="AO778" s="267"/>
      <c r="AP778" s="220"/>
      <c r="AQ778" s="224"/>
      <c r="AR778" s="224"/>
      <c r="AS778" s="224"/>
      <c r="AT778" s="224"/>
      <c r="AU778" s="224"/>
      <c r="AV778" s="224"/>
      <c r="AW778" s="224"/>
      <c r="AX778" s="224"/>
      <c r="AY778" s="224"/>
    </row>
    <row r="779">
      <c r="A779" s="219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5"/>
      <c r="AA779" s="225"/>
      <c r="AB779" s="225"/>
      <c r="AC779" s="225"/>
      <c r="AD779" s="225"/>
      <c r="AE779" s="225"/>
      <c r="AF779" s="225"/>
      <c r="AG779" s="220"/>
      <c r="AH779" s="220"/>
      <c r="AI779" s="220"/>
      <c r="AJ779" s="220"/>
      <c r="AK779" s="220"/>
      <c r="AL779" s="220"/>
      <c r="AM779" s="220"/>
      <c r="AN779" s="220"/>
      <c r="AO779" s="267"/>
      <c r="AP779" s="220"/>
      <c r="AQ779" s="224"/>
      <c r="AR779" s="224"/>
      <c r="AS779" s="224"/>
      <c r="AT779" s="224"/>
      <c r="AU779" s="224"/>
      <c r="AV779" s="224"/>
      <c r="AW779" s="224"/>
      <c r="AX779" s="224"/>
      <c r="AY779" s="224"/>
    </row>
    <row r="780">
      <c r="A780" s="219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5"/>
      <c r="AA780" s="225"/>
      <c r="AB780" s="225"/>
      <c r="AC780" s="225"/>
      <c r="AD780" s="225"/>
      <c r="AE780" s="225"/>
      <c r="AF780" s="225"/>
      <c r="AG780" s="220"/>
      <c r="AH780" s="220"/>
      <c r="AI780" s="220"/>
      <c r="AJ780" s="220"/>
      <c r="AK780" s="220"/>
      <c r="AL780" s="220"/>
      <c r="AM780" s="220"/>
      <c r="AN780" s="220"/>
      <c r="AO780" s="267"/>
      <c r="AP780" s="220"/>
      <c r="AQ780" s="224"/>
      <c r="AR780" s="224"/>
      <c r="AS780" s="224"/>
      <c r="AT780" s="224"/>
      <c r="AU780" s="224"/>
      <c r="AV780" s="224"/>
      <c r="AW780" s="224"/>
      <c r="AX780" s="224"/>
      <c r="AY780" s="224"/>
    </row>
    <row r="781">
      <c r="A781" s="219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5"/>
      <c r="AA781" s="225"/>
      <c r="AB781" s="225"/>
      <c r="AC781" s="225"/>
      <c r="AD781" s="225"/>
      <c r="AE781" s="225"/>
      <c r="AF781" s="225"/>
      <c r="AG781" s="220"/>
      <c r="AH781" s="220"/>
      <c r="AI781" s="220"/>
      <c r="AJ781" s="220"/>
      <c r="AK781" s="220"/>
      <c r="AL781" s="220"/>
      <c r="AM781" s="220"/>
      <c r="AN781" s="220"/>
      <c r="AO781" s="267"/>
      <c r="AP781" s="220"/>
      <c r="AQ781" s="224"/>
      <c r="AR781" s="224"/>
      <c r="AS781" s="224"/>
      <c r="AT781" s="224"/>
      <c r="AU781" s="224"/>
      <c r="AV781" s="224"/>
      <c r="AW781" s="224"/>
      <c r="AX781" s="224"/>
      <c r="AY781" s="224"/>
    </row>
    <row r="782">
      <c r="A782" s="219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5"/>
      <c r="AA782" s="225"/>
      <c r="AB782" s="225"/>
      <c r="AC782" s="225"/>
      <c r="AD782" s="225"/>
      <c r="AE782" s="225"/>
      <c r="AF782" s="225"/>
      <c r="AG782" s="220"/>
      <c r="AH782" s="220"/>
      <c r="AI782" s="220"/>
      <c r="AJ782" s="220"/>
      <c r="AK782" s="220"/>
      <c r="AL782" s="220"/>
      <c r="AM782" s="220"/>
      <c r="AN782" s="220"/>
      <c r="AO782" s="267"/>
      <c r="AP782" s="220"/>
      <c r="AQ782" s="224"/>
      <c r="AR782" s="224"/>
      <c r="AS782" s="224"/>
      <c r="AT782" s="224"/>
      <c r="AU782" s="224"/>
      <c r="AV782" s="224"/>
      <c r="AW782" s="224"/>
      <c r="AX782" s="224"/>
      <c r="AY782" s="224"/>
    </row>
    <row r="783">
      <c r="A783" s="219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5"/>
      <c r="AA783" s="225"/>
      <c r="AB783" s="225"/>
      <c r="AC783" s="225"/>
      <c r="AD783" s="225"/>
      <c r="AE783" s="225"/>
      <c r="AF783" s="225"/>
      <c r="AG783" s="220"/>
      <c r="AH783" s="220"/>
      <c r="AI783" s="220"/>
      <c r="AJ783" s="220"/>
      <c r="AK783" s="220"/>
      <c r="AL783" s="220"/>
      <c r="AM783" s="220"/>
      <c r="AN783" s="220"/>
      <c r="AO783" s="267"/>
      <c r="AP783" s="220"/>
      <c r="AQ783" s="224"/>
      <c r="AR783" s="224"/>
      <c r="AS783" s="224"/>
      <c r="AT783" s="224"/>
      <c r="AU783" s="224"/>
      <c r="AV783" s="224"/>
      <c r="AW783" s="224"/>
      <c r="AX783" s="224"/>
      <c r="AY783" s="224"/>
    </row>
    <row r="784">
      <c r="A784" s="219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5"/>
      <c r="AA784" s="225"/>
      <c r="AB784" s="225"/>
      <c r="AC784" s="225"/>
      <c r="AD784" s="225"/>
      <c r="AE784" s="225"/>
      <c r="AF784" s="225"/>
      <c r="AG784" s="220"/>
      <c r="AH784" s="220"/>
      <c r="AI784" s="220"/>
      <c r="AJ784" s="220"/>
      <c r="AK784" s="220"/>
      <c r="AL784" s="220"/>
      <c r="AM784" s="220"/>
      <c r="AN784" s="220"/>
      <c r="AO784" s="267"/>
      <c r="AP784" s="220"/>
      <c r="AQ784" s="224"/>
      <c r="AR784" s="224"/>
      <c r="AS784" s="224"/>
      <c r="AT784" s="224"/>
      <c r="AU784" s="224"/>
      <c r="AV784" s="224"/>
      <c r="AW784" s="224"/>
      <c r="AX784" s="224"/>
      <c r="AY784" s="224"/>
    </row>
    <row r="785">
      <c r="A785" s="219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5"/>
      <c r="AA785" s="225"/>
      <c r="AB785" s="225"/>
      <c r="AC785" s="225"/>
      <c r="AD785" s="225"/>
      <c r="AE785" s="225"/>
      <c r="AF785" s="225"/>
      <c r="AG785" s="220"/>
      <c r="AH785" s="220"/>
      <c r="AI785" s="220"/>
      <c r="AJ785" s="220"/>
      <c r="AK785" s="220"/>
      <c r="AL785" s="220"/>
      <c r="AM785" s="220"/>
      <c r="AN785" s="220"/>
      <c r="AO785" s="267"/>
      <c r="AP785" s="220"/>
      <c r="AQ785" s="224"/>
      <c r="AR785" s="224"/>
      <c r="AS785" s="224"/>
      <c r="AT785" s="224"/>
      <c r="AU785" s="224"/>
      <c r="AV785" s="224"/>
      <c r="AW785" s="224"/>
      <c r="AX785" s="224"/>
      <c r="AY785" s="224"/>
    </row>
    <row r="786">
      <c r="A786" s="219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5"/>
      <c r="AA786" s="225"/>
      <c r="AB786" s="225"/>
      <c r="AC786" s="225"/>
      <c r="AD786" s="225"/>
      <c r="AE786" s="225"/>
      <c r="AF786" s="225"/>
      <c r="AG786" s="220"/>
      <c r="AH786" s="220"/>
      <c r="AI786" s="220"/>
      <c r="AJ786" s="220"/>
      <c r="AK786" s="220"/>
      <c r="AL786" s="220"/>
      <c r="AM786" s="220"/>
      <c r="AN786" s="220"/>
      <c r="AO786" s="267"/>
      <c r="AP786" s="220"/>
      <c r="AQ786" s="224"/>
      <c r="AR786" s="224"/>
      <c r="AS786" s="224"/>
      <c r="AT786" s="224"/>
      <c r="AU786" s="224"/>
      <c r="AV786" s="224"/>
      <c r="AW786" s="224"/>
      <c r="AX786" s="224"/>
      <c r="AY786" s="224"/>
    </row>
    <row r="787">
      <c r="A787" s="219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5"/>
      <c r="AA787" s="225"/>
      <c r="AB787" s="225"/>
      <c r="AC787" s="225"/>
      <c r="AD787" s="225"/>
      <c r="AE787" s="225"/>
      <c r="AF787" s="225"/>
      <c r="AG787" s="220"/>
      <c r="AH787" s="220"/>
      <c r="AI787" s="220"/>
      <c r="AJ787" s="220"/>
      <c r="AK787" s="220"/>
      <c r="AL787" s="220"/>
      <c r="AM787" s="220"/>
      <c r="AN787" s="220"/>
      <c r="AO787" s="267"/>
      <c r="AP787" s="220"/>
      <c r="AQ787" s="224"/>
      <c r="AR787" s="224"/>
      <c r="AS787" s="224"/>
      <c r="AT787" s="224"/>
      <c r="AU787" s="224"/>
      <c r="AV787" s="224"/>
      <c r="AW787" s="224"/>
      <c r="AX787" s="224"/>
      <c r="AY787" s="224"/>
    </row>
    <row r="788">
      <c r="A788" s="219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5"/>
      <c r="AA788" s="225"/>
      <c r="AB788" s="225"/>
      <c r="AC788" s="225"/>
      <c r="AD788" s="225"/>
      <c r="AE788" s="225"/>
      <c r="AF788" s="225"/>
      <c r="AG788" s="220"/>
      <c r="AH788" s="220"/>
      <c r="AI788" s="220"/>
      <c r="AJ788" s="220"/>
      <c r="AK788" s="220"/>
      <c r="AL788" s="220"/>
      <c r="AM788" s="220"/>
      <c r="AN788" s="220"/>
      <c r="AO788" s="267"/>
      <c r="AP788" s="220"/>
      <c r="AQ788" s="224"/>
      <c r="AR788" s="224"/>
      <c r="AS788" s="224"/>
      <c r="AT788" s="224"/>
      <c r="AU788" s="224"/>
      <c r="AV788" s="224"/>
      <c r="AW788" s="224"/>
      <c r="AX788" s="224"/>
      <c r="AY788" s="224"/>
    </row>
    <row r="789">
      <c r="A789" s="219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5"/>
      <c r="AA789" s="225"/>
      <c r="AB789" s="225"/>
      <c r="AC789" s="225"/>
      <c r="AD789" s="225"/>
      <c r="AE789" s="225"/>
      <c r="AF789" s="225"/>
      <c r="AG789" s="220"/>
      <c r="AH789" s="220"/>
      <c r="AI789" s="220"/>
      <c r="AJ789" s="220"/>
      <c r="AK789" s="220"/>
      <c r="AL789" s="220"/>
      <c r="AM789" s="220"/>
      <c r="AN789" s="220"/>
      <c r="AO789" s="267"/>
      <c r="AP789" s="220"/>
      <c r="AQ789" s="224"/>
      <c r="AR789" s="224"/>
      <c r="AS789" s="224"/>
      <c r="AT789" s="224"/>
      <c r="AU789" s="224"/>
      <c r="AV789" s="224"/>
      <c r="AW789" s="224"/>
      <c r="AX789" s="224"/>
      <c r="AY789" s="224"/>
    </row>
    <row r="790">
      <c r="A790" s="219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5"/>
      <c r="AA790" s="225"/>
      <c r="AB790" s="225"/>
      <c r="AC790" s="225"/>
      <c r="AD790" s="225"/>
      <c r="AE790" s="225"/>
      <c r="AF790" s="225"/>
      <c r="AG790" s="220"/>
      <c r="AH790" s="220"/>
      <c r="AI790" s="220"/>
      <c r="AJ790" s="220"/>
      <c r="AK790" s="220"/>
      <c r="AL790" s="220"/>
      <c r="AM790" s="220"/>
      <c r="AN790" s="220"/>
      <c r="AO790" s="267"/>
      <c r="AP790" s="220"/>
      <c r="AQ790" s="224"/>
      <c r="AR790" s="224"/>
      <c r="AS790" s="224"/>
      <c r="AT790" s="224"/>
      <c r="AU790" s="224"/>
      <c r="AV790" s="224"/>
      <c r="AW790" s="224"/>
      <c r="AX790" s="224"/>
      <c r="AY790" s="224"/>
    </row>
    <row r="791">
      <c r="A791" s="219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5"/>
      <c r="AA791" s="225"/>
      <c r="AB791" s="225"/>
      <c r="AC791" s="225"/>
      <c r="AD791" s="225"/>
      <c r="AE791" s="225"/>
      <c r="AF791" s="225"/>
      <c r="AG791" s="220"/>
      <c r="AH791" s="220"/>
      <c r="AI791" s="220"/>
      <c r="AJ791" s="220"/>
      <c r="AK791" s="220"/>
      <c r="AL791" s="220"/>
      <c r="AM791" s="220"/>
      <c r="AN791" s="220"/>
      <c r="AO791" s="267"/>
      <c r="AP791" s="220"/>
      <c r="AQ791" s="224"/>
      <c r="AR791" s="224"/>
      <c r="AS791" s="224"/>
      <c r="AT791" s="224"/>
      <c r="AU791" s="224"/>
      <c r="AV791" s="224"/>
      <c r="AW791" s="224"/>
      <c r="AX791" s="224"/>
      <c r="AY791" s="224"/>
    </row>
    <row r="792">
      <c r="A792" s="219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5"/>
      <c r="AA792" s="225"/>
      <c r="AB792" s="225"/>
      <c r="AC792" s="225"/>
      <c r="AD792" s="225"/>
      <c r="AE792" s="225"/>
      <c r="AF792" s="225"/>
      <c r="AG792" s="220"/>
      <c r="AH792" s="220"/>
      <c r="AI792" s="220"/>
      <c r="AJ792" s="220"/>
      <c r="AK792" s="220"/>
      <c r="AL792" s="220"/>
      <c r="AM792" s="220"/>
      <c r="AN792" s="220"/>
      <c r="AO792" s="267"/>
      <c r="AP792" s="220"/>
      <c r="AQ792" s="224"/>
      <c r="AR792" s="224"/>
      <c r="AS792" s="224"/>
      <c r="AT792" s="224"/>
      <c r="AU792" s="224"/>
      <c r="AV792" s="224"/>
      <c r="AW792" s="224"/>
      <c r="AX792" s="224"/>
      <c r="AY792" s="224"/>
    </row>
    <row r="793">
      <c r="A793" s="219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5"/>
      <c r="AA793" s="225"/>
      <c r="AB793" s="225"/>
      <c r="AC793" s="225"/>
      <c r="AD793" s="225"/>
      <c r="AE793" s="225"/>
      <c r="AF793" s="225"/>
      <c r="AG793" s="220"/>
      <c r="AH793" s="220"/>
      <c r="AI793" s="220"/>
      <c r="AJ793" s="220"/>
      <c r="AK793" s="220"/>
      <c r="AL793" s="220"/>
      <c r="AM793" s="220"/>
      <c r="AN793" s="220"/>
      <c r="AO793" s="267"/>
      <c r="AP793" s="220"/>
      <c r="AQ793" s="224"/>
      <c r="AR793" s="224"/>
      <c r="AS793" s="224"/>
      <c r="AT793" s="224"/>
      <c r="AU793" s="224"/>
      <c r="AV793" s="224"/>
      <c r="AW793" s="224"/>
      <c r="AX793" s="224"/>
      <c r="AY793" s="224"/>
    </row>
    <row r="794">
      <c r="A794" s="219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5"/>
      <c r="AA794" s="225"/>
      <c r="AB794" s="225"/>
      <c r="AC794" s="225"/>
      <c r="AD794" s="225"/>
      <c r="AE794" s="225"/>
      <c r="AF794" s="225"/>
      <c r="AG794" s="220"/>
      <c r="AH794" s="220"/>
      <c r="AI794" s="220"/>
      <c r="AJ794" s="220"/>
      <c r="AK794" s="220"/>
      <c r="AL794" s="220"/>
      <c r="AM794" s="220"/>
      <c r="AN794" s="220"/>
      <c r="AO794" s="267"/>
      <c r="AP794" s="220"/>
      <c r="AQ794" s="224"/>
      <c r="AR794" s="224"/>
      <c r="AS794" s="224"/>
      <c r="AT794" s="224"/>
      <c r="AU794" s="224"/>
      <c r="AV794" s="224"/>
      <c r="AW794" s="224"/>
      <c r="AX794" s="224"/>
      <c r="AY794" s="224"/>
    </row>
    <row r="795">
      <c r="A795" s="219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5"/>
      <c r="AA795" s="225"/>
      <c r="AB795" s="225"/>
      <c r="AC795" s="225"/>
      <c r="AD795" s="225"/>
      <c r="AE795" s="225"/>
      <c r="AF795" s="225"/>
      <c r="AG795" s="220"/>
      <c r="AH795" s="220"/>
      <c r="AI795" s="220"/>
      <c r="AJ795" s="220"/>
      <c r="AK795" s="220"/>
      <c r="AL795" s="220"/>
      <c r="AM795" s="220"/>
      <c r="AN795" s="220"/>
      <c r="AO795" s="267"/>
      <c r="AP795" s="220"/>
      <c r="AQ795" s="224"/>
      <c r="AR795" s="224"/>
      <c r="AS795" s="224"/>
      <c r="AT795" s="224"/>
      <c r="AU795" s="224"/>
      <c r="AV795" s="224"/>
      <c r="AW795" s="224"/>
      <c r="AX795" s="224"/>
      <c r="AY795" s="224"/>
    </row>
    <row r="796">
      <c r="A796" s="219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5"/>
      <c r="AA796" s="225"/>
      <c r="AB796" s="225"/>
      <c r="AC796" s="225"/>
      <c r="AD796" s="225"/>
      <c r="AE796" s="225"/>
      <c r="AF796" s="225"/>
      <c r="AG796" s="220"/>
      <c r="AH796" s="220"/>
      <c r="AI796" s="220"/>
      <c r="AJ796" s="220"/>
      <c r="AK796" s="220"/>
      <c r="AL796" s="220"/>
      <c r="AM796" s="220"/>
      <c r="AN796" s="220"/>
      <c r="AO796" s="267"/>
      <c r="AP796" s="220"/>
      <c r="AQ796" s="224"/>
      <c r="AR796" s="224"/>
      <c r="AS796" s="224"/>
      <c r="AT796" s="224"/>
      <c r="AU796" s="224"/>
      <c r="AV796" s="224"/>
      <c r="AW796" s="224"/>
      <c r="AX796" s="224"/>
      <c r="AY796" s="224"/>
    </row>
    <row r="797">
      <c r="A797" s="219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5"/>
      <c r="AA797" s="225"/>
      <c r="AB797" s="225"/>
      <c r="AC797" s="225"/>
      <c r="AD797" s="225"/>
      <c r="AE797" s="225"/>
      <c r="AF797" s="225"/>
      <c r="AG797" s="220"/>
      <c r="AH797" s="220"/>
      <c r="AI797" s="220"/>
      <c r="AJ797" s="220"/>
      <c r="AK797" s="220"/>
      <c r="AL797" s="220"/>
      <c r="AM797" s="220"/>
      <c r="AN797" s="220"/>
      <c r="AO797" s="267"/>
      <c r="AP797" s="220"/>
      <c r="AQ797" s="224"/>
      <c r="AR797" s="224"/>
      <c r="AS797" s="224"/>
      <c r="AT797" s="224"/>
      <c r="AU797" s="224"/>
      <c r="AV797" s="224"/>
      <c r="AW797" s="224"/>
      <c r="AX797" s="224"/>
      <c r="AY797" s="224"/>
    </row>
    <row r="798">
      <c r="A798" s="219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5"/>
      <c r="AA798" s="225"/>
      <c r="AB798" s="225"/>
      <c r="AC798" s="225"/>
      <c r="AD798" s="225"/>
      <c r="AE798" s="225"/>
      <c r="AF798" s="225"/>
      <c r="AG798" s="220"/>
      <c r="AH798" s="220"/>
      <c r="AI798" s="220"/>
      <c r="AJ798" s="220"/>
      <c r="AK798" s="220"/>
      <c r="AL798" s="220"/>
      <c r="AM798" s="220"/>
      <c r="AN798" s="220"/>
      <c r="AO798" s="267"/>
      <c r="AP798" s="220"/>
      <c r="AQ798" s="224"/>
      <c r="AR798" s="224"/>
      <c r="AS798" s="224"/>
      <c r="AT798" s="224"/>
      <c r="AU798" s="224"/>
      <c r="AV798" s="224"/>
      <c r="AW798" s="224"/>
      <c r="AX798" s="224"/>
      <c r="AY798" s="224"/>
    </row>
    <row r="799">
      <c r="A799" s="219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5"/>
      <c r="AA799" s="225"/>
      <c r="AB799" s="225"/>
      <c r="AC799" s="225"/>
      <c r="AD799" s="225"/>
      <c r="AE799" s="225"/>
      <c r="AF799" s="225"/>
      <c r="AG799" s="220"/>
      <c r="AH799" s="220"/>
      <c r="AI799" s="220"/>
      <c r="AJ799" s="220"/>
      <c r="AK799" s="220"/>
      <c r="AL799" s="220"/>
      <c r="AM799" s="220"/>
      <c r="AN799" s="220"/>
      <c r="AO799" s="267"/>
      <c r="AP799" s="220"/>
      <c r="AQ799" s="224"/>
      <c r="AR799" s="224"/>
      <c r="AS799" s="224"/>
      <c r="AT799" s="224"/>
      <c r="AU799" s="224"/>
      <c r="AV799" s="224"/>
      <c r="AW799" s="224"/>
      <c r="AX799" s="224"/>
      <c r="AY799" s="224"/>
    </row>
    <row r="800">
      <c r="A800" s="219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5"/>
      <c r="AA800" s="225"/>
      <c r="AB800" s="225"/>
      <c r="AC800" s="225"/>
      <c r="AD800" s="225"/>
      <c r="AE800" s="225"/>
      <c r="AF800" s="225"/>
      <c r="AG800" s="220"/>
      <c r="AH800" s="220"/>
      <c r="AI800" s="220"/>
      <c r="AJ800" s="220"/>
      <c r="AK800" s="220"/>
      <c r="AL800" s="220"/>
      <c r="AM800" s="220"/>
      <c r="AN800" s="220"/>
      <c r="AO800" s="267"/>
      <c r="AP800" s="220"/>
      <c r="AQ800" s="224"/>
      <c r="AR800" s="224"/>
      <c r="AS800" s="224"/>
      <c r="AT800" s="224"/>
      <c r="AU800" s="224"/>
      <c r="AV800" s="224"/>
      <c r="AW800" s="224"/>
      <c r="AX800" s="224"/>
      <c r="AY800" s="224"/>
    </row>
    <row r="801">
      <c r="A801" s="219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5"/>
      <c r="AA801" s="225"/>
      <c r="AB801" s="225"/>
      <c r="AC801" s="225"/>
      <c r="AD801" s="225"/>
      <c r="AE801" s="225"/>
      <c r="AF801" s="225"/>
      <c r="AG801" s="220"/>
      <c r="AH801" s="220"/>
      <c r="AI801" s="220"/>
      <c r="AJ801" s="220"/>
      <c r="AK801" s="220"/>
      <c r="AL801" s="220"/>
      <c r="AM801" s="220"/>
      <c r="AN801" s="220"/>
      <c r="AO801" s="267"/>
      <c r="AP801" s="220"/>
      <c r="AQ801" s="224"/>
      <c r="AR801" s="224"/>
      <c r="AS801" s="224"/>
      <c r="AT801" s="224"/>
      <c r="AU801" s="224"/>
      <c r="AV801" s="224"/>
      <c r="AW801" s="224"/>
      <c r="AX801" s="224"/>
      <c r="AY801" s="224"/>
    </row>
    <row r="802">
      <c r="A802" s="219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5"/>
      <c r="AA802" s="225"/>
      <c r="AB802" s="225"/>
      <c r="AC802" s="225"/>
      <c r="AD802" s="225"/>
      <c r="AE802" s="225"/>
      <c r="AF802" s="225"/>
      <c r="AG802" s="220"/>
      <c r="AH802" s="220"/>
      <c r="AI802" s="220"/>
      <c r="AJ802" s="220"/>
      <c r="AK802" s="220"/>
      <c r="AL802" s="220"/>
      <c r="AM802" s="220"/>
      <c r="AN802" s="220"/>
      <c r="AO802" s="267"/>
      <c r="AP802" s="220"/>
      <c r="AQ802" s="224"/>
      <c r="AR802" s="224"/>
      <c r="AS802" s="224"/>
      <c r="AT802" s="224"/>
      <c r="AU802" s="224"/>
      <c r="AV802" s="224"/>
      <c r="AW802" s="224"/>
      <c r="AX802" s="224"/>
      <c r="AY802" s="224"/>
    </row>
    <row r="803">
      <c r="A803" s="219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5"/>
      <c r="AA803" s="225"/>
      <c r="AB803" s="225"/>
      <c r="AC803" s="225"/>
      <c r="AD803" s="225"/>
      <c r="AE803" s="225"/>
      <c r="AF803" s="225"/>
      <c r="AG803" s="220"/>
      <c r="AH803" s="220"/>
      <c r="AI803" s="220"/>
      <c r="AJ803" s="220"/>
      <c r="AK803" s="220"/>
      <c r="AL803" s="220"/>
      <c r="AM803" s="220"/>
      <c r="AN803" s="220"/>
      <c r="AO803" s="267"/>
      <c r="AP803" s="220"/>
      <c r="AQ803" s="224"/>
      <c r="AR803" s="224"/>
      <c r="AS803" s="224"/>
      <c r="AT803" s="224"/>
      <c r="AU803" s="224"/>
      <c r="AV803" s="224"/>
      <c r="AW803" s="224"/>
      <c r="AX803" s="224"/>
      <c r="AY803" s="224"/>
    </row>
    <row r="804">
      <c r="A804" s="219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5"/>
      <c r="AA804" s="225"/>
      <c r="AB804" s="225"/>
      <c r="AC804" s="225"/>
      <c r="AD804" s="225"/>
      <c r="AE804" s="225"/>
      <c r="AF804" s="225"/>
      <c r="AG804" s="220"/>
      <c r="AH804" s="220"/>
      <c r="AI804" s="220"/>
      <c r="AJ804" s="220"/>
      <c r="AK804" s="220"/>
      <c r="AL804" s="220"/>
      <c r="AM804" s="220"/>
      <c r="AN804" s="220"/>
      <c r="AO804" s="267"/>
      <c r="AP804" s="220"/>
      <c r="AQ804" s="224"/>
      <c r="AR804" s="224"/>
      <c r="AS804" s="224"/>
      <c r="AT804" s="224"/>
      <c r="AU804" s="224"/>
      <c r="AV804" s="224"/>
      <c r="AW804" s="224"/>
      <c r="AX804" s="224"/>
      <c r="AY804" s="224"/>
    </row>
    <row r="805">
      <c r="A805" s="219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5"/>
      <c r="AA805" s="225"/>
      <c r="AB805" s="225"/>
      <c r="AC805" s="225"/>
      <c r="AD805" s="225"/>
      <c r="AE805" s="225"/>
      <c r="AF805" s="225"/>
      <c r="AG805" s="220"/>
      <c r="AH805" s="220"/>
      <c r="AI805" s="220"/>
      <c r="AJ805" s="220"/>
      <c r="AK805" s="220"/>
      <c r="AL805" s="220"/>
      <c r="AM805" s="220"/>
      <c r="AN805" s="220"/>
      <c r="AO805" s="267"/>
      <c r="AP805" s="220"/>
      <c r="AQ805" s="224"/>
      <c r="AR805" s="224"/>
      <c r="AS805" s="224"/>
      <c r="AT805" s="224"/>
      <c r="AU805" s="224"/>
      <c r="AV805" s="224"/>
      <c r="AW805" s="224"/>
      <c r="AX805" s="224"/>
      <c r="AY805" s="224"/>
    </row>
    <row r="806">
      <c r="A806" s="219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5"/>
      <c r="AA806" s="225"/>
      <c r="AB806" s="225"/>
      <c r="AC806" s="225"/>
      <c r="AD806" s="225"/>
      <c r="AE806" s="225"/>
      <c r="AF806" s="225"/>
      <c r="AG806" s="220"/>
      <c r="AH806" s="220"/>
      <c r="AI806" s="220"/>
      <c r="AJ806" s="220"/>
      <c r="AK806" s="220"/>
      <c r="AL806" s="220"/>
      <c r="AM806" s="220"/>
      <c r="AN806" s="220"/>
      <c r="AO806" s="267"/>
      <c r="AP806" s="220"/>
      <c r="AQ806" s="224"/>
      <c r="AR806" s="224"/>
      <c r="AS806" s="224"/>
      <c r="AT806" s="224"/>
      <c r="AU806" s="224"/>
      <c r="AV806" s="224"/>
      <c r="AW806" s="224"/>
      <c r="AX806" s="224"/>
      <c r="AY806" s="224"/>
    </row>
    <row r="807">
      <c r="A807" s="219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5"/>
      <c r="AA807" s="225"/>
      <c r="AB807" s="225"/>
      <c r="AC807" s="225"/>
      <c r="AD807" s="225"/>
      <c r="AE807" s="225"/>
      <c r="AF807" s="225"/>
      <c r="AG807" s="220"/>
      <c r="AH807" s="220"/>
      <c r="AI807" s="220"/>
      <c r="AJ807" s="220"/>
      <c r="AK807" s="220"/>
      <c r="AL807" s="220"/>
      <c r="AM807" s="220"/>
      <c r="AN807" s="220"/>
      <c r="AO807" s="267"/>
      <c r="AP807" s="220"/>
      <c r="AQ807" s="224"/>
      <c r="AR807" s="224"/>
      <c r="AS807" s="224"/>
      <c r="AT807" s="224"/>
      <c r="AU807" s="224"/>
      <c r="AV807" s="224"/>
      <c r="AW807" s="224"/>
      <c r="AX807" s="224"/>
      <c r="AY807" s="224"/>
    </row>
    <row r="808">
      <c r="A808" s="219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5"/>
      <c r="AA808" s="225"/>
      <c r="AB808" s="225"/>
      <c r="AC808" s="225"/>
      <c r="AD808" s="225"/>
      <c r="AE808" s="225"/>
      <c r="AF808" s="225"/>
      <c r="AG808" s="220"/>
      <c r="AH808" s="220"/>
      <c r="AI808" s="220"/>
      <c r="AJ808" s="220"/>
      <c r="AK808" s="220"/>
      <c r="AL808" s="220"/>
      <c r="AM808" s="220"/>
      <c r="AN808" s="220"/>
      <c r="AO808" s="267"/>
      <c r="AP808" s="220"/>
      <c r="AQ808" s="224"/>
      <c r="AR808" s="224"/>
      <c r="AS808" s="224"/>
      <c r="AT808" s="224"/>
      <c r="AU808" s="224"/>
      <c r="AV808" s="224"/>
      <c r="AW808" s="224"/>
      <c r="AX808" s="224"/>
      <c r="AY808" s="224"/>
    </row>
    <row r="809">
      <c r="A809" s="219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5"/>
      <c r="AA809" s="225"/>
      <c r="AB809" s="225"/>
      <c r="AC809" s="225"/>
      <c r="AD809" s="225"/>
      <c r="AE809" s="225"/>
      <c r="AF809" s="225"/>
      <c r="AG809" s="220"/>
      <c r="AH809" s="220"/>
      <c r="AI809" s="220"/>
      <c r="AJ809" s="220"/>
      <c r="AK809" s="220"/>
      <c r="AL809" s="220"/>
      <c r="AM809" s="220"/>
      <c r="AN809" s="220"/>
      <c r="AO809" s="267"/>
      <c r="AP809" s="220"/>
      <c r="AQ809" s="224"/>
      <c r="AR809" s="224"/>
      <c r="AS809" s="224"/>
      <c r="AT809" s="224"/>
      <c r="AU809" s="224"/>
      <c r="AV809" s="224"/>
      <c r="AW809" s="224"/>
      <c r="AX809" s="224"/>
      <c r="AY809" s="224"/>
    </row>
    <row r="810">
      <c r="A810" s="219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5"/>
      <c r="AA810" s="225"/>
      <c r="AB810" s="225"/>
      <c r="AC810" s="225"/>
      <c r="AD810" s="225"/>
      <c r="AE810" s="225"/>
      <c r="AF810" s="225"/>
      <c r="AG810" s="220"/>
      <c r="AH810" s="220"/>
      <c r="AI810" s="220"/>
      <c r="AJ810" s="220"/>
      <c r="AK810" s="220"/>
      <c r="AL810" s="220"/>
      <c r="AM810" s="220"/>
      <c r="AN810" s="220"/>
      <c r="AO810" s="267"/>
      <c r="AP810" s="220"/>
      <c r="AQ810" s="224"/>
      <c r="AR810" s="224"/>
      <c r="AS810" s="224"/>
      <c r="AT810" s="224"/>
      <c r="AU810" s="224"/>
      <c r="AV810" s="224"/>
      <c r="AW810" s="224"/>
      <c r="AX810" s="224"/>
      <c r="AY810" s="224"/>
    </row>
    <row r="811">
      <c r="A811" s="219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5"/>
      <c r="AA811" s="225"/>
      <c r="AB811" s="225"/>
      <c r="AC811" s="225"/>
      <c r="AD811" s="225"/>
      <c r="AE811" s="225"/>
      <c r="AF811" s="225"/>
      <c r="AG811" s="220"/>
      <c r="AH811" s="220"/>
      <c r="AI811" s="220"/>
      <c r="AJ811" s="220"/>
      <c r="AK811" s="220"/>
      <c r="AL811" s="220"/>
      <c r="AM811" s="220"/>
      <c r="AN811" s="220"/>
      <c r="AO811" s="267"/>
      <c r="AP811" s="220"/>
      <c r="AQ811" s="224"/>
      <c r="AR811" s="224"/>
      <c r="AS811" s="224"/>
      <c r="AT811" s="224"/>
      <c r="AU811" s="224"/>
      <c r="AV811" s="224"/>
      <c r="AW811" s="224"/>
      <c r="AX811" s="224"/>
      <c r="AY811" s="224"/>
    </row>
    <row r="812">
      <c r="A812" s="219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5"/>
      <c r="AA812" s="225"/>
      <c r="AB812" s="225"/>
      <c r="AC812" s="225"/>
      <c r="AD812" s="225"/>
      <c r="AE812" s="225"/>
      <c r="AF812" s="225"/>
      <c r="AG812" s="220"/>
      <c r="AH812" s="220"/>
      <c r="AI812" s="220"/>
      <c r="AJ812" s="220"/>
      <c r="AK812" s="220"/>
      <c r="AL812" s="220"/>
      <c r="AM812" s="220"/>
      <c r="AN812" s="220"/>
      <c r="AO812" s="267"/>
      <c r="AP812" s="220"/>
      <c r="AQ812" s="224"/>
      <c r="AR812" s="224"/>
      <c r="AS812" s="224"/>
      <c r="AT812" s="224"/>
      <c r="AU812" s="224"/>
      <c r="AV812" s="224"/>
      <c r="AW812" s="224"/>
      <c r="AX812" s="224"/>
      <c r="AY812" s="224"/>
    </row>
    <row r="813">
      <c r="A813" s="219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5"/>
      <c r="AA813" s="225"/>
      <c r="AB813" s="225"/>
      <c r="AC813" s="225"/>
      <c r="AD813" s="225"/>
      <c r="AE813" s="225"/>
      <c r="AF813" s="225"/>
      <c r="AG813" s="220"/>
      <c r="AH813" s="220"/>
      <c r="AI813" s="220"/>
      <c r="AJ813" s="220"/>
      <c r="AK813" s="220"/>
      <c r="AL813" s="220"/>
      <c r="AM813" s="220"/>
      <c r="AN813" s="220"/>
      <c r="AO813" s="267"/>
      <c r="AP813" s="220"/>
      <c r="AQ813" s="224"/>
      <c r="AR813" s="224"/>
      <c r="AS813" s="224"/>
      <c r="AT813" s="224"/>
      <c r="AU813" s="224"/>
      <c r="AV813" s="224"/>
      <c r="AW813" s="224"/>
      <c r="AX813" s="224"/>
      <c r="AY813" s="224"/>
    </row>
    <row r="814">
      <c r="A814" s="219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5"/>
      <c r="AA814" s="225"/>
      <c r="AB814" s="225"/>
      <c r="AC814" s="225"/>
      <c r="AD814" s="225"/>
      <c r="AE814" s="225"/>
      <c r="AF814" s="225"/>
      <c r="AG814" s="220"/>
      <c r="AH814" s="220"/>
      <c r="AI814" s="220"/>
      <c r="AJ814" s="220"/>
      <c r="AK814" s="220"/>
      <c r="AL814" s="220"/>
      <c r="AM814" s="220"/>
      <c r="AN814" s="220"/>
      <c r="AO814" s="267"/>
      <c r="AP814" s="220"/>
      <c r="AQ814" s="224"/>
      <c r="AR814" s="224"/>
      <c r="AS814" s="224"/>
      <c r="AT814" s="224"/>
      <c r="AU814" s="224"/>
      <c r="AV814" s="224"/>
      <c r="AW814" s="224"/>
      <c r="AX814" s="224"/>
      <c r="AY814" s="224"/>
    </row>
    <row r="815">
      <c r="A815" s="219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5"/>
      <c r="AA815" s="225"/>
      <c r="AB815" s="225"/>
      <c r="AC815" s="225"/>
      <c r="AD815" s="225"/>
      <c r="AE815" s="225"/>
      <c r="AF815" s="225"/>
      <c r="AG815" s="220"/>
      <c r="AH815" s="220"/>
      <c r="AI815" s="220"/>
      <c r="AJ815" s="220"/>
      <c r="AK815" s="220"/>
      <c r="AL815" s="220"/>
      <c r="AM815" s="220"/>
      <c r="AN815" s="220"/>
      <c r="AO815" s="267"/>
      <c r="AP815" s="220"/>
      <c r="AQ815" s="224"/>
      <c r="AR815" s="224"/>
      <c r="AS815" s="224"/>
      <c r="AT815" s="224"/>
      <c r="AU815" s="224"/>
      <c r="AV815" s="224"/>
      <c r="AW815" s="224"/>
      <c r="AX815" s="224"/>
      <c r="AY815" s="224"/>
    </row>
    <row r="816">
      <c r="A816" s="219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5"/>
      <c r="AA816" s="225"/>
      <c r="AB816" s="225"/>
      <c r="AC816" s="225"/>
      <c r="AD816" s="225"/>
      <c r="AE816" s="225"/>
      <c r="AF816" s="225"/>
      <c r="AG816" s="220"/>
      <c r="AH816" s="220"/>
      <c r="AI816" s="220"/>
      <c r="AJ816" s="220"/>
      <c r="AK816" s="220"/>
      <c r="AL816" s="220"/>
      <c r="AM816" s="220"/>
      <c r="AN816" s="220"/>
      <c r="AO816" s="267"/>
      <c r="AP816" s="220"/>
      <c r="AQ816" s="224"/>
      <c r="AR816" s="224"/>
      <c r="AS816" s="224"/>
      <c r="AT816" s="224"/>
      <c r="AU816" s="224"/>
      <c r="AV816" s="224"/>
      <c r="AW816" s="224"/>
      <c r="AX816" s="224"/>
      <c r="AY816" s="224"/>
    </row>
    <row r="817">
      <c r="A817" s="219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5"/>
      <c r="AA817" s="225"/>
      <c r="AB817" s="225"/>
      <c r="AC817" s="225"/>
      <c r="AD817" s="225"/>
      <c r="AE817" s="225"/>
      <c r="AF817" s="225"/>
      <c r="AG817" s="220"/>
      <c r="AH817" s="220"/>
      <c r="AI817" s="220"/>
      <c r="AJ817" s="220"/>
      <c r="AK817" s="220"/>
      <c r="AL817" s="220"/>
      <c r="AM817" s="220"/>
      <c r="AN817" s="220"/>
      <c r="AO817" s="267"/>
      <c r="AP817" s="220"/>
      <c r="AQ817" s="224"/>
      <c r="AR817" s="224"/>
      <c r="AS817" s="224"/>
      <c r="AT817" s="224"/>
      <c r="AU817" s="224"/>
      <c r="AV817" s="224"/>
      <c r="AW817" s="224"/>
      <c r="AX817" s="224"/>
      <c r="AY817" s="224"/>
    </row>
    <row r="818">
      <c r="A818" s="219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5"/>
      <c r="AA818" s="225"/>
      <c r="AB818" s="225"/>
      <c r="AC818" s="225"/>
      <c r="AD818" s="225"/>
      <c r="AE818" s="225"/>
      <c r="AF818" s="225"/>
      <c r="AG818" s="220"/>
      <c r="AH818" s="220"/>
      <c r="AI818" s="220"/>
      <c r="AJ818" s="220"/>
      <c r="AK818" s="220"/>
      <c r="AL818" s="220"/>
      <c r="AM818" s="220"/>
      <c r="AN818" s="220"/>
      <c r="AO818" s="267"/>
      <c r="AP818" s="220"/>
      <c r="AQ818" s="224"/>
      <c r="AR818" s="224"/>
      <c r="AS818" s="224"/>
      <c r="AT818" s="224"/>
      <c r="AU818" s="224"/>
      <c r="AV818" s="224"/>
      <c r="AW818" s="224"/>
      <c r="AX818" s="224"/>
      <c r="AY818" s="224"/>
    </row>
    <row r="819">
      <c r="A819" s="219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5"/>
      <c r="AA819" s="225"/>
      <c r="AB819" s="225"/>
      <c r="AC819" s="225"/>
      <c r="AD819" s="225"/>
      <c r="AE819" s="225"/>
      <c r="AF819" s="225"/>
      <c r="AG819" s="220"/>
      <c r="AH819" s="220"/>
      <c r="AI819" s="220"/>
      <c r="AJ819" s="220"/>
      <c r="AK819" s="220"/>
      <c r="AL819" s="220"/>
      <c r="AM819" s="220"/>
      <c r="AN819" s="220"/>
      <c r="AO819" s="267"/>
      <c r="AP819" s="220"/>
      <c r="AQ819" s="224"/>
      <c r="AR819" s="224"/>
      <c r="AS819" s="224"/>
      <c r="AT819" s="224"/>
      <c r="AU819" s="224"/>
      <c r="AV819" s="224"/>
      <c r="AW819" s="224"/>
      <c r="AX819" s="224"/>
      <c r="AY819" s="224"/>
    </row>
    <row r="820">
      <c r="A820" s="219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5"/>
      <c r="AA820" s="225"/>
      <c r="AB820" s="225"/>
      <c r="AC820" s="225"/>
      <c r="AD820" s="225"/>
      <c r="AE820" s="225"/>
      <c r="AF820" s="225"/>
      <c r="AG820" s="220"/>
      <c r="AH820" s="220"/>
      <c r="AI820" s="220"/>
      <c r="AJ820" s="220"/>
      <c r="AK820" s="220"/>
      <c r="AL820" s="220"/>
      <c r="AM820" s="220"/>
      <c r="AN820" s="220"/>
      <c r="AO820" s="267"/>
      <c r="AP820" s="220"/>
      <c r="AQ820" s="224"/>
      <c r="AR820" s="224"/>
      <c r="AS820" s="224"/>
      <c r="AT820" s="224"/>
      <c r="AU820" s="224"/>
      <c r="AV820" s="224"/>
      <c r="AW820" s="224"/>
      <c r="AX820" s="224"/>
      <c r="AY820" s="224"/>
    </row>
    <row r="821">
      <c r="A821" s="219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5"/>
      <c r="AA821" s="225"/>
      <c r="AB821" s="225"/>
      <c r="AC821" s="225"/>
      <c r="AD821" s="225"/>
      <c r="AE821" s="225"/>
      <c r="AF821" s="225"/>
      <c r="AG821" s="220"/>
      <c r="AH821" s="220"/>
      <c r="AI821" s="220"/>
      <c r="AJ821" s="220"/>
      <c r="AK821" s="220"/>
      <c r="AL821" s="220"/>
      <c r="AM821" s="220"/>
      <c r="AN821" s="220"/>
      <c r="AO821" s="267"/>
      <c r="AP821" s="220"/>
      <c r="AQ821" s="224"/>
      <c r="AR821" s="224"/>
      <c r="AS821" s="224"/>
      <c r="AT821" s="224"/>
      <c r="AU821" s="224"/>
      <c r="AV821" s="224"/>
      <c r="AW821" s="224"/>
      <c r="AX821" s="224"/>
      <c r="AY821" s="224"/>
    </row>
    <row r="822">
      <c r="A822" s="219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5"/>
      <c r="AA822" s="225"/>
      <c r="AB822" s="225"/>
      <c r="AC822" s="225"/>
      <c r="AD822" s="225"/>
      <c r="AE822" s="225"/>
      <c r="AF822" s="225"/>
      <c r="AG822" s="220"/>
      <c r="AH822" s="220"/>
      <c r="AI822" s="220"/>
      <c r="AJ822" s="220"/>
      <c r="AK822" s="220"/>
      <c r="AL822" s="220"/>
      <c r="AM822" s="220"/>
      <c r="AN822" s="220"/>
      <c r="AO822" s="267"/>
      <c r="AP822" s="220"/>
      <c r="AQ822" s="224"/>
      <c r="AR822" s="224"/>
      <c r="AS822" s="224"/>
      <c r="AT822" s="224"/>
      <c r="AU822" s="224"/>
      <c r="AV822" s="224"/>
      <c r="AW822" s="224"/>
      <c r="AX822" s="224"/>
      <c r="AY822" s="224"/>
    </row>
    <row r="823">
      <c r="A823" s="219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5"/>
      <c r="AA823" s="225"/>
      <c r="AB823" s="225"/>
      <c r="AC823" s="225"/>
      <c r="AD823" s="225"/>
      <c r="AE823" s="225"/>
      <c r="AF823" s="225"/>
      <c r="AG823" s="220"/>
      <c r="AH823" s="220"/>
      <c r="AI823" s="220"/>
      <c r="AJ823" s="220"/>
      <c r="AK823" s="220"/>
      <c r="AL823" s="220"/>
      <c r="AM823" s="220"/>
      <c r="AN823" s="220"/>
      <c r="AO823" s="267"/>
      <c r="AP823" s="220"/>
      <c r="AQ823" s="224"/>
      <c r="AR823" s="224"/>
      <c r="AS823" s="224"/>
      <c r="AT823" s="224"/>
      <c r="AU823" s="224"/>
      <c r="AV823" s="224"/>
      <c r="AW823" s="224"/>
      <c r="AX823" s="224"/>
      <c r="AY823" s="224"/>
    </row>
    <row r="824">
      <c r="A824" s="219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5"/>
      <c r="AA824" s="225"/>
      <c r="AB824" s="225"/>
      <c r="AC824" s="225"/>
      <c r="AD824" s="225"/>
      <c r="AE824" s="225"/>
      <c r="AF824" s="225"/>
      <c r="AG824" s="220"/>
      <c r="AH824" s="220"/>
      <c r="AI824" s="220"/>
      <c r="AJ824" s="220"/>
      <c r="AK824" s="220"/>
      <c r="AL824" s="220"/>
      <c r="AM824" s="220"/>
      <c r="AN824" s="220"/>
      <c r="AO824" s="267"/>
      <c r="AP824" s="220"/>
      <c r="AQ824" s="224"/>
      <c r="AR824" s="224"/>
      <c r="AS824" s="224"/>
      <c r="AT824" s="224"/>
      <c r="AU824" s="224"/>
      <c r="AV824" s="224"/>
      <c r="AW824" s="224"/>
      <c r="AX824" s="224"/>
      <c r="AY824" s="224"/>
    </row>
    <row r="825">
      <c r="A825" s="219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5"/>
      <c r="AA825" s="225"/>
      <c r="AB825" s="225"/>
      <c r="AC825" s="225"/>
      <c r="AD825" s="225"/>
      <c r="AE825" s="225"/>
      <c r="AF825" s="225"/>
      <c r="AG825" s="220"/>
      <c r="AH825" s="220"/>
      <c r="AI825" s="220"/>
      <c r="AJ825" s="220"/>
      <c r="AK825" s="220"/>
      <c r="AL825" s="220"/>
      <c r="AM825" s="220"/>
      <c r="AN825" s="220"/>
      <c r="AO825" s="267"/>
      <c r="AP825" s="220"/>
      <c r="AQ825" s="224"/>
      <c r="AR825" s="224"/>
      <c r="AS825" s="224"/>
      <c r="AT825" s="224"/>
      <c r="AU825" s="224"/>
      <c r="AV825" s="224"/>
      <c r="AW825" s="224"/>
      <c r="AX825" s="224"/>
      <c r="AY825" s="224"/>
    </row>
    <row r="826">
      <c r="A826" s="219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5"/>
      <c r="AA826" s="225"/>
      <c r="AB826" s="225"/>
      <c r="AC826" s="225"/>
      <c r="AD826" s="225"/>
      <c r="AE826" s="225"/>
      <c r="AF826" s="225"/>
      <c r="AG826" s="220"/>
      <c r="AH826" s="220"/>
      <c r="AI826" s="220"/>
      <c r="AJ826" s="220"/>
      <c r="AK826" s="220"/>
      <c r="AL826" s="220"/>
      <c r="AM826" s="220"/>
      <c r="AN826" s="220"/>
      <c r="AO826" s="267"/>
      <c r="AP826" s="220"/>
      <c r="AQ826" s="224"/>
      <c r="AR826" s="224"/>
      <c r="AS826" s="224"/>
      <c r="AT826" s="224"/>
      <c r="AU826" s="224"/>
      <c r="AV826" s="224"/>
      <c r="AW826" s="224"/>
      <c r="AX826" s="224"/>
      <c r="AY826" s="224"/>
    </row>
    <row r="827">
      <c r="A827" s="219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5"/>
      <c r="AA827" s="225"/>
      <c r="AB827" s="225"/>
      <c r="AC827" s="225"/>
      <c r="AD827" s="225"/>
      <c r="AE827" s="225"/>
      <c r="AF827" s="225"/>
      <c r="AG827" s="220"/>
      <c r="AH827" s="220"/>
      <c r="AI827" s="220"/>
      <c r="AJ827" s="220"/>
      <c r="AK827" s="220"/>
      <c r="AL827" s="220"/>
      <c r="AM827" s="220"/>
      <c r="AN827" s="220"/>
      <c r="AO827" s="267"/>
      <c r="AP827" s="220"/>
      <c r="AQ827" s="224"/>
      <c r="AR827" s="224"/>
      <c r="AS827" s="224"/>
      <c r="AT827" s="224"/>
      <c r="AU827" s="224"/>
      <c r="AV827" s="224"/>
      <c r="AW827" s="224"/>
      <c r="AX827" s="224"/>
      <c r="AY827" s="224"/>
    </row>
    <row r="828">
      <c r="A828" s="219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5"/>
      <c r="AA828" s="225"/>
      <c r="AB828" s="225"/>
      <c r="AC828" s="225"/>
      <c r="AD828" s="225"/>
      <c r="AE828" s="225"/>
      <c r="AF828" s="225"/>
      <c r="AG828" s="220"/>
      <c r="AH828" s="220"/>
      <c r="AI828" s="220"/>
      <c r="AJ828" s="220"/>
      <c r="AK828" s="220"/>
      <c r="AL828" s="220"/>
      <c r="AM828" s="220"/>
      <c r="AN828" s="220"/>
      <c r="AO828" s="267"/>
      <c r="AP828" s="220"/>
      <c r="AQ828" s="224"/>
      <c r="AR828" s="224"/>
      <c r="AS828" s="224"/>
      <c r="AT828" s="224"/>
      <c r="AU828" s="224"/>
      <c r="AV828" s="224"/>
      <c r="AW828" s="224"/>
      <c r="AX828" s="224"/>
      <c r="AY828" s="224"/>
    </row>
    <row r="829">
      <c r="A829" s="219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5"/>
      <c r="AA829" s="225"/>
      <c r="AB829" s="225"/>
      <c r="AC829" s="225"/>
      <c r="AD829" s="225"/>
      <c r="AE829" s="225"/>
      <c r="AF829" s="225"/>
      <c r="AG829" s="220"/>
      <c r="AH829" s="220"/>
      <c r="AI829" s="220"/>
      <c r="AJ829" s="220"/>
      <c r="AK829" s="220"/>
      <c r="AL829" s="220"/>
      <c r="AM829" s="220"/>
      <c r="AN829" s="220"/>
      <c r="AO829" s="267"/>
      <c r="AP829" s="220"/>
      <c r="AQ829" s="224"/>
      <c r="AR829" s="224"/>
      <c r="AS829" s="224"/>
      <c r="AT829" s="224"/>
      <c r="AU829" s="224"/>
      <c r="AV829" s="224"/>
      <c r="AW829" s="224"/>
      <c r="AX829" s="224"/>
      <c r="AY829" s="224"/>
    </row>
    <row r="830">
      <c r="A830" s="219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5"/>
      <c r="AA830" s="225"/>
      <c r="AB830" s="225"/>
      <c r="AC830" s="225"/>
      <c r="AD830" s="225"/>
      <c r="AE830" s="225"/>
      <c r="AF830" s="225"/>
      <c r="AG830" s="220"/>
      <c r="AH830" s="220"/>
      <c r="AI830" s="220"/>
      <c r="AJ830" s="220"/>
      <c r="AK830" s="220"/>
      <c r="AL830" s="220"/>
      <c r="AM830" s="220"/>
      <c r="AN830" s="220"/>
      <c r="AO830" s="267"/>
      <c r="AP830" s="220"/>
      <c r="AQ830" s="224"/>
      <c r="AR830" s="224"/>
      <c r="AS830" s="224"/>
      <c r="AT830" s="224"/>
      <c r="AU830" s="224"/>
      <c r="AV830" s="224"/>
      <c r="AW830" s="224"/>
      <c r="AX830" s="224"/>
      <c r="AY830" s="224"/>
    </row>
    <row r="831">
      <c r="A831" s="219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5"/>
      <c r="AA831" s="225"/>
      <c r="AB831" s="225"/>
      <c r="AC831" s="225"/>
      <c r="AD831" s="225"/>
      <c r="AE831" s="225"/>
      <c r="AF831" s="225"/>
      <c r="AG831" s="220"/>
      <c r="AH831" s="220"/>
      <c r="AI831" s="220"/>
      <c r="AJ831" s="220"/>
      <c r="AK831" s="220"/>
      <c r="AL831" s="220"/>
      <c r="AM831" s="220"/>
      <c r="AN831" s="220"/>
      <c r="AO831" s="267"/>
      <c r="AP831" s="220"/>
      <c r="AQ831" s="224"/>
      <c r="AR831" s="224"/>
      <c r="AS831" s="224"/>
      <c r="AT831" s="224"/>
      <c r="AU831" s="224"/>
      <c r="AV831" s="224"/>
      <c r="AW831" s="224"/>
      <c r="AX831" s="224"/>
      <c r="AY831" s="224"/>
    </row>
    <row r="832">
      <c r="A832" s="219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5"/>
      <c r="AA832" s="225"/>
      <c r="AB832" s="225"/>
      <c r="AC832" s="225"/>
      <c r="AD832" s="225"/>
      <c r="AE832" s="225"/>
      <c r="AF832" s="225"/>
      <c r="AG832" s="220"/>
      <c r="AH832" s="220"/>
      <c r="AI832" s="220"/>
      <c r="AJ832" s="220"/>
      <c r="AK832" s="220"/>
      <c r="AL832" s="220"/>
      <c r="AM832" s="220"/>
      <c r="AN832" s="220"/>
      <c r="AO832" s="267"/>
      <c r="AP832" s="220"/>
      <c r="AQ832" s="224"/>
      <c r="AR832" s="224"/>
      <c r="AS832" s="224"/>
      <c r="AT832" s="224"/>
      <c r="AU832" s="224"/>
      <c r="AV832" s="224"/>
      <c r="AW832" s="224"/>
      <c r="AX832" s="224"/>
      <c r="AY832" s="224"/>
    </row>
    <row r="833">
      <c r="A833" s="219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5"/>
      <c r="AA833" s="225"/>
      <c r="AB833" s="225"/>
      <c r="AC833" s="225"/>
      <c r="AD833" s="225"/>
      <c r="AE833" s="225"/>
      <c r="AF833" s="225"/>
      <c r="AG833" s="220"/>
      <c r="AH833" s="220"/>
      <c r="AI833" s="220"/>
      <c r="AJ833" s="220"/>
      <c r="AK833" s="220"/>
      <c r="AL833" s="220"/>
      <c r="AM833" s="220"/>
      <c r="AN833" s="220"/>
      <c r="AO833" s="267"/>
      <c r="AP833" s="220"/>
      <c r="AQ833" s="224"/>
      <c r="AR833" s="224"/>
      <c r="AS833" s="224"/>
      <c r="AT833" s="224"/>
      <c r="AU833" s="224"/>
      <c r="AV833" s="224"/>
      <c r="AW833" s="224"/>
      <c r="AX833" s="224"/>
      <c r="AY833" s="224"/>
    </row>
    <row r="834">
      <c r="A834" s="219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5"/>
      <c r="AA834" s="225"/>
      <c r="AB834" s="225"/>
      <c r="AC834" s="225"/>
      <c r="AD834" s="225"/>
      <c r="AE834" s="225"/>
      <c r="AF834" s="225"/>
      <c r="AG834" s="220"/>
      <c r="AH834" s="220"/>
      <c r="AI834" s="220"/>
      <c r="AJ834" s="220"/>
      <c r="AK834" s="220"/>
      <c r="AL834" s="220"/>
      <c r="AM834" s="220"/>
      <c r="AN834" s="220"/>
      <c r="AO834" s="267"/>
      <c r="AP834" s="220"/>
      <c r="AQ834" s="224"/>
      <c r="AR834" s="224"/>
      <c r="AS834" s="224"/>
      <c r="AT834" s="224"/>
      <c r="AU834" s="224"/>
      <c r="AV834" s="224"/>
      <c r="AW834" s="224"/>
      <c r="AX834" s="224"/>
      <c r="AY834" s="224"/>
    </row>
    <row r="835">
      <c r="A835" s="219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5"/>
      <c r="AA835" s="225"/>
      <c r="AB835" s="225"/>
      <c r="AC835" s="225"/>
      <c r="AD835" s="225"/>
      <c r="AE835" s="225"/>
      <c r="AF835" s="225"/>
      <c r="AG835" s="220"/>
      <c r="AH835" s="220"/>
      <c r="AI835" s="220"/>
      <c r="AJ835" s="220"/>
      <c r="AK835" s="220"/>
      <c r="AL835" s="220"/>
      <c r="AM835" s="220"/>
      <c r="AN835" s="220"/>
      <c r="AO835" s="267"/>
      <c r="AP835" s="220"/>
      <c r="AQ835" s="224"/>
      <c r="AR835" s="224"/>
      <c r="AS835" s="224"/>
      <c r="AT835" s="224"/>
      <c r="AU835" s="224"/>
      <c r="AV835" s="224"/>
      <c r="AW835" s="224"/>
      <c r="AX835" s="224"/>
      <c r="AY835" s="224"/>
    </row>
    <row r="836">
      <c r="A836" s="219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5"/>
      <c r="AA836" s="225"/>
      <c r="AB836" s="225"/>
      <c r="AC836" s="225"/>
      <c r="AD836" s="225"/>
      <c r="AE836" s="225"/>
      <c r="AF836" s="225"/>
      <c r="AG836" s="220"/>
      <c r="AH836" s="220"/>
      <c r="AI836" s="220"/>
      <c r="AJ836" s="220"/>
      <c r="AK836" s="220"/>
      <c r="AL836" s="220"/>
      <c r="AM836" s="220"/>
      <c r="AN836" s="220"/>
      <c r="AO836" s="267"/>
      <c r="AP836" s="220"/>
      <c r="AQ836" s="224"/>
      <c r="AR836" s="224"/>
      <c r="AS836" s="224"/>
      <c r="AT836" s="224"/>
      <c r="AU836" s="224"/>
      <c r="AV836" s="224"/>
      <c r="AW836" s="224"/>
      <c r="AX836" s="224"/>
      <c r="AY836" s="224"/>
    </row>
    <row r="837">
      <c r="A837" s="219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5"/>
      <c r="AA837" s="225"/>
      <c r="AB837" s="225"/>
      <c r="AC837" s="225"/>
      <c r="AD837" s="225"/>
      <c r="AE837" s="225"/>
      <c r="AF837" s="225"/>
      <c r="AG837" s="220"/>
      <c r="AH837" s="220"/>
      <c r="AI837" s="220"/>
      <c r="AJ837" s="220"/>
      <c r="AK837" s="220"/>
      <c r="AL837" s="220"/>
      <c r="AM837" s="220"/>
      <c r="AN837" s="220"/>
      <c r="AO837" s="267"/>
      <c r="AP837" s="220"/>
      <c r="AQ837" s="224"/>
      <c r="AR837" s="224"/>
      <c r="AS837" s="224"/>
      <c r="AT837" s="224"/>
      <c r="AU837" s="224"/>
      <c r="AV837" s="224"/>
      <c r="AW837" s="224"/>
      <c r="AX837" s="224"/>
      <c r="AY837" s="224"/>
    </row>
    <row r="838">
      <c r="A838" s="219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5"/>
      <c r="AA838" s="225"/>
      <c r="AB838" s="225"/>
      <c r="AC838" s="225"/>
      <c r="AD838" s="225"/>
      <c r="AE838" s="225"/>
      <c r="AF838" s="225"/>
      <c r="AG838" s="220"/>
      <c r="AH838" s="220"/>
      <c r="AI838" s="220"/>
      <c r="AJ838" s="220"/>
      <c r="AK838" s="220"/>
      <c r="AL838" s="220"/>
      <c r="AM838" s="220"/>
      <c r="AN838" s="220"/>
      <c r="AO838" s="267"/>
      <c r="AP838" s="220"/>
      <c r="AQ838" s="224"/>
      <c r="AR838" s="224"/>
      <c r="AS838" s="224"/>
      <c r="AT838" s="224"/>
      <c r="AU838" s="224"/>
      <c r="AV838" s="224"/>
      <c r="AW838" s="224"/>
      <c r="AX838" s="224"/>
      <c r="AY838" s="224"/>
    </row>
    <row r="839">
      <c r="A839" s="219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5"/>
      <c r="AA839" s="225"/>
      <c r="AB839" s="225"/>
      <c r="AC839" s="225"/>
      <c r="AD839" s="225"/>
      <c r="AE839" s="225"/>
      <c r="AF839" s="225"/>
      <c r="AG839" s="220"/>
      <c r="AH839" s="220"/>
      <c r="AI839" s="220"/>
      <c r="AJ839" s="220"/>
      <c r="AK839" s="220"/>
      <c r="AL839" s="220"/>
      <c r="AM839" s="220"/>
      <c r="AN839" s="220"/>
      <c r="AO839" s="267"/>
      <c r="AP839" s="220"/>
      <c r="AQ839" s="224"/>
      <c r="AR839" s="224"/>
      <c r="AS839" s="224"/>
      <c r="AT839" s="224"/>
      <c r="AU839" s="224"/>
      <c r="AV839" s="224"/>
      <c r="AW839" s="224"/>
      <c r="AX839" s="224"/>
      <c r="AY839" s="224"/>
    </row>
    <row r="840">
      <c r="A840" s="219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5"/>
      <c r="AA840" s="225"/>
      <c r="AB840" s="225"/>
      <c r="AC840" s="225"/>
      <c r="AD840" s="225"/>
      <c r="AE840" s="225"/>
      <c r="AF840" s="225"/>
      <c r="AG840" s="220"/>
      <c r="AH840" s="220"/>
      <c r="AI840" s="220"/>
      <c r="AJ840" s="220"/>
      <c r="AK840" s="220"/>
      <c r="AL840" s="220"/>
      <c r="AM840" s="220"/>
      <c r="AN840" s="220"/>
      <c r="AO840" s="267"/>
      <c r="AP840" s="220"/>
      <c r="AQ840" s="224"/>
      <c r="AR840" s="224"/>
      <c r="AS840" s="224"/>
      <c r="AT840" s="224"/>
      <c r="AU840" s="224"/>
      <c r="AV840" s="224"/>
      <c r="AW840" s="224"/>
      <c r="AX840" s="224"/>
      <c r="AY840" s="224"/>
    </row>
    <row r="841">
      <c r="A841" s="219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5"/>
      <c r="AA841" s="225"/>
      <c r="AB841" s="225"/>
      <c r="AC841" s="225"/>
      <c r="AD841" s="225"/>
      <c r="AE841" s="225"/>
      <c r="AF841" s="225"/>
      <c r="AG841" s="220"/>
      <c r="AH841" s="220"/>
      <c r="AI841" s="220"/>
      <c r="AJ841" s="220"/>
      <c r="AK841" s="220"/>
      <c r="AL841" s="220"/>
      <c r="AM841" s="220"/>
      <c r="AN841" s="220"/>
      <c r="AO841" s="267"/>
      <c r="AP841" s="220"/>
      <c r="AQ841" s="224"/>
      <c r="AR841" s="224"/>
      <c r="AS841" s="224"/>
      <c r="AT841" s="224"/>
      <c r="AU841" s="224"/>
      <c r="AV841" s="224"/>
      <c r="AW841" s="224"/>
      <c r="AX841" s="224"/>
      <c r="AY841" s="224"/>
    </row>
    <row r="842">
      <c r="A842" s="219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5"/>
      <c r="AA842" s="225"/>
      <c r="AB842" s="225"/>
      <c r="AC842" s="225"/>
      <c r="AD842" s="225"/>
      <c r="AE842" s="225"/>
      <c r="AF842" s="225"/>
      <c r="AG842" s="220"/>
      <c r="AH842" s="220"/>
      <c r="AI842" s="220"/>
      <c r="AJ842" s="220"/>
      <c r="AK842" s="220"/>
      <c r="AL842" s="220"/>
      <c r="AM842" s="220"/>
      <c r="AN842" s="220"/>
      <c r="AO842" s="267"/>
      <c r="AP842" s="220"/>
      <c r="AQ842" s="224"/>
      <c r="AR842" s="224"/>
      <c r="AS842" s="224"/>
      <c r="AT842" s="224"/>
      <c r="AU842" s="224"/>
      <c r="AV842" s="224"/>
      <c r="AW842" s="224"/>
      <c r="AX842" s="224"/>
      <c r="AY842" s="224"/>
    </row>
    <row r="843">
      <c r="A843" s="219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5"/>
      <c r="AA843" s="225"/>
      <c r="AB843" s="225"/>
      <c r="AC843" s="225"/>
      <c r="AD843" s="225"/>
      <c r="AE843" s="225"/>
      <c r="AF843" s="225"/>
      <c r="AG843" s="220"/>
      <c r="AH843" s="220"/>
      <c r="AI843" s="220"/>
      <c r="AJ843" s="220"/>
      <c r="AK843" s="220"/>
      <c r="AL843" s="220"/>
      <c r="AM843" s="220"/>
      <c r="AN843" s="220"/>
      <c r="AO843" s="267"/>
      <c r="AP843" s="220"/>
      <c r="AQ843" s="224"/>
      <c r="AR843" s="224"/>
      <c r="AS843" s="224"/>
      <c r="AT843" s="224"/>
      <c r="AU843" s="224"/>
      <c r="AV843" s="224"/>
      <c r="AW843" s="224"/>
      <c r="AX843" s="224"/>
      <c r="AY843" s="224"/>
    </row>
    <row r="844">
      <c r="A844" s="219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5"/>
      <c r="AA844" s="225"/>
      <c r="AB844" s="225"/>
      <c r="AC844" s="225"/>
      <c r="AD844" s="225"/>
      <c r="AE844" s="225"/>
      <c r="AF844" s="225"/>
      <c r="AG844" s="220"/>
      <c r="AH844" s="220"/>
      <c r="AI844" s="220"/>
      <c r="AJ844" s="220"/>
      <c r="AK844" s="220"/>
      <c r="AL844" s="220"/>
      <c r="AM844" s="220"/>
      <c r="AN844" s="220"/>
      <c r="AO844" s="267"/>
      <c r="AP844" s="220"/>
      <c r="AQ844" s="224"/>
      <c r="AR844" s="224"/>
      <c r="AS844" s="224"/>
      <c r="AT844" s="224"/>
      <c r="AU844" s="224"/>
      <c r="AV844" s="224"/>
      <c r="AW844" s="224"/>
      <c r="AX844" s="224"/>
      <c r="AY844" s="224"/>
    </row>
    <row r="845">
      <c r="A845" s="219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5"/>
      <c r="AA845" s="225"/>
      <c r="AB845" s="225"/>
      <c r="AC845" s="225"/>
      <c r="AD845" s="225"/>
      <c r="AE845" s="225"/>
      <c r="AF845" s="225"/>
      <c r="AG845" s="220"/>
      <c r="AH845" s="220"/>
      <c r="AI845" s="220"/>
      <c r="AJ845" s="220"/>
      <c r="AK845" s="220"/>
      <c r="AL845" s="220"/>
      <c r="AM845" s="220"/>
      <c r="AN845" s="220"/>
      <c r="AO845" s="267"/>
      <c r="AP845" s="220"/>
      <c r="AQ845" s="224"/>
      <c r="AR845" s="224"/>
      <c r="AS845" s="224"/>
      <c r="AT845" s="224"/>
      <c r="AU845" s="224"/>
      <c r="AV845" s="224"/>
      <c r="AW845" s="224"/>
      <c r="AX845" s="224"/>
      <c r="AY845" s="224"/>
    </row>
    <row r="846">
      <c r="A846" s="219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5"/>
      <c r="AA846" s="225"/>
      <c r="AB846" s="225"/>
      <c r="AC846" s="225"/>
      <c r="AD846" s="225"/>
      <c r="AE846" s="225"/>
      <c r="AF846" s="225"/>
      <c r="AG846" s="220"/>
      <c r="AH846" s="220"/>
      <c r="AI846" s="220"/>
      <c r="AJ846" s="220"/>
      <c r="AK846" s="220"/>
      <c r="AL846" s="220"/>
      <c r="AM846" s="220"/>
      <c r="AN846" s="220"/>
      <c r="AO846" s="267"/>
      <c r="AP846" s="220"/>
      <c r="AQ846" s="224"/>
      <c r="AR846" s="224"/>
      <c r="AS846" s="224"/>
      <c r="AT846" s="224"/>
      <c r="AU846" s="224"/>
      <c r="AV846" s="224"/>
      <c r="AW846" s="224"/>
      <c r="AX846" s="224"/>
      <c r="AY846" s="224"/>
    </row>
    <row r="847">
      <c r="A847" s="219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5"/>
      <c r="AA847" s="225"/>
      <c r="AB847" s="225"/>
      <c r="AC847" s="225"/>
      <c r="AD847" s="225"/>
      <c r="AE847" s="225"/>
      <c r="AF847" s="225"/>
      <c r="AG847" s="220"/>
      <c r="AH847" s="220"/>
      <c r="AI847" s="220"/>
      <c r="AJ847" s="220"/>
      <c r="AK847" s="220"/>
      <c r="AL847" s="220"/>
      <c r="AM847" s="220"/>
      <c r="AN847" s="220"/>
      <c r="AO847" s="267"/>
      <c r="AP847" s="220"/>
      <c r="AQ847" s="224"/>
      <c r="AR847" s="224"/>
      <c r="AS847" s="224"/>
      <c r="AT847" s="224"/>
      <c r="AU847" s="224"/>
      <c r="AV847" s="224"/>
      <c r="AW847" s="224"/>
      <c r="AX847" s="224"/>
      <c r="AY847" s="224"/>
    </row>
    <row r="848">
      <c r="A848" s="219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5"/>
      <c r="AA848" s="225"/>
      <c r="AB848" s="225"/>
      <c r="AC848" s="225"/>
      <c r="AD848" s="225"/>
      <c r="AE848" s="225"/>
      <c r="AF848" s="225"/>
      <c r="AG848" s="220"/>
      <c r="AH848" s="220"/>
      <c r="AI848" s="220"/>
      <c r="AJ848" s="220"/>
      <c r="AK848" s="220"/>
      <c r="AL848" s="220"/>
      <c r="AM848" s="220"/>
      <c r="AN848" s="220"/>
      <c r="AO848" s="267"/>
      <c r="AP848" s="220"/>
      <c r="AQ848" s="224"/>
      <c r="AR848" s="224"/>
      <c r="AS848" s="224"/>
      <c r="AT848" s="224"/>
      <c r="AU848" s="224"/>
      <c r="AV848" s="224"/>
      <c r="AW848" s="224"/>
      <c r="AX848" s="224"/>
      <c r="AY848" s="224"/>
    </row>
    <row r="849">
      <c r="A849" s="219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5"/>
      <c r="AA849" s="225"/>
      <c r="AB849" s="225"/>
      <c r="AC849" s="225"/>
      <c r="AD849" s="225"/>
      <c r="AE849" s="225"/>
      <c r="AF849" s="225"/>
      <c r="AG849" s="220"/>
      <c r="AH849" s="220"/>
      <c r="AI849" s="220"/>
      <c r="AJ849" s="220"/>
      <c r="AK849" s="220"/>
      <c r="AL849" s="220"/>
      <c r="AM849" s="220"/>
      <c r="AN849" s="220"/>
      <c r="AO849" s="267"/>
      <c r="AP849" s="220"/>
      <c r="AQ849" s="224"/>
      <c r="AR849" s="224"/>
      <c r="AS849" s="224"/>
      <c r="AT849" s="224"/>
      <c r="AU849" s="224"/>
      <c r="AV849" s="224"/>
      <c r="AW849" s="224"/>
      <c r="AX849" s="224"/>
      <c r="AY849" s="224"/>
    </row>
    <row r="850">
      <c r="A850" s="219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5"/>
      <c r="AA850" s="225"/>
      <c r="AB850" s="225"/>
      <c r="AC850" s="225"/>
      <c r="AD850" s="225"/>
      <c r="AE850" s="225"/>
      <c r="AF850" s="225"/>
      <c r="AG850" s="220"/>
      <c r="AH850" s="220"/>
      <c r="AI850" s="220"/>
      <c r="AJ850" s="220"/>
      <c r="AK850" s="220"/>
      <c r="AL850" s="220"/>
      <c r="AM850" s="220"/>
      <c r="AN850" s="220"/>
      <c r="AO850" s="267"/>
      <c r="AP850" s="220"/>
      <c r="AQ850" s="224"/>
      <c r="AR850" s="224"/>
      <c r="AS850" s="224"/>
      <c r="AT850" s="224"/>
      <c r="AU850" s="224"/>
      <c r="AV850" s="224"/>
      <c r="AW850" s="224"/>
      <c r="AX850" s="224"/>
      <c r="AY850" s="224"/>
    </row>
    <row r="851">
      <c r="A851" s="219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5"/>
      <c r="AA851" s="225"/>
      <c r="AB851" s="225"/>
      <c r="AC851" s="225"/>
      <c r="AD851" s="225"/>
      <c r="AE851" s="225"/>
      <c r="AF851" s="225"/>
      <c r="AG851" s="220"/>
      <c r="AH851" s="220"/>
      <c r="AI851" s="220"/>
      <c r="AJ851" s="220"/>
      <c r="AK851" s="220"/>
      <c r="AL851" s="220"/>
      <c r="AM851" s="220"/>
      <c r="AN851" s="220"/>
      <c r="AO851" s="267"/>
      <c r="AP851" s="220"/>
      <c r="AQ851" s="224"/>
      <c r="AR851" s="224"/>
      <c r="AS851" s="224"/>
      <c r="AT851" s="224"/>
      <c r="AU851" s="224"/>
      <c r="AV851" s="224"/>
      <c r="AW851" s="224"/>
      <c r="AX851" s="224"/>
      <c r="AY851" s="224"/>
    </row>
    <row r="852">
      <c r="A852" s="219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5"/>
      <c r="AA852" s="225"/>
      <c r="AB852" s="225"/>
      <c r="AC852" s="225"/>
      <c r="AD852" s="225"/>
      <c r="AE852" s="225"/>
      <c r="AF852" s="225"/>
      <c r="AG852" s="220"/>
      <c r="AH852" s="220"/>
      <c r="AI852" s="220"/>
      <c r="AJ852" s="220"/>
      <c r="AK852" s="220"/>
      <c r="AL852" s="220"/>
      <c r="AM852" s="220"/>
      <c r="AN852" s="220"/>
      <c r="AO852" s="267"/>
      <c r="AP852" s="220"/>
      <c r="AQ852" s="224"/>
      <c r="AR852" s="224"/>
      <c r="AS852" s="224"/>
      <c r="AT852" s="224"/>
      <c r="AU852" s="224"/>
      <c r="AV852" s="224"/>
      <c r="AW852" s="224"/>
      <c r="AX852" s="224"/>
      <c r="AY852" s="224"/>
    </row>
    <row r="853">
      <c r="A853" s="219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5"/>
      <c r="AA853" s="225"/>
      <c r="AB853" s="225"/>
      <c r="AC853" s="225"/>
      <c r="AD853" s="225"/>
      <c r="AE853" s="225"/>
      <c r="AF853" s="225"/>
      <c r="AG853" s="220"/>
      <c r="AH853" s="220"/>
      <c r="AI853" s="220"/>
      <c r="AJ853" s="220"/>
      <c r="AK853" s="220"/>
      <c r="AL853" s="220"/>
      <c r="AM853" s="220"/>
      <c r="AN853" s="220"/>
      <c r="AO853" s="267"/>
      <c r="AP853" s="220"/>
      <c r="AQ853" s="224"/>
      <c r="AR853" s="224"/>
      <c r="AS853" s="224"/>
      <c r="AT853" s="224"/>
      <c r="AU853" s="224"/>
      <c r="AV853" s="224"/>
      <c r="AW853" s="224"/>
      <c r="AX853" s="224"/>
      <c r="AY853" s="224"/>
    </row>
    <row r="854">
      <c r="A854" s="219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5"/>
      <c r="AA854" s="225"/>
      <c r="AB854" s="225"/>
      <c r="AC854" s="225"/>
      <c r="AD854" s="225"/>
      <c r="AE854" s="225"/>
      <c r="AF854" s="225"/>
      <c r="AG854" s="220"/>
      <c r="AH854" s="220"/>
      <c r="AI854" s="220"/>
      <c r="AJ854" s="220"/>
      <c r="AK854" s="220"/>
      <c r="AL854" s="220"/>
      <c r="AM854" s="220"/>
      <c r="AN854" s="220"/>
      <c r="AO854" s="267"/>
      <c r="AP854" s="220"/>
      <c r="AQ854" s="224"/>
      <c r="AR854" s="224"/>
      <c r="AS854" s="224"/>
      <c r="AT854" s="224"/>
      <c r="AU854" s="224"/>
      <c r="AV854" s="224"/>
      <c r="AW854" s="224"/>
      <c r="AX854" s="224"/>
      <c r="AY854" s="224"/>
    </row>
    <row r="855">
      <c r="A855" s="219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5"/>
      <c r="AA855" s="225"/>
      <c r="AB855" s="225"/>
      <c r="AC855" s="225"/>
      <c r="AD855" s="225"/>
      <c r="AE855" s="225"/>
      <c r="AF855" s="225"/>
      <c r="AG855" s="220"/>
      <c r="AH855" s="220"/>
      <c r="AI855" s="220"/>
      <c r="AJ855" s="220"/>
      <c r="AK855" s="220"/>
      <c r="AL855" s="220"/>
      <c r="AM855" s="220"/>
      <c r="AN855" s="220"/>
      <c r="AO855" s="267"/>
      <c r="AP855" s="220"/>
      <c r="AQ855" s="224"/>
      <c r="AR855" s="224"/>
      <c r="AS855" s="224"/>
      <c r="AT855" s="224"/>
      <c r="AU855" s="224"/>
      <c r="AV855" s="224"/>
      <c r="AW855" s="224"/>
      <c r="AX855" s="224"/>
      <c r="AY855" s="224"/>
    </row>
    <row r="856">
      <c r="A856" s="219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5"/>
      <c r="AA856" s="225"/>
      <c r="AB856" s="225"/>
      <c r="AC856" s="225"/>
      <c r="AD856" s="225"/>
      <c r="AE856" s="225"/>
      <c r="AF856" s="225"/>
      <c r="AG856" s="220"/>
      <c r="AH856" s="220"/>
      <c r="AI856" s="220"/>
      <c r="AJ856" s="220"/>
      <c r="AK856" s="220"/>
      <c r="AL856" s="220"/>
      <c r="AM856" s="220"/>
      <c r="AN856" s="220"/>
      <c r="AO856" s="267"/>
      <c r="AP856" s="220"/>
      <c r="AQ856" s="224"/>
      <c r="AR856" s="224"/>
      <c r="AS856" s="224"/>
      <c r="AT856" s="224"/>
      <c r="AU856" s="224"/>
      <c r="AV856" s="224"/>
      <c r="AW856" s="224"/>
      <c r="AX856" s="224"/>
      <c r="AY856" s="224"/>
    </row>
    <row r="857">
      <c r="A857" s="219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5"/>
      <c r="AA857" s="225"/>
      <c r="AB857" s="225"/>
      <c r="AC857" s="225"/>
      <c r="AD857" s="225"/>
      <c r="AE857" s="225"/>
      <c r="AF857" s="225"/>
      <c r="AG857" s="220"/>
      <c r="AH857" s="220"/>
      <c r="AI857" s="220"/>
      <c r="AJ857" s="220"/>
      <c r="AK857" s="220"/>
      <c r="AL857" s="220"/>
      <c r="AM857" s="220"/>
      <c r="AN857" s="220"/>
      <c r="AO857" s="267"/>
      <c r="AP857" s="220"/>
      <c r="AQ857" s="224"/>
      <c r="AR857" s="224"/>
      <c r="AS857" s="224"/>
      <c r="AT857" s="224"/>
      <c r="AU857" s="224"/>
      <c r="AV857" s="224"/>
      <c r="AW857" s="224"/>
      <c r="AX857" s="224"/>
      <c r="AY857" s="224"/>
    </row>
    <row r="858">
      <c r="A858" s="219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5"/>
      <c r="AA858" s="225"/>
      <c r="AB858" s="225"/>
      <c r="AC858" s="225"/>
      <c r="AD858" s="225"/>
      <c r="AE858" s="225"/>
      <c r="AF858" s="225"/>
      <c r="AG858" s="220"/>
      <c r="AH858" s="220"/>
      <c r="AI858" s="220"/>
      <c r="AJ858" s="220"/>
      <c r="AK858" s="220"/>
      <c r="AL858" s="220"/>
      <c r="AM858" s="220"/>
      <c r="AN858" s="220"/>
      <c r="AO858" s="267"/>
      <c r="AP858" s="220"/>
      <c r="AQ858" s="224"/>
      <c r="AR858" s="224"/>
      <c r="AS858" s="224"/>
      <c r="AT858" s="224"/>
      <c r="AU858" s="224"/>
      <c r="AV858" s="224"/>
      <c r="AW858" s="224"/>
      <c r="AX858" s="224"/>
      <c r="AY858" s="224"/>
    </row>
    <row r="859">
      <c r="A859" s="219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5"/>
      <c r="AA859" s="225"/>
      <c r="AB859" s="225"/>
      <c r="AC859" s="225"/>
      <c r="AD859" s="225"/>
      <c r="AE859" s="225"/>
      <c r="AF859" s="225"/>
      <c r="AG859" s="220"/>
      <c r="AH859" s="220"/>
      <c r="AI859" s="220"/>
      <c r="AJ859" s="220"/>
      <c r="AK859" s="220"/>
      <c r="AL859" s="220"/>
      <c r="AM859" s="220"/>
      <c r="AN859" s="220"/>
      <c r="AO859" s="267"/>
      <c r="AP859" s="220"/>
      <c r="AQ859" s="224"/>
      <c r="AR859" s="224"/>
      <c r="AS859" s="224"/>
      <c r="AT859" s="224"/>
      <c r="AU859" s="224"/>
      <c r="AV859" s="224"/>
      <c r="AW859" s="224"/>
      <c r="AX859" s="224"/>
      <c r="AY859" s="224"/>
    </row>
    <row r="860">
      <c r="A860" s="219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5"/>
      <c r="AA860" s="225"/>
      <c r="AB860" s="225"/>
      <c r="AC860" s="225"/>
      <c r="AD860" s="225"/>
      <c r="AE860" s="225"/>
      <c r="AF860" s="225"/>
      <c r="AG860" s="220"/>
      <c r="AH860" s="220"/>
      <c r="AI860" s="220"/>
      <c r="AJ860" s="220"/>
      <c r="AK860" s="220"/>
      <c r="AL860" s="220"/>
      <c r="AM860" s="220"/>
      <c r="AN860" s="220"/>
      <c r="AO860" s="267"/>
      <c r="AP860" s="220"/>
      <c r="AQ860" s="224"/>
      <c r="AR860" s="224"/>
      <c r="AS860" s="224"/>
      <c r="AT860" s="224"/>
      <c r="AU860" s="224"/>
      <c r="AV860" s="224"/>
      <c r="AW860" s="224"/>
      <c r="AX860" s="224"/>
      <c r="AY860" s="224"/>
    </row>
    <row r="861">
      <c r="A861" s="219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5"/>
      <c r="AA861" s="225"/>
      <c r="AB861" s="225"/>
      <c r="AC861" s="225"/>
      <c r="AD861" s="225"/>
      <c r="AE861" s="225"/>
      <c r="AF861" s="225"/>
      <c r="AG861" s="220"/>
      <c r="AH861" s="220"/>
      <c r="AI861" s="220"/>
      <c r="AJ861" s="220"/>
      <c r="AK861" s="220"/>
      <c r="AL861" s="220"/>
      <c r="AM861" s="220"/>
      <c r="AN861" s="220"/>
      <c r="AO861" s="267"/>
      <c r="AP861" s="220"/>
      <c r="AQ861" s="224"/>
      <c r="AR861" s="224"/>
      <c r="AS861" s="224"/>
      <c r="AT861" s="224"/>
      <c r="AU861" s="224"/>
      <c r="AV861" s="224"/>
      <c r="AW861" s="224"/>
      <c r="AX861" s="224"/>
      <c r="AY861" s="224"/>
    </row>
    <row r="862">
      <c r="A862" s="219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5"/>
      <c r="AA862" s="225"/>
      <c r="AB862" s="225"/>
      <c r="AC862" s="225"/>
      <c r="AD862" s="225"/>
      <c r="AE862" s="225"/>
      <c r="AF862" s="225"/>
      <c r="AG862" s="220"/>
      <c r="AH862" s="220"/>
      <c r="AI862" s="220"/>
      <c r="AJ862" s="220"/>
      <c r="AK862" s="220"/>
      <c r="AL862" s="220"/>
      <c r="AM862" s="220"/>
      <c r="AN862" s="220"/>
      <c r="AO862" s="267"/>
      <c r="AP862" s="220"/>
      <c r="AQ862" s="224"/>
      <c r="AR862" s="224"/>
      <c r="AS862" s="224"/>
      <c r="AT862" s="224"/>
      <c r="AU862" s="224"/>
      <c r="AV862" s="224"/>
      <c r="AW862" s="224"/>
      <c r="AX862" s="224"/>
      <c r="AY862" s="224"/>
    </row>
    <row r="863">
      <c r="A863" s="219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5"/>
      <c r="AA863" s="225"/>
      <c r="AB863" s="225"/>
      <c r="AC863" s="225"/>
      <c r="AD863" s="225"/>
      <c r="AE863" s="225"/>
      <c r="AF863" s="225"/>
      <c r="AG863" s="220"/>
      <c r="AH863" s="220"/>
      <c r="AI863" s="220"/>
      <c r="AJ863" s="220"/>
      <c r="AK863" s="220"/>
      <c r="AL863" s="220"/>
      <c r="AM863" s="220"/>
      <c r="AN863" s="220"/>
      <c r="AO863" s="267"/>
      <c r="AP863" s="220"/>
      <c r="AQ863" s="224"/>
      <c r="AR863" s="224"/>
      <c r="AS863" s="224"/>
      <c r="AT863" s="224"/>
      <c r="AU863" s="224"/>
      <c r="AV863" s="224"/>
      <c r="AW863" s="224"/>
      <c r="AX863" s="224"/>
      <c r="AY863" s="224"/>
    </row>
    <row r="864">
      <c r="A864" s="219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5"/>
      <c r="AA864" s="225"/>
      <c r="AB864" s="225"/>
      <c r="AC864" s="225"/>
      <c r="AD864" s="225"/>
      <c r="AE864" s="225"/>
      <c r="AF864" s="225"/>
      <c r="AG864" s="220"/>
      <c r="AH864" s="220"/>
      <c r="AI864" s="220"/>
      <c r="AJ864" s="220"/>
      <c r="AK864" s="220"/>
      <c r="AL864" s="220"/>
      <c r="AM864" s="220"/>
      <c r="AN864" s="220"/>
      <c r="AO864" s="267"/>
      <c r="AP864" s="220"/>
      <c r="AQ864" s="224"/>
      <c r="AR864" s="224"/>
      <c r="AS864" s="224"/>
      <c r="AT864" s="224"/>
      <c r="AU864" s="224"/>
      <c r="AV864" s="224"/>
      <c r="AW864" s="224"/>
      <c r="AX864" s="224"/>
      <c r="AY864" s="224"/>
    </row>
    <row r="865">
      <c r="A865" s="219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5"/>
      <c r="AA865" s="225"/>
      <c r="AB865" s="225"/>
      <c r="AC865" s="225"/>
      <c r="AD865" s="225"/>
      <c r="AE865" s="225"/>
      <c r="AF865" s="225"/>
      <c r="AG865" s="220"/>
      <c r="AH865" s="220"/>
      <c r="AI865" s="220"/>
      <c r="AJ865" s="220"/>
      <c r="AK865" s="220"/>
      <c r="AL865" s="220"/>
      <c r="AM865" s="220"/>
      <c r="AN865" s="220"/>
      <c r="AO865" s="267"/>
      <c r="AP865" s="220"/>
      <c r="AQ865" s="224"/>
      <c r="AR865" s="224"/>
      <c r="AS865" s="224"/>
      <c r="AT865" s="224"/>
      <c r="AU865" s="224"/>
      <c r="AV865" s="224"/>
      <c r="AW865" s="224"/>
      <c r="AX865" s="224"/>
      <c r="AY865" s="224"/>
    </row>
    <row r="866">
      <c r="A866" s="219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5"/>
      <c r="AA866" s="225"/>
      <c r="AB866" s="225"/>
      <c r="AC866" s="225"/>
      <c r="AD866" s="225"/>
      <c r="AE866" s="225"/>
      <c r="AF866" s="225"/>
      <c r="AG866" s="220"/>
      <c r="AH866" s="220"/>
      <c r="AI866" s="220"/>
      <c r="AJ866" s="220"/>
      <c r="AK866" s="220"/>
      <c r="AL866" s="220"/>
      <c r="AM866" s="220"/>
      <c r="AN866" s="220"/>
      <c r="AO866" s="267"/>
      <c r="AP866" s="220"/>
      <c r="AQ866" s="224"/>
      <c r="AR866" s="224"/>
      <c r="AS866" s="224"/>
      <c r="AT866" s="224"/>
      <c r="AU866" s="224"/>
      <c r="AV866" s="224"/>
      <c r="AW866" s="224"/>
      <c r="AX866" s="224"/>
      <c r="AY866" s="224"/>
    </row>
    <row r="867">
      <c r="A867" s="219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5"/>
      <c r="AA867" s="225"/>
      <c r="AB867" s="225"/>
      <c r="AC867" s="225"/>
      <c r="AD867" s="225"/>
      <c r="AE867" s="225"/>
      <c r="AF867" s="225"/>
      <c r="AG867" s="220"/>
      <c r="AH867" s="220"/>
      <c r="AI867" s="220"/>
      <c r="AJ867" s="220"/>
      <c r="AK867" s="220"/>
      <c r="AL867" s="220"/>
      <c r="AM867" s="220"/>
      <c r="AN867" s="220"/>
      <c r="AO867" s="267"/>
      <c r="AP867" s="220"/>
      <c r="AQ867" s="224"/>
      <c r="AR867" s="224"/>
      <c r="AS867" s="224"/>
      <c r="AT867" s="224"/>
      <c r="AU867" s="224"/>
      <c r="AV867" s="224"/>
      <c r="AW867" s="224"/>
      <c r="AX867" s="224"/>
      <c r="AY867" s="224"/>
    </row>
    <row r="868">
      <c r="A868" s="219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5"/>
      <c r="AA868" s="225"/>
      <c r="AB868" s="225"/>
      <c r="AC868" s="225"/>
      <c r="AD868" s="225"/>
      <c r="AE868" s="225"/>
      <c r="AF868" s="225"/>
      <c r="AG868" s="220"/>
      <c r="AH868" s="220"/>
      <c r="AI868" s="220"/>
      <c r="AJ868" s="220"/>
      <c r="AK868" s="220"/>
      <c r="AL868" s="220"/>
      <c r="AM868" s="220"/>
      <c r="AN868" s="220"/>
      <c r="AO868" s="267"/>
      <c r="AP868" s="220"/>
      <c r="AQ868" s="224"/>
      <c r="AR868" s="224"/>
      <c r="AS868" s="224"/>
      <c r="AT868" s="224"/>
      <c r="AU868" s="224"/>
      <c r="AV868" s="224"/>
      <c r="AW868" s="224"/>
      <c r="AX868" s="224"/>
      <c r="AY868" s="224"/>
    </row>
    <row r="869">
      <c r="A869" s="219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5"/>
      <c r="AA869" s="225"/>
      <c r="AB869" s="225"/>
      <c r="AC869" s="225"/>
      <c r="AD869" s="225"/>
      <c r="AE869" s="225"/>
      <c r="AF869" s="225"/>
      <c r="AG869" s="220"/>
      <c r="AH869" s="220"/>
      <c r="AI869" s="220"/>
      <c r="AJ869" s="220"/>
      <c r="AK869" s="220"/>
      <c r="AL869" s="220"/>
      <c r="AM869" s="220"/>
      <c r="AN869" s="220"/>
      <c r="AO869" s="267"/>
      <c r="AP869" s="220"/>
      <c r="AQ869" s="224"/>
      <c r="AR869" s="224"/>
      <c r="AS869" s="224"/>
      <c r="AT869" s="224"/>
      <c r="AU869" s="224"/>
      <c r="AV869" s="224"/>
      <c r="AW869" s="224"/>
      <c r="AX869" s="224"/>
      <c r="AY869" s="224"/>
    </row>
    <row r="870">
      <c r="A870" s="219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5"/>
      <c r="AA870" s="225"/>
      <c r="AB870" s="225"/>
      <c r="AC870" s="225"/>
      <c r="AD870" s="225"/>
      <c r="AE870" s="225"/>
      <c r="AF870" s="225"/>
      <c r="AG870" s="220"/>
      <c r="AH870" s="220"/>
      <c r="AI870" s="220"/>
      <c r="AJ870" s="220"/>
      <c r="AK870" s="220"/>
      <c r="AL870" s="220"/>
      <c r="AM870" s="220"/>
      <c r="AN870" s="220"/>
      <c r="AO870" s="267"/>
      <c r="AP870" s="220"/>
      <c r="AQ870" s="224"/>
      <c r="AR870" s="224"/>
      <c r="AS870" s="224"/>
      <c r="AT870" s="224"/>
      <c r="AU870" s="224"/>
      <c r="AV870" s="224"/>
      <c r="AW870" s="224"/>
      <c r="AX870" s="224"/>
      <c r="AY870" s="224"/>
    </row>
    <row r="871">
      <c r="A871" s="219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5"/>
      <c r="AA871" s="225"/>
      <c r="AB871" s="225"/>
      <c r="AC871" s="225"/>
      <c r="AD871" s="225"/>
      <c r="AE871" s="225"/>
      <c r="AF871" s="225"/>
      <c r="AG871" s="220"/>
      <c r="AH871" s="220"/>
      <c r="AI871" s="220"/>
      <c r="AJ871" s="220"/>
      <c r="AK871" s="220"/>
      <c r="AL871" s="220"/>
      <c r="AM871" s="220"/>
      <c r="AN871" s="220"/>
      <c r="AO871" s="267"/>
      <c r="AP871" s="220"/>
      <c r="AQ871" s="224"/>
      <c r="AR871" s="224"/>
      <c r="AS871" s="224"/>
      <c r="AT871" s="224"/>
      <c r="AU871" s="224"/>
      <c r="AV871" s="224"/>
      <c r="AW871" s="224"/>
      <c r="AX871" s="224"/>
      <c r="AY871" s="224"/>
    </row>
    <row r="872">
      <c r="A872" s="219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5"/>
      <c r="AA872" s="225"/>
      <c r="AB872" s="225"/>
      <c r="AC872" s="225"/>
      <c r="AD872" s="225"/>
      <c r="AE872" s="225"/>
      <c r="AF872" s="225"/>
      <c r="AG872" s="220"/>
      <c r="AH872" s="220"/>
      <c r="AI872" s="220"/>
      <c r="AJ872" s="220"/>
      <c r="AK872" s="220"/>
      <c r="AL872" s="220"/>
      <c r="AM872" s="220"/>
      <c r="AN872" s="220"/>
      <c r="AO872" s="267"/>
      <c r="AP872" s="220"/>
      <c r="AQ872" s="224"/>
      <c r="AR872" s="224"/>
      <c r="AS872" s="224"/>
      <c r="AT872" s="224"/>
      <c r="AU872" s="224"/>
      <c r="AV872" s="224"/>
      <c r="AW872" s="224"/>
      <c r="AX872" s="224"/>
      <c r="AY872" s="224"/>
    </row>
    <row r="873">
      <c r="A873" s="219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5"/>
      <c r="AA873" s="225"/>
      <c r="AB873" s="225"/>
      <c r="AC873" s="225"/>
      <c r="AD873" s="225"/>
      <c r="AE873" s="225"/>
      <c r="AF873" s="225"/>
      <c r="AG873" s="220"/>
      <c r="AH873" s="220"/>
      <c r="AI873" s="220"/>
      <c r="AJ873" s="220"/>
      <c r="AK873" s="220"/>
      <c r="AL873" s="220"/>
      <c r="AM873" s="220"/>
      <c r="AN873" s="220"/>
      <c r="AO873" s="267"/>
      <c r="AP873" s="220"/>
      <c r="AQ873" s="224"/>
      <c r="AR873" s="224"/>
      <c r="AS873" s="224"/>
      <c r="AT873" s="224"/>
      <c r="AU873" s="224"/>
      <c r="AV873" s="224"/>
      <c r="AW873" s="224"/>
      <c r="AX873" s="224"/>
      <c r="AY873" s="224"/>
    </row>
    <row r="874">
      <c r="A874" s="219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5"/>
      <c r="AA874" s="225"/>
      <c r="AB874" s="225"/>
      <c r="AC874" s="225"/>
      <c r="AD874" s="225"/>
      <c r="AE874" s="225"/>
      <c r="AF874" s="225"/>
      <c r="AG874" s="220"/>
      <c r="AH874" s="220"/>
      <c r="AI874" s="220"/>
      <c r="AJ874" s="220"/>
      <c r="AK874" s="220"/>
      <c r="AL874" s="220"/>
      <c r="AM874" s="220"/>
      <c r="AN874" s="220"/>
      <c r="AO874" s="267"/>
      <c r="AP874" s="220"/>
      <c r="AQ874" s="224"/>
      <c r="AR874" s="224"/>
      <c r="AS874" s="224"/>
      <c r="AT874" s="224"/>
      <c r="AU874" s="224"/>
      <c r="AV874" s="224"/>
      <c r="AW874" s="224"/>
      <c r="AX874" s="224"/>
      <c r="AY874" s="224"/>
    </row>
    <row r="875">
      <c r="A875" s="219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5"/>
      <c r="AA875" s="225"/>
      <c r="AB875" s="225"/>
      <c r="AC875" s="225"/>
      <c r="AD875" s="225"/>
      <c r="AE875" s="225"/>
      <c r="AF875" s="225"/>
      <c r="AG875" s="220"/>
      <c r="AH875" s="220"/>
      <c r="AI875" s="220"/>
      <c r="AJ875" s="220"/>
      <c r="AK875" s="220"/>
      <c r="AL875" s="220"/>
      <c r="AM875" s="220"/>
      <c r="AN875" s="220"/>
      <c r="AO875" s="267"/>
      <c r="AP875" s="220"/>
      <c r="AQ875" s="224"/>
      <c r="AR875" s="224"/>
      <c r="AS875" s="224"/>
      <c r="AT875" s="224"/>
      <c r="AU875" s="224"/>
      <c r="AV875" s="224"/>
      <c r="AW875" s="224"/>
      <c r="AX875" s="224"/>
      <c r="AY875" s="224"/>
    </row>
    <row r="876">
      <c r="A876" s="219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5"/>
      <c r="AA876" s="225"/>
      <c r="AB876" s="225"/>
      <c r="AC876" s="225"/>
      <c r="AD876" s="225"/>
      <c r="AE876" s="225"/>
      <c r="AF876" s="225"/>
      <c r="AG876" s="220"/>
      <c r="AH876" s="220"/>
      <c r="AI876" s="220"/>
      <c r="AJ876" s="220"/>
      <c r="AK876" s="220"/>
      <c r="AL876" s="220"/>
      <c r="AM876" s="220"/>
      <c r="AN876" s="220"/>
      <c r="AO876" s="267"/>
      <c r="AP876" s="220"/>
      <c r="AQ876" s="224"/>
      <c r="AR876" s="224"/>
      <c r="AS876" s="224"/>
      <c r="AT876" s="224"/>
      <c r="AU876" s="224"/>
      <c r="AV876" s="224"/>
      <c r="AW876" s="224"/>
      <c r="AX876" s="224"/>
      <c r="AY876" s="224"/>
    </row>
    <row r="877">
      <c r="A877" s="219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5"/>
      <c r="AA877" s="225"/>
      <c r="AB877" s="225"/>
      <c r="AC877" s="225"/>
      <c r="AD877" s="225"/>
      <c r="AE877" s="225"/>
      <c r="AF877" s="225"/>
      <c r="AG877" s="220"/>
      <c r="AH877" s="220"/>
      <c r="AI877" s="220"/>
      <c r="AJ877" s="220"/>
      <c r="AK877" s="220"/>
      <c r="AL877" s="220"/>
      <c r="AM877" s="220"/>
      <c r="AN877" s="220"/>
      <c r="AO877" s="267"/>
      <c r="AP877" s="220"/>
      <c r="AQ877" s="224"/>
      <c r="AR877" s="224"/>
      <c r="AS877" s="224"/>
      <c r="AT877" s="224"/>
      <c r="AU877" s="224"/>
      <c r="AV877" s="224"/>
      <c r="AW877" s="224"/>
      <c r="AX877" s="224"/>
      <c r="AY877" s="224"/>
    </row>
    <row r="878">
      <c r="A878" s="219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5"/>
      <c r="AA878" s="225"/>
      <c r="AB878" s="225"/>
      <c r="AC878" s="225"/>
      <c r="AD878" s="225"/>
      <c r="AE878" s="225"/>
      <c r="AF878" s="225"/>
      <c r="AG878" s="220"/>
      <c r="AH878" s="220"/>
      <c r="AI878" s="220"/>
      <c r="AJ878" s="220"/>
      <c r="AK878" s="220"/>
      <c r="AL878" s="220"/>
      <c r="AM878" s="220"/>
      <c r="AN878" s="220"/>
      <c r="AO878" s="267"/>
      <c r="AP878" s="220"/>
      <c r="AQ878" s="224"/>
      <c r="AR878" s="224"/>
      <c r="AS878" s="224"/>
      <c r="AT878" s="224"/>
      <c r="AU878" s="224"/>
      <c r="AV878" s="224"/>
      <c r="AW878" s="224"/>
      <c r="AX878" s="224"/>
      <c r="AY878" s="224"/>
    </row>
    <row r="879">
      <c r="A879" s="219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5"/>
      <c r="AA879" s="225"/>
      <c r="AB879" s="225"/>
      <c r="AC879" s="225"/>
      <c r="AD879" s="225"/>
      <c r="AE879" s="225"/>
      <c r="AF879" s="225"/>
      <c r="AG879" s="220"/>
      <c r="AH879" s="220"/>
      <c r="AI879" s="220"/>
      <c r="AJ879" s="220"/>
      <c r="AK879" s="220"/>
      <c r="AL879" s="220"/>
      <c r="AM879" s="220"/>
      <c r="AN879" s="220"/>
      <c r="AO879" s="267"/>
      <c r="AP879" s="220"/>
      <c r="AQ879" s="224"/>
      <c r="AR879" s="224"/>
      <c r="AS879" s="224"/>
      <c r="AT879" s="224"/>
      <c r="AU879" s="224"/>
      <c r="AV879" s="224"/>
      <c r="AW879" s="224"/>
      <c r="AX879" s="224"/>
      <c r="AY879" s="224"/>
    </row>
    <row r="880">
      <c r="A880" s="219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5"/>
      <c r="AA880" s="225"/>
      <c r="AB880" s="225"/>
      <c r="AC880" s="225"/>
      <c r="AD880" s="225"/>
      <c r="AE880" s="225"/>
      <c r="AF880" s="225"/>
      <c r="AG880" s="220"/>
      <c r="AH880" s="220"/>
      <c r="AI880" s="220"/>
      <c r="AJ880" s="220"/>
      <c r="AK880" s="220"/>
      <c r="AL880" s="220"/>
      <c r="AM880" s="220"/>
      <c r="AN880" s="220"/>
      <c r="AO880" s="267"/>
      <c r="AP880" s="220"/>
      <c r="AQ880" s="224"/>
      <c r="AR880" s="224"/>
      <c r="AS880" s="224"/>
      <c r="AT880" s="224"/>
      <c r="AU880" s="224"/>
      <c r="AV880" s="224"/>
      <c r="AW880" s="224"/>
      <c r="AX880" s="224"/>
      <c r="AY880" s="224"/>
    </row>
    <row r="881">
      <c r="A881" s="219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5"/>
      <c r="AA881" s="225"/>
      <c r="AB881" s="225"/>
      <c r="AC881" s="225"/>
      <c r="AD881" s="225"/>
      <c r="AE881" s="225"/>
      <c r="AF881" s="225"/>
      <c r="AG881" s="220"/>
      <c r="AH881" s="220"/>
      <c r="AI881" s="220"/>
      <c r="AJ881" s="220"/>
      <c r="AK881" s="220"/>
      <c r="AL881" s="220"/>
      <c r="AM881" s="220"/>
      <c r="AN881" s="220"/>
      <c r="AO881" s="267"/>
      <c r="AP881" s="220"/>
      <c r="AQ881" s="224"/>
      <c r="AR881" s="224"/>
      <c r="AS881" s="224"/>
      <c r="AT881" s="224"/>
      <c r="AU881" s="224"/>
      <c r="AV881" s="224"/>
      <c r="AW881" s="224"/>
      <c r="AX881" s="224"/>
      <c r="AY881" s="224"/>
    </row>
    <row r="882">
      <c r="A882" s="219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5"/>
      <c r="AA882" s="225"/>
      <c r="AB882" s="225"/>
      <c r="AC882" s="225"/>
      <c r="AD882" s="225"/>
      <c r="AE882" s="225"/>
      <c r="AF882" s="225"/>
      <c r="AG882" s="220"/>
      <c r="AH882" s="220"/>
      <c r="AI882" s="220"/>
      <c r="AJ882" s="220"/>
      <c r="AK882" s="220"/>
      <c r="AL882" s="220"/>
      <c r="AM882" s="220"/>
      <c r="AN882" s="220"/>
      <c r="AO882" s="267"/>
      <c r="AP882" s="220"/>
      <c r="AQ882" s="224"/>
      <c r="AR882" s="224"/>
      <c r="AS882" s="224"/>
      <c r="AT882" s="224"/>
      <c r="AU882" s="224"/>
      <c r="AV882" s="224"/>
      <c r="AW882" s="224"/>
      <c r="AX882" s="224"/>
      <c r="AY882" s="224"/>
    </row>
    <row r="883">
      <c r="A883" s="219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5"/>
      <c r="AA883" s="225"/>
      <c r="AB883" s="225"/>
      <c r="AC883" s="225"/>
      <c r="AD883" s="225"/>
      <c r="AE883" s="225"/>
      <c r="AF883" s="225"/>
      <c r="AG883" s="220"/>
      <c r="AH883" s="220"/>
      <c r="AI883" s="220"/>
      <c r="AJ883" s="220"/>
      <c r="AK883" s="220"/>
      <c r="AL883" s="220"/>
      <c r="AM883" s="220"/>
      <c r="AN883" s="220"/>
      <c r="AO883" s="267"/>
      <c r="AP883" s="220"/>
      <c r="AQ883" s="224"/>
      <c r="AR883" s="224"/>
      <c r="AS883" s="224"/>
      <c r="AT883" s="224"/>
      <c r="AU883" s="224"/>
      <c r="AV883" s="224"/>
      <c r="AW883" s="224"/>
      <c r="AX883" s="224"/>
      <c r="AY883" s="224"/>
    </row>
    <row r="884">
      <c r="A884" s="219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5"/>
      <c r="AA884" s="225"/>
      <c r="AB884" s="225"/>
      <c r="AC884" s="225"/>
      <c r="AD884" s="225"/>
      <c r="AE884" s="225"/>
      <c r="AF884" s="225"/>
      <c r="AG884" s="220"/>
      <c r="AH884" s="220"/>
      <c r="AI884" s="220"/>
      <c r="AJ884" s="220"/>
      <c r="AK884" s="220"/>
      <c r="AL884" s="220"/>
      <c r="AM884" s="220"/>
      <c r="AN884" s="220"/>
      <c r="AO884" s="267"/>
      <c r="AP884" s="220"/>
      <c r="AQ884" s="224"/>
      <c r="AR884" s="224"/>
      <c r="AS884" s="224"/>
      <c r="AT884" s="224"/>
      <c r="AU884" s="224"/>
      <c r="AV884" s="224"/>
      <c r="AW884" s="224"/>
      <c r="AX884" s="224"/>
      <c r="AY884" s="224"/>
    </row>
    <row r="885">
      <c r="A885" s="219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5"/>
      <c r="AA885" s="225"/>
      <c r="AB885" s="225"/>
      <c r="AC885" s="225"/>
      <c r="AD885" s="225"/>
      <c r="AE885" s="225"/>
      <c r="AF885" s="225"/>
      <c r="AG885" s="220"/>
      <c r="AH885" s="220"/>
      <c r="AI885" s="220"/>
      <c r="AJ885" s="220"/>
      <c r="AK885" s="220"/>
      <c r="AL885" s="220"/>
      <c r="AM885" s="220"/>
      <c r="AN885" s="220"/>
      <c r="AO885" s="267"/>
      <c r="AP885" s="220"/>
      <c r="AQ885" s="224"/>
      <c r="AR885" s="224"/>
      <c r="AS885" s="224"/>
      <c r="AT885" s="224"/>
      <c r="AU885" s="224"/>
      <c r="AV885" s="224"/>
      <c r="AW885" s="224"/>
      <c r="AX885" s="224"/>
      <c r="AY885" s="224"/>
    </row>
    <row r="886">
      <c r="A886" s="219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5"/>
      <c r="AA886" s="225"/>
      <c r="AB886" s="225"/>
      <c r="AC886" s="225"/>
      <c r="AD886" s="225"/>
      <c r="AE886" s="225"/>
      <c r="AF886" s="225"/>
      <c r="AG886" s="220"/>
      <c r="AH886" s="220"/>
      <c r="AI886" s="220"/>
      <c r="AJ886" s="220"/>
      <c r="AK886" s="220"/>
      <c r="AL886" s="220"/>
      <c r="AM886" s="220"/>
      <c r="AN886" s="220"/>
      <c r="AO886" s="267"/>
      <c r="AP886" s="220"/>
      <c r="AQ886" s="224"/>
      <c r="AR886" s="224"/>
      <c r="AS886" s="224"/>
      <c r="AT886" s="224"/>
      <c r="AU886" s="224"/>
      <c r="AV886" s="224"/>
      <c r="AW886" s="224"/>
      <c r="AX886" s="224"/>
      <c r="AY886" s="224"/>
    </row>
    <row r="887">
      <c r="A887" s="219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5"/>
      <c r="AA887" s="225"/>
      <c r="AB887" s="225"/>
      <c r="AC887" s="225"/>
      <c r="AD887" s="225"/>
      <c r="AE887" s="225"/>
      <c r="AF887" s="225"/>
      <c r="AG887" s="220"/>
      <c r="AH887" s="220"/>
      <c r="AI887" s="220"/>
      <c r="AJ887" s="220"/>
      <c r="AK887" s="220"/>
      <c r="AL887" s="220"/>
      <c r="AM887" s="220"/>
      <c r="AN887" s="220"/>
      <c r="AO887" s="267"/>
      <c r="AP887" s="220"/>
      <c r="AQ887" s="224"/>
      <c r="AR887" s="224"/>
      <c r="AS887" s="224"/>
      <c r="AT887" s="224"/>
      <c r="AU887" s="224"/>
      <c r="AV887" s="224"/>
      <c r="AW887" s="224"/>
      <c r="AX887" s="224"/>
      <c r="AY887" s="224"/>
    </row>
    <row r="888">
      <c r="A888" s="219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5"/>
      <c r="AA888" s="225"/>
      <c r="AB888" s="225"/>
      <c r="AC888" s="225"/>
      <c r="AD888" s="225"/>
      <c r="AE888" s="225"/>
      <c r="AF888" s="225"/>
      <c r="AG888" s="220"/>
      <c r="AH888" s="220"/>
      <c r="AI888" s="220"/>
      <c r="AJ888" s="220"/>
      <c r="AK888" s="220"/>
      <c r="AL888" s="220"/>
      <c r="AM888" s="220"/>
      <c r="AN888" s="220"/>
      <c r="AO888" s="267"/>
      <c r="AP888" s="220"/>
      <c r="AQ888" s="224"/>
      <c r="AR888" s="224"/>
      <c r="AS888" s="224"/>
      <c r="AT888" s="224"/>
      <c r="AU888" s="224"/>
      <c r="AV888" s="224"/>
      <c r="AW888" s="224"/>
      <c r="AX888" s="224"/>
      <c r="AY888" s="224"/>
    </row>
    <row r="889">
      <c r="A889" s="219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5"/>
      <c r="AA889" s="225"/>
      <c r="AB889" s="225"/>
      <c r="AC889" s="225"/>
      <c r="AD889" s="225"/>
      <c r="AE889" s="225"/>
      <c r="AF889" s="225"/>
      <c r="AG889" s="220"/>
      <c r="AH889" s="220"/>
      <c r="AI889" s="220"/>
      <c r="AJ889" s="220"/>
      <c r="AK889" s="220"/>
      <c r="AL889" s="220"/>
      <c r="AM889" s="220"/>
      <c r="AN889" s="220"/>
      <c r="AO889" s="267"/>
      <c r="AP889" s="220"/>
      <c r="AQ889" s="224"/>
      <c r="AR889" s="224"/>
      <c r="AS889" s="224"/>
      <c r="AT889" s="224"/>
      <c r="AU889" s="224"/>
      <c r="AV889" s="224"/>
      <c r="AW889" s="224"/>
      <c r="AX889" s="224"/>
      <c r="AY889" s="224"/>
    </row>
    <row r="890">
      <c r="A890" s="219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5"/>
      <c r="AA890" s="225"/>
      <c r="AB890" s="225"/>
      <c r="AC890" s="225"/>
      <c r="AD890" s="225"/>
      <c r="AE890" s="225"/>
      <c r="AF890" s="225"/>
      <c r="AG890" s="220"/>
      <c r="AH890" s="220"/>
      <c r="AI890" s="220"/>
      <c r="AJ890" s="220"/>
      <c r="AK890" s="220"/>
      <c r="AL890" s="220"/>
      <c r="AM890" s="220"/>
      <c r="AN890" s="220"/>
      <c r="AO890" s="267"/>
      <c r="AP890" s="220"/>
      <c r="AQ890" s="224"/>
      <c r="AR890" s="224"/>
      <c r="AS890" s="224"/>
      <c r="AT890" s="224"/>
      <c r="AU890" s="224"/>
      <c r="AV890" s="224"/>
      <c r="AW890" s="224"/>
      <c r="AX890" s="224"/>
      <c r="AY890" s="224"/>
    </row>
    <row r="891">
      <c r="A891" s="219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5"/>
      <c r="AA891" s="225"/>
      <c r="AB891" s="225"/>
      <c r="AC891" s="225"/>
      <c r="AD891" s="225"/>
      <c r="AE891" s="225"/>
      <c r="AF891" s="225"/>
      <c r="AG891" s="220"/>
      <c r="AH891" s="220"/>
      <c r="AI891" s="220"/>
      <c r="AJ891" s="220"/>
      <c r="AK891" s="220"/>
      <c r="AL891" s="220"/>
      <c r="AM891" s="220"/>
      <c r="AN891" s="220"/>
      <c r="AO891" s="267"/>
      <c r="AP891" s="220"/>
      <c r="AQ891" s="224"/>
      <c r="AR891" s="224"/>
      <c r="AS891" s="224"/>
      <c r="AT891" s="224"/>
      <c r="AU891" s="224"/>
      <c r="AV891" s="224"/>
      <c r="AW891" s="224"/>
      <c r="AX891" s="224"/>
      <c r="AY891" s="224"/>
    </row>
    <row r="892">
      <c r="A892" s="219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5"/>
      <c r="AA892" s="225"/>
      <c r="AB892" s="225"/>
      <c r="AC892" s="225"/>
      <c r="AD892" s="225"/>
      <c r="AE892" s="225"/>
      <c r="AF892" s="225"/>
      <c r="AG892" s="220"/>
      <c r="AH892" s="220"/>
      <c r="AI892" s="220"/>
      <c r="AJ892" s="220"/>
      <c r="AK892" s="220"/>
      <c r="AL892" s="220"/>
      <c r="AM892" s="220"/>
      <c r="AN892" s="220"/>
      <c r="AO892" s="267"/>
      <c r="AP892" s="220"/>
      <c r="AQ892" s="224"/>
      <c r="AR892" s="224"/>
      <c r="AS892" s="224"/>
      <c r="AT892" s="224"/>
      <c r="AU892" s="224"/>
      <c r="AV892" s="224"/>
      <c r="AW892" s="224"/>
      <c r="AX892" s="224"/>
      <c r="AY892" s="224"/>
    </row>
    <row r="893">
      <c r="A893" s="219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5"/>
      <c r="AA893" s="225"/>
      <c r="AB893" s="225"/>
      <c r="AC893" s="225"/>
      <c r="AD893" s="225"/>
      <c r="AE893" s="225"/>
      <c r="AF893" s="225"/>
      <c r="AG893" s="220"/>
      <c r="AH893" s="220"/>
      <c r="AI893" s="220"/>
      <c r="AJ893" s="220"/>
      <c r="AK893" s="220"/>
      <c r="AL893" s="220"/>
      <c r="AM893" s="220"/>
      <c r="AN893" s="220"/>
      <c r="AO893" s="267"/>
      <c r="AP893" s="220"/>
      <c r="AQ893" s="224"/>
      <c r="AR893" s="224"/>
      <c r="AS893" s="224"/>
      <c r="AT893" s="224"/>
      <c r="AU893" s="224"/>
      <c r="AV893" s="224"/>
      <c r="AW893" s="224"/>
      <c r="AX893" s="224"/>
      <c r="AY893" s="224"/>
    </row>
    <row r="894">
      <c r="A894" s="219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5"/>
      <c r="AA894" s="225"/>
      <c r="AB894" s="225"/>
      <c r="AC894" s="225"/>
      <c r="AD894" s="225"/>
      <c r="AE894" s="225"/>
      <c r="AF894" s="225"/>
      <c r="AG894" s="220"/>
      <c r="AH894" s="220"/>
      <c r="AI894" s="220"/>
      <c r="AJ894" s="220"/>
      <c r="AK894" s="220"/>
      <c r="AL894" s="220"/>
      <c r="AM894" s="220"/>
      <c r="AN894" s="220"/>
      <c r="AO894" s="267"/>
      <c r="AP894" s="220"/>
      <c r="AQ894" s="224"/>
      <c r="AR894" s="224"/>
      <c r="AS894" s="224"/>
      <c r="AT894" s="224"/>
      <c r="AU894" s="224"/>
      <c r="AV894" s="224"/>
      <c r="AW894" s="224"/>
      <c r="AX894" s="224"/>
      <c r="AY894" s="224"/>
    </row>
    <row r="895">
      <c r="A895" s="219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5"/>
      <c r="AA895" s="225"/>
      <c r="AB895" s="225"/>
      <c r="AC895" s="225"/>
      <c r="AD895" s="225"/>
      <c r="AE895" s="225"/>
      <c r="AF895" s="225"/>
      <c r="AG895" s="220"/>
      <c r="AH895" s="220"/>
      <c r="AI895" s="220"/>
      <c r="AJ895" s="220"/>
      <c r="AK895" s="220"/>
      <c r="AL895" s="220"/>
      <c r="AM895" s="220"/>
      <c r="AN895" s="220"/>
      <c r="AO895" s="267"/>
      <c r="AP895" s="220"/>
      <c r="AQ895" s="224"/>
      <c r="AR895" s="224"/>
      <c r="AS895" s="224"/>
      <c r="AT895" s="224"/>
      <c r="AU895" s="224"/>
      <c r="AV895" s="224"/>
      <c r="AW895" s="224"/>
      <c r="AX895" s="224"/>
      <c r="AY895" s="224"/>
    </row>
    <row r="896">
      <c r="A896" s="219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5"/>
      <c r="AA896" s="225"/>
      <c r="AB896" s="225"/>
      <c r="AC896" s="225"/>
      <c r="AD896" s="225"/>
      <c r="AE896" s="225"/>
      <c r="AF896" s="225"/>
      <c r="AG896" s="220"/>
      <c r="AH896" s="220"/>
      <c r="AI896" s="220"/>
      <c r="AJ896" s="220"/>
      <c r="AK896" s="220"/>
      <c r="AL896" s="220"/>
      <c r="AM896" s="220"/>
      <c r="AN896" s="220"/>
      <c r="AO896" s="267"/>
      <c r="AP896" s="220"/>
      <c r="AQ896" s="224"/>
      <c r="AR896" s="224"/>
      <c r="AS896" s="224"/>
      <c r="AT896" s="224"/>
      <c r="AU896" s="224"/>
      <c r="AV896" s="224"/>
      <c r="AW896" s="224"/>
      <c r="AX896" s="224"/>
      <c r="AY896" s="224"/>
    </row>
    <row r="897">
      <c r="A897" s="219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5"/>
      <c r="AA897" s="225"/>
      <c r="AB897" s="225"/>
      <c r="AC897" s="225"/>
      <c r="AD897" s="225"/>
      <c r="AE897" s="225"/>
      <c r="AF897" s="225"/>
      <c r="AG897" s="220"/>
      <c r="AH897" s="220"/>
      <c r="AI897" s="220"/>
      <c r="AJ897" s="220"/>
      <c r="AK897" s="220"/>
      <c r="AL897" s="220"/>
      <c r="AM897" s="220"/>
      <c r="AN897" s="220"/>
      <c r="AO897" s="267"/>
      <c r="AP897" s="220"/>
      <c r="AQ897" s="224"/>
      <c r="AR897" s="224"/>
      <c r="AS897" s="224"/>
      <c r="AT897" s="224"/>
      <c r="AU897" s="224"/>
      <c r="AV897" s="224"/>
      <c r="AW897" s="224"/>
      <c r="AX897" s="224"/>
      <c r="AY897" s="224"/>
    </row>
    <row r="898">
      <c r="A898" s="219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5"/>
      <c r="AA898" s="225"/>
      <c r="AB898" s="225"/>
      <c r="AC898" s="225"/>
      <c r="AD898" s="225"/>
      <c r="AE898" s="225"/>
      <c r="AF898" s="225"/>
      <c r="AG898" s="220"/>
      <c r="AH898" s="220"/>
      <c r="AI898" s="220"/>
      <c r="AJ898" s="220"/>
      <c r="AK898" s="220"/>
      <c r="AL898" s="220"/>
      <c r="AM898" s="220"/>
      <c r="AN898" s="220"/>
      <c r="AO898" s="267"/>
      <c r="AP898" s="220"/>
      <c r="AQ898" s="224"/>
      <c r="AR898" s="224"/>
      <c r="AS898" s="224"/>
      <c r="AT898" s="224"/>
      <c r="AU898" s="224"/>
      <c r="AV898" s="224"/>
      <c r="AW898" s="224"/>
      <c r="AX898" s="224"/>
      <c r="AY898" s="224"/>
    </row>
    <row r="899">
      <c r="A899" s="219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5"/>
      <c r="AA899" s="225"/>
      <c r="AB899" s="225"/>
      <c r="AC899" s="225"/>
      <c r="AD899" s="225"/>
      <c r="AE899" s="225"/>
      <c r="AF899" s="225"/>
      <c r="AG899" s="220"/>
      <c r="AH899" s="220"/>
      <c r="AI899" s="220"/>
      <c r="AJ899" s="220"/>
      <c r="AK899" s="220"/>
      <c r="AL899" s="220"/>
      <c r="AM899" s="220"/>
      <c r="AN899" s="220"/>
      <c r="AO899" s="267"/>
      <c r="AP899" s="220"/>
      <c r="AQ899" s="224"/>
      <c r="AR899" s="224"/>
      <c r="AS899" s="224"/>
      <c r="AT899" s="224"/>
      <c r="AU899" s="224"/>
      <c r="AV899" s="224"/>
      <c r="AW899" s="224"/>
      <c r="AX899" s="224"/>
      <c r="AY899" s="224"/>
    </row>
    <row r="900">
      <c r="A900" s="219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5"/>
      <c r="AA900" s="225"/>
      <c r="AB900" s="225"/>
      <c r="AC900" s="225"/>
      <c r="AD900" s="225"/>
      <c r="AE900" s="225"/>
      <c r="AF900" s="225"/>
      <c r="AG900" s="220"/>
      <c r="AH900" s="220"/>
      <c r="AI900" s="220"/>
      <c r="AJ900" s="220"/>
      <c r="AK900" s="220"/>
      <c r="AL900" s="220"/>
      <c r="AM900" s="220"/>
      <c r="AN900" s="220"/>
      <c r="AO900" s="267"/>
      <c r="AP900" s="220"/>
      <c r="AQ900" s="224"/>
      <c r="AR900" s="224"/>
      <c r="AS900" s="224"/>
      <c r="AT900" s="224"/>
      <c r="AU900" s="224"/>
      <c r="AV900" s="224"/>
      <c r="AW900" s="224"/>
      <c r="AX900" s="224"/>
      <c r="AY900" s="224"/>
    </row>
    <row r="901">
      <c r="A901" s="219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5"/>
      <c r="AA901" s="225"/>
      <c r="AB901" s="225"/>
      <c r="AC901" s="225"/>
      <c r="AD901" s="225"/>
      <c r="AE901" s="225"/>
      <c r="AF901" s="225"/>
      <c r="AG901" s="220"/>
      <c r="AH901" s="220"/>
      <c r="AI901" s="220"/>
      <c r="AJ901" s="220"/>
      <c r="AK901" s="220"/>
      <c r="AL901" s="220"/>
      <c r="AM901" s="220"/>
      <c r="AN901" s="220"/>
      <c r="AO901" s="267"/>
      <c r="AP901" s="220"/>
      <c r="AQ901" s="224"/>
      <c r="AR901" s="224"/>
      <c r="AS901" s="224"/>
      <c r="AT901" s="224"/>
      <c r="AU901" s="224"/>
      <c r="AV901" s="224"/>
      <c r="AW901" s="224"/>
      <c r="AX901" s="224"/>
      <c r="AY901" s="224"/>
    </row>
    <row r="902">
      <c r="A902" s="219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5"/>
      <c r="AA902" s="225"/>
      <c r="AB902" s="225"/>
      <c r="AC902" s="225"/>
      <c r="AD902" s="225"/>
      <c r="AE902" s="225"/>
      <c r="AF902" s="225"/>
      <c r="AG902" s="220"/>
      <c r="AH902" s="220"/>
      <c r="AI902" s="220"/>
      <c r="AJ902" s="220"/>
      <c r="AK902" s="220"/>
      <c r="AL902" s="220"/>
      <c r="AM902" s="220"/>
      <c r="AN902" s="220"/>
      <c r="AO902" s="267"/>
      <c r="AP902" s="220"/>
      <c r="AQ902" s="224"/>
      <c r="AR902" s="224"/>
      <c r="AS902" s="224"/>
      <c r="AT902" s="224"/>
      <c r="AU902" s="224"/>
      <c r="AV902" s="224"/>
      <c r="AW902" s="224"/>
      <c r="AX902" s="224"/>
      <c r="AY902" s="224"/>
    </row>
    <row r="903">
      <c r="A903" s="219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5"/>
      <c r="AA903" s="225"/>
      <c r="AB903" s="225"/>
      <c r="AC903" s="225"/>
      <c r="AD903" s="225"/>
      <c r="AE903" s="225"/>
      <c r="AF903" s="225"/>
      <c r="AG903" s="220"/>
      <c r="AH903" s="220"/>
      <c r="AI903" s="220"/>
      <c r="AJ903" s="220"/>
      <c r="AK903" s="220"/>
      <c r="AL903" s="220"/>
      <c r="AM903" s="220"/>
      <c r="AN903" s="220"/>
      <c r="AO903" s="267"/>
      <c r="AP903" s="220"/>
      <c r="AQ903" s="224"/>
      <c r="AR903" s="224"/>
      <c r="AS903" s="224"/>
      <c r="AT903" s="224"/>
      <c r="AU903" s="224"/>
      <c r="AV903" s="224"/>
      <c r="AW903" s="224"/>
      <c r="AX903" s="224"/>
      <c r="AY903" s="224"/>
    </row>
    <row r="904">
      <c r="A904" s="219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5"/>
      <c r="AA904" s="225"/>
      <c r="AB904" s="225"/>
      <c r="AC904" s="225"/>
      <c r="AD904" s="225"/>
      <c r="AE904" s="225"/>
      <c r="AF904" s="225"/>
      <c r="AG904" s="220"/>
      <c r="AH904" s="220"/>
      <c r="AI904" s="220"/>
      <c r="AJ904" s="220"/>
      <c r="AK904" s="220"/>
      <c r="AL904" s="220"/>
      <c r="AM904" s="220"/>
      <c r="AN904" s="220"/>
      <c r="AO904" s="267"/>
      <c r="AP904" s="220"/>
      <c r="AQ904" s="224"/>
      <c r="AR904" s="224"/>
      <c r="AS904" s="224"/>
      <c r="AT904" s="224"/>
      <c r="AU904" s="224"/>
      <c r="AV904" s="224"/>
      <c r="AW904" s="224"/>
      <c r="AX904" s="224"/>
      <c r="AY904" s="224"/>
    </row>
    <row r="905">
      <c r="A905" s="219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5"/>
      <c r="AA905" s="225"/>
      <c r="AB905" s="225"/>
      <c r="AC905" s="225"/>
      <c r="AD905" s="225"/>
      <c r="AE905" s="225"/>
      <c r="AF905" s="225"/>
      <c r="AG905" s="220"/>
      <c r="AH905" s="220"/>
      <c r="AI905" s="220"/>
      <c r="AJ905" s="220"/>
      <c r="AK905" s="220"/>
      <c r="AL905" s="220"/>
      <c r="AM905" s="220"/>
      <c r="AN905" s="220"/>
      <c r="AO905" s="267"/>
      <c r="AP905" s="220"/>
      <c r="AQ905" s="224"/>
      <c r="AR905" s="224"/>
      <c r="AS905" s="224"/>
      <c r="AT905" s="224"/>
      <c r="AU905" s="224"/>
      <c r="AV905" s="224"/>
      <c r="AW905" s="224"/>
      <c r="AX905" s="224"/>
      <c r="AY905" s="224"/>
    </row>
    <row r="906">
      <c r="A906" s="219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5"/>
      <c r="AA906" s="225"/>
      <c r="AB906" s="225"/>
      <c r="AC906" s="225"/>
      <c r="AD906" s="225"/>
      <c r="AE906" s="225"/>
      <c r="AF906" s="225"/>
      <c r="AG906" s="220"/>
      <c r="AH906" s="220"/>
      <c r="AI906" s="220"/>
      <c r="AJ906" s="220"/>
      <c r="AK906" s="220"/>
      <c r="AL906" s="220"/>
      <c r="AM906" s="220"/>
      <c r="AN906" s="220"/>
      <c r="AO906" s="267"/>
      <c r="AP906" s="220"/>
      <c r="AQ906" s="224"/>
      <c r="AR906" s="224"/>
      <c r="AS906" s="224"/>
      <c r="AT906" s="224"/>
      <c r="AU906" s="224"/>
      <c r="AV906" s="224"/>
      <c r="AW906" s="224"/>
      <c r="AX906" s="224"/>
      <c r="AY906" s="224"/>
    </row>
    <row r="907">
      <c r="A907" s="219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5"/>
      <c r="AA907" s="225"/>
      <c r="AB907" s="225"/>
      <c r="AC907" s="225"/>
      <c r="AD907" s="225"/>
      <c r="AE907" s="225"/>
      <c r="AF907" s="225"/>
      <c r="AG907" s="220"/>
      <c r="AH907" s="220"/>
      <c r="AI907" s="220"/>
      <c r="AJ907" s="220"/>
      <c r="AK907" s="220"/>
      <c r="AL907" s="220"/>
      <c r="AM907" s="220"/>
      <c r="AN907" s="220"/>
      <c r="AO907" s="267"/>
      <c r="AP907" s="220"/>
      <c r="AQ907" s="224"/>
      <c r="AR907" s="224"/>
      <c r="AS907" s="224"/>
      <c r="AT907" s="224"/>
      <c r="AU907" s="224"/>
      <c r="AV907" s="224"/>
      <c r="AW907" s="224"/>
      <c r="AX907" s="224"/>
      <c r="AY907" s="224"/>
    </row>
    <row r="908">
      <c r="A908" s="219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5"/>
      <c r="AA908" s="225"/>
      <c r="AB908" s="225"/>
      <c r="AC908" s="225"/>
      <c r="AD908" s="225"/>
      <c r="AE908" s="225"/>
      <c r="AF908" s="225"/>
      <c r="AG908" s="220"/>
      <c r="AH908" s="220"/>
      <c r="AI908" s="220"/>
      <c r="AJ908" s="220"/>
      <c r="AK908" s="220"/>
      <c r="AL908" s="220"/>
      <c r="AM908" s="220"/>
      <c r="AN908" s="220"/>
      <c r="AO908" s="267"/>
      <c r="AP908" s="220"/>
      <c r="AQ908" s="224"/>
      <c r="AR908" s="224"/>
      <c r="AS908" s="224"/>
      <c r="AT908" s="224"/>
      <c r="AU908" s="224"/>
      <c r="AV908" s="224"/>
      <c r="AW908" s="224"/>
      <c r="AX908" s="224"/>
      <c r="AY908" s="224"/>
    </row>
    <row r="909">
      <c r="A909" s="219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5"/>
      <c r="AA909" s="225"/>
      <c r="AB909" s="225"/>
      <c r="AC909" s="225"/>
      <c r="AD909" s="225"/>
      <c r="AE909" s="225"/>
      <c r="AF909" s="225"/>
      <c r="AG909" s="220"/>
      <c r="AH909" s="220"/>
      <c r="AI909" s="220"/>
      <c r="AJ909" s="220"/>
      <c r="AK909" s="220"/>
      <c r="AL909" s="220"/>
      <c r="AM909" s="220"/>
      <c r="AN909" s="220"/>
      <c r="AO909" s="267"/>
      <c r="AP909" s="220"/>
      <c r="AQ909" s="224"/>
      <c r="AR909" s="224"/>
      <c r="AS909" s="224"/>
      <c r="AT909" s="224"/>
      <c r="AU909" s="224"/>
      <c r="AV909" s="224"/>
      <c r="AW909" s="224"/>
      <c r="AX909" s="224"/>
      <c r="AY909" s="224"/>
    </row>
    <row r="910">
      <c r="A910" s="219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5"/>
      <c r="AA910" s="225"/>
      <c r="AB910" s="225"/>
      <c r="AC910" s="225"/>
      <c r="AD910" s="225"/>
      <c r="AE910" s="225"/>
      <c r="AF910" s="225"/>
      <c r="AG910" s="220"/>
      <c r="AH910" s="220"/>
      <c r="AI910" s="220"/>
      <c r="AJ910" s="220"/>
      <c r="AK910" s="220"/>
      <c r="AL910" s="220"/>
      <c r="AM910" s="220"/>
      <c r="AN910" s="220"/>
      <c r="AO910" s="267"/>
      <c r="AP910" s="220"/>
      <c r="AQ910" s="224"/>
      <c r="AR910" s="224"/>
      <c r="AS910" s="224"/>
      <c r="AT910" s="224"/>
      <c r="AU910" s="224"/>
      <c r="AV910" s="224"/>
      <c r="AW910" s="224"/>
      <c r="AX910" s="224"/>
      <c r="AY910" s="224"/>
    </row>
    <row r="911">
      <c r="A911" s="219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5"/>
      <c r="AA911" s="225"/>
      <c r="AB911" s="225"/>
      <c r="AC911" s="225"/>
      <c r="AD911" s="225"/>
      <c r="AE911" s="225"/>
      <c r="AF911" s="225"/>
      <c r="AG911" s="220"/>
      <c r="AH911" s="220"/>
      <c r="AI911" s="220"/>
      <c r="AJ911" s="220"/>
      <c r="AK911" s="220"/>
      <c r="AL911" s="220"/>
      <c r="AM911" s="220"/>
      <c r="AN911" s="220"/>
      <c r="AO911" s="267"/>
      <c r="AP911" s="220"/>
      <c r="AQ911" s="224"/>
      <c r="AR911" s="224"/>
      <c r="AS911" s="224"/>
      <c r="AT911" s="224"/>
      <c r="AU911" s="224"/>
      <c r="AV911" s="224"/>
      <c r="AW911" s="224"/>
      <c r="AX911" s="224"/>
      <c r="AY911" s="224"/>
    </row>
    <row r="912">
      <c r="A912" s="219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5"/>
      <c r="AA912" s="225"/>
      <c r="AB912" s="225"/>
      <c r="AC912" s="225"/>
      <c r="AD912" s="225"/>
      <c r="AE912" s="225"/>
      <c r="AF912" s="225"/>
      <c r="AG912" s="220"/>
      <c r="AH912" s="220"/>
      <c r="AI912" s="220"/>
      <c r="AJ912" s="220"/>
      <c r="AK912" s="220"/>
      <c r="AL912" s="220"/>
      <c r="AM912" s="220"/>
      <c r="AN912" s="220"/>
      <c r="AO912" s="267"/>
      <c r="AP912" s="220"/>
      <c r="AQ912" s="224"/>
      <c r="AR912" s="224"/>
      <c r="AS912" s="224"/>
      <c r="AT912" s="224"/>
      <c r="AU912" s="224"/>
      <c r="AV912" s="224"/>
      <c r="AW912" s="224"/>
      <c r="AX912" s="224"/>
      <c r="AY912" s="224"/>
    </row>
    <row r="913">
      <c r="A913" s="219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5"/>
      <c r="AA913" s="225"/>
      <c r="AB913" s="225"/>
      <c r="AC913" s="225"/>
      <c r="AD913" s="225"/>
      <c r="AE913" s="225"/>
      <c r="AF913" s="225"/>
      <c r="AG913" s="220"/>
      <c r="AH913" s="220"/>
      <c r="AI913" s="220"/>
      <c r="AJ913" s="220"/>
      <c r="AK913" s="220"/>
      <c r="AL913" s="220"/>
      <c r="AM913" s="220"/>
      <c r="AN913" s="220"/>
      <c r="AO913" s="267"/>
      <c r="AP913" s="220"/>
      <c r="AQ913" s="224"/>
      <c r="AR913" s="224"/>
      <c r="AS913" s="224"/>
      <c r="AT913" s="224"/>
      <c r="AU913" s="224"/>
      <c r="AV913" s="224"/>
      <c r="AW913" s="224"/>
      <c r="AX913" s="224"/>
      <c r="AY913" s="224"/>
    </row>
    <row r="914">
      <c r="A914" s="219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5"/>
      <c r="AA914" s="225"/>
      <c r="AB914" s="225"/>
      <c r="AC914" s="225"/>
      <c r="AD914" s="225"/>
      <c r="AE914" s="225"/>
      <c r="AF914" s="225"/>
      <c r="AG914" s="220"/>
      <c r="AH914" s="220"/>
      <c r="AI914" s="220"/>
      <c r="AJ914" s="220"/>
      <c r="AK914" s="220"/>
      <c r="AL914" s="220"/>
      <c r="AM914" s="220"/>
      <c r="AN914" s="220"/>
      <c r="AO914" s="267"/>
      <c r="AP914" s="220"/>
      <c r="AQ914" s="224"/>
      <c r="AR914" s="224"/>
      <c r="AS914" s="224"/>
      <c r="AT914" s="224"/>
      <c r="AU914" s="224"/>
      <c r="AV914" s="224"/>
      <c r="AW914" s="224"/>
      <c r="AX914" s="224"/>
      <c r="AY914" s="224"/>
    </row>
    <row r="915">
      <c r="A915" s="219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5"/>
      <c r="AA915" s="225"/>
      <c r="AB915" s="225"/>
      <c r="AC915" s="225"/>
      <c r="AD915" s="225"/>
      <c r="AE915" s="225"/>
      <c r="AF915" s="225"/>
      <c r="AG915" s="220"/>
      <c r="AH915" s="220"/>
      <c r="AI915" s="220"/>
      <c r="AJ915" s="220"/>
      <c r="AK915" s="220"/>
      <c r="AL915" s="220"/>
      <c r="AM915" s="220"/>
      <c r="AN915" s="220"/>
      <c r="AO915" s="267"/>
      <c r="AP915" s="220"/>
      <c r="AQ915" s="224"/>
      <c r="AR915" s="224"/>
      <c r="AS915" s="224"/>
      <c r="AT915" s="224"/>
      <c r="AU915" s="224"/>
      <c r="AV915" s="224"/>
      <c r="AW915" s="224"/>
      <c r="AX915" s="224"/>
      <c r="AY915" s="224"/>
    </row>
    <row r="916">
      <c r="A916" s="219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5"/>
      <c r="AA916" s="225"/>
      <c r="AB916" s="225"/>
      <c r="AC916" s="225"/>
      <c r="AD916" s="225"/>
      <c r="AE916" s="225"/>
      <c r="AF916" s="225"/>
      <c r="AG916" s="220"/>
      <c r="AH916" s="220"/>
      <c r="AI916" s="220"/>
      <c r="AJ916" s="220"/>
      <c r="AK916" s="220"/>
      <c r="AL916" s="220"/>
      <c r="AM916" s="220"/>
      <c r="AN916" s="220"/>
      <c r="AO916" s="267"/>
      <c r="AP916" s="220"/>
      <c r="AQ916" s="224"/>
      <c r="AR916" s="224"/>
      <c r="AS916" s="224"/>
      <c r="AT916" s="224"/>
      <c r="AU916" s="224"/>
      <c r="AV916" s="224"/>
      <c r="AW916" s="224"/>
      <c r="AX916" s="224"/>
      <c r="AY916" s="224"/>
    </row>
    <row r="917">
      <c r="A917" s="219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5"/>
      <c r="AA917" s="225"/>
      <c r="AB917" s="225"/>
      <c r="AC917" s="225"/>
      <c r="AD917" s="225"/>
      <c r="AE917" s="225"/>
      <c r="AF917" s="225"/>
      <c r="AG917" s="220"/>
      <c r="AH917" s="220"/>
      <c r="AI917" s="220"/>
      <c r="AJ917" s="220"/>
      <c r="AK917" s="220"/>
      <c r="AL917" s="220"/>
      <c r="AM917" s="220"/>
      <c r="AN917" s="220"/>
      <c r="AO917" s="267"/>
      <c r="AP917" s="220"/>
      <c r="AQ917" s="224"/>
      <c r="AR917" s="224"/>
      <c r="AS917" s="224"/>
      <c r="AT917" s="224"/>
      <c r="AU917" s="224"/>
      <c r="AV917" s="224"/>
      <c r="AW917" s="224"/>
      <c r="AX917" s="224"/>
      <c r="AY917" s="224"/>
    </row>
    <row r="918">
      <c r="A918" s="219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5"/>
      <c r="AA918" s="225"/>
      <c r="AB918" s="225"/>
      <c r="AC918" s="225"/>
      <c r="AD918" s="225"/>
      <c r="AE918" s="225"/>
      <c r="AF918" s="225"/>
      <c r="AG918" s="220"/>
      <c r="AH918" s="220"/>
      <c r="AI918" s="220"/>
      <c r="AJ918" s="220"/>
      <c r="AK918" s="220"/>
      <c r="AL918" s="220"/>
      <c r="AM918" s="220"/>
      <c r="AN918" s="220"/>
      <c r="AO918" s="267"/>
      <c r="AP918" s="220"/>
      <c r="AQ918" s="224"/>
      <c r="AR918" s="224"/>
      <c r="AS918" s="224"/>
      <c r="AT918" s="224"/>
      <c r="AU918" s="224"/>
      <c r="AV918" s="224"/>
      <c r="AW918" s="224"/>
      <c r="AX918" s="224"/>
      <c r="AY918" s="224"/>
    </row>
    <row r="919">
      <c r="A919" s="219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5"/>
      <c r="AA919" s="225"/>
      <c r="AB919" s="225"/>
      <c r="AC919" s="225"/>
      <c r="AD919" s="225"/>
      <c r="AE919" s="225"/>
      <c r="AF919" s="225"/>
      <c r="AG919" s="220"/>
      <c r="AH919" s="220"/>
      <c r="AI919" s="220"/>
      <c r="AJ919" s="220"/>
      <c r="AK919" s="220"/>
      <c r="AL919" s="220"/>
      <c r="AM919" s="220"/>
      <c r="AN919" s="220"/>
      <c r="AO919" s="267"/>
      <c r="AP919" s="220"/>
      <c r="AQ919" s="224"/>
      <c r="AR919" s="224"/>
      <c r="AS919" s="224"/>
      <c r="AT919" s="224"/>
      <c r="AU919" s="224"/>
      <c r="AV919" s="224"/>
      <c r="AW919" s="224"/>
      <c r="AX919" s="224"/>
      <c r="AY919" s="224"/>
    </row>
    <row r="920">
      <c r="A920" s="219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5"/>
      <c r="AA920" s="225"/>
      <c r="AB920" s="225"/>
      <c r="AC920" s="225"/>
      <c r="AD920" s="225"/>
      <c r="AE920" s="225"/>
      <c r="AF920" s="225"/>
      <c r="AG920" s="220"/>
      <c r="AH920" s="220"/>
      <c r="AI920" s="220"/>
      <c r="AJ920" s="220"/>
      <c r="AK920" s="220"/>
      <c r="AL920" s="220"/>
      <c r="AM920" s="220"/>
      <c r="AN920" s="220"/>
      <c r="AO920" s="267"/>
      <c r="AP920" s="220"/>
      <c r="AQ920" s="224"/>
      <c r="AR920" s="224"/>
      <c r="AS920" s="224"/>
      <c r="AT920" s="224"/>
      <c r="AU920" s="224"/>
      <c r="AV920" s="224"/>
      <c r="AW920" s="224"/>
      <c r="AX920" s="224"/>
      <c r="AY920" s="224"/>
    </row>
    <row r="921">
      <c r="A921" s="219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5"/>
      <c r="AA921" s="225"/>
      <c r="AB921" s="225"/>
      <c r="AC921" s="225"/>
      <c r="AD921" s="225"/>
      <c r="AE921" s="225"/>
      <c r="AF921" s="225"/>
      <c r="AG921" s="220"/>
      <c r="AH921" s="220"/>
      <c r="AI921" s="220"/>
      <c r="AJ921" s="220"/>
      <c r="AK921" s="220"/>
      <c r="AL921" s="220"/>
      <c r="AM921" s="220"/>
      <c r="AN921" s="220"/>
      <c r="AO921" s="267"/>
      <c r="AP921" s="220"/>
      <c r="AQ921" s="224"/>
      <c r="AR921" s="224"/>
      <c r="AS921" s="224"/>
      <c r="AT921" s="224"/>
      <c r="AU921" s="224"/>
      <c r="AV921" s="224"/>
      <c r="AW921" s="224"/>
      <c r="AX921" s="224"/>
      <c r="AY921" s="224"/>
    </row>
    <row r="922">
      <c r="A922" s="219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5"/>
      <c r="AA922" s="225"/>
      <c r="AB922" s="225"/>
      <c r="AC922" s="225"/>
      <c r="AD922" s="225"/>
      <c r="AE922" s="225"/>
      <c r="AF922" s="225"/>
      <c r="AG922" s="220"/>
      <c r="AH922" s="220"/>
      <c r="AI922" s="220"/>
      <c r="AJ922" s="220"/>
      <c r="AK922" s="220"/>
      <c r="AL922" s="220"/>
      <c r="AM922" s="220"/>
      <c r="AN922" s="220"/>
      <c r="AO922" s="267"/>
      <c r="AP922" s="220"/>
      <c r="AQ922" s="224"/>
      <c r="AR922" s="224"/>
      <c r="AS922" s="224"/>
      <c r="AT922" s="224"/>
      <c r="AU922" s="224"/>
      <c r="AV922" s="224"/>
      <c r="AW922" s="224"/>
      <c r="AX922" s="224"/>
      <c r="AY922" s="224"/>
    </row>
    <row r="923">
      <c r="A923" s="219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5"/>
      <c r="AA923" s="225"/>
      <c r="AB923" s="225"/>
      <c r="AC923" s="225"/>
      <c r="AD923" s="225"/>
      <c r="AE923" s="225"/>
      <c r="AF923" s="225"/>
      <c r="AG923" s="220"/>
      <c r="AH923" s="220"/>
      <c r="AI923" s="220"/>
      <c r="AJ923" s="220"/>
      <c r="AK923" s="220"/>
      <c r="AL923" s="220"/>
      <c r="AM923" s="220"/>
      <c r="AN923" s="220"/>
      <c r="AO923" s="267"/>
      <c r="AP923" s="220"/>
      <c r="AQ923" s="224"/>
      <c r="AR923" s="224"/>
      <c r="AS923" s="224"/>
      <c r="AT923" s="224"/>
      <c r="AU923" s="224"/>
      <c r="AV923" s="224"/>
      <c r="AW923" s="224"/>
      <c r="AX923" s="224"/>
      <c r="AY923" s="224"/>
    </row>
    <row r="924">
      <c r="A924" s="219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5"/>
      <c r="AA924" s="225"/>
      <c r="AB924" s="225"/>
      <c r="AC924" s="225"/>
      <c r="AD924" s="225"/>
      <c r="AE924" s="225"/>
      <c r="AF924" s="225"/>
      <c r="AG924" s="220"/>
      <c r="AH924" s="220"/>
      <c r="AI924" s="220"/>
      <c r="AJ924" s="220"/>
      <c r="AK924" s="220"/>
      <c r="AL924" s="220"/>
      <c r="AM924" s="220"/>
      <c r="AN924" s="220"/>
      <c r="AO924" s="267"/>
      <c r="AP924" s="220"/>
      <c r="AQ924" s="224"/>
      <c r="AR924" s="224"/>
      <c r="AS924" s="224"/>
      <c r="AT924" s="224"/>
      <c r="AU924" s="224"/>
      <c r="AV924" s="224"/>
      <c r="AW924" s="224"/>
      <c r="AX924" s="224"/>
      <c r="AY924" s="224"/>
    </row>
    <row r="925">
      <c r="A925" s="219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5"/>
      <c r="AA925" s="225"/>
      <c r="AB925" s="225"/>
      <c r="AC925" s="225"/>
      <c r="AD925" s="225"/>
      <c r="AE925" s="225"/>
      <c r="AF925" s="225"/>
      <c r="AG925" s="220"/>
      <c r="AH925" s="220"/>
      <c r="AI925" s="220"/>
      <c r="AJ925" s="220"/>
      <c r="AK925" s="220"/>
      <c r="AL925" s="220"/>
      <c r="AM925" s="220"/>
      <c r="AN925" s="220"/>
      <c r="AO925" s="267"/>
      <c r="AP925" s="220"/>
      <c r="AQ925" s="224"/>
      <c r="AR925" s="224"/>
      <c r="AS925" s="224"/>
      <c r="AT925" s="224"/>
      <c r="AU925" s="224"/>
      <c r="AV925" s="224"/>
      <c r="AW925" s="224"/>
      <c r="AX925" s="224"/>
      <c r="AY925" s="224"/>
    </row>
    <row r="926">
      <c r="A926" s="219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5"/>
      <c r="AA926" s="225"/>
      <c r="AB926" s="225"/>
      <c r="AC926" s="225"/>
      <c r="AD926" s="225"/>
      <c r="AE926" s="225"/>
      <c r="AF926" s="225"/>
      <c r="AG926" s="220"/>
      <c r="AH926" s="220"/>
      <c r="AI926" s="220"/>
      <c r="AJ926" s="220"/>
      <c r="AK926" s="220"/>
      <c r="AL926" s="220"/>
      <c r="AM926" s="220"/>
      <c r="AN926" s="220"/>
      <c r="AO926" s="267"/>
      <c r="AP926" s="220"/>
      <c r="AQ926" s="224"/>
      <c r="AR926" s="224"/>
      <c r="AS926" s="224"/>
      <c r="AT926" s="224"/>
      <c r="AU926" s="224"/>
      <c r="AV926" s="224"/>
      <c r="AW926" s="224"/>
      <c r="AX926" s="224"/>
      <c r="AY926" s="224"/>
    </row>
    <row r="927">
      <c r="A927" s="219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5"/>
      <c r="AA927" s="225"/>
      <c r="AB927" s="225"/>
      <c r="AC927" s="225"/>
      <c r="AD927" s="225"/>
      <c r="AE927" s="225"/>
      <c r="AF927" s="225"/>
      <c r="AG927" s="220"/>
      <c r="AH927" s="220"/>
      <c r="AI927" s="220"/>
      <c r="AJ927" s="220"/>
      <c r="AK927" s="220"/>
      <c r="AL927" s="220"/>
      <c r="AM927" s="220"/>
      <c r="AN927" s="220"/>
      <c r="AO927" s="267"/>
      <c r="AP927" s="220"/>
      <c r="AQ927" s="224"/>
      <c r="AR927" s="224"/>
      <c r="AS927" s="224"/>
      <c r="AT927" s="224"/>
      <c r="AU927" s="224"/>
      <c r="AV927" s="224"/>
      <c r="AW927" s="224"/>
      <c r="AX927" s="224"/>
      <c r="AY927" s="224"/>
    </row>
    <row r="928">
      <c r="A928" s="219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5"/>
      <c r="AA928" s="225"/>
      <c r="AB928" s="225"/>
      <c r="AC928" s="225"/>
      <c r="AD928" s="225"/>
      <c r="AE928" s="225"/>
      <c r="AF928" s="225"/>
      <c r="AG928" s="220"/>
      <c r="AH928" s="220"/>
      <c r="AI928" s="220"/>
      <c r="AJ928" s="220"/>
      <c r="AK928" s="220"/>
      <c r="AL928" s="220"/>
      <c r="AM928" s="220"/>
      <c r="AN928" s="220"/>
      <c r="AO928" s="267"/>
      <c r="AP928" s="220"/>
      <c r="AQ928" s="224"/>
      <c r="AR928" s="224"/>
      <c r="AS928" s="224"/>
      <c r="AT928" s="224"/>
      <c r="AU928" s="224"/>
      <c r="AV928" s="224"/>
      <c r="AW928" s="224"/>
      <c r="AX928" s="224"/>
      <c r="AY928" s="224"/>
    </row>
    <row r="929">
      <c r="A929" s="219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5"/>
      <c r="AA929" s="225"/>
      <c r="AB929" s="225"/>
      <c r="AC929" s="225"/>
      <c r="AD929" s="225"/>
      <c r="AE929" s="225"/>
      <c r="AF929" s="225"/>
      <c r="AG929" s="220"/>
      <c r="AH929" s="220"/>
      <c r="AI929" s="220"/>
      <c r="AJ929" s="220"/>
      <c r="AK929" s="220"/>
      <c r="AL929" s="220"/>
      <c r="AM929" s="220"/>
      <c r="AN929" s="220"/>
      <c r="AO929" s="267"/>
      <c r="AP929" s="220"/>
      <c r="AQ929" s="224"/>
      <c r="AR929" s="224"/>
      <c r="AS929" s="224"/>
      <c r="AT929" s="224"/>
      <c r="AU929" s="224"/>
      <c r="AV929" s="224"/>
      <c r="AW929" s="224"/>
      <c r="AX929" s="224"/>
      <c r="AY929" s="224"/>
    </row>
    <row r="930">
      <c r="A930" s="219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5"/>
      <c r="AA930" s="225"/>
      <c r="AB930" s="225"/>
      <c r="AC930" s="225"/>
      <c r="AD930" s="225"/>
      <c r="AE930" s="225"/>
      <c r="AF930" s="225"/>
      <c r="AG930" s="220"/>
      <c r="AH930" s="220"/>
      <c r="AI930" s="220"/>
      <c r="AJ930" s="220"/>
      <c r="AK930" s="220"/>
      <c r="AL930" s="220"/>
      <c r="AM930" s="220"/>
      <c r="AN930" s="220"/>
      <c r="AO930" s="267"/>
      <c r="AP930" s="220"/>
      <c r="AQ930" s="224"/>
      <c r="AR930" s="224"/>
      <c r="AS930" s="224"/>
      <c r="AT930" s="224"/>
      <c r="AU930" s="224"/>
      <c r="AV930" s="224"/>
      <c r="AW930" s="224"/>
      <c r="AX930" s="224"/>
      <c r="AY930" s="224"/>
    </row>
    <row r="931">
      <c r="A931" s="219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5"/>
      <c r="AA931" s="225"/>
      <c r="AB931" s="225"/>
      <c r="AC931" s="225"/>
      <c r="AD931" s="225"/>
      <c r="AE931" s="225"/>
      <c r="AF931" s="225"/>
      <c r="AG931" s="220"/>
      <c r="AH931" s="220"/>
      <c r="AI931" s="220"/>
      <c r="AJ931" s="220"/>
      <c r="AK931" s="220"/>
      <c r="AL931" s="220"/>
      <c r="AM931" s="220"/>
      <c r="AN931" s="220"/>
      <c r="AO931" s="267"/>
      <c r="AP931" s="220"/>
      <c r="AQ931" s="224"/>
      <c r="AR931" s="224"/>
      <c r="AS931" s="224"/>
      <c r="AT931" s="224"/>
      <c r="AU931" s="224"/>
      <c r="AV931" s="224"/>
      <c r="AW931" s="224"/>
      <c r="AX931" s="224"/>
      <c r="AY931" s="224"/>
    </row>
    <row r="932">
      <c r="A932" s="219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5"/>
      <c r="AA932" s="225"/>
      <c r="AB932" s="225"/>
      <c r="AC932" s="225"/>
      <c r="AD932" s="225"/>
      <c r="AE932" s="225"/>
      <c r="AF932" s="225"/>
      <c r="AG932" s="220"/>
      <c r="AH932" s="220"/>
      <c r="AI932" s="220"/>
      <c r="AJ932" s="220"/>
      <c r="AK932" s="220"/>
      <c r="AL932" s="220"/>
      <c r="AM932" s="220"/>
      <c r="AN932" s="220"/>
      <c r="AO932" s="267"/>
      <c r="AP932" s="220"/>
      <c r="AQ932" s="224"/>
      <c r="AR932" s="224"/>
      <c r="AS932" s="224"/>
      <c r="AT932" s="224"/>
      <c r="AU932" s="224"/>
      <c r="AV932" s="224"/>
      <c r="AW932" s="224"/>
      <c r="AX932" s="224"/>
      <c r="AY932" s="224"/>
    </row>
    <row r="933">
      <c r="A933" s="219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5"/>
      <c r="AA933" s="225"/>
      <c r="AB933" s="225"/>
      <c r="AC933" s="225"/>
      <c r="AD933" s="225"/>
      <c r="AE933" s="225"/>
      <c r="AF933" s="225"/>
      <c r="AG933" s="220"/>
      <c r="AH933" s="220"/>
      <c r="AI933" s="220"/>
      <c r="AJ933" s="220"/>
      <c r="AK933" s="220"/>
      <c r="AL933" s="220"/>
      <c r="AM933" s="220"/>
      <c r="AN933" s="220"/>
      <c r="AO933" s="267"/>
      <c r="AP933" s="220"/>
      <c r="AQ933" s="224"/>
      <c r="AR933" s="224"/>
      <c r="AS933" s="224"/>
      <c r="AT933" s="224"/>
      <c r="AU933" s="224"/>
      <c r="AV933" s="224"/>
      <c r="AW933" s="224"/>
      <c r="AX933" s="224"/>
      <c r="AY933" s="224"/>
    </row>
    <row r="934">
      <c r="A934" s="219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5"/>
      <c r="AA934" s="225"/>
      <c r="AB934" s="225"/>
      <c r="AC934" s="225"/>
      <c r="AD934" s="225"/>
      <c r="AE934" s="225"/>
      <c r="AF934" s="225"/>
      <c r="AG934" s="220"/>
      <c r="AH934" s="220"/>
      <c r="AI934" s="220"/>
      <c r="AJ934" s="220"/>
      <c r="AK934" s="220"/>
      <c r="AL934" s="220"/>
      <c r="AM934" s="220"/>
      <c r="AN934" s="220"/>
      <c r="AO934" s="267"/>
      <c r="AP934" s="220"/>
      <c r="AQ934" s="224"/>
      <c r="AR934" s="224"/>
      <c r="AS934" s="224"/>
      <c r="AT934" s="224"/>
      <c r="AU934" s="224"/>
      <c r="AV934" s="224"/>
      <c r="AW934" s="224"/>
      <c r="AX934" s="224"/>
      <c r="AY934" s="224"/>
    </row>
    <row r="935">
      <c r="A935" s="219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5"/>
      <c r="AA935" s="225"/>
      <c r="AB935" s="225"/>
      <c r="AC935" s="225"/>
      <c r="AD935" s="225"/>
      <c r="AE935" s="225"/>
      <c r="AF935" s="225"/>
      <c r="AG935" s="220"/>
      <c r="AH935" s="220"/>
      <c r="AI935" s="220"/>
      <c r="AJ935" s="220"/>
      <c r="AK935" s="220"/>
      <c r="AL935" s="220"/>
      <c r="AM935" s="220"/>
      <c r="AN935" s="220"/>
      <c r="AO935" s="267"/>
      <c r="AP935" s="220"/>
      <c r="AQ935" s="224"/>
      <c r="AR935" s="224"/>
      <c r="AS935" s="224"/>
      <c r="AT935" s="224"/>
      <c r="AU935" s="224"/>
      <c r="AV935" s="224"/>
      <c r="AW935" s="224"/>
      <c r="AX935" s="224"/>
      <c r="AY935" s="224"/>
    </row>
    <row r="936">
      <c r="A936" s="219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5"/>
      <c r="AA936" s="225"/>
      <c r="AB936" s="225"/>
      <c r="AC936" s="225"/>
      <c r="AD936" s="225"/>
      <c r="AE936" s="225"/>
      <c r="AF936" s="225"/>
      <c r="AG936" s="220"/>
      <c r="AH936" s="220"/>
      <c r="AI936" s="220"/>
      <c r="AJ936" s="220"/>
      <c r="AK936" s="220"/>
      <c r="AL936" s="220"/>
      <c r="AM936" s="220"/>
      <c r="AN936" s="220"/>
      <c r="AO936" s="267"/>
      <c r="AP936" s="220"/>
      <c r="AQ936" s="224"/>
      <c r="AR936" s="224"/>
      <c r="AS936" s="224"/>
      <c r="AT936" s="224"/>
      <c r="AU936" s="224"/>
      <c r="AV936" s="224"/>
      <c r="AW936" s="224"/>
      <c r="AX936" s="224"/>
      <c r="AY936" s="224"/>
    </row>
    <row r="937">
      <c r="A937" s="219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5"/>
      <c r="AA937" s="225"/>
      <c r="AB937" s="225"/>
      <c r="AC937" s="225"/>
      <c r="AD937" s="225"/>
      <c r="AE937" s="225"/>
      <c r="AF937" s="225"/>
      <c r="AG937" s="220"/>
      <c r="AH937" s="220"/>
      <c r="AI937" s="220"/>
      <c r="AJ937" s="220"/>
      <c r="AK937" s="220"/>
      <c r="AL937" s="220"/>
      <c r="AM937" s="220"/>
      <c r="AN937" s="220"/>
      <c r="AO937" s="267"/>
      <c r="AP937" s="220"/>
      <c r="AQ937" s="224"/>
      <c r="AR937" s="224"/>
      <c r="AS937" s="224"/>
      <c r="AT937" s="224"/>
      <c r="AU937" s="224"/>
      <c r="AV937" s="224"/>
      <c r="AW937" s="224"/>
      <c r="AX937" s="224"/>
      <c r="AY937" s="224"/>
    </row>
    <row r="938">
      <c r="A938" s="219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5"/>
      <c r="AA938" s="225"/>
      <c r="AB938" s="225"/>
      <c r="AC938" s="225"/>
      <c r="AD938" s="225"/>
      <c r="AE938" s="225"/>
      <c r="AF938" s="225"/>
      <c r="AG938" s="220"/>
      <c r="AH938" s="220"/>
      <c r="AI938" s="220"/>
      <c r="AJ938" s="220"/>
      <c r="AK938" s="220"/>
      <c r="AL938" s="220"/>
      <c r="AM938" s="220"/>
      <c r="AN938" s="220"/>
      <c r="AO938" s="267"/>
      <c r="AP938" s="220"/>
      <c r="AQ938" s="224"/>
      <c r="AR938" s="224"/>
      <c r="AS938" s="224"/>
      <c r="AT938" s="224"/>
      <c r="AU938" s="224"/>
      <c r="AV938" s="224"/>
      <c r="AW938" s="224"/>
      <c r="AX938" s="224"/>
      <c r="AY938" s="224"/>
    </row>
    <row r="939">
      <c r="A939" s="219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5"/>
      <c r="AA939" s="225"/>
      <c r="AB939" s="225"/>
      <c r="AC939" s="225"/>
      <c r="AD939" s="225"/>
      <c r="AE939" s="225"/>
      <c r="AF939" s="225"/>
      <c r="AG939" s="220"/>
      <c r="AH939" s="220"/>
      <c r="AI939" s="220"/>
      <c r="AJ939" s="220"/>
      <c r="AK939" s="220"/>
      <c r="AL939" s="220"/>
      <c r="AM939" s="220"/>
      <c r="AN939" s="220"/>
      <c r="AO939" s="267"/>
      <c r="AP939" s="220"/>
      <c r="AQ939" s="224"/>
      <c r="AR939" s="224"/>
      <c r="AS939" s="224"/>
      <c r="AT939" s="224"/>
      <c r="AU939" s="224"/>
      <c r="AV939" s="224"/>
      <c r="AW939" s="224"/>
      <c r="AX939" s="224"/>
      <c r="AY939" s="224"/>
    </row>
    <row r="940">
      <c r="A940" s="219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5"/>
      <c r="AA940" s="225"/>
      <c r="AB940" s="225"/>
      <c r="AC940" s="225"/>
      <c r="AD940" s="225"/>
      <c r="AE940" s="225"/>
      <c r="AF940" s="225"/>
      <c r="AG940" s="220"/>
      <c r="AH940" s="220"/>
      <c r="AI940" s="220"/>
      <c r="AJ940" s="220"/>
      <c r="AK940" s="220"/>
      <c r="AL940" s="220"/>
      <c r="AM940" s="220"/>
      <c r="AN940" s="220"/>
      <c r="AO940" s="267"/>
      <c r="AP940" s="220"/>
      <c r="AQ940" s="224"/>
      <c r="AR940" s="224"/>
      <c r="AS940" s="224"/>
      <c r="AT940" s="224"/>
      <c r="AU940" s="224"/>
      <c r="AV940" s="224"/>
      <c r="AW940" s="224"/>
      <c r="AX940" s="224"/>
      <c r="AY940" s="224"/>
    </row>
    <row r="941">
      <c r="A941" s="219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5"/>
      <c r="AA941" s="225"/>
      <c r="AB941" s="225"/>
      <c r="AC941" s="225"/>
      <c r="AD941" s="225"/>
      <c r="AE941" s="225"/>
      <c r="AF941" s="225"/>
      <c r="AG941" s="220"/>
      <c r="AH941" s="220"/>
      <c r="AI941" s="220"/>
      <c r="AJ941" s="220"/>
      <c r="AK941" s="220"/>
      <c r="AL941" s="220"/>
      <c r="AM941" s="220"/>
      <c r="AN941" s="220"/>
      <c r="AO941" s="267"/>
      <c r="AP941" s="220"/>
      <c r="AQ941" s="224"/>
      <c r="AR941" s="224"/>
      <c r="AS941" s="224"/>
      <c r="AT941" s="224"/>
      <c r="AU941" s="224"/>
      <c r="AV941" s="224"/>
      <c r="AW941" s="224"/>
      <c r="AX941" s="224"/>
      <c r="AY941" s="224"/>
    </row>
    <row r="942">
      <c r="A942" s="219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5"/>
      <c r="AA942" s="225"/>
      <c r="AB942" s="225"/>
      <c r="AC942" s="225"/>
      <c r="AD942" s="225"/>
      <c r="AE942" s="225"/>
      <c r="AF942" s="225"/>
      <c r="AG942" s="220"/>
      <c r="AH942" s="220"/>
      <c r="AI942" s="220"/>
      <c r="AJ942" s="220"/>
      <c r="AK942" s="220"/>
      <c r="AL942" s="220"/>
      <c r="AM942" s="220"/>
      <c r="AN942" s="220"/>
      <c r="AO942" s="267"/>
      <c r="AP942" s="220"/>
      <c r="AQ942" s="224"/>
      <c r="AR942" s="224"/>
      <c r="AS942" s="224"/>
      <c r="AT942" s="224"/>
      <c r="AU942" s="224"/>
      <c r="AV942" s="224"/>
      <c r="AW942" s="224"/>
      <c r="AX942" s="224"/>
      <c r="AY942" s="224"/>
    </row>
    <row r="943">
      <c r="A943" s="219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5"/>
      <c r="AA943" s="225"/>
      <c r="AB943" s="225"/>
      <c r="AC943" s="225"/>
      <c r="AD943" s="225"/>
      <c r="AE943" s="225"/>
      <c r="AF943" s="225"/>
      <c r="AG943" s="220"/>
      <c r="AH943" s="220"/>
      <c r="AI943" s="220"/>
      <c r="AJ943" s="220"/>
      <c r="AK943" s="220"/>
      <c r="AL943" s="220"/>
      <c r="AM943" s="220"/>
      <c r="AN943" s="220"/>
      <c r="AO943" s="267"/>
      <c r="AP943" s="220"/>
      <c r="AQ943" s="224"/>
      <c r="AR943" s="224"/>
      <c r="AS943" s="224"/>
      <c r="AT943" s="224"/>
      <c r="AU943" s="224"/>
      <c r="AV943" s="224"/>
      <c r="AW943" s="224"/>
      <c r="AX943" s="224"/>
      <c r="AY943" s="224"/>
    </row>
    <row r="944">
      <c r="A944" s="219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5"/>
      <c r="AA944" s="225"/>
      <c r="AB944" s="225"/>
      <c r="AC944" s="225"/>
      <c r="AD944" s="225"/>
      <c r="AE944" s="225"/>
      <c r="AF944" s="225"/>
      <c r="AG944" s="220"/>
      <c r="AH944" s="220"/>
      <c r="AI944" s="220"/>
      <c r="AJ944" s="220"/>
      <c r="AK944" s="220"/>
      <c r="AL944" s="220"/>
      <c r="AM944" s="220"/>
      <c r="AN944" s="220"/>
      <c r="AO944" s="267"/>
      <c r="AP944" s="220"/>
      <c r="AQ944" s="224"/>
      <c r="AR944" s="224"/>
      <c r="AS944" s="224"/>
      <c r="AT944" s="224"/>
      <c r="AU944" s="224"/>
      <c r="AV944" s="224"/>
      <c r="AW944" s="224"/>
      <c r="AX944" s="224"/>
      <c r="AY944" s="224"/>
    </row>
    <row r="945">
      <c r="A945" s="219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5"/>
      <c r="AA945" s="225"/>
      <c r="AB945" s="225"/>
      <c r="AC945" s="225"/>
      <c r="AD945" s="225"/>
      <c r="AE945" s="225"/>
      <c r="AF945" s="225"/>
      <c r="AG945" s="220"/>
      <c r="AH945" s="220"/>
      <c r="AI945" s="220"/>
      <c r="AJ945" s="220"/>
      <c r="AK945" s="220"/>
      <c r="AL945" s="220"/>
      <c r="AM945" s="220"/>
      <c r="AN945" s="220"/>
      <c r="AO945" s="267"/>
      <c r="AP945" s="220"/>
      <c r="AQ945" s="224"/>
      <c r="AR945" s="224"/>
      <c r="AS945" s="224"/>
      <c r="AT945" s="224"/>
      <c r="AU945" s="224"/>
      <c r="AV945" s="224"/>
      <c r="AW945" s="224"/>
      <c r="AX945" s="224"/>
      <c r="AY945" s="224"/>
    </row>
    <row r="946">
      <c r="A946" s="219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5"/>
      <c r="AA946" s="225"/>
      <c r="AB946" s="225"/>
      <c r="AC946" s="225"/>
      <c r="AD946" s="225"/>
      <c r="AE946" s="225"/>
      <c r="AF946" s="225"/>
      <c r="AG946" s="220"/>
      <c r="AH946" s="220"/>
      <c r="AI946" s="220"/>
      <c r="AJ946" s="220"/>
      <c r="AK946" s="220"/>
      <c r="AL946" s="220"/>
      <c r="AM946" s="220"/>
      <c r="AN946" s="220"/>
      <c r="AO946" s="267"/>
      <c r="AP946" s="220"/>
      <c r="AQ946" s="224"/>
      <c r="AR946" s="224"/>
      <c r="AS946" s="224"/>
      <c r="AT946" s="224"/>
      <c r="AU946" s="224"/>
      <c r="AV946" s="224"/>
      <c r="AW946" s="224"/>
      <c r="AX946" s="224"/>
      <c r="AY946" s="224"/>
    </row>
    <row r="947">
      <c r="A947" s="219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5"/>
      <c r="AA947" s="225"/>
      <c r="AB947" s="225"/>
      <c r="AC947" s="225"/>
      <c r="AD947" s="225"/>
      <c r="AE947" s="225"/>
      <c r="AF947" s="225"/>
      <c r="AG947" s="220"/>
      <c r="AH947" s="220"/>
      <c r="AI947" s="220"/>
      <c r="AJ947" s="220"/>
      <c r="AK947" s="220"/>
      <c r="AL947" s="220"/>
      <c r="AM947" s="220"/>
      <c r="AN947" s="220"/>
      <c r="AO947" s="267"/>
      <c r="AP947" s="220"/>
      <c r="AQ947" s="224"/>
      <c r="AR947" s="224"/>
      <c r="AS947" s="224"/>
      <c r="AT947" s="224"/>
      <c r="AU947" s="224"/>
      <c r="AV947" s="224"/>
      <c r="AW947" s="224"/>
      <c r="AX947" s="224"/>
      <c r="AY947" s="224"/>
    </row>
    <row r="948">
      <c r="A948" s="219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5"/>
      <c r="AA948" s="225"/>
      <c r="AB948" s="225"/>
      <c r="AC948" s="225"/>
      <c r="AD948" s="225"/>
      <c r="AE948" s="225"/>
      <c r="AF948" s="225"/>
      <c r="AG948" s="220"/>
      <c r="AH948" s="220"/>
      <c r="AI948" s="220"/>
      <c r="AJ948" s="220"/>
      <c r="AK948" s="220"/>
      <c r="AL948" s="220"/>
      <c r="AM948" s="220"/>
      <c r="AN948" s="220"/>
      <c r="AO948" s="267"/>
      <c r="AP948" s="220"/>
      <c r="AQ948" s="224"/>
      <c r="AR948" s="224"/>
      <c r="AS948" s="224"/>
      <c r="AT948" s="224"/>
      <c r="AU948" s="224"/>
      <c r="AV948" s="224"/>
      <c r="AW948" s="224"/>
      <c r="AX948" s="224"/>
      <c r="AY948" s="224"/>
    </row>
    <row r="949">
      <c r="A949" s="219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5"/>
      <c r="AA949" s="225"/>
      <c r="AB949" s="225"/>
      <c r="AC949" s="225"/>
      <c r="AD949" s="225"/>
      <c r="AE949" s="225"/>
      <c r="AF949" s="225"/>
      <c r="AG949" s="220"/>
      <c r="AH949" s="220"/>
      <c r="AI949" s="220"/>
      <c r="AJ949" s="220"/>
      <c r="AK949" s="220"/>
      <c r="AL949" s="220"/>
      <c r="AM949" s="220"/>
      <c r="AN949" s="220"/>
      <c r="AO949" s="267"/>
      <c r="AP949" s="220"/>
      <c r="AQ949" s="224"/>
      <c r="AR949" s="224"/>
      <c r="AS949" s="224"/>
      <c r="AT949" s="224"/>
      <c r="AU949" s="224"/>
      <c r="AV949" s="224"/>
      <c r="AW949" s="224"/>
      <c r="AX949" s="224"/>
      <c r="AY949" s="224"/>
    </row>
    <row r="950">
      <c r="A950" s="219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5"/>
      <c r="AA950" s="225"/>
      <c r="AB950" s="225"/>
      <c r="AC950" s="225"/>
      <c r="AD950" s="225"/>
      <c r="AE950" s="225"/>
      <c r="AF950" s="225"/>
      <c r="AG950" s="220"/>
      <c r="AH950" s="220"/>
      <c r="AI950" s="220"/>
      <c r="AJ950" s="220"/>
      <c r="AK950" s="220"/>
      <c r="AL950" s="220"/>
      <c r="AM950" s="220"/>
      <c r="AN950" s="220"/>
      <c r="AO950" s="267"/>
      <c r="AP950" s="220"/>
      <c r="AQ950" s="224"/>
      <c r="AR950" s="224"/>
      <c r="AS950" s="224"/>
      <c r="AT950" s="224"/>
      <c r="AU950" s="224"/>
      <c r="AV950" s="224"/>
      <c r="AW950" s="224"/>
      <c r="AX950" s="224"/>
      <c r="AY950" s="224"/>
    </row>
    <row r="951">
      <c r="A951" s="219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5"/>
      <c r="AA951" s="225"/>
      <c r="AB951" s="225"/>
      <c r="AC951" s="225"/>
      <c r="AD951" s="225"/>
      <c r="AE951" s="225"/>
      <c r="AF951" s="225"/>
      <c r="AG951" s="220"/>
      <c r="AH951" s="220"/>
      <c r="AI951" s="220"/>
      <c r="AJ951" s="220"/>
      <c r="AK951" s="220"/>
      <c r="AL951" s="220"/>
      <c r="AM951" s="220"/>
      <c r="AN951" s="220"/>
      <c r="AO951" s="267"/>
      <c r="AP951" s="220"/>
      <c r="AQ951" s="224"/>
      <c r="AR951" s="224"/>
      <c r="AS951" s="224"/>
      <c r="AT951" s="224"/>
      <c r="AU951" s="224"/>
      <c r="AV951" s="224"/>
      <c r="AW951" s="224"/>
      <c r="AX951" s="224"/>
      <c r="AY951" s="224"/>
    </row>
    <row r="952">
      <c r="A952" s="219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5"/>
      <c r="AA952" s="225"/>
      <c r="AB952" s="225"/>
      <c r="AC952" s="225"/>
      <c r="AD952" s="225"/>
      <c r="AE952" s="225"/>
      <c r="AF952" s="225"/>
      <c r="AG952" s="220"/>
      <c r="AH952" s="220"/>
      <c r="AI952" s="220"/>
      <c r="AJ952" s="220"/>
      <c r="AK952" s="220"/>
      <c r="AL952" s="220"/>
      <c r="AM952" s="220"/>
      <c r="AN952" s="220"/>
      <c r="AO952" s="267"/>
      <c r="AP952" s="220"/>
      <c r="AQ952" s="224"/>
      <c r="AR952" s="224"/>
      <c r="AS952" s="224"/>
      <c r="AT952" s="224"/>
      <c r="AU952" s="224"/>
      <c r="AV952" s="224"/>
      <c r="AW952" s="224"/>
      <c r="AX952" s="224"/>
      <c r="AY952" s="224"/>
    </row>
    <row r="953">
      <c r="A953" s="219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5"/>
      <c r="AA953" s="225"/>
      <c r="AB953" s="225"/>
      <c r="AC953" s="225"/>
      <c r="AD953" s="225"/>
      <c r="AE953" s="225"/>
      <c r="AF953" s="225"/>
      <c r="AG953" s="220"/>
      <c r="AH953" s="220"/>
      <c r="AI953" s="220"/>
      <c r="AJ953" s="220"/>
      <c r="AK953" s="220"/>
      <c r="AL953" s="220"/>
      <c r="AM953" s="220"/>
      <c r="AN953" s="220"/>
      <c r="AO953" s="267"/>
      <c r="AP953" s="220"/>
      <c r="AQ953" s="224"/>
      <c r="AR953" s="224"/>
      <c r="AS953" s="224"/>
      <c r="AT953" s="224"/>
      <c r="AU953" s="224"/>
      <c r="AV953" s="224"/>
      <c r="AW953" s="224"/>
      <c r="AX953" s="224"/>
      <c r="AY953" s="224"/>
    </row>
    <row r="954">
      <c r="A954" s="219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5"/>
      <c r="AA954" s="225"/>
      <c r="AB954" s="225"/>
      <c r="AC954" s="225"/>
      <c r="AD954" s="225"/>
      <c r="AE954" s="225"/>
      <c r="AF954" s="225"/>
      <c r="AG954" s="220"/>
      <c r="AH954" s="220"/>
      <c r="AI954" s="220"/>
      <c r="AJ954" s="220"/>
      <c r="AK954" s="220"/>
      <c r="AL954" s="220"/>
      <c r="AM954" s="220"/>
      <c r="AN954" s="220"/>
      <c r="AO954" s="267"/>
      <c r="AP954" s="220"/>
      <c r="AQ954" s="224"/>
      <c r="AR954" s="224"/>
      <c r="AS954" s="224"/>
      <c r="AT954" s="224"/>
      <c r="AU954" s="224"/>
      <c r="AV954" s="224"/>
      <c r="AW954" s="224"/>
      <c r="AX954" s="224"/>
      <c r="AY954" s="224"/>
    </row>
    <row r="955">
      <c r="A955" s="219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5"/>
      <c r="AA955" s="225"/>
      <c r="AB955" s="225"/>
      <c r="AC955" s="225"/>
      <c r="AD955" s="225"/>
      <c r="AE955" s="225"/>
      <c r="AF955" s="225"/>
      <c r="AG955" s="220"/>
      <c r="AH955" s="220"/>
      <c r="AI955" s="220"/>
      <c r="AJ955" s="220"/>
      <c r="AK955" s="220"/>
      <c r="AL955" s="220"/>
      <c r="AM955" s="220"/>
      <c r="AN955" s="220"/>
      <c r="AO955" s="267"/>
      <c r="AP955" s="220"/>
      <c r="AQ955" s="224"/>
      <c r="AR955" s="224"/>
      <c r="AS955" s="224"/>
      <c r="AT955" s="224"/>
      <c r="AU955" s="224"/>
      <c r="AV955" s="224"/>
      <c r="AW955" s="224"/>
      <c r="AX955" s="224"/>
      <c r="AY955" s="224"/>
    </row>
    <row r="956">
      <c r="A956" s="219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5"/>
      <c r="AA956" s="225"/>
      <c r="AB956" s="225"/>
      <c r="AC956" s="225"/>
      <c r="AD956" s="225"/>
      <c r="AE956" s="225"/>
      <c r="AF956" s="225"/>
      <c r="AG956" s="220"/>
      <c r="AH956" s="220"/>
      <c r="AI956" s="220"/>
      <c r="AJ956" s="220"/>
      <c r="AK956" s="220"/>
      <c r="AL956" s="220"/>
      <c r="AM956" s="220"/>
      <c r="AN956" s="220"/>
      <c r="AO956" s="267"/>
      <c r="AP956" s="220"/>
      <c r="AQ956" s="224"/>
      <c r="AR956" s="224"/>
      <c r="AS956" s="224"/>
      <c r="AT956" s="224"/>
      <c r="AU956" s="224"/>
      <c r="AV956" s="224"/>
      <c r="AW956" s="224"/>
      <c r="AX956" s="224"/>
      <c r="AY956" s="224"/>
    </row>
    <row r="957">
      <c r="A957" s="219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5"/>
      <c r="AA957" s="225"/>
      <c r="AB957" s="225"/>
      <c r="AC957" s="225"/>
      <c r="AD957" s="225"/>
      <c r="AE957" s="225"/>
      <c r="AF957" s="225"/>
      <c r="AG957" s="220"/>
      <c r="AH957" s="220"/>
      <c r="AI957" s="220"/>
      <c r="AJ957" s="220"/>
      <c r="AK957" s="220"/>
      <c r="AL957" s="220"/>
      <c r="AM957" s="220"/>
      <c r="AN957" s="220"/>
      <c r="AO957" s="267"/>
      <c r="AP957" s="220"/>
      <c r="AQ957" s="224"/>
      <c r="AR957" s="224"/>
      <c r="AS957" s="224"/>
      <c r="AT957" s="224"/>
      <c r="AU957" s="224"/>
      <c r="AV957" s="224"/>
      <c r="AW957" s="224"/>
      <c r="AX957" s="224"/>
      <c r="AY957" s="224"/>
    </row>
    <row r="958">
      <c r="A958" s="219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5"/>
      <c r="AA958" s="225"/>
      <c r="AB958" s="225"/>
      <c r="AC958" s="225"/>
      <c r="AD958" s="225"/>
      <c r="AE958" s="225"/>
      <c r="AF958" s="225"/>
      <c r="AG958" s="220"/>
      <c r="AH958" s="220"/>
      <c r="AI958" s="220"/>
      <c r="AJ958" s="220"/>
      <c r="AK958" s="220"/>
      <c r="AL958" s="220"/>
      <c r="AM958" s="220"/>
      <c r="AN958" s="220"/>
      <c r="AO958" s="267"/>
      <c r="AP958" s="220"/>
      <c r="AQ958" s="224"/>
      <c r="AR958" s="224"/>
      <c r="AS958" s="224"/>
      <c r="AT958" s="224"/>
      <c r="AU958" s="224"/>
      <c r="AV958" s="224"/>
      <c r="AW958" s="224"/>
      <c r="AX958" s="224"/>
      <c r="AY958" s="224"/>
    </row>
    <row r="959">
      <c r="A959" s="219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5"/>
      <c r="AA959" s="225"/>
      <c r="AB959" s="225"/>
      <c r="AC959" s="225"/>
      <c r="AD959" s="225"/>
      <c r="AE959" s="225"/>
      <c r="AF959" s="225"/>
      <c r="AG959" s="220"/>
      <c r="AH959" s="220"/>
      <c r="AI959" s="220"/>
      <c r="AJ959" s="220"/>
      <c r="AK959" s="220"/>
      <c r="AL959" s="220"/>
      <c r="AM959" s="220"/>
      <c r="AN959" s="220"/>
      <c r="AO959" s="267"/>
      <c r="AP959" s="220"/>
      <c r="AQ959" s="224"/>
      <c r="AR959" s="224"/>
      <c r="AS959" s="224"/>
      <c r="AT959" s="224"/>
      <c r="AU959" s="224"/>
      <c r="AV959" s="224"/>
      <c r="AW959" s="224"/>
      <c r="AX959" s="224"/>
      <c r="AY959" s="224"/>
    </row>
    <row r="960">
      <c r="A960" s="219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5"/>
      <c r="AA960" s="225"/>
      <c r="AB960" s="225"/>
      <c r="AC960" s="225"/>
      <c r="AD960" s="225"/>
      <c r="AE960" s="225"/>
      <c r="AF960" s="225"/>
      <c r="AG960" s="220"/>
      <c r="AH960" s="220"/>
      <c r="AI960" s="220"/>
      <c r="AJ960" s="220"/>
      <c r="AK960" s="220"/>
      <c r="AL960" s="220"/>
      <c r="AM960" s="220"/>
      <c r="AN960" s="220"/>
      <c r="AO960" s="267"/>
      <c r="AP960" s="220"/>
      <c r="AQ960" s="224"/>
      <c r="AR960" s="224"/>
      <c r="AS960" s="224"/>
      <c r="AT960" s="224"/>
      <c r="AU960" s="224"/>
      <c r="AV960" s="224"/>
      <c r="AW960" s="224"/>
      <c r="AX960" s="224"/>
      <c r="AY960" s="224"/>
    </row>
    <row r="961">
      <c r="A961" s="219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5"/>
      <c r="AA961" s="225"/>
      <c r="AB961" s="225"/>
      <c r="AC961" s="225"/>
      <c r="AD961" s="225"/>
      <c r="AE961" s="225"/>
      <c r="AF961" s="225"/>
      <c r="AG961" s="220"/>
      <c r="AH961" s="220"/>
      <c r="AI961" s="220"/>
      <c r="AJ961" s="220"/>
      <c r="AK961" s="220"/>
      <c r="AL961" s="220"/>
      <c r="AM961" s="220"/>
      <c r="AN961" s="220"/>
      <c r="AO961" s="267"/>
      <c r="AP961" s="220"/>
      <c r="AQ961" s="224"/>
      <c r="AR961" s="224"/>
      <c r="AS961" s="224"/>
      <c r="AT961" s="224"/>
      <c r="AU961" s="224"/>
      <c r="AV961" s="224"/>
      <c r="AW961" s="224"/>
      <c r="AX961" s="224"/>
      <c r="AY961" s="224"/>
    </row>
    <row r="962">
      <c r="A962" s="219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5"/>
      <c r="AA962" s="225"/>
      <c r="AB962" s="225"/>
      <c r="AC962" s="225"/>
      <c r="AD962" s="225"/>
      <c r="AE962" s="225"/>
      <c r="AF962" s="225"/>
      <c r="AG962" s="220"/>
      <c r="AH962" s="220"/>
      <c r="AI962" s="220"/>
      <c r="AJ962" s="220"/>
      <c r="AK962" s="220"/>
      <c r="AL962" s="220"/>
      <c r="AM962" s="220"/>
      <c r="AN962" s="220"/>
      <c r="AO962" s="267"/>
      <c r="AP962" s="220"/>
      <c r="AQ962" s="224"/>
      <c r="AR962" s="224"/>
      <c r="AS962" s="224"/>
      <c r="AT962" s="224"/>
      <c r="AU962" s="224"/>
      <c r="AV962" s="224"/>
      <c r="AW962" s="224"/>
      <c r="AX962" s="224"/>
      <c r="AY962" s="224"/>
    </row>
    <row r="963">
      <c r="A963" s="219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5"/>
      <c r="AA963" s="225"/>
      <c r="AB963" s="225"/>
      <c r="AC963" s="225"/>
      <c r="AD963" s="225"/>
      <c r="AE963" s="225"/>
      <c r="AF963" s="225"/>
      <c r="AG963" s="220"/>
      <c r="AH963" s="220"/>
      <c r="AI963" s="220"/>
      <c r="AJ963" s="220"/>
      <c r="AK963" s="220"/>
      <c r="AL963" s="220"/>
      <c r="AM963" s="220"/>
      <c r="AN963" s="220"/>
      <c r="AO963" s="267"/>
      <c r="AP963" s="220"/>
      <c r="AQ963" s="224"/>
      <c r="AR963" s="224"/>
      <c r="AS963" s="224"/>
      <c r="AT963" s="224"/>
      <c r="AU963" s="224"/>
      <c r="AV963" s="224"/>
      <c r="AW963" s="224"/>
      <c r="AX963" s="224"/>
      <c r="AY963" s="224"/>
    </row>
    <row r="964">
      <c r="S964" s="183"/>
      <c r="U964" s="221"/>
      <c r="V964" s="221"/>
      <c r="W964" s="221"/>
      <c r="X964" s="221"/>
      <c r="Y964" s="221"/>
      <c r="AO964" s="286"/>
    </row>
    <row r="965">
      <c r="S965" s="183"/>
      <c r="U965" s="221"/>
      <c r="V965" s="221"/>
      <c r="W965" s="221"/>
      <c r="X965" s="221"/>
      <c r="Y965" s="221"/>
      <c r="AO965" s="286"/>
    </row>
    <row r="966">
      <c r="S966" s="183"/>
      <c r="U966" s="221"/>
      <c r="V966" s="221"/>
      <c r="W966" s="221"/>
      <c r="X966" s="221"/>
      <c r="Y966" s="221"/>
      <c r="AO966" s="286"/>
    </row>
    <row r="967">
      <c r="S967" s="183"/>
      <c r="U967" s="221"/>
      <c r="V967" s="221"/>
      <c r="W967" s="221"/>
      <c r="X967" s="221"/>
      <c r="Y967" s="221"/>
      <c r="AO967" s="286"/>
    </row>
    <row r="968">
      <c r="S968" s="183"/>
      <c r="U968" s="221"/>
      <c r="V968" s="221"/>
      <c r="W968" s="221"/>
      <c r="X968" s="221"/>
      <c r="Y968" s="221"/>
      <c r="AO968" s="286"/>
    </row>
    <row r="969">
      <c r="S969" s="183"/>
      <c r="U969" s="221"/>
      <c r="V969" s="221"/>
      <c r="W969" s="221"/>
      <c r="X969" s="221"/>
      <c r="Y969" s="221"/>
      <c r="AO969" s="286"/>
    </row>
    <row r="970">
      <c r="S970" s="183"/>
      <c r="U970" s="221"/>
      <c r="V970" s="221"/>
      <c r="W970" s="221"/>
      <c r="X970" s="221"/>
      <c r="Y970" s="221"/>
      <c r="AO970" s="286"/>
    </row>
    <row r="971">
      <c r="S971" s="183"/>
      <c r="U971" s="221"/>
      <c r="V971" s="221"/>
      <c r="W971" s="221"/>
      <c r="X971" s="221"/>
      <c r="Y971" s="221"/>
      <c r="AO971" s="286"/>
    </row>
    <row r="972">
      <c r="S972" s="183"/>
      <c r="U972" s="221"/>
      <c r="V972" s="221"/>
      <c r="W972" s="221"/>
      <c r="X972" s="221"/>
      <c r="Y972" s="221"/>
      <c r="AO972" s="286"/>
    </row>
    <row r="973">
      <c r="S973" s="183"/>
      <c r="U973" s="221"/>
      <c r="V973" s="221"/>
      <c r="W973" s="221"/>
      <c r="X973" s="221"/>
      <c r="Y973" s="221"/>
      <c r="AO973" s="286"/>
    </row>
    <row r="974">
      <c r="S974" s="183"/>
      <c r="U974" s="221"/>
      <c r="V974" s="221"/>
      <c r="W974" s="221"/>
      <c r="X974" s="221"/>
      <c r="Y974" s="221"/>
      <c r="AO974" s="286"/>
    </row>
    <row r="975">
      <c r="S975" s="183"/>
      <c r="U975" s="221"/>
      <c r="V975" s="221"/>
      <c r="W975" s="221"/>
      <c r="X975" s="221"/>
      <c r="Y975" s="221"/>
      <c r="AO975" s="286"/>
    </row>
    <row r="976">
      <c r="S976" s="183"/>
      <c r="U976" s="221"/>
      <c r="V976" s="221"/>
      <c r="W976" s="221"/>
      <c r="X976" s="221"/>
      <c r="Y976" s="221"/>
      <c r="AO976" s="286"/>
    </row>
    <row r="977">
      <c r="S977" s="183"/>
      <c r="U977" s="221"/>
      <c r="V977" s="221"/>
      <c r="W977" s="221"/>
      <c r="X977" s="221"/>
      <c r="Y977" s="221"/>
      <c r="AO977" s="286"/>
    </row>
    <row r="978">
      <c r="S978" s="183"/>
      <c r="U978" s="221"/>
      <c r="V978" s="221"/>
      <c r="W978" s="221"/>
      <c r="X978" s="221"/>
      <c r="Y978" s="221"/>
      <c r="AO978" s="286"/>
    </row>
    <row r="979">
      <c r="S979" s="183"/>
      <c r="U979" s="221"/>
      <c r="V979" s="221"/>
      <c r="W979" s="221"/>
      <c r="X979" s="221"/>
      <c r="Y979" s="221"/>
      <c r="AO979" s="286"/>
    </row>
    <row r="980">
      <c r="S980" s="183"/>
      <c r="U980" s="221"/>
      <c r="V980" s="221"/>
      <c r="W980" s="221"/>
      <c r="X980" s="221"/>
      <c r="Y980" s="221"/>
      <c r="AO980" s="286"/>
    </row>
    <row r="981">
      <c r="S981" s="183"/>
      <c r="U981" s="221"/>
      <c r="V981" s="221"/>
      <c r="W981" s="221"/>
      <c r="X981" s="221"/>
      <c r="Y981" s="221"/>
      <c r="AO981" s="286"/>
    </row>
    <row r="982">
      <c r="S982" s="183"/>
      <c r="U982" s="221"/>
      <c r="V982" s="221"/>
      <c r="W982" s="221"/>
      <c r="X982" s="221"/>
      <c r="Y982" s="221"/>
      <c r="AO982" s="286"/>
    </row>
    <row r="983">
      <c r="S983" s="183"/>
      <c r="U983" s="221"/>
      <c r="V983" s="221"/>
      <c r="W983" s="221"/>
      <c r="X983" s="221"/>
      <c r="Y983" s="221"/>
      <c r="AO983" s="286"/>
    </row>
    <row r="984">
      <c r="S984" s="183"/>
      <c r="U984" s="221"/>
      <c r="V984" s="221"/>
      <c r="W984" s="221"/>
      <c r="X984" s="221"/>
      <c r="Y984" s="221"/>
      <c r="AO984" s="286"/>
    </row>
    <row r="985">
      <c r="S985" s="183"/>
      <c r="U985" s="221"/>
      <c r="V985" s="221"/>
      <c r="W985" s="221"/>
      <c r="X985" s="221"/>
      <c r="Y985" s="221"/>
      <c r="AO985" s="286"/>
    </row>
    <row r="986">
      <c r="S986" s="183"/>
      <c r="U986" s="221"/>
      <c r="V986" s="221"/>
      <c r="W986" s="221"/>
      <c r="X986" s="221"/>
      <c r="Y986" s="221"/>
      <c r="AO986" s="286"/>
    </row>
    <row r="987">
      <c r="S987" s="183"/>
      <c r="U987" s="221"/>
      <c r="V987" s="221"/>
      <c r="W987" s="221"/>
      <c r="X987" s="221"/>
      <c r="Y987" s="221"/>
      <c r="AO987" s="286"/>
    </row>
    <row r="988">
      <c r="S988" s="183"/>
      <c r="U988" s="221"/>
      <c r="V988" s="221"/>
      <c r="W988" s="221"/>
      <c r="X988" s="221"/>
      <c r="Y988" s="221"/>
      <c r="AO988" s="286"/>
    </row>
    <row r="989">
      <c r="S989" s="183"/>
      <c r="U989" s="221"/>
      <c r="V989" s="221"/>
      <c r="W989" s="221"/>
      <c r="X989" s="221"/>
      <c r="Y989" s="221"/>
      <c r="AO989" s="286"/>
    </row>
    <row r="990">
      <c r="S990" s="183"/>
      <c r="U990" s="221"/>
      <c r="V990" s="221"/>
      <c r="W990" s="221"/>
      <c r="X990" s="221"/>
      <c r="Y990" s="221"/>
      <c r="AO990" s="286"/>
    </row>
    <row r="991">
      <c r="S991" s="183"/>
      <c r="U991" s="221"/>
      <c r="V991" s="221"/>
      <c r="W991" s="221"/>
      <c r="X991" s="221"/>
      <c r="Y991" s="221"/>
      <c r="AO991" s="286"/>
    </row>
    <row r="992">
      <c r="S992" s="183"/>
      <c r="U992" s="221"/>
      <c r="V992" s="221"/>
      <c r="W992" s="221"/>
      <c r="X992" s="221"/>
      <c r="Y992" s="221"/>
      <c r="AO992" s="286"/>
    </row>
    <row r="993">
      <c r="S993" s="183"/>
      <c r="U993" s="221"/>
      <c r="V993" s="221"/>
      <c r="W993" s="221"/>
      <c r="X993" s="221"/>
      <c r="Y993" s="221"/>
      <c r="AO993" s="286"/>
    </row>
    <row r="994">
      <c r="S994" s="183"/>
      <c r="U994" s="221"/>
      <c r="V994" s="221"/>
      <c r="W994" s="221"/>
      <c r="X994" s="221"/>
      <c r="Y994" s="221"/>
      <c r="AO994" s="286"/>
    </row>
    <row r="995">
      <c r="S995" s="183"/>
      <c r="U995" s="221"/>
      <c r="V995" s="221"/>
      <c r="W995" s="221"/>
      <c r="X995" s="221"/>
      <c r="Y995" s="221"/>
      <c r="AO995" s="286"/>
    </row>
    <row r="996">
      <c r="S996" s="183"/>
      <c r="U996" s="221"/>
      <c r="V996" s="221"/>
      <c r="W996" s="221"/>
      <c r="X996" s="221"/>
      <c r="Y996" s="221"/>
      <c r="AO996" s="286"/>
    </row>
    <row r="997">
      <c r="S997" s="183"/>
      <c r="U997" s="221"/>
      <c r="V997" s="221"/>
      <c r="W997" s="221"/>
      <c r="X997" s="221"/>
      <c r="Y997" s="221"/>
      <c r="AO997" s="286"/>
    </row>
    <row r="998">
      <c r="S998" s="183"/>
      <c r="U998" s="221"/>
      <c r="V998" s="221"/>
      <c r="W998" s="221"/>
      <c r="X998" s="221"/>
      <c r="Y998" s="221"/>
      <c r="AO998" s="286"/>
    </row>
    <row r="999">
      <c r="S999" s="183"/>
      <c r="U999" s="221"/>
      <c r="V999" s="221"/>
      <c r="W999" s="221"/>
      <c r="X999" s="221"/>
      <c r="Y999" s="221"/>
      <c r="AO999" s="286"/>
    </row>
    <row r="1000">
      <c r="S1000" s="183"/>
      <c r="U1000" s="221"/>
      <c r="V1000" s="221"/>
      <c r="W1000" s="221"/>
      <c r="X1000" s="221"/>
      <c r="Y1000" s="221"/>
      <c r="AO1000" s="286"/>
    </row>
  </sheetData>
  <mergeCells count="10">
    <mergeCell ref="AK1:AO1"/>
    <mergeCell ref="AP1:AT1"/>
    <mergeCell ref="AU1:AY1"/>
    <mergeCell ref="B1:F1"/>
    <mergeCell ref="G1:K1"/>
    <mergeCell ref="L1:P1"/>
    <mergeCell ref="Q1:U1"/>
    <mergeCell ref="V1:Z1"/>
    <mergeCell ref="AA1:AE1"/>
    <mergeCell ref="AF1:AJ1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sheetData>
    <row r="1">
      <c r="A1" s="1"/>
      <c r="B1" s="2" t="s">
        <v>1</v>
      </c>
      <c r="C1" s="4">
        <v>30.0</v>
      </c>
      <c r="D1" s="5"/>
      <c r="E1" s="5"/>
      <c r="F1" s="5"/>
      <c r="G1" s="5" t="s">
        <v>3</v>
      </c>
      <c r="H1" s="5"/>
      <c r="I1" s="5"/>
      <c r="J1" s="5"/>
      <c r="K1" s="5"/>
      <c r="L1" s="5"/>
      <c r="M1" s="5"/>
      <c r="N1" s="10"/>
      <c r="O1" s="10"/>
    </row>
    <row r="2">
      <c r="A2" s="11"/>
      <c r="B2" s="12" t="s">
        <v>6</v>
      </c>
      <c r="C2" s="13">
        <v>30.0</v>
      </c>
      <c r="D2" s="5" t="s">
        <v>10</v>
      </c>
      <c r="E2" s="5"/>
      <c r="F2" s="5"/>
      <c r="G2" s="22">
        <f>TODAY()</f>
        <v>46308</v>
      </c>
      <c r="H2" s="15"/>
      <c r="I2" s="247"/>
      <c r="J2" s="20"/>
      <c r="K2" s="5"/>
      <c r="L2" s="10"/>
      <c r="M2" s="10"/>
      <c r="N2" s="10"/>
      <c r="O2" s="10"/>
    </row>
    <row r="3">
      <c r="A3" s="11"/>
      <c r="B3" s="5"/>
      <c r="C3" s="5"/>
      <c r="D3" s="5"/>
      <c r="E3" s="5"/>
      <c r="F3" s="5"/>
      <c r="G3" s="24" t="s">
        <v>13</v>
      </c>
      <c r="H3" s="270">
        <f>M38</f>
        <v>316274750</v>
      </c>
      <c r="I3" s="248"/>
      <c r="J3" s="5"/>
      <c r="K3" s="5"/>
      <c r="L3" s="10"/>
      <c r="M3" s="10"/>
      <c r="N3" s="10"/>
      <c r="O3" s="10"/>
    </row>
    <row r="4">
      <c r="A4" s="11"/>
      <c r="B4" s="5"/>
      <c r="C4" s="5"/>
      <c r="D4" s="5"/>
      <c r="E4" s="5"/>
      <c r="F4" s="5"/>
      <c r="G4" s="24" t="s">
        <v>22</v>
      </c>
      <c r="H4" s="32">
        <f>+M40</f>
        <v>10426498990</v>
      </c>
      <c r="I4" s="249">
        <f>N40</f>
        <v>0.9066520861</v>
      </c>
      <c r="J4" s="35"/>
      <c r="K4" s="5"/>
      <c r="L4" s="10"/>
      <c r="M4" s="10"/>
      <c r="N4" s="10"/>
      <c r="O4" s="10"/>
    </row>
    <row r="5">
      <c r="A5" s="11"/>
      <c r="B5" s="5"/>
      <c r="C5" s="5"/>
      <c r="D5" s="5"/>
      <c r="E5" s="5"/>
      <c r="F5" s="5"/>
      <c r="G5" s="24" t="s">
        <v>23</v>
      </c>
      <c r="H5" s="8">
        <f>M41</f>
        <v>9319396490</v>
      </c>
      <c r="I5" s="249">
        <f>M42</f>
        <v>0.8103823035</v>
      </c>
      <c r="J5" s="35"/>
      <c r="K5" s="5"/>
      <c r="L5" s="10"/>
      <c r="M5" s="10"/>
      <c r="N5" s="10"/>
      <c r="O5" s="10"/>
    </row>
    <row r="6">
      <c r="A6" s="11"/>
      <c r="B6" s="5"/>
      <c r="C6" s="5"/>
      <c r="D6" s="5"/>
      <c r="E6" s="5"/>
      <c r="F6" s="5"/>
      <c r="G6" s="43" t="s">
        <v>24</v>
      </c>
      <c r="H6" s="232">
        <f>N40</f>
        <v>0.9066520861</v>
      </c>
      <c r="I6" s="250">
        <f>100%/$C$1*C2</f>
        <v>1</v>
      </c>
      <c r="J6" s="48"/>
      <c r="K6" s="5"/>
      <c r="L6" s="10"/>
      <c r="M6" s="10"/>
      <c r="N6" s="10"/>
      <c r="O6" s="10"/>
      <c r="P6" s="104">
        <v>14.0</v>
      </c>
    </row>
    <row r="7">
      <c r="A7" s="11"/>
      <c r="B7" s="51" t="s">
        <v>25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0"/>
      <c r="O7" s="10"/>
    </row>
    <row r="8">
      <c r="A8" s="52" t="s">
        <v>0</v>
      </c>
      <c r="B8" s="54" t="s">
        <v>2</v>
      </c>
      <c r="C8" s="54" t="s">
        <v>4</v>
      </c>
      <c r="D8" s="54" t="s">
        <v>5</v>
      </c>
      <c r="E8" s="54" t="s">
        <v>7</v>
      </c>
      <c r="F8" s="54" t="s">
        <v>8</v>
      </c>
      <c r="G8" s="54" t="s">
        <v>9</v>
      </c>
      <c r="H8" s="54" t="s">
        <v>11</v>
      </c>
      <c r="I8" s="54" t="s">
        <v>12</v>
      </c>
      <c r="J8" s="54" t="s">
        <v>14</v>
      </c>
      <c r="K8" s="54" t="s">
        <v>26</v>
      </c>
      <c r="L8" s="57" t="s">
        <v>47</v>
      </c>
      <c r="M8" s="200" t="s">
        <v>29</v>
      </c>
      <c r="N8" s="58" t="s">
        <v>30</v>
      </c>
      <c r="O8" s="10"/>
    </row>
    <row r="9">
      <c r="A9" s="59">
        <v>46113.0</v>
      </c>
      <c r="B9" s="95" t="s">
        <v>27</v>
      </c>
      <c r="C9" s="67">
        <v>2900000.0</v>
      </c>
      <c r="D9" s="65">
        <v>1.842E7</v>
      </c>
      <c r="E9" s="67">
        <v>9800000.0</v>
      </c>
      <c r="F9" s="67">
        <v>7600000.0</v>
      </c>
      <c r="G9" s="67">
        <v>0.0</v>
      </c>
      <c r="H9" s="67">
        <v>0.0</v>
      </c>
      <c r="I9" s="65">
        <v>2.85E7</v>
      </c>
      <c r="J9" s="67">
        <v>9800000.0</v>
      </c>
      <c r="K9" s="65">
        <v>0.0</v>
      </c>
      <c r="L9" s="32"/>
      <c r="M9" s="32">
        <f t="shared" ref="M9:M16" si="1">SUM(B9:K9)</f>
        <v>77020000</v>
      </c>
      <c r="N9" s="10"/>
      <c r="O9" s="10"/>
    </row>
    <row r="10">
      <c r="A10" s="59">
        <v>46114.0</v>
      </c>
      <c r="B10" s="67">
        <v>1.6036E7</v>
      </c>
      <c r="C10" s="67">
        <v>2.4325E7</v>
      </c>
      <c r="D10" s="65">
        <v>3.748E7</v>
      </c>
      <c r="E10" s="67">
        <v>1.43E7</v>
      </c>
      <c r="F10" s="78">
        <v>1.6164E7</v>
      </c>
      <c r="G10" s="67">
        <v>2250000.0</v>
      </c>
      <c r="H10" s="67">
        <v>2.228E7</v>
      </c>
      <c r="I10" s="67">
        <v>2.5238E7</v>
      </c>
      <c r="J10" s="67">
        <v>2.48895E7</v>
      </c>
      <c r="K10" s="65">
        <v>8600000.0</v>
      </c>
      <c r="L10" s="32"/>
      <c r="M10" s="32">
        <f t="shared" si="1"/>
        <v>191562500</v>
      </c>
      <c r="N10" s="10"/>
      <c r="O10" s="10"/>
    </row>
    <row r="11">
      <c r="A11" s="59">
        <v>46115.0</v>
      </c>
      <c r="B11" s="65">
        <v>1.18334E8</v>
      </c>
      <c r="C11" s="67">
        <v>2.349E7</v>
      </c>
      <c r="D11" s="65">
        <v>9.7265E7</v>
      </c>
      <c r="E11" s="67">
        <v>5.6035E7</v>
      </c>
      <c r="F11" s="67">
        <v>7.57585E7</v>
      </c>
      <c r="G11" s="65">
        <v>1.562E7</v>
      </c>
      <c r="H11" s="65">
        <v>1.97685E7</v>
      </c>
      <c r="I11" s="67">
        <v>1.7345E7</v>
      </c>
      <c r="J11" s="67">
        <v>3.82725E7</v>
      </c>
      <c r="K11" s="65">
        <v>0.0</v>
      </c>
      <c r="L11" s="32"/>
      <c r="M11" s="32">
        <f t="shared" si="1"/>
        <v>461888500</v>
      </c>
      <c r="N11" s="10"/>
      <c r="O11" s="10"/>
    </row>
    <row r="12">
      <c r="A12" s="59">
        <v>46116.0</v>
      </c>
      <c r="B12" s="67">
        <v>8.3373E7</v>
      </c>
      <c r="C12" s="67">
        <v>1.592E7</v>
      </c>
      <c r="D12" s="65">
        <v>6.0142E7</v>
      </c>
      <c r="E12" s="67">
        <v>4.7766E7</v>
      </c>
      <c r="F12" s="67">
        <v>7.27415E7</v>
      </c>
      <c r="G12" s="67">
        <v>1.55E7</v>
      </c>
      <c r="H12" s="67">
        <v>6.3518E7</v>
      </c>
      <c r="I12" s="67">
        <v>3900000.0</v>
      </c>
      <c r="J12" s="67">
        <v>5900000.0</v>
      </c>
      <c r="K12" s="65">
        <v>0.0</v>
      </c>
      <c r="L12" s="32"/>
      <c r="M12" s="32">
        <f t="shared" si="1"/>
        <v>368760500</v>
      </c>
      <c r="N12" s="10"/>
      <c r="O12" s="10"/>
    </row>
    <row r="13">
      <c r="A13" s="59">
        <v>46117.0</v>
      </c>
      <c r="B13" s="95">
        <v>8.6712E7</v>
      </c>
      <c r="C13" s="67">
        <v>2.531E7</v>
      </c>
      <c r="D13" s="65">
        <v>5.648E7</v>
      </c>
      <c r="E13" s="67">
        <v>4.601525E7</v>
      </c>
      <c r="F13" s="85">
        <v>1.948E7</v>
      </c>
      <c r="G13" s="67">
        <v>1.877E7</v>
      </c>
      <c r="H13" s="65">
        <v>5.53815E7</v>
      </c>
      <c r="I13" s="67">
        <v>0.0</v>
      </c>
      <c r="J13" s="67">
        <v>1.538E7</v>
      </c>
      <c r="K13" s="65">
        <v>0.0</v>
      </c>
      <c r="L13" s="32"/>
      <c r="M13" s="32">
        <f t="shared" si="1"/>
        <v>323528750</v>
      </c>
      <c r="N13" s="35"/>
      <c r="O13" s="10"/>
    </row>
    <row r="14">
      <c r="A14" s="59">
        <v>46118.0</v>
      </c>
      <c r="B14" s="65">
        <v>2.0285E7</v>
      </c>
      <c r="C14" s="252">
        <v>3.86E7</v>
      </c>
      <c r="D14" s="65">
        <v>4.7E7</v>
      </c>
      <c r="E14" s="67">
        <v>3.6085E7</v>
      </c>
      <c r="F14" s="67">
        <v>3.446E7</v>
      </c>
      <c r="G14" s="67">
        <v>7100000.0</v>
      </c>
      <c r="H14" s="65">
        <v>1.84E7</v>
      </c>
      <c r="I14" s="67">
        <v>2.63E7</v>
      </c>
      <c r="J14" s="67">
        <v>8648750.0</v>
      </c>
      <c r="K14" s="65">
        <v>3.13425E7</v>
      </c>
      <c r="L14" s="32"/>
      <c r="M14" s="32">
        <f t="shared" si="1"/>
        <v>268221250</v>
      </c>
      <c r="N14" s="35"/>
      <c r="O14" s="10"/>
    </row>
    <row r="15">
      <c r="A15" s="59">
        <v>46119.0</v>
      </c>
      <c r="B15" s="95">
        <v>2.80945E7</v>
      </c>
      <c r="C15" s="65">
        <v>2.707E7</v>
      </c>
      <c r="D15" s="65">
        <v>1.7838E7</v>
      </c>
      <c r="E15" s="67">
        <v>2.85585E7</v>
      </c>
      <c r="F15" s="67">
        <v>2.6475E7</v>
      </c>
      <c r="G15" s="67">
        <v>5350000.0</v>
      </c>
      <c r="H15" s="65">
        <v>4.989E7</v>
      </c>
      <c r="I15" s="67">
        <v>2.86E7</v>
      </c>
      <c r="J15" s="67">
        <v>1.15E7</v>
      </c>
      <c r="K15" s="65">
        <v>0.0</v>
      </c>
      <c r="L15" s="32"/>
      <c r="M15" s="32">
        <f t="shared" si="1"/>
        <v>223376000</v>
      </c>
      <c r="N15" s="35"/>
      <c r="O15" s="10"/>
    </row>
    <row r="16">
      <c r="A16" s="59">
        <v>46120.0</v>
      </c>
      <c r="B16" s="95">
        <v>2.898E7</v>
      </c>
      <c r="C16" s="252">
        <v>4.0301E7</v>
      </c>
      <c r="D16" s="65">
        <v>6640000.0</v>
      </c>
      <c r="E16" s="67">
        <v>8.5566E7</v>
      </c>
      <c r="F16" s="67">
        <v>1.03791E8</v>
      </c>
      <c r="G16" s="96">
        <v>6625000.0</v>
      </c>
      <c r="H16" s="67">
        <v>4.92E7</v>
      </c>
      <c r="I16" s="67">
        <v>1.9611E7</v>
      </c>
      <c r="J16" s="67">
        <v>2.73485E7</v>
      </c>
      <c r="K16" s="65">
        <v>6840000.0</v>
      </c>
      <c r="L16" s="32"/>
      <c r="M16" s="32">
        <f t="shared" si="1"/>
        <v>374902500</v>
      </c>
      <c r="N16" s="35"/>
      <c r="O16" s="99"/>
    </row>
    <row r="17">
      <c r="A17" s="59">
        <v>46121.0</v>
      </c>
      <c r="B17" s="95">
        <v>6.525E7</v>
      </c>
      <c r="C17" s="252">
        <v>1.0175E7</v>
      </c>
      <c r="D17" s="65">
        <v>1.4892E7</v>
      </c>
      <c r="E17" s="67">
        <v>3.7591E7</v>
      </c>
      <c r="F17" s="67">
        <v>2.1383E7</v>
      </c>
      <c r="G17" s="65">
        <v>2.24E7</v>
      </c>
      <c r="H17" s="67">
        <v>1.67E7</v>
      </c>
      <c r="I17" s="65">
        <v>1.1718E7</v>
      </c>
      <c r="J17" s="67">
        <v>1.50465E7</v>
      </c>
      <c r="K17" s="65">
        <v>3.99285E7</v>
      </c>
      <c r="L17" s="71">
        <v>2.433E8</v>
      </c>
      <c r="M17" s="32">
        <f t="shared" ref="M17:M38" si="2">SUM(B17:L17)</f>
        <v>498384000</v>
      </c>
      <c r="N17" s="10"/>
      <c r="O17" s="35"/>
    </row>
    <row r="18">
      <c r="A18" s="59">
        <v>46122.0</v>
      </c>
      <c r="B18" s="65">
        <v>3.59735E7</v>
      </c>
      <c r="C18" s="252">
        <v>1.567E7</v>
      </c>
      <c r="D18" s="65">
        <v>5.3195E7</v>
      </c>
      <c r="E18" s="67">
        <v>7200000.0</v>
      </c>
      <c r="F18" s="67">
        <v>3.90715E7</v>
      </c>
      <c r="G18" s="67">
        <v>1.228E7</v>
      </c>
      <c r="H18" s="67">
        <v>2.83115E7</v>
      </c>
      <c r="I18" s="67">
        <v>2.31E7</v>
      </c>
      <c r="J18" s="65">
        <v>3.222E7</v>
      </c>
      <c r="K18" s="65">
        <v>9000000.0</v>
      </c>
      <c r="L18" s="71">
        <v>8.21E7</v>
      </c>
      <c r="M18" s="32">
        <f t="shared" si="2"/>
        <v>338121500</v>
      </c>
      <c r="N18" s="10"/>
      <c r="O18" s="10"/>
    </row>
    <row r="19">
      <c r="A19" s="59">
        <v>46123.0</v>
      </c>
      <c r="B19" s="65">
        <v>6.474E7</v>
      </c>
      <c r="C19" s="252">
        <v>5.679E7</v>
      </c>
      <c r="D19" s="65">
        <v>5.948E7</v>
      </c>
      <c r="E19" s="67">
        <v>6.6195E7</v>
      </c>
      <c r="F19" s="67">
        <v>9.552425E7</v>
      </c>
      <c r="G19" s="67">
        <v>1.55E7</v>
      </c>
      <c r="H19" s="67">
        <v>6.9305E7</v>
      </c>
      <c r="I19" s="67">
        <v>3.6035E7</v>
      </c>
      <c r="J19" s="65">
        <v>2.88365E7</v>
      </c>
      <c r="K19" s="65">
        <v>0.0</v>
      </c>
      <c r="L19" s="71">
        <v>1.398E8</v>
      </c>
      <c r="M19" s="32">
        <f t="shared" si="2"/>
        <v>632205750</v>
      </c>
      <c r="N19" s="10"/>
      <c r="O19" s="10"/>
    </row>
    <row r="20">
      <c r="A20" s="59">
        <v>46124.0</v>
      </c>
      <c r="B20" s="95">
        <v>3.46235E7</v>
      </c>
      <c r="C20" s="67">
        <v>5.466E7</v>
      </c>
      <c r="D20" s="65">
        <v>8.5294E7</v>
      </c>
      <c r="E20" s="67">
        <v>6.4298E7</v>
      </c>
      <c r="F20" s="67">
        <v>8.367E7</v>
      </c>
      <c r="G20" s="67">
        <v>1.77E7</v>
      </c>
      <c r="H20" s="67">
        <v>4.75725E7</v>
      </c>
      <c r="I20" s="65">
        <v>0.0</v>
      </c>
      <c r="J20" s="65" t="s">
        <v>59</v>
      </c>
      <c r="K20" s="65">
        <v>0.0</v>
      </c>
      <c r="L20" s="71">
        <v>4.28E7</v>
      </c>
      <c r="M20" s="32">
        <f t="shared" si="2"/>
        <v>430618000</v>
      </c>
      <c r="N20" s="10"/>
      <c r="O20" s="10"/>
    </row>
    <row r="21">
      <c r="A21" s="59">
        <v>46125.0</v>
      </c>
      <c r="B21" s="95">
        <v>7200000.0</v>
      </c>
      <c r="C21" s="67">
        <v>3.6645E7</v>
      </c>
      <c r="D21" s="65">
        <v>5.1346E7</v>
      </c>
      <c r="E21" s="67">
        <v>1.071E7</v>
      </c>
      <c r="F21" s="78">
        <v>4.4814E7</v>
      </c>
      <c r="G21" s="67">
        <v>8300000.0</v>
      </c>
      <c r="H21" s="67">
        <v>4.354775E7</v>
      </c>
      <c r="I21" s="67">
        <v>2.735E7</v>
      </c>
      <c r="J21" s="65">
        <v>2.142E7</v>
      </c>
      <c r="K21" s="67">
        <v>0.0</v>
      </c>
      <c r="L21" s="71">
        <v>1.98E7</v>
      </c>
      <c r="M21" s="32">
        <f t="shared" si="2"/>
        <v>271132750</v>
      </c>
      <c r="N21" s="10"/>
      <c r="O21" s="10"/>
    </row>
    <row r="22">
      <c r="A22" s="59">
        <v>46126.0</v>
      </c>
      <c r="B22" s="96">
        <v>4.571E7</v>
      </c>
      <c r="C22" s="67">
        <v>6000000.0</v>
      </c>
      <c r="D22" s="65">
        <v>1.02E7</v>
      </c>
      <c r="E22" s="67">
        <v>3.999E7</v>
      </c>
      <c r="F22" s="67">
        <v>6.65985E7</v>
      </c>
      <c r="G22" s="67">
        <v>8100000.0</v>
      </c>
      <c r="H22" s="67">
        <v>1.441E7</v>
      </c>
      <c r="I22" s="65">
        <v>6080000.0</v>
      </c>
      <c r="J22" s="65">
        <v>3.632E7</v>
      </c>
      <c r="K22" s="65">
        <v>1.1664E7</v>
      </c>
      <c r="L22" s="71">
        <v>1.02E7</v>
      </c>
      <c r="M22" s="32">
        <f t="shared" si="2"/>
        <v>255272500</v>
      </c>
      <c r="N22" s="10"/>
      <c r="O22" s="10"/>
    </row>
    <row r="23">
      <c r="A23" s="59">
        <v>46127.0</v>
      </c>
      <c r="B23" s="96">
        <v>1.176E7</v>
      </c>
      <c r="C23" s="65">
        <v>0.0</v>
      </c>
      <c r="D23" s="65">
        <v>2.969E7</v>
      </c>
      <c r="E23" s="65">
        <v>1.141405E8</v>
      </c>
      <c r="F23" s="65">
        <v>1.69725E7</v>
      </c>
      <c r="G23" s="65">
        <v>4.8425E7</v>
      </c>
      <c r="H23" s="65">
        <v>8600000.0</v>
      </c>
      <c r="I23" s="65">
        <v>1.524E7</v>
      </c>
      <c r="J23" s="65">
        <v>3350000.0</v>
      </c>
      <c r="K23" s="65">
        <v>1.098E7</v>
      </c>
      <c r="L23" s="105">
        <v>5.06E7</v>
      </c>
      <c r="M23" s="271">
        <f t="shared" si="2"/>
        <v>309758000</v>
      </c>
      <c r="N23" s="106"/>
      <c r="O23" s="106"/>
    </row>
    <row r="24">
      <c r="A24" s="59">
        <v>46128.0</v>
      </c>
      <c r="B24" s="96">
        <v>3.136475E7</v>
      </c>
      <c r="C24" s="65">
        <v>1.5903E7</v>
      </c>
      <c r="D24" s="65">
        <v>2.538E7</v>
      </c>
      <c r="E24" s="65">
        <v>5.239525E7</v>
      </c>
      <c r="F24" s="65">
        <v>2.8016E7</v>
      </c>
      <c r="G24" s="65">
        <v>4.6325E7</v>
      </c>
      <c r="H24" s="65">
        <v>2.572E7</v>
      </c>
      <c r="I24" s="65">
        <v>1.36685E7</v>
      </c>
      <c r="J24" s="65">
        <v>2.254E7</v>
      </c>
      <c r="K24" s="65">
        <v>6750000.0</v>
      </c>
      <c r="L24" s="105">
        <v>8.87E7</v>
      </c>
      <c r="M24" s="271">
        <f t="shared" si="2"/>
        <v>356762500</v>
      </c>
      <c r="N24" s="106"/>
      <c r="O24" s="106"/>
    </row>
    <row r="25">
      <c r="A25" s="59">
        <v>46129.0</v>
      </c>
      <c r="B25" s="65">
        <v>5.628E7</v>
      </c>
      <c r="C25" s="65">
        <v>3.199775E7</v>
      </c>
      <c r="D25" s="65">
        <v>2.139E7</v>
      </c>
      <c r="E25" s="65">
        <v>3.16E7</v>
      </c>
      <c r="F25" s="65">
        <v>3.82095E7</v>
      </c>
      <c r="G25" s="65">
        <v>4.16E7</v>
      </c>
      <c r="H25" s="65">
        <v>3.1918E7</v>
      </c>
      <c r="I25" s="87">
        <v>1.644E7</v>
      </c>
      <c r="J25" s="65">
        <v>1.71E7</v>
      </c>
      <c r="K25" s="65">
        <v>5850000.0</v>
      </c>
      <c r="L25" s="105">
        <v>2.0E7</v>
      </c>
      <c r="M25" s="271">
        <f t="shared" si="2"/>
        <v>312385250</v>
      </c>
      <c r="N25" s="106"/>
      <c r="O25" s="106"/>
    </row>
    <row r="26">
      <c r="A26" s="59">
        <v>46130.0</v>
      </c>
      <c r="B26" s="65">
        <v>8.846125E7</v>
      </c>
      <c r="C26" s="65">
        <v>3.53E7</v>
      </c>
      <c r="D26" s="65">
        <v>7.81E7</v>
      </c>
      <c r="E26" s="65">
        <v>8.4396E7</v>
      </c>
      <c r="F26" s="65">
        <v>1.0158175E8</v>
      </c>
      <c r="G26" s="65">
        <v>3.1795E7</v>
      </c>
      <c r="H26" s="65">
        <v>9.0632E7</v>
      </c>
      <c r="I26" s="67">
        <v>2.89115E7</v>
      </c>
      <c r="J26" s="67">
        <v>2.826E7</v>
      </c>
      <c r="K26" s="65">
        <v>0.0</v>
      </c>
      <c r="L26" s="105">
        <v>1.351E8</v>
      </c>
      <c r="M26" s="271">
        <f t="shared" si="2"/>
        <v>702537500</v>
      </c>
      <c r="N26" s="106"/>
      <c r="O26" s="106"/>
    </row>
    <row r="27">
      <c r="A27" s="59">
        <v>46131.0</v>
      </c>
      <c r="B27" s="96">
        <v>3.656E7</v>
      </c>
      <c r="C27" s="65">
        <v>3.65E7</v>
      </c>
      <c r="D27" s="65">
        <v>1.1817E8</v>
      </c>
      <c r="E27" s="65">
        <v>6.25175E7</v>
      </c>
      <c r="F27" s="65">
        <v>8.481675E7</v>
      </c>
      <c r="G27" s="65">
        <v>1.8855E7</v>
      </c>
      <c r="H27" s="65">
        <v>5.658E7</v>
      </c>
      <c r="I27" s="87">
        <v>1.84E7</v>
      </c>
      <c r="J27" s="65">
        <v>1.3285E7</v>
      </c>
      <c r="K27" s="65">
        <v>0.0</v>
      </c>
      <c r="L27" s="105">
        <v>8.64E7</v>
      </c>
      <c r="M27" s="271">
        <f t="shared" si="2"/>
        <v>532084250</v>
      </c>
      <c r="N27" s="106"/>
      <c r="O27" s="106"/>
    </row>
    <row r="28">
      <c r="A28" s="59">
        <v>46132.0</v>
      </c>
      <c r="B28" s="65">
        <v>7.8237E7</v>
      </c>
      <c r="C28" s="65">
        <v>1.782E7</v>
      </c>
      <c r="D28" s="65">
        <v>2.34925E7</v>
      </c>
      <c r="E28" s="65">
        <v>4.2E7</v>
      </c>
      <c r="F28" s="65">
        <v>3.58315E7</v>
      </c>
      <c r="G28" s="65">
        <v>1.3E7</v>
      </c>
      <c r="H28" s="65">
        <v>1.124E7</v>
      </c>
      <c r="I28" s="65">
        <v>6750000.0</v>
      </c>
      <c r="J28" s="65">
        <v>2.08E7</v>
      </c>
      <c r="K28" s="65">
        <v>3.3048E7</v>
      </c>
      <c r="L28" s="105">
        <v>5900000.0</v>
      </c>
      <c r="M28" s="271">
        <f t="shared" si="2"/>
        <v>288119000</v>
      </c>
      <c r="N28" s="106"/>
      <c r="O28" s="106"/>
    </row>
    <row r="29">
      <c r="A29" s="59">
        <v>46133.0</v>
      </c>
      <c r="B29" s="96">
        <v>1.8E7</v>
      </c>
      <c r="C29" s="65">
        <v>4.385725E7</v>
      </c>
      <c r="D29" s="65">
        <v>8.86E7</v>
      </c>
      <c r="E29" s="65">
        <v>6200000.0</v>
      </c>
      <c r="F29" s="65">
        <v>4.31465E7</v>
      </c>
      <c r="G29" s="65">
        <v>9800000.0</v>
      </c>
      <c r="H29" s="65">
        <v>1.973E7</v>
      </c>
      <c r="I29" s="65">
        <v>0.0</v>
      </c>
      <c r="J29" s="50">
        <v>8160000.0</v>
      </c>
      <c r="K29" s="65">
        <v>9900000.0</v>
      </c>
      <c r="L29" s="105">
        <v>6400000.0</v>
      </c>
      <c r="M29" s="271">
        <f t="shared" si="2"/>
        <v>253793750</v>
      </c>
      <c r="N29" s="106"/>
      <c r="O29" s="10"/>
    </row>
    <row r="30">
      <c r="A30" s="59">
        <v>46134.0</v>
      </c>
      <c r="B30" s="96">
        <v>1.64E7</v>
      </c>
      <c r="C30" s="65">
        <v>3.8825E7</v>
      </c>
      <c r="D30" s="65">
        <v>2.8E7</v>
      </c>
      <c r="E30" s="65">
        <v>8.1353E7</v>
      </c>
      <c r="F30" s="65">
        <v>8805000.0</v>
      </c>
      <c r="G30" s="65">
        <v>3700000.0</v>
      </c>
      <c r="H30" s="65">
        <v>3.588E7</v>
      </c>
      <c r="I30" s="65">
        <v>1965000.0</v>
      </c>
      <c r="J30" s="65">
        <v>4.23255E7</v>
      </c>
      <c r="K30" s="65">
        <v>0.0</v>
      </c>
      <c r="L30" s="105">
        <v>0.0</v>
      </c>
      <c r="M30" s="271">
        <f t="shared" si="2"/>
        <v>257253500</v>
      </c>
      <c r="N30" s="106"/>
      <c r="O30" s="106"/>
    </row>
    <row r="31">
      <c r="A31" s="59">
        <v>46135.0</v>
      </c>
      <c r="B31" s="65">
        <v>4.932E7</v>
      </c>
      <c r="C31" s="65">
        <v>1.49E7</v>
      </c>
      <c r="D31" s="65">
        <v>5.743E7</v>
      </c>
      <c r="E31" s="65">
        <v>8.4411E7</v>
      </c>
      <c r="F31" s="65">
        <v>7200000.0</v>
      </c>
      <c r="G31" s="65">
        <v>7600000.0</v>
      </c>
      <c r="H31" s="65">
        <v>3.3999E7</v>
      </c>
      <c r="I31" s="65">
        <v>3.863975E7</v>
      </c>
      <c r="J31" s="65">
        <v>1.96E7</v>
      </c>
      <c r="K31" s="65">
        <v>4.5636E7</v>
      </c>
      <c r="L31" s="71">
        <v>0.0</v>
      </c>
      <c r="M31" s="32">
        <f t="shared" si="2"/>
        <v>358735750</v>
      </c>
      <c r="N31" s="10"/>
      <c r="O31" s="10"/>
    </row>
    <row r="32">
      <c r="A32" s="59">
        <v>46136.0</v>
      </c>
      <c r="B32" s="65">
        <v>9800000.0</v>
      </c>
      <c r="C32" s="65">
        <v>1.63E7</v>
      </c>
      <c r="D32" s="65">
        <v>1.02075E8</v>
      </c>
      <c r="E32" s="65">
        <v>3.7157E7</v>
      </c>
      <c r="F32" s="65">
        <v>4.428E7</v>
      </c>
      <c r="G32" s="67">
        <v>6750000.0</v>
      </c>
      <c r="H32" s="65">
        <v>2.506604E7</v>
      </c>
      <c r="I32" s="65">
        <v>1.25E7</v>
      </c>
      <c r="J32" s="65">
        <v>1.51E7</v>
      </c>
      <c r="K32" s="65">
        <v>8190000.0</v>
      </c>
      <c r="L32" s="71">
        <v>7.2915E7</v>
      </c>
      <c r="M32" s="32">
        <f t="shared" si="2"/>
        <v>350133040</v>
      </c>
      <c r="N32" s="10"/>
      <c r="O32" s="10"/>
    </row>
    <row r="33">
      <c r="A33" s="59">
        <v>46137.0</v>
      </c>
      <c r="B33" s="65">
        <v>3.503E7</v>
      </c>
      <c r="C33" s="65">
        <v>2.964E7</v>
      </c>
      <c r="D33" s="65">
        <v>6.4083E7</v>
      </c>
      <c r="E33" s="65">
        <v>8.86005E7</v>
      </c>
      <c r="F33" s="65">
        <v>9.843325E7</v>
      </c>
      <c r="G33" s="65">
        <v>1.11E7</v>
      </c>
      <c r="H33" s="87">
        <v>5.54685E7</v>
      </c>
      <c r="I33" s="272">
        <v>2.53605E7</v>
      </c>
      <c r="J33" s="65">
        <v>2.903E7</v>
      </c>
      <c r="K33" s="65">
        <v>0.0</v>
      </c>
      <c r="L33" s="71">
        <v>5.25375E7</v>
      </c>
      <c r="M33" s="32">
        <f t="shared" si="2"/>
        <v>489283250</v>
      </c>
      <c r="N33" s="10"/>
      <c r="O33" s="10"/>
    </row>
    <row r="34">
      <c r="A34" s="59">
        <v>46138.0</v>
      </c>
      <c r="B34" s="65">
        <f>'Apr Detail'!E28</f>
        <v>51862000</v>
      </c>
      <c r="C34" s="65">
        <v>0.0</v>
      </c>
      <c r="D34" s="65">
        <v>1.3816E8</v>
      </c>
      <c r="E34" s="65">
        <v>9.1264E7</v>
      </c>
      <c r="F34" s="117">
        <v>5.679E7</v>
      </c>
      <c r="G34" s="65">
        <v>2.6015E7</v>
      </c>
      <c r="H34" s="65">
        <v>1.43515E7</v>
      </c>
      <c r="I34" s="272">
        <v>1.664E7</v>
      </c>
      <c r="J34" s="65">
        <v>0.0</v>
      </c>
      <c r="K34" s="65">
        <v>0.0</v>
      </c>
      <c r="L34" s="71">
        <v>1.551E7</v>
      </c>
      <c r="M34" s="32">
        <f t="shared" si="2"/>
        <v>410592500</v>
      </c>
      <c r="N34" s="5"/>
      <c r="O34" s="35"/>
      <c r="Q34" s="104">
        <v>2.322E7</v>
      </c>
    </row>
    <row r="35">
      <c r="A35" s="59">
        <v>46139.0</v>
      </c>
      <c r="B35" s="65">
        <f>'Apr Detail'!E29</f>
        <v>57601250</v>
      </c>
      <c r="C35" s="65">
        <v>2.09E7</v>
      </c>
      <c r="D35" s="65">
        <v>2.6515E7</v>
      </c>
      <c r="E35" s="65">
        <v>5.305E7</v>
      </c>
      <c r="F35" s="65">
        <v>3.13E7</v>
      </c>
      <c r="G35" s="65">
        <v>1300000.0</v>
      </c>
      <c r="H35" s="65">
        <v>3.10875E7</v>
      </c>
      <c r="I35" s="87">
        <v>3.1778E7</v>
      </c>
      <c r="J35" s="65">
        <v>2.7E7</v>
      </c>
      <c r="K35" s="65">
        <v>9180000.0</v>
      </c>
      <c r="L35" s="71">
        <v>-2850000.0</v>
      </c>
      <c r="M35" s="32">
        <f t="shared" si="2"/>
        <v>286861750</v>
      </c>
      <c r="N35" s="10"/>
      <c r="O35" s="1">
        <v>2850000.0</v>
      </c>
      <c r="P35" s="104">
        <v>-2850000.0</v>
      </c>
      <c r="Q35" s="204">
        <f>P35-O35</f>
        <v>-5700000</v>
      </c>
    </row>
    <row r="36">
      <c r="A36" s="59">
        <v>46140.0</v>
      </c>
      <c r="B36" s="65">
        <f>'Apr Detail'!E30</f>
        <v>25200000</v>
      </c>
      <c r="C36" s="65">
        <v>0.0</v>
      </c>
      <c r="D36" s="65">
        <v>7200000.0</v>
      </c>
      <c r="E36" s="65">
        <v>5.661E7</v>
      </c>
      <c r="F36" s="65">
        <v>1.587E7</v>
      </c>
      <c r="G36" s="67">
        <v>3800000.0</v>
      </c>
      <c r="H36" s="65">
        <v>2.718E7</v>
      </c>
      <c r="I36" s="65">
        <v>2.104E7</v>
      </c>
      <c r="J36" s="65">
        <v>4800000.0</v>
      </c>
      <c r="K36" s="65">
        <v>2.484E7</v>
      </c>
      <c r="L36" s="71">
        <v>6680000.0</v>
      </c>
      <c r="M36" s="32">
        <f t="shared" si="2"/>
        <v>193220000</v>
      </c>
      <c r="N36" s="5"/>
      <c r="O36" s="10"/>
      <c r="Q36" s="204">
        <f>Q34+Q35</f>
        <v>17520000</v>
      </c>
    </row>
    <row r="37">
      <c r="A37" s="59">
        <v>46141.0</v>
      </c>
      <c r="B37" s="65">
        <f>'Apr Detail'!E31</f>
        <v>38440000</v>
      </c>
      <c r="C37" s="118">
        <v>4.1021E7</v>
      </c>
      <c r="D37" s="65">
        <v>6200000.0</v>
      </c>
      <c r="E37" s="118">
        <v>6.24635E7</v>
      </c>
      <c r="F37" s="65">
        <v>9800000.0</v>
      </c>
      <c r="G37" s="118">
        <v>9400000.0</v>
      </c>
      <c r="H37" s="118">
        <v>7110000.0</v>
      </c>
      <c r="I37" s="118">
        <v>1.924E7</v>
      </c>
      <c r="J37" s="236">
        <v>6.91512E7</v>
      </c>
      <c r="K37" s="118">
        <v>1.7064E7</v>
      </c>
      <c r="L37" s="71">
        <v>1.382E7</v>
      </c>
      <c r="M37" s="32">
        <f t="shared" si="2"/>
        <v>293709700</v>
      </c>
      <c r="O37" s="10"/>
    </row>
    <row r="38">
      <c r="A38" s="59">
        <v>46142.0</v>
      </c>
      <c r="B38" s="65">
        <v>2.8769E7</v>
      </c>
      <c r="C38" s="118">
        <v>1.099E7</v>
      </c>
      <c r="D38" s="236">
        <v>2.64E7</v>
      </c>
      <c r="E38" s="118">
        <v>6.685525E7</v>
      </c>
      <c r="F38" s="65">
        <v>2.926825E7</v>
      </c>
      <c r="G38" s="118">
        <v>6100000.0</v>
      </c>
      <c r="H38" s="118">
        <v>6.304675E7</v>
      </c>
      <c r="I38" s="118">
        <v>3.97755E7</v>
      </c>
      <c r="J38" s="236">
        <v>2.768E7</v>
      </c>
      <c r="K38" s="236">
        <v>0.0</v>
      </c>
      <c r="L38" s="71">
        <v>1.739E7</v>
      </c>
      <c r="M38" s="32">
        <f t="shared" si="2"/>
        <v>316274750</v>
      </c>
      <c r="O38" s="10"/>
    </row>
    <row r="40">
      <c r="A40" s="125" t="s">
        <v>31</v>
      </c>
      <c r="B40" s="126">
        <f t="shared" ref="B40:M40" si="3">SUM(B9:B38)</f>
        <v>1268396750</v>
      </c>
      <c r="C40" s="126">
        <f t="shared" si="3"/>
        <v>731810000</v>
      </c>
      <c r="D40" s="126">
        <f t="shared" si="3"/>
        <v>1456557500</v>
      </c>
      <c r="E40" s="126">
        <f t="shared" si="3"/>
        <v>1565123250</v>
      </c>
      <c r="F40" s="126">
        <f t="shared" si="3"/>
        <v>1357852250</v>
      </c>
      <c r="G40" s="126">
        <f t="shared" si="3"/>
        <v>441060000</v>
      </c>
      <c r="H40" s="126">
        <f t="shared" si="3"/>
        <v>1035894040</v>
      </c>
      <c r="I40" s="126">
        <f t="shared" si="3"/>
        <v>560125750</v>
      </c>
      <c r="J40" s="126">
        <f t="shared" si="3"/>
        <v>623763950</v>
      </c>
      <c r="K40" s="126">
        <f t="shared" si="3"/>
        <v>278813000</v>
      </c>
      <c r="L40" s="126">
        <f t="shared" si="3"/>
        <v>1107102500</v>
      </c>
      <c r="M40" s="132">
        <f t="shared" si="3"/>
        <v>10426498990</v>
      </c>
      <c r="N40" s="129">
        <f>M40/M43</f>
        <v>0.9066520861</v>
      </c>
      <c r="O40" s="130"/>
      <c r="P40" s="213">
        <f>sum(L17:L38)</f>
        <v>1107102500</v>
      </c>
    </row>
    <row r="41">
      <c r="A41" s="131" t="s">
        <v>32</v>
      </c>
      <c r="B41" s="132">
        <f t="shared" ref="B41:F41" si="4">B40*$C$1/$C$2</f>
        <v>1268396750</v>
      </c>
      <c r="C41" s="132">
        <f t="shared" si="4"/>
        <v>731810000</v>
      </c>
      <c r="D41" s="132">
        <f t="shared" si="4"/>
        <v>1456557500</v>
      </c>
      <c r="E41" s="132">
        <f t="shared" si="4"/>
        <v>1565123250</v>
      </c>
      <c r="F41" s="132">
        <f t="shared" si="4"/>
        <v>1357852250</v>
      </c>
      <c r="G41" s="132">
        <f>G40/C2*C1</f>
        <v>441060000</v>
      </c>
      <c r="H41" s="132">
        <f t="shared" ref="H41:K41" si="5">H40*$C$1/$C$2</f>
        <v>1035894040</v>
      </c>
      <c r="I41" s="132">
        <f t="shared" si="5"/>
        <v>560125750</v>
      </c>
      <c r="J41" s="132">
        <f t="shared" si="5"/>
        <v>623763950</v>
      </c>
      <c r="K41" s="132">
        <f t="shared" si="5"/>
        <v>278813000</v>
      </c>
      <c r="L41" s="273">
        <f>L40/22*22</f>
        <v>1107102500</v>
      </c>
      <c r="M41" s="132">
        <f>SUM(B41:K41)</f>
        <v>9319396490</v>
      </c>
      <c r="N41" s="10"/>
      <c r="O41" s="10"/>
    </row>
    <row r="42">
      <c r="A42" s="134" t="s">
        <v>33</v>
      </c>
      <c r="B42" s="134">
        <f t="shared" ref="B42:K42" si="6">B41/B43</f>
        <v>1.056997292</v>
      </c>
      <c r="C42" s="134">
        <f t="shared" si="6"/>
        <v>0.73181</v>
      </c>
      <c r="D42" s="134">
        <f t="shared" si="6"/>
        <v>0.72827875</v>
      </c>
      <c r="E42" s="134">
        <f t="shared" si="6"/>
        <v>0.782561625</v>
      </c>
      <c r="F42" s="134">
        <f t="shared" si="6"/>
        <v>1.131543542</v>
      </c>
      <c r="G42" s="134">
        <f t="shared" si="6"/>
        <v>0.88212</v>
      </c>
      <c r="H42" s="134">
        <f t="shared" si="6"/>
        <v>1.150993378</v>
      </c>
      <c r="I42" s="134">
        <f t="shared" si="6"/>
        <v>0.5896060526</v>
      </c>
      <c r="J42" s="134">
        <f t="shared" si="6"/>
        <v>0.62376395</v>
      </c>
      <c r="K42" s="134">
        <f t="shared" si="6"/>
        <v>1.394065</v>
      </c>
      <c r="L42" s="134"/>
      <c r="M42" s="129">
        <f>M41/M43</f>
        <v>0.8103823035</v>
      </c>
      <c r="N42" s="48"/>
      <c r="O42" s="10"/>
    </row>
    <row r="43">
      <c r="A43" s="131" t="s">
        <v>34</v>
      </c>
      <c r="B43" s="142">
        <v>1.2E9</v>
      </c>
      <c r="C43" s="142">
        <v>1.0E9</v>
      </c>
      <c r="D43" s="142">
        <v>2.0E9</v>
      </c>
      <c r="E43" s="142">
        <v>2.0E9</v>
      </c>
      <c r="F43" s="142">
        <v>1.2E9</v>
      </c>
      <c r="G43" s="142">
        <v>5.0E8</v>
      </c>
      <c r="H43" s="142">
        <v>9.0E8</v>
      </c>
      <c r="I43" s="142">
        <v>9.5E8</v>
      </c>
      <c r="J43" s="142">
        <v>1.0E9</v>
      </c>
      <c r="K43" s="142">
        <v>2.0E8</v>
      </c>
      <c r="L43" s="142">
        <v>5.5E8</v>
      </c>
      <c r="M43" s="132">
        <f>SUM(B43:L43)</f>
        <v>11500000000</v>
      </c>
      <c r="N43" s="10"/>
      <c r="O43" s="10"/>
    </row>
    <row r="44">
      <c r="A44" s="145" t="s">
        <v>30</v>
      </c>
      <c r="B44" s="147">
        <f t="shared" ref="B44:M44" si="7">B40/B43</f>
        <v>1.056997292</v>
      </c>
      <c r="C44" s="147">
        <f t="shared" si="7"/>
        <v>0.73181</v>
      </c>
      <c r="D44" s="147">
        <f t="shared" si="7"/>
        <v>0.72827875</v>
      </c>
      <c r="E44" s="147">
        <f t="shared" si="7"/>
        <v>0.782561625</v>
      </c>
      <c r="F44" s="147">
        <f t="shared" si="7"/>
        <v>1.131543542</v>
      </c>
      <c r="G44" s="147">
        <f t="shared" si="7"/>
        <v>0.88212</v>
      </c>
      <c r="H44" s="147">
        <f t="shared" si="7"/>
        <v>1.150993378</v>
      </c>
      <c r="I44" s="147">
        <f t="shared" si="7"/>
        <v>0.5896060526</v>
      </c>
      <c r="J44" s="147">
        <f t="shared" si="7"/>
        <v>0.62376395</v>
      </c>
      <c r="K44" s="147">
        <f t="shared" si="7"/>
        <v>1.394065</v>
      </c>
      <c r="L44" s="147">
        <f t="shared" si="7"/>
        <v>2.012913636</v>
      </c>
      <c r="M44" s="147">
        <f t="shared" si="7"/>
        <v>0.9066520861</v>
      </c>
      <c r="N44" s="10"/>
      <c r="O44" s="10"/>
    </row>
    <row r="45">
      <c r="A45" s="131" t="s">
        <v>35</v>
      </c>
      <c r="B45" s="142">
        <v>1.113615E9</v>
      </c>
      <c r="C45" s="142">
        <v>8.05886E8</v>
      </c>
      <c r="D45" s="142">
        <v>1.5974455E9</v>
      </c>
      <c r="E45" s="255">
        <v>1.20423E9</v>
      </c>
      <c r="F45" s="142">
        <v>1.1025045E9</v>
      </c>
      <c r="G45" s="142">
        <v>8.347186E8</v>
      </c>
      <c r="H45" s="142">
        <v>7.495495E8</v>
      </c>
      <c r="I45" s="153">
        <v>9.01407E8</v>
      </c>
      <c r="J45" s="153"/>
      <c r="K45" s="142">
        <v>1.25125E8</v>
      </c>
      <c r="L45" s="132"/>
      <c r="M45" s="132">
        <f>SUM(B45:K45)</f>
        <v>8434481100</v>
      </c>
      <c r="N45" s="10"/>
      <c r="O45" s="10"/>
    </row>
    <row r="46">
      <c r="A46" s="154" t="s">
        <v>36</v>
      </c>
      <c r="B46" s="156">
        <f t="shared" ref="B46:K46" si="8">B40/B45-1</f>
        <v>0.1389903602</v>
      </c>
      <c r="C46" s="156">
        <f t="shared" si="8"/>
        <v>-0.09191870811</v>
      </c>
      <c r="D46" s="156">
        <f t="shared" si="8"/>
        <v>-0.08819581012</v>
      </c>
      <c r="E46" s="156">
        <f t="shared" si="8"/>
        <v>0.2996879749</v>
      </c>
      <c r="F46" s="156">
        <f t="shared" si="8"/>
        <v>0.2316069912</v>
      </c>
      <c r="G46" s="156">
        <f t="shared" si="8"/>
        <v>-0.4716063593</v>
      </c>
      <c r="H46" s="156">
        <f t="shared" si="8"/>
        <v>0.382022188</v>
      </c>
      <c r="I46" s="156">
        <f t="shared" si="8"/>
        <v>-0.378609496</v>
      </c>
      <c r="J46" s="156" t="str">
        <f t="shared" si="8"/>
        <v>#DIV/0!</v>
      </c>
      <c r="K46" s="156">
        <f t="shared" si="8"/>
        <v>1.228275724</v>
      </c>
      <c r="L46" s="156"/>
      <c r="M46" s="156">
        <f>M41/M45</f>
        <v>1.1049164</v>
      </c>
      <c r="N46" s="10"/>
      <c r="O46" s="10"/>
    </row>
    <row r="47">
      <c r="A47" s="11"/>
      <c r="B47" s="5"/>
      <c r="C47" s="160"/>
      <c r="D47" s="5"/>
      <c r="E47" s="5"/>
      <c r="F47" s="5"/>
      <c r="G47" s="30"/>
      <c r="H47" s="5"/>
      <c r="I47" s="5"/>
      <c r="J47" s="5"/>
      <c r="K47" s="162" t="s">
        <v>37</v>
      </c>
      <c r="L47" s="156"/>
      <c r="M47" s="156">
        <f>(SUM(B41,C41,D41,E41,F41,H41,K41)/(SUM(B45,C45,D45,E45,F45,H45,K45)))</f>
        <v>1.148706842</v>
      </c>
      <c r="N47" s="10"/>
      <c r="O47" s="10"/>
    </row>
    <row r="48">
      <c r="A48" s="11"/>
      <c r="B48" s="5"/>
      <c r="C48" s="5"/>
      <c r="D48" s="5"/>
      <c r="E48" s="5"/>
      <c r="F48" s="5"/>
      <c r="G48" s="5"/>
      <c r="H48" s="5"/>
      <c r="I48" s="5"/>
      <c r="J48" s="5"/>
      <c r="K48" s="130">
        <f>K40/K43</f>
        <v>1.394065</v>
      </c>
      <c r="L48" s="5"/>
      <c r="M48" s="5"/>
      <c r="N48" s="10"/>
      <c r="O48" s="10"/>
    </row>
    <row r="49">
      <c r="A49" s="11"/>
      <c r="B49" s="5"/>
      <c r="C49" s="35"/>
      <c r="D49" s="5"/>
      <c r="E49" s="5"/>
      <c r="F49" s="5"/>
      <c r="G49" s="5"/>
      <c r="H49" s="5"/>
      <c r="I49" s="5"/>
      <c r="J49" s="5"/>
      <c r="K49" s="5"/>
      <c r="L49" s="5"/>
      <c r="M49" s="5"/>
      <c r="N49" s="10"/>
      <c r="O49" s="10"/>
    </row>
    <row r="50">
      <c r="A50" s="169" t="s">
        <v>41</v>
      </c>
      <c r="B50" s="2" t="s">
        <v>0</v>
      </c>
      <c r="C50" s="35" t="s">
        <v>42</v>
      </c>
      <c r="D50" s="2" t="s">
        <v>31</v>
      </c>
      <c r="E50" s="2" t="s">
        <v>43</v>
      </c>
      <c r="F50" s="2" t="s">
        <v>34</v>
      </c>
      <c r="G50" s="5" t="s">
        <v>35</v>
      </c>
      <c r="H50" s="5" t="s">
        <v>44</v>
      </c>
      <c r="I50" s="5"/>
      <c r="J50" s="5"/>
      <c r="K50" s="5"/>
      <c r="L50" s="5"/>
      <c r="M50" s="5"/>
      <c r="N50" s="10"/>
      <c r="O50" s="10"/>
    </row>
    <row r="51">
      <c r="A51" s="170" t="s">
        <v>45</v>
      </c>
      <c r="B51" s="2" t="s">
        <v>2</v>
      </c>
      <c r="C51" s="8">
        <f>B38</f>
        <v>28769000</v>
      </c>
      <c r="D51" s="274">
        <f>B40</f>
        <v>1268396750</v>
      </c>
      <c r="E51" s="2">
        <f>B41</f>
        <v>1268396750</v>
      </c>
      <c r="F51" s="4">
        <f>B43</f>
        <v>1200000000</v>
      </c>
      <c r="G51" s="30">
        <f>B45</f>
        <v>1113615000</v>
      </c>
      <c r="H51" s="5"/>
      <c r="I51" s="130" t="str">
        <f t="shared" ref="I51:I61" si="9">D51/H51-1</f>
        <v>#DIV/0!</v>
      </c>
      <c r="J51" s="5"/>
      <c r="K51" s="5"/>
      <c r="L51" s="5"/>
      <c r="M51" s="5"/>
      <c r="N51" s="10"/>
      <c r="O51" s="10"/>
    </row>
    <row r="52">
      <c r="A52" s="11"/>
      <c r="B52" s="2" t="s">
        <v>5</v>
      </c>
      <c r="C52" s="8">
        <f>D38</f>
        <v>26400000</v>
      </c>
      <c r="D52" s="274">
        <f>D40</f>
        <v>1456557500</v>
      </c>
      <c r="E52" s="2">
        <f>D41</f>
        <v>1456557500</v>
      </c>
      <c r="F52" s="4">
        <f>D43</f>
        <v>2000000000</v>
      </c>
      <c r="G52" s="30">
        <f>D45</f>
        <v>1597445500</v>
      </c>
      <c r="H52" s="5"/>
      <c r="I52" s="130" t="str">
        <f t="shared" si="9"/>
        <v>#DIV/0!</v>
      </c>
      <c r="J52" s="5"/>
      <c r="K52" s="5"/>
      <c r="L52" s="5"/>
      <c r="M52" s="5"/>
      <c r="N52" s="10"/>
      <c r="O52" s="10"/>
    </row>
    <row r="53">
      <c r="A53" s="11"/>
      <c r="B53" s="2" t="s">
        <v>4</v>
      </c>
      <c r="C53" s="8">
        <f>C38</f>
        <v>10990000</v>
      </c>
      <c r="D53" s="274">
        <f>C40</f>
        <v>731810000</v>
      </c>
      <c r="E53" s="2">
        <f>C41</f>
        <v>731810000</v>
      </c>
      <c r="F53" s="4">
        <f>C43</f>
        <v>1000000000</v>
      </c>
      <c r="G53" s="30">
        <f>C45</f>
        <v>805886000</v>
      </c>
      <c r="H53" s="5"/>
      <c r="I53" s="130" t="str">
        <f t="shared" si="9"/>
        <v>#DIV/0!</v>
      </c>
      <c r="J53" s="5"/>
      <c r="K53" s="5"/>
      <c r="L53" s="5"/>
      <c r="M53" s="5"/>
      <c r="N53" s="10"/>
      <c r="O53" s="10"/>
    </row>
    <row r="54">
      <c r="A54" s="11"/>
      <c r="B54" s="2" t="s">
        <v>7</v>
      </c>
      <c r="C54" s="275">
        <f>E38</f>
        <v>66855250</v>
      </c>
      <c r="D54" s="274">
        <f>E40</f>
        <v>1565123250</v>
      </c>
      <c r="E54" s="2">
        <f>E41</f>
        <v>1565123250</v>
      </c>
      <c r="F54" s="4">
        <f>E43</f>
        <v>2000000000</v>
      </c>
      <c r="G54" s="30">
        <f>E45</f>
        <v>1204230000</v>
      </c>
      <c r="H54" s="5"/>
      <c r="I54" s="130" t="str">
        <f t="shared" si="9"/>
        <v>#DIV/0!</v>
      </c>
      <c r="J54" s="5"/>
      <c r="K54" s="5"/>
      <c r="L54" s="5"/>
      <c r="M54" s="5"/>
      <c r="N54" s="10"/>
      <c r="O54" s="10"/>
    </row>
    <row r="55">
      <c r="A55" s="11"/>
      <c r="B55" s="2" t="s">
        <v>8</v>
      </c>
      <c r="C55" s="8">
        <f>F38</f>
        <v>29268250</v>
      </c>
      <c r="D55" s="274">
        <f>F40</f>
        <v>1357852250</v>
      </c>
      <c r="E55" s="2">
        <f>F41</f>
        <v>1357852250</v>
      </c>
      <c r="F55" s="4">
        <f>F43</f>
        <v>1200000000</v>
      </c>
      <c r="G55" s="30">
        <f>F45</f>
        <v>1102504500</v>
      </c>
      <c r="H55" s="5"/>
      <c r="I55" s="130" t="str">
        <f t="shared" si="9"/>
        <v>#DIV/0!</v>
      </c>
      <c r="J55" s="5"/>
      <c r="K55" s="5"/>
      <c r="L55" s="5"/>
      <c r="M55" s="5"/>
      <c r="N55" s="10"/>
      <c r="O55" s="10"/>
    </row>
    <row r="56">
      <c r="A56" s="11"/>
      <c r="B56" s="2" t="s">
        <v>11</v>
      </c>
      <c r="C56" s="8">
        <f>H38</f>
        <v>63046750</v>
      </c>
      <c r="D56" s="274">
        <f>H40</f>
        <v>1035894040</v>
      </c>
      <c r="E56" s="2">
        <f>H41</f>
        <v>1035894040</v>
      </c>
      <c r="F56" s="4">
        <f>H43</f>
        <v>900000000</v>
      </c>
      <c r="G56" s="30">
        <f>H45</f>
        <v>749549500</v>
      </c>
      <c r="H56" s="5"/>
      <c r="I56" s="130" t="str">
        <f t="shared" si="9"/>
        <v>#DIV/0!</v>
      </c>
      <c r="J56" s="5"/>
      <c r="K56" s="5"/>
      <c r="L56" s="5"/>
      <c r="M56" s="5"/>
      <c r="N56" s="10"/>
      <c r="O56" s="10"/>
    </row>
    <row r="57">
      <c r="A57" s="11"/>
      <c r="B57" s="2" t="s">
        <v>12</v>
      </c>
      <c r="C57" s="8">
        <f>I38</f>
        <v>39775500</v>
      </c>
      <c r="D57" s="274">
        <f>I40</f>
        <v>560125750</v>
      </c>
      <c r="E57" s="2">
        <f>I41</f>
        <v>560125750</v>
      </c>
      <c r="F57" s="4">
        <f>I43</f>
        <v>950000000</v>
      </c>
      <c r="G57" s="30">
        <f>I45</f>
        <v>901407000</v>
      </c>
      <c r="H57" s="5"/>
      <c r="I57" s="130" t="str">
        <f t="shared" si="9"/>
        <v>#DIV/0!</v>
      </c>
      <c r="J57" s="5"/>
      <c r="K57" s="5"/>
      <c r="L57" s="5"/>
      <c r="M57" s="5"/>
      <c r="N57" s="10"/>
      <c r="O57" s="10"/>
    </row>
    <row r="58">
      <c r="A58" s="11"/>
      <c r="B58" s="2" t="s">
        <v>26</v>
      </c>
      <c r="C58" s="271">
        <f>K38</f>
        <v>0</v>
      </c>
      <c r="D58" s="274">
        <f>K40</f>
        <v>278813000</v>
      </c>
      <c r="E58" s="2">
        <f>K41</f>
        <v>278813000</v>
      </c>
      <c r="F58" s="4">
        <f>K43</f>
        <v>200000000</v>
      </c>
      <c r="G58" s="30">
        <f>K45</f>
        <v>125125000</v>
      </c>
      <c r="H58" s="5"/>
      <c r="I58" s="130" t="str">
        <f t="shared" si="9"/>
        <v>#DIV/0!</v>
      </c>
      <c r="J58" s="5"/>
      <c r="K58" s="5"/>
      <c r="L58" s="5"/>
      <c r="M58" s="5"/>
      <c r="N58" s="10"/>
      <c r="O58" s="10"/>
    </row>
    <row r="59">
      <c r="A59" s="11"/>
      <c r="B59" s="2" t="s">
        <v>9</v>
      </c>
      <c r="C59" s="8">
        <f>G38+L38</f>
        <v>23490000</v>
      </c>
      <c r="D59" s="274">
        <f>G40+L40</f>
        <v>1548162500</v>
      </c>
      <c r="E59" s="2">
        <f>G41+L41</f>
        <v>1548162500</v>
      </c>
      <c r="F59" s="4">
        <f>G43</f>
        <v>500000000</v>
      </c>
      <c r="G59" s="30">
        <f>G45</f>
        <v>834718600</v>
      </c>
      <c r="H59" s="5"/>
      <c r="I59" s="130" t="str">
        <f t="shared" si="9"/>
        <v>#DIV/0!</v>
      </c>
      <c r="J59" s="5"/>
      <c r="K59" s="5"/>
      <c r="L59" s="5"/>
      <c r="M59" s="5"/>
      <c r="N59" s="10"/>
      <c r="O59" s="10"/>
    </row>
    <row r="60">
      <c r="A60" s="11"/>
      <c r="B60" s="2" t="s">
        <v>46</v>
      </c>
      <c r="C60" s="2">
        <f>J38</f>
        <v>27680000</v>
      </c>
      <c r="D60" s="274">
        <f>J40</f>
        <v>623763950</v>
      </c>
      <c r="E60" s="2">
        <f>J41</f>
        <v>623763950</v>
      </c>
      <c r="F60" s="4">
        <f>J43</f>
        <v>1000000000</v>
      </c>
      <c r="G60" s="30"/>
      <c r="H60" s="5"/>
      <c r="I60" s="130" t="str">
        <f t="shared" si="9"/>
        <v>#DIV/0!</v>
      </c>
      <c r="J60" s="5"/>
      <c r="K60" s="5"/>
      <c r="L60" s="5"/>
      <c r="M60" s="5"/>
      <c r="N60" s="10"/>
      <c r="O60" s="10"/>
    </row>
    <row r="61">
      <c r="A61" s="11"/>
      <c r="B61" s="2" t="s">
        <v>48</v>
      </c>
      <c r="C61" s="276">
        <f t="shared" ref="C61:D61" si="10">sum(C51:C60)</f>
        <v>316274750</v>
      </c>
      <c r="D61" s="274">
        <f t="shared" si="10"/>
        <v>10426498990</v>
      </c>
      <c r="E61" s="2">
        <f>M41</f>
        <v>9319396490</v>
      </c>
      <c r="F61" s="2">
        <f t="shared" ref="F61:G61" si="11">SUM(F51:F60)</f>
        <v>10950000000</v>
      </c>
      <c r="G61" s="2">
        <f t="shared" si="11"/>
        <v>8434481100</v>
      </c>
      <c r="H61" s="5"/>
      <c r="I61" s="130" t="str">
        <f t="shared" si="9"/>
        <v>#DIV/0!</v>
      </c>
      <c r="J61" s="5"/>
      <c r="K61" s="5"/>
      <c r="L61" s="5"/>
      <c r="M61" s="5"/>
      <c r="N61" s="10"/>
      <c r="O61" s="10"/>
    </row>
    <row r="65">
      <c r="A65" s="1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10"/>
      <c r="O65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7.86"/>
    <col customWidth="1" min="2" max="11" width="15.57"/>
    <col customWidth="1" min="12" max="12" width="15.71"/>
    <col customWidth="1" min="13" max="13" width="13.14"/>
    <col customWidth="1" min="14" max="14" width="16.71"/>
    <col customWidth="1" min="15" max="15" width="12.86"/>
    <col customWidth="1" min="16" max="28" width="8.71"/>
  </cols>
  <sheetData>
    <row r="1" ht="14.25" customHeight="1">
      <c r="A1" s="1">
        <v>0.0</v>
      </c>
      <c r="B1" s="2" t="s">
        <v>1</v>
      </c>
      <c r="C1" s="4">
        <v>31.0</v>
      </c>
      <c r="D1" s="5"/>
      <c r="E1" s="5"/>
      <c r="F1" s="5"/>
      <c r="G1" s="5" t="s">
        <v>3</v>
      </c>
      <c r="H1" s="5"/>
      <c r="I1" s="5"/>
      <c r="J1" s="5"/>
      <c r="K1" s="5"/>
      <c r="L1" s="5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14.25" customHeight="1">
      <c r="A2" s="11"/>
      <c r="B2" s="12" t="s">
        <v>6</v>
      </c>
      <c r="C2" s="13">
        <v>31.0</v>
      </c>
      <c r="D2" s="5" t="s">
        <v>10</v>
      </c>
      <c r="E2" s="5"/>
      <c r="F2" s="5"/>
      <c r="G2" s="22">
        <f>TODAY()</f>
        <v>46308</v>
      </c>
      <c r="H2" s="15"/>
      <c r="I2" s="247"/>
      <c r="J2" s="20"/>
      <c r="K2" s="5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14.25" customHeight="1">
      <c r="A3" s="11"/>
      <c r="B3" s="5"/>
      <c r="C3" s="5"/>
      <c r="D3" s="5"/>
      <c r="E3" s="5"/>
      <c r="F3" s="5"/>
      <c r="G3" s="24" t="s">
        <v>13</v>
      </c>
      <c r="H3" s="270">
        <f>L39</f>
        <v>297090000</v>
      </c>
      <c r="I3" s="248"/>
      <c r="J3" s="5"/>
      <c r="K3" s="5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14.25" customHeight="1">
      <c r="A4" s="11"/>
      <c r="B4" s="5"/>
      <c r="C4" s="5"/>
      <c r="D4" s="5"/>
      <c r="E4" s="5"/>
      <c r="F4" s="5"/>
      <c r="G4" s="24" t="s">
        <v>22</v>
      </c>
      <c r="H4" s="32">
        <f>+L40</f>
        <v>11547028132</v>
      </c>
      <c r="I4" s="249">
        <f>M40</f>
        <v>0.754707721</v>
      </c>
      <c r="J4" s="35"/>
      <c r="K4" s="5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14.25" customHeight="1">
      <c r="A5" s="11"/>
      <c r="B5" s="5"/>
      <c r="C5" s="5"/>
      <c r="D5" s="5"/>
      <c r="E5" s="5"/>
      <c r="F5" s="5"/>
      <c r="G5" s="24" t="s">
        <v>23</v>
      </c>
      <c r="H5" s="8">
        <f>L41</f>
        <v>11547028132</v>
      </c>
      <c r="I5" s="249">
        <f>L42</f>
        <v>0.754707721</v>
      </c>
      <c r="J5" s="35"/>
      <c r="K5" s="5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14.25" customHeight="1">
      <c r="A6" s="11"/>
      <c r="B6" s="5"/>
      <c r="C6" s="5"/>
      <c r="D6" s="5"/>
      <c r="E6" s="5"/>
      <c r="F6" s="5"/>
      <c r="G6" s="43" t="s">
        <v>24</v>
      </c>
      <c r="H6" s="232">
        <f>M40</f>
        <v>0.754707721</v>
      </c>
      <c r="I6" s="250">
        <f>100%/$C$1*C2</f>
        <v>1</v>
      </c>
      <c r="J6" s="48"/>
      <c r="K6" s="5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14.25" customHeight="1">
      <c r="A7" s="11"/>
      <c r="B7" s="51" t="s">
        <v>25</v>
      </c>
      <c r="C7" s="5"/>
      <c r="D7" s="5"/>
      <c r="E7" s="5"/>
      <c r="F7" s="5"/>
      <c r="G7" s="5"/>
      <c r="H7" s="5"/>
      <c r="I7" s="5"/>
      <c r="J7" s="5"/>
      <c r="K7" s="5"/>
      <c r="L7" s="5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14.25" customHeight="1">
      <c r="A8" s="52" t="s">
        <v>0</v>
      </c>
      <c r="B8" s="54" t="s">
        <v>2</v>
      </c>
      <c r="C8" s="54" t="s">
        <v>4</v>
      </c>
      <c r="D8" s="54" t="s">
        <v>5</v>
      </c>
      <c r="E8" s="54" t="s">
        <v>7</v>
      </c>
      <c r="F8" s="54" t="s">
        <v>8</v>
      </c>
      <c r="G8" s="54" t="s">
        <v>9</v>
      </c>
      <c r="H8" s="54" t="s">
        <v>11</v>
      </c>
      <c r="I8" s="54" t="s">
        <v>12</v>
      </c>
      <c r="J8" s="54" t="s">
        <v>14</v>
      </c>
      <c r="K8" s="54" t="s">
        <v>26</v>
      </c>
      <c r="L8" s="200" t="s">
        <v>29</v>
      </c>
      <c r="M8" s="58" t="s">
        <v>30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14.25" customHeight="1">
      <c r="A9" s="59">
        <v>46082.0</v>
      </c>
      <c r="B9" s="95">
        <v>8.093E7</v>
      </c>
      <c r="C9" s="67">
        <v>7.697E7</v>
      </c>
      <c r="D9" s="65">
        <v>1.0674E8</v>
      </c>
      <c r="E9" s="67">
        <v>5.774E7</v>
      </c>
      <c r="F9" s="67">
        <v>4.306E7</v>
      </c>
      <c r="G9" s="67">
        <v>7740000.0</v>
      </c>
      <c r="H9" s="67">
        <v>4.169E7</v>
      </c>
      <c r="I9" s="65">
        <v>4.1E7</v>
      </c>
      <c r="J9" s="67">
        <v>7.604E7</v>
      </c>
      <c r="K9" s="65">
        <v>0.0</v>
      </c>
      <c r="L9" s="32">
        <f t="shared" ref="L9:L41" si="1">SUM(B9:K9)</f>
        <v>531910000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14.25" customHeight="1">
      <c r="A10" s="59">
        <v>46083.0</v>
      </c>
      <c r="B10" s="67">
        <v>9.462E7</v>
      </c>
      <c r="C10" s="67">
        <v>2.092E7</v>
      </c>
      <c r="D10" s="65">
        <v>8.215E7</v>
      </c>
      <c r="E10" s="67">
        <v>4.996E7</v>
      </c>
      <c r="F10" s="78">
        <v>3.235E7</v>
      </c>
      <c r="G10" s="67">
        <v>1.346E7</v>
      </c>
      <c r="H10" s="67">
        <v>2.9E7</v>
      </c>
      <c r="I10" s="67">
        <v>8600000.0</v>
      </c>
      <c r="J10" s="67">
        <v>1.581E7</v>
      </c>
      <c r="K10" s="65">
        <v>0.0</v>
      </c>
      <c r="L10" s="32">
        <f t="shared" si="1"/>
        <v>346870000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14.25" customHeight="1">
      <c r="A11" s="59">
        <v>46084.0</v>
      </c>
      <c r="B11" s="65">
        <v>1.013E7</v>
      </c>
      <c r="C11" s="67">
        <v>0.0</v>
      </c>
      <c r="D11" s="65">
        <v>3.057E7</v>
      </c>
      <c r="E11" s="67">
        <v>4.36E7</v>
      </c>
      <c r="F11" s="67">
        <v>1.018E7</v>
      </c>
      <c r="G11" s="65">
        <v>8584000.0</v>
      </c>
      <c r="H11" s="65">
        <v>2.698E7</v>
      </c>
      <c r="I11" s="67">
        <v>6600000.0</v>
      </c>
      <c r="J11" s="67">
        <v>1.7E7</v>
      </c>
      <c r="K11" s="65">
        <v>0.0</v>
      </c>
      <c r="L11" s="32">
        <f t="shared" si="1"/>
        <v>153644000</v>
      </c>
      <c r="M11" s="10"/>
      <c r="N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14.25" customHeight="1">
      <c r="A12" s="59">
        <v>46085.0</v>
      </c>
      <c r="B12" s="67">
        <v>1.429E7</v>
      </c>
      <c r="C12" s="67">
        <v>2.404E7</v>
      </c>
      <c r="D12" s="65">
        <v>2.36E7</v>
      </c>
      <c r="E12" s="67">
        <v>6.342E7</v>
      </c>
      <c r="F12" s="67">
        <v>2.814E7</v>
      </c>
      <c r="G12" s="67">
        <v>0.0</v>
      </c>
      <c r="H12" s="67">
        <v>2.38E7</v>
      </c>
      <c r="I12" s="67">
        <v>1.62E7</v>
      </c>
      <c r="J12" s="67">
        <v>1.55E7</v>
      </c>
      <c r="K12" s="65">
        <v>0.0</v>
      </c>
      <c r="L12" s="32">
        <f t="shared" si="1"/>
        <v>208990000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14.25" customHeight="1">
      <c r="A13" s="59">
        <v>46086.0</v>
      </c>
      <c r="B13" s="67">
        <v>3.39E7</v>
      </c>
      <c r="C13" s="67">
        <v>1.69E7</v>
      </c>
      <c r="D13" s="65">
        <v>5.035E7</v>
      </c>
      <c r="E13" s="67">
        <v>8.186E7</v>
      </c>
      <c r="F13" s="85">
        <v>1.14E7</v>
      </c>
      <c r="G13" s="67">
        <v>1.01E7</v>
      </c>
      <c r="H13" s="65">
        <v>2.754E7</v>
      </c>
      <c r="I13" s="67">
        <v>3.556E7</v>
      </c>
      <c r="J13" s="67">
        <v>0.0</v>
      </c>
      <c r="K13" s="65">
        <v>0.0</v>
      </c>
      <c r="L13" s="32">
        <f t="shared" si="1"/>
        <v>267610000</v>
      </c>
      <c r="M13" s="3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14.25" customHeight="1">
      <c r="A14" s="59">
        <v>46087.0</v>
      </c>
      <c r="B14" s="65">
        <v>4.079E7</v>
      </c>
      <c r="C14" s="252">
        <v>2.65E7</v>
      </c>
      <c r="D14" s="65">
        <v>6.165E7</v>
      </c>
      <c r="E14" s="67">
        <v>2.356E7</v>
      </c>
      <c r="F14" s="67">
        <v>2.47E7</v>
      </c>
      <c r="G14" s="67">
        <v>0.0</v>
      </c>
      <c r="H14" s="65">
        <v>6000000.0</v>
      </c>
      <c r="I14" s="67">
        <v>1.0152E8</v>
      </c>
      <c r="J14" s="67">
        <v>0.0</v>
      </c>
      <c r="K14" s="65">
        <v>1.21E7</v>
      </c>
      <c r="L14" s="32">
        <f t="shared" si="1"/>
        <v>296820000</v>
      </c>
      <c r="M14" s="35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14.25" customHeight="1">
      <c r="A15" s="59">
        <v>46088.0</v>
      </c>
      <c r="B15" s="95">
        <v>9.651E7</v>
      </c>
      <c r="C15" s="65">
        <v>4.1145E7</v>
      </c>
      <c r="D15" s="65">
        <v>9.636E7</v>
      </c>
      <c r="E15" s="67">
        <v>1.3781E8</v>
      </c>
      <c r="F15" s="67">
        <v>6.63E7</v>
      </c>
      <c r="G15" s="67">
        <v>3220000.0</v>
      </c>
      <c r="H15" s="65">
        <v>6.48E7</v>
      </c>
      <c r="I15" s="67">
        <v>6.39E7</v>
      </c>
      <c r="J15" s="67">
        <v>0.0</v>
      </c>
      <c r="K15" s="65">
        <v>0.0</v>
      </c>
      <c r="L15" s="32">
        <f t="shared" si="1"/>
        <v>570045000</v>
      </c>
      <c r="M15" s="3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14.25" customHeight="1">
      <c r="A16" s="59">
        <v>46089.0</v>
      </c>
      <c r="B16" s="95">
        <v>7.404E7</v>
      </c>
      <c r="C16" s="252">
        <v>3.53E7</v>
      </c>
      <c r="D16" s="65">
        <v>4.267E7</v>
      </c>
      <c r="E16" s="67">
        <v>8.164E7</v>
      </c>
      <c r="F16" s="67">
        <v>1.10685E7</v>
      </c>
      <c r="G16" s="65">
        <v>1.35E7</v>
      </c>
      <c r="H16" s="67">
        <v>8.17E7</v>
      </c>
      <c r="I16" s="67">
        <v>4.323E7</v>
      </c>
      <c r="J16" s="67">
        <v>4.688E7</v>
      </c>
      <c r="K16" s="65">
        <v>0.0</v>
      </c>
      <c r="L16" s="32">
        <f t="shared" si="1"/>
        <v>430028500</v>
      </c>
      <c r="M16" s="35"/>
      <c r="N16" s="99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14.25" customHeight="1">
      <c r="A17" s="59">
        <v>46090.0</v>
      </c>
      <c r="B17" s="95">
        <v>6.08E7</v>
      </c>
      <c r="C17" s="252">
        <v>1.802E7</v>
      </c>
      <c r="D17" s="65">
        <v>2.25E7</v>
      </c>
      <c r="E17" s="67">
        <v>5.418E7</v>
      </c>
      <c r="F17" s="67">
        <v>3.169E7</v>
      </c>
      <c r="G17" s="65">
        <v>8660000.0</v>
      </c>
      <c r="H17" s="67">
        <v>2.60714E7</v>
      </c>
      <c r="I17" s="65">
        <v>1.24E7</v>
      </c>
      <c r="J17" s="67">
        <v>0.0</v>
      </c>
      <c r="K17" s="65">
        <v>1.014E7</v>
      </c>
      <c r="L17" s="32">
        <f t="shared" si="1"/>
        <v>244461400</v>
      </c>
      <c r="M17" s="10"/>
      <c r="N17" s="35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14.25" customHeight="1">
      <c r="A18" s="59">
        <v>46091.0</v>
      </c>
      <c r="B18" s="65">
        <v>4.124E7</v>
      </c>
      <c r="C18" s="252">
        <v>5040000.0</v>
      </c>
      <c r="D18" s="65">
        <v>9.27E7</v>
      </c>
      <c r="E18" s="67">
        <v>3.478E7</v>
      </c>
      <c r="F18" s="67">
        <v>4.2405E7</v>
      </c>
      <c r="G18" s="67">
        <v>0.0</v>
      </c>
      <c r="H18" s="67">
        <v>0.0</v>
      </c>
      <c r="I18" s="67">
        <v>2.35E7</v>
      </c>
      <c r="J18" s="65">
        <v>6640000.0</v>
      </c>
      <c r="K18" s="65">
        <v>1.36E7</v>
      </c>
      <c r="L18" s="32">
        <f t="shared" si="1"/>
        <v>259905000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14.25" customHeight="1">
      <c r="A19" s="59">
        <v>46092.0</v>
      </c>
      <c r="B19" s="65">
        <v>4.154E7</v>
      </c>
      <c r="C19" s="252">
        <v>1.38E7</v>
      </c>
      <c r="D19" s="65">
        <v>4.6035E7</v>
      </c>
      <c r="E19" s="67">
        <v>6.238E7</v>
      </c>
      <c r="F19" s="67">
        <v>3.55E7</v>
      </c>
      <c r="G19" s="67">
        <v>6476000.0</v>
      </c>
      <c r="H19" s="67">
        <v>3.92E7</v>
      </c>
      <c r="I19" s="67">
        <v>7010000.0</v>
      </c>
      <c r="J19" s="65">
        <v>2.614E7</v>
      </c>
      <c r="K19" s="65">
        <v>0.0</v>
      </c>
      <c r="L19" s="32">
        <f t="shared" si="1"/>
        <v>278081000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14.25" customHeight="1">
      <c r="A20" s="59">
        <v>46093.0</v>
      </c>
      <c r="B20" s="67">
        <v>5.278E7</v>
      </c>
      <c r="C20" s="67">
        <v>5.386E7</v>
      </c>
      <c r="D20" s="65">
        <v>3.58E7</v>
      </c>
      <c r="E20" s="67">
        <v>8.789E7</v>
      </c>
      <c r="F20" s="67">
        <v>1.0E7</v>
      </c>
      <c r="G20" s="67">
        <v>1.3844E7</v>
      </c>
      <c r="H20" s="67">
        <v>200000.0</v>
      </c>
      <c r="I20" s="65">
        <v>0.0</v>
      </c>
      <c r="J20" s="65">
        <v>5920000.0</v>
      </c>
      <c r="K20" s="65">
        <v>0.0</v>
      </c>
      <c r="L20" s="32">
        <f t="shared" si="1"/>
        <v>260294000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14.25" customHeight="1">
      <c r="A21" s="59">
        <v>46094.0</v>
      </c>
      <c r="B21" s="95">
        <v>1.0812E8</v>
      </c>
      <c r="C21" s="67">
        <v>7.672E7</v>
      </c>
      <c r="D21" s="65">
        <v>1.0847E8</v>
      </c>
      <c r="E21" s="67">
        <v>7.694E7</v>
      </c>
      <c r="F21" s="78">
        <v>4.34415E7</v>
      </c>
      <c r="G21" s="67">
        <v>6924000.0</v>
      </c>
      <c r="H21" s="67">
        <v>2.24E7</v>
      </c>
      <c r="I21" s="67">
        <v>4.72E7</v>
      </c>
      <c r="J21" s="65">
        <v>3.8235E7</v>
      </c>
      <c r="K21" s="67">
        <v>6720000.0</v>
      </c>
      <c r="L21" s="32">
        <f t="shared" si="1"/>
        <v>535170500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14.25" customHeight="1">
      <c r="A22" s="59">
        <v>46095.0</v>
      </c>
      <c r="B22" s="96">
        <v>8.098E7</v>
      </c>
      <c r="C22" s="67">
        <v>2.635E7</v>
      </c>
      <c r="D22" s="65">
        <v>2.1756E8</v>
      </c>
      <c r="E22" s="67">
        <v>9.3875E7</v>
      </c>
      <c r="F22" s="67">
        <v>6.17E7</v>
      </c>
      <c r="G22" s="67">
        <v>3.4542E7</v>
      </c>
      <c r="H22" s="67">
        <v>7.022E7</v>
      </c>
      <c r="I22" s="65">
        <v>6000000.0</v>
      </c>
      <c r="J22" s="65">
        <v>1.75E7</v>
      </c>
      <c r="K22" s="65">
        <v>0.0</v>
      </c>
      <c r="L22" s="32">
        <f t="shared" si="1"/>
        <v>608727000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14.25" customHeight="1">
      <c r="A23" s="59">
        <v>46096.0</v>
      </c>
      <c r="B23" s="96">
        <v>5.536E7</v>
      </c>
      <c r="C23" s="65">
        <v>6.18E7</v>
      </c>
      <c r="D23" s="65">
        <v>1.5321E8</v>
      </c>
      <c r="E23" s="65">
        <v>1.38882E8</v>
      </c>
      <c r="F23" s="65">
        <v>1.0108E8</v>
      </c>
      <c r="G23" s="65">
        <v>1.4756E7</v>
      </c>
      <c r="H23" s="65">
        <v>1.3795E8</v>
      </c>
      <c r="I23" s="65">
        <v>4.36E7</v>
      </c>
      <c r="J23" s="65">
        <v>7200000.0</v>
      </c>
      <c r="K23" s="65">
        <v>0.0</v>
      </c>
      <c r="L23" s="271">
        <f t="shared" si="1"/>
        <v>713838000</v>
      </c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</row>
    <row r="24" ht="14.25" customHeight="1">
      <c r="A24" s="59">
        <v>46097.0</v>
      </c>
      <c r="B24" s="96">
        <v>1.4301E8</v>
      </c>
      <c r="C24" s="65">
        <v>0.0</v>
      </c>
      <c r="D24" s="65">
        <v>5.682E7</v>
      </c>
      <c r="E24" s="65">
        <v>4.45E7</v>
      </c>
      <c r="F24" s="65">
        <v>8.6805E7</v>
      </c>
      <c r="G24" s="65">
        <v>2160000.0</v>
      </c>
      <c r="H24" s="65">
        <v>3.59E7</v>
      </c>
      <c r="I24" s="65">
        <v>2.364E7</v>
      </c>
      <c r="J24" s="65">
        <v>0.0</v>
      </c>
      <c r="K24" s="65">
        <v>1.576E7</v>
      </c>
      <c r="L24" s="271">
        <f t="shared" si="1"/>
        <v>408595000</v>
      </c>
      <c r="M24" s="106"/>
      <c r="N24" s="106"/>
      <c r="O24" s="106"/>
      <c r="P24" s="10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</row>
    <row r="25" ht="14.25" customHeight="1">
      <c r="A25" s="59">
        <v>46098.0</v>
      </c>
      <c r="B25" s="65">
        <v>1.09116E8</v>
      </c>
      <c r="C25" s="65">
        <v>4.768E7</v>
      </c>
      <c r="D25" s="65">
        <v>7.94E7</v>
      </c>
      <c r="E25" s="65">
        <v>5.37E7</v>
      </c>
      <c r="F25" s="65">
        <v>5.014E7</v>
      </c>
      <c r="G25" s="65">
        <v>2360000.0</v>
      </c>
      <c r="H25" s="65">
        <v>2.974E7</v>
      </c>
      <c r="I25" s="65">
        <v>2.3235E7</v>
      </c>
      <c r="J25" s="65">
        <v>1.47E7</v>
      </c>
      <c r="K25" s="65">
        <v>0.0</v>
      </c>
      <c r="L25" s="271">
        <f t="shared" si="1"/>
        <v>410071000</v>
      </c>
      <c r="M25" s="106"/>
      <c r="N25" s="106"/>
      <c r="O25" s="277"/>
      <c r="P25" s="10"/>
      <c r="Q25" s="106"/>
      <c r="R25" s="277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</row>
    <row r="26" ht="14.25" customHeight="1">
      <c r="A26" s="59">
        <v>46099.0</v>
      </c>
      <c r="B26" s="65">
        <v>8.812E7</v>
      </c>
      <c r="C26" s="65">
        <v>7000000.0</v>
      </c>
      <c r="D26" s="65">
        <v>4.61E7</v>
      </c>
      <c r="E26" s="65">
        <v>6.558E7</v>
      </c>
      <c r="F26" s="65">
        <v>7.35E7</v>
      </c>
      <c r="G26" s="65">
        <v>2.5014E7</v>
      </c>
      <c r="H26" s="65">
        <v>4.337E7</v>
      </c>
      <c r="I26" s="67">
        <v>1.37E7</v>
      </c>
      <c r="J26" s="67">
        <v>2.422E7</v>
      </c>
      <c r="K26" s="65">
        <v>0.0</v>
      </c>
      <c r="L26" s="271">
        <f t="shared" si="1"/>
        <v>386604000</v>
      </c>
      <c r="M26" s="106"/>
      <c r="N26" s="106"/>
      <c r="O26" s="106"/>
      <c r="P26" s="10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</row>
    <row r="27" ht="14.25" customHeight="1">
      <c r="A27" s="59">
        <v>46100.0</v>
      </c>
      <c r="B27" s="65">
        <v>2.285E7</v>
      </c>
      <c r="C27" s="65">
        <v>2.52E7</v>
      </c>
      <c r="D27" s="65">
        <v>3.47E7</v>
      </c>
      <c r="E27" s="65">
        <v>1.1512E8</v>
      </c>
      <c r="F27" s="65">
        <v>4.3245E7</v>
      </c>
      <c r="G27" s="65">
        <v>1.961E7</v>
      </c>
      <c r="H27" s="65">
        <v>7.0205E7</v>
      </c>
      <c r="I27" s="87">
        <v>5.53E7</v>
      </c>
      <c r="J27" s="65">
        <v>0.0</v>
      </c>
      <c r="K27" s="65">
        <v>0.0</v>
      </c>
      <c r="L27" s="271">
        <f t="shared" si="1"/>
        <v>386230000</v>
      </c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</row>
    <row r="28" ht="14.25" customHeight="1">
      <c r="A28" s="59">
        <v>46101.0</v>
      </c>
      <c r="B28" s="65">
        <v>0.0</v>
      </c>
      <c r="C28" s="65">
        <v>1.9095E7</v>
      </c>
      <c r="D28" s="65">
        <v>1.3745E8</v>
      </c>
      <c r="E28" s="65">
        <v>4.014E7</v>
      </c>
      <c r="F28" s="65">
        <v>4.97E7</v>
      </c>
      <c r="G28" s="65">
        <v>2.6925E7</v>
      </c>
      <c r="H28" s="65">
        <v>6.847E7</v>
      </c>
      <c r="I28" s="65">
        <v>2.37E7</v>
      </c>
      <c r="J28" s="65">
        <v>3200000.0</v>
      </c>
      <c r="K28" s="65">
        <v>0.0</v>
      </c>
      <c r="L28" s="271">
        <f t="shared" si="1"/>
        <v>368680000</v>
      </c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</row>
    <row r="29" ht="14.25" customHeight="1">
      <c r="A29" s="59">
        <v>46102.0</v>
      </c>
      <c r="B29" s="96">
        <v>0.0</v>
      </c>
      <c r="C29" s="65">
        <v>2900000.0</v>
      </c>
      <c r="D29" s="65">
        <v>1.38E7</v>
      </c>
      <c r="E29" s="65">
        <v>1.21947E8</v>
      </c>
      <c r="F29" s="65">
        <v>7.7545E7</v>
      </c>
      <c r="G29" s="65">
        <v>7700000.0</v>
      </c>
      <c r="H29" s="65">
        <v>1.558E7</v>
      </c>
      <c r="I29" s="65">
        <v>9300000.0</v>
      </c>
      <c r="J29" s="50">
        <v>1.938E7</v>
      </c>
      <c r="K29" s="65">
        <v>0.0</v>
      </c>
      <c r="L29" s="271">
        <f t="shared" si="1"/>
        <v>268152000</v>
      </c>
      <c r="M29" s="106"/>
      <c r="N29" s="10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</row>
    <row r="30" ht="14.25" customHeight="1">
      <c r="A30" s="59">
        <v>46103.0</v>
      </c>
      <c r="B30" s="96">
        <v>8.661E7</v>
      </c>
      <c r="C30" s="65">
        <v>3.56E7</v>
      </c>
      <c r="D30" s="65">
        <v>8.128E7</v>
      </c>
      <c r="E30" s="65">
        <v>1.2137E8</v>
      </c>
      <c r="F30" s="65">
        <v>1.752E7</v>
      </c>
      <c r="G30" s="65">
        <v>1.527E7</v>
      </c>
      <c r="H30" s="65">
        <v>0.0</v>
      </c>
      <c r="I30" s="65">
        <v>3.314E7</v>
      </c>
      <c r="J30" s="65">
        <v>6.272E7</v>
      </c>
      <c r="K30" s="65">
        <v>0.0</v>
      </c>
      <c r="L30" s="271">
        <f t="shared" si="1"/>
        <v>453510000</v>
      </c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</row>
    <row r="31" ht="14.25" customHeight="1">
      <c r="A31" s="59">
        <v>46104.0</v>
      </c>
      <c r="B31" s="65">
        <v>5.274E7</v>
      </c>
      <c r="C31" s="65">
        <v>2.24E7</v>
      </c>
      <c r="D31" s="65">
        <v>5.862E7</v>
      </c>
      <c r="E31" s="65">
        <v>5.8185E7</v>
      </c>
      <c r="F31" s="65">
        <v>5.39E7</v>
      </c>
      <c r="G31" s="65">
        <v>1.52E7</v>
      </c>
      <c r="H31" s="65">
        <v>4.921E7</v>
      </c>
      <c r="I31" s="65">
        <v>3.708E7</v>
      </c>
      <c r="J31" s="65">
        <v>-300000.0</v>
      </c>
      <c r="K31" s="65">
        <v>0.0</v>
      </c>
      <c r="L31" s="32">
        <f t="shared" si="1"/>
        <v>347035000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14.25" customHeight="1">
      <c r="A32" s="59">
        <v>46105.0</v>
      </c>
      <c r="B32" s="65">
        <v>7.0595E7</v>
      </c>
      <c r="C32" s="65">
        <v>0.0</v>
      </c>
      <c r="D32" s="65">
        <v>3.47E7</v>
      </c>
      <c r="E32" s="65">
        <v>9.3815E7</v>
      </c>
      <c r="F32" s="65">
        <v>9.293E7</v>
      </c>
      <c r="G32" s="67">
        <v>1.166E7</v>
      </c>
      <c r="H32" s="65">
        <v>4.568E7</v>
      </c>
      <c r="I32" s="65">
        <f>'Mar Detail'!AN26</f>
        <v>43620000</v>
      </c>
      <c r="J32" s="65">
        <v>1.932E7</v>
      </c>
      <c r="K32" s="65">
        <v>0.0</v>
      </c>
      <c r="L32" s="32">
        <f t="shared" si="1"/>
        <v>412320000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14.25" customHeight="1">
      <c r="A33" s="59">
        <v>46106.0</v>
      </c>
      <c r="B33" s="65">
        <v>3.836E7</v>
      </c>
      <c r="C33" s="65">
        <v>2.74E7</v>
      </c>
      <c r="D33" s="65">
        <v>7.478E7</v>
      </c>
      <c r="E33" s="65">
        <v>5.156E7</v>
      </c>
      <c r="F33" s="65">
        <v>2.617E7</v>
      </c>
      <c r="G33" s="65">
        <v>2.581E7</v>
      </c>
      <c r="H33" s="65">
        <v>2.296E7</v>
      </c>
      <c r="I33" s="65">
        <v>1.15E7</v>
      </c>
      <c r="J33" s="65">
        <v>2.0E7</v>
      </c>
      <c r="K33" s="65">
        <v>1.2336232E7</v>
      </c>
      <c r="L33" s="32">
        <f t="shared" si="1"/>
        <v>310876232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14.25" customHeight="1">
      <c r="A34" s="59">
        <v>46107.0</v>
      </c>
      <c r="B34" s="65">
        <v>2.748E7</v>
      </c>
      <c r="C34" s="65">
        <v>3.798E7</v>
      </c>
      <c r="D34" s="65">
        <v>2.4835E7</v>
      </c>
      <c r="E34" s="65">
        <v>8.048E7</v>
      </c>
      <c r="F34" s="117">
        <v>2.22E7</v>
      </c>
      <c r="G34" s="65">
        <v>1.776E7</v>
      </c>
      <c r="H34" s="65">
        <v>2.9825E7</v>
      </c>
      <c r="I34" s="65">
        <v>3.6655E7</v>
      </c>
      <c r="J34" s="65">
        <v>4.885E7</v>
      </c>
      <c r="K34" s="65">
        <v>1.122E7</v>
      </c>
      <c r="L34" s="32">
        <f t="shared" si="1"/>
        <v>337285000</v>
      </c>
      <c r="M34" s="5"/>
      <c r="N34" s="35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14.25" customHeight="1">
      <c r="A35" s="59">
        <v>46108.0</v>
      </c>
      <c r="B35" s="65">
        <v>5.643E7</v>
      </c>
      <c r="C35" s="65">
        <v>1.53E7</v>
      </c>
      <c r="D35" s="65">
        <v>1.0675E8</v>
      </c>
      <c r="E35" s="65">
        <v>7.675E7</v>
      </c>
      <c r="F35" s="65">
        <v>6100000.0</v>
      </c>
      <c r="G35" s="65">
        <v>1.1795E7</v>
      </c>
      <c r="H35" s="65">
        <v>0.0</v>
      </c>
      <c r="I35" s="65">
        <v>1.1485E7</v>
      </c>
      <c r="J35" s="65">
        <v>2.2625E7</v>
      </c>
      <c r="K35" s="65">
        <v>4200000.0</v>
      </c>
      <c r="L35" s="32">
        <f t="shared" si="1"/>
        <v>311435000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14.25" customHeight="1">
      <c r="A36" s="59">
        <v>46109.0</v>
      </c>
      <c r="B36" s="96">
        <v>1.14E7</v>
      </c>
      <c r="C36" s="65">
        <v>2.212E7</v>
      </c>
      <c r="D36" s="65">
        <v>4.5565E7</v>
      </c>
      <c r="E36" s="65">
        <v>1.37E8</v>
      </c>
      <c r="F36" s="65">
        <v>9.544E7</v>
      </c>
      <c r="G36" s="67">
        <v>5860000.0</v>
      </c>
      <c r="H36" s="65">
        <v>8.6755E7</v>
      </c>
      <c r="I36" s="65">
        <f>'Mar Detail'!AN30</f>
        <v>39400000</v>
      </c>
      <c r="J36" s="65">
        <v>4.575E7</v>
      </c>
      <c r="K36" s="65">
        <v>0.0</v>
      </c>
      <c r="L36" s="32">
        <f t="shared" si="1"/>
        <v>489290000</v>
      </c>
      <c r="M36" s="5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14.25" customHeight="1">
      <c r="A37" s="59">
        <v>46110.0</v>
      </c>
      <c r="B37" s="96">
        <v>6.598E7</v>
      </c>
      <c r="C37" s="65">
        <v>1.7364E7</v>
      </c>
      <c r="D37" s="65">
        <v>8.471E7</v>
      </c>
      <c r="E37" s="65">
        <v>8.304E7</v>
      </c>
      <c r="F37" s="65">
        <v>8.308E7</v>
      </c>
      <c r="G37" s="67">
        <v>0.0</v>
      </c>
      <c r="H37" s="65">
        <v>4.772E7</v>
      </c>
      <c r="I37" s="65">
        <v>2.236E7</v>
      </c>
      <c r="J37" s="65">
        <v>1.426E7</v>
      </c>
      <c r="K37" s="65">
        <v>0.0</v>
      </c>
      <c r="L37" s="32">
        <f t="shared" si="1"/>
        <v>418514000</v>
      </c>
      <c r="M37" s="5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14.25" customHeight="1">
      <c r="A38" s="59">
        <v>46111.0</v>
      </c>
      <c r="B38" s="96">
        <v>1.656E7</v>
      </c>
      <c r="C38" s="65">
        <v>6100000.0</v>
      </c>
      <c r="D38" s="65">
        <v>3.382E7</v>
      </c>
      <c r="E38" s="65">
        <v>4.05E7</v>
      </c>
      <c r="F38" s="65">
        <v>5.33015E7</v>
      </c>
      <c r="G38" s="67">
        <v>2.193E7</v>
      </c>
      <c r="H38" s="65">
        <v>3500000.0</v>
      </c>
      <c r="I38" s="65">
        <v>2.604E7</v>
      </c>
      <c r="J38" s="65">
        <v>2.7095E7</v>
      </c>
      <c r="K38" s="65">
        <v>6100000.0</v>
      </c>
      <c r="L38" s="32">
        <f t="shared" si="1"/>
        <v>234946500</v>
      </c>
      <c r="M38" s="5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14.25" customHeight="1">
      <c r="A39" s="59">
        <v>46112.0</v>
      </c>
      <c r="B39" s="96">
        <v>5.66E7</v>
      </c>
      <c r="C39" s="65">
        <v>2.256E7</v>
      </c>
      <c r="D39" s="65">
        <v>7.72E7</v>
      </c>
      <c r="E39" s="65">
        <v>6.234E7</v>
      </c>
      <c r="F39" s="65">
        <v>6030000.0</v>
      </c>
      <c r="G39" s="67">
        <v>3340000.0</v>
      </c>
      <c r="H39" s="65">
        <v>2.115E7</v>
      </c>
      <c r="I39" s="87">
        <v>3.977E7</v>
      </c>
      <c r="J39" s="65">
        <v>8100000.0</v>
      </c>
      <c r="K39" s="65">
        <v>0.0</v>
      </c>
      <c r="L39" s="32">
        <f t="shared" si="1"/>
        <v>297090000</v>
      </c>
      <c r="M39" s="5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125" t="s">
        <v>31</v>
      </c>
      <c r="B40" s="278">
        <f t="shared" ref="B40:K40" si="2">sum(B9:B39)</f>
        <v>1731881000</v>
      </c>
      <c r="C40" s="279">
        <f t="shared" si="2"/>
        <v>806064000</v>
      </c>
      <c r="D40" s="279">
        <f t="shared" si="2"/>
        <v>2160895000</v>
      </c>
      <c r="E40" s="279">
        <f t="shared" si="2"/>
        <v>2334544000</v>
      </c>
      <c r="F40" s="279">
        <f t="shared" si="2"/>
        <v>1390621500</v>
      </c>
      <c r="G40" s="279">
        <f t="shared" si="2"/>
        <v>354200000</v>
      </c>
      <c r="H40" s="279">
        <f t="shared" si="2"/>
        <v>1167616400</v>
      </c>
      <c r="I40" s="279">
        <f t="shared" si="2"/>
        <v>906245000</v>
      </c>
      <c r="J40" s="279">
        <f t="shared" si="2"/>
        <v>602785000</v>
      </c>
      <c r="K40" s="279">
        <f t="shared" si="2"/>
        <v>92176232</v>
      </c>
      <c r="L40" s="280">
        <f t="shared" si="1"/>
        <v>11547028132</v>
      </c>
      <c r="M40" s="129">
        <f>L40/L43</f>
        <v>0.754707721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14.25" customHeight="1">
      <c r="A41" s="131" t="s">
        <v>32</v>
      </c>
      <c r="B41" s="132">
        <f t="shared" ref="B41:F41" si="3">B40*$C$1/$C$2</f>
        <v>1731881000</v>
      </c>
      <c r="C41" s="132">
        <f t="shared" si="3"/>
        <v>806064000</v>
      </c>
      <c r="D41" s="132">
        <f t="shared" si="3"/>
        <v>2160895000</v>
      </c>
      <c r="E41" s="132">
        <f t="shared" si="3"/>
        <v>2334544000</v>
      </c>
      <c r="F41" s="132">
        <f t="shared" si="3"/>
        <v>1390621500</v>
      </c>
      <c r="G41" s="132">
        <f>G40/C2*C1</f>
        <v>354200000</v>
      </c>
      <c r="H41" s="132">
        <f t="shared" ref="H41:K41" si="4">H40*$C$1/$C$2</f>
        <v>1167616400</v>
      </c>
      <c r="I41" s="132">
        <f t="shared" si="4"/>
        <v>906245000</v>
      </c>
      <c r="J41" s="132">
        <f t="shared" si="4"/>
        <v>602785000</v>
      </c>
      <c r="K41" s="132">
        <f t="shared" si="4"/>
        <v>92176232</v>
      </c>
      <c r="L41" s="132">
        <f t="shared" si="1"/>
        <v>11547028132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14.25" customHeight="1">
      <c r="A42" s="134" t="s">
        <v>33</v>
      </c>
      <c r="B42" s="134">
        <f t="shared" ref="B42:L42" si="5">B41/B43</f>
        <v>1.082425625</v>
      </c>
      <c r="C42" s="134">
        <f t="shared" si="5"/>
        <v>0.7009252174</v>
      </c>
      <c r="D42" s="134">
        <f t="shared" si="5"/>
        <v>0.7717482143</v>
      </c>
      <c r="E42" s="134">
        <f t="shared" si="5"/>
        <v>0.9338176</v>
      </c>
      <c r="F42" s="134">
        <f t="shared" si="5"/>
        <v>0.6622007143</v>
      </c>
      <c r="G42" s="134">
        <f t="shared" si="5"/>
        <v>0.7084</v>
      </c>
      <c r="H42" s="134">
        <f t="shared" si="5"/>
        <v>0.6868331765</v>
      </c>
      <c r="I42" s="134">
        <f t="shared" si="5"/>
        <v>0.566403125</v>
      </c>
      <c r="J42" s="134">
        <f t="shared" si="5"/>
        <v>0.5479863636</v>
      </c>
      <c r="K42" s="134">
        <f t="shared" si="5"/>
        <v>0.368704928</v>
      </c>
      <c r="L42" s="129">
        <f t="shared" si="5"/>
        <v>0.754707721</v>
      </c>
      <c r="M42" s="4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14.25" customHeight="1">
      <c r="A43" s="131" t="s">
        <v>34</v>
      </c>
      <c r="B43" s="142">
        <v>1.6E9</v>
      </c>
      <c r="C43" s="142">
        <v>1.15E9</v>
      </c>
      <c r="D43" s="142">
        <v>2.8E9</v>
      </c>
      <c r="E43" s="142">
        <v>2.5E9</v>
      </c>
      <c r="F43" s="142">
        <v>2.1E9</v>
      </c>
      <c r="G43" s="142">
        <v>5.0E8</v>
      </c>
      <c r="H43" s="142">
        <v>1.7E9</v>
      </c>
      <c r="I43" s="142">
        <v>1.6E9</v>
      </c>
      <c r="J43" s="142">
        <v>1.1E9</v>
      </c>
      <c r="K43" s="142">
        <v>2.5E8</v>
      </c>
      <c r="L43" s="132">
        <f t="shared" ref="L43:L44" si="6">SUM(B43:K43)</f>
        <v>15300000000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14.25" customHeight="1">
      <c r="A44" s="131" t="s">
        <v>35</v>
      </c>
      <c r="B44" s="142">
        <v>1.3396725E9</v>
      </c>
      <c r="C44" s="142">
        <v>1.1916975E9</v>
      </c>
      <c r="D44" s="142">
        <v>2.7325305E9</v>
      </c>
      <c r="E44" s="217">
        <v>2.453706E9</v>
      </c>
      <c r="F44" s="142">
        <v>1.05591E9</v>
      </c>
      <c r="G44" s="142">
        <v>7.892449E8</v>
      </c>
      <c r="H44" s="142">
        <v>1.1822325E9</v>
      </c>
      <c r="I44" s="153">
        <v>6.74455E8</v>
      </c>
      <c r="J44" s="153">
        <v>0.0</v>
      </c>
      <c r="K44" s="142">
        <v>1.22745E8</v>
      </c>
      <c r="L44" s="132">
        <f t="shared" si="6"/>
        <v>11542193900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14.25" customHeight="1">
      <c r="A45" s="154" t="s">
        <v>36</v>
      </c>
      <c r="B45" s="156">
        <f t="shared" ref="B45:K45" si="7">B40/B44-1</f>
        <v>0.292764463</v>
      </c>
      <c r="C45" s="156">
        <f t="shared" si="7"/>
        <v>-0.3236001586</v>
      </c>
      <c r="D45" s="156">
        <f t="shared" si="7"/>
        <v>-0.2091963841</v>
      </c>
      <c r="E45" s="156">
        <f t="shared" si="7"/>
        <v>-0.0485640904</v>
      </c>
      <c r="F45" s="156">
        <f t="shared" si="7"/>
        <v>0.3169886638</v>
      </c>
      <c r="G45" s="156">
        <f t="shared" si="7"/>
        <v>-0.5512166122</v>
      </c>
      <c r="H45" s="156">
        <f t="shared" si="7"/>
        <v>-0.012363135</v>
      </c>
      <c r="I45" s="156">
        <f t="shared" si="7"/>
        <v>0.3436700744</v>
      </c>
      <c r="J45" s="156" t="str">
        <f t="shared" si="7"/>
        <v>#DIV/0!</v>
      </c>
      <c r="K45" s="156">
        <f t="shared" si="7"/>
        <v>-0.2490428775</v>
      </c>
      <c r="L45" s="156">
        <f>L41/L44</f>
        <v>1.000418831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14.25" customHeight="1">
      <c r="A46" s="11"/>
      <c r="B46" s="5"/>
      <c r="C46" s="160"/>
      <c r="D46" s="5"/>
      <c r="E46" s="5"/>
      <c r="F46" s="5"/>
      <c r="G46" s="30"/>
      <c r="H46" s="5"/>
      <c r="I46" s="5"/>
      <c r="J46" s="5"/>
      <c r="K46" s="162" t="s">
        <v>37</v>
      </c>
      <c r="L46" s="156">
        <f>(SUM(B41,C41,D41,E41,F41,H41,K41)/(SUM(B44,C44,D44,E44,F44,H44,K44)))</f>
        <v>0.9608378129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14.25" customHeight="1">
      <c r="A47" s="11"/>
      <c r="B47" s="5"/>
      <c r="C47" s="2"/>
      <c r="D47" s="5"/>
      <c r="E47" s="5"/>
      <c r="F47" s="5"/>
      <c r="G47" s="5"/>
      <c r="H47" s="5"/>
      <c r="I47" s="5"/>
      <c r="J47" s="5"/>
      <c r="K47" s="5"/>
      <c r="L47" s="281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14.25" customHeight="1">
      <c r="A48" s="1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14.25" customHeight="1">
      <c r="A49" s="11"/>
      <c r="B49" s="5"/>
      <c r="C49" s="35"/>
      <c r="D49" s="5"/>
      <c r="E49" s="5"/>
      <c r="F49" s="5"/>
      <c r="G49" s="5"/>
      <c r="H49" s="5"/>
      <c r="I49" s="5"/>
      <c r="J49" s="5"/>
      <c r="K49" s="5">
        <f>sum(K10:K29)</f>
        <v>58320000</v>
      </c>
      <c r="L49" s="5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14.25" customHeight="1">
      <c r="A50" s="169" t="s">
        <v>41</v>
      </c>
      <c r="B50" s="2" t="s">
        <v>0</v>
      </c>
      <c r="C50" s="35" t="s">
        <v>42</v>
      </c>
      <c r="D50" s="2" t="s">
        <v>31</v>
      </c>
      <c r="E50" s="2" t="s">
        <v>43</v>
      </c>
      <c r="F50" s="2" t="s">
        <v>34</v>
      </c>
      <c r="G50" s="5" t="s">
        <v>35</v>
      </c>
      <c r="H50" s="5" t="s">
        <v>44</v>
      </c>
      <c r="I50" s="5"/>
      <c r="J50" s="5"/>
      <c r="K50" s="5"/>
      <c r="L50" s="5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14.25" customHeight="1">
      <c r="A51" s="170" t="s">
        <v>45</v>
      </c>
      <c r="B51" s="2" t="s">
        <v>2</v>
      </c>
      <c r="C51" s="8">
        <f>B39</f>
        <v>56600000</v>
      </c>
      <c r="D51" s="274">
        <f>B40</f>
        <v>1731881000</v>
      </c>
      <c r="E51" s="2">
        <f>B41</f>
        <v>1731881000</v>
      </c>
      <c r="F51" s="4">
        <f>B43</f>
        <v>1600000000</v>
      </c>
      <c r="G51" s="30">
        <f>B44</f>
        <v>1339672500</v>
      </c>
      <c r="H51" s="5"/>
      <c r="I51" s="130" t="str">
        <f t="shared" ref="I51:I61" si="8">D51/H51-1</f>
        <v>#DIV/0!</v>
      </c>
      <c r="J51" s="5"/>
      <c r="K51" s="5"/>
      <c r="L51" s="5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14.25" customHeight="1">
      <c r="A52" s="11"/>
      <c r="B52" s="2" t="s">
        <v>5</v>
      </c>
      <c r="C52" s="8">
        <f>D39</f>
        <v>77200000</v>
      </c>
      <c r="D52" s="274">
        <f>D40</f>
        <v>2160895000</v>
      </c>
      <c r="E52" s="2">
        <f>D41</f>
        <v>2160895000</v>
      </c>
      <c r="F52" s="4">
        <f>D43</f>
        <v>2800000000</v>
      </c>
      <c r="G52" s="30">
        <f>D44</f>
        <v>2732530500</v>
      </c>
      <c r="H52" s="5"/>
      <c r="I52" s="130" t="str">
        <f t="shared" si="8"/>
        <v>#DIV/0!</v>
      </c>
      <c r="J52" s="5"/>
      <c r="K52" s="5"/>
      <c r="L52" s="5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14.25" customHeight="1">
      <c r="A53" s="11"/>
      <c r="B53" s="2" t="s">
        <v>4</v>
      </c>
      <c r="C53" s="8">
        <f>C39</f>
        <v>22560000</v>
      </c>
      <c r="D53" s="274">
        <f>C40</f>
        <v>806064000</v>
      </c>
      <c r="E53" s="2">
        <f>C41</f>
        <v>806064000</v>
      </c>
      <c r="F53" s="4">
        <f>C43</f>
        <v>1150000000</v>
      </c>
      <c r="G53" s="30">
        <f>C44</f>
        <v>1191697500</v>
      </c>
      <c r="H53" s="5"/>
      <c r="I53" s="130" t="str">
        <f t="shared" si="8"/>
        <v>#DIV/0!</v>
      </c>
      <c r="J53" s="5"/>
      <c r="K53" s="5"/>
      <c r="L53" s="5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14.25" customHeight="1">
      <c r="A54" s="11"/>
      <c r="B54" s="2" t="s">
        <v>7</v>
      </c>
      <c r="C54" s="275">
        <f>E39</f>
        <v>62340000</v>
      </c>
      <c r="D54" s="274">
        <f>E40</f>
        <v>2334544000</v>
      </c>
      <c r="E54" s="2">
        <f>E41</f>
        <v>2334544000</v>
      </c>
      <c r="F54" s="4">
        <f>E43</f>
        <v>2500000000</v>
      </c>
      <c r="G54" s="30">
        <f>E44</f>
        <v>2453706000</v>
      </c>
      <c r="H54" s="5"/>
      <c r="I54" s="130" t="str">
        <f t="shared" si="8"/>
        <v>#DIV/0!</v>
      </c>
      <c r="J54" s="5"/>
      <c r="K54" s="5"/>
      <c r="L54" s="5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14.25" customHeight="1">
      <c r="A55" s="11"/>
      <c r="B55" s="2" t="s">
        <v>8</v>
      </c>
      <c r="C55" s="8">
        <f>F39</f>
        <v>6030000</v>
      </c>
      <c r="D55" s="274">
        <f>F40</f>
        <v>1390621500</v>
      </c>
      <c r="E55" s="2">
        <f>F41</f>
        <v>1390621500</v>
      </c>
      <c r="F55" s="4">
        <f>F43</f>
        <v>2100000000</v>
      </c>
      <c r="G55" s="30">
        <f>F44</f>
        <v>1055910000</v>
      </c>
      <c r="H55" s="5"/>
      <c r="I55" s="130" t="str">
        <f t="shared" si="8"/>
        <v>#DIV/0!</v>
      </c>
      <c r="J55" s="5"/>
      <c r="K55" s="5"/>
      <c r="L55" s="5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14.25" customHeight="1">
      <c r="A56" s="11"/>
      <c r="B56" s="2" t="s">
        <v>11</v>
      </c>
      <c r="C56" s="8">
        <f>H39</f>
        <v>21150000</v>
      </c>
      <c r="D56" s="274">
        <f>H40</f>
        <v>1167616400</v>
      </c>
      <c r="E56" s="2">
        <f>H41</f>
        <v>1167616400</v>
      </c>
      <c r="F56" s="4">
        <f>H43</f>
        <v>1700000000</v>
      </c>
      <c r="G56" s="30">
        <f>H44</f>
        <v>1182232500</v>
      </c>
      <c r="H56" s="5"/>
      <c r="I56" s="130" t="str">
        <f t="shared" si="8"/>
        <v>#DIV/0!</v>
      </c>
      <c r="J56" s="5"/>
      <c r="K56" s="5"/>
      <c r="L56" s="5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14.25" customHeight="1">
      <c r="A57" s="11"/>
      <c r="B57" s="2" t="s">
        <v>12</v>
      </c>
      <c r="C57" s="8">
        <f>I39</f>
        <v>39770000</v>
      </c>
      <c r="D57" s="274">
        <f>I40</f>
        <v>906245000</v>
      </c>
      <c r="E57" s="2">
        <f>I41</f>
        <v>906245000</v>
      </c>
      <c r="F57" s="4">
        <f>I43</f>
        <v>1600000000</v>
      </c>
      <c r="G57" s="30">
        <f>I44</f>
        <v>674455000</v>
      </c>
      <c r="H57" s="5"/>
      <c r="I57" s="130" t="str">
        <f t="shared" si="8"/>
        <v>#DIV/0!</v>
      </c>
      <c r="J57" s="5"/>
      <c r="K57" s="5"/>
      <c r="L57" s="5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14.25" customHeight="1">
      <c r="A58" s="11"/>
      <c r="B58" s="2" t="s">
        <v>26</v>
      </c>
      <c r="C58" s="271">
        <f>K39</f>
        <v>0</v>
      </c>
      <c r="D58" s="274">
        <f>K40</f>
        <v>92176232</v>
      </c>
      <c r="E58" s="2">
        <f>K41</f>
        <v>92176232</v>
      </c>
      <c r="F58" s="4">
        <f>K43</f>
        <v>250000000</v>
      </c>
      <c r="G58" s="30">
        <f>K44</f>
        <v>122745000</v>
      </c>
      <c r="H58" s="5"/>
      <c r="I58" s="130" t="str">
        <f t="shared" si="8"/>
        <v>#DIV/0!</v>
      </c>
      <c r="J58" s="5"/>
      <c r="K58" s="5"/>
      <c r="L58" s="5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14.25" customHeight="1">
      <c r="A59" s="11"/>
      <c r="B59" s="2" t="s">
        <v>9</v>
      </c>
      <c r="C59" s="8">
        <f>G39</f>
        <v>3340000</v>
      </c>
      <c r="D59" s="274">
        <f>G40</f>
        <v>354200000</v>
      </c>
      <c r="E59" s="2">
        <f>G41</f>
        <v>354200000</v>
      </c>
      <c r="F59" s="4">
        <f>G43</f>
        <v>500000000</v>
      </c>
      <c r="G59" s="30">
        <f>G44</f>
        <v>789244900</v>
      </c>
      <c r="H59" s="5"/>
      <c r="I59" s="130" t="str">
        <f t="shared" si="8"/>
        <v>#DIV/0!</v>
      </c>
      <c r="J59" s="5"/>
      <c r="K59" s="5"/>
      <c r="L59" s="5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14.25" customHeight="1">
      <c r="A60" s="11"/>
      <c r="B60" s="2" t="s">
        <v>46</v>
      </c>
      <c r="C60" s="2">
        <f>J39</f>
        <v>8100000</v>
      </c>
      <c r="D60" s="274">
        <f>J40</f>
        <v>602785000</v>
      </c>
      <c r="E60" s="2">
        <f>J41</f>
        <v>602785000</v>
      </c>
      <c r="F60" s="4">
        <f>J43</f>
        <v>1100000000</v>
      </c>
      <c r="G60" s="30">
        <v>0.0</v>
      </c>
      <c r="H60" s="5"/>
      <c r="I60" s="130" t="str">
        <f t="shared" si="8"/>
        <v>#DIV/0!</v>
      </c>
      <c r="J60" s="5"/>
      <c r="K60" s="5"/>
      <c r="L60" s="5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14.25" customHeight="1">
      <c r="A61" s="11"/>
      <c r="B61" s="2" t="s">
        <v>48</v>
      </c>
      <c r="C61" s="276">
        <f t="shared" ref="C61:D61" si="9">sum(C51:C60)</f>
        <v>297090000</v>
      </c>
      <c r="D61" s="274">
        <f t="shared" si="9"/>
        <v>11547028132</v>
      </c>
      <c r="E61" s="2">
        <f>L41</f>
        <v>11547028132</v>
      </c>
      <c r="F61" s="2">
        <f t="shared" ref="F61:G61" si="10">SUM(F51:F60)</f>
        <v>15300000000</v>
      </c>
      <c r="G61" s="2">
        <f t="shared" si="10"/>
        <v>11542193900</v>
      </c>
      <c r="H61" s="5"/>
      <c r="I61" s="130" t="str">
        <f t="shared" si="8"/>
        <v>#DIV/0!</v>
      </c>
      <c r="J61" s="5"/>
      <c r="K61" s="5"/>
      <c r="L61" s="5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14.25" customHeight="1">
      <c r="A62" s="1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14.25" customHeight="1">
      <c r="A63" s="1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14.25" customHeight="1">
      <c r="A64" s="1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14.25" customHeight="1">
      <c r="A65" s="11"/>
      <c r="B65" s="5">
        <v>1.731881E9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14.25" customHeight="1">
      <c r="A66" s="11"/>
      <c r="B66" s="150">
        <v>1.26839675E9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14.25" customHeight="1">
      <c r="A67" s="11"/>
      <c r="B67" s="150">
        <v>1.412123E9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14.25" customHeight="1">
      <c r="A68" s="11"/>
      <c r="B68" s="150">
        <v>2.00902305E9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14.25" customHeight="1">
      <c r="A69" s="11"/>
      <c r="B69" s="5">
        <f>AVERAGE(B65:B68)</f>
        <v>1605355950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14.25" customHeight="1">
      <c r="A70" s="11"/>
      <c r="B70" s="5">
        <f>B69/17000</f>
        <v>94432.70294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14.25" customHeight="1">
      <c r="A71" s="1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14.25" customHeight="1">
      <c r="A72" s="1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14.25" customHeight="1">
      <c r="A73" s="1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14.25" customHeight="1">
      <c r="A74" s="1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14.25" customHeight="1">
      <c r="A75" s="1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14.25" customHeight="1">
      <c r="A76" s="1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14.25" customHeight="1">
      <c r="A77" s="1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14.25" customHeight="1">
      <c r="A78" s="1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4.25" customHeight="1">
      <c r="A79" s="1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4.25" customHeight="1">
      <c r="A80" s="1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4.25" customHeight="1">
      <c r="A81" s="1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4.25" customHeight="1">
      <c r="A82" s="1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4.25" customHeight="1">
      <c r="A83" s="1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4.25" customHeight="1">
      <c r="A84" s="1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4.25" customHeight="1">
      <c r="A85" s="1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4.25" customHeight="1">
      <c r="A86" s="1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4.25" customHeight="1">
      <c r="A87" s="1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4.25" customHeight="1">
      <c r="A88" s="1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4.25" customHeight="1">
      <c r="A89" s="1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4.25" customHeight="1">
      <c r="A90" s="1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4.25" customHeight="1">
      <c r="A91" s="1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4.25" customHeight="1">
      <c r="A92" s="1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4.25" customHeight="1">
      <c r="A93" s="1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4.25" customHeight="1">
      <c r="A94" s="1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4.25" customHeight="1">
      <c r="A95" s="1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4.25" customHeight="1">
      <c r="A96" s="1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4.25" customHeight="1">
      <c r="A97" s="1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4.25" customHeight="1">
      <c r="A98" s="1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4.25" customHeight="1">
      <c r="A99" s="1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4.25" customHeight="1">
      <c r="A100" s="1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4.25" customHeight="1">
      <c r="A101" s="1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4.25" customHeight="1">
      <c r="A102" s="1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4.25" customHeight="1">
      <c r="A103" s="1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4.25" customHeight="1">
      <c r="A104" s="1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4.25" customHeight="1">
      <c r="A105" s="1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4.25" customHeight="1">
      <c r="A106" s="1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4.25" customHeight="1">
      <c r="A107" s="1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4.25" customHeight="1">
      <c r="A108" s="1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4.25" customHeight="1">
      <c r="A109" s="1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4.25" customHeight="1">
      <c r="A110" s="1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4.25" customHeight="1">
      <c r="A111" s="1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4.25" customHeight="1">
      <c r="A112" s="1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4.25" customHeight="1">
      <c r="A113" s="1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4.25" customHeight="1">
      <c r="A114" s="1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4.25" customHeight="1">
      <c r="A115" s="1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4.25" customHeight="1">
      <c r="A116" s="1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4.25" customHeight="1">
      <c r="A117" s="1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4.25" customHeight="1">
      <c r="A118" s="1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4.25" customHeight="1">
      <c r="A119" s="1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4.25" customHeight="1">
      <c r="A120" s="1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4.25" customHeight="1">
      <c r="A121" s="1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4.25" customHeight="1">
      <c r="A122" s="1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4.25" customHeight="1">
      <c r="A123" s="1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4.25" customHeight="1">
      <c r="A124" s="1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4.25" customHeight="1">
      <c r="A125" s="1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4.25" customHeight="1">
      <c r="A126" s="1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4.25" customHeight="1">
      <c r="A127" s="1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4.25" customHeight="1">
      <c r="A128" s="1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4.25" customHeight="1">
      <c r="A129" s="1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4.25" customHeight="1">
      <c r="A130" s="1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4.25" customHeight="1">
      <c r="A131" s="1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4.25" customHeight="1">
      <c r="A132" s="1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4.25" customHeight="1">
      <c r="A133" s="1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4.25" customHeight="1">
      <c r="A134" s="1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4.25" customHeight="1">
      <c r="A135" s="1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4.25" customHeight="1">
      <c r="A136" s="1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4.25" customHeight="1">
      <c r="A137" s="1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4.25" customHeight="1">
      <c r="A138" s="1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4.25" customHeight="1">
      <c r="A139" s="1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4.25" customHeight="1">
      <c r="A140" s="1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4.25" customHeight="1">
      <c r="A141" s="1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4.25" customHeight="1">
      <c r="A142" s="1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4.25" customHeight="1">
      <c r="A143" s="1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4.25" customHeight="1">
      <c r="A144" s="1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4.25" customHeight="1">
      <c r="A145" s="1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4.25" customHeight="1">
      <c r="A146" s="1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4.25" customHeight="1">
      <c r="A147" s="1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4.25" customHeight="1">
      <c r="A148" s="1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4.25" customHeight="1">
      <c r="A149" s="1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4.25" customHeight="1">
      <c r="A150" s="1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4.25" customHeight="1">
      <c r="A151" s="1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4.25" customHeight="1">
      <c r="A152" s="1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4.25" customHeight="1">
      <c r="A153" s="1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4.25" customHeight="1">
      <c r="A154" s="1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4.25" customHeight="1">
      <c r="A155" s="1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4.25" customHeight="1">
      <c r="A156" s="1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4.25" customHeight="1">
      <c r="A157" s="1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4.25" customHeight="1">
      <c r="A158" s="1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4.25" customHeight="1">
      <c r="A159" s="1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4.25" customHeight="1">
      <c r="A160" s="1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4.25" customHeight="1">
      <c r="A161" s="1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4.25" customHeight="1">
      <c r="A162" s="1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4.25" customHeight="1">
      <c r="A163" s="1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4.25" customHeight="1">
      <c r="A164" s="1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4.25" customHeight="1">
      <c r="A165" s="1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4.25" customHeight="1">
      <c r="A166" s="1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4.25" customHeight="1">
      <c r="A167" s="1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4.25" customHeight="1">
      <c r="A168" s="1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4.25" customHeight="1">
      <c r="A169" s="1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4.25" customHeight="1">
      <c r="A170" s="1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4.25" customHeight="1">
      <c r="A171" s="1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4.25" customHeight="1">
      <c r="A172" s="1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4.25" customHeight="1">
      <c r="A173" s="1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4.25" customHeight="1">
      <c r="A174" s="1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4.25" customHeight="1">
      <c r="A175" s="1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4.25" customHeight="1">
      <c r="A176" s="1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4.25" customHeight="1">
      <c r="A177" s="1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4.25" customHeight="1">
      <c r="A178" s="1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4.25" customHeight="1">
      <c r="A179" s="1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4.25" customHeight="1">
      <c r="A180" s="1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4.25" customHeight="1">
      <c r="A181" s="1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4.25" customHeight="1">
      <c r="A182" s="1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4.25" customHeight="1">
      <c r="A183" s="1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4.25" customHeight="1">
      <c r="A184" s="1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4.25" customHeight="1">
      <c r="A185" s="1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4.25" customHeight="1">
      <c r="A186" s="1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4.25" customHeight="1">
      <c r="A187" s="1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4.25" customHeight="1">
      <c r="A188" s="1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4.25" customHeight="1">
      <c r="A189" s="1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4.25" customHeight="1">
      <c r="A190" s="1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4.25" customHeight="1">
      <c r="A191" s="1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4.25" customHeight="1">
      <c r="A192" s="1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4.25" customHeight="1">
      <c r="A193" s="1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4.25" customHeight="1">
      <c r="A194" s="1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4.25" customHeight="1">
      <c r="A195" s="1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4.25" customHeight="1">
      <c r="A196" s="1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4.25" customHeight="1">
      <c r="A197" s="1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4.25" customHeight="1">
      <c r="A198" s="1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4.25" customHeight="1">
      <c r="A199" s="1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4.25" customHeight="1">
      <c r="A200" s="1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4.25" customHeight="1">
      <c r="A201" s="1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4.25" customHeight="1">
      <c r="A202" s="1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4.25" customHeight="1">
      <c r="A203" s="1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4.25" customHeight="1">
      <c r="A204" s="1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4.25" customHeight="1">
      <c r="A205" s="1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4.25" customHeight="1">
      <c r="A206" s="1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4.25" customHeight="1">
      <c r="A207" s="1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4.25" customHeight="1">
      <c r="A208" s="1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4.25" customHeight="1">
      <c r="A209" s="1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4.25" customHeight="1">
      <c r="A210" s="1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4.25" customHeight="1">
      <c r="A211" s="1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4.25" customHeight="1">
      <c r="A212" s="1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4.25" customHeight="1">
      <c r="A213" s="1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4.25" customHeight="1">
      <c r="A214" s="1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4.25" customHeight="1">
      <c r="A215" s="1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4.25" customHeight="1">
      <c r="A216" s="1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4.25" customHeight="1">
      <c r="A217" s="1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4.25" customHeight="1">
      <c r="A218" s="1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4.25" customHeight="1">
      <c r="A219" s="1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4.25" customHeight="1">
      <c r="A220" s="1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4.25" customHeight="1">
      <c r="A221" s="1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4.25" customHeight="1">
      <c r="A222" s="1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4.25" customHeight="1">
      <c r="A223" s="1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4.25" customHeight="1">
      <c r="A224" s="1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4.25" customHeight="1">
      <c r="A225" s="1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4.25" customHeight="1">
      <c r="A226" s="1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4.25" customHeight="1">
      <c r="A227" s="1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4.25" customHeight="1">
      <c r="A228" s="1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4.25" customHeight="1">
      <c r="A229" s="1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4.25" customHeight="1">
      <c r="A230" s="1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4.25" customHeight="1">
      <c r="A231" s="1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4.25" customHeight="1">
      <c r="A232" s="1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4.25" customHeight="1">
      <c r="A233" s="1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4.25" customHeight="1">
      <c r="A234" s="1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4.25" customHeight="1">
      <c r="A235" s="1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4.25" customHeight="1">
      <c r="A236" s="1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4.25" customHeight="1">
      <c r="A237" s="1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4.25" customHeight="1">
      <c r="A238" s="1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4.25" customHeight="1">
      <c r="A239" s="1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4.25" customHeight="1">
      <c r="A240" s="1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4.25" customHeight="1">
      <c r="A241" s="1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4.25" customHeight="1">
      <c r="A242" s="1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4.25" customHeight="1">
      <c r="A243" s="1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4.25" customHeight="1">
      <c r="A244" s="1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4.25" customHeight="1">
      <c r="A245" s="1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4.25" customHeight="1">
      <c r="A246" s="1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4.25" customHeight="1">
      <c r="A247" s="1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4.25" customHeight="1">
      <c r="A248" s="1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4.25" customHeight="1">
      <c r="A249" s="1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4.25" customHeight="1">
      <c r="A250" s="1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4.25" customHeight="1">
      <c r="A251" s="1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4.25" customHeight="1">
      <c r="A252" s="1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4.25" customHeight="1">
      <c r="A253" s="1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4.25" customHeight="1">
      <c r="A254" s="1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4.25" customHeight="1">
      <c r="A255" s="1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4.25" customHeight="1">
      <c r="A256" s="1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4.25" customHeight="1">
      <c r="A257" s="1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4.25" customHeight="1">
      <c r="A258" s="1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4.25" customHeight="1">
      <c r="A259" s="1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4.25" customHeight="1">
      <c r="A260" s="1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4.25" customHeight="1">
      <c r="A261" s="1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4.25" customHeight="1">
      <c r="A262" s="1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4.25" customHeight="1">
      <c r="A263" s="1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4.25" customHeight="1">
      <c r="A264" s="1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4.25" customHeight="1">
      <c r="A265" s="1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4.25" customHeight="1">
      <c r="A266" s="1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4.25" customHeight="1">
      <c r="A267" s="1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4.25" customHeight="1">
      <c r="A268" s="1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4.25" customHeight="1">
      <c r="A269" s="1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4.25" customHeight="1">
      <c r="A270" s="1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4.25" customHeight="1">
      <c r="A271" s="1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4.25" customHeight="1">
      <c r="A272" s="1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4.25" customHeight="1">
      <c r="A273" s="1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4.25" customHeight="1">
      <c r="A274" s="1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4.25" customHeight="1">
      <c r="A275" s="1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4.25" customHeight="1">
      <c r="A276" s="1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4.25" customHeight="1">
      <c r="A277" s="1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4.25" customHeight="1">
      <c r="A278" s="1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4.25" customHeight="1">
      <c r="A279" s="1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4.25" customHeight="1">
      <c r="A280" s="1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4.25" customHeight="1">
      <c r="A281" s="1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4.25" customHeight="1">
      <c r="A282" s="1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4.25" customHeight="1">
      <c r="A283" s="1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4.25" customHeight="1">
      <c r="A284" s="1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4.25" customHeight="1">
      <c r="A285" s="1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4.25" customHeight="1">
      <c r="A286" s="1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4.25" customHeight="1">
      <c r="A287" s="1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4.25" customHeight="1">
      <c r="A288" s="1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4.25" customHeight="1">
      <c r="A289" s="1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4.25" customHeight="1">
      <c r="A290" s="1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4.25" customHeight="1">
      <c r="A291" s="1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4.25" customHeight="1">
      <c r="A292" s="1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4.25" customHeight="1">
      <c r="A293" s="1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4.25" customHeight="1">
      <c r="A294" s="1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4.25" customHeight="1">
      <c r="A295" s="1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4.25" customHeight="1">
      <c r="A296" s="1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4.25" customHeight="1">
      <c r="A297" s="1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4.25" customHeight="1">
      <c r="A298" s="1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4.25" customHeight="1">
      <c r="A299" s="1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4.25" customHeight="1">
      <c r="A300" s="1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4.25" customHeight="1">
      <c r="A301" s="1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4.25" customHeight="1">
      <c r="A302" s="1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4.25" customHeight="1">
      <c r="A303" s="1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4.25" customHeight="1">
      <c r="A304" s="1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4.25" customHeight="1">
      <c r="A305" s="1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4.25" customHeight="1">
      <c r="A306" s="1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4.25" customHeight="1">
      <c r="A307" s="1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4.25" customHeight="1">
      <c r="A308" s="1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4.25" customHeight="1">
      <c r="A309" s="1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4.25" customHeight="1">
      <c r="A310" s="1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4.25" customHeight="1">
      <c r="A311" s="1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4.25" customHeight="1">
      <c r="A312" s="1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4.25" customHeight="1">
      <c r="A313" s="1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4.25" customHeight="1">
      <c r="A314" s="1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4.25" customHeight="1">
      <c r="A315" s="1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4.25" customHeight="1">
      <c r="A316" s="1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4.25" customHeight="1">
      <c r="A317" s="1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4.25" customHeight="1">
      <c r="A318" s="1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4.25" customHeight="1">
      <c r="A319" s="1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4.25" customHeight="1">
      <c r="A320" s="1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4.25" customHeight="1">
      <c r="A321" s="1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4.25" customHeight="1">
      <c r="A322" s="1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4.25" customHeight="1">
      <c r="A323" s="1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4.25" customHeight="1">
      <c r="A324" s="1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4.25" customHeight="1">
      <c r="A325" s="1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4.25" customHeight="1">
      <c r="A326" s="1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4.25" customHeight="1">
      <c r="A327" s="1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4.25" customHeight="1">
      <c r="A328" s="1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4.25" customHeight="1">
      <c r="A329" s="1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4.25" customHeight="1">
      <c r="A330" s="1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4.25" customHeight="1">
      <c r="A331" s="1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4.25" customHeight="1">
      <c r="A332" s="1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4.25" customHeight="1">
      <c r="A333" s="1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4.25" customHeight="1">
      <c r="A334" s="1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4.25" customHeight="1">
      <c r="A335" s="1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4.25" customHeight="1">
      <c r="A336" s="1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4.25" customHeight="1">
      <c r="A337" s="1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4.25" customHeight="1">
      <c r="A338" s="1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4.25" customHeight="1">
      <c r="A339" s="1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4.25" customHeight="1">
      <c r="A340" s="1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4.25" customHeight="1">
      <c r="A341" s="1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4.25" customHeight="1">
      <c r="A342" s="1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4.25" customHeight="1">
      <c r="A343" s="1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4.25" customHeight="1">
      <c r="A344" s="1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4.25" customHeight="1">
      <c r="A345" s="1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4.25" customHeight="1">
      <c r="A346" s="1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4.25" customHeight="1">
      <c r="A347" s="1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4.25" customHeight="1">
      <c r="A348" s="1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4.25" customHeight="1">
      <c r="A349" s="1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4.25" customHeight="1">
      <c r="A350" s="1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4.25" customHeight="1">
      <c r="A351" s="1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4.25" customHeight="1">
      <c r="A352" s="1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4.25" customHeight="1">
      <c r="A353" s="1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4.25" customHeight="1">
      <c r="A354" s="1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4.25" customHeight="1">
      <c r="A355" s="1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4.25" customHeight="1">
      <c r="A356" s="1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4.25" customHeight="1">
      <c r="A357" s="1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4.25" customHeight="1">
      <c r="A358" s="1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4.25" customHeight="1">
      <c r="A359" s="1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4.25" customHeight="1">
      <c r="A360" s="1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4.25" customHeight="1">
      <c r="A361" s="1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4.25" customHeight="1">
      <c r="A362" s="1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4.25" customHeight="1">
      <c r="A363" s="1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4.25" customHeight="1">
      <c r="A364" s="1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4.25" customHeight="1">
      <c r="A365" s="1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4.25" customHeight="1">
      <c r="A366" s="1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4.25" customHeight="1">
      <c r="A367" s="1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4.25" customHeight="1">
      <c r="A368" s="1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4.25" customHeight="1">
      <c r="A369" s="1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4.25" customHeight="1">
      <c r="A370" s="1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4.25" customHeight="1">
      <c r="A371" s="1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4.25" customHeight="1">
      <c r="A372" s="1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4.25" customHeight="1">
      <c r="A373" s="1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4.25" customHeight="1">
      <c r="A374" s="1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4.25" customHeight="1">
      <c r="A375" s="1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4.25" customHeight="1">
      <c r="A376" s="1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4.25" customHeight="1">
      <c r="A377" s="1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4.25" customHeight="1">
      <c r="A378" s="1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4.25" customHeight="1">
      <c r="A379" s="1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4.25" customHeight="1">
      <c r="A380" s="1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4.25" customHeight="1">
      <c r="A381" s="1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4.25" customHeight="1">
      <c r="A382" s="1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4.25" customHeight="1">
      <c r="A383" s="1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4.25" customHeight="1">
      <c r="A384" s="1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4.25" customHeight="1">
      <c r="A385" s="1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4.25" customHeight="1">
      <c r="A386" s="1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4.25" customHeight="1">
      <c r="A387" s="1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4.25" customHeight="1">
      <c r="A388" s="1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4.25" customHeight="1">
      <c r="A389" s="1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4.25" customHeight="1">
      <c r="A390" s="1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4.25" customHeight="1">
      <c r="A391" s="1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4.25" customHeight="1">
      <c r="A392" s="1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4.25" customHeight="1">
      <c r="A393" s="1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4.25" customHeight="1">
      <c r="A394" s="1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4.25" customHeight="1">
      <c r="A395" s="1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4.25" customHeight="1">
      <c r="A396" s="1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4.25" customHeight="1">
      <c r="A397" s="1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4.25" customHeight="1">
      <c r="A398" s="1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4.25" customHeight="1">
      <c r="A399" s="1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4.25" customHeight="1">
      <c r="A400" s="1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4.25" customHeight="1">
      <c r="A401" s="1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4.25" customHeight="1">
      <c r="A402" s="1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4.25" customHeight="1">
      <c r="A403" s="1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4.25" customHeight="1">
      <c r="A404" s="1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4.25" customHeight="1">
      <c r="A405" s="1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4.25" customHeight="1">
      <c r="A406" s="1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4.25" customHeight="1">
      <c r="A407" s="1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4.25" customHeight="1">
      <c r="A408" s="1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4.25" customHeight="1">
      <c r="A409" s="1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4.25" customHeight="1">
      <c r="A410" s="1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4.25" customHeight="1">
      <c r="A411" s="1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4.25" customHeight="1">
      <c r="A412" s="1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4.25" customHeight="1">
      <c r="A413" s="1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4.25" customHeight="1">
      <c r="A414" s="1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4.25" customHeight="1">
      <c r="A415" s="1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4.25" customHeight="1">
      <c r="A416" s="1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4.25" customHeight="1">
      <c r="A417" s="1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4.25" customHeight="1">
      <c r="A418" s="1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4.25" customHeight="1">
      <c r="A419" s="1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4.25" customHeight="1">
      <c r="A420" s="1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4.25" customHeight="1">
      <c r="A421" s="1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4.25" customHeight="1">
      <c r="A422" s="1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4.25" customHeight="1">
      <c r="A423" s="1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4.25" customHeight="1">
      <c r="A424" s="1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4.25" customHeight="1">
      <c r="A425" s="1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4.25" customHeight="1">
      <c r="A426" s="1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4.25" customHeight="1">
      <c r="A427" s="1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4.25" customHeight="1">
      <c r="A428" s="1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4.25" customHeight="1">
      <c r="A429" s="1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4.25" customHeight="1">
      <c r="A430" s="1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4.25" customHeight="1">
      <c r="A431" s="1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4.25" customHeight="1">
      <c r="A432" s="1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4.25" customHeight="1">
      <c r="A433" s="1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4.25" customHeight="1">
      <c r="A434" s="1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4.25" customHeight="1">
      <c r="A435" s="1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4.25" customHeight="1">
      <c r="A436" s="1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4.25" customHeight="1">
      <c r="A437" s="1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4.25" customHeight="1">
      <c r="A438" s="1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4.25" customHeight="1">
      <c r="A439" s="1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4.25" customHeight="1">
      <c r="A440" s="1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4.25" customHeight="1">
      <c r="A441" s="1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4.25" customHeight="1">
      <c r="A442" s="1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4.25" customHeight="1">
      <c r="A443" s="1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4.25" customHeight="1">
      <c r="A444" s="1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4.25" customHeight="1">
      <c r="A445" s="1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4.25" customHeight="1">
      <c r="A446" s="1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4.25" customHeight="1">
      <c r="A447" s="1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4.25" customHeight="1">
      <c r="A448" s="1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4.25" customHeight="1">
      <c r="A449" s="1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4.25" customHeight="1">
      <c r="A450" s="1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4.25" customHeight="1">
      <c r="A451" s="1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4.25" customHeight="1">
      <c r="A452" s="1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4.25" customHeight="1">
      <c r="A453" s="1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4.25" customHeight="1">
      <c r="A454" s="1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4.25" customHeight="1">
      <c r="A455" s="1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4.25" customHeight="1">
      <c r="A456" s="1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4.25" customHeight="1">
      <c r="A457" s="1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4.25" customHeight="1">
      <c r="A458" s="1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4.25" customHeight="1">
      <c r="A459" s="1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4.25" customHeight="1">
      <c r="A460" s="1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4.25" customHeight="1">
      <c r="A461" s="1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4.25" customHeight="1">
      <c r="A462" s="1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4.25" customHeight="1">
      <c r="A463" s="1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4.25" customHeight="1">
      <c r="A464" s="1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4.25" customHeight="1">
      <c r="A465" s="1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4.25" customHeight="1">
      <c r="A466" s="1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4.25" customHeight="1">
      <c r="A467" s="1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4.25" customHeight="1">
      <c r="A468" s="1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4.25" customHeight="1">
      <c r="A469" s="1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4.25" customHeight="1">
      <c r="A470" s="1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4.25" customHeight="1">
      <c r="A471" s="1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4.25" customHeight="1">
      <c r="A472" s="1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4.25" customHeight="1">
      <c r="A473" s="1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4.25" customHeight="1">
      <c r="A474" s="1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4.25" customHeight="1">
      <c r="A475" s="1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4.25" customHeight="1">
      <c r="A476" s="1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4.25" customHeight="1">
      <c r="A477" s="1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4.25" customHeight="1">
      <c r="A478" s="1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4.25" customHeight="1">
      <c r="A479" s="1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4.25" customHeight="1">
      <c r="A480" s="1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4.25" customHeight="1">
      <c r="A481" s="1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4.25" customHeight="1">
      <c r="A482" s="1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4.25" customHeight="1">
      <c r="A483" s="1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4.25" customHeight="1">
      <c r="A484" s="1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4.25" customHeight="1">
      <c r="A485" s="1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4.25" customHeight="1">
      <c r="A486" s="1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4.25" customHeight="1">
      <c r="A487" s="1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4.25" customHeight="1">
      <c r="A488" s="1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4.25" customHeight="1">
      <c r="A489" s="1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4.25" customHeight="1">
      <c r="A490" s="1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4.25" customHeight="1">
      <c r="A491" s="1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4.25" customHeight="1">
      <c r="A492" s="1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4.25" customHeight="1">
      <c r="A493" s="1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4.25" customHeight="1">
      <c r="A494" s="1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4.25" customHeight="1">
      <c r="A495" s="1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4.25" customHeight="1">
      <c r="A496" s="1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4.25" customHeight="1">
      <c r="A497" s="1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4.25" customHeight="1">
      <c r="A498" s="1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4.25" customHeight="1">
      <c r="A499" s="1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4.25" customHeight="1">
      <c r="A500" s="1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4.25" customHeight="1">
      <c r="A501" s="1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4.25" customHeight="1">
      <c r="A502" s="1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4.25" customHeight="1">
      <c r="A503" s="1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4.25" customHeight="1">
      <c r="A504" s="1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4.25" customHeight="1">
      <c r="A505" s="1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4.25" customHeight="1">
      <c r="A506" s="1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4.25" customHeight="1">
      <c r="A507" s="1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4.25" customHeight="1">
      <c r="A508" s="1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4.25" customHeight="1">
      <c r="A509" s="1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4.25" customHeight="1">
      <c r="A510" s="1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4.25" customHeight="1">
      <c r="A511" s="1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4.25" customHeight="1">
      <c r="A512" s="1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4.25" customHeight="1">
      <c r="A513" s="1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4.25" customHeight="1">
      <c r="A514" s="1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4.25" customHeight="1">
      <c r="A515" s="1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4.25" customHeight="1">
      <c r="A516" s="1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4.25" customHeight="1">
      <c r="A517" s="1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4.25" customHeight="1">
      <c r="A518" s="1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4.25" customHeight="1">
      <c r="A519" s="1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4.25" customHeight="1">
      <c r="A520" s="1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4.25" customHeight="1">
      <c r="A521" s="1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4.25" customHeight="1">
      <c r="A522" s="1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4.25" customHeight="1">
      <c r="A523" s="1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4.25" customHeight="1">
      <c r="A524" s="1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4.25" customHeight="1">
      <c r="A525" s="1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4.25" customHeight="1">
      <c r="A526" s="1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4.25" customHeight="1">
      <c r="A527" s="1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4.25" customHeight="1">
      <c r="A528" s="1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4.25" customHeight="1">
      <c r="A529" s="1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4.25" customHeight="1">
      <c r="A530" s="1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4.25" customHeight="1">
      <c r="A531" s="1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4.25" customHeight="1">
      <c r="A532" s="1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4.25" customHeight="1">
      <c r="A533" s="1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4.25" customHeight="1">
      <c r="A534" s="1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4.25" customHeight="1">
      <c r="A535" s="1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4.25" customHeight="1">
      <c r="A536" s="1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4.25" customHeight="1">
      <c r="A537" s="1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4.25" customHeight="1">
      <c r="A538" s="1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4.25" customHeight="1">
      <c r="A539" s="1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4.25" customHeight="1">
      <c r="A540" s="1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4.25" customHeight="1">
      <c r="A541" s="1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4.25" customHeight="1">
      <c r="A542" s="1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4.25" customHeight="1">
      <c r="A543" s="1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4.25" customHeight="1">
      <c r="A544" s="1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4.25" customHeight="1">
      <c r="A545" s="1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4.25" customHeight="1">
      <c r="A546" s="1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4.25" customHeight="1">
      <c r="A547" s="1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4.25" customHeight="1">
      <c r="A548" s="1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4.25" customHeight="1">
      <c r="A549" s="1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4.25" customHeight="1">
      <c r="A550" s="1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4.25" customHeight="1">
      <c r="A551" s="1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4.25" customHeight="1">
      <c r="A552" s="1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4.25" customHeight="1">
      <c r="A553" s="1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4.25" customHeight="1">
      <c r="A554" s="1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4.25" customHeight="1">
      <c r="A555" s="1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4.25" customHeight="1">
      <c r="A556" s="1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4.25" customHeight="1">
      <c r="A557" s="1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4.25" customHeight="1">
      <c r="A558" s="1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4.25" customHeight="1">
      <c r="A559" s="1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4.25" customHeight="1">
      <c r="A560" s="1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4.25" customHeight="1">
      <c r="A561" s="1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4.25" customHeight="1">
      <c r="A562" s="1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4.25" customHeight="1">
      <c r="A563" s="1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4.25" customHeight="1">
      <c r="A564" s="1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4.25" customHeight="1">
      <c r="A565" s="1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4.25" customHeight="1">
      <c r="A566" s="1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4.25" customHeight="1">
      <c r="A567" s="1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4.25" customHeight="1">
      <c r="A568" s="1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4.25" customHeight="1">
      <c r="A569" s="1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4.25" customHeight="1">
      <c r="A570" s="1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4.25" customHeight="1">
      <c r="A571" s="1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4.25" customHeight="1">
      <c r="A572" s="1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4.25" customHeight="1">
      <c r="A573" s="1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4.25" customHeight="1">
      <c r="A574" s="1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4.25" customHeight="1">
      <c r="A575" s="1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4.25" customHeight="1">
      <c r="A576" s="1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4.25" customHeight="1">
      <c r="A577" s="1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4.25" customHeight="1">
      <c r="A578" s="1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4.25" customHeight="1">
      <c r="A579" s="1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4.25" customHeight="1">
      <c r="A580" s="1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4.25" customHeight="1">
      <c r="A581" s="1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4.25" customHeight="1">
      <c r="A582" s="1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4.25" customHeight="1">
      <c r="A583" s="1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4.25" customHeight="1">
      <c r="A584" s="1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4.25" customHeight="1">
      <c r="A585" s="1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4.25" customHeight="1">
      <c r="A586" s="1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4.25" customHeight="1">
      <c r="A587" s="1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4.25" customHeight="1">
      <c r="A588" s="1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4.25" customHeight="1">
      <c r="A589" s="1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4.25" customHeight="1">
      <c r="A590" s="1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4.25" customHeight="1">
      <c r="A591" s="1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4.25" customHeight="1">
      <c r="A592" s="1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4.25" customHeight="1">
      <c r="A593" s="1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4.25" customHeight="1">
      <c r="A594" s="1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4.25" customHeight="1">
      <c r="A595" s="1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4.25" customHeight="1">
      <c r="A596" s="1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4.25" customHeight="1">
      <c r="A597" s="1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4.25" customHeight="1">
      <c r="A598" s="1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4.25" customHeight="1">
      <c r="A599" s="1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4.25" customHeight="1">
      <c r="A600" s="1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4.25" customHeight="1">
      <c r="A601" s="1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4.25" customHeight="1">
      <c r="A602" s="1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4.25" customHeight="1">
      <c r="A603" s="1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4.25" customHeight="1">
      <c r="A604" s="1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4.25" customHeight="1">
      <c r="A605" s="1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4.25" customHeight="1">
      <c r="A606" s="1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4.25" customHeight="1">
      <c r="A607" s="1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4.25" customHeight="1">
      <c r="A608" s="1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4.25" customHeight="1">
      <c r="A609" s="1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4.25" customHeight="1">
      <c r="A610" s="1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4.25" customHeight="1">
      <c r="A611" s="1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4.25" customHeight="1">
      <c r="A612" s="1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4.25" customHeight="1">
      <c r="A613" s="1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4.25" customHeight="1">
      <c r="A614" s="1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4.25" customHeight="1">
      <c r="A615" s="1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4.25" customHeight="1">
      <c r="A616" s="1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4.25" customHeight="1">
      <c r="A617" s="1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4.25" customHeight="1">
      <c r="A618" s="1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4.25" customHeight="1">
      <c r="A619" s="1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4.25" customHeight="1">
      <c r="A620" s="1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4.25" customHeight="1">
      <c r="A621" s="1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4.25" customHeight="1">
      <c r="A622" s="1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4.25" customHeight="1">
      <c r="A623" s="1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4.25" customHeight="1">
      <c r="A624" s="1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4.25" customHeight="1">
      <c r="A625" s="1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4.25" customHeight="1">
      <c r="A626" s="1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4.25" customHeight="1">
      <c r="A627" s="1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4.25" customHeight="1">
      <c r="A628" s="1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4.25" customHeight="1">
      <c r="A629" s="1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4.25" customHeight="1">
      <c r="A630" s="1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4.25" customHeight="1">
      <c r="A631" s="1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4.25" customHeight="1">
      <c r="A632" s="1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4.25" customHeight="1">
      <c r="A633" s="1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4.25" customHeight="1">
      <c r="A634" s="1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4.25" customHeight="1">
      <c r="A635" s="1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4.25" customHeight="1">
      <c r="A636" s="1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4.25" customHeight="1">
      <c r="A637" s="1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4.25" customHeight="1">
      <c r="A638" s="1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4.25" customHeight="1">
      <c r="A639" s="1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4.25" customHeight="1">
      <c r="A640" s="1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4.25" customHeight="1">
      <c r="A641" s="1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4.25" customHeight="1">
      <c r="A642" s="1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4.25" customHeight="1">
      <c r="A643" s="1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4.25" customHeight="1">
      <c r="A644" s="1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4.25" customHeight="1">
      <c r="A645" s="1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4.25" customHeight="1">
      <c r="A646" s="1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4.25" customHeight="1">
      <c r="A647" s="1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4.25" customHeight="1">
      <c r="A648" s="1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4.25" customHeight="1">
      <c r="A649" s="1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4.25" customHeight="1">
      <c r="A650" s="1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4.25" customHeight="1">
      <c r="A651" s="1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4.25" customHeight="1">
      <c r="A652" s="1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4.25" customHeight="1">
      <c r="A653" s="1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4.25" customHeight="1">
      <c r="A654" s="1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4.25" customHeight="1">
      <c r="A655" s="1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4.25" customHeight="1">
      <c r="A656" s="1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4.25" customHeight="1">
      <c r="A657" s="1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4.25" customHeight="1">
      <c r="A658" s="1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4.25" customHeight="1">
      <c r="A659" s="1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4.25" customHeight="1">
      <c r="A660" s="1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4.25" customHeight="1">
      <c r="A661" s="1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4.25" customHeight="1">
      <c r="A662" s="1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4.25" customHeight="1">
      <c r="A663" s="1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4.25" customHeight="1">
      <c r="A664" s="1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4.25" customHeight="1">
      <c r="A665" s="1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4.25" customHeight="1">
      <c r="A666" s="1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4.25" customHeight="1">
      <c r="A667" s="1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4.25" customHeight="1">
      <c r="A668" s="1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4.25" customHeight="1">
      <c r="A669" s="1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4.25" customHeight="1">
      <c r="A670" s="1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4.25" customHeight="1">
      <c r="A671" s="1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4.25" customHeight="1">
      <c r="A672" s="1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4.25" customHeight="1">
      <c r="A673" s="1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4.25" customHeight="1">
      <c r="A674" s="1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4.25" customHeight="1">
      <c r="A675" s="1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4.25" customHeight="1">
      <c r="A676" s="1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4.25" customHeight="1">
      <c r="A677" s="1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4.25" customHeight="1">
      <c r="A678" s="1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4.25" customHeight="1">
      <c r="A679" s="1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4.25" customHeight="1">
      <c r="A680" s="1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4.25" customHeight="1">
      <c r="A681" s="1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4.25" customHeight="1">
      <c r="A682" s="1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4.25" customHeight="1">
      <c r="A683" s="1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4.25" customHeight="1">
      <c r="A684" s="1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4.25" customHeight="1">
      <c r="A685" s="1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4.25" customHeight="1">
      <c r="A686" s="1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4.25" customHeight="1">
      <c r="A687" s="1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4.25" customHeight="1">
      <c r="A688" s="1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4.25" customHeight="1">
      <c r="A689" s="1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4.25" customHeight="1">
      <c r="A690" s="1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4.25" customHeight="1">
      <c r="A691" s="1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4.25" customHeight="1">
      <c r="A692" s="1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4.25" customHeight="1">
      <c r="A693" s="1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4.25" customHeight="1">
      <c r="A694" s="1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4.25" customHeight="1">
      <c r="A695" s="1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4.25" customHeight="1">
      <c r="A696" s="1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4.25" customHeight="1">
      <c r="A697" s="1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4.25" customHeight="1">
      <c r="A698" s="1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4.25" customHeight="1">
      <c r="A699" s="1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4.25" customHeight="1">
      <c r="A700" s="1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4.25" customHeight="1">
      <c r="A701" s="1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4.25" customHeight="1">
      <c r="A702" s="1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4.25" customHeight="1">
      <c r="A703" s="1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4.25" customHeight="1">
      <c r="A704" s="1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4.25" customHeight="1">
      <c r="A705" s="1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4.25" customHeight="1">
      <c r="A706" s="1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4.25" customHeight="1">
      <c r="A707" s="1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4.25" customHeight="1">
      <c r="A708" s="1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4.25" customHeight="1">
      <c r="A709" s="1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4.25" customHeight="1">
      <c r="A710" s="1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4.25" customHeight="1">
      <c r="A711" s="1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4.25" customHeight="1">
      <c r="A712" s="1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4.25" customHeight="1">
      <c r="A713" s="1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4.25" customHeight="1">
      <c r="A714" s="1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4.25" customHeight="1">
      <c r="A715" s="1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4.25" customHeight="1">
      <c r="A716" s="1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4.25" customHeight="1">
      <c r="A717" s="1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4.25" customHeight="1">
      <c r="A718" s="1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4.25" customHeight="1">
      <c r="A719" s="1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4.25" customHeight="1">
      <c r="A720" s="1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4.25" customHeight="1">
      <c r="A721" s="1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4.25" customHeight="1">
      <c r="A722" s="1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4.25" customHeight="1">
      <c r="A723" s="1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4.25" customHeight="1">
      <c r="A724" s="1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4.25" customHeight="1">
      <c r="A725" s="1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4.25" customHeight="1">
      <c r="A726" s="1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4.25" customHeight="1">
      <c r="A727" s="1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4.25" customHeight="1">
      <c r="A728" s="1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4.25" customHeight="1">
      <c r="A729" s="1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4.25" customHeight="1">
      <c r="A730" s="1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4.25" customHeight="1">
      <c r="A731" s="1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4.25" customHeight="1">
      <c r="A732" s="1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4.25" customHeight="1">
      <c r="A733" s="1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4.25" customHeight="1">
      <c r="A734" s="1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4.25" customHeight="1">
      <c r="A735" s="1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4.25" customHeight="1">
      <c r="A736" s="1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4.25" customHeight="1">
      <c r="A737" s="1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4.25" customHeight="1">
      <c r="A738" s="1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4.25" customHeight="1">
      <c r="A739" s="1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4.25" customHeight="1">
      <c r="A740" s="1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4.25" customHeight="1">
      <c r="A741" s="1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4.25" customHeight="1">
      <c r="A742" s="1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4.25" customHeight="1">
      <c r="A743" s="1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4.25" customHeight="1">
      <c r="A744" s="1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4.25" customHeight="1">
      <c r="A745" s="1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4.25" customHeight="1">
      <c r="A746" s="1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4.25" customHeight="1">
      <c r="A747" s="1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4.25" customHeight="1">
      <c r="A748" s="1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4.25" customHeight="1">
      <c r="A749" s="1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4.25" customHeight="1">
      <c r="A750" s="1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4.25" customHeight="1">
      <c r="A751" s="1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4.25" customHeight="1">
      <c r="A752" s="1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4.25" customHeight="1">
      <c r="A753" s="1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4.25" customHeight="1">
      <c r="A754" s="1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4.25" customHeight="1">
      <c r="A755" s="1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4.25" customHeight="1">
      <c r="A756" s="1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4.25" customHeight="1">
      <c r="A757" s="1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4.25" customHeight="1">
      <c r="A758" s="1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4.25" customHeight="1">
      <c r="A759" s="1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4.25" customHeight="1">
      <c r="A760" s="1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4.25" customHeight="1">
      <c r="A761" s="1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4.25" customHeight="1">
      <c r="A762" s="1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4.25" customHeight="1">
      <c r="A763" s="1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4.25" customHeight="1">
      <c r="A764" s="1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4.25" customHeight="1">
      <c r="A765" s="1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4.25" customHeight="1">
      <c r="A766" s="1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4.25" customHeight="1">
      <c r="A767" s="1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4.25" customHeight="1">
      <c r="A768" s="1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4.25" customHeight="1">
      <c r="A769" s="1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4.25" customHeight="1">
      <c r="A770" s="1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4.25" customHeight="1">
      <c r="A771" s="1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4.25" customHeight="1">
      <c r="A772" s="1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4.25" customHeight="1">
      <c r="A773" s="1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4.25" customHeight="1">
      <c r="A774" s="1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4.25" customHeight="1">
      <c r="A775" s="1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4.25" customHeight="1">
      <c r="A776" s="1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4.25" customHeight="1">
      <c r="A777" s="1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4.25" customHeight="1">
      <c r="A778" s="1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4.25" customHeight="1">
      <c r="A779" s="1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4.25" customHeight="1">
      <c r="A780" s="1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4.25" customHeight="1">
      <c r="A781" s="1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4.25" customHeight="1">
      <c r="A782" s="1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4.25" customHeight="1">
      <c r="A783" s="1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4.25" customHeight="1">
      <c r="A784" s="1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4.25" customHeight="1">
      <c r="A785" s="1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4.25" customHeight="1">
      <c r="A786" s="1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4.25" customHeight="1">
      <c r="A787" s="1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4.25" customHeight="1">
      <c r="A788" s="1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4.25" customHeight="1">
      <c r="A789" s="1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4.25" customHeight="1">
      <c r="A790" s="1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4.25" customHeight="1">
      <c r="A791" s="1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4.25" customHeight="1">
      <c r="A792" s="1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4.25" customHeight="1">
      <c r="A793" s="1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4.25" customHeight="1">
      <c r="A794" s="1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4.25" customHeight="1">
      <c r="A795" s="1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4.25" customHeight="1">
      <c r="A796" s="1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4.25" customHeight="1">
      <c r="A797" s="1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4.25" customHeight="1">
      <c r="A798" s="1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4.25" customHeight="1">
      <c r="A799" s="1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4.25" customHeight="1">
      <c r="A800" s="1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4.25" customHeight="1">
      <c r="A801" s="1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4.25" customHeight="1">
      <c r="A802" s="1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4.25" customHeight="1">
      <c r="A803" s="1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4.25" customHeight="1">
      <c r="A804" s="1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4.25" customHeight="1">
      <c r="A805" s="1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4.25" customHeight="1">
      <c r="A806" s="1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4.25" customHeight="1">
      <c r="A807" s="1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4.25" customHeight="1">
      <c r="A808" s="1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4.25" customHeight="1">
      <c r="A809" s="1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4.25" customHeight="1">
      <c r="A810" s="1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4.25" customHeight="1">
      <c r="A811" s="1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4.25" customHeight="1">
      <c r="A812" s="1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4.25" customHeight="1">
      <c r="A813" s="1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4.25" customHeight="1">
      <c r="A814" s="1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4.25" customHeight="1">
      <c r="A815" s="1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4.25" customHeight="1">
      <c r="A816" s="1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4.25" customHeight="1">
      <c r="A817" s="1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4.25" customHeight="1">
      <c r="A818" s="1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4.25" customHeight="1">
      <c r="A819" s="1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4.25" customHeight="1">
      <c r="A820" s="1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4.25" customHeight="1">
      <c r="A821" s="1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4.25" customHeight="1">
      <c r="A822" s="1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4.25" customHeight="1">
      <c r="A823" s="1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4.25" customHeight="1">
      <c r="A824" s="1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4.25" customHeight="1">
      <c r="A825" s="1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4.25" customHeight="1">
      <c r="A826" s="1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4.25" customHeight="1">
      <c r="A827" s="1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4.25" customHeight="1">
      <c r="A828" s="1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4.25" customHeight="1">
      <c r="A829" s="1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4.25" customHeight="1">
      <c r="A830" s="1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4.25" customHeight="1">
      <c r="A831" s="1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4.25" customHeight="1">
      <c r="A832" s="1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4.25" customHeight="1">
      <c r="A833" s="1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4.25" customHeight="1">
      <c r="A834" s="1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4.25" customHeight="1">
      <c r="A835" s="1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4.25" customHeight="1">
      <c r="A836" s="1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4.25" customHeight="1">
      <c r="A837" s="1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4.25" customHeight="1">
      <c r="A838" s="1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4.25" customHeight="1">
      <c r="A839" s="1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4.25" customHeight="1">
      <c r="A840" s="1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4.25" customHeight="1">
      <c r="A841" s="1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4.25" customHeight="1">
      <c r="A842" s="1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4.25" customHeight="1">
      <c r="A843" s="1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4.25" customHeight="1">
      <c r="A844" s="1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4.25" customHeight="1">
      <c r="A845" s="1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4.25" customHeight="1">
      <c r="A846" s="1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4.25" customHeight="1">
      <c r="A847" s="1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4.25" customHeight="1">
      <c r="A848" s="1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4.25" customHeight="1">
      <c r="A849" s="1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4.25" customHeight="1">
      <c r="A850" s="1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4.25" customHeight="1">
      <c r="A851" s="1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4.25" customHeight="1">
      <c r="A852" s="1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4.25" customHeight="1">
      <c r="A853" s="1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4.25" customHeight="1">
      <c r="A854" s="1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4.25" customHeight="1">
      <c r="A855" s="1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4.25" customHeight="1">
      <c r="A856" s="1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4.25" customHeight="1">
      <c r="A857" s="1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4.25" customHeight="1">
      <c r="A858" s="1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4.25" customHeight="1">
      <c r="A859" s="1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4.25" customHeight="1">
      <c r="A860" s="1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4.25" customHeight="1">
      <c r="A861" s="1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4.25" customHeight="1">
      <c r="A862" s="1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4.25" customHeight="1">
      <c r="A863" s="1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4.25" customHeight="1">
      <c r="A864" s="1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4.25" customHeight="1">
      <c r="A865" s="1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4.25" customHeight="1">
      <c r="A866" s="1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4.25" customHeight="1">
      <c r="A867" s="1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4.25" customHeight="1">
      <c r="A868" s="1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4.25" customHeight="1">
      <c r="A869" s="1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4.25" customHeight="1">
      <c r="A870" s="1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4.25" customHeight="1">
      <c r="A871" s="1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4.25" customHeight="1">
      <c r="A872" s="1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4.25" customHeight="1">
      <c r="A873" s="1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4.25" customHeight="1">
      <c r="A874" s="1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4.25" customHeight="1">
      <c r="A875" s="1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4.25" customHeight="1">
      <c r="A876" s="1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4.25" customHeight="1">
      <c r="A877" s="1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4.25" customHeight="1">
      <c r="A878" s="1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4.25" customHeight="1">
      <c r="A879" s="1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4.25" customHeight="1">
      <c r="A880" s="1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4.25" customHeight="1">
      <c r="A881" s="1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4.25" customHeight="1">
      <c r="A882" s="1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4.25" customHeight="1">
      <c r="A883" s="1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4.25" customHeight="1">
      <c r="A884" s="1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4.25" customHeight="1">
      <c r="A885" s="1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4.25" customHeight="1">
      <c r="A886" s="1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4.25" customHeight="1">
      <c r="A887" s="1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4.25" customHeight="1">
      <c r="A888" s="1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4.25" customHeight="1">
      <c r="A889" s="1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4.25" customHeight="1">
      <c r="A890" s="1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4.25" customHeight="1">
      <c r="A891" s="1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4.25" customHeight="1">
      <c r="A892" s="1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4.25" customHeight="1">
      <c r="A893" s="1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4.25" customHeight="1">
      <c r="A894" s="1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4.25" customHeight="1">
      <c r="A895" s="1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4.25" customHeight="1">
      <c r="A896" s="1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4.25" customHeight="1">
      <c r="A897" s="1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4.25" customHeight="1">
      <c r="A898" s="1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4.25" customHeight="1">
      <c r="A899" s="1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4.25" customHeight="1">
      <c r="A900" s="1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4.25" customHeight="1">
      <c r="A901" s="1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4.25" customHeight="1">
      <c r="A902" s="1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4.25" customHeight="1">
      <c r="A903" s="1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4.25" customHeight="1">
      <c r="A904" s="1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4.25" customHeight="1">
      <c r="A905" s="1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4.25" customHeight="1">
      <c r="A906" s="1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4.25" customHeight="1">
      <c r="A907" s="1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4.25" customHeight="1">
      <c r="A908" s="1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4.25" customHeight="1">
      <c r="A909" s="1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4.25" customHeight="1">
      <c r="A910" s="1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4.25" customHeight="1">
      <c r="A911" s="1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4.25" customHeight="1">
      <c r="A912" s="1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4.25" customHeight="1">
      <c r="A913" s="1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4.25" customHeight="1">
      <c r="A914" s="1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4.25" customHeight="1">
      <c r="A915" s="1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4.25" customHeight="1">
      <c r="A916" s="1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4.25" customHeight="1">
      <c r="A917" s="1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4.25" customHeight="1">
      <c r="A918" s="1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4.25" customHeight="1">
      <c r="A919" s="1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4.25" customHeight="1">
      <c r="A920" s="1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4.25" customHeight="1">
      <c r="A921" s="1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4.25" customHeight="1">
      <c r="A922" s="1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4.25" customHeight="1">
      <c r="A923" s="1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4.25" customHeight="1">
      <c r="A924" s="1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4.25" customHeight="1">
      <c r="A925" s="1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4.25" customHeight="1">
      <c r="A926" s="1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4.25" customHeight="1">
      <c r="A927" s="1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4.25" customHeight="1">
      <c r="A928" s="1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4.25" customHeight="1">
      <c r="A929" s="1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4.25" customHeight="1">
      <c r="A930" s="1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4.25" customHeight="1">
      <c r="A931" s="1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4.25" customHeight="1">
      <c r="A932" s="1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4.25" customHeight="1">
      <c r="A933" s="1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4.25" customHeight="1">
      <c r="A934" s="1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4.25" customHeight="1">
      <c r="A935" s="1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4.25" customHeight="1">
      <c r="A936" s="1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4.25" customHeight="1">
      <c r="A937" s="1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4.25" customHeight="1">
      <c r="A938" s="1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4.25" customHeight="1">
      <c r="A939" s="1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4.25" customHeight="1">
      <c r="A940" s="1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4.25" customHeight="1">
      <c r="A941" s="1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4.25" customHeight="1">
      <c r="A942" s="1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4.25" customHeight="1">
      <c r="A943" s="1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4.25" customHeight="1">
      <c r="A944" s="1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4.25" customHeight="1">
      <c r="A945" s="1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4.25" customHeight="1">
      <c r="A946" s="1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4.25" customHeight="1">
      <c r="A947" s="1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4.25" customHeight="1">
      <c r="A948" s="1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4.25" customHeight="1">
      <c r="A949" s="1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4.25" customHeight="1">
      <c r="A950" s="1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4.25" customHeight="1">
      <c r="A951" s="1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4.25" customHeight="1">
      <c r="A952" s="1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4.25" customHeight="1">
      <c r="A953" s="1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4.25" customHeight="1">
      <c r="A954" s="1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4.25" customHeight="1">
      <c r="A955" s="1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4.25" customHeight="1">
      <c r="A956" s="1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4.25" customHeight="1">
      <c r="A957" s="1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4.25" customHeight="1">
      <c r="A958" s="1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4.25" customHeight="1">
      <c r="A959" s="1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4.25" customHeight="1">
      <c r="A960" s="1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4.25" customHeight="1">
      <c r="A961" s="1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4.25" customHeight="1">
      <c r="A962" s="1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4.25" customHeight="1">
      <c r="A963" s="1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4.25" customHeight="1">
      <c r="A964" s="1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4.25" customHeight="1">
      <c r="A965" s="1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4.25" customHeight="1">
      <c r="A966" s="1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4.25" customHeight="1">
      <c r="A967" s="1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4.25" customHeight="1">
      <c r="A968" s="1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4.25" customHeight="1">
      <c r="A969" s="1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4.25" customHeight="1">
      <c r="A970" s="1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4.25" customHeight="1">
      <c r="A971" s="1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4.25" customHeight="1">
      <c r="A972" s="1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4.25" customHeight="1">
      <c r="A973" s="1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4.25" customHeight="1">
      <c r="A974" s="1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4.25" customHeight="1">
      <c r="A975" s="1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4.25" customHeight="1">
      <c r="A976" s="1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4.25" customHeight="1">
      <c r="A977" s="1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4.25" customHeight="1">
      <c r="A978" s="1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4.25" customHeight="1">
      <c r="A979" s="1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4.25" customHeight="1">
      <c r="A980" s="1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4.25" customHeight="1">
      <c r="A981" s="1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4.25" customHeight="1">
      <c r="A982" s="1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4.25" customHeight="1">
      <c r="A983" s="1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4.25" customHeight="1">
      <c r="A984" s="1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4.25" customHeight="1">
      <c r="A985" s="1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4.25" customHeight="1">
      <c r="A986" s="1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4.25" customHeight="1">
      <c r="A987" s="1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4.25" customHeight="1">
      <c r="A988" s="1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4.25" customHeight="1">
      <c r="A989" s="1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sheetData>
    <row r="1">
      <c r="A1" s="3" t="s">
        <v>0</v>
      </c>
      <c r="B1" s="6" t="s">
        <v>2</v>
      </c>
      <c r="C1" s="7"/>
      <c r="D1" s="7"/>
      <c r="E1" s="7"/>
      <c r="F1" s="9"/>
      <c r="G1" s="6" t="s">
        <v>4</v>
      </c>
      <c r="H1" s="7"/>
      <c r="I1" s="7"/>
      <c r="J1" s="7"/>
      <c r="K1" s="9"/>
      <c r="L1" s="6" t="s">
        <v>5</v>
      </c>
      <c r="M1" s="7"/>
      <c r="N1" s="7"/>
      <c r="O1" s="7"/>
      <c r="P1" s="9"/>
      <c r="Q1" s="6" t="s">
        <v>7</v>
      </c>
      <c r="R1" s="7"/>
      <c r="S1" s="7"/>
      <c r="T1" s="7"/>
      <c r="U1" s="9"/>
      <c r="V1" s="6" t="s">
        <v>8</v>
      </c>
      <c r="W1" s="7"/>
      <c r="X1" s="7"/>
      <c r="Y1" s="7"/>
      <c r="Z1" s="9"/>
      <c r="AA1" s="6" t="s">
        <v>9</v>
      </c>
      <c r="AB1" s="7"/>
      <c r="AC1" s="7"/>
      <c r="AD1" s="7"/>
      <c r="AE1" s="9"/>
      <c r="AF1" s="16" t="s">
        <v>11</v>
      </c>
      <c r="AG1" s="17"/>
      <c r="AH1" s="17"/>
      <c r="AI1" s="17"/>
      <c r="AJ1" s="19"/>
      <c r="AK1" s="21" t="s">
        <v>12</v>
      </c>
      <c r="AL1" s="7"/>
      <c r="AM1" s="7"/>
      <c r="AN1" s="7"/>
      <c r="AO1" s="9"/>
      <c r="AP1" s="25" t="s">
        <v>14</v>
      </c>
      <c r="AQ1" s="7"/>
      <c r="AR1" s="7"/>
      <c r="AS1" s="7"/>
      <c r="AT1" s="9"/>
      <c r="AU1" s="26" t="s">
        <v>15</v>
      </c>
      <c r="AV1" s="7"/>
      <c r="AW1" s="7"/>
      <c r="AX1" s="7"/>
      <c r="AY1" s="9"/>
    </row>
    <row r="2">
      <c r="A2" s="3"/>
      <c r="B2" s="28" t="s">
        <v>16</v>
      </c>
      <c r="C2" s="28" t="s">
        <v>17</v>
      </c>
      <c r="D2" s="28" t="s">
        <v>18</v>
      </c>
      <c r="E2" s="28" t="s">
        <v>20</v>
      </c>
      <c r="F2" s="28" t="s">
        <v>21</v>
      </c>
      <c r="G2" s="28" t="s">
        <v>16</v>
      </c>
      <c r="H2" s="28" t="s">
        <v>17</v>
      </c>
      <c r="I2" s="28" t="s">
        <v>18</v>
      </c>
      <c r="J2" s="28" t="s">
        <v>20</v>
      </c>
      <c r="K2" s="28" t="s">
        <v>21</v>
      </c>
      <c r="L2" s="28" t="s">
        <v>16</v>
      </c>
      <c r="M2" s="28" t="s">
        <v>17</v>
      </c>
      <c r="N2" s="28" t="s">
        <v>18</v>
      </c>
      <c r="O2" s="28" t="s">
        <v>20</v>
      </c>
      <c r="P2" s="28" t="s">
        <v>21</v>
      </c>
      <c r="Q2" s="28" t="s">
        <v>16</v>
      </c>
      <c r="R2" s="28" t="s">
        <v>17</v>
      </c>
      <c r="S2" s="28" t="s">
        <v>18</v>
      </c>
      <c r="T2" s="28" t="s">
        <v>20</v>
      </c>
      <c r="U2" s="28" t="s">
        <v>21</v>
      </c>
      <c r="V2" s="28" t="s">
        <v>16</v>
      </c>
      <c r="W2" s="28" t="s">
        <v>17</v>
      </c>
      <c r="X2" s="28" t="s">
        <v>18</v>
      </c>
      <c r="Y2" s="28" t="s">
        <v>20</v>
      </c>
      <c r="Z2" s="28" t="s">
        <v>21</v>
      </c>
      <c r="AA2" s="28" t="s">
        <v>16</v>
      </c>
      <c r="AB2" s="28" t="s">
        <v>17</v>
      </c>
      <c r="AC2" s="28" t="s">
        <v>18</v>
      </c>
      <c r="AD2" s="28" t="s">
        <v>20</v>
      </c>
      <c r="AE2" s="25" t="s">
        <v>21</v>
      </c>
      <c r="AF2" s="37" t="s">
        <v>16</v>
      </c>
      <c r="AG2" s="38" t="s">
        <v>17</v>
      </c>
      <c r="AH2" s="38" t="s">
        <v>18</v>
      </c>
      <c r="AI2" s="38" t="s">
        <v>20</v>
      </c>
      <c r="AJ2" s="39" t="s">
        <v>21</v>
      </c>
      <c r="AK2" s="243" t="s">
        <v>16</v>
      </c>
      <c r="AL2" s="28" t="s">
        <v>17</v>
      </c>
      <c r="AM2" s="28" t="s">
        <v>18</v>
      </c>
      <c r="AN2" s="28" t="s">
        <v>20</v>
      </c>
      <c r="AO2" s="261" t="s">
        <v>21</v>
      </c>
      <c r="AP2" s="28" t="s">
        <v>16</v>
      </c>
      <c r="AQ2" s="28" t="s">
        <v>17</v>
      </c>
      <c r="AR2" s="28" t="s">
        <v>18</v>
      </c>
      <c r="AS2" s="28" t="s">
        <v>20</v>
      </c>
      <c r="AT2" s="28" t="s">
        <v>21</v>
      </c>
      <c r="AU2" s="42" t="s">
        <v>16</v>
      </c>
      <c r="AV2" s="42" t="s">
        <v>17</v>
      </c>
      <c r="AW2" s="42" t="s">
        <v>18</v>
      </c>
      <c r="AX2" s="42" t="s">
        <v>20</v>
      </c>
      <c r="AY2" s="42" t="s">
        <v>21</v>
      </c>
    </row>
    <row r="3">
      <c r="A3" s="44">
        <v>46113.0</v>
      </c>
      <c r="B3" s="50"/>
      <c r="C3" s="50"/>
      <c r="D3" s="50"/>
      <c r="E3" s="50">
        <f t="shared" ref="E3:E32" si="2">sum(B3:D3)</f>
        <v>0</v>
      </c>
      <c r="F3" s="50"/>
      <c r="G3" s="53">
        <v>2900000.0</v>
      </c>
      <c r="H3" s="53"/>
      <c r="I3" s="53"/>
      <c r="J3" s="53">
        <f t="shared" ref="J3:J32" si="3">sum(G3:I3)</f>
        <v>2900000</v>
      </c>
      <c r="K3" s="53"/>
      <c r="L3" s="56"/>
      <c r="M3" s="56">
        <v>5920000.0</v>
      </c>
      <c r="N3" s="56">
        <v>1.25E7</v>
      </c>
      <c r="O3" s="56">
        <f t="shared" ref="O3:O32" si="4">sum(L3:N3)</f>
        <v>18420000</v>
      </c>
      <c r="P3" s="56">
        <v>0.0</v>
      </c>
      <c r="Q3" s="50">
        <f>APRIL!E9-R3-S3</f>
        <v>9800000</v>
      </c>
      <c r="R3" s="50">
        <v>0.0</v>
      </c>
      <c r="S3" s="50">
        <v>0.0</v>
      </c>
      <c r="T3" s="50">
        <f t="shared" ref="T3:T32" si="5">sum(Q3:S3)</f>
        <v>9800000</v>
      </c>
      <c r="U3" s="64"/>
      <c r="V3" s="66">
        <v>7600000.0</v>
      </c>
      <c r="W3" s="68"/>
      <c r="X3" s="68"/>
      <c r="Y3" s="68">
        <f t="shared" ref="Y3:Y32" si="6">sum(V3:X3)</f>
        <v>7600000</v>
      </c>
      <c r="Z3" s="73"/>
      <c r="AA3" s="73"/>
      <c r="AB3" s="73"/>
      <c r="AC3" s="73"/>
      <c r="AD3" s="50">
        <f t="shared" ref="AD3:AD32" si="7">sum(AA3:AC3)</f>
        <v>0</v>
      </c>
      <c r="AF3" s="73">
        <f>+APRIL!H9-(AG3+AH3+AJ3)</f>
        <v>0</v>
      </c>
      <c r="AG3" s="50">
        <v>0.0</v>
      </c>
      <c r="AH3" s="50">
        <v>0.0</v>
      </c>
      <c r="AI3" s="50">
        <f t="shared" ref="AI3:AI32" si="8">AF3+AG3+AH3+AJ3</f>
        <v>0</v>
      </c>
      <c r="AJ3" s="73">
        <v>0.0</v>
      </c>
      <c r="AK3" s="244">
        <v>8100000.0</v>
      </c>
      <c r="AL3" s="81">
        <v>3600000.0</v>
      </c>
      <c r="AM3" s="81">
        <v>1.68E7</v>
      </c>
      <c r="AN3" s="244">
        <f t="shared" ref="AN3:AN32" si="9">sum(AK3:AM3)</f>
        <v>28500000</v>
      </c>
      <c r="AO3" s="262">
        <v>0.0</v>
      </c>
      <c r="AP3" s="82">
        <v>9800000.0</v>
      </c>
      <c r="AQ3" s="83"/>
      <c r="AR3" s="83"/>
      <c r="AS3" s="50">
        <f t="shared" ref="AS3:AS6" si="10">sum(AP3:AR3)</f>
        <v>9800000</v>
      </c>
      <c r="AT3" s="84"/>
      <c r="AU3" s="86">
        <f t="shared" ref="AU3:AW3" si="1">SUM(B3,G3,L3,Q3,V3,AA3,AF3,AK3,AP3)</f>
        <v>38200000</v>
      </c>
      <c r="AV3" s="86">
        <f t="shared" si="1"/>
        <v>9520000</v>
      </c>
      <c r="AW3" s="86">
        <f t="shared" si="1"/>
        <v>29300000</v>
      </c>
      <c r="AX3" s="86">
        <f t="shared" ref="AX3:AX32" si="12">E3+J3+O3+T3+Y3+AD3+AI3+AN3+AS3</f>
        <v>77020000</v>
      </c>
      <c r="AY3" s="86"/>
    </row>
    <row r="4">
      <c r="A4" s="44">
        <v>46114.0</v>
      </c>
      <c r="B4" s="50">
        <v>2500000.0</v>
      </c>
      <c r="C4" s="50">
        <v>1.3536E7</v>
      </c>
      <c r="D4" s="50"/>
      <c r="E4" s="50">
        <f t="shared" si="2"/>
        <v>16036000</v>
      </c>
      <c r="F4" s="50"/>
      <c r="G4" s="53">
        <f>APRIL!C10-H4-I4</f>
        <v>18040000</v>
      </c>
      <c r="H4" s="53"/>
      <c r="I4" s="53">
        <f>4320000+1965000</f>
        <v>6285000</v>
      </c>
      <c r="J4" s="53">
        <f t="shared" si="3"/>
        <v>24325000</v>
      </c>
      <c r="K4" s="53"/>
      <c r="L4" s="56">
        <v>7100000.0</v>
      </c>
      <c r="M4" s="56">
        <v>3.038E7</v>
      </c>
      <c r="N4" s="56"/>
      <c r="O4" s="56">
        <f t="shared" si="4"/>
        <v>37480000</v>
      </c>
      <c r="P4" s="56"/>
      <c r="Q4" s="50">
        <f>APRIL!E10-R4-S4</f>
        <v>10200000</v>
      </c>
      <c r="R4" s="50">
        <v>0.0</v>
      </c>
      <c r="S4" s="50">
        <v>4100000.0</v>
      </c>
      <c r="T4" s="50">
        <f t="shared" si="5"/>
        <v>14300000</v>
      </c>
      <c r="U4" s="97"/>
      <c r="V4" s="66"/>
      <c r="W4" s="68"/>
      <c r="X4" s="68">
        <v>1.6164E7</v>
      </c>
      <c r="Y4" s="68">
        <f t="shared" si="6"/>
        <v>16164000</v>
      </c>
      <c r="Z4" s="98"/>
      <c r="AA4" s="73">
        <v>2250000.0</v>
      </c>
      <c r="AB4" s="73"/>
      <c r="AC4" s="73"/>
      <c r="AD4" s="50">
        <f t="shared" si="7"/>
        <v>2250000</v>
      </c>
      <c r="AE4" s="73"/>
      <c r="AF4" s="73">
        <f>+APRIL!H10-(AG4+AH4+AJ4)</f>
        <v>22280000</v>
      </c>
      <c r="AG4" s="101">
        <v>0.0</v>
      </c>
      <c r="AH4" s="50">
        <v>0.0</v>
      </c>
      <c r="AI4" s="50">
        <f t="shared" si="8"/>
        <v>22280000</v>
      </c>
      <c r="AJ4" s="101">
        <v>0.0</v>
      </c>
      <c r="AK4" s="245">
        <v>2.5238E7</v>
      </c>
      <c r="AL4" s="246"/>
      <c r="AM4" s="246"/>
      <c r="AN4" s="244">
        <f t="shared" si="9"/>
        <v>25238000</v>
      </c>
      <c r="AO4" s="263">
        <v>0.0</v>
      </c>
      <c r="AP4" s="103">
        <v>2.48895E7</v>
      </c>
      <c r="AQ4" s="83"/>
      <c r="AR4" s="83"/>
      <c r="AS4" s="50">
        <f t="shared" si="10"/>
        <v>24889500</v>
      </c>
      <c r="AT4" s="84"/>
      <c r="AU4" s="86">
        <f t="shared" ref="AU4:AW4" si="11">SUM(B4,G4,L4,Q4,V4,AA4,AF4,AK4,AP4)</f>
        <v>112497500</v>
      </c>
      <c r="AV4" s="86">
        <f t="shared" si="11"/>
        <v>43916000</v>
      </c>
      <c r="AW4" s="86">
        <f t="shared" si="11"/>
        <v>26549000</v>
      </c>
      <c r="AX4" s="86">
        <f t="shared" si="12"/>
        <v>182962500</v>
      </c>
      <c r="AY4" s="86"/>
    </row>
    <row r="5">
      <c r="A5" s="44">
        <v>46115.0</v>
      </c>
      <c r="B5" s="136">
        <v>6.05E7</v>
      </c>
      <c r="C5" s="50">
        <v>6050000.0</v>
      </c>
      <c r="D5" s="50">
        <v>5.1784E7</v>
      </c>
      <c r="E5" s="50">
        <f t="shared" si="2"/>
        <v>118334000</v>
      </c>
      <c r="F5" s="50"/>
      <c r="G5" s="53">
        <f>APRIL!C11-H5-I5</f>
        <v>18170000</v>
      </c>
      <c r="H5" s="53"/>
      <c r="I5" s="53">
        <v>5320000.0</v>
      </c>
      <c r="J5" s="53">
        <f t="shared" si="3"/>
        <v>23490000</v>
      </c>
      <c r="K5" s="53"/>
      <c r="L5" s="56">
        <v>5.107E7</v>
      </c>
      <c r="M5" s="56"/>
      <c r="N5" s="56">
        <v>4.6195E7</v>
      </c>
      <c r="O5" s="56">
        <f t="shared" si="4"/>
        <v>97265000</v>
      </c>
      <c r="P5" s="56"/>
      <c r="Q5" s="50">
        <f>APRIL!E11-R5-S5</f>
        <v>45100000</v>
      </c>
      <c r="R5" s="50">
        <v>0.0</v>
      </c>
      <c r="S5" s="50">
        <v>1.0935E7</v>
      </c>
      <c r="T5" s="50">
        <f t="shared" si="5"/>
        <v>56035000</v>
      </c>
      <c r="U5" s="64"/>
      <c r="V5" s="66">
        <v>4.8718E7</v>
      </c>
      <c r="W5" s="68">
        <v>1.5345E7</v>
      </c>
      <c r="X5" s="68">
        <v>1.16955E7</v>
      </c>
      <c r="Y5" s="68">
        <f t="shared" si="6"/>
        <v>75758500</v>
      </c>
      <c r="Z5" s="73"/>
      <c r="AA5" s="65">
        <v>1.562E7</v>
      </c>
      <c r="AB5" s="73"/>
      <c r="AC5" s="73"/>
      <c r="AD5" s="50">
        <f t="shared" si="7"/>
        <v>15620000</v>
      </c>
      <c r="AE5" s="73"/>
      <c r="AF5" s="73">
        <f>+APRIL!H11-(AG5+AH5+AJ5)</f>
        <v>19768500</v>
      </c>
      <c r="AG5" s="101">
        <v>0.0</v>
      </c>
      <c r="AH5" s="50">
        <v>0.0</v>
      </c>
      <c r="AI5" s="50">
        <f t="shared" si="8"/>
        <v>19768500</v>
      </c>
      <c r="AJ5" s="73">
        <v>0.0</v>
      </c>
      <c r="AK5" s="244">
        <v>0.0</v>
      </c>
      <c r="AL5" s="81">
        <v>1.29E7</v>
      </c>
      <c r="AM5" s="81">
        <v>4445000.0</v>
      </c>
      <c r="AN5" s="244">
        <f t="shared" si="9"/>
        <v>17345000</v>
      </c>
      <c r="AO5" s="108">
        <v>0.0</v>
      </c>
      <c r="AP5" s="108">
        <v>2.493E7</v>
      </c>
      <c r="AQ5" s="108">
        <v>1.33425E7</v>
      </c>
      <c r="AR5" s="108">
        <v>0.0</v>
      </c>
      <c r="AS5" s="50">
        <f t="shared" si="10"/>
        <v>38272500</v>
      </c>
      <c r="AT5" s="84"/>
      <c r="AU5" s="86">
        <f t="shared" ref="AU5:AW5" si="13">SUM(B5,G5,L5,Q5,V5,AA5,AF5,AK5,AP5)</f>
        <v>283876500</v>
      </c>
      <c r="AV5" s="86">
        <f t="shared" si="13"/>
        <v>47637500</v>
      </c>
      <c r="AW5" s="86">
        <f t="shared" si="13"/>
        <v>130374500</v>
      </c>
      <c r="AX5" s="86">
        <f t="shared" si="12"/>
        <v>461888500</v>
      </c>
      <c r="AY5" s="86"/>
    </row>
    <row r="6">
      <c r="A6" s="44">
        <v>46116.0</v>
      </c>
      <c r="B6" s="50">
        <v>4.7238E7</v>
      </c>
      <c r="C6" s="50" t="s">
        <v>27</v>
      </c>
      <c r="D6" s="50">
        <v>3.6135E7</v>
      </c>
      <c r="E6" s="50">
        <f t="shared" si="2"/>
        <v>83373000</v>
      </c>
      <c r="F6" s="50"/>
      <c r="G6" s="53">
        <f>APRIL!C12-H6-I6</f>
        <v>15920000</v>
      </c>
      <c r="H6" s="53"/>
      <c r="I6" s="53"/>
      <c r="J6" s="53">
        <f t="shared" si="3"/>
        <v>15920000</v>
      </c>
      <c r="K6" s="53"/>
      <c r="L6" s="56">
        <v>5.2942E7</v>
      </c>
      <c r="M6" s="56">
        <v>7200000.0</v>
      </c>
      <c r="N6" s="56">
        <v>0.0</v>
      </c>
      <c r="O6" s="56">
        <f t="shared" si="4"/>
        <v>60142000</v>
      </c>
      <c r="P6" s="56"/>
      <c r="Q6" s="50">
        <f>APRIL!E12-R6-S6</f>
        <v>27240000</v>
      </c>
      <c r="R6" s="50">
        <v>0.0</v>
      </c>
      <c r="S6" s="50">
        <v>2.0526E7</v>
      </c>
      <c r="T6" s="50">
        <f t="shared" si="5"/>
        <v>47766000</v>
      </c>
      <c r="U6" s="64"/>
      <c r="V6" s="66">
        <v>5.26495E7</v>
      </c>
      <c r="W6" s="68"/>
      <c r="X6" s="68">
        <v>2.00915E7</v>
      </c>
      <c r="Y6" s="68">
        <f t="shared" si="6"/>
        <v>72741000</v>
      </c>
      <c r="Z6" s="73"/>
      <c r="AA6" s="73">
        <v>1.55E7</v>
      </c>
      <c r="AB6" s="73"/>
      <c r="AC6" s="73"/>
      <c r="AD6" s="50">
        <f t="shared" si="7"/>
        <v>15500000</v>
      </c>
      <c r="AE6" s="73"/>
      <c r="AF6" s="73">
        <f>+APRIL!H12-(AG6+AH6+AJ6)</f>
        <v>37400000</v>
      </c>
      <c r="AG6" s="101">
        <v>0.0</v>
      </c>
      <c r="AH6" s="50">
        <v>2.6118E7</v>
      </c>
      <c r="AI6" s="50">
        <f t="shared" si="8"/>
        <v>63518000</v>
      </c>
      <c r="AJ6" s="73">
        <v>0.0</v>
      </c>
      <c r="AK6" s="244">
        <v>0.0</v>
      </c>
      <c r="AL6" s="81">
        <v>0.0</v>
      </c>
      <c r="AM6" s="81">
        <v>3900000.0</v>
      </c>
      <c r="AN6" s="244">
        <f t="shared" si="9"/>
        <v>3900000</v>
      </c>
      <c r="AO6" s="262">
        <v>0.0</v>
      </c>
      <c r="AP6" s="82"/>
      <c r="AQ6" s="83"/>
      <c r="AR6" s="83">
        <v>5900000.0</v>
      </c>
      <c r="AS6" s="50">
        <f t="shared" si="10"/>
        <v>5900000</v>
      </c>
      <c r="AT6" s="84"/>
      <c r="AU6" s="86">
        <f t="shared" ref="AU6:AW6" si="14">SUM(B6,G6,L6,Q6,V6,AA6,AF6,AK6,AP6)</f>
        <v>248889500</v>
      </c>
      <c r="AV6" s="86">
        <f t="shared" si="14"/>
        <v>7200000</v>
      </c>
      <c r="AW6" s="86">
        <f t="shared" si="14"/>
        <v>112670500</v>
      </c>
      <c r="AX6" s="86">
        <f t="shared" si="12"/>
        <v>368760000</v>
      </c>
      <c r="AY6" s="86"/>
    </row>
    <row r="7">
      <c r="A7" s="44">
        <v>46117.0</v>
      </c>
      <c r="B7" s="50">
        <v>1.25E7</v>
      </c>
      <c r="C7" s="50">
        <v>1.8522E7</v>
      </c>
      <c r="D7" s="50">
        <v>5.569E7</v>
      </c>
      <c r="E7" s="50">
        <f t="shared" si="2"/>
        <v>86712000</v>
      </c>
      <c r="F7" s="50"/>
      <c r="G7" s="53">
        <f>APRIL!C13-H7-I7</f>
        <v>13700000</v>
      </c>
      <c r="H7" s="53"/>
      <c r="I7" s="53">
        <v>1.161E7</v>
      </c>
      <c r="J7" s="53">
        <f t="shared" si="3"/>
        <v>25310000</v>
      </c>
      <c r="K7" s="53"/>
      <c r="L7" s="56">
        <v>1.22E7</v>
      </c>
      <c r="M7" s="94">
        <v>4900000.0</v>
      </c>
      <c r="N7" s="56">
        <v>3.938E7</v>
      </c>
      <c r="O7" s="56">
        <f t="shared" si="4"/>
        <v>56480000</v>
      </c>
      <c r="P7" s="94"/>
      <c r="Q7" s="50">
        <f>APRIL!E13-R7-S7</f>
        <v>27260000</v>
      </c>
      <c r="R7" s="122">
        <v>0.0</v>
      </c>
      <c r="S7" s="122">
        <v>1.875525E7</v>
      </c>
      <c r="T7" s="50">
        <f t="shared" si="5"/>
        <v>46015250</v>
      </c>
      <c r="U7" s="123"/>
      <c r="V7" s="124"/>
      <c r="W7" s="68"/>
      <c r="X7" s="68">
        <v>1.948E7</v>
      </c>
      <c r="Y7" s="68">
        <f t="shared" si="6"/>
        <v>19480000</v>
      </c>
      <c r="Z7" s="98"/>
      <c r="AA7" s="73">
        <v>1.877E7</v>
      </c>
      <c r="AB7" s="73"/>
      <c r="AC7" s="73"/>
      <c r="AD7" s="50">
        <f t="shared" si="7"/>
        <v>18770000</v>
      </c>
      <c r="AE7" s="73"/>
      <c r="AF7" s="73">
        <f>+APRIL!H13-(AG7+AH7+AJ7)</f>
        <v>37120000</v>
      </c>
      <c r="AG7" s="101">
        <v>6800000.0</v>
      </c>
      <c r="AH7" s="50">
        <v>1.14615E7</v>
      </c>
      <c r="AI7" s="50">
        <f t="shared" si="8"/>
        <v>55381500</v>
      </c>
      <c r="AJ7" s="50">
        <v>0.0</v>
      </c>
      <c r="AK7" s="244">
        <v>0.0</v>
      </c>
      <c r="AL7" s="81">
        <v>0.0</v>
      </c>
      <c r="AM7" s="81">
        <v>0.0</v>
      </c>
      <c r="AN7" s="244">
        <f t="shared" si="9"/>
        <v>0</v>
      </c>
      <c r="AO7" s="262">
        <v>0.0</v>
      </c>
      <c r="AP7" s="82">
        <v>1.538E7</v>
      </c>
      <c r="AQ7" s="83">
        <v>0.0</v>
      </c>
      <c r="AR7" s="83">
        <v>0.0</v>
      </c>
      <c r="AS7" s="50">
        <v>0.0</v>
      </c>
      <c r="AT7" s="83">
        <v>0.0</v>
      </c>
      <c r="AU7" s="86">
        <f t="shared" ref="AU7:AW7" si="15">SUM(B7,G7,L7,Q7,V7,AA7,AF7,AK7,AP7)</f>
        <v>136930000</v>
      </c>
      <c r="AV7" s="86">
        <f t="shared" si="15"/>
        <v>30222000</v>
      </c>
      <c r="AW7" s="86">
        <f t="shared" si="15"/>
        <v>156376750</v>
      </c>
      <c r="AX7" s="86">
        <f t="shared" si="12"/>
        <v>308148750</v>
      </c>
      <c r="AY7" s="86"/>
    </row>
    <row r="8">
      <c r="A8" s="44">
        <v>46118.0</v>
      </c>
      <c r="B8" s="136">
        <v>2.0285E7</v>
      </c>
      <c r="C8" s="50"/>
      <c r="D8" s="50"/>
      <c r="E8" s="50">
        <f t="shared" si="2"/>
        <v>20285000</v>
      </c>
      <c r="F8" s="50"/>
      <c r="G8" s="53">
        <f>APRIL!C14-H8-I8</f>
        <v>25640000</v>
      </c>
      <c r="H8" s="53"/>
      <c r="I8" s="53">
        <v>1.296E7</v>
      </c>
      <c r="J8" s="53">
        <f t="shared" si="3"/>
        <v>38600000</v>
      </c>
      <c r="K8" s="53"/>
      <c r="L8" s="56">
        <v>1.82E7</v>
      </c>
      <c r="M8" s="56">
        <v>0.0</v>
      </c>
      <c r="N8" s="56">
        <v>2.88E7</v>
      </c>
      <c r="O8" s="56">
        <f t="shared" si="4"/>
        <v>47000000</v>
      </c>
      <c r="P8" s="56"/>
      <c r="Q8" s="50">
        <f>APRIL!E14-R8-S8</f>
        <v>21700000</v>
      </c>
      <c r="R8" s="50">
        <v>0.0</v>
      </c>
      <c r="S8" s="50">
        <v>1.4385E7</v>
      </c>
      <c r="T8" s="50">
        <f t="shared" si="5"/>
        <v>36085000</v>
      </c>
      <c r="U8" s="64"/>
      <c r="V8" s="66">
        <v>1.998E7</v>
      </c>
      <c r="W8" s="68"/>
      <c r="X8" s="68">
        <v>1.448E7</v>
      </c>
      <c r="Y8" s="68">
        <f t="shared" si="6"/>
        <v>34460000</v>
      </c>
      <c r="Z8" s="73"/>
      <c r="AA8" s="73">
        <v>3800000.0</v>
      </c>
      <c r="AB8" s="73">
        <v>3300000.0</v>
      </c>
      <c r="AC8" s="73"/>
      <c r="AD8" s="50">
        <f t="shared" si="7"/>
        <v>7100000</v>
      </c>
      <c r="AE8" s="73"/>
      <c r="AF8" s="73">
        <f>+APRIL!H14-(AG8+AH8+AJ8)</f>
        <v>0</v>
      </c>
      <c r="AG8" s="101">
        <v>0.0</v>
      </c>
      <c r="AH8" s="50">
        <v>8200000.0</v>
      </c>
      <c r="AI8" s="50">
        <f t="shared" si="8"/>
        <v>18400000</v>
      </c>
      <c r="AJ8" s="101">
        <v>1.02E7</v>
      </c>
      <c r="AK8" s="245">
        <v>0.0</v>
      </c>
      <c r="AL8" s="81">
        <v>0.0</v>
      </c>
      <c r="AM8" s="246">
        <v>2.63E7</v>
      </c>
      <c r="AN8" s="244">
        <f t="shared" si="9"/>
        <v>26300000</v>
      </c>
      <c r="AO8" s="263">
        <v>0.0</v>
      </c>
      <c r="AP8" s="136">
        <v>8648750.0</v>
      </c>
      <c r="AQ8" s="83">
        <v>0.0</v>
      </c>
      <c r="AR8" s="83">
        <v>0.0</v>
      </c>
      <c r="AS8" s="50">
        <f t="shared" ref="AS8:AS32" si="17">sum(AP8:AR8)</f>
        <v>8648750</v>
      </c>
      <c r="AT8" s="84"/>
      <c r="AU8" s="86">
        <f t="shared" ref="AU8:AW8" si="16">SUM(B8,G8,L8,Q8,V8,AA8,AF8,AK8,AP8)</f>
        <v>118253750</v>
      </c>
      <c r="AV8" s="86">
        <f t="shared" si="16"/>
        <v>3300000</v>
      </c>
      <c r="AW8" s="86">
        <f t="shared" si="16"/>
        <v>105125000</v>
      </c>
      <c r="AX8" s="86">
        <f t="shared" si="12"/>
        <v>236878750</v>
      </c>
      <c r="AY8" s="86"/>
    </row>
    <row r="9">
      <c r="A9" s="44">
        <v>46119.0</v>
      </c>
      <c r="B9" s="50">
        <v>1.5319E7</v>
      </c>
      <c r="C9" s="50"/>
      <c r="D9" s="50">
        <v>1.27755E7</v>
      </c>
      <c r="E9" s="50">
        <f t="shared" si="2"/>
        <v>28094500</v>
      </c>
      <c r="F9" s="50">
        <v>1.27755E7</v>
      </c>
      <c r="G9" s="53">
        <f>APRIL!C15-H9-I9</f>
        <v>27070000</v>
      </c>
      <c r="H9" s="53"/>
      <c r="I9" s="53"/>
      <c r="J9" s="53">
        <f t="shared" si="3"/>
        <v>27070000</v>
      </c>
      <c r="K9" s="53"/>
      <c r="L9" s="56">
        <v>0.0</v>
      </c>
      <c r="M9" s="56">
        <v>0.0</v>
      </c>
      <c r="N9" s="56">
        <v>1.7838E7</v>
      </c>
      <c r="O9" s="56">
        <f t="shared" si="4"/>
        <v>17838000</v>
      </c>
      <c r="P9" s="56"/>
      <c r="Q9" s="50">
        <f>APRIL!E15-R9-S9</f>
        <v>28558500</v>
      </c>
      <c r="R9" s="50">
        <v>0.0</v>
      </c>
      <c r="S9" s="50">
        <v>0.0</v>
      </c>
      <c r="T9" s="50">
        <f t="shared" si="5"/>
        <v>28558500</v>
      </c>
      <c r="U9" s="64"/>
      <c r="V9" s="66">
        <v>7600000.0</v>
      </c>
      <c r="W9" s="68">
        <v>3800000.0</v>
      </c>
      <c r="X9" s="68">
        <v>1.5075E7</v>
      </c>
      <c r="Y9" s="68">
        <f t="shared" si="6"/>
        <v>26475000</v>
      </c>
      <c r="Z9" s="50"/>
      <c r="AA9" s="164">
        <v>5350000.0</v>
      </c>
      <c r="AB9" s="73"/>
      <c r="AC9" s="73"/>
      <c r="AD9" s="50">
        <f t="shared" si="7"/>
        <v>5350000</v>
      </c>
      <c r="AE9" s="73"/>
      <c r="AF9" s="73">
        <f>+APRIL!H15-(AG9+AH9+AJ9)</f>
        <v>34190000</v>
      </c>
      <c r="AG9" s="101">
        <v>9500000.0</v>
      </c>
      <c r="AH9" s="50">
        <v>6200000.0</v>
      </c>
      <c r="AI9" s="50">
        <f t="shared" si="8"/>
        <v>49890000</v>
      </c>
      <c r="AJ9" s="50">
        <v>0.0</v>
      </c>
      <c r="AK9" s="244">
        <f>6000000+12000000</f>
        <v>18000000</v>
      </c>
      <c r="AL9" s="81">
        <v>0.0</v>
      </c>
      <c r="AM9" s="81">
        <v>1.06E7</v>
      </c>
      <c r="AN9" s="244">
        <f t="shared" si="9"/>
        <v>28600000</v>
      </c>
      <c r="AO9" s="262">
        <v>0.0</v>
      </c>
      <c r="AP9" s="82">
        <v>7500000.0</v>
      </c>
      <c r="AQ9" s="83">
        <v>4000000.0</v>
      </c>
      <c r="AR9" s="83"/>
      <c r="AS9" s="50">
        <f t="shared" si="17"/>
        <v>11500000</v>
      </c>
      <c r="AT9" s="83">
        <v>0.0</v>
      </c>
      <c r="AU9" s="86">
        <f t="shared" ref="AU9:AW9" si="18">SUM(B9,G9,L9,Q9,V9,AA9,AF9,AK9,AP9)</f>
        <v>143587500</v>
      </c>
      <c r="AV9" s="86">
        <f t="shared" si="18"/>
        <v>17300000</v>
      </c>
      <c r="AW9" s="86">
        <f t="shared" si="18"/>
        <v>62488500</v>
      </c>
      <c r="AX9" s="86">
        <f t="shared" si="12"/>
        <v>223376000</v>
      </c>
      <c r="AY9" s="86"/>
    </row>
    <row r="10">
      <c r="A10" s="44">
        <v>46120.0</v>
      </c>
      <c r="B10" s="50">
        <v>6200000.0</v>
      </c>
      <c r="C10" s="50"/>
      <c r="D10" s="50">
        <v>2.278E7</v>
      </c>
      <c r="E10" s="50">
        <f t="shared" si="2"/>
        <v>28980000</v>
      </c>
      <c r="F10" s="50"/>
      <c r="G10" s="53">
        <f>APRIL!C16-H10-I10</f>
        <v>25640000</v>
      </c>
      <c r="H10" s="53">
        <v>1.4661E7</v>
      </c>
      <c r="I10" s="53"/>
      <c r="J10" s="53">
        <f t="shared" si="3"/>
        <v>40301000</v>
      </c>
      <c r="K10" s="53"/>
      <c r="L10" s="56">
        <v>6640000.0</v>
      </c>
      <c r="M10" s="56"/>
      <c r="N10" s="56"/>
      <c r="O10" s="56">
        <f t="shared" si="4"/>
        <v>6640000</v>
      </c>
      <c r="P10" s="56"/>
      <c r="Q10" s="50">
        <f>APRIL!E16-R10-S10</f>
        <v>25400000</v>
      </c>
      <c r="R10" s="50">
        <v>2.62E7</v>
      </c>
      <c r="S10" s="50">
        <v>3.3966E7</v>
      </c>
      <c r="T10" s="50">
        <f t="shared" si="5"/>
        <v>85566000</v>
      </c>
      <c r="U10" s="64"/>
      <c r="V10" s="265">
        <f>35492000+12235750</f>
        <v>47727750</v>
      </c>
      <c r="W10" s="161">
        <v>8861250.0</v>
      </c>
      <c r="X10" s="161">
        <f>42482000+4720000</f>
        <v>47202000</v>
      </c>
      <c r="Y10" s="68">
        <f t="shared" si="6"/>
        <v>103791000</v>
      </c>
      <c r="Z10" s="164"/>
      <c r="AA10" s="164">
        <v>6625000.0</v>
      </c>
      <c r="AB10" s="73"/>
      <c r="AC10" s="73"/>
      <c r="AD10" s="50">
        <f t="shared" si="7"/>
        <v>6625000</v>
      </c>
      <c r="AE10" s="73"/>
      <c r="AF10" s="73">
        <f>+APRIL!H16-(AG10+AH10+AJ10)</f>
        <v>22150000</v>
      </c>
      <c r="AG10" s="101">
        <v>0.0</v>
      </c>
      <c r="AH10" s="50">
        <v>2.705E7</v>
      </c>
      <c r="AI10" s="50">
        <f t="shared" si="8"/>
        <v>49200000</v>
      </c>
      <c r="AJ10" s="50">
        <v>0.0</v>
      </c>
      <c r="AK10" s="244">
        <v>7411500.0</v>
      </c>
      <c r="AL10" s="81"/>
      <c r="AM10" s="81">
        <v>1.22E7</v>
      </c>
      <c r="AN10" s="244">
        <f t="shared" si="9"/>
        <v>19611500</v>
      </c>
      <c r="AO10" s="262">
        <v>0.0</v>
      </c>
      <c r="AP10" s="82">
        <v>2.73485E7</v>
      </c>
      <c r="AQ10" s="83">
        <v>0.0</v>
      </c>
      <c r="AR10" s="83">
        <v>0.0</v>
      </c>
      <c r="AS10" s="50">
        <f t="shared" si="17"/>
        <v>27348500</v>
      </c>
      <c r="AT10" s="84"/>
      <c r="AU10" s="86">
        <f t="shared" ref="AU10:AW10" si="19">SUM(B10,G10,L10,Q10,V10,AA10,AF10,AK10,AP10)</f>
        <v>175142750</v>
      </c>
      <c r="AV10" s="86">
        <f t="shared" si="19"/>
        <v>49722250</v>
      </c>
      <c r="AW10" s="86">
        <f t="shared" si="19"/>
        <v>143198000</v>
      </c>
      <c r="AX10" s="86">
        <f t="shared" si="12"/>
        <v>368063000</v>
      </c>
      <c r="AY10" s="86"/>
    </row>
    <row r="11">
      <c r="A11" s="44">
        <v>46121.0</v>
      </c>
      <c r="B11" s="50">
        <v>2.178E7</v>
      </c>
      <c r="C11" s="60"/>
      <c r="D11" s="60">
        <v>4.347E7</v>
      </c>
      <c r="E11" s="50">
        <f t="shared" si="2"/>
        <v>65250000</v>
      </c>
      <c r="F11" s="60"/>
      <c r="G11" s="53">
        <f>APRIL!C17-H11-I11</f>
        <v>6200000</v>
      </c>
      <c r="H11" s="53"/>
      <c r="I11" s="53">
        <v>3975000.0</v>
      </c>
      <c r="J11" s="53">
        <f t="shared" si="3"/>
        <v>10175000</v>
      </c>
      <c r="K11" s="53"/>
      <c r="L11" s="56"/>
      <c r="M11" s="56"/>
      <c r="N11" s="56">
        <v>1.4892E7</v>
      </c>
      <c r="O11" s="56">
        <f t="shared" si="4"/>
        <v>14892000</v>
      </c>
      <c r="P11" s="56"/>
      <c r="Q11" s="50">
        <f>APRIL!E17-R11-S11</f>
        <v>23641000</v>
      </c>
      <c r="R11" s="50"/>
      <c r="S11" s="50">
        <v>1.395E7</v>
      </c>
      <c r="T11" s="50">
        <f t="shared" si="5"/>
        <v>37591000</v>
      </c>
      <c r="U11" s="64"/>
      <c r="V11" s="66">
        <v>8883000.0</v>
      </c>
      <c r="W11" s="175"/>
      <c r="X11" s="175">
        <v>1.25E7</v>
      </c>
      <c r="Y11" s="68">
        <f t="shared" si="6"/>
        <v>21383000</v>
      </c>
      <c r="Z11" s="164"/>
      <c r="AA11" s="164">
        <v>8900000.0</v>
      </c>
      <c r="AB11" s="73">
        <v>1.35E7</v>
      </c>
      <c r="AC11" s="73"/>
      <c r="AD11" s="50">
        <f t="shared" si="7"/>
        <v>22400000</v>
      </c>
      <c r="AE11" s="73"/>
      <c r="AF11" s="73">
        <f>+APRIL!H17-(AG11+AH11+AJ11)</f>
        <v>6000000</v>
      </c>
      <c r="AG11" s="101">
        <v>0.0</v>
      </c>
      <c r="AH11" s="50">
        <v>1.07E7</v>
      </c>
      <c r="AI11" s="50">
        <f t="shared" si="8"/>
        <v>16700000</v>
      </c>
      <c r="AJ11" s="50">
        <v>0.0</v>
      </c>
      <c r="AK11" s="245">
        <v>0.0</v>
      </c>
      <c r="AL11" s="81">
        <v>1.1718E7</v>
      </c>
      <c r="AM11" s="257">
        <v>0.0</v>
      </c>
      <c r="AN11" s="244">
        <f t="shared" si="9"/>
        <v>11718000</v>
      </c>
      <c r="AO11" s="262">
        <v>0.0</v>
      </c>
      <c r="AP11" s="73">
        <v>1.50465E7</v>
      </c>
      <c r="AQ11" s="83">
        <v>0.0</v>
      </c>
      <c r="AR11" s="83">
        <v>0.0</v>
      </c>
      <c r="AS11" s="50">
        <f t="shared" si="17"/>
        <v>15046500</v>
      </c>
      <c r="AT11" s="84"/>
      <c r="AU11" s="86">
        <f t="shared" ref="AU11:AW11" si="20">SUM(B11,G11,L11,Q11,V11,AA11,AF11,AK11,AP11)</f>
        <v>90450500</v>
      </c>
      <c r="AV11" s="86">
        <f t="shared" si="20"/>
        <v>25218000</v>
      </c>
      <c r="AW11" s="86">
        <f t="shared" si="20"/>
        <v>99487000</v>
      </c>
      <c r="AX11" s="86">
        <f t="shared" si="12"/>
        <v>215155500</v>
      </c>
      <c r="AY11" s="86"/>
    </row>
    <row r="12">
      <c r="A12" s="44">
        <v>46122.0</v>
      </c>
      <c r="B12" s="256">
        <f>35973500-D12</f>
        <v>12774000</v>
      </c>
      <c r="C12" s="50"/>
      <c r="D12" s="50">
        <v>2.31995E7</v>
      </c>
      <c r="E12" s="50">
        <f t="shared" si="2"/>
        <v>35973500</v>
      </c>
      <c r="F12" s="50"/>
      <c r="G12" s="53">
        <f>APRIL!C18-H12-I12</f>
        <v>3520000</v>
      </c>
      <c r="H12" s="53"/>
      <c r="I12" s="53">
        <v>1.215E7</v>
      </c>
      <c r="J12" s="53">
        <f t="shared" si="3"/>
        <v>15670000</v>
      </c>
      <c r="K12" s="53"/>
      <c r="L12" s="56">
        <v>1.285E7</v>
      </c>
      <c r="M12" s="56"/>
      <c r="N12" s="56">
        <v>4.0345E7</v>
      </c>
      <c r="O12" s="56">
        <f t="shared" si="4"/>
        <v>53195000</v>
      </c>
      <c r="P12" s="56"/>
      <c r="Q12" s="50">
        <f>APRIL!E18-R12-S12</f>
        <v>0</v>
      </c>
      <c r="R12" s="50"/>
      <c r="S12" s="50">
        <v>7200000.0</v>
      </c>
      <c r="T12" s="50">
        <f t="shared" si="5"/>
        <v>7200000</v>
      </c>
      <c r="U12" s="64"/>
      <c r="V12" s="66"/>
      <c r="W12" s="68">
        <v>8311500.0</v>
      </c>
      <c r="X12" s="68">
        <v>3.076E7</v>
      </c>
      <c r="Y12" s="68">
        <f t="shared" si="6"/>
        <v>39071500</v>
      </c>
      <c r="Z12" s="73"/>
      <c r="AA12" s="164">
        <v>8180000.0</v>
      </c>
      <c r="AB12" s="73">
        <v>4100000.0</v>
      </c>
      <c r="AC12" s="73"/>
      <c r="AD12" s="50">
        <f t="shared" si="7"/>
        <v>12280000</v>
      </c>
      <c r="AE12" s="73"/>
      <c r="AF12" s="73">
        <f>+APRIL!H18-(AG12+AH12+AJ12)</f>
        <v>21911500</v>
      </c>
      <c r="AG12" s="101">
        <v>0.0</v>
      </c>
      <c r="AH12" s="50">
        <v>6400000.0</v>
      </c>
      <c r="AI12" s="50">
        <f t="shared" si="8"/>
        <v>28311500</v>
      </c>
      <c r="AJ12" s="50">
        <v>0.0</v>
      </c>
      <c r="AK12" s="244">
        <v>1.24E7</v>
      </c>
      <c r="AL12" s="81"/>
      <c r="AM12" s="257">
        <v>1.07E7</v>
      </c>
      <c r="AN12" s="244">
        <f t="shared" si="9"/>
        <v>23100000</v>
      </c>
      <c r="AO12" s="262">
        <v>0.0</v>
      </c>
      <c r="AP12" s="182">
        <v>3.222E7</v>
      </c>
      <c r="AQ12" s="83" t="s">
        <v>27</v>
      </c>
      <c r="AR12" s="83" t="s">
        <v>27</v>
      </c>
      <c r="AS12" s="50">
        <f t="shared" si="17"/>
        <v>32220000</v>
      </c>
      <c r="AT12" s="84"/>
      <c r="AU12" s="86">
        <f t="shared" ref="AU12:AW12" si="21">SUM(B12,G12,L12,Q12,V12,AA12,AF12,AK12,AP12)</f>
        <v>103855500</v>
      </c>
      <c r="AV12" s="86">
        <f t="shared" si="21"/>
        <v>12411500</v>
      </c>
      <c r="AW12" s="86">
        <f t="shared" si="21"/>
        <v>130754500</v>
      </c>
      <c r="AX12" s="86">
        <f t="shared" si="12"/>
        <v>247021500</v>
      </c>
      <c r="AY12" s="86"/>
    </row>
    <row r="13">
      <c r="A13" s="44">
        <v>46123.0</v>
      </c>
      <c r="B13" s="256">
        <v>6.054E7</v>
      </c>
      <c r="C13" s="50">
        <v>4200000.0</v>
      </c>
      <c r="D13" s="50"/>
      <c r="E13" s="50">
        <f t="shared" si="2"/>
        <v>64740000</v>
      </c>
      <c r="F13" s="50"/>
      <c r="G13" s="53">
        <f>APRIL!C19-H13-I13</f>
        <v>36890000</v>
      </c>
      <c r="H13" s="53">
        <v>1.99E7</v>
      </c>
      <c r="I13" s="53"/>
      <c r="J13" s="53">
        <f t="shared" si="3"/>
        <v>56790000</v>
      </c>
      <c r="K13" s="53"/>
      <c r="L13" s="56">
        <v>2.897E7</v>
      </c>
      <c r="M13" s="56"/>
      <c r="N13" s="56">
        <v>3.051E7</v>
      </c>
      <c r="O13" s="56">
        <f t="shared" si="4"/>
        <v>59480000</v>
      </c>
      <c r="P13" s="56"/>
      <c r="Q13" s="50">
        <f>APRIL!E19-R13-S13</f>
        <v>25425000</v>
      </c>
      <c r="R13" s="50"/>
      <c r="S13" s="50">
        <v>4.077E7</v>
      </c>
      <c r="T13" s="50">
        <f t="shared" si="5"/>
        <v>66195000</v>
      </c>
      <c r="U13" s="64"/>
      <c r="V13" s="66">
        <v>3.89765E7</v>
      </c>
      <c r="W13" s="68"/>
      <c r="X13" s="68">
        <v>5.654775E7</v>
      </c>
      <c r="Y13" s="68">
        <f t="shared" si="6"/>
        <v>95524250</v>
      </c>
      <c r="Z13" s="73"/>
      <c r="AA13" s="73"/>
      <c r="AB13" s="73">
        <v>1.55E7</v>
      </c>
      <c r="AC13" s="73"/>
      <c r="AD13" s="50">
        <f t="shared" si="7"/>
        <v>15500000</v>
      </c>
      <c r="AE13" s="73"/>
      <c r="AF13" s="73">
        <f>+APRIL!H19-(AG13+AH13+AJ13)</f>
        <v>69305000</v>
      </c>
      <c r="AG13" s="101">
        <v>0.0</v>
      </c>
      <c r="AH13" s="50">
        <v>0.0</v>
      </c>
      <c r="AI13" s="50">
        <f t="shared" si="8"/>
        <v>69305000</v>
      </c>
      <c r="AJ13" s="50">
        <v>0.0</v>
      </c>
      <c r="AK13" s="244">
        <v>1.028E7</v>
      </c>
      <c r="AL13" s="81"/>
      <c r="AM13" s="257">
        <v>2.5755E7</v>
      </c>
      <c r="AN13" s="244">
        <f t="shared" si="9"/>
        <v>36035000</v>
      </c>
      <c r="AO13" s="262">
        <v>0.0</v>
      </c>
      <c r="AP13" s="182">
        <v>2.88365E7</v>
      </c>
      <c r="AQ13" s="83"/>
      <c r="AR13" s="83"/>
      <c r="AS13" s="50">
        <f t="shared" si="17"/>
        <v>28836500</v>
      </c>
      <c r="AT13" s="84"/>
      <c r="AU13" s="86">
        <f t="shared" ref="AU13:AW13" si="22">SUM(B13,G13,L13,Q13,V13,AA13,AF13,AK13,AP13)</f>
        <v>299223000</v>
      </c>
      <c r="AV13" s="86">
        <f t="shared" si="22"/>
        <v>39600000</v>
      </c>
      <c r="AW13" s="86">
        <f t="shared" si="22"/>
        <v>153582750</v>
      </c>
      <c r="AX13" s="86">
        <f t="shared" si="12"/>
        <v>492405750</v>
      </c>
      <c r="AY13" s="86"/>
    </row>
    <row r="14">
      <c r="A14" s="44">
        <v>46124.0</v>
      </c>
      <c r="B14" s="50">
        <v>1.68235E7</v>
      </c>
      <c r="C14" s="50">
        <v>6640000.0</v>
      </c>
      <c r="D14" s="50">
        <v>1.116E7</v>
      </c>
      <c r="E14" s="50">
        <f t="shared" si="2"/>
        <v>34623500</v>
      </c>
      <c r="F14" s="50"/>
      <c r="G14" s="53">
        <f>APRIL!C20-H14-I14</f>
        <v>28300000</v>
      </c>
      <c r="H14" s="53"/>
      <c r="I14" s="53">
        <v>2.636E7</v>
      </c>
      <c r="J14" s="53">
        <f t="shared" si="3"/>
        <v>54660000</v>
      </c>
      <c r="K14" s="53"/>
      <c r="L14" s="56">
        <v>5.534E7</v>
      </c>
      <c r="M14" s="56">
        <v>9800000.0</v>
      </c>
      <c r="N14" s="94">
        <v>2.0154E7</v>
      </c>
      <c r="O14" s="56">
        <f t="shared" si="4"/>
        <v>85294000</v>
      </c>
      <c r="P14" s="94"/>
      <c r="Q14" s="50">
        <f>APRIL!E20-R14-S14</f>
        <v>27728000</v>
      </c>
      <c r="R14" s="50"/>
      <c r="S14" s="50">
        <v>3.657E7</v>
      </c>
      <c r="T14" s="50">
        <f t="shared" si="5"/>
        <v>64298000</v>
      </c>
      <c r="U14" s="64"/>
      <c r="V14" s="66">
        <v>6.28875E7</v>
      </c>
      <c r="W14" s="68"/>
      <c r="X14" s="68">
        <v>2.07825E7</v>
      </c>
      <c r="Y14" s="68">
        <f t="shared" si="6"/>
        <v>83670000</v>
      </c>
      <c r="Z14" s="73"/>
      <c r="AA14" s="73">
        <v>1.77E7</v>
      </c>
      <c r="AB14" s="73"/>
      <c r="AC14" s="73"/>
      <c r="AD14" s="50">
        <f t="shared" si="7"/>
        <v>17700000</v>
      </c>
      <c r="AE14" s="73"/>
      <c r="AF14" s="73">
        <f>+APRIL!H20-(AG14+AH14+AJ14)</f>
        <v>36772500</v>
      </c>
      <c r="AG14" s="101">
        <v>0.0</v>
      </c>
      <c r="AH14" s="50">
        <v>1.08E7</v>
      </c>
      <c r="AI14" s="50">
        <f t="shared" si="8"/>
        <v>47572500</v>
      </c>
      <c r="AJ14" s="146">
        <v>0.0</v>
      </c>
      <c r="AK14" s="245"/>
      <c r="AL14" s="81"/>
      <c r="AM14" s="257"/>
      <c r="AN14" s="244">
        <f t="shared" si="9"/>
        <v>0</v>
      </c>
      <c r="AO14" s="262">
        <v>0.0</v>
      </c>
      <c r="AP14" s="182">
        <v>3.256E7</v>
      </c>
      <c r="AQ14" s="83">
        <v>6200000.0</v>
      </c>
      <c r="AR14" s="83">
        <v>5920000.0</v>
      </c>
      <c r="AS14" s="50">
        <f t="shared" si="17"/>
        <v>44680000</v>
      </c>
      <c r="AT14" s="84"/>
      <c r="AU14" s="86">
        <f t="shared" ref="AU14:AW14" si="23">SUM(B14,G14,L14,Q14,V14,AA14,AF14,AK14,AP14)</f>
        <v>278111500</v>
      </c>
      <c r="AV14" s="86">
        <f t="shared" si="23"/>
        <v>22640000</v>
      </c>
      <c r="AW14" s="86">
        <f t="shared" si="23"/>
        <v>131746500</v>
      </c>
      <c r="AX14" s="86">
        <f t="shared" si="12"/>
        <v>432498000</v>
      </c>
      <c r="AY14" s="86"/>
    </row>
    <row r="15">
      <c r="A15" s="44">
        <v>46125.0</v>
      </c>
      <c r="B15" s="50"/>
      <c r="C15" s="50">
        <v>7200000.0</v>
      </c>
      <c r="D15" s="50"/>
      <c r="E15" s="50">
        <f t="shared" si="2"/>
        <v>7200000</v>
      </c>
      <c r="F15" s="50"/>
      <c r="G15" s="53">
        <f>APRIL!C21-H15-I15</f>
        <v>23380000</v>
      </c>
      <c r="H15" s="53">
        <v>3725000.0</v>
      </c>
      <c r="I15" s="53">
        <v>9540000.0</v>
      </c>
      <c r="J15" s="53">
        <f t="shared" si="3"/>
        <v>36645000</v>
      </c>
      <c r="K15" s="53"/>
      <c r="L15" s="56">
        <v>3.9046E7</v>
      </c>
      <c r="M15" s="56"/>
      <c r="N15" s="56">
        <v>1.23E7</v>
      </c>
      <c r="O15" s="56">
        <f t="shared" si="4"/>
        <v>51346000</v>
      </c>
      <c r="P15" s="56"/>
      <c r="Q15" s="50">
        <f>APRIL!E21-R15-S15</f>
        <v>2925000</v>
      </c>
      <c r="R15" s="122"/>
      <c r="S15" s="122">
        <v>7785000.0</v>
      </c>
      <c r="T15" s="50">
        <f t="shared" si="5"/>
        <v>10710000</v>
      </c>
      <c r="U15" s="123"/>
      <c r="V15" s="184">
        <f>APRIL!F21-X15</f>
        <v>4720000</v>
      </c>
      <c r="W15" s="68"/>
      <c r="X15" s="68">
        <v>4.0094E7</v>
      </c>
      <c r="Y15" s="68">
        <f t="shared" si="6"/>
        <v>44814000</v>
      </c>
      <c r="Z15" s="98"/>
      <c r="AA15" s="73">
        <v>3100000.0</v>
      </c>
      <c r="AB15" s="73">
        <v>5200000.0</v>
      </c>
      <c r="AC15" s="73"/>
      <c r="AD15" s="50">
        <f t="shared" si="7"/>
        <v>8300000</v>
      </c>
      <c r="AE15" s="73"/>
      <c r="AF15" s="73">
        <f>+APRIL!H21-(AG15+AH15+AJ15)</f>
        <v>43547750</v>
      </c>
      <c r="AG15" s="101">
        <v>0.0</v>
      </c>
      <c r="AH15" s="50">
        <v>0.0</v>
      </c>
      <c r="AI15" s="50">
        <f t="shared" si="8"/>
        <v>43547750</v>
      </c>
      <c r="AJ15" s="50">
        <v>0.0</v>
      </c>
      <c r="AK15" s="244">
        <v>6050000.0</v>
      </c>
      <c r="AL15" s="81"/>
      <c r="AM15" s="257">
        <v>2.13E7</v>
      </c>
      <c r="AN15" s="244">
        <f t="shared" si="9"/>
        <v>27350000</v>
      </c>
      <c r="AO15" s="262">
        <v>0.0</v>
      </c>
      <c r="AP15" s="185">
        <v>0.0</v>
      </c>
      <c r="AQ15" s="83">
        <v>2.142E7</v>
      </c>
      <c r="AR15" s="83">
        <v>0.0</v>
      </c>
      <c r="AS15" s="50">
        <f t="shared" si="17"/>
        <v>21420000</v>
      </c>
      <c r="AT15" s="84"/>
      <c r="AU15" s="86">
        <f t="shared" ref="AU15:AW15" si="24">SUM(B15,G15,L15,Q15,V15,AA15,AF15,AK15,AP15)</f>
        <v>122768750</v>
      </c>
      <c r="AV15" s="86">
        <f t="shared" si="24"/>
        <v>37545000</v>
      </c>
      <c r="AW15" s="86">
        <f t="shared" si="24"/>
        <v>91019000</v>
      </c>
      <c r="AX15" s="86">
        <f t="shared" si="12"/>
        <v>251332750</v>
      </c>
      <c r="AY15" s="86"/>
    </row>
    <row r="16">
      <c r="A16" s="44">
        <v>46126.0</v>
      </c>
      <c r="B16" s="50">
        <f>45710000-D16</f>
        <v>10200000</v>
      </c>
      <c r="C16" s="50"/>
      <c r="D16" s="50">
        <f>26010000+9500000</f>
        <v>35510000</v>
      </c>
      <c r="E16" s="50">
        <f t="shared" si="2"/>
        <v>45710000</v>
      </c>
      <c r="F16" s="50"/>
      <c r="G16" s="53">
        <f>APRIL!C22-H16-I16</f>
        <v>6000000</v>
      </c>
      <c r="H16" s="53"/>
      <c r="I16" s="53"/>
      <c r="J16" s="53">
        <f t="shared" si="3"/>
        <v>6000000</v>
      </c>
      <c r="K16" s="53"/>
      <c r="L16" s="56">
        <v>0.0</v>
      </c>
      <c r="M16" s="56">
        <v>0.0</v>
      </c>
      <c r="N16" s="56">
        <v>1.02E7</v>
      </c>
      <c r="O16" s="56">
        <f t="shared" si="4"/>
        <v>10200000</v>
      </c>
      <c r="P16" s="56"/>
      <c r="Q16" s="50">
        <f>APRIL!E22-R16-S16</f>
        <v>22640000</v>
      </c>
      <c r="R16" s="50"/>
      <c r="S16" s="50">
        <v>1.735E7</v>
      </c>
      <c r="T16" s="50">
        <f t="shared" si="5"/>
        <v>39990000</v>
      </c>
      <c r="U16" s="64"/>
      <c r="V16" s="66">
        <v>3.959E7</v>
      </c>
      <c r="W16" s="186"/>
      <c r="X16" s="66">
        <v>2.70085E7</v>
      </c>
      <c r="Y16" s="68">
        <f t="shared" si="6"/>
        <v>66598500</v>
      </c>
      <c r="Z16" s="114"/>
      <c r="AA16" s="114"/>
      <c r="AB16" s="73">
        <v>8100000.0</v>
      </c>
      <c r="AC16" s="73"/>
      <c r="AD16" s="50">
        <f t="shared" si="7"/>
        <v>8100000</v>
      </c>
      <c r="AE16" s="73"/>
      <c r="AF16" s="73">
        <f>+APRIL!H22-(AG16+AH16+AJ16)</f>
        <v>7210000</v>
      </c>
      <c r="AG16" s="101">
        <v>0.0</v>
      </c>
      <c r="AH16" s="50">
        <v>7200000.0</v>
      </c>
      <c r="AI16" s="50">
        <f t="shared" si="8"/>
        <v>14410000</v>
      </c>
      <c r="AJ16" s="146">
        <v>0.0</v>
      </c>
      <c r="AK16" s="259">
        <v>0.0</v>
      </c>
      <c r="AL16" s="81">
        <v>0.0</v>
      </c>
      <c r="AM16" s="257">
        <v>6080000.0</v>
      </c>
      <c r="AN16" s="244">
        <f t="shared" si="9"/>
        <v>6080000</v>
      </c>
      <c r="AO16" s="262">
        <v>0.0</v>
      </c>
      <c r="AP16" s="182">
        <v>3.632E7</v>
      </c>
      <c r="AQ16" s="83">
        <v>0.0</v>
      </c>
      <c r="AR16" s="83">
        <v>0.0</v>
      </c>
      <c r="AS16" s="50">
        <f t="shared" si="17"/>
        <v>36320000</v>
      </c>
      <c r="AT16" s="84"/>
      <c r="AU16" s="86">
        <f t="shared" ref="AU16:AW16" si="25">SUM(B16,G16,L16,Q16,V16,AA16,AF16,AK16,AP16)</f>
        <v>121960000</v>
      </c>
      <c r="AV16" s="86">
        <f t="shared" si="25"/>
        <v>8100000</v>
      </c>
      <c r="AW16" s="86">
        <f t="shared" si="25"/>
        <v>103348500</v>
      </c>
      <c r="AX16" s="86">
        <f t="shared" si="12"/>
        <v>233408500</v>
      </c>
      <c r="AY16" s="86"/>
    </row>
    <row r="17">
      <c r="A17" s="44">
        <v>46127.0</v>
      </c>
      <c r="B17" s="50">
        <v>1.176E7</v>
      </c>
      <c r="C17" s="50"/>
      <c r="D17" s="50"/>
      <c r="E17" s="50">
        <f t="shared" si="2"/>
        <v>11760000</v>
      </c>
      <c r="F17" s="50"/>
      <c r="G17" s="53">
        <f>APRIL!C23-H17-I17</f>
        <v>0</v>
      </c>
      <c r="H17" s="53"/>
      <c r="I17" s="53"/>
      <c r="J17" s="53">
        <f t="shared" si="3"/>
        <v>0</v>
      </c>
      <c r="K17" s="53"/>
      <c r="L17" s="56">
        <v>9500000.0</v>
      </c>
      <c r="M17" s="94">
        <v>1.326E7</v>
      </c>
      <c r="N17" s="94">
        <v>6930000.0</v>
      </c>
      <c r="O17" s="56">
        <f t="shared" si="4"/>
        <v>29690000</v>
      </c>
      <c r="P17" s="94"/>
      <c r="Q17" s="50">
        <f>APRIL!E23-R17-S17</f>
        <v>73028500</v>
      </c>
      <c r="R17" s="50"/>
      <c r="S17" s="50">
        <v>4.1112E7</v>
      </c>
      <c r="T17" s="50">
        <f t="shared" si="5"/>
        <v>114140500</v>
      </c>
      <c r="U17" s="64"/>
      <c r="V17" s="66">
        <v>1.69725E7</v>
      </c>
      <c r="W17" s="68"/>
      <c r="X17" s="68"/>
      <c r="Y17" s="68">
        <f t="shared" si="6"/>
        <v>16972500</v>
      </c>
      <c r="Z17" s="73"/>
      <c r="AA17" s="73">
        <v>4600000.0</v>
      </c>
      <c r="AB17" s="73">
        <v>4.3825E7</v>
      </c>
      <c r="AC17" s="73"/>
      <c r="AD17" s="50">
        <f t="shared" si="7"/>
        <v>48425000</v>
      </c>
      <c r="AE17" s="73"/>
      <c r="AF17" s="73">
        <f>+APRIL!H23-(AG17+AH17+AJ17)</f>
        <v>8600000</v>
      </c>
      <c r="AG17" s="101">
        <v>0.0</v>
      </c>
      <c r="AH17" s="50">
        <v>0.0</v>
      </c>
      <c r="AI17" s="50">
        <f t="shared" si="8"/>
        <v>8600000</v>
      </c>
      <c r="AJ17" s="146">
        <v>0.0</v>
      </c>
      <c r="AK17" s="259">
        <v>0.0</v>
      </c>
      <c r="AL17" s="81">
        <v>0.0</v>
      </c>
      <c r="AM17" s="257">
        <v>1.524E7</v>
      </c>
      <c r="AN17" s="244">
        <f t="shared" si="9"/>
        <v>15240000</v>
      </c>
      <c r="AO17" s="234" t="s">
        <v>27</v>
      </c>
      <c r="AP17" s="50">
        <v>3350000.0</v>
      </c>
      <c r="AQ17" s="83"/>
      <c r="AR17" s="83"/>
      <c r="AS17" s="50">
        <f t="shared" si="17"/>
        <v>3350000</v>
      </c>
      <c r="AT17" s="84"/>
      <c r="AU17" s="86">
        <f t="shared" ref="AU17:AW17" si="26">SUM(B17,G17,L17,Q17,V17,AA17,AF17,AK17,AP17)</f>
        <v>127811000</v>
      </c>
      <c r="AV17" s="86">
        <f t="shared" si="26"/>
        <v>57085000</v>
      </c>
      <c r="AW17" s="86">
        <f t="shared" si="26"/>
        <v>63282000</v>
      </c>
      <c r="AX17" s="86">
        <f t="shared" si="12"/>
        <v>248178000</v>
      </c>
      <c r="AY17" s="86"/>
    </row>
    <row r="18">
      <c r="A18" s="44">
        <v>46128.0</v>
      </c>
      <c r="B18" s="114"/>
      <c r="C18" s="50"/>
      <c r="D18" s="50">
        <v>3.136475E7</v>
      </c>
      <c r="E18" s="50">
        <f t="shared" si="2"/>
        <v>31364750</v>
      </c>
      <c r="F18" s="50"/>
      <c r="G18" s="53">
        <f>APRIL!C24-H18-I18</f>
        <v>15903000</v>
      </c>
      <c r="H18" s="187"/>
      <c r="I18" s="188"/>
      <c r="J18" s="53">
        <f t="shared" si="3"/>
        <v>15903000</v>
      </c>
      <c r="K18" s="53"/>
      <c r="L18" s="56">
        <v>1.422E7</v>
      </c>
      <c r="M18" s="94"/>
      <c r="N18" s="94">
        <v>1.116E7</v>
      </c>
      <c r="O18" s="56">
        <f t="shared" si="4"/>
        <v>25380000</v>
      </c>
      <c r="P18" s="94"/>
      <c r="Q18" s="50">
        <f>APRIL!E24-R18-S18</f>
        <v>38385250</v>
      </c>
      <c r="R18" s="50"/>
      <c r="S18" s="50">
        <v>1.401E7</v>
      </c>
      <c r="T18" s="50">
        <f t="shared" si="5"/>
        <v>52395250</v>
      </c>
      <c r="U18" s="64"/>
      <c r="V18" s="66">
        <v>2.8016E7</v>
      </c>
      <c r="W18" s="68"/>
      <c r="X18" s="68"/>
      <c r="Y18" s="68">
        <f t="shared" si="6"/>
        <v>28016000</v>
      </c>
      <c r="Z18" s="73"/>
      <c r="AA18" s="73"/>
      <c r="AB18" s="73">
        <v>4.6325E7</v>
      </c>
      <c r="AC18" s="73"/>
      <c r="AD18" s="50">
        <f t="shared" si="7"/>
        <v>46325000</v>
      </c>
      <c r="AE18" s="73"/>
      <c r="AF18" s="73">
        <f>+APRIL!H24-(AG18+AH18+AJ18)</f>
        <v>17250000</v>
      </c>
      <c r="AG18" s="101">
        <v>0.0</v>
      </c>
      <c r="AH18" s="50">
        <v>8470000.0</v>
      </c>
      <c r="AI18" s="50">
        <f t="shared" si="8"/>
        <v>25720000</v>
      </c>
      <c r="AJ18" s="101">
        <v>0.0</v>
      </c>
      <c r="AK18" s="245">
        <v>2900000.0</v>
      </c>
      <c r="AL18" s="81">
        <v>1.07685E7</v>
      </c>
      <c r="AM18" s="257"/>
      <c r="AN18" s="244">
        <f t="shared" si="9"/>
        <v>13668500</v>
      </c>
      <c r="AO18" s="234" t="s">
        <v>27</v>
      </c>
      <c r="AP18" s="103">
        <v>2.254E7</v>
      </c>
      <c r="AQ18" s="190"/>
      <c r="AR18" s="190"/>
      <c r="AS18" s="50">
        <f t="shared" si="17"/>
        <v>22540000</v>
      </c>
      <c r="AT18" s="191"/>
      <c r="AU18" s="86">
        <f t="shared" ref="AU18:AW18" si="27">SUM(B18,G18,L18,Q18,V18,AA18,AF18,AK18,AP18)</f>
        <v>139214250</v>
      </c>
      <c r="AV18" s="86">
        <f t="shared" si="27"/>
        <v>57093500</v>
      </c>
      <c r="AW18" s="86">
        <f t="shared" si="27"/>
        <v>65004750</v>
      </c>
      <c r="AX18" s="86">
        <f t="shared" si="12"/>
        <v>261312500</v>
      </c>
      <c r="AY18" s="86"/>
    </row>
    <row r="19">
      <c r="A19" s="44">
        <v>46129.0</v>
      </c>
      <c r="B19" s="256">
        <v>2.149E7</v>
      </c>
      <c r="C19" s="50">
        <v>1.76E7</v>
      </c>
      <c r="D19" s="50">
        <v>1.719E7</v>
      </c>
      <c r="E19" s="50">
        <f t="shared" si="2"/>
        <v>56280000</v>
      </c>
      <c r="F19" s="50"/>
      <c r="G19" s="53">
        <f>APRIL!C25-H19-I19</f>
        <v>8695000</v>
      </c>
      <c r="H19" s="53"/>
      <c r="I19" s="53">
        <f>6800000+16502750</f>
        <v>23302750</v>
      </c>
      <c r="J19" s="53">
        <f t="shared" si="3"/>
        <v>31997750</v>
      </c>
      <c r="K19" s="188"/>
      <c r="L19" s="56">
        <v>6000000.0</v>
      </c>
      <c r="M19" s="94"/>
      <c r="N19" s="94">
        <v>1.539E7</v>
      </c>
      <c r="O19" s="56">
        <f t="shared" si="4"/>
        <v>21390000</v>
      </c>
      <c r="P19" s="192"/>
      <c r="Q19" s="50">
        <f>APRIL!E25-R19-S19</f>
        <v>31600000</v>
      </c>
      <c r="R19" s="50"/>
      <c r="S19" s="50">
        <v>0.0</v>
      </c>
      <c r="T19" s="50">
        <f t="shared" si="5"/>
        <v>31600000</v>
      </c>
      <c r="U19" s="64"/>
      <c r="V19" s="66">
        <v>1.21455E7</v>
      </c>
      <c r="W19" s="68"/>
      <c r="X19" s="68">
        <v>2.6064E7</v>
      </c>
      <c r="Y19" s="68">
        <f t="shared" si="6"/>
        <v>38209500</v>
      </c>
      <c r="Z19" s="73"/>
      <c r="AA19" s="73">
        <v>1000000.0</v>
      </c>
      <c r="AB19" s="73">
        <v>4.06E7</v>
      </c>
      <c r="AC19" s="73"/>
      <c r="AD19" s="50">
        <f t="shared" si="7"/>
        <v>41600000</v>
      </c>
      <c r="AE19" s="73"/>
      <c r="AF19" s="73">
        <f>+APRIL!H25-(AG19+AH19+AJ19)</f>
        <v>31918000</v>
      </c>
      <c r="AG19" s="101">
        <v>0.0</v>
      </c>
      <c r="AH19" s="50">
        <v>0.0</v>
      </c>
      <c r="AI19" s="50">
        <f t="shared" si="8"/>
        <v>31918000</v>
      </c>
      <c r="AJ19" s="50">
        <v>0.0</v>
      </c>
      <c r="AK19" s="244">
        <v>6640000.0</v>
      </c>
      <c r="AL19" s="257">
        <v>9800000.0</v>
      </c>
      <c r="AM19" s="257"/>
      <c r="AN19" s="244">
        <f t="shared" si="9"/>
        <v>16440000</v>
      </c>
      <c r="AO19" s="234">
        <v>0.0</v>
      </c>
      <c r="AP19" s="103">
        <v>1.71E7</v>
      </c>
      <c r="AQ19" s="190" t="s">
        <v>27</v>
      </c>
      <c r="AR19" s="190" t="s">
        <v>27</v>
      </c>
      <c r="AS19" s="50">
        <f t="shared" si="17"/>
        <v>17100000</v>
      </c>
      <c r="AT19" s="191"/>
      <c r="AU19" s="86">
        <f t="shared" ref="AU19:AW19" si="28">SUM(B19,G19,L19,Q19,V19,AA19,AF19,AK19,AP19)</f>
        <v>136588500</v>
      </c>
      <c r="AV19" s="86">
        <f t="shared" si="28"/>
        <v>68000000</v>
      </c>
      <c r="AW19" s="86">
        <f t="shared" si="28"/>
        <v>81946750</v>
      </c>
      <c r="AX19" s="86">
        <f t="shared" si="12"/>
        <v>286535250</v>
      </c>
      <c r="AY19" s="86"/>
    </row>
    <row r="20">
      <c r="A20" s="44">
        <v>46130.0</v>
      </c>
      <c r="B20" s="50">
        <v>2.682E7</v>
      </c>
      <c r="C20" s="50">
        <v>1.904125E7</v>
      </c>
      <c r="D20" s="50">
        <v>4.26E7</v>
      </c>
      <c r="E20" s="50">
        <f t="shared" si="2"/>
        <v>88461250</v>
      </c>
      <c r="F20" s="50"/>
      <c r="G20" s="53">
        <f>APRIL!C26-H20-I20</f>
        <v>35300000</v>
      </c>
      <c r="H20" s="53"/>
      <c r="I20" s="53"/>
      <c r="J20" s="53">
        <f t="shared" si="3"/>
        <v>35300000</v>
      </c>
      <c r="K20" s="53"/>
      <c r="L20" s="56">
        <v>4.43E7</v>
      </c>
      <c r="M20" s="94"/>
      <c r="N20" s="94">
        <v>3.38E7</v>
      </c>
      <c r="O20" s="56">
        <f t="shared" si="4"/>
        <v>78100000</v>
      </c>
      <c r="P20" s="94"/>
      <c r="Q20" s="50">
        <f>APRIL!E26-R20-S20</f>
        <v>34478000</v>
      </c>
      <c r="R20" s="50"/>
      <c r="S20" s="50">
        <v>4.9918E7</v>
      </c>
      <c r="T20" s="50">
        <f t="shared" si="5"/>
        <v>84396000</v>
      </c>
      <c r="U20" s="64"/>
      <c r="V20" s="66">
        <v>5.218525E7</v>
      </c>
      <c r="W20" s="68">
        <v>4300000.0</v>
      </c>
      <c r="X20" s="68">
        <v>4.50965E7</v>
      </c>
      <c r="Y20" s="68">
        <f t="shared" si="6"/>
        <v>101581750</v>
      </c>
      <c r="Z20" s="50"/>
      <c r="AA20" s="50">
        <v>1.5195E7</v>
      </c>
      <c r="AB20" s="73">
        <v>1.66E7</v>
      </c>
      <c r="AC20" s="73"/>
      <c r="AD20" s="50">
        <f t="shared" si="7"/>
        <v>31795000</v>
      </c>
      <c r="AE20" s="73"/>
      <c r="AF20" s="73">
        <f>+APRIL!H26-(AG20+AH20+AJ20)</f>
        <v>59610000</v>
      </c>
      <c r="AG20" s="101">
        <v>0.0</v>
      </c>
      <c r="AH20" s="50">
        <v>3.1022E7</v>
      </c>
      <c r="AI20" s="50">
        <f t="shared" si="8"/>
        <v>90632000</v>
      </c>
      <c r="AJ20" s="101">
        <v>0.0</v>
      </c>
      <c r="AK20" s="245">
        <f>9100000+13171500</f>
        <v>22271500</v>
      </c>
      <c r="AL20" s="81"/>
      <c r="AM20" s="81">
        <v>6640000.0</v>
      </c>
      <c r="AN20" s="244">
        <f t="shared" si="9"/>
        <v>28911500</v>
      </c>
      <c r="AO20" s="234">
        <v>0.0</v>
      </c>
      <c r="AP20" s="82">
        <v>2.826E7</v>
      </c>
      <c r="AQ20" s="190"/>
      <c r="AR20" s="190"/>
      <c r="AS20" s="50">
        <f t="shared" si="17"/>
        <v>28260000</v>
      </c>
      <c r="AT20" s="191"/>
      <c r="AU20" s="86">
        <f t="shared" ref="AU20:AW20" si="29">SUM(B20,G20,L20,Q20,V20,AA20,AF20,AK20,AP20)</f>
        <v>318419750</v>
      </c>
      <c r="AV20" s="86">
        <f t="shared" si="29"/>
        <v>39941250</v>
      </c>
      <c r="AW20" s="86">
        <f t="shared" si="29"/>
        <v>209076500</v>
      </c>
      <c r="AX20" s="86">
        <f t="shared" si="12"/>
        <v>567437500</v>
      </c>
      <c r="AY20" s="86"/>
    </row>
    <row r="21">
      <c r="A21" s="44">
        <v>46131.0</v>
      </c>
      <c r="B21" s="256">
        <v>2.756E7</v>
      </c>
      <c r="C21" s="50"/>
      <c r="D21" s="50">
        <v>9000000.0</v>
      </c>
      <c r="E21" s="50">
        <f t="shared" si="2"/>
        <v>36560000</v>
      </c>
      <c r="F21" s="50"/>
      <c r="G21" s="53">
        <f>APRIL!C27-H21-I21</f>
        <v>17900000</v>
      </c>
      <c r="H21" s="53">
        <v>9800000.0</v>
      </c>
      <c r="I21" s="53">
        <v>8800000.0</v>
      </c>
      <c r="J21" s="53">
        <f t="shared" si="3"/>
        <v>36500000</v>
      </c>
      <c r="K21" s="53"/>
      <c r="L21" s="56">
        <v>7.155E7</v>
      </c>
      <c r="M21" s="94">
        <v>1.224E7</v>
      </c>
      <c r="N21" s="94">
        <v>3.438E7</v>
      </c>
      <c r="O21" s="56">
        <f t="shared" si="4"/>
        <v>118170000</v>
      </c>
      <c r="P21" s="94"/>
      <c r="Q21" s="50">
        <f>APRIL!E27-R21-S21</f>
        <v>26030000</v>
      </c>
      <c r="R21" s="50"/>
      <c r="S21" s="50">
        <v>3.64875E7</v>
      </c>
      <c r="T21" s="50">
        <f t="shared" si="5"/>
        <v>62517500</v>
      </c>
      <c r="U21" s="64"/>
      <c r="V21" s="66">
        <v>4.618E7</v>
      </c>
      <c r="W21" s="68">
        <v>2.4582E7</v>
      </c>
      <c r="X21" s="68">
        <v>1.405475E7</v>
      </c>
      <c r="Y21" s="68">
        <f t="shared" si="6"/>
        <v>84816750</v>
      </c>
      <c r="Z21" s="73"/>
      <c r="AA21" s="73">
        <v>1.2955E7</v>
      </c>
      <c r="AB21" s="73">
        <v>5900000.0</v>
      </c>
      <c r="AC21" s="73"/>
      <c r="AD21" s="50">
        <f t="shared" si="7"/>
        <v>18855000</v>
      </c>
      <c r="AE21" s="73"/>
      <c r="AF21" s="73">
        <f>+APRIL!H27-(AG21+AH21+AJ21)</f>
        <v>26460000</v>
      </c>
      <c r="AG21" s="101">
        <v>8600000.0</v>
      </c>
      <c r="AH21" s="50">
        <v>2.152E7</v>
      </c>
      <c r="AI21" s="50">
        <f t="shared" si="8"/>
        <v>56580000</v>
      </c>
      <c r="AJ21" s="146">
        <v>0.0</v>
      </c>
      <c r="AK21" s="259">
        <v>6200000.0</v>
      </c>
      <c r="AL21" s="81"/>
      <c r="AM21" s="245">
        <v>1.22E7</v>
      </c>
      <c r="AN21" s="244">
        <f t="shared" si="9"/>
        <v>18400000</v>
      </c>
      <c r="AO21" s="262">
        <v>0.0</v>
      </c>
      <c r="AP21" s="82">
        <v>7965000.0</v>
      </c>
      <c r="AQ21" s="190"/>
      <c r="AR21" s="190">
        <v>5320000.0</v>
      </c>
      <c r="AS21" s="50">
        <f t="shared" si="17"/>
        <v>13285000</v>
      </c>
      <c r="AT21" s="191"/>
      <c r="AU21" s="86">
        <f t="shared" ref="AU21:AW21" si="30">SUM(B21,G21,L21,Q21,V21,AA21,AF21,AK21,AP21)</f>
        <v>242800000</v>
      </c>
      <c r="AV21" s="86">
        <f t="shared" si="30"/>
        <v>61122000</v>
      </c>
      <c r="AW21" s="86">
        <f t="shared" si="30"/>
        <v>141762250</v>
      </c>
      <c r="AX21" s="86">
        <f t="shared" si="12"/>
        <v>445684250</v>
      </c>
      <c r="AY21" s="86"/>
    </row>
    <row r="22">
      <c r="A22" s="44">
        <v>46132.0</v>
      </c>
      <c r="B22" s="256">
        <v>7.8237E7</v>
      </c>
      <c r="C22" s="50"/>
      <c r="D22" s="50"/>
      <c r="E22" s="50">
        <f t="shared" si="2"/>
        <v>78237000</v>
      </c>
      <c r="F22" s="50"/>
      <c r="G22" s="53">
        <f>APRIL!C28-H22-I22</f>
        <v>3520000</v>
      </c>
      <c r="H22" s="193"/>
      <c r="I22" s="53">
        <v>1.43E7</v>
      </c>
      <c r="J22" s="53">
        <f t="shared" si="3"/>
        <v>17820000</v>
      </c>
      <c r="K22" s="53"/>
      <c r="L22" s="56">
        <v>3900000.0</v>
      </c>
      <c r="M22" s="94">
        <v>1.95925E7</v>
      </c>
      <c r="N22" s="94">
        <v>0.0</v>
      </c>
      <c r="O22" s="56">
        <f t="shared" si="4"/>
        <v>23492500</v>
      </c>
      <c r="P22" s="94"/>
      <c r="Q22" s="50">
        <f>APRIL!E28-R22-S22</f>
        <v>35800000</v>
      </c>
      <c r="R22" s="50"/>
      <c r="S22" s="50">
        <v>6200000.0</v>
      </c>
      <c r="T22" s="50">
        <f t="shared" si="5"/>
        <v>42000000</v>
      </c>
      <c r="U22" s="64"/>
      <c r="V22" s="66">
        <v>3.58315E7</v>
      </c>
      <c r="W22" s="194"/>
      <c r="X22" s="194"/>
      <c r="Y22" s="68">
        <f t="shared" si="6"/>
        <v>35831500</v>
      </c>
      <c r="Z22" s="195"/>
      <c r="AA22" s="195">
        <v>1600000.0</v>
      </c>
      <c r="AB22" s="73">
        <v>1.14E7</v>
      </c>
      <c r="AC22" s="73"/>
      <c r="AD22" s="50">
        <f t="shared" si="7"/>
        <v>13000000</v>
      </c>
      <c r="AE22" s="73"/>
      <c r="AF22" s="73">
        <f>+APRIL!H28-(AG22+AH22+AJ22)</f>
        <v>4200000</v>
      </c>
      <c r="AG22" s="101">
        <v>0.0</v>
      </c>
      <c r="AH22" s="50">
        <v>7040000.0</v>
      </c>
      <c r="AI22" s="50">
        <f t="shared" si="8"/>
        <v>11240000</v>
      </c>
      <c r="AJ22" s="50">
        <v>0.0</v>
      </c>
      <c r="AK22" s="244"/>
      <c r="AL22" s="246">
        <v>6750000.0</v>
      </c>
      <c r="AM22" s="246"/>
      <c r="AN22" s="244">
        <f t="shared" si="9"/>
        <v>6750000</v>
      </c>
      <c r="AO22" s="263">
        <v>0.0</v>
      </c>
      <c r="AP22" s="103">
        <v>8600000.0</v>
      </c>
      <c r="AQ22" s="190"/>
      <c r="AR22" s="190">
        <v>1.22E7</v>
      </c>
      <c r="AS22" s="50">
        <f t="shared" si="17"/>
        <v>20800000</v>
      </c>
      <c r="AT22" s="191"/>
      <c r="AU22" s="86">
        <f t="shared" ref="AU22:AW22" si="31">SUM(B22,G22,L22,Q22,V22,AA22,AF22,AK22,AP22)</f>
        <v>171688500</v>
      </c>
      <c r="AV22" s="86">
        <f t="shared" si="31"/>
        <v>37742500</v>
      </c>
      <c r="AW22" s="86">
        <f t="shared" si="31"/>
        <v>39740000</v>
      </c>
      <c r="AX22" s="86">
        <f t="shared" si="12"/>
        <v>249171000</v>
      </c>
      <c r="AY22" s="86"/>
    </row>
    <row r="23">
      <c r="A23" s="44">
        <v>46133.0</v>
      </c>
      <c r="B23" s="50">
        <v>7400000.0</v>
      </c>
      <c r="C23" s="50">
        <v>1.06E7</v>
      </c>
      <c r="D23" s="50"/>
      <c r="E23" s="50">
        <f t="shared" si="2"/>
        <v>18000000</v>
      </c>
      <c r="F23" s="50"/>
      <c r="G23" s="53">
        <f>APRIL!C29-H23-I23</f>
        <v>28485000</v>
      </c>
      <c r="H23" s="53"/>
      <c r="I23" s="53">
        <v>1.537225E7</v>
      </c>
      <c r="J23" s="53">
        <f t="shared" si="3"/>
        <v>43857250</v>
      </c>
      <c r="K23" s="53"/>
      <c r="L23" s="56">
        <v>2.057E7</v>
      </c>
      <c r="M23" s="56"/>
      <c r="N23" s="56">
        <v>6.803E7</v>
      </c>
      <c r="O23" s="56">
        <f t="shared" si="4"/>
        <v>88600000</v>
      </c>
      <c r="P23" s="56"/>
      <c r="Q23" s="50">
        <f>APRIL!E29-R23-S23</f>
        <v>6200000</v>
      </c>
      <c r="R23" s="50"/>
      <c r="S23" s="50"/>
      <c r="T23" s="50">
        <f t="shared" si="5"/>
        <v>6200000</v>
      </c>
      <c r="U23" s="64"/>
      <c r="V23" s="66">
        <v>2.34765E7</v>
      </c>
      <c r="W23" s="68"/>
      <c r="X23" s="68">
        <v>1.967E7</v>
      </c>
      <c r="Y23" s="68">
        <f t="shared" si="6"/>
        <v>43146500</v>
      </c>
      <c r="Z23" s="50"/>
      <c r="AA23" s="50">
        <v>4800000.0</v>
      </c>
      <c r="AB23" s="73">
        <v>5000000.0</v>
      </c>
      <c r="AC23" s="73"/>
      <c r="AD23" s="50">
        <f t="shared" si="7"/>
        <v>9800000</v>
      </c>
      <c r="AE23" s="73"/>
      <c r="AF23" s="73">
        <f>+APRIL!H29-(AG23+AH23+AJ23)</f>
        <v>16830000</v>
      </c>
      <c r="AG23" s="101">
        <v>2900000.0</v>
      </c>
      <c r="AH23" s="50">
        <v>0.0</v>
      </c>
      <c r="AI23" s="50">
        <f t="shared" si="8"/>
        <v>19730000</v>
      </c>
      <c r="AJ23" s="101">
        <v>0.0</v>
      </c>
      <c r="AK23" s="244">
        <v>0.0</v>
      </c>
      <c r="AL23" s="246">
        <v>0.0</v>
      </c>
      <c r="AM23" s="246">
        <v>0.0</v>
      </c>
      <c r="AN23" s="244">
        <f t="shared" si="9"/>
        <v>0</v>
      </c>
      <c r="AO23" s="263"/>
      <c r="AP23" s="103">
        <v>8160000.0</v>
      </c>
      <c r="AQ23" s="190">
        <v>0.0</v>
      </c>
      <c r="AR23" s="190">
        <v>0.0</v>
      </c>
      <c r="AS23" s="50">
        <f t="shared" si="17"/>
        <v>8160000</v>
      </c>
      <c r="AT23" s="191"/>
      <c r="AU23" s="86">
        <f t="shared" ref="AU23:AW23" si="32">SUM(B23,G23,L23,Q23,V23,AA23,AF23,AK23,AP23)</f>
        <v>115921500</v>
      </c>
      <c r="AV23" s="86">
        <f t="shared" si="32"/>
        <v>18500000</v>
      </c>
      <c r="AW23" s="86">
        <f t="shared" si="32"/>
        <v>103072250</v>
      </c>
      <c r="AX23" s="86">
        <f t="shared" si="12"/>
        <v>237493750</v>
      </c>
      <c r="AY23" s="86"/>
    </row>
    <row r="24">
      <c r="A24" s="44">
        <v>46134.0</v>
      </c>
      <c r="B24" s="50"/>
      <c r="C24" s="50">
        <v>1.64E7</v>
      </c>
      <c r="D24" s="50"/>
      <c r="E24" s="50">
        <f t="shared" si="2"/>
        <v>16400000</v>
      </c>
      <c r="F24" s="50"/>
      <c r="G24" s="53">
        <f>APRIL!C30-H24-I24</f>
        <v>13265000</v>
      </c>
      <c r="H24" s="53"/>
      <c r="I24" s="53">
        <v>2.556E7</v>
      </c>
      <c r="J24" s="53">
        <f t="shared" si="3"/>
        <v>38825000</v>
      </c>
      <c r="K24" s="53"/>
      <c r="L24" s="56">
        <v>1.49E7</v>
      </c>
      <c r="M24" s="56">
        <v>0.0</v>
      </c>
      <c r="N24" s="56">
        <v>1.31E7</v>
      </c>
      <c r="O24" s="56">
        <f t="shared" si="4"/>
        <v>28000000</v>
      </c>
      <c r="P24" s="56"/>
      <c r="Q24" s="50">
        <f>APRIL!E30-R24-S24</f>
        <v>68253000</v>
      </c>
      <c r="R24" s="50"/>
      <c r="S24" s="50">
        <v>1.31E7</v>
      </c>
      <c r="T24" s="50">
        <f t="shared" si="5"/>
        <v>81353000</v>
      </c>
      <c r="U24" s="64"/>
      <c r="V24" s="66"/>
      <c r="W24" s="68"/>
      <c r="X24" s="68">
        <v>8805000.0</v>
      </c>
      <c r="Y24" s="68">
        <f t="shared" si="6"/>
        <v>8805000</v>
      </c>
      <c r="Z24" s="73"/>
      <c r="AA24" s="50">
        <v>1000000.0</v>
      </c>
      <c r="AB24" s="50">
        <v>2700000.0</v>
      </c>
      <c r="AC24" s="73"/>
      <c r="AD24" s="50">
        <f t="shared" si="7"/>
        <v>3700000</v>
      </c>
      <c r="AE24" s="73"/>
      <c r="AF24" s="73">
        <f>+APRIL!H30-(AG24+AH24+AJ24)</f>
        <v>24120000</v>
      </c>
      <c r="AG24" s="101">
        <v>0.0</v>
      </c>
      <c r="AH24" s="50">
        <v>1.176E7</v>
      </c>
      <c r="AI24" s="50">
        <f t="shared" si="8"/>
        <v>35880000</v>
      </c>
      <c r="AJ24" s="50">
        <v>0.0</v>
      </c>
      <c r="AK24" s="244">
        <v>1965000.0</v>
      </c>
      <c r="AL24" s="81">
        <v>0.0</v>
      </c>
      <c r="AM24" s="81">
        <v>0.0</v>
      </c>
      <c r="AN24" s="244">
        <f t="shared" si="9"/>
        <v>1965000</v>
      </c>
      <c r="AO24" s="196">
        <v>0.0</v>
      </c>
      <c r="AP24" s="196">
        <v>2.016E7</v>
      </c>
      <c r="AQ24" s="196">
        <v>2.21655E7</v>
      </c>
      <c r="AR24" s="196">
        <v>0.0</v>
      </c>
      <c r="AS24" s="50">
        <f t="shared" si="17"/>
        <v>42325500</v>
      </c>
      <c r="AT24" s="191"/>
      <c r="AU24" s="86">
        <f t="shared" ref="AU24:AW24" si="33">SUM(B24,G24,L24,Q24,V24,AA24,AF24,AK24,AP24)</f>
        <v>143663000</v>
      </c>
      <c r="AV24" s="86">
        <f t="shared" si="33"/>
        <v>41265500</v>
      </c>
      <c r="AW24" s="86">
        <f t="shared" si="33"/>
        <v>72325000</v>
      </c>
      <c r="AX24" s="86">
        <f t="shared" si="12"/>
        <v>257253500</v>
      </c>
      <c r="AY24" s="86"/>
    </row>
    <row r="25">
      <c r="A25" s="44">
        <v>46135.0</v>
      </c>
      <c r="B25" s="256"/>
      <c r="C25" s="50"/>
      <c r="D25" s="50">
        <v>4.932E7</v>
      </c>
      <c r="E25" s="50">
        <f t="shared" si="2"/>
        <v>49320000</v>
      </c>
      <c r="F25" s="50"/>
      <c r="G25" s="53">
        <f>APRIL!C31-H25-I25</f>
        <v>14900000</v>
      </c>
      <c r="H25" s="53"/>
      <c r="I25" s="53"/>
      <c r="J25" s="53">
        <f t="shared" si="3"/>
        <v>14900000</v>
      </c>
      <c r="K25" s="53"/>
      <c r="L25" s="56">
        <v>1.63E7</v>
      </c>
      <c r="M25" s="56"/>
      <c r="N25" s="56">
        <v>4.113E7</v>
      </c>
      <c r="O25" s="56">
        <f t="shared" si="4"/>
        <v>57430000</v>
      </c>
      <c r="P25" s="56"/>
      <c r="Q25" s="50">
        <f>APRIL!E31-R25-S25</f>
        <v>40080000</v>
      </c>
      <c r="R25" s="50">
        <v>1.23E7</v>
      </c>
      <c r="S25" s="50">
        <v>3.2031E7</v>
      </c>
      <c r="T25" s="50">
        <f t="shared" si="5"/>
        <v>84411000</v>
      </c>
      <c r="U25" s="64"/>
      <c r="V25" s="66"/>
      <c r="W25" s="175">
        <v>7200000.0</v>
      </c>
      <c r="X25" s="175"/>
      <c r="Y25" s="68">
        <f t="shared" si="6"/>
        <v>7200000</v>
      </c>
      <c r="Z25" s="164"/>
      <c r="AA25" s="164">
        <v>6600000.0</v>
      </c>
      <c r="AB25" s="50">
        <v>1000000.0</v>
      </c>
      <c r="AC25" s="50"/>
      <c r="AD25" s="50">
        <f t="shared" si="7"/>
        <v>7600000</v>
      </c>
      <c r="AE25" s="73"/>
      <c r="AF25" s="73">
        <f>+APRIL!H31-(AG25+AH25+AJ25)</f>
        <v>8500000</v>
      </c>
      <c r="AG25" s="101">
        <v>0.0</v>
      </c>
      <c r="AH25" s="50">
        <f>6000000+19499000</f>
        <v>25499000</v>
      </c>
      <c r="AI25" s="50">
        <f t="shared" si="8"/>
        <v>33999000</v>
      </c>
      <c r="AJ25" s="101">
        <v>0.0</v>
      </c>
      <c r="AK25" s="244">
        <v>3.113975E7</v>
      </c>
      <c r="AL25" s="81">
        <v>7500000.0</v>
      </c>
      <c r="AM25" s="81">
        <v>0.0</v>
      </c>
      <c r="AN25" s="244">
        <f t="shared" si="9"/>
        <v>38639750</v>
      </c>
      <c r="AO25" s="196">
        <v>0.0</v>
      </c>
      <c r="AP25" s="196">
        <v>1.78E7</v>
      </c>
      <c r="AQ25" s="196">
        <v>0.0</v>
      </c>
      <c r="AR25" s="196">
        <v>1800000.0</v>
      </c>
      <c r="AS25" s="50">
        <f t="shared" si="17"/>
        <v>19600000</v>
      </c>
      <c r="AT25" s="191"/>
      <c r="AU25" s="86">
        <f t="shared" ref="AU25:AW25" si="34">SUM(B25,G25,L25,Q25,V25,AA25,AF25,AK25,AP25)</f>
        <v>135319750</v>
      </c>
      <c r="AV25" s="86">
        <f t="shared" si="34"/>
        <v>28000000</v>
      </c>
      <c r="AW25" s="86">
        <f t="shared" si="34"/>
        <v>149780000</v>
      </c>
      <c r="AX25" s="86">
        <f t="shared" si="12"/>
        <v>313099750</v>
      </c>
      <c r="AY25" s="86"/>
    </row>
    <row r="26">
      <c r="A26" s="44">
        <v>46136.0</v>
      </c>
      <c r="B26" s="269"/>
      <c r="C26" s="50">
        <v>9800000.0</v>
      </c>
      <c r="D26" s="50"/>
      <c r="E26" s="50">
        <f t="shared" si="2"/>
        <v>9800000</v>
      </c>
      <c r="F26" s="50"/>
      <c r="G26" s="53">
        <f>APRIL!C32-H26-I26</f>
        <v>10200000</v>
      </c>
      <c r="H26" s="53">
        <v>6100000.0</v>
      </c>
      <c r="I26" s="53"/>
      <c r="J26" s="53">
        <f t="shared" si="3"/>
        <v>16300000</v>
      </c>
      <c r="K26" s="53"/>
      <c r="L26" s="56">
        <v>6.984E7</v>
      </c>
      <c r="M26" s="94"/>
      <c r="N26" s="94">
        <v>3.2235E7</v>
      </c>
      <c r="O26" s="56">
        <f t="shared" si="4"/>
        <v>102075000</v>
      </c>
      <c r="P26" s="94"/>
      <c r="Q26" s="50">
        <f>APRIL!E32-R26-S26</f>
        <v>20687000</v>
      </c>
      <c r="R26" s="50"/>
      <c r="S26" s="50">
        <v>1.647E7</v>
      </c>
      <c r="T26" s="50">
        <f t="shared" si="5"/>
        <v>37157000</v>
      </c>
      <c r="U26" s="64"/>
      <c r="V26" s="66">
        <v>1.382E7</v>
      </c>
      <c r="W26" s="175"/>
      <c r="X26" s="175">
        <v>3.046E7</v>
      </c>
      <c r="Y26" s="68">
        <f t="shared" si="6"/>
        <v>44280000</v>
      </c>
      <c r="Z26" s="198"/>
      <c r="AA26" s="198">
        <v>5500000.0</v>
      </c>
      <c r="AB26" s="50">
        <v>1250000.0</v>
      </c>
      <c r="AC26" s="50"/>
      <c r="AD26" s="50">
        <f t="shared" si="7"/>
        <v>6750000</v>
      </c>
      <c r="AE26" s="73"/>
      <c r="AF26" s="73">
        <f>+APRIL!H32-(AG26+AH26+AJ26)</f>
        <v>21487000</v>
      </c>
      <c r="AG26" s="101">
        <v>0.0</v>
      </c>
      <c r="AH26" s="50">
        <v>3579040.0</v>
      </c>
      <c r="AI26" s="50">
        <f t="shared" si="8"/>
        <v>25066040</v>
      </c>
      <c r="AJ26" s="101">
        <v>0.0</v>
      </c>
      <c r="AK26" s="244"/>
      <c r="AL26" s="81"/>
      <c r="AM26" s="81">
        <v>1.25E7</v>
      </c>
      <c r="AN26" s="244">
        <f t="shared" si="9"/>
        <v>12500000</v>
      </c>
      <c r="AO26" s="262" t="s">
        <v>27</v>
      </c>
      <c r="AP26" s="82">
        <v>1.51E7</v>
      </c>
      <c r="AQ26" s="190"/>
      <c r="AR26" s="190"/>
      <c r="AS26" s="50">
        <f t="shared" si="17"/>
        <v>15100000</v>
      </c>
      <c r="AT26" s="191"/>
      <c r="AU26" s="86">
        <f t="shared" ref="AU26:AW26" si="35">SUM(B26,G26,L26,Q26,V26,AA26,AF26,AK26,AP26)</f>
        <v>156634000</v>
      </c>
      <c r="AV26" s="86">
        <f t="shared" si="35"/>
        <v>17150000</v>
      </c>
      <c r="AW26" s="86">
        <f t="shared" si="35"/>
        <v>95244040</v>
      </c>
      <c r="AX26" s="86">
        <f t="shared" si="12"/>
        <v>269028040</v>
      </c>
      <c r="AY26" s="86"/>
    </row>
    <row r="27">
      <c r="A27" s="44">
        <v>46137.0</v>
      </c>
      <c r="B27" s="269">
        <v>2.1E7</v>
      </c>
      <c r="C27" s="50">
        <v>6750000.0</v>
      </c>
      <c r="D27" s="50">
        <v>7280000.0</v>
      </c>
      <c r="E27" s="50">
        <f t="shared" si="2"/>
        <v>35030000</v>
      </c>
      <c r="F27" s="50"/>
      <c r="G27" s="53">
        <f>APRIL!C33-H27-I27</f>
        <v>24920000</v>
      </c>
      <c r="H27" s="53"/>
      <c r="I27" s="53">
        <v>4720000.0</v>
      </c>
      <c r="J27" s="53">
        <f t="shared" si="3"/>
        <v>29640000</v>
      </c>
      <c r="K27" s="53"/>
      <c r="L27" s="56">
        <v>1.9863E7</v>
      </c>
      <c r="M27" s="56">
        <v>1.288E7</v>
      </c>
      <c r="N27" s="56">
        <v>3.134E7</v>
      </c>
      <c r="O27" s="56">
        <f t="shared" si="4"/>
        <v>64083000</v>
      </c>
      <c r="P27" s="94"/>
      <c r="Q27" s="50">
        <f>APRIL!E33-R27-S27</f>
        <v>49637000</v>
      </c>
      <c r="R27" s="50">
        <v>1.23E7</v>
      </c>
      <c r="S27" s="50">
        <v>2.66635E7</v>
      </c>
      <c r="T27" s="50">
        <f t="shared" si="5"/>
        <v>88600500</v>
      </c>
      <c r="U27" s="64"/>
      <c r="V27" s="66">
        <f>APRIL!F33-X27</f>
        <v>53782250</v>
      </c>
      <c r="W27" s="68"/>
      <c r="X27" s="68">
        <v>4.4651E7</v>
      </c>
      <c r="Y27" s="68">
        <f t="shared" si="6"/>
        <v>98433250</v>
      </c>
      <c r="Z27" s="73"/>
      <c r="AA27" s="73"/>
      <c r="AB27" s="73">
        <v>1.11E7</v>
      </c>
      <c r="AC27" s="50"/>
      <c r="AD27" s="50">
        <f t="shared" si="7"/>
        <v>11100000</v>
      </c>
      <c r="AE27" s="73"/>
      <c r="AF27" s="73">
        <f>+APRIL!H33-(AG27+AH27+AJ27)</f>
        <v>17150000</v>
      </c>
      <c r="AG27" s="101">
        <v>0.0</v>
      </c>
      <c r="AH27" s="50">
        <v>3.83185E7</v>
      </c>
      <c r="AI27" s="50">
        <f t="shared" si="8"/>
        <v>55468500</v>
      </c>
      <c r="AJ27" s="101">
        <v>0.0</v>
      </c>
      <c r="AK27" s="282">
        <v>2.53605E7</v>
      </c>
      <c r="AL27" s="81"/>
      <c r="AM27" s="81"/>
      <c r="AN27" s="244">
        <f t="shared" si="9"/>
        <v>25360500</v>
      </c>
      <c r="AO27" s="262">
        <v>0.0</v>
      </c>
      <c r="AP27" s="82">
        <v>2.903E7</v>
      </c>
      <c r="AQ27" s="190">
        <v>0.0</v>
      </c>
      <c r="AR27" s="190">
        <v>0.0</v>
      </c>
      <c r="AS27" s="50">
        <f t="shared" si="17"/>
        <v>29030000</v>
      </c>
      <c r="AT27" s="191"/>
      <c r="AU27" s="86">
        <f t="shared" ref="AU27:AW27" si="36">SUM(B27,G27,L27,Q27,V27,AA27,AF27,AK27,AP27)</f>
        <v>240742750</v>
      </c>
      <c r="AV27" s="86">
        <f t="shared" si="36"/>
        <v>43030000</v>
      </c>
      <c r="AW27" s="86">
        <f t="shared" si="36"/>
        <v>152973000</v>
      </c>
      <c r="AX27" s="86">
        <f t="shared" si="12"/>
        <v>436745750</v>
      </c>
      <c r="AY27" s="86"/>
    </row>
    <row r="28">
      <c r="A28" s="44">
        <v>46138.0</v>
      </c>
      <c r="B28" s="50">
        <f>51862000-D28</f>
        <v>38462000</v>
      </c>
      <c r="C28" s="50"/>
      <c r="D28" s="50">
        <f>5640000+7760000</f>
        <v>13400000</v>
      </c>
      <c r="E28" s="50">
        <f t="shared" si="2"/>
        <v>51862000</v>
      </c>
      <c r="F28" s="50"/>
      <c r="G28" s="53">
        <f>APRIL!C34-H28-I28</f>
        <v>0</v>
      </c>
      <c r="H28" s="53"/>
      <c r="I28" s="53"/>
      <c r="J28" s="53">
        <f t="shared" si="3"/>
        <v>0</v>
      </c>
      <c r="K28" s="53"/>
      <c r="L28" s="56">
        <v>5.13E7</v>
      </c>
      <c r="M28" s="56"/>
      <c r="N28" s="56">
        <v>8.686E7</v>
      </c>
      <c r="O28" s="56">
        <f t="shared" si="4"/>
        <v>138160000</v>
      </c>
      <c r="P28" s="94"/>
      <c r="Q28" s="50">
        <f>APRIL!E34-R28-S28</f>
        <v>26444000</v>
      </c>
      <c r="R28" s="199"/>
      <c r="S28" s="199">
        <v>6.482E7</v>
      </c>
      <c r="T28" s="50">
        <f t="shared" si="5"/>
        <v>91264000</v>
      </c>
      <c r="U28" s="97"/>
      <c r="V28" s="184">
        <v>1.163E7</v>
      </c>
      <c r="W28" s="68"/>
      <c r="X28" s="68">
        <v>4.516E7</v>
      </c>
      <c r="Y28" s="68">
        <f t="shared" si="6"/>
        <v>56790000</v>
      </c>
      <c r="Z28" s="98"/>
      <c r="AA28" s="73">
        <v>2.6015E7</v>
      </c>
      <c r="AB28" s="50"/>
      <c r="AC28" s="50"/>
      <c r="AD28" s="50">
        <f t="shared" si="7"/>
        <v>26015000</v>
      </c>
      <c r="AE28" s="73"/>
      <c r="AF28" s="73">
        <f>+APRIL!H34-(AG28+AH28+AJ28)</f>
        <v>10651500</v>
      </c>
      <c r="AG28" s="101">
        <v>0.0</v>
      </c>
      <c r="AH28" s="50">
        <v>3700000.0</v>
      </c>
      <c r="AI28" s="50">
        <f t="shared" si="8"/>
        <v>14351500</v>
      </c>
      <c r="AJ28" s="50">
        <v>0.0</v>
      </c>
      <c r="AK28" s="244">
        <v>1.064E7</v>
      </c>
      <c r="AL28" s="81"/>
      <c r="AM28" s="81">
        <v>6000000.0</v>
      </c>
      <c r="AN28" s="244">
        <f t="shared" si="9"/>
        <v>16640000</v>
      </c>
      <c r="AO28" s="262">
        <v>0.0</v>
      </c>
      <c r="AP28" s="82">
        <v>0.0</v>
      </c>
      <c r="AQ28" s="190">
        <v>0.0</v>
      </c>
      <c r="AR28" s="190">
        <v>0.0</v>
      </c>
      <c r="AS28" s="50">
        <f t="shared" si="17"/>
        <v>0</v>
      </c>
      <c r="AT28" s="191"/>
      <c r="AU28" s="86">
        <f t="shared" ref="AU28:AW28" si="37">SUM(B28,G28,L28,Q28,V28,AA28,AF28,AK28,AP28)</f>
        <v>175142500</v>
      </c>
      <c r="AV28" s="86">
        <f t="shared" si="37"/>
        <v>0</v>
      </c>
      <c r="AW28" s="86">
        <f t="shared" si="37"/>
        <v>219940000</v>
      </c>
      <c r="AX28" s="86">
        <f t="shared" si="12"/>
        <v>395082500</v>
      </c>
      <c r="AY28" s="86"/>
    </row>
    <row r="29">
      <c r="A29" s="44">
        <v>46139.0</v>
      </c>
      <c r="B29" s="50">
        <f>57601250-D29</f>
        <v>39101250</v>
      </c>
      <c r="C29" s="50"/>
      <c r="D29" s="50">
        <v>1.85E7</v>
      </c>
      <c r="E29" s="50">
        <f t="shared" si="2"/>
        <v>57601250</v>
      </c>
      <c r="F29" s="50"/>
      <c r="G29" s="53">
        <f>APRIL!C35-H29-I29</f>
        <v>20900000</v>
      </c>
      <c r="H29" s="53"/>
      <c r="I29" s="53"/>
      <c r="J29" s="53">
        <f t="shared" si="3"/>
        <v>20900000</v>
      </c>
      <c r="K29" s="53"/>
      <c r="L29" s="56">
        <v>1.567E7</v>
      </c>
      <c r="M29" s="56">
        <v>0.0</v>
      </c>
      <c r="N29" s="56">
        <v>1.0845E7</v>
      </c>
      <c r="O29" s="56">
        <f t="shared" si="4"/>
        <v>26515000</v>
      </c>
      <c r="P29" s="94"/>
      <c r="Q29" s="50">
        <f>APRIL!E35-R29-S29</f>
        <v>19900000</v>
      </c>
      <c r="R29" s="114"/>
      <c r="S29" s="283">
        <v>3.315E7</v>
      </c>
      <c r="T29" s="50">
        <f t="shared" si="5"/>
        <v>53050000</v>
      </c>
      <c r="U29" s="202"/>
      <c r="V29" s="66">
        <v>6200000.0</v>
      </c>
      <c r="W29" s="68"/>
      <c r="X29" s="68">
        <v>2.51E7</v>
      </c>
      <c r="Y29" s="68">
        <f t="shared" si="6"/>
        <v>31300000</v>
      </c>
      <c r="Z29" s="73"/>
      <c r="AA29" s="73"/>
      <c r="AB29" s="50">
        <v>1300000.0</v>
      </c>
      <c r="AC29" s="50"/>
      <c r="AD29" s="50">
        <f t="shared" si="7"/>
        <v>1300000</v>
      </c>
      <c r="AE29" s="73"/>
      <c r="AF29" s="73">
        <f>+APRIL!H35-(AG29+AH29+AJ29)</f>
        <v>3700000</v>
      </c>
      <c r="AG29" s="101">
        <v>0.0</v>
      </c>
      <c r="AH29" s="50">
        <v>2.73875E7</v>
      </c>
      <c r="AI29" s="50">
        <f t="shared" si="8"/>
        <v>31087500</v>
      </c>
      <c r="AJ29" s="50">
        <v>0.0</v>
      </c>
      <c r="AK29" s="268">
        <v>3.1778E7</v>
      </c>
      <c r="AL29" s="246"/>
      <c r="AM29" s="246"/>
      <c r="AN29" s="244">
        <f t="shared" si="9"/>
        <v>31778000</v>
      </c>
      <c r="AO29" s="263">
        <v>0.0</v>
      </c>
      <c r="AP29" s="103">
        <v>2.7E7</v>
      </c>
      <c r="AQ29" s="190">
        <v>0.0</v>
      </c>
      <c r="AR29" s="190">
        <v>0.0</v>
      </c>
      <c r="AS29" s="50">
        <f t="shared" si="17"/>
        <v>27000000</v>
      </c>
      <c r="AT29" s="191"/>
      <c r="AU29" s="86">
        <f t="shared" ref="AU29:AW29" si="38">SUM(B29,G29,L29,Q29,V29,AA29,AF29,AK29,AP29)</f>
        <v>164249250</v>
      </c>
      <c r="AV29" s="86">
        <f t="shared" si="38"/>
        <v>1300000</v>
      </c>
      <c r="AW29" s="86">
        <f t="shared" si="38"/>
        <v>114982500</v>
      </c>
      <c r="AX29" s="86">
        <f t="shared" si="12"/>
        <v>280531750</v>
      </c>
      <c r="AY29" s="86"/>
    </row>
    <row r="30">
      <c r="A30" s="44">
        <v>46140.0</v>
      </c>
      <c r="B30" s="256">
        <f>25200000-D30</f>
        <v>12800000</v>
      </c>
      <c r="C30" s="50"/>
      <c r="D30" s="50">
        <f>7200000+5200000</f>
        <v>12400000</v>
      </c>
      <c r="E30" s="50">
        <f t="shared" si="2"/>
        <v>25200000</v>
      </c>
      <c r="F30" s="50"/>
      <c r="G30" s="53">
        <f>APRIL!C36-H30-I30</f>
        <v>0</v>
      </c>
      <c r="H30" s="53"/>
      <c r="I30" s="53"/>
      <c r="J30" s="53">
        <f t="shared" si="3"/>
        <v>0</v>
      </c>
      <c r="K30" s="53"/>
      <c r="L30" s="56">
        <v>7200000.0</v>
      </c>
      <c r="M30" s="94">
        <v>0.0</v>
      </c>
      <c r="N30" s="94">
        <v>0.0</v>
      </c>
      <c r="O30" s="56">
        <f t="shared" si="4"/>
        <v>7200000</v>
      </c>
      <c r="P30" s="94"/>
      <c r="Q30" s="50">
        <f>APRIL!E36-R30-S30</f>
        <v>34304000</v>
      </c>
      <c r="R30" s="50"/>
      <c r="S30" s="50">
        <v>2.2306E7</v>
      </c>
      <c r="T30" s="50">
        <f t="shared" si="5"/>
        <v>56610000</v>
      </c>
      <c r="U30" s="64"/>
      <c r="V30" s="66">
        <v>0.0</v>
      </c>
      <c r="W30" s="68"/>
      <c r="X30" s="68">
        <v>1.587E7</v>
      </c>
      <c r="Y30" s="68">
        <f t="shared" si="6"/>
        <v>15870000</v>
      </c>
      <c r="Z30" s="73"/>
      <c r="AA30" s="73">
        <v>3800000.0</v>
      </c>
      <c r="AB30" s="50"/>
      <c r="AC30" s="50"/>
      <c r="AD30" s="50">
        <f t="shared" si="7"/>
        <v>3800000</v>
      </c>
      <c r="AE30" s="73"/>
      <c r="AF30" s="73">
        <f>+APRIL!H36-(AG30+AH30+AJ30)</f>
        <v>13500000</v>
      </c>
      <c r="AG30" s="101">
        <v>1.368E7</v>
      </c>
      <c r="AH30" s="50">
        <v>0.0</v>
      </c>
      <c r="AI30" s="50">
        <f t="shared" si="8"/>
        <v>27180000</v>
      </c>
      <c r="AJ30" s="101">
        <v>0.0</v>
      </c>
      <c r="AK30" s="244">
        <v>1.14E7</v>
      </c>
      <c r="AL30" s="246">
        <v>6640000.0</v>
      </c>
      <c r="AM30" s="246">
        <v>3000000.0</v>
      </c>
      <c r="AN30" s="244">
        <f t="shared" si="9"/>
        <v>21040000</v>
      </c>
      <c r="AO30" s="263"/>
      <c r="AP30" s="103"/>
      <c r="AQ30" s="190">
        <v>4800000.0</v>
      </c>
      <c r="AR30" s="190"/>
      <c r="AS30" s="50">
        <f t="shared" si="17"/>
        <v>4800000</v>
      </c>
      <c r="AT30" s="191"/>
      <c r="AU30" s="86">
        <f t="shared" ref="AU30:AW30" si="39">SUM(B30,G30,L30,Q30,V30,AA30,AF30,AK30,AP30)</f>
        <v>83004000</v>
      </c>
      <c r="AV30" s="86">
        <f t="shared" si="39"/>
        <v>25120000</v>
      </c>
      <c r="AW30" s="86">
        <f t="shared" si="39"/>
        <v>53576000</v>
      </c>
      <c r="AX30" s="86">
        <f t="shared" si="12"/>
        <v>161700000</v>
      </c>
      <c r="AY30" s="86"/>
    </row>
    <row r="31">
      <c r="A31" s="44">
        <v>46141.0</v>
      </c>
      <c r="B31" s="50">
        <v>2.504E7</v>
      </c>
      <c r="C31" s="50">
        <v>1.34E7</v>
      </c>
      <c r="D31" s="50"/>
      <c r="E31" s="50">
        <f t="shared" si="2"/>
        <v>38440000</v>
      </c>
      <c r="F31" s="50"/>
      <c r="G31" s="53">
        <f>APRIL!C37-H31-I31</f>
        <v>15606000</v>
      </c>
      <c r="H31" s="53"/>
      <c r="I31" s="53">
        <v>2.5415E7</v>
      </c>
      <c r="J31" s="53">
        <f t="shared" si="3"/>
        <v>41021000</v>
      </c>
      <c r="K31" s="53"/>
      <c r="L31" s="56">
        <v>0.0</v>
      </c>
      <c r="M31" s="94">
        <v>6200000.0</v>
      </c>
      <c r="N31" s="94">
        <v>0.0</v>
      </c>
      <c r="O31" s="56">
        <f t="shared" si="4"/>
        <v>6200000</v>
      </c>
      <c r="P31" s="94"/>
      <c r="Q31" s="50">
        <f>APRIL!E37-R31-S31</f>
        <v>48725000</v>
      </c>
      <c r="R31" s="50"/>
      <c r="S31" s="50">
        <v>1.37385E7</v>
      </c>
      <c r="T31" s="50">
        <f t="shared" si="5"/>
        <v>62463500</v>
      </c>
      <c r="U31" s="64"/>
      <c r="V31" s="66">
        <v>9800000.0</v>
      </c>
      <c r="W31" s="68"/>
      <c r="X31" s="175"/>
      <c r="Y31" s="68">
        <f t="shared" si="6"/>
        <v>9800000</v>
      </c>
      <c r="Z31" s="164"/>
      <c r="AA31" s="238">
        <v>7600000.0</v>
      </c>
      <c r="AB31" s="73">
        <v>1800000.0</v>
      </c>
      <c r="AC31" s="73"/>
      <c r="AD31" s="50">
        <f t="shared" si="7"/>
        <v>9400000</v>
      </c>
      <c r="AE31" s="73"/>
      <c r="AF31" s="73">
        <f>+APRIL!H37-(AG31+AH31+AJ31)</f>
        <v>7110000</v>
      </c>
      <c r="AG31" s="101">
        <v>0.0</v>
      </c>
      <c r="AH31" s="50">
        <v>0.0</v>
      </c>
      <c r="AI31" s="50">
        <f t="shared" si="8"/>
        <v>7110000</v>
      </c>
      <c r="AJ31" s="50">
        <v>0.0</v>
      </c>
      <c r="AK31" s="244">
        <v>5920000.0</v>
      </c>
      <c r="AL31" s="246">
        <v>5220000.0</v>
      </c>
      <c r="AM31" s="246">
        <v>8100000.0</v>
      </c>
      <c r="AN31" s="244">
        <f t="shared" si="9"/>
        <v>19240000</v>
      </c>
      <c r="AO31" s="263">
        <v>0.0</v>
      </c>
      <c r="AP31" s="103">
        <v>6.91512E7</v>
      </c>
      <c r="AQ31" s="190">
        <v>0.0</v>
      </c>
      <c r="AR31" s="190">
        <v>0.0</v>
      </c>
      <c r="AS31" s="50">
        <f t="shared" si="17"/>
        <v>69151200</v>
      </c>
      <c r="AT31" s="191"/>
      <c r="AU31" s="86">
        <f t="shared" ref="AU31:AW31" si="40">SUM(B31,G31,L31,Q31,V31,AA31,AF31,AK31,AP31)</f>
        <v>188952200</v>
      </c>
      <c r="AV31" s="86">
        <f t="shared" si="40"/>
        <v>26620000</v>
      </c>
      <c r="AW31" s="86">
        <f t="shared" si="40"/>
        <v>47253500</v>
      </c>
      <c r="AX31" s="86">
        <f t="shared" si="12"/>
        <v>262825700</v>
      </c>
      <c r="AY31" s="86"/>
    </row>
    <row r="32">
      <c r="A32" s="44">
        <v>46142.0</v>
      </c>
      <c r="B32" s="50">
        <v>2.8769E7</v>
      </c>
      <c r="C32" s="50"/>
      <c r="D32" s="50"/>
      <c r="E32" s="50">
        <f t="shared" si="2"/>
        <v>28769000</v>
      </c>
      <c r="F32" s="50"/>
      <c r="G32" s="53">
        <f>APRIL!C38-H32-I32</f>
        <v>1190000</v>
      </c>
      <c r="H32" s="53"/>
      <c r="I32" s="53">
        <v>9800000.0</v>
      </c>
      <c r="J32" s="53">
        <f t="shared" si="3"/>
        <v>10990000</v>
      </c>
      <c r="K32" s="53"/>
      <c r="L32" s="56">
        <v>6200000.0</v>
      </c>
      <c r="M32" s="56"/>
      <c r="N32" s="56">
        <v>2.02E7</v>
      </c>
      <c r="O32" s="56">
        <f t="shared" si="4"/>
        <v>26400000</v>
      </c>
      <c r="P32" s="94"/>
      <c r="Q32" s="50">
        <f>APRIL!E38-R32-S32</f>
        <v>54655250</v>
      </c>
      <c r="R32" s="50"/>
      <c r="S32" s="50">
        <v>1.22E7</v>
      </c>
      <c r="T32" s="50">
        <f t="shared" si="5"/>
        <v>66855250</v>
      </c>
      <c r="U32" s="64"/>
      <c r="V32" s="66">
        <f>29268250-X32</f>
        <v>25108250</v>
      </c>
      <c r="W32" s="68"/>
      <c r="X32" s="68">
        <v>4160000.0</v>
      </c>
      <c r="Y32" s="68">
        <f t="shared" si="6"/>
        <v>29268250</v>
      </c>
      <c r="Z32" s="73"/>
      <c r="AA32" s="73"/>
      <c r="AB32" s="73">
        <v>6100000.0</v>
      </c>
      <c r="AC32" s="73"/>
      <c r="AD32" s="50">
        <f t="shared" si="7"/>
        <v>6100000</v>
      </c>
      <c r="AE32" s="73"/>
      <c r="AF32" s="73">
        <f>+APRIL!H38-(AG32+AH32+AJ32)</f>
        <v>52846750</v>
      </c>
      <c r="AG32" s="101">
        <v>1.02E7</v>
      </c>
      <c r="AH32" s="50">
        <v>0.0</v>
      </c>
      <c r="AI32" s="50">
        <f t="shared" si="8"/>
        <v>63046750</v>
      </c>
      <c r="AJ32" s="50">
        <v>0.0</v>
      </c>
      <c r="AK32" s="244">
        <v>2.18705E7</v>
      </c>
      <c r="AL32" s="81">
        <v>1.7905E7</v>
      </c>
      <c r="AM32" s="81"/>
      <c r="AN32" s="244">
        <f t="shared" si="9"/>
        <v>39775500</v>
      </c>
      <c r="AO32" s="262"/>
      <c r="AP32" s="82">
        <v>2.156E7</v>
      </c>
      <c r="AQ32" s="191"/>
      <c r="AR32" s="190">
        <v>6120000.0</v>
      </c>
      <c r="AS32" s="50">
        <f t="shared" si="17"/>
        <v>27680000</v>
      </c>
      <c r="AT32" s="191"/>
      <c r="AU32" s="86">
        <f t="shared" ref="AU32:AW32" si="41">SUM(B32,G32,L32,Q32,V32,AA32,AF32,AK32,AP32)</f>
        <v>212199750</v>
      </c>
      <c r="AV32" s="86">
        <f t="shared" si="41"/>
        <v>34205000</v>
      </c>
      <c r="AW32" s="86">
        <f t="shared" si="41"/>
        <v>52480000</v>
      </c>
      <c r="AX32" s="86">
        <f t="shared" si="12"/>
        <v>298884750</v>
      </c>
      <c r="AY32" s="86"/>
    </row>
    <row r="33">
      <c r="A33" s="205" t="s">
        <v>31</v>
      </c>
      <c r="B33" s="206">
        <f t="shared" ref="B33:AY33" si="42">SUM(B3:B32)</f>
        <v>625098750</v>
      </c>
      <c r="C33" s="206">
        <f t="shared" si="42"/>
        <v>149739250</v>
      </c>
      <c r="D33" s="206">
        <f t="shared" si="42"/>
        <v>493558750</v>
      </c>
      <c r="E33" s="206">
        <f t="shared" si="42"/>
        <v>1268396750</v>
      </c>
      <c r="F33" s="206">
        <f t="shared" si="42"/>
        <v>12775500</v>
      </c>
      <c r="G33" s="206">
        <f t="shared" si="42"/>
        <v>462154000</v>
      </c>
      <c r="H33" s="206">
        <f t="shared" si="42"/>
        <v>54186000</v>
      </c>
      <c r="I33" s="206">
        <f t="shared" si="42"/>
        <v>215470000</v>
      </c>
      <c r="J33" s="206">
        <f t="shared" si="42"/>
        <v>731810000</v>
      </c>
      <c r="K33" s="206">
        <f t="shared" si="42"/>
        <v>0</v>
      </c>
      <c r="L33" s="206">
        <f t="shared" si="42"/>
        <v>655671000</v>
      </c>
      <c r="M33" s="206">
        <f t="shared" si="42"/>
        <v>122372500</v>
      </c>
      <c r="N33" s="206">
        <f t="shared" si="42"/>
        <v>678514000</v>
      </c>
      <c r="O33" s="206">
        <f t="shared" si="42"/>
        <v>1456557500</v>
      </c>
      <c r="P33" s="206">
        <f t="shared" si="42"/>
        <v>0</v>
      </c>
      <c r="Q33" s="206">
        <f t="shared" si="42"/>
        <v>905824500</v>
      </c>
      <c r="R33" s="206">
        <f t="shared" si="42"/>
        <v>50800000</v>
      </c>
      <c r="S33" s="206">
        <f t="shared" si="42"/>
        <v>608498750</v>
      </c>
      <c r="T33" s="206">
        <f t="shared" si="42"/>
        <v>1565123250</v>
      </c>
      <c r="U33" s="206">
        <f t="shared" si="42"/>
        <v>0</v>
      </c>
      <c r="V33" s="206">
        <f t="shared" si="42"/>
        <v>674480000</v>
      </c>
      <c r="W33" s="206">
        <f t="shared" si="42"/>
        <v>72399750</v>
      </c>
      <c r="X33" s="206">
        <f t="shared" si="42"/>
        <v>610972000</v>
      </c>
      <c r="Y33" s="206">
        <f t="shared" si="42"/>
        <v>1357851750</v>
      </c>
      <c r="Z33" s="206">
        <f t="shared" si="42"/>
        <v>0</v>
      </c>
      <c r="AA33" s="206">
        <f t="shared" si="42"/>
        <v>196460000</v>
      </c>
      <c r="AB33" s="206">
        <f t="shared" si="42"/>
        <v>244600000</v>
      </c>
      <c r="AC33" s="206">
        <f t="shared" si="42"/>
        <v>0</v>
      </c>
      <c r="AD33" s="206">
        <f t="shared" si="42"/>
        <v>441060000</v>
      </c>
      <c r="AE33" s="206">
        <f t="shared" si="42"/>
        <v>0</v>
      </c>
      <c r="AF33" s="206">
        <f t="shared" si="42"/>
        <v>681588500</v>
      </c>
      <c r="AG33" s="206">
        <f t="shared" si="42"/>
        <v>51680000</v>
      </c>
      <c r="AH33" s="206">
        <f t="shared" si="42"/>
        <v>292425540</v>
      </c>
      <c r="AI33" s="206">
        <f t="shared" si="42"/>
        <v>1035894040</v>
      </c>
      <c r="AJ33" s="206">
        <f t="shared" si="42"/>
        <v>10200000</v>
      </c>
      <c r="AK33" s="206">
        <f t="shared" si="42"/>
        <v>265564750</v>
      </c>
      <c r="AL33" s="206">
        <f t="shared" si="42"/>
        <v>92801500</v>
      </c>
      <c r="AM33" s="206">
        <f t="shared" si="42"/>
        <v>201760000</v>
      </c>
      <c r="AN33" s="206">
        <f t="shared" si="42"/>
        <v>560126250</v>
      </c>
      <c r="AO33" s="264">
        <f t="shared" si="42"/>
        <v>0</v>
      </c>
      <c r="AP33" s="206">
        <f t="shared" si="42"/>
        <v>559255950</v>
      </c>
      <c r="AQ33" s="206">
        <f t="shared" si="42"/>
        <v>71928000</v>
      </c>
      <c r="AR33" s="206">
        <f t="shared" si="42"/>
        <v>37260000</v>
      </c>
      <c r="AS33" s="206">
        <f t="shared" si="42"/>
        <v>653063950</v>
      </c>
      <c r="AT33" s="206">
        <f t="shared" si="42"/>
        <v>0</v>
      </c>
      <c r="AU33" s="210">
        <f t="shared" si="42"/>
        <v>5026097450</v>
      </c>
      <c r="AV33" s="210">
        <f t="shared" si="42"/>
        <v>910507000</v>
      </c>
      <c r="AW33" s="210">
        <f t="shared" si="42"/>
        <v>3138459040</v>
      </c>
      <c r="AX33" s="210">
        <f t="shared" si="42"/>
        <v>9069883490</v>
      </c>
      <c r="AY33" s="210">
        <f t="shared" si="42"/>
        <v>0</v>
      </c>
    </row>
    <row r="34">
      <c r="A34" s="211" t="s">
        <v>40</v>
      </c>
      <c r="B34" s="212">
        <f>B33/E33</f>
        <v>0.4928258843</v>
      </c>
      <c r="C34" s="212">
        <f>C33/E33</f>
        <v>0.1180539528</v>
      </c>
      <c r="D34" s="212">
        <f>D33/E33</f>
        <v>0.3891201629</v>
      </c>
      <c r="E34" s="212"/>
      <c r="F34" s="212">
        <f>F33/E33</f>
        <v>0.01007216393</v>
      </c>
      <c r="G34" s="212">
        <f>G33/J33</f>
        <v>0.6315218431</v>
      </c>
      <c r="H34" s="212">
        <f>H33/J33</f>
        <v>0.07404380919</v>
      </c>
      <c r="I34" s="212">
        <f>I33/J33</f>
        <v>0.2944343477</v>
      </c>
      <c r="J34" s="212"/>
      <c r="K34" s="212">
        <f>K33/J33</f>
        <v>0</v>
      </c>
      <c r="L34" s="212">
        <f>L33/O33</f>
        <v>0.4501511269</v>
      </c>
      <c r="M34" s="212">
        <f>M33/O33</f>
        <v>0.08401487755</v>
      </c>
      <c r="N34" s="212">
        <f>N33/O33</f>
        <v>0.4658339956</v>
      </c>
      <c r="O34" s="212"/>
      <c r="P34" s="212">
        <f>P33/O33</f>
        <v>0</v>
      </c>
      <c r="Q34" s="212">
        <f>Q33/T33</f>
        <v>0.5787560181</v>
      </c>
      <c r="R34" s="212">
        <f>R33/T33</f>
        <v>0.03245750774</v>
      </c>
      <c r="S34" s="212">
        <f>S33/T33</f>
        <v>0.3887864742</v>
      </c>
      <c r="T34" s="212"/>
      <c r="U34" s="212">
        <f>U33/T33</f>
        <v>0</v>
      </c>
      <c r="V34" s="212">
        <f>V33/Y33</f>
        <v>0.4967258024</v>
      </c>
      <c r="W34" s="212">
        <f>W33/Y33</f>
        <v>0.05331933328</v>
      </c>
      <c r="X34" s="212">
        <f>X33/Y33</f>
        <v>0.4499548644</v>
      </c>
      <c r="Y34" s="212"/>
      <c r="Z34" s="212">
        <f>Z33/Y33</f>
        <v>0</v>
      </c>
      <c r="AA34" s="212">
        <f>AA33/AD33</f>
        <v>0.445426926</v>
      </c>
      <c r="AB34" s="212">
        <f>AB33/AD33</f>
        <v>0.554573074</v>
      </c>
      <c r="AC34" s="212">
        <f>AC33/AD33</f>
        <v>0</v>
      </c>
      <c r="AD34" s="212"/>
      <c r="AE34" s="212">
        <f>AE33/AD33</f>
        <v>0</v>
      </c>
      <c r="AF34" s="212">
        <f>AF33/AI33</f>
        <v>0.6579712535</v>
      </c>
      <c r="AG34" s="212">
        <f>AG33/AI33</f>
        <v>0.04988927246</v>
      </c>
      <c r="AH34" s="212">
        <f>AH33/AI33</f>
        <v>0.2822929071</v>
      </c>
      <c r="AI34" s="212"/>
      <c r="AJ34" s="212">
        <f>AJ33/AI33</f>
        <v>0.009846566933</v>
      </c>
      <c r="AK34" s="212">
        <f>AK33/AN33</f>
        <v>0.4741158801</v>
      </c>
      <c r="AL34" s="212">
        <f>AL33/AN33</f>
        <v>0.1656796124</v>
      </c>
      <c r="AM34" s="212">
        <f>AM33/AN33</f>
        <v>0.3602045075</v>
      </c>
      <c r="AN34" s="212"/>
      <c r="AO34" s="266">
        <f>AO33/AN33</f>
        <v>0</v>
      </c>
      <c r="AP34" s="212">
        <f>AP33/AS33</f>
        <v>0.8563570995</v>
      </c>
      <c r="AQ34" s="212">
        <f>AQ33/AS33</f>
        <v>0.1101392903</v>
      </c>
      <c r="AR34" s="212">
        <f>AR33/AS33</f>
        <v>0.05705413689</v>
      </c>
      <c r="AS34" s="212"/>
      <c r="AT34" s="212">
        <f>AT33/AS33</f>
        <v>0</v>
      </c>
      <c r="AU34" s="218">
        <f>AU33/AX33</f>
        <v>0.554152372</v>
      </c>
      <c r="AV34" s="218">
        <f>AV33/AX33</f>
        <v>0.1003879489</v>
      </c>
      <c r="AW34" s="218">
        <f>AW33/AX33</f>
        <v>0.3460308</v>
      </c>
      <c r="AX34" s="218"/>
      <c r="AY34" s="218">
        <f>AY33/AX33</f>
        <v>0</v>
      </c>
    </row>
    <row r="35">
      <c r="A35" s="219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1"/>
      <c r="X35" s="221"/>
      <c r="Y35" s="221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67"/>
      <c r="AP35" s="220"/>
      <c r="AQ35" s="224"/>
      <c r="AR35" s="224"/>
      <c r="AS35" s="224"/>
      <c r="AT35" s="224"/>
      <c r="AU35" s="224">
        <f t="shared" ref="AU35:AX35" si="43">sum(AU20:AU26)</f>
        <v>1284446500</v>
      </c>
      <c r="AV35" s="224">
        <f t="shared" si="43"/>
        <v>243721250</v>
      </c>
      <c r="AW35" s="224">
        <f t="shared" si="43"/>
        <v>811000040</v>
      </c>
      <c r="AX35" s="224">
        <f t="shared" si="43"/>
        <v>2339167790</v>
      </c>
      <c r="AY35" s="224"/>
    </row>
    <row r="36">
      <c r="A36" s="219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5"/>
      <c r="AA36" s="225"/>
      <c r="AB36" s="225"/>
      <c r="AC36" s="225"/>
      <c r="AD36" s="225"/>
      <c r="AE36" s="225"/>
      <c r="AF36" s="225"/>
      <c r="AG36" s="220"/>
      <c r="AH36" s="220"/>
      <c r="AI36" s="220"/>
      <c r="AJ36" s="220"/>
      <c r="AK36" s="220"/>
      <c r="AL36" s="220"/>
      <c r="AM36" s="220"/>
      <c r="AN36" s="220"/>
      <c r="AO36" s="267"/>
      <c r="AP36" s="220"/>
      <c r="AQ36" s="224"/>
      <c r="AR36" s="224"/>
      <c r="AS36" s="224"/>
      <c r="AT36" s="224"/>
      <c r="AU36" s="226"/>
      <c r="AV36" s="226"/>
      <c r="AW36" s="226"/>
      <c r="AX36" s="226"/>
      <c r="AY36" s="224"/>
    </row>
    <row r="37">
      <c r="A37" s="219"/>
      <c r="B37" s="220">
        <f t="shared" ref="B37:E37" si="44">sum(B21:B27)</f>
        <v>134197000</v>
      </c>
      <c r="C37" s="220">
        <f t="shared" si="44"/>
        <v>43550000</v>
      </c>
      <c r="D37" s="220">
        <f t="shared" si="44"/>
        <v>65600000</v>
      </c>
      <c r="E37" s="220">
        <f t="shared" si="44"/>
        <v>243347000</v>
      </c>
      <c r="F37" s="220"/>
      <c r="G37" s="220">
        <f t="shared" ref="G37:J37" si="45">sum(G21:G27)</f>
        <v>113190000</v>
      </c>
      <c r="H37" s="220">
        <f t="shared" si="45"/>
        <v>15900000</v>
      </c>
      <c r="I37" s="220">
        <f t="shared" si="45"/>
        <v>68752250</v>
      </c>
      <c r="J37" s="220">
        <f t="shared" si="45"/>
        <v>197842250</v>
      </c>
      <c r="K37" s="220"/>
      <c r="L37" s="220">
        <f t="shared" ref="L37:O37" si="46">sum(L21:L27)</f>
        <v>216923000</v>
      </c>
      <c r="M37" s="220">
        <f t="shared" si="46"/>
        <v>44712500</v>
      </c>
      <c r="N37" s="220">
        <f t="shared" si="46"/>
        <v>220215000</v>
      </c>
      <c r="O37" s="220">
        <f t="shared" si="46"/>
        <v>481850500</v>
      </c>
      <c r="P37" s="220"/>
      <c r="Q37" s="220">
        <f t="shared" ref="Q37:T37" si="47">sum(Q21:Q27)</f>
        <v>246687000</v>
      </c>
      <c r="R37" s="220">
        <f t="shared" si="47"/>
        <v>24600000</v>
      </c>
      <c r="S37" s="220">
        <f t="shared" si="47"/>
        <v>130952000</v>
      </c>
      <c r="T37" s="220">
        <f t="shared" si="47"/>
        <v>402239000</v>
      </c>
      <c r="U37" s="220"/>
      <c r="V37" s="220">
        <f t="shared" ref="V37:Y37" si="48">sum(V21:V27)</f>
        <v>173090250</v>
      </c>
      <c r="W37" s="220">
        <f t="shared" si="48"/>
        <v>31782000</v>
      </c>
      <c r="X37" s="220">
        <f t="shared" si="48"/>
        <v>117640750</v>
      </c>
      <c r="Y37" s="220">
        <f t="shared" si="48"/>
        <v>322513000</v>
      </c>
      <c r="Z37" s="225"/>
      <c r="AA37" s="220">
        <f t="shared" ref="AA37:AD37" si="49">sum(AA21:AA27)</f>
        <v>32455000</v>
      </c>
      <c r="AB37" s="220">
        <f t="shared" si="49"/>
        <v>38350000</v>
      </c>
      <c r="AC37" s="220">
        <f t="shared" si="49"/>
        <v>0</v>
      </c>
      <c r="AD37" s="220">
        <f t="shared" si="49"/>
        <v>70805000</v>
      </c>
      <c r="AE37" s="225"/>
      <c r="AF37" s="220">
        <f t="shared" ref="AF37:AI37" si="50">sum(AF21:AF27)</f>
        <v>118747000</v>
      </c>
      <c r="AG37" s="220">
        <f t="shared" si="50"/>
        <v>11500000</v>
      </c>
      <c r="AH37" s="220">
        <f t="shared" si="50"/>
        <v>107716540</v>
      </c>
      <c r="AI37" s="220">
        <f t="shared" si="50"/>
        <v>237963540</v>
      </c>
      <c r="AJ37" s="220"/>
      <c r="AK37" s="220">
        <f t="shared" ref="AK37:AN37" si="51">sum(AK21:AK27)</f>
        <v>64665250</v>
      </c>
      <c r="AL37" s="220">
        <f t="shared" si="51"/>
        <v>14250000</v>
      </c>
      <c r="AM37" s="220">
        <f t="shared" si="51"/>
        <v>24700000</v>
      </c>
      <c r="AN37" s="220">
        <f t="shared" si="51"/>
        <v>103615250</v>
      </c>
      <c r="AO37" s="267"/>
      <c r="AP37" s="220">
        <f t="shared" ref="AP37:AS37" si="52">sum(AP21:AP27)</f>
        <v>106815000</v>
      </c>
      <c r="AQ37" s="220">
        <f t="shared" si="52"/>
        <v>22165500</v>
      </c>
      <c r="AR37" s="220">
        <f t="shared" si="52"/>
        <v>19320000</v>
      </c>
      <c r="AS37" s="220">
        <f t="shared" si="52"/>
        <v>148300500</v>
      </c>
      <c r="AT37" s="224"/>
      <c r="AU37" s="220">
        <f t="shared" ref="AU37:AX37" si="53">sum(AU21:AU27)</f>
        <v>1206769500</v>
      </c>
      <c r="AV37" s="220">
        <f t="shared" si="53"/>
        <v>246810000</v>
      </c>
      <c r="AW37" s="220">
        <f t="shared" si="53"/>
        <v>754896540</v>
      </c>
      <c r="AX37" s="220">
        <f t="shared" si="53"/>
        <v>2208476040</v>
      </c>
      <c r="AY37" s="224"/>
    </row>
    <row r="38">
      <c r="A38" s="219"/>
      <c r="B38" s="227">
        <f>B37/E37</f>
        <v>0.5514635479</v>
      </c>
      <c r="C38" s="227">
        <f>C37/E37</f>
        <v>0.1789625514</v>
      </c>
      <c r="D38" s="227">
        <f>D37/E37</f>
        <v>0.2695739006</v>
      </c>
      <c r="E38" s="220"/>
      <c r="F38" s="220"/>
      <c r="G38" s="227">
        <f>G37/J37</f>
        <v>0.5721224865</v>
      </c>
      <c r="H38" s="227">
        <f>H37/J37</f>
        <v>0.08036706012</v>
      </c>
      <c r="I38" s="227">
        <f>I37/J37</f>
        <v>0.3475104534</v>
      </c>
      <c r="J38" s="220"/>
      <c r="K38" s="220"/>
      <c r="L38" s="227">
        <f>L37/O37</f>
        <v>0.4501873506</v>
      </c>
      <c r="M38" s="227">
        <f>M37/O37</f>
        <v>0.09279330415</v>
      </c>
      <c r="N38" s="227">
        <f>N37/O37</f>
        <v>0.4570193452</v>
      </c>
      <c r="O38" s="220"/>
      <c r="P38" s="220"/>
      <c r="Q38" s="227">
        <f>Q37/T37</f>
        <v>0.6132846392</v>
      </c>
      <c r="R38" s="227">
        <f>R37/T37</f>
        <v>0.06115766994</v>
      </c>
      <c r="S38" s="227">
        <f>S37/T37</f>
        <v>0.3255576908</v>
      </c>
      <c r="T38" s="220"/>
      <c r="U38" s="220"/>
      <c r="V38" s="227">
        <f>V37/Y37</f>
        <v>0.5366923194</v>
      </c>
      <c r="W38" s="227">
        <f>W37/Y37</f>
        <v>0.09854486486</v>
      </c>
      <c r="X38" s="227">
        <f>X37/Y37</f>
        <v>0.3647628158</v>
      </c>
      <c r="Y38" s="220"/>
      <c r="Z38" s="225"/>
      <c r="AA38" s="227">
        <f>AA37/AD37</f>
        <v>0.4583715839</v>
      </c>
      <c r="AB38" s="227">
        <f>AB37/AD37</f>
        <v>0.5416284161</v>
      </c>
      <c r="AC38" s="227">
        <f>AC37/AD37</f>
        <v>0</v>
      </c>
      <c r="AD38" s="220"/>
      <c r="AE38" s="225"/>
      <c r="AF38" s="227">
        <f>AF37/AI37</f>
        <v>0.4990134203</v>
      </c>
      <c r="AG38" s="227">
        <f>AG37/AI37</f>
        <v>0.04832673106</v>
      </c>
      <c r="AH38" s="227">
        <f>AH37/AI37</f>
        <v>0.4526598486</v>
      </c>
      <c r="AI38" s="220"/>
      <c r="AJ38" s="220"/>
      <c r="AK38" s="227">
        <f>AK37/AN37</f>
        <v>0.6240900833</v>
      </c>
      <c r="AL38" s="227">
        <f>AL37/AN37</f>
        <v>0.1375280183</v>
      </c>
      <c r="AM38" s="227">
        <f>AM37/AN37</f>
        <v>0.2383818984</v>
      </c>
      <c r="AN38" s="220"/>
      <c r="AO38" s="267"/>
      <c r="AP38" s="227">
        <f>AP37/AS37</f>
        <v>0.7202605521</v>
      </c>
      <c r="AQ38" s="227">
        <f>AQ37/AS37</f>
        <v>0.1494634206</v>
      </c>
      <c r="AR38" s="227">
        <f>AR37/AS37</f>
        <v>0.1302760274</v>
      </c>
      <c r="AS38" s="220"/>
      <c r="AT38" s="224"/>
      <c r="AU38" s="226">
        <f t="shared" ref="AU38:AU39" si="55">AU37/AX37</f>
        <v>0.5464263493</v>
      </c>
      <c r="AV38" s="226">
        <f t="shared" ref="AV38:AV39" si="56">AV37/AX37</f>
        <v>0.111755797</v>
      </c>
      <c r="AW38" s="226">
        <f t="shared" ref="AW38:AW39" si="57">AW37/AX37</f>
        <v>0.3418178537</v>
      </c>
      <c r="AX38" s="224">
        <f t="shared" ref="AX38:AY38" si="54">sum(AX10:AX16)</f>
        <v>2239885000</v>
      </c>
      <c r="AY38" s="224">
        <f t="shared" si="54"/>
        <v>0</v>
      </c>
    </row>
    <row r="39">
      <c r="A39" s="219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7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5"/>
      <c r="AA39" s="225"/>
      <c r="AB39" s="225"/>
      <c r="AC39" s="225"/>
      <c r="AD39" s="225"/>
      <c r="AE39" s="225"/>
      <c r="AF39" s="225"/>
      <c r="AG39" s="220"/>
      <c r="AH39" s="220"/>
      <c r="AI39" s="220"/>
      <c r="AJ39" s="220"/>
      <c r="AK39" s="220"/>
      <c r="AL39" s="220"/>
      <c r="AM39" s="220"/>
      <c r="AN39" s="220"/>
      <c r="AO39" s="267"/>
      <c r="AP39" s="220"/>
      <c r="AQ39" s="224"/>
      <c r="AR39" s="224"/>
      <c r="AS39" s="224"/>
      <c r="AT39" s="224"/>
      <c r="AU39" s="226">
        <f t="shared" si="55"/>
        <v>0.0000000002439528589</v>
      </c>
      <c r="AV39" s="226">
        <f t="shared" si="56"/>
        <v>0</v>
      </c>
      <c r="AW39" s="226">
        <f t="shared" si="57"/>
        <v>0.0000000001526050908</v>
      </c>
      <c r="AX39" s="224"/>
      <c r="AY39" s="224"/>
    </row>
    <row r="40">
      <c r="A40" s="219"/>
      <c r="B40" s="220"/>
      <c r="C40" s="220"/>
      <c r="D40" s="220"/>
      <c r="E40" s="220"/>
      <c r="F40" s="229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9"/>
      <c r="Y40" s="220"/>
      <c r="Z40" s="225"/>
      <c r="AA40" s="225"/>
      <c r="AB40" s="225"/>
      <c r="AC40" s="225"/>
      <c r="AD40" s="225"/>
      <c r="AE40" s="225"/>
      <c r="AF40" s="225"/>
      <c r="AG40" s="220"/>
      <c r="AH40" s="220"/>
      <c r="AI40" s="220"/>
      <c r="AJ40" s="220"/>
      <c r="AK40" s="220"/>
      <c r="AL40" s="220"/>
      <c r="AM40" s="220"/>
      <c r="AN40" s="220"/>
      <c r="AO40" s="267"/>
      <c r="AP40" s="220"/>
      <c r="AQ40" s="224"/>
      <c r="AR40" s="224"/>
      <c r="AS40" s="224"/>
      <c r="AT40" s="224"/>
      <c r="AU40" s="224"/>
      <c r="AV40" s="224"/>
      <c r="AW40" s="224"/>
      <c r="AX40" s="224"/>
      <c r="AY40" s="224"/>
    </row>
    <row r="41">
      <c r="A41" s="219"/>
      <c r="B41" s="229" t="s">
        <v>2</v>
      </c>
      <c r="C41" s="220">
        <f>D33+C33</f>
        <v>643298000</v>
      </c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5"/>
      <c r="AA41" s="225"/>
      <c r="AB41" s="225"/>
      <c r="AC41" s="225"/>
      <c r="AD41" s="225"/>
      <c r="AE41" s="225"/>
      <c r="AF41" s="225"/>
      <c r="AG41" s="220"/>
      <c r="AH41" s="220"/>
      <c r="AI41" s="220"/>
      <c r="AJ41" s="220"/>
      <c r="AK41" s="220"/>
      <c r="AL41" s="220"/>
      <c r="AM41" s="220"/>
      <c r="AN41" s="220"/>
      <c r="AO41" s="267"/>
      <c r="AP41" s="220"/>
      <c r="AQ41" s="224"/>
      <c r="AR41" s="224"/>
      <c r="AS41" s="224"/>
      <c r="AT41" s="224"/>
      <c r="AU41" s="224"/>
      <c r="AV41" s="224"/>
      <c r="AW41" s="224"/>
      <c r="AX41" s="224"/>
      <c r="AY41" s="224"/>
    </row>
    <row r="42">
      <c r="A42" s="219"/>
      <c r="B42" s="229" t="s">
        <v>4</v>
      </c>
      <c r="C42" s="220">
        <f>I33+H33</f>
        <v>269656000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5"/>
      <c r="AA42" s="225"/>
      <c r="AB42" s="225"/>
      <c r="AC42" s="225"/>
      <c r="AD42" s="225"/>
      <c r="AE42" s="225"/>
      <c r="AF42" s="225"/>
      <c r="AG42" s="220"/>
      <c r="AH42" s="220"/>
      <c r="AI42" s="220"/>
      <c r="AJ42" s="220"/>
      <c r="AK42" s="220"/>
      <c r="AL42" s="220"/>
      <c r="AM42" s="220"/>
      <c r="AN42" s="220"/>
      <c r="AO42" s="267"/>
      <c r="AP42" s="220"/>
      <c r="AQ42" s="224"/>
      <c r="AR42" s="224"/>
      <c r="AS42" s="224"/>
      <c r="AT42" s="224"/>
      <c r="AU42" s="224"/>
      <c r="AV42" s="224"/>
      <c r="AW42" s="224"/>
      <c r="AX42" s="224"/>
      <c r="AY42" s="224"/>
    </row>
    <row r="43">
      <c r="A43" s="219"/>
      <c r="B43" s="229" t="s">
        <v>5</v>
      </c>
      <c r="C43" s="220">
        <f>N33+M33</f>
        <v>800886500</v>
      </c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5"/>
      <c r="AA43" s="225"/>
      <c r="AB43" s="225"/>
      <c r="AC43" s="225"/>
      <c r="AD43" s="225"/>
      <c r="AE43" s="225"/>
      <c r="AF43" s="225"/>
      <c r="AG43" s="220"/>
      <c r="AH43" s="220"/>
      <c r="AI43" s="220"/>
      <c r="AJ43" s="220"/>
      <c r="AK43" s="220"/>
      <c r="AL43" s="220"/>
      <c r="AM43" s="220"/>
      <c r="AN43" s="220"/>
      <c r="AO43" s="267"/>
      <c r="AP43" s="220"/>
      <c r="AQ43" s="224"/>
      <c r="AR43" s="224"/>
      <c r="AS43" s="224"/>
      <c r="AT43" s="224"/>
      <c r="AU43" s="224"/>
      <c r="AV43" s="224"/>
      <c r="AW43" s="224"/>
      <c r="AX43" s="224"/>
      <c r="AY43" s="224"/>
    </row>
    <row r="44">
      <c r="A44" s="219"/>
      <c r="B44" s="229" t="s">
        <v>7</v>
      </c>
      <c r="C44" s="220">
        <f>S33+R33</f>
        <v>659298750</v>
      </c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5"/>
      <c r="AA44" s="225"/>
      <c r="AB44" s="225"/>
      <c r="AC44" s="225"/>
      <c r="AD44" s="225"/>
      <c r="AE44" s="225"/>
      <c r="AF44" s="225"/>
      <c r="AG44" s="220"/>
      <c r="AH44" s="220"/>
      <c r="AI44" s="220"/>
      <c r="AJ44" s="220"/>
      <c r="AK44" s="220"/>
      <c r="AL44" s="220"/>
      <c r="AM44" s="220"/>
      <c r="AN44" s="220"/>
      <c r="AO44" s="267"/>
      <c r="AP44" s="220"/>
      <c r="AQ44" s="224"/>
      <c r="AR44" s="224"/>
      <c r="AS44" s="224"/>
      <c r="AT44" s="224"/>
      <c r="AU44" s="224"/>
      <c r="AV44" s="224"/>
      <c r="AW44" s="224"/>
      <c r="AX44" s="224"/>
      <c r="AY44" s="224"/>
    </row>
    <row r="45">
      <c r="A45" s="219"/>
      <c r="B45" s="229" t="s">
        <v>8</v>
      </c>
      <c r="C45" s="220">
        <f>W33+X33</f>
        <v>683371750</v>
      </c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5"/>
      <c r="AA45" s="225"/>
      <c r="AB45" s="225"/>
      <c r="AC45" s="225"/>
      <c r="AD45" s="225"/>
      <c r="AE45" s="225"/>
      <c r="AF45" s="225"/>
      <c r="AG45" s="220"/>
      <c r="AH45" s="220"/>
      <c r="AI45" s="220"/>
      <c r="AJ45" s="220"/>
      <c r="AK45" s="220"/>
      <c r="AL45" s="220"/>
      <c r="AM45" s="220"/>
      <c r="AN45" s="220"/>
      <c r="AO45" s="267"/>
      <c r="AP45" s="220"/>
      <c r="AQ45" s="224"/>
      <c r="AR45" s="224"/>
      <c r="AS45" s="224"/>
      <c r="AT45" s="224"/>
      <c r="AU45" s="224"/>
      <c r="AV45" s="224"/>
      <c r="AW45" s="224"/>
      <c r="AX45" s="224"/>
      <c r="AY45" s="224"/>
    </row>
    <row r="46">
      <c r="A46" s="219"/>
      <c r="B46" s="229" t="s">
        <v>9</v>
      </c>
      <c r="C46" s="220">
        <f>AB33+AC33</f>
        <v>244600000</v>
      </c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5"/>
      <c r="AA46" s="225"/>
      <c r="AB46" s="225"/>
      <c r="AC46" s="225"/>
      <c r="AD46" s="225"/>
      <c r="AE46" s="225"/>
      <c r="AF46" s="225"/>
      <c r="AG46" s="220"/>
      <c r="AH46" s="220"/>
      <c r="AI46" s="220"/>
      <c r="AJ46" s="220"/>
      <c r="AK46" s="220"/>
      <c r="AL46" s="220"/>
      <c r="AM46" s="220"/>
      <c r="AN46" s="220"/>
      <c r="AO46" s="267"/>
      <c r="AP46" s="220"/>
      <c r="AQ46" s="224"/>
      <c r="AR46" s="224"/>
      <c r="AS46" s="224"/>
      <c r="AT46" s="224"/>
      <c r="AU46" s="224"/>
      <c r="AV46" s="224"/>
      <c r="AW46" s="224"/>
      <c r="AX46" s="224"/>
      <c r="AY46" s="224"/>
    </row>
    <row r="47">
      <c r="A47" s="219"/>
      <c r="B47" s="229" t="s">
        <v>11</v>
      </c>
      <c r="C47" s="220">
        <f>AH33+AG33</f>
        <v>344105540</v>
      </c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5"/>
      <c r="AA47" s="225"/>
      <c r="AB47" s="225"/>
      <c r="AC47" s="225"/>
      <c r="AD47" s="225"/>
      <c r="AE47" s="225"/>
      <c r="AF47" s="225"/>
      <c r="AG47" s="220"/>
      <c r="AH47" s="220"/>
      <c r="AI47" s="220"/>
      <c r="AJ47" s="220"/>
      <c r="AK47" s="220"/>
      <c r="AL47" s="220"/>
      <c r="AM47" s="220"/>
      <c r="AN47" s="220"/>
      <c r="AO47" s="267"/>
      <c r="AP47" s="220"/>
      <c r="AQ47" s="224"/>
      <c r="AR47" s="224"/>
      <c r="AS47" s="224"/>
      <c r="AT47" s="224"/>
      <c r="AU47" s="224"/>
      <c r="AV47" s="224"/>
      <c r="AW47" s="224"/>
      <c r="AX47" s="224"/>
      <c r="AY47" s="224"/>
    </row>
    <row r="48">
      <c r="A48" s="219"/>
      <c r="B48" s="229" t="s">
        <v>12</v>
      </c>
      <c r="C48" s="220">
        <f>AL33+AM33</f>
        <v>294561500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5"/>
      <c r="AA48" s="225"/>
      <c r="AB48" s="225"/>
      <c r="AC48" s="225"/>
      <c r="AD48" s="225"/>
      <c r="AE48" s="225"/>
      <c r="AF48" s="225"/>
      <c r="AG48" s="220"/>
      <c r="AH48" s="220"/>
      <c r="AI48" s="220"/>
      <c r="AJ48" s="220"/>
      <c r="AK48" s="220"/>
      <c r="AL48" s="220"/>
      <c r="AM48" s="220"/>
      <c r="AN48" s="220"/>
      <c r="AO48" s="267"/>
      <c r="AP48" s="220"/>
      <c r="AQ48" s="224"/>
      <c r="AR48" s="224"/>
      <c r="AS48" s="224"/>
      <c r="AT48" s="224"/>
      <c r="AU48" s="224"/>
      <c r="AV48" s="224"/>
      <c r="AW48" s="224"/>
      <c r="AX48" s="224"/>
      <c r="AY48" s="224"/>
    </row>
    <row r="49">
      <c r="A49" s="219"/>
      <c r="B49" s="229" t="s">
        <v>60</v>
      </c>
      <c r="C49" s="220">
        <f>AQ33+AR33</f>
        <v>109188000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5"/>
      <c r="AA49" s="225"/>
      <c r="AB49" s="225"/>
      <c r="AC49" s="225"/>
      <c r="AD49" s="225"/>
      <c r="AE49" s="225"/>
      <c r="AF49" s="225"/>
      <c r="AG49" s="220"/>
      <c r="AH49" s="220"/>
      <c r="AI49" s="220"/>
      <c r="AJ49" s="220"/>
      <c r="AK49" s="220"/>
      <c r="AL49" s="220"/>
      <c r="AM49" s="220"/>
      <c r="AN49" s="220"/>
      <c r="AO49" s="267"/>
      <c r="AP49" s="220"/>
      <c r="AQ49" s="224"/>
      <c r="AR49" s="224"/>
      <c r="AS49" s="224"/>
      <c r="AT49" s="224"/>
      <c r="AU49" s="224"/>
      <c r="AV49" s="224"/>
      <c r="AW49" s="224"/>
      <c r="AX49" s="224"/>
      <c r="AY49" s="224"/>
    </row>
    <row r="50">
      <c r="A50" s="21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5"/>
      <c r="AA50" s="225"/>
      <c r="AB50" s="225"/>
      <c r="AC50" s="225"/>
      <c r="AD50" s="225"/>
      <c r="AE50" s="225"/>
      <c r="AF50" s="225"/>
      <c r="AG50" s="220"/>
      <c r="AH50" s="220"/>
      <c r="AI50" s="220"/>
      <c r="AJ50" s="220"/>
      <c r="AK50" s="220"/>
      <c r="AL50" s="220"/>
      <c r="AM50" s="220"/>
      <c r="AN50" s="220"/>
      <c r="AO50" s="267"/>
      <c r="AP50" s="220"/>
      <c r="AQ50" s="224"/>
      <c r="AR50" s="224"/>
      <c r="AS50" s="224"/>
      <c r="AT50" s="224"/>
      <c r="AU50" s="224"/>
      <c r="AV50" s="224"/>
      <c r="AW50" s="224"/>
      <c r="AX50" s="224"/>
      <c r="AY50" s="224"/>
    </row>
    <row r="51">
      <c r="A51" s="219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5"/>
      <c r="AA51" s="225"/>
      <c r="AB51" s="225"/>
      <c r="AC51" s="225"/>
      <c r="AD51" s="225"/>
      <c r="AE51" s="225"/>
      <c r="AF51" s="225"/>
      <c r="AG51" s="220"/>
      <c r="AH51" s="220"/>
      <c r="AI51" s="220"/>
      <c r="AJ51" s="220"/>
      <c r="AK51" s="220"/>
      <c r="AL51" s="220"/>
      <c r="AM51" s="220"/>
      <c r="AN51" s="220"/>
      <c r="AO51" s="267"/>
      <c r="AP51" s="220"/>
      <c r="AQ51" s="224"/>
      <c r="AR51" s="224"/>
      <c r="AS51" s="224"/>
      <c r="AT51" s="224"/>
      <c r="AU51" s="224"/>
      <c r="AV51" s="224"/>
      <c r="AW51" s="224"/>
      <c r="AX51" s="224"/>
      <c r="AY51" s="224"/>
    </row>
    <row r="52">
      <c r="A52" s="219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5"/>
      <c r="AA52" s="225"/>
      <c r="AB52" s="225"/>
      <c r="AC52" s="225"/>
      <c r="AD52" s="225"/>
      <c r="AE52" s="225"/>
      <c r="AF52" s="225"/>
      <c r="AG52" s="220"/>
      <c r="AH52" s="220"/>
      <c r="AI52" s="220"/>
      <c r="AJ52" s="220"/>
      <c r="AK52" s="220"/>
      <c r="AL52" s="220"/>
      <c r="AM52" s="220"/>
      <c r="AN52" s="220"/>
      <c r="AO52" s="267"/>
      <c r="AP52" s="220"/>
      <c r="AQ52" s="224"/>
      <c r="AR52" s="224"/>
      <c r="AS52" s="224"/>
      <c r="AT52" s="224"/>
      <c r="AU52" s="224"/>
      <c r="AV52" s="224"/>
      <c r="AW52" s="224"/>
      <c r="AX52" s="224"/>
      <c r="AY52" s="224"/>
    </row>
    <row r="53">
      <c r="A53" s="219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5"/>
      <c r="AA53" s="225"/>
      <c r="AB53" s="225"/>
      <c r="AC53" s="225"/>
      <c r="AD53" s="225"/>
      <c r="AE53" s="225"/>
      <c r="AF53" s="225"/>
      <c r="AG53" s="220"/>
      <c r="AH53" s="220"/>
      <c r="AI53" s="220"/>
      <c r="AJ53" s="220"/>
      <c r="AK53" s="220"/>
      <c r="AL53" s="220"/>
      <c r="AM53" s="220"/>
      <c r="AN53" s="220"/>
      <c r="AO53" s="267"/>
      <c r="AP53" s="220"/>
      <c r="AQ53" s="224"/>
      <c r="AR53" s="224"/>
      <c r="AS53" s="224"/>
      <c r="AT53" s="224"/>
      <c r="AU53" s="224"/>
      <c r="AV53" s="224"/>
      <c r="AW53" s="224"/>
      <c r="AX53" s="224"/>
      <c r="AY53" s="224"/>
    </row>
    <row r="54">
      <c r="A54" s="219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5"/>
      <c r="AA54" s="225"/>
      <c r="AB54" s="225"/>
      <c r="AC54" s="225"/>
      <c r="AD54" s="225"/>
      <c r="AE54" s="225"/>
      <c r="AF54" s="225"/>
      <c r="AG54" s="220"/>
      <c r="AH54" s="220"/>
      <c r="AI54" s="220"/>
      <c r="AJ54" s="220"/>
      <c r="AK54" s="220"/>
      <c r="AL54" s="220"/>
      <c r="AM54" s="220"/>
      <c r="AN54" s="220"/>
      <c r="AO54" s="267"/>
      <c r="AP54" s="220"/>
      <c r="AQ54" s="224"/>
      <c r="AR54" s="224"/>
      <c r="AS54" s="224"/>
      <c r="AT54" s="224"/>
      <c r="AU54" s="224"/>
      <c r="AV54" s="224"/>
      <c r="AW54" s="224"/>
      <c r="AX54" s="224"/>
      <c r="AY54" s="224"/>
    </row>
    <row r="55">
      <c r="A55" s="21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5"/>
      <c r="AA55" s="225"/>
      <c r="AB55" s="225"/>
      <c r="AC55" s="225"/>
      <c r="AD55" s="225"/>
      <c r="AE55" s="225"/>
      <c r="AF55" s="225"/>
      <c r="AG55" s="220"/>
      <c r="AH55" s="220"/>
      <c r="AI55" s="220"/>
      <c r="AJ55" s="220"/>
      <c r="AK55" s="220"/>
      <c r="AL55" s="220"/>
      <c r="AM55" s="220"/>
      <c r="AN55" s="220"/>
      <c r="AO55" s="267"/>
      <c r="AP55" s="220"/>
      <c r="AQ55" s="224"/>
      <c r="AR55" s="224"/>
      <c r="AS55" s="224"/>
      <c r="AT55" s="224"/>
      <c r="AU55" s="224"/>
      <c r="AV55" s="224"/>
      <c r="AW55" s="224"/>
      <c r="AX55" s="224"/>
      <c r="AY55" s="224"/>
    </row>
    <row r="56">
      <c r="A56" s="219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5"/>
      <c r="AA56" s="225"/>
      <c r="AB56" s="225"/>
      <c r="AC56" s="225"/>
      <c r="AD56" s="225"/>
      <c r="AE56" s="225"/>
      <c r="AF56" s="225"/>
      <c r="AG56" s="220"/>
      <c r="AH56" s="220"/>
      <c r="AI56" s="220"/>
      <c r="AJ56" s="220"/>
      <c r="AK56" s="220"/>
      <c r="AL56" s="220"/>
      <c r="AM56" s="220"/>
      <c r="AN56" s="220"/>
      <c r="AO56" s="267"/>
      <c r="AP56" s="220"/>
      <c r="AQ56" s="224"/>
      <c r="AR56" s="224"/>
      <c r="AS56" s="224"/>
      <c r="AT56" s="224"/>
      <c r="AU56" s="224"/>
      <c r="AV56" s="224"/>
      <c r="AW56" s="224"/>
      <c r="AX56" s="224"/>
      <c r="AY56" s="224"/>
    </row>
    <row r="57">
      <c r="A57" s="219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5"/>
      <c r="AA57" s="225"/>
      <c r="AB57" s="225"/>
      <c r="AC57" s="225"/>
      <c r="AD57" s="225"/>
      <c r="AE57" s="225"/>
      <c r="AF57" s="225"/>
      <c r="AG57" s="220"/>
      <c r="AH57" s="220"/>
      <c r="AI57" s="220"/>
      <c r="AJ57" s="220"/>
      <c r="AK57" s="220"/>
      <c r="AL57" s="220"/>
      <c r="AM57" s="220"/>
      <c r="AN57" s="220"/>
      <c r="AO57" s="267"/>
      <c r="AP57" s="220"/>
      <c r="AQ57" s="224"/>
      <c r="AR57" s="224"/>
      <c r="AS57" s="224"/>
      <c r="AT57" s="224"/>
      <c r="AU57" s="224"/>
      <c r="AV57" s="224"/>
      <c r="AW57" s="224"/>
      <c r="AX57" s="224"/>
      <c r="AY57" s="224"/>
    </row>
    <row r="58">
      <c r="A58" s="219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5"/>
      <c r="AA58" s="225"/>
      <c r="AB58" s="225"/>
      <c r="AC58" s="225"/>
      <c r="AD58" s="225"/>
      <c r="AE58" s="225"/>
      <c r="AF58" s="225"/>
      <c r="AG58" s="220"/>
      <c r="AH58" s="220"/>
      <c r="AI58" s="220"/>
      <c r="AJ58" s="220"/>
      <c r="AK58" s="220"/>
      <c r="AL58" s="220"/>
      <c r="AM58" s="220"/>
      <c r="AN58" s="220"/>
      <c r="AO58" s="267"/>
      <c r="AP58" s="220"/>
      <c r="AQ58" s="224"/>
      <c r="AR58" s="224"/>
      <c r="AS58" s="224"/>
      <c r="AT58" s="224"/>
      <c r="AU58" s="224"/>
      <c r="AV58" s="224"/>
      <c r="AW58" s="224"/>
      <c r="AX58" s="224"/>
      <c r="AY58" s="224"/>
    </row>
    <row r="59">
      <c r="A59" s="219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5"/>
      <c r="AA59" s="225"/>
      <c r="AB59" s="225"/>
      <c r="AC59" s="225"/>
      <c r="AD59" s="225"/>
      <c r="AE59" s="225"/>
      <c r="AF59" s="225"/>
      <c r="AG59" s="220"/>
      <c r="AH59" s="220"/>
      <c r="AI59" s="220"/>
      <c r="AJ59" s="220"/>
      <c r="AK59" s="220"/>
      <c r="AL59" s="220"/>
      <c r="AM59" s="220"/>
      <c r="AN59" s="220"/>
      <c r="AO59" s="267"/>
      <c r="AP59" s="220"/>
      <c r="AQ59" s="224"/>
      <c r="AR59" s="224"/>
      <c r="AS59" s="224"/>
      <c r="AT59" s="224"/>
      <c r="AU59" s="224"/>
      <c r="AV59" s="224"/>
      <c r="AW59" s="224"/>
      <c r="AX59" s="224"/>
      <c r="AY59" s="224"/>
    </row>
    <row r="60">
      <c r="A60" s="219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5"/>
      <c r="AA60" s="225"/>
      <c r="AB60" s="225"/>
      <c r="AC60" s="225"/>
      <c r="AD60" s="225"/>
      <c r="AE60" s="225"/>
      <c r="AF60" s="225"/>
      <c r="AG60" s="220"/>
      <c r="AH60" s="220"/>
      <c r="AI60" s="220"/>
      <c r="AJ60" s="220"/>
      <c r="AK60" s="220"/>
      <c r="AL60" s="220"/>
      <c r="AM60" s="220"/>
      <c r="AN60" s="220"/>
      <c r="AO60" s="267"/>
      <c r="AP60" s="220"/>
      <c r="AQ60" s="224"/>
      <c r="AR60" s="224"/>
      <c r="AS60" s="224"/>
      <c r="AT60" s="224"/>
      <c r="AU60" s="224"/>
      <c r="AV60" s="224"/>
      <c r="AW60" s="224"/>
      <c r="AX60" s="224"/>
      <c r="AY60" s="224"/>
    </row>
    <row r="61">
      <c r="A61" s="219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5"/>
      <c r="AA61" s="225"/>
      <c r="AB61" s="225"/>
      <c r="AC61" s="225"/>
      <c r="AD61" s="225"/>
      <c r="AE61" s="225"/>
      <c r="AF61" s="225"/>
      <c r="AG61" s="220"/>
      <c r="AH61" s="220"/>
      <c r="AI61" s="220"/>
      <c r="AJ61" s="220"/>
      <c r="AK61" s="220"/>
      <c r="AL61" s="220"/>
      <c r="AM61" s="220"/>
      <c r="AN61" s="220"/>
      <c r="AO61" s="267"/>
      <c r="AP61" s="220"/>
      <c r="AQ61" s="224"/>
      <c r="AR61" s="224"/>
      <c r="AS61" s="224"/>
      <c r="AT61" s="224"/>
      <c r="AU61" s="224"/>
      <c r="AV61" s="224"/>
      <c r="AW61" s="224"/>
      <c r="AX61" s="224"/>
      <c r="AY61" s="224"/>
    </row>
    <row r="62">
      <c r="A62" s="219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5"/>
      <c r="AA62" s="225"/>
      <c r="AB62" s="225"/>
      <c r="AC62" s="225"/>
      <c r="AD62" s="225"/>
      <c r="AE62" s="225"/>
      <c r="AF62" s="225"/>
      <c r="AG62" s="220"/>
      <c r="AH62" s="220"/>
      <c r="AI62" s="220"/>
      <c r="AJ62" s="220"/>
      <c r="AK62" s="220"/>
      <c r="AL62" s="220"/>
      <c r="AM62" s="220"/>
      <c r="AN62" s="220"/>
      <c r="AO62" s="267"/>
      <c r="AP62" s="220"/>
      <c r="AQ62" s="224"/>
      <c r="AR62" s="224"/>
      <c r="AS62" s="224"/>
      <c r="AT62" s="224"/>
      <c r="AU62" s="224"/>
      <c r="AV62" s="224"/>
      <c r="AW62" s="224"/>
      <c r="AX62" s="224"/>
      <c r="AY62" s="224"/>
    </row>
    <row r="63">
      <c r="A63" s="219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5"/>
      <c r="AA63" s="225"/>
      <c r="AB63" s="225"/>
      <c r="AC63" s="225"/>
      <c r="AD63" s="225"/>
      <c r="AE63" s="225"/>
      <c r="AF63" s="225"/>
      <c r="AG63" s="220"/>
      <c r="AH63" s="220"/>
      <c r="AI63" s="220"/>
      <c r="AJ63" s="220"/>
      <c r="AK63" s="220"/>
      <c r="AL63" s="220"/>
      <c r="AM63" s="220"/>
      <c r="AN63" s="220"/>
      <c r="AO63" s="267"/>
      <c r="AP63" s="220"/>
      <c r="AQ63" s="224"/>
      <c r="AR63" s="224"/>
      <c r="AS63" s="224"/>
      <c r="AT63" s="224"/>
      <c r="AU63" s="224"/>
      <c r="AV63" s="224"/>
      <c r="AW63" s="224"/>
      <c r="AX63" s="224"/>
      <c r="AY63" s="224"/>
    </row>
    <row r="64">
      <c r="A64" s="219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5"/>
      <c r="AA64" s="225"/>
      <c r="AB64" s="225"/>
      <c r="AC64" s="225"/>
      <c r="AD64" s="225"/>
      <c r="AE64" s="225"/>
      <c r="AF64" s="225"/>
      <c r="AG64" s="220"/>
      <c r="AH64" s="220"/>
      <c r="AI64" s="220"/>
      <c r="AJ64" s="220"/>
      <c r="AK64" s="220"/>
      <c r="AL64" s="220"/>
      <c r="AM64" s="220"/>
      <c r="AN64" s="220"/>
      <c r="AO64" s="267"/>
      <c r="AP64" s="220"/>
      <c r="AQ64" s="224"/>
      <c r="AR64" s="224"/>
      <c r="AS64" s="224"/>
      <c r="AT64" s="224"/>
      <c r="AU64" s="224"/>
      <c r="AV64" s="224"/>
      <c r="AW64" s="224"/>
      <c r="AX64" s="224"/>
      <c r="AY64" s="224"/>
    </row>
    <row r="65">
      <c r="A65" s="219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5"/>
      <c r="AA65" s="225"/>
      <c r="AB65" s="225"/>
      <c r="AC65" s="225"/>
      <c r="AD65" s="225"/>
      <c r="AE65" s="225"/>
      <c r="AF65" s="225"/>
      <c r="AG65" s="220"/>
      <c r="AH65" s="220"/>
      <c r="AI65" s="220"/>
      <c r="AJ65" s="220"/>
      <c r="AK65" s="220"/>
      <c r="AL65" s="220"/>
      <c r="AM65" s="220"/>
      <c r="AN65" s="220"/>
      <c r="AO65" s="267"/>
      <c r="AP65" s="220"/>
      <c r="AQ65" s="224"/>
      <c r="AR65" s="224"/>
      <c r="AS65" s="224"/>
      <c r="AT65" s="224"/>
      <c r="AU65" s="224"/>
      <c r="AV65" s="224"/>
      <c r="AW65" s="224"/>
      <c r="AX65" s="224"/>
      <c r="AY65" s="224"/>
    </row>
    <row r="66">
      <c r="A66" s="219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5"/>
      <c r="AA66" s="225"/>
      <c r="AB66" s="225"/>
      <c r="AC66" s="225"/>
      <c r="AD66" s="225"/>
      <c r="AE66" s="225"/>
      <c r="AF66" s="225"/>
      <c r="AG66" s="220"/>
      <c r="AH66" s="220"/>
      <c r="AI66" s="220"/>
      <c r="AJ66" s="220"/>
      <c r="AK66" s="220"/>
      <c r="AL66" s="220"/>
      <c r="AM66" s="220"/>
      <c r="AN66" s="220"/>
      <c r="AO66" s="267"/>
      <c r="AP66" s="220"/>
      <c r="AQ66" s="224"/>
      <c r="AR66" s="224"/>
      <c r="AS66" s="224"/>
      <c r="AT66" s="224"/>
      <c r="AU66" s="224"/>
      <c r="AV66" s="224"/>
      <c r="AW66" s="224"/>
      <c r="AX66" s="224"/>
      <c r="AY66" s="224"/>
    </row>
    <row r="67">
      <c r="A67" s="219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5"/>
      <c r="AA67" s="225"/>
      <c r="AB67" s="225"/>
      <c r="AC67" s="225"/>
      <c r="AD67" s="225"/>
      <c r="AE67" s="225"/>
      <c r="AF67" s="225"/>
      <c r="AG67" s="220"/>
      <c r="AH67" s="220"/>
      <c r="AI67" s="220"/>
      <c r="AJ67" s="220"/>
      <c r="AK67" s="220"/>
      <c r="AL67" s="220"/>
      <c r="AM67" s="220"/>
      <c r="AN67" s="220"/>
      <c r="AO67" s="267"/>
      <c r="AP67" s="220"/>
      <c r="AQ67" s="224"/>
      <c r="AR67" s="224"/>
      <c r="AS67" s="224"/>
      <c r="AT67" s="224"/>
      <c r="AU67" s="224"/>
      <c r="AV67" s="224"/>
      <c r="AW67" s="224"/>
      <c r="AX67" s="224"/>
      <c r="AY67" s="224"/>
    </row>
    <row r="68">
      <c r="A68" s="219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5"/>
      <c r="AA68" s="225"/>
      <c r="AB68" s="225"/>
      <c r="AC68" s="225"/>
      <c r="AD68" s="225"/>
      <c r="AE68" s="225"/>
      <c r="AF68" s="225"/>
      <c r="AG68" s="220"/>
      <c r="AH68" s="220"/>
      <c r="AI68" s="220"/>
      <c r="AJ68" s="220"/>
      <c r="AK68" s="220"/>
      <c r="AL68" s="220"/>
      <c r="AM68" s="220"/>
      <c r="AN68" s="220"/>
      <c r="AO68" s="267"/>
      <c r="AP68" s="220"/>
      <c r="AQ68" s="224"/>
      <c r="AR68" s="224"/>
      <c r="AS68" s="224"/>
      <c r="AT68" s="224"/>
      <c r="AU68" s="224"/>
      <c r="AV68" s="224"/>
      <c r="AW68" s="224"/>
      <c r="AX68" s="224"/>
      <c r="AY68" s="224"/>
    </row>
    <row r="69">
      <c r="A69" s="219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5"/>
      <c r="AA69" s="225"/>
      <c r="AB69" s="225"/>
      <c r="AC69" s="225"/>
      <c r="AD69" s="225"/>
      <c r="AE69" s="225"/>
      <c r="AF69" s="225"/>
      <c r="AG69" s="220"/>
      <c r="AH69" s="220"/>
      <c r="AI69" s="220"/>
      <c r="AJ69" s="220"/>
      <c r="AK69" s="220"/>
      <c r="AL69" s="220"/>
      <c r="AM69" s="220"/>
      <c r="AN69" s="220"/>
      <c r="AO69" s="267"/>
      <c r="AP69" s="220"/>
      <c r="AQ69" s="224"/>
      <c r="AR69" s="224"/>
      <c r="AS69" s="224"/>
      <c r="AT69" s="224"/>
      <c r="AU69" s="224"/>
      <c r="AV69" s="224"/>
      <c r="AW69" s="224"/>
      <c r="AX69" s="224"/>
      <c r="AY69" s="224"/>
    </row>
    <row r="70">
      <c r="A70" s="219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5"/>
      <c r="AA70" s="225"/>
      <c r="AB70" s="225"/>
      <c r="AC70" s="225"/>
      <c r="AD70" s="225"/>
      <c r="AE70" s="225"/>
      <c r="AF70" s="225"/>
      <c r="AG70" s="220"/>
      <c r="AH70" s="220"/>
      <c r="AI70" s="220"/>
      <c r="AJ70" s="220"/>
      <c r="AK70" s="220"/>
      <c r="AL70" s="220"/>
      <c r="AM70" s="220"/>
      <c r="AN70" s="220"/>
      <c r="AO70" s="267"/>
      <c r="AP70" s="220"/>
      <c r="AQ70" s="224"/>
      <c r="AR70" s="224"/>
      <c r="AS70" s="224"/>
      <c r="AT70" s="224"/>
      <c r="AU70" s="224"/>
      <c r="AV70" s="224"/>
      <c r="AW70" s="224"/>
      <c r="AX70" s="224"/>
      <c r="AY70" s="224"/>
    </row>
    <row r="71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5"/>
      <c r="AA71" s="225"/>
      <c r="AB71" s="225"/>
      <c r="AC71" s="225"/>
      <c r="AD71" s="225"/>
      <c r="AE71" s="225"/>
      <c r="AF71" s="225"/>
      <c r="AG71" s="220"/>
      <c r="AH71" s="220"/>
      <c r="AI71" s="220"/>
      <c r="AJ71" s="220"/>
      <c r="AK71" s="220"/>
      <c r="AL71" s="220"/>
      <c r="AM71" s="220"/>
      <c r="AN71" s="220"/>
      <c r="AO71" s="267"/>
      <c r="AP71" s="220"/>
      <c r="AQ71" s="224"/>
      <c r="AR71" s="224"/>
      <c r="AS71" s="224"/>
      <c r="AT71" s="224"/>
      <c r="AU71" s="224"/>
      <c r="AV71" s="224"/>
      <c r="AW71" s="224"/>
      <c r="AX71" s="224"/>
      <c r="AY71" s="224"/>
    </row>
    <row r="72">
      <c r="A72" s="219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5"/>
      <c r="AA72" s="225"/>
      <c r="AB72" s="225"/>
      <c r="AC72" s="225"/>
      <c r="AD72" s="225"/>
      <c r="AE72" s="225"/>
      <c r="AF72" s="225"/>
      <c r="AG72" s="220"/>
      <c r="AH72" s="220"/>
      <c r="AI72" s="220"/>
      <c r="AJ72" s="220"/>
      <c r="AK72" s="220"/>
      <c r="AL72" s="220"/>
      <c r="AM72" s="220"/>
      <c r="AN72" s="220"/>
      <c r="AO72" s="267"/>
      <c r="AP72" s="220"/>
      <c r="AQ72" s="224"/>
      <c r="AR72" s="224"/>
      <c r="AS72" s="224"/>
      <c r="AT72" s="224"/>
      <c r="AU72" s="224"/>
      <c r="AV72" s="224"/>
      <c r="AW72" s="224"/>
      <c r="AX72" s="224"/>
      <c r="AY72" s="224"/>
    </row>
    <row r="73">
      <c r="A73" s="219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5"/>
      <c r="AA73" s="225"/>
      <c r="AB73" s="225"/>
      <c r="AC73" s="225"/>
      <c r="AD73" s="225"/>
      <c r="AE73" s="225"/>
      <c r="AF73" s="225"/>
      <c r="AG73" s="220"/>
      <c r="AH73" s="220"/>
      <c r="AI73" s="220"/>
      <c r="AJ73" s="220"/>
      <c r="AK73" s="220"/>
      <c r="AL73" s="220"/>
      <c r="AM73" s="220"/>
      <c r="AN73" s="220"/>
      <c r="AO73" s="267"/>
      <c r="AP73" s="220"/>
      <c r="AQ73" s="224"/>
      <c r="AR73" s="224"/>
      <c r="AS73" s="224"/>
      <c r="AT73" s="224"/>
      <c r="AU73" s="224"/>
      <c r="AV73" s="224"/>
      <c r="AW73" s="224"/>
      <c r="AX73" s="224"/>
      <c r="AY73" s="224"/>
    </row>
    <row r="74">
      <c r="A74" s="219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5"/>
      <c r="AA74" s="225"/>
      <c r="AB74" s="225"/>
      <c r="AC74" s="225"/>
      <c r="AD74" s="225"/>
      <c r="AE74" s="225"/>
      <c r="AF74" s="225"/>
      <c r="AG74" s="220"/>
      <c r="AH74" s="220"/>
      <c r="AI74" s="220"/>
      <c r="AJ74" s="220"/>
      <c r="AK74" s="220"/>
      <c r="AL74" s="220"/>
      <c r="AM74" s="220"/>
      <c r="AN74" s="220"/>
      <c r="AO74" s="267"/>
      <c r="AP74" s="220"/>
      <c r="AQ74" s="224"/>
      <c r="AR74" s="224"/>
      <c r="AS74" s="224"/>
      <c r="AT74" s="224"/>
      <c r="AU74" s="224"/>
      <c r="AV74" s="224"/>
      <c r="AW74" s="224"/>
      <c r="AX74" s="224"/>
      <c r="AY74" s="224"/>
    </row>
    <row r="75">
      <c r="A75" s="219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5"/>
      <c r="AA75" s="225"/>
      <c r="AB75" s="225"/>
      <c r="AC75" s="225"/>
      <c r="AD75" s="225"/>
      <c r="AE75" s="225"/>
      <c r="AF75" s="225"/>
      <c r="AG75" s="220"/>
      <c r="AH75" s="220"/>
      <c r="AI75" s="220"/>
      <c r="AJ75" s="220"/>
      <c r="AK75" s="220"/>
      <c r="AL75" s="220"/>
      <c r="AM75" s="220"/>
      <c r="AN75" s="220"/>
      <c r="AO75" s="267"/>
      <c r="AP75" s="220"/>
      <c r="AQ75" s="224"/>
      <c r="AR75" s="224"/>
      <c r="AS75" s="224"/>
      <c r="AT75" s="224"/>
      <c r="AU75" s="224"/>
      <c r="AV75" s="224"/>
      <c r="AW75" s="224"/>
      <c r="AX75" s="224"/>
      <c r="AY75" s="224"/>
    </row>
    <row r="76">
      <c r="A76" s="219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5"/>
      <c r="AA76" s="225"/>
      <c r="AB76" s="225"/>
      <c r="AC76" s="225"/>
      <c r="AD76" s="225"/>
      <c r="AE76" s="225"/>
      <c r="AF76" s="225"/>
      <c r="AG76" s="220"/>
      <c r="AH76" s="220"/>
      <c r="AI76" s="220"/>
      <c r="AJ76" s="220"/>
      <c r="AK76" s="220"/>
      <c r="AL76" s="220"/>
      <c r="AM76" s="220"/>
      <c r="AN76" s="220"/>
      <c r="AO76" s="267"/>
      <c r="AP76" s="220"/>
      <c r="AQ76" s="224"/>
      <c r="AR76" s="224"/>
      <c r="AS76" s="224"/>
      <c r="AT76" s="224"/>
      <c r="AU76" s="224"/>
      <c r="AV76" s="224"/>
      <c r="AW76" s="224"/>
      <c r="AX76" s="224"/>
      <c r="AY76" s="224"/>
    </row>
    <row r="77">
      <c r="A77" s="219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5"/>
      <c r="AA77" s="225"/>
      <c r="AB77" s="225"/>
      <c r="AC77" s="225"/>
      <c r="AD77" s="225"/>
      <c r="AE77" s="225"/>
      <c r="AF77" s="225"/>
      <c r="AG77" s="220"/>
      <c r="AH77" s="220"/>
      <c r="AI77" s="220"/>
      <c r="AJ77" s="220"/>
      <c r="AK77" s="220"/>
      <c r="AL77" s="220"/>
      <c r="AM77" s="220"/>
      <c r="AN77" s="220"/>
      <c r="AO77" s="267"/>
      <c r="AP77" s="220"/>
      <c r="AQ77" s="224"/>
      <c r="AR77" s="224"/>
      <c r="AS77" s="224"/>
      <c r="AT77" s="224"/>
      <c r="AU77" s="224"/>
      <c r="AV77" s="224"/>
      <c r="AW77" s="224"/>
      <c r="AX77" s="224"/>
      <c r="AY77" s="224"/>
    </row>
    <row r="78">
      <c r="A78" s="219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5"/>
      <c r="AA78" s="225"/>
      <c r="AB78" s="225"/>
      <c r="AC78" s="225"/>
      <c r="AD78" s="225"/>
      <c r="AE78" s="225"/>
      <c r="AF78" s="225"/>
      <c r="AG78" s="220"/>
      <c r="AH78" s="220"/>
      <c r="AI78" s="220"/>
      <c r="AJ78" s="220"/>
      <c r="AK78" s="220"/>
      <c r="AL78" s="220"/>
      <c r="AM78" s="220"/>
      <c r="AN78" s="220"/>
      <c r="AO78" s="267"/>
      <c r="AP78" s="220"/>
      <c r="AQ78" s="224"/>
      <c r="AR78" s="224"/>
      <c r="AS78" s="224"/>
      <c r="AT78" s="224"/>
      <c r="AU78" s="224"/>
      <c r="AV78" s="224"/>
      <c r="AW78" s="224"/>
      <c r="AX78" s="224"/>
      <c r="AY78" s="224"/>
    </row>
    <row r="79">
      <c r="A79" s="219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5"/>
      <c r="AA79" s="225"/>
      <c r="AB79" s="225"/>
      <c r="AC79" s="225"/>
      <c r="AD79" s="225"/>
      <c r="AE79" s="225"/>
      <c r="AF79" s="225"/>
      <c r="AG79" s="220"/>
      <c r="AH79" s="220"/>
      <c r="AI79" s="220"/>
      <c r="AJ79" s="220"/>
      <c r="AK79" s="220"/>
      <c r="AL79" s="220"/>
      <c r="AM79" s="220"/>
      <c r="AN79" s="220"/>
      <c r="AO79" s="267"/>
      <c r="AP79" s="220"/>
      <c r="AQ79" s="224"/>
      <c r="AR79" s="224"/>
      <c r="AS79" s="224"/>
      <c r="AT79" s="224"/>
      <c r="AU79" s="224"/>
      <c r="AV79" s="224"/>
      <c r="AW79" s="224"/>
      <c r="AX79" s="224"/>
      <c r="AY79" s="224"/>
    </row>
    <row r="80">
      <c r="A80" s="219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5"/>
      <c r="AA80" s="225"/>
      <c r="AB80" s="225"/>
      <c r="AC80" s="225"/>
      <c r="AD80" s="225"/>
      <c r="AE80" s="225"/>
      <c r="AF80" s="225"/>
      <c r="AG80" s="220"/>
      <c r="AH80" s="220"/>
      <c r="AI80" s="220"/>
      <c r="AJ80" s="220"/>
      <c r="AK80" s="220"/>
      <c r="AL80" s="220"/>
      <c r="AM80" s="220"/>
      <c r="AN80" s="220"/>
      <c r="AO80" s="267"/>
      <c r="AP80" s="220"/>
      <c r="AQ80" s="224"/>
      <c r="AR80" s="224"/>
      <c r="AS80" s="224"/>
      <c r="AT80" s="224"/>
      <c r="AU80" s="224"/>
      <c r="AV80" s="224"/>
      <c r="AW80" s="224"/>
      <c r="AX80" s="224"/>
      <c r="AY80" s="224"/>
    </row>
    <row r="81">
      <c r="A81" s="21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5"/>
      <c r="AA81" s="225"/>
      <c r="AB81" s="225"/>
      <c r="AC81" s="225"/>
      <c r="AD81" s="225"/>
      <c r="AE81" s="225"/>
      <c r="AF81" s="225"/>
      <c r="AG81" s="220"/>
      <c r="AH81" s="220"/>
      <c r="AI81" s="220"/>
      <c r="AJ81" s="220"/>
      <c r="AK81" s="220"/>
      <c r="AL81" s="220"/>
      <c r="AM81" s="220"/>
      <c r="AN81" s="220"/>
      <c r="AO81" s="267"/>
      <c r="AP81" s="220"/>
      <c r="AQ81" s="224"/>
      <c r="AR81" s="224"/>
      <c r="AS81" s="224"/>
      <c r="AT81" s="224"/>
      <c r="AU81" s="224"/>
      <c r="AV81" s="224"/>
      <c r="AW81" s="224"/>
      <c r="AX81" s="224"/>
      <c r="AY81" s="224"/>
    </row>
    <row r="82">
      <c r="A82" s="219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5"/>
      <c r="AA82" s="225"/>
      <c r="AB82" s="225"/>
      <c r="AC82" s="225"/>
      <c r="AD82" s="225"/>
      <c r="AE82" s="225"/>
      <c r="AF82" s="225"/>
      <c r="AG82" s="220"/>
      <c r="AH82" s="220"/>
      <c r="AI82" s="220"/>
      <c r="AJ82" s="220"/>
      <c r="AK82" s="220"/>
      <c r="AL82" s="220"/>
      <c r="AM82" s="220"/>
      <c r="AN82" s="220"/>
      <c r="AO82" s="267"/>
      <c r="AP82" s="220"/>
      <c r="AQ82" s="224"/>
      <c r="AR82" s="224"/>
      <c r="AS82" s="224"/>
      <c r="AT82" s="224"/>
      <c r="AU82" s="224"/>
      <c r="AV82" s="224"/>
      <c r="AW82" s="224"/>
      <c r="AX82" s="224"/>
      <c r="AY82" s="224"/>
    </row>
    <row r="83">
      <c r="A83" s="219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5"/>
      <c r="AA83" s="225"/>
      <c r="AB83" s="225"/>
      <c r="AC83" s="225"/>
      <c r="AD83" s="225"/>
      <c r="AE83" s="225"/>
      <c r="AF83" s="225"/>
      <c r="AG83" s="220"/>
      <c r="AH83" s="220"/>
      <c r="AI83" s="220"/>
      <c r="AJ83" s="220"/>
      <c r="AK83" s="220"/>
      <c r="AL83" s="220"/>
      <c r="AM83" s="220"/>
      <c r="AN83" s="220"/>
      <c r="AO83" s="267"/>
      <c r="AP83" s="220"/>
      <c r="AQ83" s="224"/>
      <c r="AR83" s="224"/>
      <c r="AS83" s="224"/>
      <c r="AT83" s="224"/>
      <c r="AU83" s="224"/>
      <c r="AV83" s="224"/>
      <c r="AW83" s="224"/>
      <c r="AX83" s="224"/>
      <c r="AY83" s="224"/>
    </row>
    <row r="84">
      <c r="A84" s="219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5"/>
      <c r="AA84" s="225"/>
      <c r="AB84" s="225"/>
      <c r="AC84" s="225"/>
      <c r="AD84" s="225"/>
      <c r="AE84" s="225"/>
      <c r="AF84" s="225"/>
      <c r="AG84" s="220"/>
      <c r="AH84" s="220"/>
      <c r="AI84" s="220"/>
      <c r="AJ84" s="220"/>
      <c r="AK84" s="220"/>
      <c r="AL84" s="220"/>
      <c r="AM84" s="220"/>
      <c r="AN84" s="220"/>
      <c r="AO84" s="267"/>
      <c r="AP84" s="220"/>
      <c r="AQ84" s="224"/>
      <c r="AR84" s="224"/>
      <c r="AS84" s="224"/>
      <c r="AT84" s="224"/>
      <c r="AU84" s="224"/>
      <c r="AV84" s="224"/>
      <c r="AW84" s="224"/>
      <c r="AX84" s="224"/>
      <c r="AY84" s="224"/>
    </row>
    <row r="85">
      <c r="A85" s="219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5"/>
      <c r="AA85" s="225"/>
      <c r="AB85" s="225"/>
      <c r="AC85" s="225"/>
      <c r="AD85" s="225"/>
      <c r="AE85" s="225"/>
      <c r="AF85" s="225"/>
      <c r="AG85" s="220"/>
      <c r="AH85" s="220"/>
      <c r="AI85" s="220"/>
      <c r="AJ85" s="220"/>
      <c r="AK85" s="220"/>
      <c r="AL85" s="220"/>
      <c r="AM85" s="220"/>
      <c r="AN85" s="220"/>
      <c r="AO85" s="267"/>
      <c r="AP85" s="220"/>
      <c r="AQ85" s="224"/>
      <c r="AR85" s="224"/>
      <c r="AS85" s="224"/>
      <c r="AT85" s="224"/>
      <c r="AU85" s="224"/>
      <c r="AV85" s="224"/>
      <c r="AW85" s="224"/>
      <c r="AX85" s="224"/>
      <c r="AY85" s="224"/>
    </row>
    <row r="86">
      <c r="A86" s="219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5"/>
      <c r="AA86" s="225"/>
      <c r="AB86" s="225"/>
      <c r="AC86" s="225"/>
      <c r="AD86" s="225"/>
      <c r="AE86" s="225"/>
      <c r="AF86" s="225"/>
      <c r="AG86" s="220"/>
      <c r="AH86" s="220"/>
      <c r="AI86" s="220"/>
      <c r="AJ86" s="220"/>
      <c r="AK86" s="220"/>
      <c r="AL86" s="220"/>
      <c r="AM86" s="220"/>
      <c r="AN86" s="220"/>
      <c r="AO86" s="267"/>
      <c r="AP86" s="220"/>
      <c r="AQ86" s="224"/>
      <c r="AR86" s="224"/>
      <c r="AS86" s="224"/>
      <c r="AT86" s="224"/>
      <c r="AU86" s="224"/>
      <c r="AV86" s="224"/>
      <c r="AW86" s="224"/>
      <c r="AX86" s="224"/>
      <c r="AY86" s="224"/>
    </row>
    <row r="87">
      <c r="A87" s="219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5"/>
      <c r="AA87" s="225"/>
      <c r="AB87" s="225"/>
      <c r="AC87" s="225"/>
      <c r="AD87" s="225"/>
      <c r="AE87" s="225"/>
      <c r="AF87" s="225"/>
      <c r="AG87" s="220"/>
      <c r="AH87" s="220"/>
      <c r="AI87" s="220"/>
      <c r="AJ87" s="220"/>
      <c r="AK87" s="220"/>
      <c r="AL87" s="220"/>
      <c r="AM87" s="220"/>
      <c r="AN87" s="220"/>
      <c r="AO87" s="267"/>
      <c r="AP87" s="220"/>
      <c r="AQ87" s="224"/>
      <c r="AR87" s="224"/>
      <c r="AS87" s="224"/>
      <c r="AT87" s="224"/>
      <c r="AU87" s="224"/>
      <c r="AV87" s="224"/>
      <c r="AW87" s="224"/>
      <c r="AX87" s="224"/>
      <c r="AY87" s="224"/>
    </row>
    <row r="88">
      <c r="A88" s="219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5"/>
      <c r="AA88" s="225"/>
      <c r="AB88" s="225"/>
      <c r="AC88" s="225"/>
      <c r="AD88" s="225"/>
      <c r="AE88" s="225"/>
      <c r="AF88" s="225"/>
      <c r="AG88" s="220"/>
      <c r="AH88" s="220"/>
      <c r="AI88" s="220"/>
      <c r="AJ88" s="220"/>
      <c r="AK88" s="220"/>
      <c r="AL88" s="220"/>
      <c r="AM88" s="220"/>
      <c r="AN88" s="220"/>
      <c r="AO88" s="267"/>
      <c r="AP88" s="220"/>
      <c r="AQ88" s="224"/>
      <c r="AR88" s="224"/>
      <c r="AS88" s="224"/>
      <c r="AT88" s="224"/>
      <c r="AU88" s="224"/>
      <c r="AV88" s="224"/>
      <c r="AW88" s="224"/>
      <c r="AX88" s="224"/>
      <c r="AY88" s="224"/>
    </row>
    <row r="89">
      <c r="A89" s="219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5"/>
      <c r="AA89" s="225"/>
      <c r="AB89" s="225"/>
      <c r="AC89" s="225"/>
      <c r="AD89" s="225"/>
      <c r="AE89" s="225"/>
      <c r="AF89" s="225"/>
      <c r="AG89" s="220"/>
      <c r="AH89" s="220"/>
      <c r="AI89" s="220"/>
      <c r="AJ89" s="220"/>
      <c r="AK89" s="220"/>
      <c r="AL89" s="220"/>
      <c r="AM89" s="220"/>
      <c r="AN89" s="220"/>
      <c r="AO89" s="267"/>
      <c r="AP89" s="220"/>
      <c r="AQ89" s="224"/>
      <c r="AR89" s="224"/>
      <c r="AS89" s="224"/>
      <c r="AT89" s="224"/>
      <c r="AU89" s="224"/>
      <c r="AV89" s="224"/>
      <c r="AW89" s="224"/>
      <c r="AX89" s="224"/>
      <c r="AY89" s="224"/>
    </row>
    <row r="90">
      <c r="A90" s="219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5"/>
      <c r="AA90" s="225"/>
      <c r="AB90" s="225"/>
      <c r="AC90" s="225"/>
      <c r="AD90" s="225"/>
      <c r="AE90" s="225"/>
      <c r="AF90" s="225"/>
      <c r="AG90" s="220"/>
      <c r="AH90" s="220"/>
      <c r="AI90" s="220"/>
      <c r="AJ90" s="220"/>
      <c r="AK90" s="220"/>
      <c r="AL90" s="220"/>
      <c r="AM90" s="220"/>
      <c r="AN90" s="220"/>
      <c r="AO90" s="267"/>
      <c r="AP90" s="220"/>
      <c r="AQ90" s="224"/>
      <c r="AR90" s="224"/>
      <c r="AS90" s="224"/>
      <c r="AT90" s="224"/>
      <c r="AU90" s="224"/>
      <c r="AV90" s="224"/>
      <c r="AW90" s="224"/>
      <c r="AX90" s="224"/>
      <c r="AY90" s="224"/>
    </row>
    <row r="91">
      <c r="A91" s="219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5"/>
      <c r="AA91" s="225"/>
      <c r="AB91" s="225"/>
      <c r="AC91" s="225"/>
      <c r="AD91" s="225"/>
      <c r="AE91" s="225"/>
      <c r="AF91" s="225"/>
      <c r="AG91" s="220"/>
      <c r="AH91" s="220"/>
      <c r="AI91" s="220"/>
      <c r="AJ91" s="220"/>
      <c r="AK91" s="220"/>
      <c r="AL91" s="220"/>
      <c r="AM91" s="220"/>
      <c r="AN91" s="220"/>
      <c r="AO91" s="267"/>
      <c r="AP91" s="220"/>
      <c r="AQ91" s="224"/>
      <c r="AR91" s="224"/>
      <c r="AS91" s="224"/>
      <c r="AT91" s="224"/>
      <c r="AU91" s="224"/>
      <c r="AV91" s="224"/>
      <c r="AW91" s="224"/>
      <c r="AX91" s="224"/>
      <c r="AY91" s="224"/>
    </row>
    <row r="92">
      <c r="A92" s="219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5"/>
      <c r="AA92" s="225"/>
      <c r="AB92" s="225"/>
      <c r="AC92" s="225"/>
      <c r="AD92" s="225"/>
      <c r="AE92" s="225"/>
      <c r="AF92" s="225"/>
      <c r="AG92" s="220"/>
      <c r="AH92" s="220"/>
      <c r="AI92" s="220"/>
      <c r="AJ92" s="220"/>
      <c r="AK92" s="220"/>
      <c r="AL92" s="220"/>
      <c r="AM92" s="220"/>
      <c r="AN92" s="220"/>
      <c r="AO92" s="267"/>
      <c r="AP92" s="220"/>
      <c r="AQ92" s="224"/>
      <c r="AR92" s="224"/>
      <c r="AS92" s="224"/>
      <c r="AT92" s="224"/>
      <c r="AU92" s="224"/>
      <c r="AV92" s="224"/>
      <c r="AW92" s="224"/>
      <c r="AX92" s="224"/>
      <c r="AY92" s="224"/>
    </row>
    <row r="93">
      <c r="A93" s="219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5"/>
      <c r="AA93" s="225"/>
      <c r="AB93" s="225"/>
      <c r="AC93" s="225"/>
      <c r="AD93" s="225"/>
      <c r="AE93" s="225"/>
      <c r="AF93" s="225"/>
      <c r="AG93" s="220"/>
      <c r="AH93" s="220"/>
      <c r="AI93" s="220"/>
      <c r="AJ93" s="220"/>
      <c r="AK93" s="220"/>
      <c r="AL93" s="220"/>
      <c r="AM93" s="220"/>
      <c r="AN93" s="220"/>
      <c r="AO93" s="267"/>
      <c r="AP93" s="220"/>
      <c r="AQ93" s="224"/>
      <c r="AR93" s="224"/>
      <c r="AS93" s="224"/>
      <c r="AT93" s="224"/>
      <c r="AU93" s="224"/>
      <c r="AV93" s="224"/>
      <c r="AW93" s="224"/>
      <c r="AX93" s="224"/>
      <c r="AY93" s="224"/>
    </row>
    <row r="94">
      <c r="A94" s="219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5"/>
      <c r="AA94" s="225"/>
      <c r="AB94" s="225"/>
      <c r="AC94" s="225"/>
      <c r="AD94" s="225"/>
      <c r="AE94" s="225"/>
      <c r="AF94" s="225"/>
      <c r="AG94" s="220"/>
      <c r="AH94" s="220"/>
      <c r="AI94" s="220"/>
      <c r="AJ94" s="220"/>
      <c r="AK94" s="220"/>
      <c r="AL94" s="220"/>
      <c r="AM94" s="220"/>
      <c r="AN94" s="220"/>
      <c r="AO94" s="267"/>
      <c r="AP94" s="220"/>
      <c r="AQ94" s="224"/>
      <c r="AR94" s="224"/>
      <c r="AS94" s="224"/>
      <c r="AT94" s="224"/>
      <c r="AU94" s="224"/>
      <c r="AV94" s="224"/>
      <c r="AW94" s="224"/>
      <c r="AX94" s="224"/>
      <c r="AY94" s="224"/>
    </row>
    <row r="95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5"/>
      <c r="AA95" s="225"/>
      <c r="AB95" s="225"/>
      <c r="AC95" s="225"/>
      <c r="AD95" s="225"/>
      <c r="AE95" s="225"/>
      <c r="AF95" s="225"/>
      <c r="AG95" s="220"/>
      <c r="AH95" s="220"/>
      <c r="AI95" s="220"/>
      <c r="AJ95" s="220"/>
      <c r="AK95" s="220"/>
      <c r="AL95" s="220"/>
      <c r="AM95" s="220"/>
      <c r="AN95" s="220"/>
      <c r="AO95" s="267"/>
      <c r="AP95" s="220"/>
      <c r="AQ95" s="224"/>
      <c r="AR95" s="224"/>
      <c r="AS95" s="224"/>
      <c r="AT95" s="224"/>
      <c r="AU95" s="224"/>
      <c r="AV95" s="224"/>
      <c r="AW95" s="224"/>
      <c r="AX95" s="224"/>
      <c r="AY95" s="224"/>
    </row>
    <row r="96">
      <c r="A96" s="219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5"/>
      <c r="AA96" s="225"/>
      <c r="AB96" s="225"/>
      <c r="AC96" s="225"/>
      <c r="AD96" s="225"/>
      <c r="AE96" s="225"/>
      <c r="AF96" s="225"/>
      <c r="AG96" s="220"/>
      <c r="AH96" s="220"/>
      <c r="AI96" s="220"/>
      <c r="AJ96" s="220"/>
      <c r="AK96" s="220"/>
      <c r="AL96" s="220"/>
      <c r="AM96" s="220"/>
      <c r="AN96" s="220"/>
      <c r="AO96" s="267"/>
      <c r="AP96" s="220"/>
      <c r="AQ96" s="224"/>
      <c r="AR96" s="224"/>
      <c r="AS96" s="224"/>
      <c r="AT96" s="224"/>
      <c r="AU96" s="224"/>
      <c r="AV96" s="224"/>
      <c r="AW96" s="224"/>
      <c r="AX96" s="224"/>
      <c r="AY96" s="224"/>
    </row>
    <row r="97">
      <c r="A97" s="219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5"/>
      <c r="AA97" s="225"/>
      <c r="AB97" s="225"/>
      <c r="AC97" s="225"/>
      <c r="AD97" s="225"/>
      <c r="AE97" s="225"/>
      <c r="AF97" s="225"/>
      <c r="AG97" s="220"/>
      <c r="AH97" s="220"/>
      <c r="AI97" s="220"/>
      <c r="AJ97" s="220"/>
      <c r="AK97" s="220"/>
      <c r="AL97" s="220"/>
      <c r="AM97" s="220"/>
      <c r="AN97" s="220"/>
      <c r="AO97" s="267"/>
      <c r="AP97" s="220"/>
      <c r="AQ97" s="224"/>
      <c r="AR97" s="224"/>
      <c r="AS97" s="224"/>
      <c r="AT97" s="224"/>
      <c r="AU97" s="224"/>
      <c r="AV97" s="224"/>
      <c r="AW97" s="224"/>
      <c r="AX97" s="224"/>
      <c r="AY97" s="224"/>
    </row>
    <row r="98">
      <c r="A98" s="219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5"/>
      <c r="AA98" s="225"/>
      <c r="AB98" s="225"/>
      <c r="AC98" s="225"/>
      <c r="AD98" s="225"/>
      <c r="AE98" s="225"/>
      <c r="AF98" s="225"/>
      <c r="AG98" s="220"/>
      <c r="AH98" s="220"/>
      <c r="AI98" s="220"/>
      <c r="AJ98" s="220"/>
      <c r="AK98" s="220"/>
      <c r="AL98" s="220"/>
      <c r="AM98" s="220"/>
      <c r="AN98" s="220"/>
      <c r="AO98" s="267"/>
      <c r="AP98" s="220"/>
      <c r="AQ98" s="224"/>
      <c r="AR98" s="224"/>
      <c r="AS98" s="224"/>
      <c r="AT98" s="224"/>
      <c r="AU98" s="224"/>
      <c r="AV98" s="224"/>
      <c r="AW98" s="224"/>
      <c r="AX98" s="224"/>
      <c r="AY98" s="224"/>
    </row>
    <row r="99">
      <c r="A99" s="219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5"/>
      <c r="AA99" s="225"/>
      <c r="AB99" s="225"/>
      <c r="AC99" s="225"/>
      <c r="AD99" s="225"/>
      <c r="AE99" s="225"/>
      <c r="AF99" s="225"/>
      <c r="AG99" s="220"/>
      <c r="AH99" s="220"/>
      <c r="AI99" s="220"/>
      <c r="AJ99" s="220"/>
      <c r="AK99" s="220"/>
      <c r="AL99" s="220"/>
      <c r="AM99" s="220"/>
      <c r="AN99" s="220"/>
      <c r="AO99" s="267"/>
      <c r="AP99" s="220"/>
      <c r="AQ99" s="224"/>
      <c r="AR99" s="224"/>
      <c r="AS99" s="224"/>
      <c r="AT99" s="224"/>
      <c r="AU99" s="224"/>
      <c r="AV99" s="224"/>
      <c r="AW99" s="224"/>
      <c r="AX99" s="224"/>
      <c r="AY99" s="224"/>
    </row>
    <row r="100">
      <c r="A100" s="219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5"/>
      <c r="AA100" s="225"/>
      <c r="AB100" s="225"/>
      <c r="AC100" s="225"/>
      <c r="AD100" s="225"/>
      <c r="AE100" s="225"/>
      <c r="AF100" s="225"/>
      <c r="AG100" s="220"/>
      <c r="AH100" s="220"/>
      <c r="AI100" s="220"/>
      <c r="AJ100" s="220"/>
      <c r="AK100" s="220"/>
      <c r="AL100" s="220"/>
      <c r="AM100" s="220"/>
      <c r="AN100" s="220"/>
      <c r="AO100" s="267"/>
      <c r="AP100" s="220"/>
      <c r="AQ100" s="224"/>
      <c r="AR100" s="224"/>
      <c r="AS100" s="224"/>
      <c r="AT100" s="224"/>
      <c r="AU100" s="224"/>
      <c r="AV100" s="224"/>
      <c r="AW100" s="224"/>
      <c r="AX100" s="224"/>
      <c r="AY100" s="224"/>
    </row>
    <row r="101">
      <c r="A101" s="219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5"/>
      <c r="AA101" s="225"/>
      <c r="AB101" s="225"/>
      <c r="AC101" s="225"/>
      <c r="AD101" s="225"/>
      <c r="AE101" s="225"/>
      <c r="AF101" s="225"/>
      <c r="AG101" s="220"/>
      <c r="AH101" s="220"/>
      <c r="AI101" s="220"/>
      <c r="AJ101" s="220"/>
      <c r="AK101" s="220"/>
      <c r="AL101" s="220"/>
      <c r="AM101" s="220"/>
      <c r="AN101" s="220"/>
      <c r="AO101" s="267"/>
      <c r="AP101" s="220"/>
      <c r="AQ101" s="224"/>
      <c r="AR101" s="224"/>
      <c r="AS101" s="224"/>
      <c r="AT101" s="224"/>
      <c r="AU101" s="224"/>
      <c r="AV101" s="224"/>
      <c r="AW101" s="224"/>
      <c r="AX101" s="224"/>
      <c r="AY101" s="224"/>
    </row>
    <row r="102">
      <c r="A102" s="219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5"/>
      <c r="AA102" s="225"/>
      <c r="AB102" s="225"/>
      <c r="AC102" s="225"/>
      <c r="AD102" s="225"/>
      <c r="AE102" s="225"/>
      <c r="AF102" s="225"/>
      <c r="AG102" s="220"/>
      <c r="AH102" s="220"/>
      <c r="AI102" s="220"/>
      <c r="AJ102" s="220"/>
      <c r="AK102" s="220"/>
      <c r="AL102" s="220"/>
      <c r="AM102" s="220"/>
      <c r="AN102" s="220"/>
      <c r="AO102" s="267"/>
      <c r="AP102" s="220"/>
      <c r="AQ102" s="224"/>
      <c r="AR102" s="224"/>
      <c r="AS102" s="224"/>
      <c r="AT102" s="224"/>
      <c r="AU102" s="224"/>
      <c r="AV102" s="224"/>
      <c r="AW102" s="224"/>
      <c r="AX102" s="224"/>
      <c r="AY102" s="224"/>
    </row>
    <row r="103">
      <c r="A103" s="219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5"/>
      <c r="AA103" s="225"/>
      <c r="AB103" s="225"/>
      <c r="AC103" s="225"/>
      <c r="AD103" s="225"/>
      <c r="AE103" s="225"/>
      <c r="AF103" s="225"/>
      <c r="AG103" s="220"/>
      <c r="AH103" s="220"/>
      <c r="AI103" s="220"/>
      <c r="AJ103" s="220"/>
      <c r="AK103" s="220"/>
      <c r="AL103" s="220"/>
      <c r="AM103" s="220"/>
      <c r="AN103" s="220"/>
      <c r="AO103" s="267"/>
      <c r="AP103" s="220"/>
      <c r="AQ103" s="224"/>
      <c r="AR103" s="224"/>
      <c r="AS103" s="224"/>
      <c r="AT103" s="224"/>
      <c r="AU103" s="224"/>
      <c r="AV103" s="224"/>
      <c r="AW103" s="224"/>
      <c r="AX103" s="224"/>
      <c r="AY103" s="224"/>
    </row>
    <row r="104">
      <c r="A104" s="219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5"/>
      <c r="AA104" s="225"/>
      <c r="AB104" s="225"/>
      <c r="AC104" s="225"/>
      <c r="AD104" s="225"/>
      <c r="AE104" s="225"/>
      <c r="AF104" s="225"/>
      <c r="AG104" s="220"/>
      <c r="AH104" s="220"/>
      <c r="AI104" s="220"/>
      <c r="AJ104" s="220"/>
      <c r="AK104" s="220"/>
      <c r="AL104" s="220"/>
      <c r="AM104" s="220"/>
      <c r="AN104" s="220"/>
      <c r="AO104" s="267"/>
      <c r="AP104" s="220"/>
      <c r="AQ104" s="224"/>
      <c r="AR104" s="224"/>
      <c r="AS104" s="224"/>
      <c r="AT104" s="224"/>
      <c r="AU104" s="224"/>
      <c r="AV104" s="224"/>
      <c r="AW104" s="224"/>
      <c r="AX104" s="224"/>
      <c r="AY104" s="224"/>
    </row>
    <row r="105">
      <c r="A105" s="219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5"/>
      <c r="AA105" s="225"/>
      <c r="AB105" s="225"/>
      <c r="AC105" s="225"/>
      <c r="AD105" s="225"/>
      <c r="AE105" s="225"/>
      <c r="AF105" s="225"/>
      <c r="AG105" s="220"/>
      <c r="AH105" s="220"/>
      <c r="AI105" s="220"/>
      <c r="AJ105" s="220"/>
      <c r="AK105" s="220"/>
      <c r="AL105" s="220"/>
      <c r="AM105" s="220"/>
      <c r="AN105" s="220"/>
      <c r="AO105" s="267"/>
      <c r="AP105" s="220"/>
      <c r="AQ105" s="224"/>
      <c r="AR105" s="224"/>
      <c r="AS105" s="224"/>
      <c r="AT105" s="224"/>
      <c r="AU105" s="224"/>
      <c r="AV105" s="224"/>
      <c r="AW105" s="224"/>
      <c r="AX105" s="224"/>
      <c r="AY105" s="224"/>
    </row>
    <row r="106">
      <c r="A106" s="219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5"/>
      <c r="AA106" s="225"/>
      <c r="AB106" s="225"/>
      <c r="AC106" s="225"/>
      <c r="AD106" s="225"/>
      <c r="AE106" s="225"/>
      <c r="AF106" s="225"/>
      <c r="AG106" s="220"/>
      <c r="AH106" s="220"/>
      <c r="AI106" s="220"/>
      <c r="AJ106" s="220"/>
      <c r="AK106" s="220"/>
      <c r="AL106" s="220"/>
      <c r="AM106" s="220"/>
      <c r="AN106" s="220"/>
      <c r="AO106" s="267"/>
      <c r="AP106" s="220"/>
      <c r="AQ106" s="224"/>
      <c r="AR106" s="224"/>
      <c r="AS106" s="224"/>
      <c r="AT106" s="224"/>
      <c r="AU106" s="224"/>
      <c r="AV106" s="224"/>
      <c r="AW106" s="224"/>
      <c r="AX106" s="224"/>
      <c r="AY106" s="224"/>
    </row>
    <row r="107">
      <c r="A107" s="219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5"/>
      <c r="AA107" s="225"/>
      <c r="AB107" s="225"/>
      <c r="AC107" s="225"/>
      <c r="AD107" s="225"/>
      <c r="AE107" s="225"/>
      <c r="AF107" s="225"/>
      <c r="AG107" s="220"/>
      <c r="AH107" s="220"/>
      <c r="AI107" s="220"/>
      <c r="AJ107" s="220"/>
      <c r="AK107" s="220"/>
      <c r="AL107" s="220"/>
      <c r="AM107" s="220"/>
      <c r="AN107" s="220"/>
      <c r="AO107" s="267"/>
      <c r="AP107" s="220"/>
      <c r="AQ107" s="224"/>
      <c r="AR107" s="224"/>
      <c r="AS107" s="224"/>
      <c r="AT107" s="224"/>
      <c r="AU107" s="224"/>
      <c r="AV107" s="224"/>
      <c r="AW107" s="224"/>
      <c r="AX107" s="224"/>
      <c r="AY107" s="224"/>
    </row>
    <row r="108">
      <c r="A108" s="219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5"/>
      <c r="AA108" s="225"/>
      <c r="AB108" s="225"/>
      <c r="AC108" s="225"/>
      <c r="AD108" s="225"/>
      <c r="AE108" s="225"/>
      <c r="AF108" s="225"/>
      <c r="AG108" s="220"/>
      <c r="AH108" s="220"/>
      <c r="AI108" s="220"/>
      <c r="AJ108" s="220"/>
      <c r="AK108" s="220"/>
      <c r="AL108" s="220"/>
      <c r="AM108" s="220"/>
      <c r="AN108" s="220"/>
      <c r="AO108" s="267"/>
      <c r="AP108" s="220"/>
      <c r="AQ108" s="224"/>
      <c r="AR108" s="224"/>
      <c r="AS108" s="224"/>
      <c r="AT108" s="224"/>
      <c r="AU108" s="224"/>
      <c r="AV108" s="224"/>
      <c r="AW108" s="224"/>
      <c r="AX108" s="224"/>
      <c r="AY108" s="224"/>
    </row>
    <row r="109">
      <c r="A109" s="219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5"/>
      <c r="AA109" s="225"/>
      <c r="AB109" s="225"/>
      <c r="AC109" s="225"/>
      <c r="AD109" s="225"/>
      <c r="AE109" s="225"/>
      <c r="AF109" s="225"/>
      <c r="AG109" s="220"/>
      <c r="AH109" s="220"/>
      <c r="AI109" s="220"/>
      <c r="AJ109" s="220"/>
      <c r="AK109" s="220"/>
      <c r="AL109" s="220"/>
      <c r="AM109" s="220"/>
      <c r="AN109" s="220"/>
      <c r="AO109" s="267"/>
      <c r="AP109" s="220"/>
      <c r="AQ109" s="224"/>
      <c r="AR109" s="224"/>
      <c r="AS109" s="224"/>
      <c r="AT109" s="224"/>
      <c r="AU109" s="224"/>
      <c r="AV109" s="224"/>
      <c r="AW109" s="224"/>
      <c r="AX109" s="224"/>
      <c r="AY109" s="224"/>
    </row>
    <row r="110">
      <c r="A110" s="219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5"/>
      <c r="AA110" s="225"/>
      <c r="AB110" s="225"/>
      <c r="AC110" s="225"/>
      <c r="AD110" s="225"/>
      <c r="AE110" s="225"/>
      <c r="AF110" s="225"/>
      <c r="AG110" s="220"/>
      <c r="AH110" s="220"/>
      <c r="AI110" s="220"/>
      <c r="AJ110" s="220"/>
      <c r="AK110" s="220"/>
      <c r="AL110" s="220"/>
      <c r="AM110" s="220"/>
      <c r="AN110" s="220"/>
      <c r="AO110" s="267"/>
      <c r="AP110" s="220"/>
      <c r="AQ110" s="224"/>
      <c r="AR110" s="224"/>
      <c r="AS110" s="224"/>
      <c r="AT110" s="224"/>
      <c r="AU110" s="224"/>
      <c r="AV110" s="224"/>
      <c r="AW110" s="224"/>
      <c r="AX110" s="224"/>
      <c r="AY110" s="224"/>
    </row>
    <row r="111">
      <c r="A111" s="219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5"/>
      <c r="AA111" s="225"/>
      <c r="AB111" s="225"/>
      <c r="AC111" s="225"/>
      <c r="AD111" s="225"/>
      <c r="AE111" s="225"/>
      <c r="AF111" s="225"/>
      <c r="AG111" s="220"/>
      <c r="AH111" s="220"/>
      <c r="AI111" s="220"/>
      <c r="AJ111" s="220"/>
      <c r="AK111" s="220"/>
      <c r="AL111" s="220"/>
      <c r="AM111" s="220"/>
      <c r="AN111" s="220"/>
      <c r="AO111" s="267"/>
      <c r="AP111" s="220"/>
      <c r="AQ111" s="224"/>
      <c r="AR111" s="224"/>
      <c r="AS111" s="224"/>
      <c r="AT111" s="224"/>
      <c r="AU111" s="224"/>
      <c r="AV111" s="224"/>
      <c r="AW111" s="224"/>
      <c r="AX111" s="224"/>
      <c r="AY111" s="224"/>
    </row>
    <row r="112">
      <c r="A112" s="219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5"/>
      <c r="AA112" s="225"/>
      <c r="AB112" s="225"/>
      <c r="AC112" s="225"/>
      <c r="AD112" s="225"/>
      <c r="AE112" s="225"/>
      <c r="AF112" s="225"/>
      <c r="AG112" s="220"/>
      <c r="AH112" s="220"/>
      <c r="AI112" s="220"/>
      <c r="AJ112" s="220"/>
      <c r="AK112" s="220"/>
      <c r="AL112" s="220"/>
      <c r="AM112" s="220"/>
      <c r="AN112" s="220"/>
      <c r="AO112" s="267"/>
      <c r="AP112" s="220"/>
      <c r="AQ112" s="224"/>
      <c r="AR112" s="224"/>
      <c r="AS112" s="224"/>
      <c r="AT112" s="224"/>
      <c r="AU112" s="224"/>
      <c r="AV112" s="224"/>
      <c r="AW112" s="224"/>
      <c r="AX112" s="224"/>
      <c r="AY112" s="224"/>
    </row>
    <row r="113">
      <c r="A113" s="219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5"/>
      <c r="AA113" s="225"/>
      <c r="AB113" s="225"/>
      <c r="AC113" s="225"/>
      <c r="AD113" s="225"/>
      <c r="AE113" s="225"/>
      <c r="AF113" s="225"/>
      <c r="AG113" s="220"/>
      <c r="AH113" s="220"/>
      <c r="AI113" s="220"/>
      <c r="AJ113" s="220"/>
      <c r="AK113" s="220"/>
      <c r="AL113" s="220"/>
      <c r="AM113" s="220"/>
      <c r="AN113" s="220"/>
      <c r="AO113" s="267"/>
      <c r="AP113" s="220"/>
      <c r="AQ113" s="224"/>
      <c r="AR113" s="224"/>
      <c r="AS113" s="224"/>
      <c r="AT113" s="224"/>
      <c r="AU113" s="224"/>
      <c r="AV113" s="224"/>
      <c r="AW113" s="224"/>
      <c r="AX113" s="224"/>
      <c r="AY113" s="224"/>
    </row>
    <row r="114">
      <c r="A114" s="219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5"/>
      <c r="AA114" s="225"/>
      <c r="AB114" s="225"/>
      <c r="AC114" s="225"/>
      <c r="AD114" s="225"/>
      <c r="AE114" s="225"/>
      <c r="AF114" s="225"/>
      <c r="AG114" s="220"/>
      <c r="AH114" s="220"/>
      <c r="AI114" s="220"/>
      <c r="AJ114" s="220"/>
      <c r="AK114" s="220"/>
      <c r="AL114" s="220"/>
      <c r="AM114" s="220"/>
      <c r="AN114" s="220"/>
      <c r="AO114" s="267"/>
      <c r="AP114" s="220"/>
      <c r="AQ114" s="224"/>
      <c r="AR114" s="224"/>
      <c r="AS114" s="224"/>
      <c r="AT114" s="224"/>
      <c r="AU114" s="224"/>
      <c r="AV114" s="224"/>
      <c r="AW114" s="224"/>
      <c r="AX114" s="224"/>
      <c r="AY114" s="224"/>
    </row>
    <row r="115">
      <c r="A115" s="219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5"/>
      <c r="AA115" s="225"/>
      <c r="AB115" s="225"/>
      <c r="AC115" s="225"/>
      <c r="AD115" s="225"/>
      <c r="AE115" s="225"/>
      <c r="AF115" s="225"/>
      <c r="AG115" s="220"/>
      <c r="AH115" s="220"/>
      <c r="AI115" s="220"/>
      <c r="AJ115" s="220"/>
      <c r="AK115" s="220"/>
      <c r="AL115" s="220"/>
      <c r="AM115" s="220"/>
      <c r="AN115" s="220"/>
      <c r="AO115" s="267"/>
      <c r="AP115" s="220"/>
      <c r="AQ115" s="224"/>
      <c r="AR115" s="224"/>
      <c r="AS115" s="224"/>
      <c r="AT115" s="224"/>
      <c r="AU115" s="224"/>
      <c r="AV115" s="224"/>
      <c r="AW115" s="224"/>
      <c r="AX115" s="224"/>
      <c r="AY115" s="224"/>
    </row>
    <row r="116">
      <c r="A116" s="219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5"/>
      <c r="AA116" s="225"/>
      <c r="AB116" s="225"/>
      <c r="AC116" s="225"/>
      <c r="AD116" s="225"/>
      <c r="AE116" s="225"/>
      <c r="AF116" s="225"/>
      <c r="AG116" s="220"/>
      <c r="AH116" s="220"/>
      <c r="AI116" s="220"/>
      <c r="AJ116" s="220"/>
      <c r="AK116" s="220"/>
      <c r="AL116" s="220"/>
      <c r="AM116" s="220"/>
      <c r="AN116" s="220"/>
      <c r="AO116" s="267"/>
      <c r="AP116" s="220"/>
      <c r="AQ116" s="224"/>
      <c r="AR116" s="224"/>
      <c r="AS116" s="224"/>
      <c r="AT116" s="224"/>
      <c r="AU116" s="224"/>
      <c r="AV116" s="224"/>
      <c r="AW116" s="224"/>
      <c r="AX116" s="224"/>
      <c r="AY116" s="224"/>
    </row>
    <row r="117">
      <c r="A117" s="219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5"/>
      <c r="AA117" s="225"/>
      <c r="AB117" s="225"/>
      <c r="AC117" s="225"/>
      <c r="AD117" s="225"/>
      <c r="AE117" s="225"/>
      <c r="AF117" s="225"/>
      <c r="AG117" s="220"/>
      <c r="AH117" s="220"/>
      <c r="AI117" s="220"/>
      <c r="AJ117" s="220"/>
      <c r="AK117" s="220"/>
      <c r="AL117" s="220"/>
      <c r="AM117" s="220"/>
      <c r="AN117" s="220"/>
      <c r="AO117" s="267"/>
      <c r="AP117" s="220"/>
      <c r="AQ117" s="224"/>
      <c r="AR117" s="224"/>
      <c r="AS117" s="224"/>
      <c r="AT117" s="224"/>
      <c r="AU117" s="224"/>
      <c r="AV117" s="224"/>
      <c r="AW117" s="224"/>
      <c r="AX117" s="224"/>
      <c r="AY117" s="224"/>
    </row>
    <row r="118">
      <c r="A118" s="219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5"/>
      <c r="AA118" s="225"/>
      <c r="AB118" s="225"/>
      <c r="AC118" s="225"/>
      <c r="AD118" s="225"/>
      <c r="AE118" s="225"/>
      <c r="AF118" s="225"/>
      <c r="AG118" s="220"/>
      <c r="AH118" s="220"/>
      <c r="AI118" s="220"/>
      <c r="AJ118" s="220"/>
      <c r="AK118" s="220"/>
      <c r="AL118" s="220"/>
      <c r="AM118" s="220"/>
      <c r="AN118" s="220"/>
      <c r="AO118" s="267"/>
      <c r="AP118" s="220"/>
      <c r="AQ118" s="224"/>
      <c r="AR118" s="224"/>
      <c r="AS118" s="224"/>
      <c r="AT118" s="224"/>
      <c r="AU118" s="224"/>
      <c r="AV118" s="224"/>
      <c r="AW118" s="224"/>
      <c r="AX118" s="224"/>
      <c r="AY118" s="224"/>
    </row>
    <row r="119">
      <c r="A119" s="219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5"/>
      <c r="AA119" s="225"/>
      <c r="AB119" s="225"/>
      <c r="AC119" s="225"/>
      <c r="AD119" s="225"/>
      <c r="AE119" s="225"/>
      <c r="AF119" s="225"/>
      <c r="AG119" s="220"/>
      <c r="AH119" s="220"/>
      <c r="AI119" s="220"/>
      <c r="AJ119" s="220"/>
      <c r="AK119" s="220"/>
      <c r="AL119" s="220"/>
      <c r="AM119" s="220"/>
      <c r="AN119" s="220"/>
      <c r="AO119" s="267"/>
      <c r="AP119" s="220"/>
      <c r="AQ119" s="224"/>
      <c r="AR119" s="224"/>
      <c r="AS119" s="224"/>
      <c r="AT119" s="224"/>
      <c r="AU119" s="224"/>
      <c r="AV119" s="224"/>
      <c r="AW119" s="224"/>
      <c r="AX119" s="224"/>
      <c r="AY119" s="224"/>
    </row>
    <row r="120">
      <c r="A120" s="219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5"/>
      <c r="AA120" s="225"/>
      <c r="AB120" s="225"/>
      <c r="AC120" s="225"/>
      <c r="AD120" s="225"/>
      <c r="AE120" s="225"/>
      <c r="AF120" s="225"/>
      <c r="AG120" s="220"/>
      <c r="AH120" s="220"/>
      <c r="AI120" s="220"/>
      <c r="AJ120" s="220"/>
      <c r="AK120" s="220"/>
      <c r="AL120" s="220"/>
      <c r="AM120" s="220"/>
      <c r="AN120" s="220"/>
      <c r="AO120" s="267"/>
      <c r="AP120" s="220"/>
      <c r="AQ120" s="224"/>
      <c r="AR120" s="224"/>
      <c r="AS120" s="224"/>
      <c r="AT120" s="224"/>
      <c r="AU120" s="224"/>
      <c r="AV120" s="224"/>
      <c r="AW120" s="224"/>
      <c r="AX120" s="224"/>
      <c r="AY120" s="224"/>
    </row>
    <row r="121">
      <c r="A121" s="219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5"/>
      <c r="AA121" s="225"/>
      <c r="AB121" s="225"/>
      <c r="AC121" s="225"/>
      <c r="AD121" s="225"/>
      <c r="AE121" s="225"/>
      <c r="AF121" s="225"/>
      <c r="AG121" s="220"/>
      <c r="AH121" s="220"/>
      <c r="AI121" s="220"/>
      <c r="AJ121" s="220"/>
      <c r="AK121" s="220"/>
      <c r="AL121" s="220"/>
      <c r="AM121" s="220"/>
      <c r="AN121" s="220"/>
      <c r="AO121" s="267"/>
      <c r="AP121" s="220"/>
      <c r="AQ121" s="224"/>
      <c r="AR121" s="224"/>
      <c r="AS121" s="224"/>
      <c r="AT121" s="224"/>
      <c r="AU121" s="224"/>
      <c r="AV121" s="224"/>
      <c r="AW121" s="224"/>
      <c r="AX121" s="224"/>
      <c r="AY121" s="224"/>
    </row>
    <row r="122">
      <c r="A122" s="219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5"/>
      <c r="AA122" s="225"/>
      <c r="AB122" s="225"/>
      <c r="AC122" s="225"/>
      <c r="AD122" s="225"/>
      <c r="AE122" s="225"/>
      <c r="AF122" s="225"/>
      <c r="AG122" s="220"/>
      <c r="AH122" s="220"/>
      <c r="AI122" s="220"/>
      <c r="AJ122" s="220"/>
      <c r="AK122" s="220"/>
      <c r="AL122" s="220"/>
      <c r="AM122" s="220"/>
      <c r="AN122" s="220"/>
      <c r="AO122" s="267"/>
      <c r="AP122" s="220"/>
      <c r="AQ122" s="224"/>
      <c r="AR122" s="224"/>
      <c r="AS122" s="224"/>
      <c r="AT122" s="224"/>
      <c r="AU122" s="224"/>
      <c r="AV122" s="224"/>
      <c r="AW122" s="224"/>
      <c r="AX122" s="224"/>
      <c r="AY122" s="224"/>
    </row>
    <row r="123">
      <c r="A123" s="219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5"/>
      <c r="AA123" s="225"/>
      <c r="AB123" s="225"/>
      <c r="AC123" s="225"/>
      <c r="AD123" s="225"/>
      <c r="AE123" s="225"/>
      <c r="AF123" s="225"/>
      <c r="AG123" s="220"/>
      <c r="AH123" s="220"/>
      <c r="AI123" s="220"/>
      <c r="AJ123" s="220"/>
      <c r="AK123" s="220"/>
      <c r="AL123" s="220"/>
      <c r="AM123" s="220"/>
      <c r="AN123" s="220"/>
      <c r="AO123" s="267"/>
      <c r="AP123" s="220"/>
      <c r="AQ123" s="224"/>
      <c r="AR123" s="224"/>
      <c r="AS123" s="224"/>
      <c r="AT123" s="224"/>
      <c r="AU123" s="224"/>
      <c r="AV123" s="224"/>
      <c r="AW123" s="224"/>
      <c r="AX123" s="224"/>
      <c r="AY123" s="224"/>
    </row>
    <row r="124">
      <c r="A124" s="219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5"/>
      <c r="AA124" s="225"/>
      <c r="AB124" s="225"/>
      <c r="AC124" s="225"/>
      <c r="AD124" s="225"/>
      <c r="AE124" s="225"/>
      <c r="AF124" s="225"/>
      <c r="AG124" s="220"/>
      <c r="AH124" s="220"/>
      <c r="AI124" s="220"/>
      <c r="AJ124" s="220"/>
      <c r="AK124" s="220"/>
      <c r="AL124" s="220"/>
      <c r="AM124" s="220"/>
      <c r="AN124" s="220"/>
      <c r="AO124" s="267"/>
      <c r="AP124" s="220"/>
      <c r="AQ124" s="224"/>
      <c r="AR124" s="224"/>
      <c r="AS124" s="224"/>
      <c r="AT124" s="224"/>
      <c r="AU124" s="224"/>
      <c r="AV124" s="224"/>
      <c r="AW124" s="224"/>
      <c r="AX124" s="224"/>
      <c r="AY124" s="224"/>
    </row>
    <row r="125">
      <c r="A125" s="219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5"/>
      <c r="AA125" s="225"/>
      <c r="AB125" s="225"/>
      <c r="AC125" s="225"/>
      <c r="AD125" s="225"/>
      <c r="AE125" s="225"/>
      <c r="AF125" s="225"/>
      <c r="AG125" s="220"/>
      <c r="AH125" s="220"/>
      <c r="AI125" s="220"/>
      <c r="AJ125" s="220"/>
      <c r="AK125" s="220"/>
      <c r="AL125" s="220"/>
      <c r="AM125" s="220"/>
      <c r="AN125" s="220"/>
      <c r="AO125" s="267"/>
      <c r="AP125" s="220"/>
      <c r="AQ125" s="224"/>
      <c r="AR125" s="224"/>
      <c r="AS125" s="224"/>
      <c r="AT125" s="224"/>
      <c r="AU125" s="224"/>
      <c r="AV125" s="224"/>
      <c r="AW125" s="224"/>
      <c r="AX125" s="224"/>
      <c r="AY125" s="224"/>
    </row>
    <row r="126">
      <c r="A126" s="219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5"/>
      <c r="AA126" s="225"/>
      <c r="AB126" s="225"/>
      <c r="AC126" s="225"/>
      <c r="AD126" s="225"/>
      <c r="AE126" s="225"/>
      <c r="AF126" s="225"/>
      <c r="AG126" s="220"/>
      <c r="AH126" s="220"/>
      <c r="AI126" s="220"/>
      <c r="AJ126" s="220"/>
      <c r="AK126" s="220"/>
      <c r="AL126" s="220"/>
      <c r="AM126" s="220"/>
      <c r="AN126" s="220"/>
      <c r="AO126" s="267"/>
      <c r="AP126" s="220"/>
      <c r="AQ126" s="224"/>
      <c r="AR126" s="224"/>
      <c r="AS126" s="224"/>
      <c r="AT126" s="224"/>
      <c r="AU126" s="224"/>
      <c r="AV126" s="224"/>
      <c r="AW126" s="224"/>
      <c r="AX126" s="224"/>
      <c r="AY126" s="224"/>
    </row>
    <row r="127">
      <c r="A127" s="219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5"/>
      <c r="AA127" s="225"/>
      <c r="AB127" s="225"/>
      <c r="AC127" s="225"/>
      <c r="AD127" s="225"/>
      <c r="AE127" s="225"/>
      <c r="AF127" s="225"/>
      <c r="AG127" s="220"/>
      <c r="AH127" s="220"/>
      <c r="AI127" s="220"/>
      <c r="AJ127" s="220"/>
      <c r="AK127" s="220"/>
      <c r="AL127" s="220"/>
      <c r="AM127" s="220"/>
      <c r="AN127" s="220"/>
      <c r="AO127" s="267"/>
      <c r="AP127" s="220"/>
      <c r="AQ127" s="224"/>
      <c r="AR127" s="224"/>
      <c r="AS127" s="224"/>
      <c r="AT127" s="224"/>
      <c r="AU127" s="224"/>
      <c r="AV127" s="224"/>
      <c r="AW127" s="224"/>
      <c r="AX127" s="224"/>
      <c r="AY127" s="224"/>
    </row>
    <row r="128">
      <c r="A128" s="219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5"/>
      <c r="AA128" s="225"/>
      <c r="AB128" s="225"/>
      <c r="AC128" s="225"/>
      <c r="AD128" s="225"/>
      <c r="AE128" s="225"/>
      <c r="AF128" s="225"/>
      <c r="AG128" s="220"/>
      <c r="AH128" s="220"/>
      <c r="AI128" s="220"/>
      <c r="AJ128" s="220"/>
      <c r="AK128" s="220"/>
      <c r="AL128" s="220"/>
      <c r="AM128" s="220"/>
      <c r="AN128" s="220"/>
      <c r="AO128" s="267"/>
      <c r="AP128" s="220"/>
      <c r="AQ128" s="224"/>
      <c r="AR128" s="224"/>
      <c r="AS128" s="224"/>
      <c r="AT128" s="224"/>
      <c r="AU128" s="224"/>
      <c r="AV128" s="224"/>
      <c r="AW128" s="224"/>
      <c r="AX128" s="224"/>
      <c r="AY128" s="224"/>
    </row>
    <row r="129">
      <c r="A129" s="219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5"/>
      <c r="AA129" s="225"/>
      <c r="AB129" s="225"/>
      <c r="AC129" s="225"/>
      <c r="AD129" s="225"/>
      <c r="AE129" s="225"/>
      <c r="AF129" s="225"/>
      <c r="AG129" s="220"/>
      <c r="AH129" s="220"/>
      <c r="AI129" s="220"/>
      <c r="AJ129" s="220"/>
      <c r="AK129" s="220"/>
      <c r="AL129" s="220"/>
      <c r="AM129" s="220"/>
      <c r="AN129" s="220"/>
      <c r="AO129" s="267"/>
      <c r="AP129" s="220"/>
      <c r="AQ129" s="224"/>
      <c r="AR129" s="224"/>
      <c r="AS129" s="224"/>
      <c r="AT129" s="224"/>
      <c r="AU129" s="224"/>
      <c r="AV129" s="224"/>
      <c r="AW129" s="224"/>
      <c r="AX129" s="224"/>
      <c r="AY129" s="224"/>
    </row>
    <row r="130">
      <c r="A130" s="219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5"/>
      <c r="AA130" s="225"/>
      <c r="AB130" s="225"/>
      <c r="AC130" s="225"/>
      <c r="AD130" s="225"/>
      <c r="AE130" s="225"/>
      <c r="AF130" s="225"/>
      <c r="AG130" s="220"/>
      <c r="AH130" s="220"/>
      <c r="AI130" s="220"/>
      <c r="AJ130" s="220"/>
      <c r="AK130" s="220"/>
      <c r="AL130" s="220"/>
      <c r="AM130" s="220"/>
      <c r="AN130" s="220"/>
      <c r="AO130" s="267"/>
      <c r="AP130" s="220"/>
      <c r="AQ130" s="224"/>
      <c r="AR130" s="224"/>
      <c r="AS130" s="224"/>
      <c r="AT130" s="224"/>
      <c r="AU130" s="224"/>
      <c r="AV130" s="224"/>
      <c r="AW130" s="224"/>
      <c r="AX130" s="224"/>
      <c r="AY130" s="224"/>
    </row>
    <row r="131">
      <c r="A131" s="219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5"/>
      <c r="AA131" s="225"/>
      <c r="AB131" s="225"/>
      <c r="AC131" s="225"/>
      <c r="AD131" s="225"/>
      <c r="AE131" s="225"/>
      <c r="AF131" s="225"/>
      <c r="AG131" s="220"/>
      <c r="AH131" s="220"/>
      <c r="AI131" s="220"/>
      <c r="AJ131" s="220"/>
      <c r="AK131" s="220"/>
      <c r="AL131" s="220"/>
      <c r="AM131" s="220"/>
      <c r="AN131" s="220"/>
      <c r="AO131" s="267"/>
      <c r="AP131" s="220"/>
      <c r="AQ131" s="224"/>
      <c r="AR131" s="224"/>
      <c r="AS131" s="224"/>
      <c r="AT131" s="224"/>
      <c r="AU131" s="224"/>
      <c r="AV131" s="224"/>
      <c r="AW131" s="224"/>
      <c r="AX131" s="224"/>
      <c r="AY131" s="224"/>
    </row>
    <row r="132">
      <c r="A132" s="219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5"/>
      <c r="AA132" s="225"/>
      <c r="AB132" s="225"/>
      <c r="AC132" s="225"/>
      <c r="AD132" s="225"/>
      <c r="AE132" s="225"/>
      <c r="AF132" s="225"/>
      <c r="AG132" s="220"/>
      <c r="AH132" s="220"/>
      <c r="AI132" s="220"/>
      <c r="AJ132" s="220"/>
      <c r="AK132" s="220"/>
      <c r="AL132" s="220"/>
      <c r="AM132" s="220"/>
      <c r="AN132" s="220"/>
      <c r="AO132" s="267"/>
      <c r="AP132" s="220"/>
      <c r="AQ132" s="224"/>
      <c r="AR132" s="224"/>
      <c r="AS132" s="224"/>
      <c r="AT132" s="224"/>
      <c r="AU132" s="224"/>
      <c r="AV132" s="224"/>
      <c r="AW132" s="224"/>
      <c r="AX132" s="224"/>
      <c r="AY132" s="224"/>
    </row>
    <row r="133">
      <c r="A133" s="219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5"/>
      <c r="AA133" s="225"/>
      <c r="AB133" s="225"/>
      <c r="AC133" s="225"/>
      <c r="AD133" s="225"/>
      <c r="AE133" s="225"/>
      <c r="AF133" s="225"/>
      <c r="AG133" s="220"/>
      <c r="AH133" s="220"/>
      <c r="AI133" s="220"/>
      <c r="AJ133" s="220"/>
      <c r="AK133" s="220"/>
      <c r="AL133" s="220"/>
      <c r="AM133" s="220"/>
      <c r="AN133" s="220"/>
      <c r="AO133" s="267"/>
      <c r="AP133" s="220"/>
      <c r="AQ133" s="224"/>
      <c r="AR133" s="224"/>
      <c r="AS133" s="224"/>
      <c r="AT133" s="224"/>
      <c r="AU133" s="224"/>
      <c r="AV133" s="224"/>
      <c r="AW133" s="224"/>
      <c r="AX133" s="224"/>
      <c r="AY133" s="224"/>
    </row>
    <row r="134">
      <c r="A134" s="219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5"/>
      <c r="AA134" s="225"/>
      <c r="AB134" s="225"/>
      <c r="AC134" s="225"/>
      <c r="AD134" s="225"/>
      <c r="AE134" s="225"/>
      <c r="AF134" s="225"/>
      <c r="AG134" s="220"/>
      <c r="AH134" s="220"/>
      <c r="AI134" s="220"/>
      <c r="AJ134" s="220"/>
      <c r="AK134" s="220"/>
      <c r="AL134" s="220"/>
      <c r="AM134" s="220"/>
      <c r="AN134" s="220"/>
      <c r="AO134" s="267"/>
      <c r="AP134" s="220"/>
      <c r="AQ134" s="224"/>
      <c r="AR134" s="224"/>
      <c r="AS134" s="224"/>
      <c r="AT134" s="224"/>
      <c r="AU134" s="224"/>
      <c r="AV134" s="224"/>
      <c r="AW134" s="224"/>
      <c r="AX134" s="224"/>
      <c r="AY134" s="224"/>
    </row>
    <row r="135">
      <c r="A135" s="219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5"/>
      <c r="AA135" s="225"/>
      <c r="AB135" s="225"/>
      <c r="AC135" s="225"/>
      <c r="AD135" s="225"/>
      <c r="AE135" s="225"/>
      <c r="AF135" s="225"/>
      <c r="AG135" s="220"/>
      <c r="AH135" s="220"/>
      <c r="AI135" s="220"/>
      <c r="AJ135" s="220"/>
      <c r="AK135" s="220"/>
      <c r="AL135" s="220"/>
      <c r="AM135" s="220"/>
      <c r="AN135" s="220"/>
      <c r="AO135" s="267"/>
      <c r="AP135" s="220"/>
      <c r="AQ135" s="224"/>
      <c r="AR135" s="224"/>
      <c r="AS135" s="224"/>
      <c r="AT135" s="224"/>
      <c r="AU135" s="224"/>
      <c r="AV135" s="224"/>
      <c r="AW135" s="224"/>
      <c r="AX135" s="224"/>
      <c r="AY135" s="224"/>
    </row>
    <row r="136">
      <c r="A136" s="219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5"/>
      <c r="AA136" s="225"/>
      <c r="AB136" s="225"/>
      <c r="AC136" s="225"/>
      <c r="AD136" s="225"/>
      <c r="AE136" s="225"/>
      <c r="AF136" s="225"/>
      <c r="AG136" s="220"/>
      <c r="AH136" s="220"/>
      <c r="AI136" s="220"/>
      <c r="AJ136" s="220"/>
      <c r="AK136" s="220"/>
      <c r="AL136" s="220"/>
      <c r="AM136" s="220"/>
      <c r="AN136" s="220"/>
      <c r="AO136" s="267"/>
      <c r="AP136" s="220"/>
      <c r="AQ136" s="224"/>
      <c r="AR136" s="224"/>
      <c r="AS136" s="224"/>
      <c r="AT136" s="224"/>
      <c r="AU136" s="224"/>
      <c r="AV136" s="224"/>
      <c r="AW136" s="224"/>
      <c r="AX136" s="224"/>
      <c r="AY136" s="224"/>
    </row>
    <row r="137">
      <c r="A137" s="219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5"/>
      <c r="AA137" s="225"/>
      <c r="AB137" s="225"/>
      <c r="AC137" s="225"/>
      <c r="AD137" s="225"/>
      <c r="AE137" s="225"/>
      <c r="AF137" s="225"/>
      <c r="AG137" s="220"/>
      <c r="AH137" s="220"/>
      <c r="AI137" s="220"/>
      <c r="AJ137" s="220"/>
      <c r="AK137" s="220"/>
      <c r="AL137" s="220"/>
      <c r="AM137" s="220"/>
      <c r="AN137" s="220"/>
      <c r="AO137" s="267"/>
      <c r="AP137" s="220"/>
      <c r="AQ137" s="224"/>
      <c r="AR137" s="224"/>
      <c r="AS137" s="224"/>
      <c r="AT137" s="224"/>
      <c r="AU137" s="224"/>
      <c r="AV137" s="224"/>
      <c r="AW137" s="224"/>
      <c r="AX137" s="224"/>
      <c r="AY137" s="224"/>
    </row>
    <row r="138">
      <c r="A138" s="219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5"/>
      <c r="AA138" s="225"/>
      <c r="AB138" s="225"/>
      <c r="AC138" s="225"/>
      <c r="AD138" s="225"/>
      <c r="AE138" s="225"/>
      <c r="AF138" s="225"/>
      <c r="AG138" s="220"/>
      <c r="AH138" s="220"/>
      <c r="AI138" s="220"/>
      <c r="AJ138" s="220"/>
      <c r="AK138" s="220"/>
      <c r="AL138" s="220"/>
      <c r="AM138" s="220"/>
      <c r="AN138" s="220"/>
      <c r="AO138" s="267"/>
      <c r="AP138" s="220"/>
      <c r="AQ138" s="224"/>
      <c r="AR138" s="224"/>
      <c r="AS138" s="224"/>
      <c r="AT138" s="224"/>
      <c r="AU138" s="224"/>
      <c r="AV138" s="224"/>
      <c r="AW138" s="224"/>
      <c r="AX138" s="224"/>
      <c r="AY138" s="224"/>
    </row>
    <row r="139">
      <c r="A139" s="219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5"/>
      <c r="AA139" s="225"/>
      <c r="AB139" s="225"/>
      <c r="AC139" s="225"/>
      <c r="AD139" s="225"/>
      <c r="AE139" s="225"/>
      <c r="AF139" s="225"/>
      <c r="AG139" s="220"/>
      <c r="AH139" s="220"/>
      <c r="AI139" s="220"/>
      <c r="AJ139" s="220"/>
      <c r="AK139" s="220"/>
      <c r="AL139" s="220"/>
      <c r="AM139" s="220"/>
      <c r="AN139" s="220"/>
      <c r="AO139" s="267"/>
      <c r="AP139" s="220"/>
      <c r="AQ139" s="224"/>
      <c r="AR139" s="224"/>
      <c r="AS139" s="224"/>
      <c r="AT139" s="224"/>
      <c r="AU139" s="224"/>
      <c r="AV139" s="224"/>
      <c r="AW139" s="224"/>
      <c r="AX139" s="224"/>
      <c r="AY139" s="224"/>
    </row>
    <row r="140">
      <c r="A140" s="219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5"/>
      <c r="AA140" s="225"/>
      <c r="AB140" s="225"/>
      <c r="AC140" s="225"/>
      <c r="AD140" s="225"/>
      <c r="AE140" s="225"/>
      <c r="AF140" s="225"/>
      <c r="AG140" s="220"/>
      <c r="AH140" s="220"/>
      <c r="AI140" s="220"/>
      <c r="AJ140" s="220"/>
      <c r="AK140" s="220"/>
      <c r="AL140" s="220"/>
      <c r="AM140" s="220"/>
      <c r="AN140" s="220"/>
      <c r="AO140" s="267"/>
      <c r="AP140" s="220"/>
      <c r="AQ140" s="224"/>
      <c r="AR140" s="224"/>
      <c r="AS140" s="224"/>
      <c r="AT140" s="224"/>
      <c r="AU140" s="224"/>
      <c r="AV140" s="224"/>
      <c r="AW140" s="224"/>
      <c r="AX140" s="224"/>
      <c r="AY140" s="224"/>
    </row>
    <row r="141">
      <c r="A141" s="219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5"/>
      <c r="AA141" s="225"/>
      <c r="AB141" s="225"/>
      <c r="AC141" s="225"/>
      <c r="AD141" s="225"/>
      <c r="AE141" s="225"/>
      <c r="AF141" s="225"/>
      <c r="AG141" s="220"/>
      <c r="AH141" s="220"/>
      <c r="AI141" s="220"/>
      <c r="AJ141" s="220"/>
      <c r="AK141" s="220"/>
      <c r="AL141" s="220"/>
      <c r="AM141" s="220"/>
      <c r="AN141" s="220"/>
      <c r="AO141" s="267"/>
      <c r="AP141" s="220"/>
      <c r="AQ141" s="224"/>
      <c r="AR141" s="224"/>
      <c r="AS141" s="224"/>
      <c r="AT141" s="224"/>
      <c r="AU141" s="224"/>
      <c r="AV141" s="224"/>
      <c r="AW141" s="224"/>
      <c r="AX141" s="224"/>
      <c r="AY141" s="224"/>
    </row>
    <row r="142">
      <c r="A142" s="219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5"/>
      <c r="AA142" s="225"/>
      <c r="AB142" s="225"/>
      <c r="AC142" s="225"/>
      <c r="AD142" s="225"/>
      <c r="AE142" s="225"/>
      <c r="AF142" s="225"/>
      <c r="AG142" s="220"/>
      <c r="AH142" s="220"/>
      <c r="AI142" s="220"/>
      <c r="AJ142" s="220"/>
      <c r="AK142" s="220"/>
      <c r="AL142" s="220"/>
      <c r="AM142" s="220"/>
      <c r="AN142" s="220"/>
      <c r="AO142" s="267"/>
      <c r="AP142" s="220"/>
      <c r="AQ142" s="224"/>
      <c r="AR142" s="224"/>
      <c r="AS142" s="224"/>
      <c r="AT142" s="224"/>
      <c r="AU142" s="224"/>
      <c r="AV142" s="224"/>
      <c r="AW142" s="224"/>
      <c r="AX142" s="224"/>
      <c r="AY142" s="224"/>
    </row>
    <row r="143">
      <c r="A143" s="219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5"/>
      <c r="AA143" s="225"/>
      <c r="AB143" s="225"/>
      <c r="AC143" s="225"/>
      <c r="AD143" s="225"/>
      <c r="AE143" s="225"/>
      <c r="AF143" s="225"/>
      <c r="AG143" s="220"/>
      <c r="AH143" s="220"/>
      <c r="AI143" s="220"/>
      <c r="AJ143" s="220"/>
      <c r="AK143" s="220"/>
      <c r="AL143" s="220"/>
      <c r="AM143" s="220"/>
      <c r="AN143" s="220"/>
      <c r="AO143" s="267"/>
      <c r="AP143" s="220"/>
      <c r="AQ143" s="224"/>
      <c r="AR143" s="224"/>
      <c r="AS143" s="224"/>
      <c r="AT143" s="224"/>
      <c r="AU143" s="224"/>
      <c r="AV143" s="224"/>
      <c r="AW143" s="224"/>
      <c r="AX143" s="224"/>
      <c r="AY143" s="224"/>
    </row>
    <row r="144">
      <c r="A144" s="219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5"/>
      <c r="AA144" s="225"/>
      <c r="AB144" s="225"/>
      <c r="AC144" s="225"/>
      <c r="AD144" s="225"/>
      <c r="AE144" s="225"/>
      <c r="AF144" s="225"/>
      <c r="AG144" s="220"/>
      <c r="AH144" s="220"/>
      <c r="AI144" s="220"/>
      <c r="AJ144" s="220"/>
      <c r="AK144" s="220"/>
      <c r="AL144" s="220"/>
      <c r="AM144" s="220"/>
      <c r="AN144" s="220"/>
      <c r="AO144" s="267"/>
      <c r="AP144" s="220"/>
      <c r="AQ144" s="224"/>
      <c r="AR144" s="224"/>
      <c r="AS144" s="224"/>
      <c r="AT144" s="224"/>
      <c r="AU144" s="224"/>
      <c r="AV144" s="224"/>
      <c r="AW144" s="224"/>
      <c r="AX144" s="224"/>
      <c r="AY144" s="224"/>
    </row>
    <row r="145">
      <c r="A145" s="219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5"/>
      <c r="AA145" s="225"/>
      <c r="AB145" s="225"/>
      <c r="AC145" s="225"/>
      <c r="AD145" s="225"/>
      <c r="AE145" s="225"/>
      <c r="AF145" s="225"/>
      <c r="AG145" s="220"/>
      <c r="AH145" s="220"/>
      <c r="AI145" s="220"/>
      <c r="AJ145" s="220"/>
      <c r="AK145" s="220"/>
      <c r="AL145" s="220"/>
      <c r="AM145" s="220"/>
      <c r="AN145" s="220"/>
      <c r="AO145" s="267"/>
      <c r="AP145" s="220"/>
      <c r="AQ145" s="224"/>
      <c r="AR145" s="224"/>
      <c r="AS145" s="224"/>
      <c r="AT145" s="224"/>
      <c r="AU145" s="224"/>
      <c r="AV145" s="224"/>
      <c r="AW145" s="224"/>
      <c r="AX145" s="224"/>
      <c r="AY145" s="224"/>
    </row>
    <row r="146">
      <c r="A146" s="219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5"/>
      <c r="AA146" s="225"/>
      <c r="AB146" s="225"/>
      <c r="AC146" s="225"/>
      <c r="AD146" s="225"/>
      <c r="AE146" s="225"/>
      <c r="AF146" s="225"/>
      <c r="AG146" s="220"/>
      <c r="AH146" s="220"/>
      <c r="AI146" s="220"/>
      <c r="AJ146" s="220"/>
      <c r="AK146" s="220"/>
      <c r="AL146" s="220"/>
      <c r="AM146" s="220"/>
      <c r="AN146" s="220"/>
      <c r="AO146" s="267"/>
      <c r="AP146" s="220"/>
      <c r="AQ146" s="224"/>
      <c r="AR146" s="224"/>
      <c r="AS146" s="224"/>
      <c r="AT146" s="224"/>
      <c r="AU146" s="224"/>
      <c r="AV146" s="224"/>
      <c r="AW146" s="224"/>
      <c r="AX146" s="224"/>
      <c r="AY146" s="224"/>
    </row>
    <row r="147">
      <c r="A147" s="219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5"/>
      <c r="AA147" s="225"/>
      <c r="AB147" s="225"/>
      <c r="AC147" s="225"/>
      <c r="AD147" s="225"/>
      <c r="AE147" s="225"/>
      <c r="AF147" s="225"/>
      <c r="AG147" s="220"/>
      <c r="AH147" s="220"/>
      <c r="AI147" s="220"/>
      <c r="AJ147" s="220"/>
      <c r="AK147" s="220"/>
      <c r="AL147" s="220"/>
      <c r="AM147" s="220"/>
      <c r="AN147" s="220"/>
      <c r="AO147" s="267"/>
      <c r="AP147" s="220"/>
      <c r="AQ147" s="224"/>
      <c r="AR147" s="224"/>
      <c r="AS147" s="224"/>
      <c r="AT147" s="224"/>
      <c r="AU147" s="224"/>
      <c r="AV147" s="224"/>
      <c r="AW147" s="224"/>
      <c r="AX147" s="224"/>
      <c r="AY147" s="224"/>
    </row>
    <row r="148">
      <c r="A148" s="219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5"/>
      <c r="AA148" s="225"/>
      <c r="AB148" s="225"/>
      <c r="AC148" s="225"/>
      <c r="AD148" s="225"/>
      <c r="AE148" s="225"/>
      <c r="AF148" s="225"/>
      <c r="AG148" s="220"/>
      <c r="AH148" s="220"/>
      <c r="AI148" s="220"/>
      <c r="AJ148" s="220"/>
      <c r="AK148" s="220"/>
      <c r="AL148" s="220"/>
      <c r="AM148" s="220"/>
      <c r="AN148" s="220"/>
      <c r="AO148" s="267"/>
      <c r="AP148" s="220"/>
      <c r="AQ148" s="224"/>
      <c r="AR148" s="224"/>
      <c r="AS148" s="224"/>
      <c r="AT148" s="224"/>
      <c r="AU148" s="224"/>
      <c r="AV148" s="224"/>
      <c r="AW148" s="224"/>
      <c r="AX148" s="224"/>
      <c r="AY148" s="224"/>
    </row>
    <row r="149">
      <c r="A149" s="219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5"/>
      <c r="AA149" s="225"/>
      <c r="AB149" s="225"/>
      <c r="AC149" s="225"/>
      <c r="AD149" s="225"/>
      <c r="AE149" s="225"/>
      <c r="AF149" s="225"/>
      <c r="AG149" s="220"/>
      <c r="AH149" s="220"/>
      <c r="AI149" s="220"/>
      <c r="AJ149" s="220"/>
      <c r="AK149" s="220"/>
      <c r="AL149" s="220"/>
      <c r="AM149" s="220"/>
      <c r="AN149" s="220"/>
      <c r="AO149" s="267"/>
      <c r="AP149" s="220"/>
      <c r="AQ149" s="224"/>
      <c r="AR149" s="224"/>
      <c r="AS149" s="224"/>
      <c r="AT149" s="224"/>
      <c r="AU149" s="224"/>
      <c r="AV149" s="224"/>
      <c r="AW149" s="224"/>
      <c r="AX149" s="224"/>
      <c r="AY149" s="224"/>
    </row>
    <row r="150">
      <c r="A150" s="219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5"/>
      <c r="AA150" s="225"/>
      <c r="AB150" s="225"/>
      <c r="AC150" s="225"/>
      <c r="AD150" s="225"/>
      <c r="AE150" s="225"/>
      <c r="AF150" s="225"/>
      <c r="AG150" s="220"/>
      <c r="AH150" s="220"/>
      <c r="AI150" s="220"/>
      <c r="AJ150" s="220"/>
      <c r="AK150" s="220"/>
      <c r="AL150" s="220"/>
      <c r="AM150" s="220"/>
      <c r="AN150" s="220"/>
      <c r="AO150" s="267"/>
      <c r="AP150" s="220"/>
      <c r="AQ150" s="224"/>
      <c r="AR150" s="224"/>
      <c r="AS150" s="224"/>
      <c r="AT150" s="224"/>
      <c r="AU150" s="224"/>
      <c r="AV150" s="224"/>
      <c r="AW150" s="224"/>
      <c r="AX150" s="224"/>
      <c r="AY150" s="224"/>
    </row>
    <row r="151">
      <c r="A151" s="219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5"/>
      <c r="AA151" s="225"/>
      <c r="AB151" s="225"/>
      <c r="AC151" s="225"/>
      <c r="AD151" s="225"/>
      <c r="AE151" s="225"/>
      <c r="AF151" s="225"/>
      <c r="AG151" s="220"/>
      <c r="AH151" s="220"/>
      <c r="AI151" s="220"/>
      <c r="AJ151" s="220"/>
      <c r="AK151" s="220"/>
      <c r="AL151" s="220"/>
      <c r="AM151" s="220"/>
      <c r="AN151" s="220"/>
      <c r="AO151" s="267"/>
      <c r="AP151" s="220"/>
      <c r="AQ151" s="224"/>
      <c r="AR151" s="224"/>
      <c r="AS151" s="224"/>
      <c r="AT151" s="224"/>
      <c r="AU151" s="224"/>
      <c r="AV151" s="224"/>
      <c r="AW151" s="224"/>
      <c r="AX151" s="224"/>
      <c r="AY151" s="224"/>
    </row>
    <row r="152">
      <c r="A152" s="219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5"/>
      <c r="AA152" s="225"/>
      <c r="AB152" s="225"/>
      <c r="AC152" s="225"/>
      <c r="AD152" s="225"/>
      <c r="AE152" s="225"/>
      <c r="AF152" s="225"/>
      <c r="AG152" s="220"/>
      <c r="AH152" s="220"/>
      <c r="AI152" s="220"/>
      <c r="AJ152" s="220"/>
      <c r="AK152" s="220"/>
      <c r="AL152" s="220"/>
      <c r="AM152" s="220"/>
      <c r="AN152" s="220"/>
      <c r="AO152" s="267"/>
      <c r="AP152" s="220"/>
      <c r="AQ152" s="224"/>
      <c r="AR152" s="224"/>
      <c r="AS152" s="224"/>
      <c r="AT152" s="224"/>
      <c r="AU152" s="224"/>
      <c r="AV152" s="224"/>
      <c r="AW152" s="224"/>
      <c r="AX152" s="224"/>
      <c r="AY152" s="224"/>
    </row>
    <row r="153">
      <c r="A153" s="219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5"/>
      <c r="AA153" s="225"/>
      <c r="AB153" s="225"/>
      <c r="AC153" s="225"/>
      <c r="AD153" s="225"/>
      <c r="AE153" s="225"/>
      <c r="AF153" s="225"/>
      <c r="AG153" s="220"/>
      <c r="AH153" s="220"/>
      <c r="AI153" s="220"/>
      <c r="AJ153" s="220"/>
      <c r="AK153" s="220"/>
      <c r="AL153" s="220"/>
      <c r="AM153" s="220"/>
      <c r="AN153" s="220"/>
      <c r="AO153" s="267"/>
      <c r="AP153" s="220"/>
      <c r="AQ153" s="224"/>
      <c r="AR153" s="224"/>
      <c r="AS153" s="224"/>
      <c r="AT153" s="224"/>
      <c r="AU153" s="224"/>
      <c r="AV153" s="224"/>
      <c r="AW153" s="224"/>
      <c r="AX153" s="224"/>
      <c r="AY153" s="224"/>
    </row>
    <row r="154">
      <c r="A154" s="219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5"/>
      <c r="AA154" s="225"/>
      <c r="AB154" s="225"/>
      <c r="AC154" s="225"/>
      <c r="AD154" s="225"/>
      <c r="AE154" s="225"/>
      <c r="AF154" s="225"/>
      <c r="AG154" s="220"/>
      <c r="AH154" s="220"/>
      <c r="AI154" s="220"/>
      <c r="AJ154" s="220"/>
      <c r="AK154" s="220"/>
      <c r="AL154" s="220"/>
      <c r="AM154" s="220"/>
      <c r="AN154" s="220"/>
      <c r="AO154" s="267"/>
      <c r="AP154" s="220"/>
      <c r="AQ154" s="224"/>
      <c r="AR154" s="224"/>
      <c r="AS154" s="224"/>
      <c r="AT154" s="224"/>
      <c r="AU154" s="224"/>
      <c r="AV154" s="224"/>
      <c r="AW154" s="224"/>
      <c r="AX154" s="224"/>
      <c r="AY154" s="224"/>
    </row>
    <row r="155">
      <c r="A155" s="219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5"/>
      <c r="AA155" s="225"/>
      <c r="AB155" s="225"/>
      <c r="AC155" s="225"/>
      <c r="AD155" s="225"/>
      <c r="AE155" s="225"/>
      <c r="AF155" s="225"/>
      <c r="AG155" s="220"/>
      <c r="AH155" s="220"/>
      <c r="AI155" s="220"/>
      <c r="AJ155" s="220"/>
      <c r="AK155" s="220"/>
      <c r="AL155" s="220"/>
      <c r="AM155" s="220"/>
      <c r="AN155" s="220"/>
      <c r="AO155" s="267"/>
      <c r="AP155" s="220"/>
      <c r="AQ155" s="224"/>
      <c r="AR155" s="224"/>
      <c r="AS155" s="224"/>
      <c r="AT155" s="224"/>
      <c r="AU155" s="224"/>
      <c r="AV155" s="224"/>
      <c r="AW155" s="224"/>
      <c r="AX155" s="224"/>
      <c r="AY155" s="224"/>
    </row>
    <row r="156">
      <c r="A156" s="219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5"/>
      <c r="AA156" s="225"/>
      <c r="AB156" s="225"/>
      <c r="AC156" s="225"/>
      <c r="AD156" s="225"/>
      <c r="AE156" s="225"/>
      <c r="AF156" s="225"/>
      <c r="AG156" s="220"/>
      <c r="AH156" s="220"/>
      <c r="AI156" s="220"/>
      <c r="AJ156" s="220"/>
      <c r="AK156" s="220"/>
      <c r="AL156" s="220"/>
      <c r="AM156" s="220"/>
      <c r="AN156" s="220"/>
      <c r="AO156" s="267"/>
      <c r="AP156" s="220"/>
      <c r="AQ156" s="224"/>
      <c r="AR156" s="224"/>
      <c r="AS156" s="224"/>
      <c r="AT156" s="224"/>
      <c r="AU156" s="224"/>
      <c r="AV156" s="224"/>
      <c r="AW156" s="224"/>
      <c r="AX156" s="224"/>
      <c r="AY156" s="224"/>
    </row>
    <row r="157">
      <c r="A157" s="219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5"/>
      <c r="AA157" s="225"/>
      <c r="AB157" s="225"/>
      <c r="AC157" s="225"/>
      <c r="AD157" s="225"/>
      <c r="AE157" s="225"/>
      <c r="AF157" s="225"/>
      <c r="AG157" s="220"/>
      <c r="AH157" s="220"/>
      <c r="AI157" s="220"/>
      <c r="AJ157" s="220"/>
      <c r="AK157" s="220"/>
      <c r="AL157" s="220"/>
      <c r="AM157" s="220"/>
      <c r="AN157" s="220"/>
      <c r="AO157" s="267"/>
      <c r="AP157" s="220"/>
      <c r="AQ157" s="224"/>
      <c r="AR157" s="224"/>
      <c r="AS157" s="224"/>
      <c r="AT157" s="224"/>
      <c r="AU157" s="224"/>
      <c r="AV157" s="224"/>
      <c r="AW157" s="224"/>
      <c r="AX157" s="224"/>
      <c r="AY157" s="224"/>
    </row>
    <row r="158">
      <c r="A158" s="219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5"/>
      <c r="AA158" s="225"/>
      <c r="AB158" s="225"/>
      <c r="AC158" s="225"/>
      <c r="AD158" s="225"/>
      <c r="AE158" s="225"/>
      <c r="AF158" s="225"/>
      <c r="AG158" s="220"/>
      <c r="AH158" s="220"/>
      <c r="AI158" s="220"/>
      <c r="AJ158" s="220"/>
      <c r="AK158" s="220"/>
      <c r="AL158" s="220"/>
      <c r="AM158" s="220"/>
      <c r="AN158" s="220"/>
      <c r="AO158" s="267"/>
      <c r="AP158" s="220"/>
      <c r="AQ158" s="224"/>
      <c r="AR158" s="224"/>
      <c r="AS158" s="224"/>
      <c r="AT158" s="224"/>
      <c r="AU158" s="224"/>
      <c r="AV158" s="224"/>
      <c r="AW158" s="224"/>
      <c r="AX158" s="224"/>
      <c r="AY158" s="224"/>
    </row>
    <row r="159">
      <c r="A159" s="219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5"/>
      <c r="AA159" s="225"/>
      <c r="AB159" s="225"/>
      <c r="AC159" s="225"/>
      <c r="AD159" s="225"/>
      <c r="AE159" s="225"/>
      <c r="AF159" s="225"/>
      <c r="AG159" s="220"/>
      <c r="AH159" s="220"/>
      <c r="AI159" s="220"/>
      <c r="AJ159" s="220"/>
      <c r="AK159" s="220"/>
      <c r="AL159" s="220"/>
      <c r="AM159" s="220"/>
      <c r="AN159" s="220"/>
      <c r="AO159" s="267"/>
      <c r="AP159" s="220"/>
      <c r="AQ159" s="224"/>
      <c r="AR159" s="224"/>
      <c r="AS159" s="224"/>
      <c r="AT159" s="224"/>
      <c r="AU159" s="224"/>
      <c r="AV159" s="224"/>
      <c r="AW159" s="224"/>
      <c r="AX159" s="224"/>
      <c r="AY159" s="224"/>
    </row>
    <row r="160">
      <c r="A160" s="219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5"/>
      <c r="AA160" s="225"/>
      <c r="AB160" s="225"/>
      <c r="AC160" s="225"/>
      <c r="AD160" s="225"/>
      <c r="AE160" s="225"/>
      <c r="AF160" s="225"/>
      <c r="AG160" s="220"/>
      <c r="AH160" s="220"/>
      <c r="AI160" s="220"/>
      <c r="AJ160" s="220"/>
      <c r="AK160" s="220"/>
      <c r="AL160" s="220"/>
      <c r="AM160" s="220"/>
      <c r="AN160" s="220"/>
      <c r="AO160" s="267"/>
      <c r="AP160" s="220"/>
      <c r="AQ160" s="224"/>
      <c r="AR160" s="224"/>
      <c r="AS160" s="224"/>
      <c r="AT160" s="224"/>
      <c r="AU160" s="224"/>
      <c r="AV160" s="224"/>
      <c r="AW160" s="224"/>
      <c r="AX160" s="224"/>
      <c r="AY160" s="224"/>
    </row>
    <row r="161">
      <c r="A161" s="219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5"/>
      <c r="AA161" s="225"/>
      <c r="AB161" s="225"/>
      <c r="AC161" s="225"/>
      <c r="AD161" s="225"/>
      <c r="AE161" s="225"/>
      <c r="AF161" s="225"/>
      <c r="AG161" s="220"/>
      <c r="AH161" s="220"/>
      <c r="AI161" s="220"/>
      <c r="AJ161" s="220"/>
      <c r="AK161" s="220"/>
      <c r="AL161" s="220"/>
      <c r="AM161" s="220"/>
      <c r="AN161" s="220"/>
      <c r="AO161" s="267"/>
      <c r="AP161" s="220"/>
      <c r="AQ161" s="224"/>
      <c r="AR161" s="224"/>
      <c r="AS161" s="224"/>
      <c r="AT161" s="224"/>
      <c r="AU161" s="224"/>
      <c r="AV161" s="224"/>
      <c r="AW161" s="224"/>
      <c r="AX161" s="224"/>
      <c r="AY161" s="224"/>
    </row>
    <row r="162">
      <c r="A162" s="219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5"/>
      <c r="AA162" s="225"/>
      <c r="AB162" s="225"/>
      <c r="AC162" s="225"/>
      <c r="AD162" s="225"/>
      <c r="AE162" s="225"/>
      <c r="AF162" s="225"/>
      <c r="AG162" s="220"/>
      <c r="AH162" s="220"/>
      <c r="AI162" s="220"/>
      <c r="AJ162" s="220"/>
      <c r="AK162" s="220"/>
      <c r="AL162" s="220"/>
      <c r="AM162" s="220"/>
      <c r="AN162" s="220"/>
      <c r="AO162" s="267"/>
      <c r="AP162" s="220"/>
      <c r="AQ162" s="224"/>
      <c r="AR162" s="224"/>
      <c r="AS162" s="224"/>
      <c r="AT162" s="224"/>
      <c r="AU162" s="224"/>
      <c r="AV162" s="224"/>
      <c r="AW162" s="224"/>
      <c r="AX162" s="224"/>
      <c r="AY162" s="224"/>
    </row>
    <row r="163">
      <c r="A163" s="219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5"/>
      <c r="AA163" s="225"/>
      <c r="AB163" s="225"/>
      <c r="AC163" s="225"/>
      <c r="AD163" s="225"/>
      <c r="AE163" s="225"/>
      <c r="AF163" s="225"/>
      <c r="AG163" s="220"/>
      <c r="AH163" s="220"/>
      <c r="AI163" s="220"/>
      <c r="AJ163" s="220"/>
      <c r="AK163" s="220"/>
      <c r="AL163" s="220"/>
      <c r="AM163" s="220"/>
      <c r="AN163" s="220"/>
      <c r="AO163" s="267"/>
      <c r="AP163" s="220"/>
      <c r="AQ163" s="224"/>
      <c r="AR163" s="224"/>
      <c r="AS163" s="224"/>
      <c r="AT163" s="224"/>
      <c r="AU163" s="224"/>
      <c r="AV163" s="224"/>
      <c r="AW163" s="224"/>
      <c r="AX163" s="224"/>
      <c r="AY163" s="224"/>
    </row>
    <row r="164">
      <c r="A164" s="219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5"/>
      <c r="AA164" s="225"/>
      <c r="AB164" s="225"/>
      <c r="AC164" s="225"/>
      <c r="AD164" s="225"/>
      <c r="AE164" s="225"/>
      <c r="AF164" s="225"/>
      <c r="AG164" s="220"/>
      <c r="AH164" s="220"/>
      <c r="AI164" s="220"/>
      <c r="AJ164" s="220"/>
      <c r="AK164" s="220"/>
      <c r="AL164" s="220"/>
      <c r="AM164" s="220"/>
      <c r="AN164" s="220"/>
      <c r="AO164" s="267"/>
      <c r="AP164" s="220"/>
      <c r="AQ164" s="224"/>
      <c r="AR164" s="224"/>
      <c r="AS164" s="224"/>
      <c r="AT164" s="224"/>
      <c r="AU164" s="224"/>
      <c r="AV164" s="224"/>
      <c r="AW164" s="224"/>
      <c r="AX164" s="224"/>
      <c r="AY164" s="224"/>
    </row>
    <row r="165">
      <c r="A165" s="219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5"/>
      <c r="AA165" s="225"/>
      <c r="AB165" s="225"/>
      <c r="AC165" s="225"/>
      <c r="AD165" s="225"/>
      <c r="AE165" s="225"/>
      <c r="AF165" s="225"/>
      <c r="AG165" s="220"/>
      <c r="AH165" s="220"/>
      <c r="AI165" s="220"/>
      <c r="AJ165" s="220"/>
      <c r="AK165" s="220"/>
      <c r="AL165" s="220"/>
      <c r="AM165" s="220"/>
      <c r="AN165" s="220"/>
      <c r="AO165" s="267"/>
      <c r="AP165" s="220"/>
      <c r="AQ165" s="224"/>
      <c r="AR165" s="224"/>
      <c r="AS165" s="224"/>
      <c r="AT165" s="224"/>
      <c r="AU165" s="224"/>
      <c r="AV165" s="224"/>
      <c r="AW165" s="224"/>
      <c r="AX165" s="224"/>
      <c r="AY165" s="224"/>
    </row>
    <row r="166">
      <c r="A166" s="219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5"/>
      <c r="AA166" s="225"/>
      <c r="AB166" s="225"/>
      <c r="AC166" s="225"/>
      <c r="AD166" s="225"/>
      <c r="AE166" s="225"/>
      <c r="AF166" s="225"/>
      <c r="AG166" s="220"/>
      <c r="AH166" s="220"/>
      <c r="AI166" s="220"/>
      <c r="AJ166" s="220"/>
      <c r="AK166" s="220"/>
      <c r="AL166" s="220"/>
      <c r="AM166" s="220"/>
      <c r="AN166" s="220"/>
      <c r="AO166" s="267"/>
      <c r="AP166" s="220"/>
      <c r="AQ166" s="224"/>
      <c r="AR166" s="224"/>
      <c r="AS166" s="224"/>
      <c r="AT166" s="224"/>
      <c r="AU166" s="224"/>
      <c r="AV166" s="224"/>
      <c r="AW166" s="224"/>
      <c r="AX166" s="224"/>
      <c r="AY166" s="224"/>
    </row>
    <row r="167">
      <c r="A167" s="219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5"/>
      <c r="AA167" s="225"/>
      <c r="AB167" s="225"/>
      <c r="AC167" s="225"/>
      <c r="AD167" s="225"/>
      <c r="AE167" s="225"/>
      <c r="AF167" s="225"/>
      <c r="AG167" s="220"/>
      <c r="AH167" s="220"/>
      <c r="AI167" s="220"/>
      <c r="AJ167" s="220"/>
      <c r="AK167" s="220"/>
      <c r="AL167" s="220"/>
      <c r="AM167" s="220"/>
      <c r="AN167" s="220"/>
      <c r="AO167" s="267"/>
      <c r="AP167" s="220"/>
      <c r="AQ167" s="224"/>
      <c r="AR167" s="224"/>
      <c r="AS167" s="224"/>
      <c r="AT167" s="224"/>
      <c r="AU167" s="224"/>
      <c r="AV167" s="224"/>
      <c r="AW167" s="224"/>
      <c r="AX167" s="224"/>
      <c r="AY167" s="224"/>
    </row>
    <row r="168">
      <c r="A168" s="219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5"/>
      <c r="AA168" s="225"/>
      <c r="AB168" s="225"/>
      <c r="AC168" s="225"/>
      <c r="AD168" s="225"/>
      <c r="AE168" s="225"/>
      <c r="AF168" s="225"/>
      <c r="AG168" s="220"/>
      <c r="AH168" s="220"/>
      <c r="AI168" s="220"/>
      <c r="AJ168" s="220"/>
      <c r="AK168" s="220"/>
      <c r="AL168" s="220"/>
      <c r="AM168" s="220"/>
      <c r="AN168" s="220"/>
      <c r="AO168" s="267"/>
      <c r="AP168" s="220"/>
      <c r="AQ168" s="224"/>
      <c r="AR168" s="224"/>
      <c r="AS168" s="224"/>
      <c r="AT168" s="224"/>
      <c r="AU168" s="224"/>
      <c r="AV168" s="224"/>
      <c r="AW168" s="224"/>
      <c r="AX168" s="224"/>
      <c r="AY168" s="224"/>
    </row>
    <row r="169">
      <c r="A169" s="219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5"/>
      <c r="AA169" s="225"/>
      <c r="AB169" s="225"/>
      <c r="AC169" s="225"/>
      <c r="AD169" s="225"/>
      <c r="AE169" s="225"/>
      <c r="AF169" s="225"/>
      <c r="AG169" s="220"/>
      <c r="AH169" s="220"/>
      <c r="AI169" s="220"/>
      <c r="AJ169" s="220"/>
      <c r="AK169" s="220"/>
      <c r="AL169" s="220"/>
      <c r="AM169" s="220"/>
      <c r="AN169" s="220"/>
      <c r="AO169" s="267"/>
      <c r="AP169" s="220"/>
      <c r="AQ169" s="224"/>
      <c r="AR169" s="224"/>
      <c r="AS169" s="224"/>
      <c r="AT169" s="224"/>
      <c r="AU169" s="224"/>
      <c r="AV169" s="224"/>
      <c r="AW169" s="224"/>
      <c r="AX169" s="224"/>
      <c r="AY169" s="224"/>
    </row>
    <row r="170">
      <c r="A170" s="219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5"/>
      <c r="AA170" s="225"/>
      <c r="AB170" s="225"/>
      <c r="AC170" s="225"/>
      <c r="AD170" s="225"/>
      <c r="AE170" s="225"/>
      <c r="AF170" s="225"/>
      <c r="AG170" s="220"/>
      <c r="AH170" s="220"/>
      <c r="AI170" s="220"/>
      <c r="AJ170" s="220"/>
      <c r="AK170" s="220"/>
      <c r="AL170" s="220"/>
      <c r="AM170" s="220"/>
      <c r="AN170" s="220"/>
      <c r="AO170" s="267"/>
      <c r="AP170" s="220"/>
      <c r="AQ170" s="224"/>
      <c r="AR170" s="224"/>
      <c r="AS170" s="224"/>
      <c r="AT170" s="224"/>
      <c r="AU170" s="224"/>
      <c r="AV170" s="224"/>
      <c r="AW170" s="224"/>
      <c r="AX170" s="224"/>
      <c r="AY170" s="224"/>
    </row>
    <row r="171">
      <c r="A171" s="219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5"/>
      <c r="AA171" s="225"/>
      <c r="AB171" s="225"/>
      <c r="AC171" s="225"/>
      <c r="AD171" s="225"/>
      <c r="AE171" s="225"/>
      <c r="AF171" s="225"/>
      <c r="AG171" s="220"/>
      <c r="AH171" s="220"/>
      <c r="AI171" s="220"/>
      <c r="AJ171" s="220"/>
      <c r="AK171" s="220"/>
      <c r="AL171" s="220"/>
      <c r="AM171" s="220"/>
      <c r="AN171" s="220"/>
      <c r="AO171" s="267"/>
      <c r="AP171" s="220"/>
      <c r="AQ171" s="224"/>
      <c r="AR171" s="224"/>
      <c r="AS171" s="224"/>
      <c r="AT171" s="224"/>
      <c r="AU171" s="224"/>
      <c r="AV171" s="224"/>
      <c r="AW171" s="224"/>
      <c r="AX171" s="224"/>
      <c r="AY171" s="224"/>
    </row>
    <row r="172">
      <c r="A172" s="219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5"/>
      <c r="AA172" s="225"/>
      <c r="AB172" s="225"/>
      <c r="AC172" s="225"/>
      <c r="AD172" s="225"/>
      <c r="AE172" s="225"/>
      <c r="AF172" s="225"/>
      <c r="AG172" s="220"/>
      <c r="AH172" s="220"/>
      <c r="AI172" s="220"/>
      <c r="AJ172" s="220"/>
      <c r="AK172" s="220"/>
      <c r="AL172" s="220"/>
      <c r="AM172" s="220"/>
      <c r="AN172" s="220"/>
      <c r="AO172" s="267"/>
      <c r="AP172" s="220"/>
      <c r="AQ172" s="224"/>
      <c r="AR172" s="224"/>
      <c r="AS172" s="224"/>
      <c r="AT172" s="224"/>
      <c r="AU172" s="224"/>
      <c r="AV172" s="224"/>
      <c r="AW172" s="224"/>
      <c r="AX172" s="224"/>
      <c r="AY172" s="224"/>
    </row>
    <row r="173">
      <c r="A173" s="219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5"/>
      <c r="AA173" s="225"/>
      <c r="AB173" s="225"/>
      <c r="AC173" s="225"/>
      <c r="AD173" s="225"/>
      <c r="AE173" s="225"/>
      <c r="AF173" s="225"/>
      <c r="AG173" s="220"/>
      <c r="AH173" s="220"/>
      <c r="AI173" s="220"/>
      <c r="AJ173" s="220"/>
      <c r="AK173" s="220"/>
      <c r="AL173" s="220"/>
      <c r="AM173" s="220"/>
      <c r="AN173" s="220"/>
      <c r="AO173" s="267"/>
      <c r="AP173" s="220"/>
      <c r="AQ173" s="224"/>
      <c r="AR173" s="224"/>
      <c r="AS173" s="224"/>
      <c r="AT173" s="224"/>
      <c r="AU173" s="224"/>
      <c r="AV173" s="224"/>
      <c r="AW173" s="224"/>
      <c r="AX173" s="224"/>
      <c r="AY173" s="224"/>
    </row>
    <row r="174">
      <c r="A174" s="219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5"/>
      <c r="AA174" s="225"/>
      <c r="AB174" s="225"/>
      <c r="AC174" s="225"/>
      <c r="AD174" s="225"/>
      <c r="AE174" s="225"/>
      <c r="AF174" s="225"/>
      <c r="AG174" s="220"/>
      <c r="AH174" s="220"/>
      <c r="AI174" s="220"/>
      <c r="AJ174" s="220"/>
      <c r="AK174" s="220"/>
      <c r="AL174" s="220"/>
      <c r="AM174" s="220"/>
      <c r="AN174" s="220"/>
      <c r="AO174" s="267"/>
      <c r="AP174" s="220"/>
      <c r="AQ174" s="224"/>
      <c r="AR174" s="224"/>
      <c r="AS174" s="224"/>
      <c r="AT174" s="224"/>
      <c r="AU174" s="224"/>
      <c r="AV174" s="224"/>
      <c r="AW174" s="224"/>
      <c r="AX174" s="224"/>
      <c r="AY174" s="224"/>
    </row>
    <row r="175">
      <c r="A175" s="219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5"/>
      <c r="AA175" s="225"/>
      <c r="AB175" s="225"/>
      <c r="AC175" s="225"/>
      <c r="AD175" s="225"/>
      <c r="AE175" s="225"/>
      <c r="AF175" s="225"/>
      <c r="AG175" s="220"/>
      <c r="AH175" s="220"/>
      <c r="AI175" s="220"/>
      <c r="AJ175" s="220"/>
      <c r="AK175" s="220"/>
      <c r="AL175" s="220"/>
      <c r="AM175" s="220"/>
      <c r="AN175" s="220"/>
      <c r="AO175" s="267"/>
      <c r="AP175" s="220"/>
      <c r="AQ175" s="224"/>
      <c r="AR175" s="224"/>
      <c r="AS175" s="224"/>
      <c r="AT175" s="224"/>
      <c r="AU175" s="224"/>
      <c r="AV175" s="224"/>
      <c r="AW175" s="224"/>
      <c r="AX175" s="224"/>
      <c r="AY175" s="224"/>
    </row>
    <row r="176">
      <c r="A176" s="219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5"/>
      <c r="AA176" s="225"/>
      <c r="AB176" s="225"/>
      <c r="AC176" s="225"/>
      <c r="AD176" s="225"/>
      <c r="AE176" s="225"/>
      <c r="AF176" s="225"/>
      <c r="AG176" s="220"/>
      <c r="AH176" s="220"/>
      <c r="AI176" s="220"/>
      <c r="AJ176" s="220"/>
      <c r="AK176" s="220"/>
      <c r="AL176" s="220"/>
      <c r="AM176" s="220"/>
      <c r="AN176" s="220"/>
      <c r="AO176" s="267"/>
      <c r="AP176" s="220"/>
      <c r="AQ176" s="224"/>
      <c r="AR176" s="224"/>
      <c r="AS176" s="224"/>
      <c r="AT176" s="224"/>
      <c r="AU176" s="224"/>
      <c r="AV176" s="224"/>
      <c r="AW176" s="224"/>
      <c r="AX176" s="224"/>
      <c r="AY176" s="224"/>
    </row>
    <row r="177">
      <c r="A177" s="219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5"/>
      <c r="AA177" s="225"/>
      <c r="AB177" s="225"/>
      <c r="AC177" s="225"/>
      <c r="AD177" s="225"/>
      <c r="AE177" s="225"/>
      <c r="AF177" s="225"/>
      <c r="AG177" s="220"/>
      <c r="AH177" s="220"/>
      <c r="AI177" s="220"/>
      <c r="AJ177" s="220"/>
      <c r="AK177" s="220"/>
      <c r="AL177" s="220"/>
      <c r="AM177" s="220"/>
      <c r="AN177" s="220"/>
      <c r="AO177" s="267"/>
      <c r="AP177" s="220"/>
      <c r="AQ177" s="224"/>
      <c r="AR177" s="224"/>
      <c r="AS177" s="224"/>
      <c r="AT177" s="224"/>
      <c r="AU177" s="224"/>
      <c r="AV177" s="224"/>
      <c r="AW177" s="224"/>
      <c r="AX177" s="224"/>
      <c r="AY177" s="224"/>
    </row>
    <row r="178">
      <c r="A178" s="219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5"/>
      <c r="AA178" s="225"/>
      <c r="AB178" s="225"/>
      <c r="AC178" s="225"/>
      <c r="AD178" s="225"/>
      <c r="AE178" s="225"/>
      <c r="AF178" s="225"/>
      <c r="AG178" s="220"/>
      <c r="AH178" s="220"/>
      <c r="AI178" s="220"/>
      <c r="AJ178" s="220"/>
      <c r="AK178" s="220"/>
      <c r="AL178" s="220"/>
      <c r="AM178" s="220"/>
      <c r="AN178" s="220"/>
      <c r="AO178" s="267"/>
      <c r="AP178" s="220"/>
      <c r="AQ178" s="224"/>
      <c r="AR178" s="224"/>
      <c r="AS178" s="224"/>
      <c r="AT178" s="224"/>
      <c r="AU178" s="224"/>
      <c r="AV178" s="224"/>
      <c r="AW178" s="224"/>
      <c r="AX178" s="224"/>
      <c r="AY178" s="224"/>
    </row>
    <row r="179">
      <c r="A179" s="219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5"/>
      <c r="AA179" s="225"/>
      <c r="AB179" s="225"/>
      <c r="AC179" s="225"/>
      <c r="AD179" s="225"/>
      <c r="AE179" s="225"/>
      <c r="AF179" s="225"/>
      <c r="AG179" s="220"/>
      <c r="AH179" s="220"/>
      <c r="AI179" s="220"/>
      <c r="AJ179" s="220"/>
      <c r="AK179" s="220"/>
      <c r="AL179" s="220"/>
      <c r="AM179" s="220"/>
      <c r="AN179" s="220"/>
      <c r="AO179" s="267"/>
      <c r="AP179" s="220"/>
      <c r="AQ179" s="224"/>
      <c r="AR179" s="224"/>
      <c r="AS179" s="224"/>
      <c r="AT179" s="224"/>
      <c r="AU179" s="224"/>
      <c r="AV179" s="224"/>
      <c r="AW179" s="224"/>
      <c r="AX179" s="224"/>
      <c r="AY179" s="224"/>
    </row>
    <row r="180">
      <c r="A180" s="219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5"/>
      <c r="AA180" s="225"/>
      <c r="AB180" s="225"/>
      <c r="AC180" s="225"/>
      <c r="AD180" s="225"/>
      <c r="AE180" s="225"/>
      <c r="AF180" s="225"/>
      <c r="AG180" s="220"/>
      <c r="AH180" s="220"/>
      <c r="AI180" s="220"/>
      <c r="AJ180" s="220"/>
      <c r="AK180" s="220"/>
      <c r="AL180" s="220"/>
      <c r="AM180" s="220"/>
      <c r="AN180" s="220"/>
      <c r="AO180" s="267"/>
      <c r="AP180" s="220"/>
      <c r="AQ180" s="224"/>
      <c r="AR180" s="224"/>
      <c r="AS180" s="224"/>
      <c r="AT180" s="224"/>
      <c r="AU180" s="224"/>
      <c r="AV180" s="224"/>
      <c r="AW180" s="224"/>
      <c r="AX180" s="224"/>
      <c r="AY180" s="224"/>
    </row>
    <row r="181">
      <c r="A181" s="219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5"/>
      <c r="AA181" s="225"/>
      <c r="AB181" s="225"/>
      <c r="AC181" s="225"/>
      <c r="AD181" s="225"/>
      <c r="AE181" s="225"/>
      <c r="AF181" s="225"/>
      <c r="AG181" s="220"/>
      <c r="AH181" s="220"/>
      <c r="AI181" s="220"/>
      <c r="AJ181" s="220"/>
      <c r="AK181" s="220"/>
      <c r="AL181" s="220"/>
      <c r="AM181" s="220"/>
      <c r="AN181" s="220"/>
      <c r="AO181" s="267"/>
      <c r="AP181" s="220"/>
      <c r="AQ181" s="224"/>
      <c r="AR181" s="224"/>
      <c r="AS181" s="224"/>
      <c r="AT181" s="224"/>
      <c r="AU181" s="224"/>
      <c r="AV181" s="224"/>
      <c r="AW181" s="224"/>
      <c r="AX181" s="224"/>
      <c r="AY181" s="224"/>
    </row>
    <row r="182">
      <c r="A182" s="219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5"/>
      <c r="AA182" s="225"/>
      <c r="AB182" s="225"/>
      <c r="AC182" s="225"/>
      <c r="AD182" s="225"/>
      <c r="AE182" s="225"/>
      <c r="AF182" s="225"/>
      <c r="AG182" s="220"/>
      <c r="AH182" s="220"/>
      <c r="AI182" s="220"/>
      <c r="AJ182" s="220"/>
      <c r="AK182" s="220"/>
      <c r="AL182" s="220"/>
      <c r="AM182" s="220"/>
      <c r="AN182" s="220"/>
      <c r="AO182" s="267"/>
      <c r="AP182" s="220"/>
      <c r="AQ182" s="224"/>
      <c r="AR182" s="224"/>
      <c r="AS182" s="224"/>
      <c r="AT182" s="224"/>
      <c r="AU182" s="224"/>
      <c r="AV182" s="224"/>
      <c r="AW182" s="224"/>
      <c r="AX182" s="224"/>
      <c r="AY182" s="224"/>
    </row>
    <row r="183">
      <c r="A183" s="219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5"/>
      <c r="AA183" s="225"/>
      <c r="AB183" s="225"/>
      <c r="AC183" s="225"/>
      <c r="AD183" s="225"/>
      <c r="AE183" s="225"/>
      <c r="AF183" s="225"/>
      <c r="AG183" s="220"/>
      <c r="AH183" s="220"/>
      <c r="AI183" s="220"/>
      <c r="AJ183" s="220"/>
      <c r="AK183" s="220"/>
      <c r="AL183" s="220"/>
      <c r="AM183" s="220"/>
      <c r="AN183" s="220"/>
      <c r="AO183" s="267"/>
      <c r="AP183" s="220"/>
      <c r="AQ183" s="224"/>
      <c r="AR183" s="224"/>
      <c r="AS183" s="224"/>
      <c r="AT183" s="224"/>
      <c r="AU183" s="224"/>
      <c r="AV183" s="224"/>
      <c r="AW183" s="224"/>
      <c r="AX183" s="224"/>
      <c r="AY183" s="224"/>
    </row>
    <row r="184">
      <c r="A184" s="219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5"/>
      <c r="AA184" s="225"/>
      <c r="AB184" s="225"/>
      <c r="AC184" s="225"/>
      <c r="AD184" s="225"/>
      <c r="AE184" s="225"/>
      <c r="AF184" s="225"/>
      <c r="AG184" s="220"/>
      <c r="AH184" s="220"/>
      <c r="AI184" s="220"/>
      <c r="AJ184" s="220"/>
      <c r="AK184" s="220"/>
      <c r="AL184" s="220"/>
      <c r="AM184" s="220"/>
      <c r="AN184" s="220"/>
      <c r="AO184" s="267"/>
      <c r="AP184" s="220"/>
      <c r="AQ184" s="224"/>
      <c r="AR184" s="224"/>
      <c r="AS184" s="224"/>
      <c r="AT184" s="224"/>
      <c r="AU184" s="224"/>
      <c r="AV184" s="224"/>
      <c r="AW184" s="224"/>
      <c r="AX184" s="224"/>
      <c r="AY184" s="224"/>
    </row>
    <row r="185">
      <c r="A185" s="219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5"/>
      <c r="AA185" s="225"/>
      <c r="AB185" s="225"/>
      <c r="AC185" s="225"/>
      <c r="AD185" s="225"/>
      <c r="AE185" s="225"/>
      <c r="AF185" s="225"/>
      <c r="AG185" s="220"/>
      <c r="AH185" s="220"/>
      <c r="AI185" s="220"/>
      <c r="AJ185" s="220"/>
      <c r="AK185" s="220"/>
      <c r="AL185" s="220"/>
      <c r="AM185" s="220"/>
      <c r="AN185" s="220"/>
      <c r="AO185" s="267"/>
      <c r="AP185" s="220"/>
      <c r="AQ185" s="224"/>
      <c r="AR185" s="224"/>
      <c r="AS185" s="224"/>
      <c r="AT185" s="224"/>
      <c r="AU185" s="224"/>
      <c r="AV185" s="224"/>
      <c r="AW185" s="224"/>
      <c r="AX185" s="224"/>
      <c r="AY185" s="224"/>
    </row>
    <row r="186">
      <c r="A186" s="219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5"/>
      <c r="AA186" s="225"/>
      <c r="AB186" s="225"/>
      <c r="AC186" s="225"/>
      <c r="AD186" s="225"/>
      <c r="AE186" s="225"/>
      <c r="AF186" s="225"/>
      <c r="AG186" s="220"/>
      <c r="AH186" s="220"/>
      <c r="AI186" s="220"/>
      <c r="AJ186" s="220"/>
      <c r="AK186" s="220"/>
      <c r="AL186" s="220"/>
      <c r="AM186" s="220"/>
      <c r="AN186" s="220"/>
      <c r="AO186" s="267"/>
      <c r="AP186" s="220"/>
      <c r="AQ186" s="224"/>
      <c r="AR186" s="224"/>
      <c r="AS186" s="224"/>
      <c r="AT186" s="224"/>
      <c r="AU186" s="224"/>
      <c r="AV186" s="224"/>
      <c r="AW186" s="224"/>
      <c r="AX186" s="224"/>
      <c r="AY186" s="224"/>
    </row>
    <row r="187">
      <c r="A187" s="219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5"/>
      <c r="AA187" s="225"/>
      <c r="AB187" s="225"/>
      <c r="AC187" s="225"/>
      <c r="AD187" s="225"/>
      <c r="AE187" s="225"/>
      <c r="AF187" s="225"/>
      <c r="AG187" s="220"/>
      <c r="AH187" s="220"/>
      <c r="AI187" s="220"/>
      <c r="AJ187" s="220"/>
      <c r="AK187" s="220"/>
      <c r="AL187" s="220"/>
      <c r="AM187" s="220"/>
      <c r="AN187" s="220"/>
      <c r="AO187" s="267"/>
      <c r="AP187" s="220"/>
      <c r="AQ187" s="224"/>
      <c r="AR187" s="224"/>
      <c r="AS187" s="224"/>
      <c r="AT187" s="224"/>
      <c r="AU187" s="224"/>
      <c r="AV187" s="224"/>
      <c r="AW187" s="224"/>
      <c r="AX187" s="224"/>
      <c r="AY187" s="224"/>
    </row>
    <row r="188">
      <c r="A188" s="219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5"/>
      <c r="AA188" s="225"/>
      <c r="AB188" s="225"/>
      <c r="AC188" s="225"/>
      <c r="AD188" s="225"/>
      <c r="AE188" s="225"/>
      <c r="AF188" s="225"/>
      <c r="AG188" s="220"/>
      <c r="AH188" s="220"/>
      <c r="AI188" s="220"/>
      <c r="AJ188" s="220"/>
      <c r="AK188" s="220"/>
      <c r="AL188" s="220"/>
      <c r="AM188" s="220"/>
      <c r="AN188" s="220"/>
      <c r="AO188" s="267"/>
      <c r="AP188" s="220"/>
      <c r="AQ188" s="224"/>
      <c r="AR188" s="224"/>
      <c r="AS188" s="224"/>
      <c r="AT188" s="224"/>
      <c r="AU188" s="224"/>
      <c r="AV188" s="224"/>
      <c r="AW188" s="224"/>
      <c r="AX188" s="224"/>
      <c r="AY188" s="224"/>
    </row>
    <row r="189">
      <c r="A189" s="219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5"/>
      <c r="AA189" s="225"/>
      <c r="AB189" s="225"/>
      <c r="AC189" s="225"/>
      <c r="AD189" s="225"/>
      <c r="AE189" s="225"/>
      <c r="AF189" s="225"/>
      <c r="AG189" s="220"/>
      <c r="AH189" s="220"/>
      <c r="AI189" s="220"/>
      <c r="AJ189" s="220"/>
      <c r="AK189" s="220"/>
      <c r="AL189" s="220"/>
      <c r="AM189" s="220"/>
      <c r="AN189" s="220"/>
      <c r="AO189" s="267"/>
      <c r="AP189" s="220"/>
      <c r="AQ189" s="224"/>
      <c r="AR189" s="224"/>
      <c r="AS189" s="224"/>
      <c r="AT189" s="224"/>
      <c r="AU189" s="224"/>
      <c r="AV189" s="224"/>
      <c r="AW189" s="224"/>
      <c r="AX189" s="224"/>
      <c r="AY189" s="224"/>
    </row>
    <row r="190">
      <c r="A190" s="219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5"/>
      <c r="AA190" s="225"/>
      <c r="AB190" s="225"/>
      <c r="AC190" s="225"/>
      <c r="AD190" s="225"/>
      <c r="AE190" s="225"/>
      <c r="AF190" s="225"/>
      <c r="AG190" s="220"/>
      <c r="AH190" s="220"/>
      <c r="AI190" s="220"/>
      <c r="AJ190" s="220"/>
      <c r="AK190" s="220"/>
      <c r="AL190" s="220"/>
      <c r="AM190" s="220"/>
      <c r="AN190" s="220"/>
      <c r="AO190" s="267"/>
      <c r="AP190" s="220"/>
      <c r="AQ190" s="224"/>
      <c r="AR190" s="224"/>
      <c r="AS190" s="224"/>
      <c r="AT190" s="224"/>
      <c r="AU190" s="224"/>
      <c r="AV190" s="224"/>
      <c r="AW190" s="224"/>
      <c r="AX190" s="224"/>
      <c r="AY190" s="224"/>
    </row>
    <row r="191">
      <c r="A191" s="219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5"/>
      <c r="AA191" s="225"/>
      <c r="AB191" s="225"/>
      <c r="AC191" s="225"/>
      <c r="AD191" s="225"/>
      <c r="AE191" s="225"/>
      <c r="AF191" s="225"/>
      <c r="AG191" s="220"/>
      <c r="AH191" s="220"/>
      <c r="AI191" s="220"/>
      <c r="AJ191" s="220"/>
      <c r="AK191" s="220"/>
      <c r="AL191" s="220"/>
      <c r="AM191" s="220"/>
      <c r="AN191" s="220"/>
      <c r="AO191" s="267"/>
      <c r="AP191" s="220"/>
      <c r="AQ191" s="224"/>
      <c r="AR191" s="224"/>
      <c r="AS191" s="224"/>
      <c r="AT191" s="224"/>
      <c r="AU191" s="224"/>
      <c r="AV191" s="224"/>
      <c r="AW191" s="224"/>
      <c r="AX191" s="224"/>
      <c r="AY191" s="224"/>
    </row>
    <row r="192">
      <c r="A192" s="219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5"/>
      <c r="AA192" s="225"/>
      <c r="AB192" s="225"/>
      <c r="AC192" s="225"/>
      <c r="AD192" s="225"/>
      <c r="AE192" s="225"/>
      <c r="AF192" s="225"/>
      <c r="AG192" s="220"/>
      <c r="AH192" s="220"/>
      <c r="AI192" s="220"/>
      <c r="AJ192" s="220"/>
      <c r="AK192" s="220"/>
      <c r="AL192" s="220"/>
      <c r="AM192" s="220"/>
      <c r="AN192" s="220"/>
      <c r="AO192" s="267"/>
      <c r="AP192" s="220"/>
      <c r="AQ192" s="224"/>
      <c r="AR192" s="224"/>
      <c r="AS192" s="224"/>
      <c r="AT192" s="224"/>
      <c r="AU192" s="224"/>
      <c r="AV192" s="224"/>
      <c r="AW192" s="224"/>
      <c r="AX192" s="224"/>
      <c r="AY192" s="224"/>
    </row>
    <row r="193">
      <c r="A193" s="219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5"/>
      <c r="AA193" s="225"/>
      <c r="AB193" s="225"/>
      <c r="AC193" s="225"/>
      <c r="AD193" s="225"/>
      <c r="AE193" s="225"/>
      <c r="AF193" s="225"/>
      <c r="AG193" s="220"/>
      <c r="AH193" s="220"/>
      <c r="AI193" s="220"/>
      <c r="AJ193" s="220"/>
      <c r="AK193" s="220"/>
      <c r="AL193" s="220"/>
      <c r="AM193" s="220"/>
      <c r="AN193" s="220"/>
      <c r="AO193" s="267"/>
      <c r="AP193" s="220"/>
      <c r="AQ193" s="224"/>
      <c r="AR193" s="224"/>
      <c r="AS193" s="224"/>
      <c r="AT193" s="224"/>
      <c r="AU193" s="224"/>
      <c r="AV193" s="224"/>
      <c r="AW193" s="224"/>
      <c r="AX193" s="224"/>
      <c r="AY193" s="224"/>
    </row>
    <row r="194">
      <c r="A194" s="219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5"/>
      <c r="AA194" s="225"/>
      <c r="AB194" s="225"/>
      <c r="AC194" s="225"/>
      <c r="AD194" s="225"/>
      <c r="AE194" s="225"/>
      <c r="AF194" s="225"/>
      <c r="AG194" s="220"/>
      <c r="AH194" s="220"/>
      <c r="AI194" s="220"/>
      <c r="AJ194" s="220"/>
      <c r="AK194" s="220"/>
      <c r="AL194" s="220"/>
      <c r="AM194" s="220"/>
      <c r="AN194" s="220"/>
      <c r="AO194" s="267"/>
      <c r="AP194" s="220"/>
      <c r="AQ194" s="224"/>
      <c r="AR194" s="224"/>
      <c r="AS194" s="224"/>
      <c r="AT194" s="224"/>
      <c r="AU194" s="224"/>
      <c r="AV194" s="224"/>
      <c r="AW194" s="224"/>
      <c r="AX194" s="224"/>
      <c r="AY194" s="224"/>
    </row>
    <row r="195">
      <c r="A195" s="219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5"/>
      <c r="AA195" s="225"/>
      <c r="AB195" s="225"/>
      <c r="AC195" s="225"/>
      <c r="AD195" s="225"/>
      <c r="AE195" s="225"/>
      <c r="AF195" s="225"/>
      <c r="AG195" s="220"/>
      <c r="AH195" s="220"/>
      <c r="AI195" s="220"/>
      <c r="AJ195" s="220"/>
      <c r="AK195" s="220"/>
      <c r="AL195" s="220"/>
      <c r="AM195" s="220"/>
      <c r="AN195" s="220"/>
      <c r="AO195" s="267"/>
      <c r="AP195" s="220"/>
      <c r="AQ195" s="224"/>
      <c r="AR195" s="224"/>
      <c r="AS195" s="224"/>
      <c r="AT195" s="224"/>
      <c r="AU195" s="224"/>
      <c r="AV195" s="224"/>
      <c r="AW195" s="224"/>
      <c r="AX195" s="224"/>
      <c r="AY195" s="224"/>
    </row>
    <row r="196">
      <c r="A196" s="219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5"/>
      <c r="AA196" s="225"/>
      <c r="AB196" s="225"/>
      <c r="AC196" s="225"/>
      <c r="AD196" s="225"/>
      <c r="AE196" s="225"/>
      <c r="AF196" s="225"/>
      <c r="AG196" s="220"/>
      <c r="AH196" s="220"/>
      <c r="AI196" s="220"/>
      <c r="AJ196" s="220"/>
      <c r="AK196" s="220"/>
      <c r="AL196" s="220"/>
      <c r="AM196" s="220"/>
      <c r="AN196" s="220"/>
      <c r="AO196" s="267"/>
      <c r="AP196" s="220"/>
      <c r="AQ196" s="224"/>
      <c r="AR196" s="224"/>
      <c r="AS196" s="224"/>
      <c r="AT196" s="224"/>
      <c r="AU196" s="224"/>
      <c r="AV196" s="224"/>
      <c r="AW196" s="224"/>
      <c r="AX196" s="224"/>
      <c r="AY196" s="224"/>
    </row>
    <row r="197">
      <c r="A197" s="219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5"/>
      <c r="AA197" s="225"/>
      <c r="AB197" s="225"/>
      <c r="AC197" s="225"/>
      <c r="AD197" s="225"/>
      <c r="AE197" s="225"/>
      <c r="AF197" s="225"/>
      <c r="AG197" s="220"/>
      <c r="AH197" s="220"/>
      <c r="AI197" s="220"/>
      <c r="AJ197" s="220"/>
      <c r="AK197" s="220"/>
      <c r="AL197" s="220"/>
      <c r="AM197" s="220"/>
      <c r="AN197" s="220"/>
      <c r="AO197" s="267"/>
      <c r="AP197" s="220"/>
      <c r="AQ197" s="224"/>
      <c r="AR197" s="224"/>
      <c r="AS197" s="224"/>
      <c r="AT197" s="224"/>
      <c r="AU197" s="224"/>
      <c r="AV197" s="224"/>
      <c r="AW197" s="224"/>
      <c r="AX197" s="224"/>
      <c r="AY197" s="224"/>
    </row>
    <row r="198">
      <c r="A198" s="219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5"/>
      <c r="AA198" s="225"/>
      <c r="AB198" s="225"/>
      <c r="AC198" s="225"/>
      <c r="AD198" s="225"/>
      <c r="AE198" s="225"/>
      <c r="AF198" s="225"/>
      <c r="AG198" s="220"/>
      <c r="AH198" s="220"/>
      <c r="AI198" s="220"/>
      <c r="AJ198" s="220"/>
      <c r="AK198" s="220"/>
      <c r="AL198" s="220"/>
      <c r="AM198" s="220"/>
      <c r="AN198" s="220"/>
      <c r="AO198" s="267"/>
      <c r="AP198" s="220"/>
      <c r="AQ198" s="224"/>
      <c r="AR198" s="224"/>
      <c r="AS198" s="224"/>
      <c r="AT198" s="224"/>
      <c r="AU198" s="224"/>
      <c r="AV198" s="224"/>
      <c r="AW198" s="224"/>
      <c r="AX198" s="224"/>
      <c r="AY198" s="224"/>
    </row>
    <row r="199">
      <c r="A199" s="219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5"/>
      <c r="AA199" s="225"/>
      <c r="AB199" s="225"/>
      <c r="AC199" s="225"/>
      <c r="AD199" s="225"/>
      <c r="AE199" s="225"/>
      <c r="AF199" s="225"/>
      <c r="AG199" s="220"/>
      <c r="AH199" s="220"/>
      <c r="AI199" s="220"/>
      <c r="AJ199" s="220"/>
      <c r="AK199" s="220"/>
      <c r="AL199" s="220"/>
      <c r="AM199" s="220"/>
      <c r="AN199" s="220"/>
      <c r="AO199" s="267"/>
      <c r="AP199" s="220"/>
      <c r="AQ199" s="224"/>
      <c r="AR199" s="224"/>
      <c r="AS199" s="224"/>
      <c r="AT199" s="224"/>
      <c r="AU199" s="224"/>
      <c r="AV199" s="224"/>
      <c r="AW199" s="224"/>
      <c r="AX199" s="224"/>
      <c r="AY199" s="224"/>
    </row>
    <row r="200">
      <c r="A200" s="21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5"/>
      <c r="AA200" s="225"/>
      <c r="AB200" s="225"/>
      <c r="AC200" s="225"/>
      <c r="AD200" s="225"/>
      <c r="AE200" s="225"/>
      <c r="AF200" s="225"/>
      <c r="AG200" s="220"/>
      <c r="AH200" s="220"/>
      <c r="AI200" s="220"/>
      <c r="AJ200" s="220"/>
      <c r="AK200" s="220"/>
      <c r="AL200" s="220"/>
      <c r="AM200" s="220"/>
      <c r="AN200" s="220"/>
      <c r="AO200" s="267"/>
      <c r="AP200" s="220"/>
      <c r="AQ200" s="224"/>
      <c r="AR200" s="224"/>
      <c r="AS200" s="224"/>
      <c r="AT200" s="224"/>
      <c r="AU200" s="224"/>
      <c r="AV200" s="224"/>
      <c r="AW200" s="224"/>
      <c r="AX200" s="224"/>
      <c r="AY200" s="224"/>
    </row>
    <row r="201">
      <c r="A201" s="219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5"/>
      <c r="AA201" s="225"/>
      <c r="AB201" s="225"/>
      <c r="AC201" s="225"/>
      <c r="AD201" s="225"/>
      <c r="AE201" s="225"/>
      <c r="AF201" s="225"/>
      <c r="AG201" s="220"/>
      <c r="AH201" s="220"/>
      <c r="AI201" s="220"/>
      <c r="AJ201" s="220"/>
      <c r="AK201" s="220"/>
      <c r="AL201" s="220"/>
      <c r="AM201" s="220"/>
      <c r="AN201" s="220"/>
      <c r="AO201" s="267"/>
      <c r="AP201" s="220"/>
      <c r="AQ201" s="224"/>
      <c r="AR201" s="224"/>
      <c r="AS201" s="224"/>
      <c r="AT201" s="224"/>
      <c r="AU201" s="224"/>
      <c r="AV201" s="224"/>
      <c r="AW201" s="224"/>
      <c r="AX201" s="224"/>
      <c r="AY201" s="224"/>
    </row>
    <row r="202">
      <c r="A202" s="219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5"/>
      <c r="AA202" s="225"/>
      <c r="AB202" s="225"/>
      <c r="AC202" s="225"/>
      <c r="AD202" s="225"/>
      <c r="AE202" s="225"/>
      <c r="AF202" s="225"/>
      <c r="AG202" s="220"/>
      <c r="AH202" s="220"/>
      <c r="AI202" s="220"/>
      <c r="AJ202" s="220"/>
      <c r="AK202" s="220"/>
      <c r="AL202" s="220"/>
      <c r="AM202" s="220"/>
      <c r="AN202" s="220"/>
      <c r="AO202" s="267"/>
      <c r="AP202" s="220"/>
      <c r="AQ202" s="224"/>
      <c r="AR202" s="224"/>
      <c r="AS202" s="224"/>
      <c r="AT202" s="224"/>
      <c r="AU202" s="224"/>
      <c r="AV202" s="224"/>
      <c r="AW202" s="224"/>
      <c r="AX202" s="224"/>
      <c r="AY202" s="224"/>
    </row>
    <row r="203">
      <c r="A203" s="219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5"/>
      <c r="AA203" s="225"/>
      <c r="AB203" s="225"/>
      <c r="AC203" s="225"/>
      <c r="AD203" s="225"/>
      <c r="AE203" s="225"/>
      <c r="AF203" s="225"/>
      <c r="AG203" s="220"/>
      <c r="AH203" s="220"/>
      <c r="AI203" s="220"/>
      <c r="AJ203" s="220"/>
      <c r="AK203" s="220"/>
      <c r="AL203" s="220"/>
      <c r="AM203" s="220"/>
      <c r="AN203" s="220"/>
      <c r="AO203" s="267"/>
      <c r="AP203" s="220"/>
      <c r="AQ203" s="224"/>
      <c r="AR203" s="224"/>
      <c r="AS203" s="224"/>
      <c r="AT203" s="224"/>
      <c r="AU203" s="224"/>
      <c r="AV203" s="224"/>
      <c r="AW203" s="224"/>
      <c r="AX203" s="224"/>
      <c r="AY203" s="224"/>
    </row>
    <row r="204">
      <c r="A204" s="219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5"/>
      <c r="AA204" s="225"/>
      <c r="AB204" s="225"/>
      <c r="AC204" s="225"/>
      <c r="AD204" s="225"/>
      <c r="AE204" s="225"/>
      <c r="AF204" s="225"/>
      <c r="AG204" s="220"/>
      <c r="AH204" s="220"/>
      <c r="AI204" s="220"/>
      <c r="AJ204" s="220"/>
      <c r="AK204" s="220"/>
      <c r="AL204" s="220"/>
      <c r="AM204" s="220"/>
      <c r="AN204" s="220"/>
      <c r="AO204" s="267"/>
      <c r="AP204" s="220"/>
      <c r="AQ204" s="224"/>
      <c r="AR204" s="224"/>
      <c r="AS204" s="224"/>
      <c r="AT204" s="224"/>
      <c r="AU204" s="224"/>
      <c r="AV204" s="224"/>
      <c r="AW204" s="224"/>
      <c r="AX204" s="224"/>
      <c r="AY204" s="224"/>
    </row>
    <row r="205">
      <c r="A205" s="219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5"/>
      <c r="AA205" s="225"/>
      <c r="AB205" s="225"/>
      <c r="AC205" s="225"/>
      <c r="AD205" s="225"/>
      <c r="AE205" s="225"/>
      <c r="AF205" s="225"/>
      <c r="AG205" s="220"/>
      <c r="AH205" s="220"/>
      <c r="AI205" s="220"/>
      <c r="AJ205" s="220"/>
      <c r="AK205" s="220"/>
      <c r="AL205" s="220"/>
      <c r="AM205" s="220"/>
      <c r="AN205" s="220"/>
      <c r="AO205" s="267"/>
      <c r="AP205" s="220"/>
      <c r="AQ205" s="224"/>
      <c r="AR205" s="224"/>
      <c r="AS205" s="224"/>
      <c r="AT205" s="224"/>
      <c r="AU205" s="224"/>
      <c r="AV205" s="224"/>
      <c r="AW205" s="224"/>
      <c r="AX205" s="224"/>
      <c r="AY205" s="224"/>
    </row>
    <row r="206">
      <c r="A206" s="219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5"/>
      <c r="AA206" s="225"/>
      <c r="AB206" s="225"/>
      <c r="AC206" s="225"/>
      <c r="AD206" s="225"/>
      <c r="AE206" s="225"/>
      <c r="AF206" s="225"/>
      <c r="AG206" s="220"/>
      <c r="AH206" s="220"/>
      <c r="AI206" s="220"/>
      <c r="AJ206" s="220"/>
      <c r="AK206" s="220"/>
      <c r="AL206" s="220"/>
      <c r="AM206" s="220"/>
      <c r="AN206" s="220"/>
      <c r="AO206" s="267"/>
      <c r="AP206" s="220"/>
      <c r="AQ206" s="224"/>
      <c r="AR206" s="224"/>
      <c r="AS206" s="224"/>
      <c r="AT206" s="224"/>
      <c r="AU206" s="224"/>
      <c r="AV206" s="224"/>
      <c r="AW206" s="224"/>
      <c r="AX206" s="224"/>
      <c r="AY206" s="224"/>
    </row>
    <row r="207">
      <c r="A207" s="219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5"/>
      <c r="AA207" s="225"/>
      <c r="AB207" s="225"/>
      <c r="AC207" s="225"/>
      <c r="AD207" s="225"/>
      <c r="AE207" s="225"/>
      <c r="AF207" s="225"/>
      <c r="AG207" s="220"/>
      <c r="AH207" s="220"/>
      <c r="AI207" s="220"/>
      <c r="AJ207" s="220"/>
      <c r="AK207" s="220"/>
      <c r="AL207" s="220"/>
      <c r="AM207" s="220"/>
      <c r="AN207" s="220"/>
      <c r="AO207" s="267"/>
      <c r="AP207" s="220"/>
      <c r="AQ207" s="224"/>
      <c r="AR207" s="224"/>
      <c r="AS207" s="224"/>
      <c r="AT207" s="224"/>
      <c r="AU207" s="224"/>
      <c r="AV207" s="224"/>
      <c r="AW207" s="224"/>
      <c r="AX207" s="224"/>
      <c r="AY207" s="224"/>
    </row>
    <row r="208">
      <c r="A208" s="219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5"/>
      <c r="AA208" s="225"/>
      <c r="AB208" s="225"/>
      <c r="AC208" s="225"/>
      <c r="AD208" s="225"/>
      <c r="AE208" s="225"/>
      <c r="AF208" s="225"/>
      <c r="AG208" s="220"/>
      <c r="AH208" s="220"/>
      <c r="AI208" s="220"/>
      <c r="AJ208" s="220"/>
      <c r="AK208" s="220"/>
      <c r="AL208" s="220"/>
      <c r="AM208" s="220"/>
      <c r="AN208" s="220"/>
      <c r="AO208" s="267"/>
      <c r="AP208" s="220"/>
      <c r="AQ208" s="224"/>
      <c r="AR208" s="224"/>
      <c r="AS208" s="224"/>
      <c r="AT208" s="224"/>
      <c r="AU208" s="224"/>
      <c r="AV208" s="224"/>
      <c r="AW208" s="224"/>
      <c r="AX208" s="224"/>
      <c r="AY208" s="224"/>
    </row>
    <row r="209">
      <c r="A209" s="219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5"/>
      <c r="AA209" s="225"/>
      <c r="AB209" s="225"/>
      <c r="AC209" s="225"/>
      <c r="AD209" s="225"/>
      <c r="AE209" s="225"/>
      <c r="AF209" s="225"/>
      <c r="AG209" s="220"/>
      <c r="AH209" s="220"/>
      <c r="AI209" s="220"/>
      <c r="AJ209" s="220"/>
      <c r="AK209" s="220"/>
      <c r="AL209" s="220"/>
      <c r="AM209" s="220"/>
      <c r="AN209" s="220"/>
      <c r="AO209" s="267"/>
      <c r="AP209" s="220"/>
      <c r="AQ209" s="224"/>
      <c r="AR209" s="224"/>
      <c r="AS209" s="224"/>
      <c r="AT209" s="224"/>
      <c r="AU209" s="224"/>
      <c r="AV209" s="224"/>
      <c r="AW209" s="224"/>
      <c r="AX209" s="224"/>
      <c r="AY209" s="224"/>
    </row>
    <row r="210">
      <c r="A210" s="219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5"/>
      <c r="AA210" s="225"/>
      <c r="AB210" s="225"/>
      <c r="AC210" s="225"/>
      <c r="AD210" s="225"/>
      <c r="AE210" s="225"/>
      <c r="AF210" s="225"/>
      <c r="AG210" s="220"/>
      <c r="AH210" s="220"/>
      <c r="AI210" s="220"/>
      <c r="AJ210" s="220"/>
      <c r="AK210" s="220"/>
      <c r="AL210" s="220"/>
      <c r="AM210" s="220"/>
      <c r="AN210" s="220"/>
      <c r="AO210" s="267"/>
      <c r="AP210" s="220"/>
      <c r="AQ210" s="224"/>
      <c r="AR210" s="224"/>
      <c r="AS210" s="224"/>
      <c r="AT210" s="224"/>
      <c r="AU210" s="224"/>
      <c r="AV210" s="224"/>
      <c r="AW210" s="224"/>
      <c r="AX210" s="224"/>
      <c r="AY210" s="224"/>
    </row>
    <row r="211">
      <c r="A211" s="219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5"/>
      <c r="AA211" s="225"/>
      <c r="AB211" s="225"/>
      <c r="AC211" s="225"/>
      <c r="AD211" s="225"/>
      <c r="AE211" s="225"/>
      <c r="AF211" s="225"/>
      <c r="AG211" s="220"/>
      <c r="AH211" s="220"/>
      <c r="AI211" s="220"/>
      <c r="AJ211" s="220"/>
      <c r="AK211" s="220"/>
      <c r="AL211" s="220"/>
      <c r="AM211" s="220"/>
      <c r="AN211" s="220"/>
      <c r="AO211" s="267"/>
      <c r="AP211" s="220"/>
      <c r="AQ211" s="224"/>
      <c r="AR211" s="224"/>
      <c r="AS211" s="224"/>
      <c r="AT211" s="224"/>
      <c r="AU211" s="224"/>
      <c r="AV211" s="224"/>
      <c r="AW211" s="224"/>
      <c r="AX211" s="224"/>
      <c r="AY211" s="224"/>
    </row>
    <row r="212">
      <c r="A212" s="219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5"/>
      <c r="AA212" s="225"/>
      <c r="AB212" s="225"/>
      <c r="AC212" s="225"/>
      <c r="AD212" s="225"/>
      <c r="AE212" s="225"/>
      <c r="AF212" s="225"/>
      <c r="AG212" s="220"/>
      <c r="AH212" s="220"/>
      <c r="AI212" s="220"/>
      <c r="AJ212" s="220"/>
      <c r="AK212" s="220"/>
      <c r="AL212" s="220"/>
      <c r="AM212" s="220"/>
      <c r="AN212" s="220"/>
      <c r="AO212" s="267"/>
      <c r="AP212" s="220"/>
      <c r="AQ212" s="224"/>
      <c r="AR212" s="224"/>
      <c r="AS212" s="224"/>
      <c r="AT212" s="224"/>
      <c r="AU212" s="224"/>
      <c r="AV212" s="224"/>
      <c r="AW212" s="224"/>
      <c r="AX212" s="224"/>
      <c r="AY212" s="224"/>
    </row>
    <row r="213">
      <c r="A213" s="219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5"/>
      <c r="AA213" s="225"/>
      <c r="AB213" s="225"/>
      <c r="AC213" s="225"/>
      <c r="AD213" s="225"/>
      <c r="AE213" s="225"/>
      <c r="AF213" s="225"/>
      <c r="AG213" s="220"/>
      <c r="AH213" s="220"/>
      <c r="AI213" s="220"/>
      <c r="AJ213" s="220"/>
      <c r="AK213" s="220"/>
      <c r="AL213" s="220"/>
      <c r="AM213" s="220"/>
      <c r="AN213" s="220"/>
      <c r="AO213" s="267"/>
      <c r="AP213" s="220"/>
      <c r="AQ213" s="224"/>
      <c r="AR213" s="224"/>
      <c r="AS213" s="224"/>
      <c r="AT213" s="224"/>
      <c r="AU213" s="224"/>
      <c r="AV213" s="224"/>
      <c r="AW213" s="224"/>
      <c r="AX213" s="224"/>
      <c r="AY213" s="224"/>
    </row>
    <row r="214">
      <c r="A214" s="219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5"/>
      <c r="AA214" s="225"/>
      <c r="AB214" s="225"/>
      <c r="AC214" s="225"/>
      <c r="AD214" s="225"/>
      <c r="AE214" s="225"/>
      <c r="AF214" s="225"/>
      <c r="AG214" s="220"/>
      <c r="AH214" s="220"/>
      <c r="AI214" s="220"/>
      <c r="AJ214" s="220"/>
      <c r="AK214" s="220"/>
      <c r="AL214" s="220"/>
      <c r="AM214" s="220"/>
      <c r="AN214" s="220"/>
      <c r="AO214" s="267"/>
      <c r="AP214" s="220"/>
      <c r="AQ214" s="224"/>
      <c r="AR214" s="224"/>
      <c r="AS214" s="224"/>
      <c r="AT214" s="224"/>
      <c r="AU214" s="224"/>
      <c r="AV214" s="224"/>
      <c r="AW214" s="224"/>
      <c r="AX214" s="224"/>
      <c r="AY214" s="224"/>
    </row>
    <row r="215">
      <c r="A215" s="219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5"/>
      <c r="AA215" s="225"/>
      <c r="AB215" s="225"/>
      <c r="AC215" s="225"/>
      <c r="AD215" s="225"/>
      <c r="AE215" s="225"/>
      <c r="AF215" s="225"/>
      <c r="AG215" s="220"/>
      <c r="AH215" s="220"/>
      <c r="AI215" s="220"/>
      <c r="AJ215" s="220"/>
      <c r="AK215" s="220"/>
      <c r="AL215" s="220"/>
      <c r="AM215" s="220"/>
      <c r="AN215" s="220"/>
      <c r="AO215" s="267"/>
      <c r="AP215" s="220"/>
      <c r="AQ215" s="224"/>
      <c r="AR215" s="224"/>
      <c r="AS215" s="224"/>
      <c r="AT215" s="224"/>
      <c r="AU215" s="224"/>
      <c r="AV215" s="224"/>
      <c r="AW215" s="224"/>
      <c r="AX215" s="224"/>
      <c r="AY215" s="224"/>
    </row>
    <row r="216">
      <c r="A216" s="219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5"/>
      <c r="AA216" s="225"/>
      <c r="AB216" s="225"/>
      <c r="AC216" s="225"/>
      <c r="AD216" s="225"/>
      <c r="AE216" s="225"/>
      <c r="AF216" s="225"/>
      <c r="AG216" s="220"/>
      <c r="AH216" s="220"/>
      <c r="AI216" s="220"/>
      <c r="AJ216" s="220"/>
      <c r="AK216" s="220"/>
      <c r="AL216" s="220"/>
      <c r="AM216" s="220"/>
      <c r="AN216" s="220"/>
      <c r="AO216" s="267"/>
      <c r="AP216" s="220"/>
      <c r="AQ216" s="224"/>
      <c r="AR216" s="224"/>
      <c r="AS216" s="224"/>
      <c r="AT216" s="224"/>
      <c r="AU216" s="224"/>
      <c r="AV216" s="224"/>
      <c r="AW216" s="224"/>
      <c r="AX216" s="224"/>
      <c r="AY216" s="224"/>
    </row>
    <row r="217">
      <c r="A217" s="219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5"/>
      <c r="AA217" s="225"/>
      <c r="AB217" s="225"/>
      <c r="AC217" s="225"/>
      <c r="AD217" s="225"/>
      <c r="AE217" s="225"/>
      <c r="AF217" s="225"/>
      <c r="AG217" s="220"/>
      <c r="AH217" s="220"/>
      <c r="AI217" s="220"/>
      <c r="AJ217" s="220"/>
      <c r="AK217" s="220"/>
      <c r="AL217" s="220"/>
      <c r="AM217" s="220"/>
      <c r="AN217" s="220"/>
      <c r="AO217" s="267"/>
      <c r="AP217" s="220"/>
      <c r="AQ217" s="224"/>
      <c r="AR217" s="224"/>
      <c r="AS217" s="224"/>
      <c r="AT217" s="224"/>
      <c r="AU217" s="224"/>
      <c r="AV217" s="224"/>
      <c r="AW217" s="224"/>
      <c r="AX217" s="224"/>
      <c r="AY217" s="224"/>
    </row>
    <row r="218">
      <c r="A218" s="219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5"/>
      <c r="AA218" s="225"/>
      <c r="AB218" s="225"/>
      <c r="AC218" s="225"/>
      <c r="AD218" s="225"/>
      <c r="AE218" s="225"/>
      <c r="AF218" s="225"/>
      <c r="AG218" s="220"/>
      <c r="AH218" s="220"/>
      <c r="AI218" s="220"/>
      <c r="AJ218" s="220"/>
      <c r="AK218" s="220"/>
      <c r="AL218" s="220"/>
      <c r="AM218" s="220"/>
      <c r="AN218" s="220"/>
      <c r="AO218" s="267"/>
      <c r="AP218" s="220"/>
      <c r="AQ218" s="224"/>
      <c r="AR218" s="224"/>
      <c r="AS218" s="224"/>
      <c r="AT218" s="224"/>
      <c r="AU218" s="224"/>
      <c r="AV218" s="224"/>
      <c r="AW218" s="224"/>
      <c r="AX218" s="224"/>
      <c r="AY218" s="224"/>
    </row>
    <row r="219">
      <c r="A219" s="219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5"/>
      <c r="AA219" s="225"/>
      <c r="AB219" s="225"/>
      <c r="AC219" s="225"/>
      <c r="AD219" s="225"/>
      <c r="AE219" s="225"/>
      <c r="AF219" s="225"/>
      <c r="AG219" s="220"/>
      <c r="AH219" s="220"/>
      <c r="AI219" s="220"/>
      <c r="AJ219" s="220"/>
      <c r="AK219" s="220"/>
      <c r="AL219" s="220"/>
      <c r="AM219" s="220"/>
      <c r="AN219" s="220"/>
      <c r="AO219" s="267"/>
      <c r="AP219" s="220"/>
      <c r="AQ219" s="224"/>
      <c r="AR219" s="224"/>
      <c r="AS219" s="224"/>
      <c r="AT219" s="224"/>
      <c r="AU219" s="224"/>
      <c r="AV219" s="224"/>
      <c r="AW219" s="224"/>
      <c r="AX219" s="224"/>
      <c r="AY219" s="224"/>
    </row>
    <row r="220">
      <c r="A220" s="219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5"/>
      <c r="AA220" s="225"/>
      <c r="AB220" s="225"/>
      <c r="AC220" s="225"/>
      <c r="AD220" s="225"/>
      <c r="AE220" s="225"/>
      <c r="AF220" s="225"/>
      <c r="AG220" s="220"/>
      <c r="AH220" s="220"/>
      <c r="AI220" s="220"/>
      <c r="AJ220" s="220"/>
      <c r="AK220" s="220"/>
      <c r="AL220" s="220"/>
      <c r="AM220" s="220"/>
      <c r="AN220" s="220"/>
      <c r="AO220" s="267"/>
      <c r="AP220" s="220"/>
      <c r="AQ220" s="224"/>
      <c r="AR220" s="224"/>
      <c r="AS220" s="224"/>
      <c r="AT220" s="224"/>
      <c r="AU220" s="224"/>
      <c r="AV220" s="224"/>
      <c r="AW220" s="224"/>
      <c r="AX220" s="224"/>
      <c r="AY220" s="224"/>
    </row>
    <row r="221">
      <c r="A221" s="219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5"/>
      <c r="AA221" s="225"/>
      <c r="AB221" s="225"/>
      <c r="AC221" s="225"/>
      <c r="AD221" s="225"/>
      <c r="AE221" s="225"/>
      <c r="AF221" s="225"/>
      <c r="AG221" s="220"/>
      <c r="AH221" s="220"/>
      <c r="AI221" s="220"/>
      <c r="AJ221" s="220"/>
      <c r="AK221" s="220"/>
      <c r="AL221" s="220"/>
      <c r="AM221" s="220"/>
      <c r="AN221" s="220"/>
      <c r="AO221" s="267"/>
      <c r="AP221" s="220"/>
      <c r="AQ221" s="224"/>
      <c r="AR221" s="224"/>
      <c r="AS221" s="224"/>
      <c r="AT221" s="224"/>
      <c r="AU221" s="224"/>
      <c r="AV221" s="224"/>
      <c r="AW221" s="224"/>
      <c r="AX221" s="224"/>
      <c r="AY221" s="224"/>
    </row>
    <row r="222">
      <c r="A222" s="219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5"/>
      <c r="AA222" s="225"/>
      <c r="AB222" s="225"/>
      <c r="AC222" s="225"/>
      <c r="AD222" s="225"/>
      <c r="AE222" s="225"/>
      <c r="AF222" s="225"/>
      <c r="AG222" s="220"/>
      <c r="AH222" s="220"/>
      <c r="AI222" s="220"/>
      <c r="AJ222" s="220"/>
      <c r="AK222" s="220"/>
      <c r="AL222" s="220"/>
      <c r="AM222" s="220"/>
      <c r="AN222" s="220"/>
      <c r="AO222" s="267"/>
      <c r="AP222" s="220"/>
      <c r="AQ222" s="224"/>
      <c r="AR222" s="224"/>
      <c r="AS222" s="224"/>
      <c r="AT222" s="224"/>
      <c r="AU222" s="224"/>
      <c r="AV222" s="224"/>
      <c r="AW222" s="224"/>
      <c r="AX222" s="224"/>
      <c r="AY222" s="224"/>
    </row>
    <row r="223">
      <c r="A223" s="219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5"/>
      <c r="AA223" s="225"/>
      <c r="AB223" s="225"/>
      <c r="AC223" s="225"/>
      <c r="AD223" s="225"/>
      <c r="AE223" s="225"/>
      <c r="AF223" s="225"/>
      <c r="AG223" s="220"/>
      <c r="AH223" s="220"/>
      <c r="AI223" s="220"/>
      <c r="AJ223" s="220"/>
      <c r="AK223" s="220"/>
      <c r="AL223" s="220"/>
      <c r="AM223" s="220"/>
      <c r="AN223" s="220"/>
      <c r="AO223" s="267"/>
      <c r="AP223" s="220"/>
      <c r="AQ223" s="224"/>
      <c r="AR223" s="224"/>
      <c r="AS223" s="224"/>
      <c r="AT223" s="224"/>
      <c r="AU223" s="224"/>
      <c r="AV223" s="224"/>
      <c r="AW223" s="224"/>
      <c r="AX223" s="224"/>
      <c r="AY223" s="224"/>
    </row>
    <row r="224">
      <c r="A224" s="219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5"/>
      <c r="AA224" s="225"/>
      <c r="AB224" s="225"/>
      <c r="AC224" s="225"/>
      <c r="AD224" s="225"/>
      <c r="AE224" s="225"/>
      <c r="AF224" s="225"/>
      <c r="AG224" s="220"/>
      <c r="AH224" s="220"/>
      <c r="AI224" s="220"/>
      <c r="AJ224" s="220"/>
      <c r="AK224" s="220"/>
      <c r="AL224" s="220"/>
      <c r="AM224" s="220"/>
      <c r="AN224" s="220"/>
      <c r="AO224" s="267"/>
      <c r="AP224" s="220"/>
      <c r="AQ224" s="224"/>
      <c r="AR224" s="224"/>
      <c r="AS224" s="224"/>
      <c r="AT224" s="224"/>
      <c r="AU224" s="224"/>
      <c r="AV224" s="224"/>
      <c r="AW224" s="224"/>
      <c r="AX224" s="224"/>
      <c r="AY224" s="224"/>
    </row>
    <row r="225">
      <c r="A225" s="219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5"/>
      <c r="AA225" s="225"/>
      <c r="AB225" s="225"/>
      <c r="AC225" s="225"/>
      <c r="AD225" s="225"/>
      <c r="AE225" s="225"/>
      <c r="AF225" s="225"/>
      <c r="AG225" s="220"/>
      <c r="AH225" s="220"/>
      <c r="AI225" s="220"/>
      <c r="AJ225" s="220"/>
      <c r="AK225" s="220"/>
      <c r="AL225" s="220"/>
      <c r="AM225" s="220"/>
      <c r="AN225" s="220"/>
      <c r="AO225" s="267"/>
      <c r="AP225" s="220"/>
      <c r="AQ225" s="224"/>
      <c r="AR225" s="224"/>
      <c r="AS225" s="224"/>
      <c r="AT225" s="224"/>
      <c r="AU225" s="224"/>
      <c r="AV225" s="224"/>
      <c r="AW225" s="224"/>
      <c r="AX225" s="224"/>
      <c r="AY225" s="224"/>
    </row>
    <row r="226">
      <c r="A226" s="219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5"/>
      <c r="AA226" s="225"/>
      <c r="AB226" s="225"/>
      <c r="AC226" s="225"/>
      <c r="AD226" s="225"/>
      <c r="AE226" s="225"/>
      <c r="AF226" s="225"/>
      <c r="AG226" s="220"/>
      <c r="AH226" s="220"/>
      <c r="AI226" s="220"/>
      <c r="AJ226" s="220"/>
      <c r="AK226" s="220"/>
      <c r="AL226" s="220"/>
      <c r="AM226" s="220"/>
      <c r="AN226" s="220"/>
      <c r="AO226" s="267"/>
      <c r="AP226" s="220"/>
      <c r="AQ226" s="224"/>
      <c r="AR226" s="224"/>
      <c r="AS226" s="224"/>
      <c r="AT226" s="224"/>
      <c r="AU226" s="224"/>
      <c r="AV226" s="224"/>
      <c r="AW226" s="224"/>
      <c r="AX226" s="224"/>
      <c r="AY226" s="224"/>
    </row>
    <row r="227">
      <c r="A227" s="219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5"/>
      <c r="AA227" s="225"/>
      <c r="AB227" s="225"/>
      <c r="AC227" s="225"/>
      <c r="AD227" s="225"/>
      <c r="AE227" s="225"/>
      <c r="AF227" s="225"/>
      <c r="AG227" s="220"/>
      <c r="AH227" s="220"/>
      <c r="AI227" s="220"/>
      <c r="AJ227" s="220"/>
      <c r="AK227" s="220"/>
      <c r="AL227" s="220"/>
      <c r="AM227" s="220"/>
      <c r="AN227" s="220"/>
      <c r="AO227" s="267"/>
      <c r="AP227" s="220"/>
      <c r="AQ227" s="224"/>
      <c r="AR227" s="224"/>
      <c r="AS227" s="224"/>
      <c r="AT227" s="224"/>
      <c r="AU227" s="224"/>
      <c r="AV227" s="224"/>
      <c r="AW227" s="224"/>
      <c r="AX227" s="224"/>
      <c r="AY227" s="224"/>
    </row>
    <row r="228">
      <c r="A228" s="219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5"/>
      <c r="AA228" s="225"/>
      <c r="AB228" s="225"/>
      <c r="AC228" s="225"/>
      <c r="AD228" s="225"/>
      <c r="AE228" s="225"/>
      <c r="AF228" s="225"/>
      <c r="AG228" s="220"/>
      <c r="AH228" s="220"/>
      <c r="AI228" s="220"/>
      <c r="AJ228" s="220"/>
      <c r="AK228" s="220"/>
      <c r="AL228" s="220"/>
      <c r="AM228" s="220"/>
      <c r="AN228" s="220"/>
      <c r="AO228" s="267"/>
      <c r="AP228" s="220"/>
      <c r="AQ228" s="224"/>
      <c r="AR228" s="224"/>
      <c r="AS228" s="224"/>
      <c r="AT228" s="224"/>
      <c r="AU228" s="224"/>
      <c r="AV228" s="224"/>
      <c r="AW228" s="224"/>
      <c r="AX228" s="224"/>
      <c r="AY228" s="224"/>
    </row>
    <row r="229">
      <c r="A229" s="219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5"/>
      <c r="AA229" s="225"/>
      <c r="AB229" s="225"/>
      <c r="AC229" s="225"/>
      <c r="AD229" s="225"/>
      <c r="AE229" s="225"/>
      <c r="AF229" s="225"/>
      <c r="AG229" s="220"/>
      <c r="AH229" s="220"/>
      <c r="AI229" s="220"/>
      <c r="AJ229" s="220"/>
      <c r="AK229" s="220"/>
      <c r="AL229" s="220"/>
      <c r="AM229" s="220"/>
      <c r="AN229" s="220"/>
      <c r="AO229" s="267"/>
      <c r="AP229" s="220"/>
      <c r="AQ229" s="224"/>
      <c r="AR229" s="224"/>
      <c r="AS229" s="224"/>
      <c r="AT229" s="224"/>
      <c r="AU229" s="224"/>
      <c r="AV229" s="224"/>
      <c r="AW229" s="224"/>
      <c r="AX229" s="224"/>
      <c r="AY229" s="224"/>
    </row>
    <row r="230">
      <c r="A230" s="219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5"/>
      <c r="AA230" s="225"/>
      <c r="AB230" s="225"/>
      <c r="AC230" s="225"/>
      <c r="AD230" s="225"/>
      <c r="AE230" s="225"/>
      <c r="AF230" s="225"/>
      <c r="AG230" s="220"/>
      <c r="AH230" s="220"/>
      <c r="AI230" s="220"/>
      <c r="AJ230" s="220"/>
      <c r="AK230" s="220"/>
      <c r="AL230" s="220"/>
      <c r="AM230" s="220"/>
      <c r="AN230" s="220"/>
      <c r="AO230" s="267"/>
      <c r="AP230" s="220"/>
      <c r="AQ230" s="224"/>
      <c r="AR230" s="224"/>
      <c r="AS230" s="224"/>
      <c r="AT230" s="224"/>
      <c r="AU230" s="224"/>
      <c r="AV230" s="224"/>
      <c r="AW230" s="224"/>
      <c r="AX230" s="224"/>
      <c r="AY230" s="224"/>
    </row>
    <row r="231">
      <c r="A231" s="219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5"/>
      <c r="AA231" s="225"/>
      <c r="AB231" s="225"/>
      <c r="AC231" s="225"/>
      <c r="AD231" s="225"/>
      <c r="AE231" s="225"/>
      <c r="AF231" s="225"/>
      <c r="AG231" s="220"/>
      <c r="AH231" s="220"/>
      <c r="AI231" s="220"/>
      <c r="AJ231" s="220"/>
      <c r="AK231" s="220"/>
      <c r="AL231" s="220"/>
      <c r="AM231" s="220"/>
      <c r="AN231" s="220"/>
      <c r="AO231" s="267"/>
      <c r="AP231" s="220"/>
      <c r="AQ231" s="224"/>
      <c r="AR231" s="224"/>
      <c r="AS231" s="224"/>
      <c r="AT231" s="224"/>
      <c r="AU231" s="224"/>
      <c r="AV231" s="224"/>
      <c r="AW231" s="224"/>
      <c r="AX231" s="224"/>
      <c r="AY231" s="224"/>
    </row>
    <row r="232">
      <c r="A232" s="219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5"/>
      <c r="AA232" s="225"/>
      <c r="AB232" s="225"/>
      <c r="AC232" s="225"/>
      <c r="AD232" s="225"/>
      <c r="AE232" s="225"/>
      <c r="AF232" s="225"/>
      <c r="AG232" s="220"/>
      <c r="AH232" s="220"/>
      <c r="AI232" s="220"/>
      <c r="AJ232" s="220"/>
      <c r="AK232" s="220"/>
      <c r="AL232" s="220"/>
      <c r="AM232" s="220"/>
      <c r="AN232" s="220"/>
      <c r="AO232" s="267"/>
      <c r="AP232" s="220"/>
      <c r="AQ232" s="224"/>
      <c r="AR232" s="224"/>
      <c r="AS232" s="224"/>
      <c r="AT232" s="224"/>
      <c r="AU232" s="224"/>
      <c r="AV232" s="224"/>
      <c r="AW232" s="224"/>
      <c r="AX232" s="224"/>
      <c r="AY232" s="224"/>
    </row>
    <row r="233">
      <c r="A233" s="219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5"/>
      <c r="AA233" s="225"/>
      <c r="AB233" s="225"/>
      <c r="AC233" s="225"/>
      <c r="AD233" s="225"/>
      <c r="AE233" s="225"/>
      <c r="AF233" s="225"/>
      <c r="AG233" s="220"/>
      <c r="AH233" s="220"/>
      <c r="AI233" s="220"/>
      <c r="AJ233" s="220"/>
      <c r="AK233" s="220"/>
      <c r="AL233" s="220"/>
      <c r="AM233" s="220"/>
      <c r="AN233" s="220"/>
      <c r="AO233" s="267"/>
      <c r="AP233" s="220"/>
      <c r="AQ233" s="224"/>
      <c r="AR233" s="224"/>
      <c r="AS233" s="224"/>
      <c r="AT233" s="224"/>
      <c r="AU233" s="224"/>
      <c r="AV233" s="224"/>
      <c r="AW233" s="224"/>
      <c r="AX233" s="224"/>
      <c r="AY233" s="224"/>
    </row>
    <row r="234">
      <c r="A234" s="219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5"/>
      <c r="AA234" s="225"/>
      <c r="AB234" s="225"/>
      <c r="AC234" s="225"/>
      <c r="AD234" s="225"/>
      <c r="AE234" s="225"/>
      <c r="AF234" s="225"/>
      <c r="AG234" s="220"/>
      <c r="AH234" s="220"/>
      <c r="AI234" s="220"/>
      <c r="AJ234" s="220"/>
      <c r="AK234" s="220"/>
      <c r="AL234" s="220"/>
      <c r="AM234" s="220"/>
      <c r="AN234" s="220"/>
      <c r="AO234" s="267"/>
      <c r="AP234" s="220"/>
      <c r="AQ234" s="224"/>
      <c r="AR234" s="224"/>
      <c r="AS234" s="224"/>
      <c r="AT234" s="224"/>
      <c r="AU234" s="224"/>
      <c r="AV234" s="224"/>
      <c r="AW234" s="224"/>
      <c r="AX234" s="224"/>
      <c r="AY234" s="224"/>
    </row>
    <row r="235">
      <c r="A235" s="219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5"/>
      <c r="AA235" s="225"/>
      <c r="AB235" s="225"/>
      <c r="AC235" s="225"/>
      <c r="AD235" s="225"/>
      <c r="AE235" s="225"/>
      <c r="AF235" s="225"/>
      <c r="AG235" s="220"/>
      <c r="AH235" s="220"/>
      <c r="AI235" s="220"/>
      <c r="AJ235" s="220"/>
      <c r="AK235" s="220"/>
      <c r="AL235" s="220"/>
      <c r="AM235" s="220"/>
      <c r="AN235" s="220"/>
      <c r="AO235" s="267"/>
      <c r="AP235" s="220"/>
      <c r="AQ235" s="224"/>
      <c r="AR235" s="224"/>
      <c r="AS235" s="224"/>
      <c r="AT235" s="224"/>
      <c r="AU235" s="224"/>
      <c r="AV235" s="224"/>
      <c r="AW235" s="224"/>
      <c r="AX235" s="224"/>
      <c r="AY235" s="224"/>
    </row>
    <row r="236">
      <c r="A236" s="219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5"/>
      <c r="AA236" s="225"/>
      <c r="AB236" s="225"/>
      <c r="AC236" s="225"/>
      <c r="AD236" s="225"/>
      <c r="AE236" s="225"/>
      <c r="AF236" s="225"/>
      <c r="AG236" s="220"/>
      <c r="AH236" s="220"/>
      <c r="AI236" s="220"/>
      <c r="AJ236" s="220"/>
      <c r="AK236" s="220"/>
      <c r="AL236" s="220"/>
      <c r="AM236" s="220"/>
      <c r="AN236" s="220"/>
      <c r="AO236" s="267"/>
      <c r="AP236" s="220"/>
      <c r="AQ236" s="224"/>
      <c r="AR236" s="224"/>
      <c r="AS236" s="224"/>
      <c r="AT236" s="224"/>
      <c r="AU236" s="224"/>
      <c r="AV236" s="224"/>
      <c r="AW236" s="224"/>
      <c r="AX236" s="224"/>
      <c r="AY236" s="224"/>
    </row>
    <row r="237">
      <c r="A237" s="219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5"/>
      <c r="AA237" s="225"/>
      <c r="AB237" s="225"/>
      <c r="AC237" s="225"/>
      <c r="AD237" s="225"/>
      <c r="AE237" s="225"/>
      <c r="AF237" s="225"/>
      <c r="AG237" s="220"/>
      <c r="AH237" s="220"/>
      <c r="AI237" s="220"/>
      <c r="AJ237" s="220"/>
      <c r="AK237" s="220"/>
      <c r="AL237" s="220"/>
      <c r="AM237" s="220"/>
      <c r="AN237" s="220"/>
      <c r="AO237" s="267"/>
      <c r="AP237" s="220"/>
      <c r="AQ237" s="224"/>
      <c r="AR237" s="224"/>
      <c r="AS237" s="224"/>
      <c r="AT237" s="224"/>
      <c r="AU237" s="224"/>
      <c r="AV237" s="224"/>
      <c r="AW237" s="224"/>
      <c r="AX237" s="224"/>
      <c r="AY237" s="224"/>
    </row>
    <row r="238">
      <c r="A238" s="219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5"/>
      <c r="AA238" s="225"/>
      <c r="AB238" s="225"/>
      <c r="AC238" s="225"/>
      <c r="AD238" s="225"/>
      <c r="AE238" s="225"/>
      <c r="AF238" s="225"/>
      <c r="AG238" s="220"/>
      <c r="AH238" s="220"/>
      <c r="AI238" s="220"/>
      <c r="AJ238" s="220"/>
      <c r="AK238" s="220"/>
      <c r="AL238" s="220"/>
      <c r="AM238" s="220"/>
      <c r="AN238" s="220"/>
      <c r="AO238" s="267"/>
      <c r="AP238" s="220"/>
      <c r="AQ238" s="224"/>
      <c r="AR238" s="224"/>
      <c r="AS238" s="224"/>
      <c r="AT238" s="224"/>
      <c r="AU238" s="224"/>
      <c r="AV238" s="224"/>
      <c r="AW238" s="224"/>
      <c r="AX238" s="224"/>
      <c r="AY238" s="224"/>
    </row>
    <row r="239">
      <c r="A239" s="219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5"/>
      <c r="AA239" s="225"/>
      <c r="AB239" s="225"/>
      <c r="AC239" s="225"/>
      <c r="AD239" s="225"/>
      <c r="AE239" s="225"/>
      <c r="AF239" s="225"/>
      <c r="AG239" s="220"/>
      <c r="AH239" s="220"/>
      <c r="AI239" s="220"/>
      <c r="AJ239" s="220"/>
      <c r="AK239" s="220"/>
      <c r="AL239" s="220"/>
      <c r="AM239" s="220"/>
      <c r="AN239" s="220"/>
      <c r="AO239" s="267"/>
      <c r="AP239" s="220"/>
      <c r="AQ239" s="224"/>
      <c r="AR239" s="224"/>
      <c r="AS239" s="224"/>
      <c r="AT239" s="224"/>
      <c r="AU239" s="224"/>
      <c r="AV239" s="224"/>
      <c r="AW239" s="224"/>
      <c r="AX239" s="224"/>
      <c r="AY239" s="224"/>
    </row>
    <row r="240">
      <c r="A240" s="219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5"/>
      <c r="AA240" s="225"/>
      <c r="AB240" s="225"/>
      <c r="AC240" s="225"/>
      <c r="AD240" s="225"/>
      <c r="AE240" s="225"/>
      <c r="AF240" s="225"/>
      <c r="AG240" s="220"/>
      <c r="AH240" s="220"/>
      <c r="AI240" s="220"/>
      <c r="AJ240" s="220"/>
      <c r="AK240" s="220"/>
      <c r="AL240" s="220"/>
      <c r="AM240" s="220"/>
      <c r="AN240" s="220"/>
      <c r="AO240" s="267"/>
      <c r="AP240" s="220"/>
      <c r="AQ240" s="224"/>
      <c r="AR240" s="224"/>
      <c r="AS240" s="224"/>
      <c r="AT240" s="224"/>
      <c r="AU240" s="224"/>
      <c r="AV240" s="224"/>
      <c r="AW240" s="224"/>
      <c r="AX240" s="224"/>
      <c r="AY240" s="224"/>
    </row>
    <row r="241">
      <c r="A241" s="219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5"/>
      <c r="AA241" s="225"/>
      <c r="AB241" s="225"/>
      <c r="AC241" s="225"/>
      <c r="AD241" s="225"/>
      <c r="AE241" s="225"/>
      <c r="AF241" s="225"/>
      <c r="AG241" s="220"/>
      <c r="AH241" s="220"/>
      <c r="AI241" s="220"/>
      <c r="AJ241" s="220"/>
      <c r="AK241" s="220"/>
      <c r="AL241" s="220"/>
      <c r="AM241" s="220"/>
      <c r="AN241" s="220"/>
      <c r="AO241" s="267"/>
      <c r="AP241" s="220"/>
      <c r="AQ241" s="224"/>
      <c r="AR241" s="224"/>
      <c r="AS241" s="224"/>
      <c r="AT241" s="224"/>
      <c r="AU241" s="224"/>
      <c r="AV241" s="224"/>
      <c r="AW241" s="224"/>
      <c r="AX241" s="224"/>
      <c r="AY241" s="224"/>
    </row>
    <row r="242">
      <c r="A242" s="219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5"/>
      <c r="AA242" s="225"/>
      <c r="AB242" s="225"/>
      <c r="AC242" s="225"/>
      <c r="AD242" s="225"/>
      <c r="AE242" s="225"/>
      <c r="AF242" s="225"/>
      <c r="AG242" s="220"/>
      <c r="AH242" s="220"/>
      <c r="AI242" s="220"/>
      <c r="AJ242" s="220"/>
      <c r="AK242" s="220"/>
      <c r="AL242" s="220"/>
      <c r="AM242" s="220"/>
      <c r="AN242" s="220"/>
      <c r="AO242" s="267"/>
      <c r="AP242" s="220"/>
      <c r="AQ242" s="224"/>
      <c r="AR242" s="224"/>
      <c r="AS242" s="224"/>
      <c r="AT242" s="224"/>
      <c r="AU242" s="224"/>
      <c r="AV242" s="224"/>
      <c r="AW242" s="224"/>
      <c r="AX242" s="224"/>
      <c r="AY242" s="224"/>
    </row>
    <row r="243">
      <c r="A243" s="219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5"/>
      <c r="AA243" s="225"/>
      <c r="AB243" s="225"/>
      <c r="AC243" s="225"/>
      <c r="AD243" s="225"/>
      <c r="AE243" s="225"/>
      <c r="AF243" s="225"/>
      <c r="AG243" s="220"/>
      <c r="AH243" s="220"/>
      <c r="AI243" s="220"/>
      <c r="AJ243" s="220"/>
      <c r="AK243" s="220"/>
      <c r="AL243" s="220"/>
      <c r="AM243" s="220"/>
      <c r="AN243" s="220"/>
      <c r="AO243" s="267"/>
      <c r="AP243" s="220"/>
      <c r="AQ243" s="224"/>
      <c r="AR243" s="224"/>
      <c r="AS243" s="224"/>
      <c r="AT243" s="224"/>
      <c r="AU243" s="224"/>
      <c r="AV243" s="224"/>
      <c r="AW243" s="224"/>
      <c r="AX243" s="224"/>
      <c r="AY243" s="224"/>
    </row>
    <row r="244">
      <c r="A244" s="219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5"/>
      <c r="AA244" s="225"/>
      <c r="AB244" s="225"/>
      <c r="AC244" s="225"/>
      <c r="AD244" s="225"/>
      <c r="AE244" s="225"/>
      <c r="AF244" s="225"/>
      <c r="AG244" s="220"/>
      <c r="AH244" s="220"/>
      <c r="AI244" s="220"/>
      <c r="AJ244" s="220"/>
      <c r="AK244" s="220"/>
      <c r="AL244" s="220"/>
      <c r="AM244" s="220"/>
      <c r="AN244" s="220"/>
      <c r="AO244" s="267"/>
      <c r="AP244" s="220"/>
      <c r="AQ244" s="224"/>
      <c r="AR244" s="224"/>
      <c r="AS244" s="224"/>
      <c r="AT244" s="224"/>
      <c r="AU244" s="224"/>
      <c r="AV244" s="224"/>
      <c r="AW244" s="224"/>
      <c r="AX244" s="224"/>
      <c r="AY244" s="224"/>
    </row>
    <row r="245">
      <c r="A245" s="219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5"/>
      <c r="AA245" s="225"/>
      <c r="AB245" s="225"/>
      <c r="AC245" s="225"/>
      <c r="AD245" s="225"/>
      <c r="AE245" s="225"/>
      <c r="AF245" s="225"/>
      <c r="AG245" s="220"/>
      <c r="AH245" s="220"/>
      <c r="AI245" s="220"/>
      <c r="AJ245" s="220"/>
      <c r="AK245" s="220"/>
      <c r="AL245" s="220"/>
      <c r="AM245" s="220"/>
      <c r="AN245" s="220"/>
      <c r="AO245" s="267"/>
      <c r="AP245" s="220"/>
      <c r="AQ245" s="224"/>
      <c r="AR245" s="224"/>
      <c r="AS245" s="224"/>
      <c r="AT245" s="224"/>
      <c r="AU245" s="224"/>
      <c r="AV245" s="224"/>
      <c r="AW245" s="224"/>
      <c r="AX245" s="224"/>
      <c r="AY245" s="224"/>
    </row>
    <row r="246">
      <c r="A246" s="219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5"/>
      <c r="AA246" s="225"/>
      <c r="AB246" s="225"/>
      <c r="AC246" s="225"/>
      <c r="AD246" s="225"/>
      <c r="AE246" s="225"/>
      <c r="AF246" s="225"/>
      <c r="AG246" s="220"/>
      <c r="AH246" s="220"/>
      <c r="AI246" s="220"/>
      <c r="AJ246" s="220"/>
      <c r="AK246" s="220"/>
      <c r="AL246" s="220"/>
      <c r="AM246" s="220"/>
      <c r="AN246" s="220"/>
      <c r="AO246" s="267"/>
      <c r="AP246" s="220"/>
      <c r="AQ246" s="224"/>
      <c r="AR246" s="224"/>
      <c r="AS246" s="224"/>
      <c r="AT246" s="224"/>
      <c r="AU246" s="224"/>
      <c r="AV246" s="224"/>
      <c r="AW246" s="224"/>
      <c r="AX246" s="224"/>
      <c r="AY246" s="224"/>
    </row>
    <row r="247">
      <c r="A247" s="219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5"/>
      <c r="AA247" s="225"/>
      <c r="AB247" s="225"/>
      <c r="AC247" s="225"/>
      <c r="AD247" s="225"/>
      <c r="AE247" s="225"/>
      <c r="AF247" s="225"/>
      <c r="AG247" s="220"/>
      <c r="AH247" s="220"/>
      <c r="AI247" s="220"/>
      <c r="AJ247" s="220"/>
      <c r="AK247" s="220"/>
      <c r="AL247" s="220"/>
      <c r="AM247" s="220"/>
      <c r="AN247" s="220"/>
      <c r="AO247" s="267"/>
      <c r="AP247" s="220"/>
      <c r="AQ247" s="224"/>
      <c r="AR247" s="224"/>
      <c r="AS247" s="224"/>
      <c r="AT247" s="224"/>
      <c r="AU247" s="224"/>
      <c r="AV247" s="224"/>
      <c r="AW247" s="224"/>
      <c r="AX247" s="224"/>
      <c r="AY247" s="224"/>
    </row>
    <row r="248">
      <c r="A248" s="219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5"/>
      <c r="AA248" s="225"/>
      <c r="AB248" s="225"/>
      <c r="AC248" s="225"/>
      <c r="AD248" s="225"/>
      <c r="AE248" s="225"/>
      <c r="AF248" s="225"/>
      <c r="AG248" s="220"/>
      <c r="AH248" s="220"/>
      <c r="AI248" s="220"/>
      <c r="AJ248" s="220"/>
      <c r="AK248" s="220"/>
      <c r="AL248" s="220"/>
      <c r="AM248" s="220"/>
      <c r="AN248" s="220"/>
      <c r="AO248" s="267"/>
      <c r="AP248" s="220"/>
      <c r="AQ248" s="224"/>
      <c r="AR248" s="224"/>
      <c r="AS248" s="224"/>
      <c r="AT248" s="224"/>
      <c r="AU248" s="224"/>
      <c r="AV248" s="224"/>
      <c r="AW248" s="224"/>
      <c r="AX248" s="224"/>
      <c r="AY248" s="224"/>
    </row>
    <row r="249">
      <c r="A249" s="219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5"/>
      <c r="AA249" s="225"/>
      <c r="AB249" s="225"/>
      <c r="AC249" s="225"/>
      <c r="AD249" s="225"/>
      <c r="AE249" s="225"/>
      <c r="AF249" s="225"/>
      <c r="AG249" s="220"/>
      <c r="AH249" s="220"/>
      <c r="AI249" s="220"/>
      <c r="AJ249" s="220"/>
      <c r="AK249" s="220"/>
      <c r="AL249" s="220"/>
      <c r="AM249" s="220"/>
      <c r="AN249" s="220"/>
      <c r="AO249" s="267"/>
      <c r="AP249" s="220"/>
      <c r="AQ249" s="224"/>
      <c r="AR249" s="224"/>
      <c r="AS249" s="224"/>
      <c r="AT249" s="224"/>
      <c r="AU249" s="224"/>
      <c r="AV249" s="224"/>
      <c r="AW249" s="224"/>
      <c r="AX249" s="224"/>
      <c r="AY249" s="224"/>
    </row>
    <row r="250">
      <c r="A250" s="219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5"/>
      <c r="AA250" s="225"/>
      <c r="AB250" s="225"/>
      <c r="AC250" s="225"/>
      <c r="AD250" s="225"/>
      <c r="AE250" s="225"/>
      <c r="AF250" s="225"/>
      <c r="AG250" s="220"/>
      <c r="AH250" s="220"/>
      <c r="AI250" s="220"/>
      <c r="AJ250" s="220"/>
      <c r="AK250" s="220"/>
      <c r="AL250" s="220"/>
      <c r="AM250" s="220"/>
      <c r="AN250" s="220"/>
      <c r="AO250" s="267"/>
      <c r="AP250" s="220"/>
      <c r="AQ250" s="224"/>
      <c r="AR250" s="224"/>
      <c r="AS250" s="224"/>
      <c r="AT250" s="224"/>
      <c r="AU250" s="224"/>
      <c r="AV250" s="224"/>
      <c r="AW250" s="224"/>
      <c r="AX250" s="224"/>
      <c r="AY250" s="224"/>
    </row>
    <row r="251">
      <c r="A251" s="219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5"/>
      <c r="AA251" s="225"/>
      <c r="AB251" s="225"/>
      <c r="AC251" s="225"/>
      <c r="AD251" s="225"/>
      <c r="AE251" s="225"/>
      <c r="AF251" s="225"/>
      <c r="AG251" s="220"/>
      <c r="AH251" s="220"/>
      <c r="AI251" s="220"/>
      <c r="AJ251" s="220"/>
      <c r="AK251" s="220"/>
      <c r="AL251" s="220"/>
      <c r="AM251" s="220"/>
      <c r="AN251" s="220"/>
      <c r="AO251" s="267"/>
      <c r="AP251" s="220"/>
      <c r="AQ251" s="224"/>
      <c r="AR251" s="224"/>
      <c r="AS251" s="224"/>
      <c r="AT251" s="224"/>
      <c r="AU251" s="224"/>
      <c r="AV251" s="224"/>
      <c r="AW251" s="224"/>
      <c r="AX251" s="224"/>
      <c r="AY251" s="224"/>
    </row>
    <row r="252">
      <c r="A252" s="219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5"/>
      <c r="AA252" s="225"/>
      <c r="AB252" s="225"/>
      <c r="AC252" s="225"/>
      <c r="AD252" s="225"/>
      <c r="AE252" s="225"/>
      <c r="AF252" s="225"/>
      <c r="AG252" s="220"/>
      <c r="AH252" s="220"/>
      <c r="AI252" s="220"/>
      <c r="AJ252" s="220"/>
      <c r="AK252" s="220"/>
      <c r="AL252" s="220"/>
      <c r="AM252" s="220"/>
      <c r="AN252" s="220"/>
      <c r="AO252" s="267"/>
      <c r="AP252" s="220"/>
      <c r="AQ252" s="224"/>
      <c r="AR252" s="224"/>
      <c r="AS252" s="224"/>
      <c r="AT252" s="224"/>
      <c r="AU252" s="224"/>
      <c r="AV252" s="224"/>
      <c r="AW252" s="224"/>
      <c r="AX252" s="224"/>
      <c r="AY252" s="224"/>
    </row>
    <row r="253">
      <c r="A253" s="219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5"/>
      <c r="AA253" s="225"/>
      <c r="AB253" s="225"/>
      <c r="AC253" s="225"/>
      <c r="AD253" s="225"/>
      <c r="AE253" s="225"/>
      <c r="AF253" s="225"/>
      <c r="AG253" s="220"/>
      <c r="AH253" s="220"/>
      <c r="AI253" s="220"/>
      <c r="AJ253" s="220"/>
      <c r="AK253" s="220"/>
      <c r="AL253" s="220"/>
      <c r="AM253" s="220"/>
      <c r="AN253" s="220"/>
      <c r="AO253" s="267"/>
      <c r="AP253" s="220"/>
      <c r="AQ253" s="224"/>
      <c r="AR253" s="224"/>
      <c r="AS253" s="224"/>
      <c r="AT253" s="224"/>
      <c r="AU253" s="224"/>
      <c r="AV253" s="224"/>
      <c r="AW253" s="224"/>
      <c r="AX253" s="224"/>
      <c r="AY253" s="224"/>
    </row>
    <row r="254">
      <c r="A254" s="219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5"/>
      <c r="AA254" s="225"/>
      <c r="AB254" s="225"/>
      <c r="AC254" s="225"/>
      <c r="AD254" s="225"/>
      <c r="AE254" s="225"/>
      <c r="AF254" s="225"/>
      <c r="AG254" s="220"/>
      <c r="AH254" s="220"/>
      <c r="AI254" s="220"/>
      <c r="AJ254" s="220"/>
      <c r="AK254" s="220"/>
      <c r="AL254" s="220"/>
      <c r="AM254" s="220"/>
      <c r="AN254" s="220"/>
      <c r="AO254" s="267"/>
      <c r="AP254" s="220"/>
      <c r="AQ254" s="224"/>
      <c r="AR254" s="224"/>
      <c r="AS254" s="224"/>
      <c r="AT254" s="224"/>
      <c r="AU254" s="224"/>
      <c r="AV254" s="224"/>
      <c r="AW254" s="224"/>
      <c r="AX254" s="224"/>
      <c r="AY254" s="224"/>
    </row>
    <row r="255">
      <c r="A255" s="219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5"/>
      <c r="AA255" s="225"/>
      <c r="AB255" s="225"/>
      <c r="AC255" s="225"/>
      <c r="AD255" s="225"/>
      <c r="AE255" s="225"/>
      <c r="AF255" s="225"/>
      <c r="AG255" s="220"/>
      <c r="AH255" s="220"/>
      <c r="AI255" s="220"/>
      <c r="AJ255" s="220"/>
      <c r="AK255" s="220"/>
      <c r="AL255" s="220"/>
      <c r="AM255" s="220"/>
      <c r="AN255" s="220"/>
      <c r="AO255" s="267"/>
      <c r="AP255" s="220"/>
      <c r="AQ255" s="224"/>
      <c r="AR255" s="224"/>
      <c r="AS255" s="224"/>
      <c r="AT255" s="224"/>
      <c r="AU255" s="224"/>
      <c r="AV255" s="224"/>
      <c r="AW255" s="224"/>
      <c r="AX255" s="224"/>
      <c r="AY255" s="224"/>
    </row>
    <row r="256">
      <c r="A256" s="219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5"/>
      <c r="AA256" s="225"/>
      <c r="AB256" s="225"/>
      <c r="AC256" s="225"/>
      <c r="AD256" s="225"/>
      <c r="AE256" s="225"/>
      <c r="AF256" s="225"/>
      <c r="AG256" s="220"/>
      <c r="AH256" s="220"/>
      <c r="AI256" s="220"/>
      <c r="AJ256" s="220"/>
      <c r="AK256" s="220"/>
      <c r="AL256" s="220"/>
      <c r="AM256" s="220"/>
      <c r="AN256" s="220"/>
      <c r="AO256" s="267"/>
      <c r="AP256" s="220"/>
      <c r="AQ256" s="224"/>
      <c r="AR256" s="224"/>
      <c r="AS256" s="224"/>
      <c r="AT256" s="224"/>
      <c r="AU256" s="224"/>
      <c r="AV256" s="224"/>
      <c r="AW256" s="224"/>
      <c r="AX256" s="224"/>
      <c r="AY256" s="224"/>
    </row>
    <row r="257">
      <c r="A257" s="219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5"/>
      <c r="AA257" s="225"/>
      <c r="AB257" s="225"/>
      <c r="AC257" s="225"/>
      <c r="AD257" s="225"/>
      <c r="AE257" s="225"/>
      <c r="AF257" s="225"/>
      <c r="AG257" s="220"/>
      <c r="AH257" s="220"/>
      <c r="AI257" s="220"/>
      <c r="AJ257" s="220"/>
      <c r="AK257" s="220"/>
      <c r="AL257" s="220"/>
      <c r="AM257" s="220"/>
      <c r="AN257" s="220"/>
      <c r="AO257" s="267"/>
      <c r="AP257" s="220"/>
      <c r="AQ257" s="224"/>
      <c r="AR257" s="224"/>
      <c r="AS257" s="224"/>
      <c r="AT257" s="224"/>
      <c r="AU257" s="224"/>
      <c r="AV257" s="224"/>
      <c r="AW257" s="224"/>
      <c r="AX257" s="224"/>
      <c r="AY257" s="224"/>
    </row>
    <row r="258">
      <c r="A258" s="219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5"/>
      <c r="AA258" s="225"/>
      <c r="AB258" s="225"/>
      <c r="AC258" s="225"/>
      <c r="AD258" s="225"/>
      <c r="AE258" s="225"/>
      <c r="AF258" s="225"/>
      <c r="AG258" s="220"/>
      <c r="AH258" s="220"/>
      <c r="AI258" s="220"/>
      <c r="AJ258" s="220"/>
      <c r="AK258" s="220"/>
      <c r="AL258" s="220"/>
      <c r="AM258" s="220"/>
      <c r="AN258" s="220"/>
      <c r="AO258" s="267"/>
      <c r="AP258" s="220"/>
      <c r="AQ258" s="224"/>
      <c r="AR258" s="224"/>
      <c r="AS258" s="224"/>
      <c r="AT258" s="224"/>
      <c r="AU258" s="224"/>
      <c r="AV258" s="224"/>
      <c r="AW258" s="224"/>
      <c r="AX258" s="224"/>
      <c r="AY258" s="224"/>
    </row>
    <row r="259">
      <c r="A259" s="219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5"/>
      <c r="AA259" s="225"/>
      <c r="AB259" s="225"/>
      <c r="AC259" s="225"/>
      <c r="AD259" s="225"/>
      <c r="AE259" s="225"/>
      <c r="AF259" s="225"/>
      <c r="AG259" s="220"/>
      <c r="AH259" s="220"/>
      <c r="AI259" s="220"/>
      <c r="AJ259" s="220"/>
      <c r="AK259" s="220"/>
      <c r="AL259" s="220"/>
      <c r="AM259" s="220"/>
      <c r="AN259" s="220"/>
      <c r="AO259" s="267"/>
      <c r="AP259" s="220"/>
      <c r="AQ259" s="224"/>
      <c r="AR259" s="224"/>
      <c r="AS259" s="224"/>
      <c r="AT259" s="224"/>
      <c r="AU259" s="224"/>
      <c r="AV259" s="224"/>
      <c r="AW259" s="224"/>
      <c r="AX259" s="224"/>
      <c r="AY259" s="224"/>
    </row>
    <row r="260">
      <c r="A260" s="219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5"/>
      <c r="AA260" s="225"/>
      <c r="AB260" s="225"/>
      <c r="AC260" s="225"/>
      <c r="AD260" s="225"/>
      <c r="AE260" s="225"/>
      <c r="AF260" s="225"/>
      <c r="AG260" s="220"/>
      <c r="AH260" s="220"/>
      <c r="AI260" s="220"/>
      <c r="AJ260" s="220"/>
      <c r="AK260" s="220"/>
      <c r="AL260" s="220"/>
      <c r="AM260" s="220"/>
      <c r="AN260" s="220"/>
      <c r="AO260" s="267"/>
      <c r="AP260" s="220"/>
      <c r="AQ260" s="224"/>
      <c r="AR260" s="224"/>
      <c r="AS260" s="224"/>
      <c r="AT260" s="224"/>
      <c r="AU260" s="224"/>
      <c r="AV260" s="224"/>
      <c r="AW260" s="224"/>
      <c r="AX260" s="224"/>
      <c r="AY260" s="224"/>
    </row>
    <row r="261">
      <c r="A261" s="219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5"/>
      <c r="AA261" s="225"/>
      <c r="AB261" s="225"/>
      <c r="AC261" s="225"/>
      <c r="AD261" s="225"/>
      <c r="AE261" s="225"/>
      <c r="AF261" s="225"/>
      <c r="AG261" s="220"/>
      <c r="AH261" s="220"/>
      <c r="AI261" s="220"/>
      <c r="AJ261" s="220"/>
      <c r="AK261" s="220"/>
      <c r="AL261" s="220"/>
      <c r="AM261" s="220"/>
      <c r="AN261" s="220"/>
      <c r="AO261" s="267"/>
      <c r="AP261" s="220"/>
      <c r="AQ261" s="224"/>
      <c r="AR261" s="224"/>
      <c r="AS261" s="224"/>
      <c r="AT261" s="224"/>
      <c r="AU261" s="224"/>
      <c r="AV261" s="224"/>
      <c r="AW261" s="224"/>
      <c r="AX261" s="224"/>
      <c r="AY261" s="224"/>
    </row>
    <row r="262">
      <c r="A262" s="219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5"/>
      <c r="AA262" s="225"/>
      <c r="AB262" s="225"/>
      <c r="AC262" s="225"/>
      <c r="AD262" s="225"/>
      <c r="AE262" s="225"/>
      <c r="AF262" s="225"/>
      <c r="AG262" s="220"/>
      <c r="AH262" s="220"/>
      <c r="AI262" s="220"/>
      <c r="AJ262" s="220"/>
      <c r="AK262" s="220"/>
      <c r="AL262" s="220"/>
      <c r="AM262" s="220"/>
      <c r="AN262" s="220"/>
      <c r="AO262" s="267"/>
      <c r="AP262" s="220"/>
      <c r="AQ262" s="224"/>
      <c r="AR262" s="224"/>
      <c r="AS262" s="224"/>
      <c r="AT262" s="224"/>
      <c r="AU262" s="224"/>
      <c r="AV262" s="224"/>
      <c r="AW262" s="224"/>
      <c r="AX262" s="224"/>
      <c r="AY262" s="224"/>
    </row>
    <row r="263">
      <c r="A263" s="219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5"/>
      <c r="AA263" s="225"/>
      <c r="AB263" s="225"/>
      <c r="AC263" s="225"/>
      <c r="AD263" s="225"/>
      <c r="AE263" s="225"/>
      <c r="AF263" s="225"/>
      <c r="AG263" s="220"/>
      <c r="AH263" s="220"/>
      <c r="AI263" s="220"/>
      <c r="AJ263" s="220"/>
      <c r="AK263" s="220"/>
      <c r="AL263" s="220"/>
      <c r="AM263" s="220"/>
      <c r="AN263" s="220"/>
      <c r="AO263" s="267"/>
      <c r="AP263" s="220"/>
      <c r="AQ263" s="224"/>
      <c r="AR263" s="224"/>
      <c r="AS263" s="224"/>
      <c r="AT263" s="224"/>
      <c r="AU263" s="224"/>
      <c r="AV263" s="224"/>
      <c r="AW263" s="224"/>
      <c r="AX263" s="224"/>
      <c r="AY263" s="224"/>
    </row>
    <row r="264">
      <c r="A264" s="219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5"/>
      <c r="AA264" s="225"/>
      <c r="AB264" s="225"/>
      <c r="AC264" s="225"/>
      <c r="AD264" s="225"/>
      <c r="AE264" s="225"/>
      <c r="AF264" s="225"/>
      <c r="AG264" s="220"/>
      <c r="AH264" s="220"/>
      <c r="AI264" s="220"/>
      <c r="AJ264" s="220"/>
      <c r="AK264" s="220"/>
      <c r="AL264" s="220"/>
      <c r="AM264" s="220"/>
      <c r="AN264" s="220"/>
      <c r="AO264" s="267"/>
      <c r="AP264" s="220"/>
      <c r="AQ264" s="224"/>
      <c r="AR264" s="224"/>
      <c r="AS264" s="224"/>
      <c r="AT264" s="224"/>
      <c r="AU264" s="224"/>
      <c r="AV264" s="224"/>
      <c r="AW264" s="224"/>
      <c r="AX264" s="224"/>
      <c r="AY264" s="224"/>
    </row>
    <row r="265">
      <c r="A265" s="219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5"/>
      <c r="AA265" s="225"/>
      <c r="AB265" s="225"/>
      <c r="AC265" s="225"/>
      <c r="AD265" s="225"/>
      <c r="AE265" s="225"/>
      <c r="AF265" s="225"/>
      <c r="AG265" s="220"/>
      <c r="AH265" s="220"/>
      <c r="AI265" s="220"/>
      <c r="AJ265" s="220"/>
      <c r="AK265" s="220"/>
      <c r="AL265" s="220"/>
      <c r="AM265" s="220"/>
      <c r="AN265" s="220"/>
      <c r="AO265" s="267"/>
      <c r="AP265" s="220"/>
      <c r="AQ265" s="224"/>
      <c r="AR265" s="224"/>
      <c r="AS265" s="224"/>
      <c r="AT265" s="224"/>
      <c r="AU265" s="224"/>
      <c r="AV265" s="224"/>
      <c r="AW265" s="224"/>
      <c r="AX265" s="224"/>
      <c r="AY265" s="224"/>
    </row>
    <row r="266">
      <c r="A266" s="219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5"/>
      <c r="AA266" s="225"/>
      <c r="AB266" s="225"/>
      <c r="AC266" s="225"/>
      <c r="AD266" s="225"/>
      <c r="AE266" s="225"/>
      <c r="AF266" s="225"/>
      <c r="AG266" s="220"/>
      <c r="AH266" s="220"/>
      <c r="AI266" s="220"/>
      <c r="AJ266" s="220"/>
      <c r="AK266" s="220"/>
      <c r="AL266" s="220"/>
      <c r="AM266" s="220"/>
      <c r="AN266" s="220"/>
      <c r="AO266" s="267"/>
      <c r="AP266" s="220"/>
      <c r="AQ266" s="224"/>
      <c r="AR266" s="224"/>
      <c r="AS266" s="224"/>
      <c r="AT266" s="224"/>
      <c r="AU266" s="224"/>
      <c r="AV266" s="224"/>
      <c r="AW266" s="224"/>
      <c r="AX266" s="224"/>
      <c r="AY266" s="224"/>
    </row>
    <row r="267">
      <c r="A267" s="219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5"/>
      <c r="AA267" s="225"/>
      <c r="AB267" s="225"/>
      <c r="AC267" s="225"/>
      <c r="AD267" s="225"/>
      <c r="AE267" s="225"/>
      <c r="AF267" s="225"/>
      <c r="AG267" s="220"/>
      <c r="AH267" s="220"/>
      <c r="AI267" s="220"/>
      <c r="AJ267" s="220"/>
      <c r="AK267" s="220"/>
      <c r="AL267" s="220"/>
      <c r="AM267" s="220"/>
      <c r="AN267" s="220"/>
      <c r="AO267" s="267"/>
      <c r="AP267" s="220"/>
      <c r="AQ267" s="224"/>
      <c r="AR267" s="224"/>
      <c r="AS267" s="224"/>
      <c r="AT267" s="224"/>
      <c r="AU267" s="224"/>
      <c r="AV267" s="224"/>
      <c r="AW267" s="224"/>
      <c r="AX267" s="224"/>
      <c r="AY267" s="224"/>
    </row>
    <row r="268">
      <c r="A268" s="219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5"/>
      <c r="AA268" s="225"/>
      <c r="AB268" s="225"/>
      <c r="AC268" s="225"/>
      <c r="AD268" s="225"/>
      <c r="AE268" s="225"/>
      <c r="AF268" s="225"/>
      <c r="AG268" s="220"/>
      <c r="AH268" s="220"/>
      <c r="AI268" s="220"/>
      <c r="AJ268" s="220"/>
      <c r="AK268" s="220"/>
      <c r="AL268" s="220"/>
      <c r="AM268" s="220"/>
      <c r="AN268" s="220"/>
      <c r="AO268" s="267"/>
      <c r="AP268" s="220"/>
      <c r="AQ268" s="224"/>
      <c r="AR268" s="224"/>
      <c r="AS268" s="224"/>
      <c r="AT268" s="224"/>
      <c r="AU268" s="224"/>
      <c r="AV268" s="224"/>
      <c r="AW268" s="224"/>
      <c r="AX268" s="224"/>
      <c r="AY268" s="224"/>
    </row>
    <row r="269">
      <c r="A269" s="219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5"/>
      <c r="AA269" s="225"/>
      <c r="AB269" s="225"/>
      <c r="AC269" s="225"/>
      <c r="AD269" s="225"/>
      <c r="AE269" s="225"/>
      <c r="AF269" s="225"/>
      <c r="AG269" s="220"/>
      <c r="AH269" s="220"/>
      <c r="AI269" s="220"/>
      <c r="AJ269" s="220"/>
      <c r="AK269" s="220"/>
      <c r="AL269" s="220"/>
      <c r="AM269" s="220"/>
      <c r="AN269" s="220"/>
      <c r="AO269" s="267"/>
      <c r="AP269" s="220"/>
      <c r="AQ269" s="224"/>
      <c r="AR269" s="224"/>
      <c r="AS269" s="224"/>
      <c r="AT269" s="224"/>
      <c r="AU269" s="224"/>
      <c r="AV269" s="224"/>
      <c r="AW269" s="224"/>
      <c r="AX269" s="224"/>
      <c r="AY269" s="224"/>
    </row>
    <row r="270">
      <c r="A270" s="219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5"/>
      <c r="AA270" s="225"/>
      <c r="AB270" s="225"/>
      <c r="AC270" s="225"/>
      <c r="AD270" s="225"/>
      <c r="AE270" s="225"/>
      <c r="AF270" s="225"/>
      <c r="AG270" s="220"/>
      <c r="AH270" s="220"/>
      <c r="AI270" s="220"/>
      <c r="AJ270" s="220"/>
      <c r="AK270" s="220"/>
      <c r="AL270" s="220"/>
      <c r="AM270" s="220"/>
      <c r="AN270" s="220"/>
      <c r="AO270" s="267"/>
      <c r="AP270" s="220"/>
      <c r="AQ270" s="224"/>
      <c r="AR270" s="224"/>
      <c r="AS270" s="224"/>
      <c r="AT270" s="224"/>
      <c r="AU270" s="224"/>
      <c r="AV270" s="224"/>
      <c r="AW270" s="224"/>
      <c r="AX270" s="224"/>
      <c r="AY270" s="224"/>
    </row>
    <row r="271">
      <c r="A271" s="219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5"/>
      <c r="AA271" s="225"/>
      <c r="AB271" s="225"/>
      <c r="AC271" s="225"/>
      <c r="AD271" s="225"/>
      <c r="AE271" s="225"/>
      <c r="AF271" s="225"/>
      <c r="AG271" s="220"/>
      <c r="AH271" s="220"/>
      <c r="AI271" s="220"/>
      <c r="AJ271" s="220"/>
      <c r="AK271" s="220"/>
      <c r="AL271" s="220"/>
      <c r="AM271" s="220"/>
      <c r="AN271" s="220"/>
      <c r="AO271" s="267"/>
      <c r="AP271" s="220"/>
      <c r="AQ271" s="224"/>
      <c r="AR271" s="224"/>
      <c r="AS271" s="224"/>
      <c r="AT271" s="224"/>
      <c r="AU271" s="224"/>
      <c r="AV271" s="224"/>
      <c r="AW271" s="224"/>
      <c r="AX271" s="224"/>
      <c r="AY271" s="224"/>
    </row>
    <row r="272">
      <c r="A272" s="219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5"/>
      <c r="AA272" s="225"/>
      <c r="AB272" s="225"/>
      <c r="AC272" s="225"/>
      <c r="AD272" s="225"/>
      <c r="AE272" s="225"/>
      <c r="AF272" s="225"/>
      <c r="AG272" s="220"/>
      <c r="AH272" s="220"/>
      <c r="AI272" s="220"/>
      <c r="AJ272" s="220"/>
      <c r="AK272" s="220"/>
      <c r="AL272" s="220"/>
      <c r="AM272" s="220"/>
      <c r="AN272" s="220"/>
      <c r="AO272" s="267"/>
      <c r="AP272" s="220"/>
      <c r="AQ272" s="224"/>
      <c r="AR272" s="224"/>
      <c r="AS272" s="224"/>
      <c r="AT272" s="224"/>
      <c r="AU272" s="224"/>
      <c r="AV272" s="224"/>
      <c r="AW272" s="224"/>
      <c r="AX272" s="224"/>
      <c r="AY272" s="224"/>
    </row>
    <row r="273">
      <c r="A273" s="219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5"/>
      <c r="AA273" s="225"/>
      <c r="AB273" s="225"/>
      <c r="AC273" s="225"/>
      <c r="AD273" s="225"/>
      <c r="AE273" s="225"/>
      <c r="AF273" s="225"/>
      <c r="AG273" s="220"/>
      <c r="AH273" s="220"/>
      <c r="AI273" s="220"/>
      <c r="AJ273" s="220"/>
      <c r="AK273" s="220"/>
      <c r="AL273" s="220"/>
      <c r="AM273" s="220"/>
      <c r="AN273" s="220"/>
      <c r="AO273" s="267"/>
      <c r="AP273" s="220"/>
      <c r="AQ273" s="224"/>
      <c r="AR273" s="224"/>
      <c r="AS273" s="224"/>
      <c r="AT273" s="224"/>
      <c r="AU273" s="224"/>
      <c r="AV273" s="224"/>
      <c r="AW273" s="224"/>
      <c r="AX273" s="224"/>
      <c r="AY273" s="224"/>
    </row>
    <row r="274">
      <c r="A274" s="219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5"/>
      <c r="AA274" s="225"/>
      <c r="AB274" s="225"/>
      <c r="AC274" s="225"/>
      <c r="AD274" s="225"/>
      <c r="AE274" s="225"/>
      <c r="AF274" s="225"/>
      <c r="AG274" s="220"/>
      <c r="AH274" s="220"/>
      <c r="AI274" s="220"/>
      <c r="AJ274" s="220"/>
      <c r="AK274" s="220"/>
      <c r="AL274" s="220"/>
      <c r="AM274" s="220"/>
      <c r="AN274" s="220"/>
      <c r="AO274" s="267"/>
      <c r="AP274" s="220"/>
      <c r="AQ274" s="224"/>
      <c r="AR274" s="224"/>
      <c r="AS274" s="224"/>
      <c r="AT274" s="224"/>
      <c r="AU274" s="224"/>
      <c r="AV274" s="224"/>
      <c r="AW274" s="224"/>
      <c r="AX274" s="224"/>
      <c r="AY274" s="224"/>
    </row>
    <row r="275">
      <c r="A275" s="219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5"/>
      <c r="AA275" s="225"/>
      <c r="AB275" s="225"/>
      <c r="AC275" s="225"/>
      <c r="AD275" s="225"/>
      <c r="AE275" s="225"/>
      <c r="AF275" s="225"/>
      <c r="AG275" s="220"/>
      <c r="AH275" s="220"/>
      <c r="AI275" s="220"/>
      <c r="AJ275" s="220"/>
      <c r="AK275" s="220"/>
      <c r="AL275" s="220"/>
      <c r="AM275" s="220"/>
      <c r="AN275" s="220"/>
      <c r="AO275" s="267"/>
      <c r="AP275" s="220"/>
      <c r="AQ275" s="224"/>
      <c r="AR275" s="224"/>
      <c r="AS275" s="224"/>
      <c r="AT275" s="224"/>
      <c r="AU275" s="224"/>
      <c r="AV275" s="224"/>
      <c r="AW275" s="224"/>
      <c r="AX275" s="224"/>
      <c r="AY275" s="224"/>
    </row>
    <row r="276">
      <c r="A276" s="219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5"/>
      <c r="AA276" s="225"/>
      <c r="AB276" s="225"/>
      <c r="AC276" s="225"/>
      <c r="AD276" s="225"/>
      <c r="AE276" s="225"/>
      <c r="AF276" s="225"/>
      <c r="AG276" s="220"/>
      <c r="AH276" s="220"/>
      <c r="AI276" s="220"/>
      <c r="AJ276" s="220"/>
      <c r="AK276" s="220"/>
      <c r="AL276" s="220"/>
      <c r="AM276" s="220"/>
      <c r="AN276" s="220"/>
      <c r="AO276" s="267"/>
      <c r="AP276" s="220"/>
      <c r="AQ276" s="224"/>
      <c r="AR276" s="224"/>
      <c r="AS276" s="224"/>
      <c r="AT276" s="224"/>
      <c r="AU276" s="224"/>
      <c r="AV276" s="224"/>
      <c r="AW276" s="224"/>
      <c r="AX276" s="224"/>
      <c r="AY276" s="224"/>
    </row>
    <row r="277">
      <c r="A277" s="219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5"/>
      <c r="AA277" s="225"/>
      <c r="AB277" s="225"/>
      <c r="AC277" s="225"/>
      <c r="AD277" s="225"/>
      <c r="AE277" s="225"/>
      <c r="AF277" s="225"/>
      <c r="AG277" s="220"/>
      <c r="AH277" s="220"/>
      <c r="AI277" s="220"/>
      <c r="AJ277" s="220"/>
      <c r="AK277" s="220"/>
      <c r="AL277" s="220"/>
      <c r="AM277" s="220"/>
      <c r="AN277" s="220"/>
      <c r="AO277" s="267"/>
      <c r="AP277" s="220"/>
      <c r="AQ277" s="224"/>
      <c r="AR277" s="224"/>
      <c r="AS277" s="224"/>
      <c r="AT277" s="224"/>
      <c r="AU277" s="224"/>
      <c r="AV277" s="224"/>
      <c r="AW277" s="224"/>
      <c r="AX277" s="224"/>
      <c r="AY277" s="224"/>
    </row>
    <row r="278">
      <c r="A278" s="219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5"/>
      <c r="AA278" s="225"/>
      <c r="AB278" s="225"/>
      <c r="AC278" s="225"/>
      <c r="AD278" s="225"/>
      <c r="AE278" s="225"/>
      <c r="AF278" s="225"/>
      <c r="AG278" s="220"/>
      <c r="AH278" s="220"/>
      <c r="AI278" s="220"/>
      <c r="AJ278" s="220"/>
      <c r="AK278" s="220"/>
      <c r="AL278" s="220"/>
      <c r="AM278" s="220"/>
      <c r="AN278" s="220"/>
      <c r="AO278" s="267"/>
      <c r="AP278" s="220"/>
      <c r="AQ278" s="224"/>
      <c r="AR278" s="224"/>
      <c r="AS278" s="224"/>
      <c r="AT278" s="224"/>
      <c r="AU278" s="224"/>
      <c r="AV278" s="224"/>
      <c r="AW278" s="224"/>
      <c r="AX278" s="224"/>
      <c r="AY278" s="224"/>
    </row>
    <row r="279">
      <c r="A279" s="219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5"/>
      <c r="AA279" s="225"/>
      <c r="AB279" s="225"/>
      <c r="AC279" s="225"/>
      <c r="AD279" s="225"/>
      <c r="AE279" s="225"/>
      <c r="AF279" s="225"/>
      <c r="AG279" s="220"/>
      <c r="AH279" s="220"/>
      <c r="AI279" s="220"/>
      <c r="AJ279" s="220"/>
      <c r="AK279" s="220"/>
      <c r="AL279" s="220"/>
      <c r="AM279" s="220"/>
      <c r="AN279" s="220"/>
      <c r="AO279" s="267"/>
      <c r="AP279" s="220"/>
      <c r="AQ279" s="224"/>
      <c r="AR279" s="224"/>
      <c r="AS279" s="224"/>
      <c r="AT279" s="224"/>
      <c r="AU279" s="224"/>
      <c r="AV279" s="224"/>
      <c r="AW279" s="224"/>
      <c r="AX279" s="224"/>
      <c r="AY279" s="224"/>
    </row>
    <row r="280">
      <c r="A280" s="219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5"/>
      <c r="AA280" s="225"/>
      <c r="AB280" s="225"/>
      <c r="AC280" s="225"/>
      <c r="AD280" s="225"/>
      <c r="AE280" s="225"/>
      <c r="AF280" s="225"/>
      <c r="AG280" s="220"/>
      <c r="AH280" s="220"/>
      <c r="AI280" s="220"/>
      <c r="AJ280" s="220"/>
      <c r="AK280" s="220"/>
      <c r="AL280" s="220"/>
      <c r="AM280" s="220"/>
      <c r="AN280" s="220"/>
      <c r="AO280" s="267"/>
      <c r="AP280" s="220"/>
      <c r="AQ280" s="224"/>
      <c r="AR280" s="224"/>
      <c r="AS280" s="224"/>
      <c r="AT280" s="224"/>
      <c r="AU280" s="224"/>
      <c r="AV280" s="224"/>
      <c r="AW280" s="224"/>
      <c r="AX280" s="224"/>
      <c r="AY280" s="224"/>
    </row>
    <row r="281">
      <c r="A281" s="219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5"/>
      <c r="AA281" s="225"/>
      <c r="AB281" s="225"/>
      <c r="AC281" s="225"/>
      <c r="AD281" s="225"/>
      <c r="AE281" s="225"/>
      <c r="AF281" s="225"/>
      <c r="AG281" s="220"/>
      <c r="AH281" s="220"/>
      <c r="AI281" s="220"/>
      <c r="AJ281" s="220"/>
      <c r="AK281" s="220"/>
      <c r="AL281" s="220"/>
      <c r="AM281" s="220"/>
      <c r="AN281" s="220"/>
      <c r="AO281" s="267"/>
      <c r="AP281" s="220"/>
      <c r="AQ281" s="224"/>
      <c r="AR281" s="224"/>
      <c r="AS281" s="224"/>
      <c r="AT281" s="224"/>
      <c r="AU281" s="224"/>
      <c r="AV281" s="224"/>
      <c r="AW281" s="224"/>
      <c r="AX281" s="224"/>
      <c r="AY281" s="224"/>
    </row>
    <row r="282">
      <c r="A282" s="219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5"/>
      <c r="AA282" s="225"/>
      <c r="AB282" s="225"/>
      <c r="AC282" s="225"/>
      <c r="AD282" s="225"/>
      <c r="AE282" s="225"/>
      <c r="AF282" s="225"/>
      <c r="AG282" s="220"/>
      <c r="AH282" s="220"/>
      <c r="AI282" s="220"/>
      <c r="AJ282" s="220"/>
      <c r="AK282" s="220"/>
      <c r="AL282" s="220"/>
      <c r="AM282" s="220"/>
      <c r="AN282" s="220"/>
      <c r="AO282" s="267"/>
      <c r="AP282" s="220"/>
      <c r="AQ282" s="224"/>
      <c r="AR282" s="224"/>
      <c r="AS282" s="224"/>
      <c r="AT282" s="224"/>
      <c r="AU282" s="224"/>
      <c r="AV282" s="224"/>
      <c r="AW282" s="224"/>
      <c r="AX282" s="224"/>
      <c r="AY282" s="224"/>
    </row>
    <row r="283">
      <c r="A283" s="219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5"/>
      <c r="AA283" s="225"/>
      <c r="AB283" s="225"/>
      <c r="AC283" s="225"/>
      <c r="AD283" s="225"/>
      <c r="AE283" s="225"/>
      <c r="AF283" s="225"/>
      <c r="AG283" s="220"/>
      <c r="AH283" s="220"/>
      <c r="AI283" s="220"/>
      <c r="AJ283" s="220"/>
      <c r="AK283" s="220"/>
      <c r="AL283" s="220"/>
      <c r="AM283" s="220"/>
      <c r="AN283" s="220"/>
      <c r="AO283" s="267"/>
      <c r="AP283" s="220"/>
      <c r="AQ283" s="224"/>
      <c r="AR283" s="224"/>
      <c r="AS283" s="224"/>
      <c r="AT283" s="224"/>
      <c r="AU283" s="224"/>
      <c r="AV283" s="224"/>
      <c r="AW283" s="224"/>
      <c r="AX283" s="224"/>
      <c r="AY283" s="224"/>
    </row>
    <row r="284">
      <c r="A284" s="219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5"/>
      <c r="AA284" s="225"/>
      <c r="AB284" s="225"/>
      <c r="AC284" s="225"/>
      <c r="AD284" s="225"/>
      <c r="AE284" s="225"/>
      <c r="AF284" s="225"/>
      <c r="AG284" s="220"/>
      <c r="AH284" s="220"/>
      <c r="AI284" s="220"/>
      <c r="AJ284" s="220"/>
      <c r="AK284" s="220"/>
      <c r="AL284" s="220"/>
      <c r="AM284" s="220"/>
      <c r="AN284" s="220"/>
      <c r="AO284" s="267"/>
      <c r="AP284" s="220"/>
      <c r="AQ284" s="224"/>
      <c r="AR284" s="224"/>
      <c r="AS284" s="224"/>
      <c r="AT284" s="224"/>
      <c r="AU284" s="224"/>
      <c r="AV284" s="224"/>
      <c r="AW284" s="224"/>
      <c r="AX284" s="224"/>
      <c r="AY284" s="224"/>
    </row>
    <row r="285">
      <c r="A285" s="219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5"/>
      <c r="AA285" s="225"/>
      <c r="AB285" s="225"/>
      <c r="AC285" s="225"/>
      <c r="AD285" s="225"/>
      <c r="AE285" s="225"/>
      <c r="AF285" s="225"/>
      <c r="AG285" s="220"/>
      <c r="AH285" s="220"/>
      <c r="AI285" s="220"/>
      <c r="AJ285" s="220"/>
      <c r="AK285" s="220"/>
      <c r="AL285" s="220"/>
      <c r="AM285" s="220"/>
      <c r="AN285" s="220"/>
      <c r="AO285" s="267"/>
      <c r="AP285" s="220"/>
      <c r="AQ285" s="224"/>
      <c r="AR285" s="224"/>
      <c r="AS285" s="224"/>
      <c r="AT285" s="224"/>
      <c r="AU285" s="224"/>
      <c r="AV285" s="224"/>
      <c r="AW285" s="224"/>
      <c r="AX285" s="224"/>
      <c r="AY285" s="224"/>
    </row>
    <row r="286">
      <c r="A286" s="219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5"/>
      <c r="AA286" s="225"/>
      <c r="AB286" s="225"/>
      <c r="AC286" s="225"/>
      <c r="AD286" s="225"/>
      <c r="AE286" s="225"/>
      <c r="AF286" s="225"/>
      <c r="AG286" s="220"/>
      <c r="AH286" s="220"/>
      <c r="AI286" s="220"/>
      <c r="AJ286" s="220"/>
      <c r="AK286" s="220"/>
      <c r="AL286" s="220"/>
      <c r="AM286" s="220"/>
      <c r="AN286" s="220"/>
      <c r="AO286" s="267"/>
      <c r="AP286" s="220"/>
      <c r="AQ286" s="224"/>
      <c r="AR286" s="224"/>
      <c r="AS286" s="224"/>
      <c r="AT286" s="224"/>
      <c r="AU286" s="224"/>
      <c r="AV286" s="224"/>
      <c r="AW286" s="224"/>
      <c r="AX286" s="224"/>
      <c r="AY286" s="224"/>
    </row>
    <row r="287">
      <c r="A287" s="219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5"/>
      <c r="AA287" s="225"/>
      <c r="AB287" s="225"/>
      <c r="AC287" s="225"/>
      <c r="AD287" s="225"/>
      <c r="AE287" s="225"/>
      <c r="AF287" s="225"/>
      <c r="AG287" s="220"/>
      <c r="AH287" s="220"/>
      <c r="AI287" s="220"/>
      <c r="AJ287" s="220"/>
      <c r="AK287" s="220"/>
      <c r="AL287" s="220"/>
      <c r="AM287" s="220"/>
      <c r="AN287" s="220"/>
      <c r="AO287" s="267"/>
      <c r="AP287" s="220"/>
      <c r="AQ287" s="224"/>
      <c r="AR287" s="224"/>
      <c r="AS287" s="224"/>
      <c r="AT287" s="224"/>
      <c r="AU287" s="224"/>
      <c r="AV287" s="224"/>
      <c r="AW287" s="224"/>
      <c r="AX287" s="224"/>
      <c r="AY287" s="224"/>
    </row>
    <row r="288">
      <c r="A288" s="219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5"/>
      <c r="AA288" s="225"/>
      <c r="AB288" s="225"/>
      <c r="AC288" s="225"/>
      <c r="AD288" s="225"/>
      <c r="AE288" s="225"/>
      <c r="AF288" s="225"/>
      <c r="AG288" s="220"/>
      <c r="AH288" s="220"/>
      <c r="AI288" s="220"/>
      <c r="AJ288" s="220"/>
      <c r="AK288" s="220"/>
      <c r="AL288" s="220"/>
      <c r="AM288" s="220"/>
      <c r="AN288" s="220"/>
      <c r="AO288" s="267"/>
      <c r="AP288" s="220"/>
      <c r="AQ288" s="224"/>
      <c r="AR288" s="224"/>
      <c r="AS288" s="224"/>
      <c r="AT288" s="224"/>
      <c r="AU288" s="224"/>
      <c r="AV288" s="224"/>
      <c r="AW288" s="224"/>
      <c r="AX288" s="224"/>
      <c r="AY288" s="224"/>
    </row>
    <row r="289">
      <c r="A289" s="219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5"/>
      <c r="AA289" s="225"/>
      <c r="AB289" s="225"/>
      <c r="AC289" s="225"/>
      <c r="AD289" s="225"/>
      <c r="AE289" s="225"/>
      <c r="AF289" s="225"/>
      <c r="AG289" s="220"/>
      <c r="AH289" s="220"/>
      <c r="AI289" s="220"/>
      <c r="AJ289" s="220"/>
      <c r="AK289" s="220"/>
      <c r="AL289" s="220"/>
      <c r="AM289" s="220"/>
      <c r="AN289" s="220"/>
      <c r="AO289" s="267"/>
      <c r="AP289" s="220"/>
      <c r="AQ289" s="224"/>
      <c r="AR289" s="224"/>
      <c r="AS289" s="224"/>
      <c r="AT289" s="224"/>
      <c r="AU289" s="224"/>
      <c r="AV289" s="224"/>
      <c r="AW289" s="224"/>
      <c r="AX289" s="224"/>
      <c r="AY289" s="224"/>
    </row>
    <row r="290">
      <c r="A290" s="219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5"/>
      <c r="AA290" s="225"/>
      <c r="AB290" s="225"/>
      <c r="AC290" s="225"/>
      <c r="AD290" s="225"/>
      <c r="AE290" s="225"/>
      <c r="AF290" s="225"/>
      <c r="AG290" s="220"/>
      <c r="AH290" s="220"/>
      <c r="AI290" s="220"/>
      <c r="AJ290" s="220"/>
      <c r="AK290" s="220"/>
      <c r="AL290" s="220"/>
      <c r="AM290" s="220"/>
      <c r="AN290" s="220"/>
      <c r="AO290" s="267"/>
      <c r="AP290" s="220"/>
      <c r="AQ290" s="224"/>
      <c r="AR290" s="224"/>
      <c r="AS290" s="224"/>
      <c r="AT290" s="224"/>
      <c r="AU290" s="224"/>
      <c r="AV290" s="224"/>
      <c r="AW290" s="224"/>
      <c r="AX290" s="224"/>
      <c r="AY290" s="224"/>
    </row>
    <row r="291">
      <c r="A291" s="219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5"/>
      <c r="AA291" s="225"/>
      <c r="AB291" s="225"/>
      <c r="AC291" s="225"/>
      <c r="AD291" s="225"/>
      <c r="AE291" s="225"/>
      <c r="AF291" s="225"/>
      <c r="AG291" s="220"/>
      <c r="AH291" s="220"/>
      <c r="AI291" s="220"/>
      <c r="AJ291" s="220"/>
      <c r="AK291" s="220"/>
      <c r="AL291" s="220"/>
      <c r="AM291" s="220"/>
      <c r="AN291" s="220"/>
      <c r="AO291" s="267"/>
      <c r="AP291" s="220"/>
      <c r="AQ291" s="224"/>
      <c r="AR291" s="224"/>
      <c r="AS291" s="224"/>
      <c r="AT291" s="224"/>
      <c r="AU291" s="224"/>
      <c r="AV291" s="224"/>
      <c r="AW291" s="224"/>
      <c r="AX291" s="224"/>
      <c r="AY291" s="224"/>
    </row>
    <row r="292">
      <c r="A292" s="219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5"/>
      <c r="AA292" s="225"/>
      <c r="AB292" s="225"/>
      <c r="AC292" s="225"/>
      <c r="AD292" s="225"/>
      <c r="AE292" s="225"/>
      <c r="AF292" s="225"/>
      <c r="AG292" s="220"/>
      <c r="AH292" s="220"/>
      <c r="AI292" s="220"/>
      <c r="AJ292" s="220"/>
      <c r="AK292" s="220"/>
      <c r="AL292" s="220"/>
      <c r="AM292" s="220"/>
      <c r="AN292" s="220"/>
      <c r="AO292" s="267"/>
      <c r="AP292" s="220"/>
      <c r="AQ292" s="224"/>
      <c r="AR292" s="224"/>
      <c r="AS292" s="224"/>
      <c r="AT292" s="224"/>
      <c r="AU292" s="224"/>
      <c r="AV292" s="224"/>
      <c r="AW292" s="224"/>
      <c r="AX292" s="224"/>
      <c r="AY292" s="224"/>
    </row>
    <row r="293">
      <c r="A293" s="219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5"/>
      <c r="AA293" s="225"/>
      <c r="AB293" s="225"/>
      <c r="AC293" s="225"/>
      <c r="AD293" s="225"/>
      <c r="AE293" s="225"/>
      <c r="AF293" s="225"/>
      <c r="AG293" s="220"/>
      <c r="AH293" s="220"/>
      <c r="AI293" s="220"/>
      <c r="AJ293" s="220"/>
      <c r="AK293" s="220"/>
      <c r="AL293" s="220"/>
      <c r="AM293" s="220"/>
      <c r="AN293" s="220"/>
      <c r="AO293" s="267"/>
      <c r="AP293" s="220"/>
      <c r="AQ293" s="224"/>
      <c r="AR293" s="224"/>
      <c r="AS293" s="224"/>
      <c r="AT293" s="224"/>
      <c r="AU293" s="224"/>
      <c r="AV293" s="224"/>
      <c r="AW293" s="224"/>
      <c r="AX293" s="224"/>
      <c r="AY293" s="224"/>
    </row>
    <row r="294">
      <c r="A294" s="219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5"/>
      <c r="AA294" s="225"/>
      <c r="AB294" s="225"/>
      <c r="AC294" s="225"/>
      <c r="AD294" s="225"/>
      <c r="AE294" s="225"/>
      <c r="AF294" s="225"/>
      <c r="AG294" s="220"/>
      <c r="AH294" s="220"/>
      <c r="AI294" s="220"/>
      <c r="AJ294" s="220"/>
      <c r="AK294" s="220"/>
      <c r="AL294" s="220"/>
      <c r="AM294" s="220"/>
      <c r="AN294" s="220"/>
      <c r="AO294" s="267"/>
      <c r="AP294" s="220"/>
      <c r="AQ294" s="224"/>
      <c r="AR294" s="224"/>
      <c r="AS294" s="224"/>
      <c r="AT294" s="224"/>
      <c r="AU294" s="224"/>
      <c r="AV294" s="224"/>
      <c r="AW294" s="224"/>
      <c r="AX294" s="224"/>
      <c r="AY294" s="224"/>
    </row>
    <row r="295">
      <c r="A295" s="219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5"/>
      <c r="AA295" s="225"/>
      <c r="AB295" s="225"/>
      <c r="AC295" s="225"/>
      <c r="AD295" s="225"/>
      <c r="AE295" s="225"/>
      <c r="AF295" s="225"/>
      <c r="AG295" s="220"/>
      <c r="AH295" s="220"/>
      <c r="AI295" s="220"/>
      <c r="AJ295" s="220"/>
      <c r="AK295" s="220"/>
      <c r="AL295" s="220"/>
      <c r="AM295" s="220"/>
      <c r="AN295" s="220"/>
      <c r="AO295" s="267"/>
      <c r="AP295" s="220"/>
      <c r="AQ295" s="224"/>
      <c r="AR295" s="224"/>
      <c r="AS295" s="224"/>
      <c r="AT295" s="224"/>
      <c r="AU295" s="224"/>
      <c r="AV295" s="224"/>
      <c r="AW295" s="224"/>
      <c r="AX295" s="224"/>
      <c r="AY295" s="224"/>
    </row>
    <row r="296">
      <c r="A296" s="219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5"/>
      <c r="AA296" s="225"/>
      <c r="AB296" s="225"/>
      <c r="AC296" s="225"/>
      <c r="AD296" s="225"/>
      <c r="AE296" s="225"/>
      <c r="AF296" s="225"/>
      <c r="AG296" s="220"/>
      <c r="AH296" s="220"/>
      <c r="AI296" s="220"/>
      <c r="AJ296" s="220"/>
      <c r="AK296" s="220"/>
      <c r="AL296" s="220"/>
      <c r="AM296" s="220"/>
      <c r="AN296" s="220"/>
      <c r="AO296" s="267"/>
      <c r="AP296" s="220"/>
      <c r="AQ296" s="224"/>
      <c r="AR296" s="224"/>
      <c r="AS296" s="224"/>
      <c r="AT296" s="224"/>
      <c r="AU296" s="224"/>
      <c r="AV296" s="224"/>
      <c r="AW296" s="224"/>
      <c r="AX296" s="224"/>
      <c r="AY296" s="224"/>
    </row>
    <row r="297">
      <c r="A297" s="219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5"/>
      <c r="AA297" s="225"/>
      <c r="AB297" s="225"/>
      <c r="AC297" s="225"/>
      <c r="AD297" s="225"/>
      <c r="AE297" s="225"/>
      <c r="AF297" s="225"/>
      <c r="AG297" s="220"/>
      <c r="AH297" s="220"/>
      <c r="AI297" s="220"/>
      <c r="AJ297" s="220"/>
      <c r="AK297" s="220"/>
      <c r="AL297" s="220"/>
      <c r="AM297" s="220"/>
      <c r="AN297" s="220"/>
      <c r="AO297" s="267"/>
      <c r="AP297" s="220"/>
      <c r="AQ297" s="224"/>
      <c r="AR297" s="224"/>
      <c r="AS297" s="224"/>
      <c r="AT297" s="224"/>
      <c r="AU297" s="224"/>
      <c r="AV297" s="224"/>
      <c r="AW297" s="224"/>
      <c r="AX297" s="224"/>
      <c r="AY297" s="224"/>
    </row>
    <row r="298">
      <c r="A298" s="219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5"/>
      <c r="AA298" s="225"/>
      <c r="AB298" s="225"/>
      <c r="AC298" s="225"/>
      <c r="AD298" s="225"/>
      <c r="AE298" s="225"/>
      <c r="AF298" s="225"/>
      <c r="AG298" s="220"/>
      <c r="AH298" s="220"/>
      <c r="AI298" s="220"/>
      <c r="AJ298" s="220"/>
      <c r="AK298" s="220"/>
      <c r="AL298" s="220"/>
      <c r="AM298" s="220"/>
      <c r="AN298" s="220"/>
      <c r="AO298" s="267"/>
      <c r="AP298" s="220"/>
      <c r="AQ298" s="224"/>
      <c r="AR298" s="224"/>
      <c r="AS298" s="224"/>
      <c r="AT298" s="224"/>
      <c r="AU298" s="224"/>
      <c r="AV298" s="224"/>
      <c r="AW298" s="224"/>
      <c r="AX298" s="224"/>
      <c r="AY298" s="224"/>
    </row>
    <row r="299">
      <c r="A299" s="219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5"/>
      <c r="AA299" s="225"/>
      <c r="AB299" s="225"/>
      <c r="AC299" s="225"/>
      <c r="AD299" s="225"/>
      <c r="AE299" s="225"/>
      <c r="AF299" s="225"/>
      <c r="AG299" s="220"/>
      <c r="AH299" s="220"/>
      <c r="AI299" s="220"/>
      <c r="AJ299" s="220"/>
      <c r="AK299" s="220"/>
      <c r="AL299" s="220"/>
      <c r="AM299" s="220"/>
      <c r="AN299" s="220"/>
      <c r="AO299" s="267"/>
      <c r="AP299" s="220"/>
      <c r="AQ299" s="224"/>
      <c r="AR299" s="224"/>
      <c r="AS299" s="224"/>
      <c r="AT299" s="224"/>
      <c r="AU299" s="224"/>
      <c r="AV299" s="224"/>
      <c r="AW299" s="224"/>
      <c r="AX299" s="224"/>
      <c r="AY299" s="224"/>
    </row>
    <row r="300">
      <c r="A300" s="219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5"/>
      <c r="AA300" s="225"/>
      <c r="AB300" s="225"/>
      <c r="AC300" s="225"/>
      <c r="AD300" s="225"/>
      <c r="AE300" s="225"/>
      <c r="AF300" s="225"/>
      <c r="AG300" s="220"/>
      <c r="AH300" s="220"/>
      <c r="AI300" s="220"/>
      <c r="AJ300" s="220"/>
      <c r="AK300" s="220"/>
      <c r="AL300" s="220"/>
      <c r="AM300" s="220"/>
      <c r="AN300" s="220"/>
      <c r="AO300" s="267"/>
      <c r="AP300" s="220"/>
      <c r="AQ300" s="224"/>
      <c r="AR300" s="224"/>
      <c r="AS300" s="224"/>
      <c r="AT300" s="224"/>
      <c r="AU300" s="224"/>
      <c r="AV300" s="224"/>
      <c r="AW300" s="224"/>
      <c r="AX300" s="224"/>
      <c r="AY300" s="224"/>
    </row>
    <row r="301">
      <c r="A301" s="219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5"/>
      <c r="AA301" s="225"/>
      <c r="AB301" s="225"/>
      <c r="AC301" s="225"/>
      <c r="AD301" s="225"/>
      <c r="AE301" s="225"/>
      <c r="AF301" s="225"/>
      <c r="AG301" s="220"/>
      <c r="AH301" s="220"/>
      <c r="AI301" s="220"/>
      <c r="AJ301" s="220"/>
      <c r="AK301" s="220"/>
      <c r="AL301" s="220"/>
      <c r="AM301" s="220"/>
      <c r="AN301" s="220"/>
      <c r="AO301" s="267"/>
      <c r="AP301" s="220"/>
      <c r="AQ301" s="224"/>
      <c r="AR301" s="224"/>
      <c r="AS301" s="224"/>
      <c r="AT301" s="224"/>
      <c r="AU301" s="224"/>
      <c r="AV301" s="224"/>
      <c r="AW301" s="224"/>
      <c r="AX301" s="224"/>
      <c r="AY301" s="224"/>
    </row>
    <row r="302">
      <c r="A302" s="219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5"/>
      <c r="AA302" s="225"/>
      <c r="AB302" s="225"/>
      <c r="AC302" s="225"/>
      <c r="AD302" s="225"/>
      <c r="AE302" s="225"/>
      <c r="AF302" s="225"/>
      <c r="AG302" s="220"/>
      <c r="AH302" s="220"/>
      <c r="AI302" s="220"/>
      <c r="AJ302" s="220"/>
      <c r="AK302" s="220"/>
      <c r="AL302" s="220"/>
      <c r="AM302" s="220"/>
      <c r="AN302" s="220"/>
      <c r="AO302" s="267"/>
      <c r="AP302" s="220"/>
      <c r="AQ302" s="224"/>
      <c r="AR302" s="224"/>
      <c r="AS302" s="224"/>
      <c r="AT302" s="224"/>
      <c r="AU302" s="224"/>
      <c r="AV302" s="224"/>
      <c r="AW302" s="224"/>
      <c r="AX302" s="224"/>
      <c r="AY302" s="224"/>
    </row>
    <row r="303">
      <c r="A303" s="219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5"/>
      <c r="AA303" s="225"/>
      <c r="AB303" s="225"/>
      <c r="AC303" s="225"/>
      <c r="AD303" s="225"/>
      <c r="AE303" s="225"/>
      <c r="AF303" s="225"/>
      <c r="AG303" s="220"/>
      <c r="AH303" s="220"/>
      <c r="AI303" s="220"/>
      <c r="AJ303" s="220"/>
      <c r="AK303" s="220"/>
      <c r="AL303" s="220"/>
      <c r="AM303" s="220"/>
      <c r="AN303" s="220"/>
      <c r="AO303" s="267"/>
      <c r="AP303" s="220"/>
      <c r="AQ303" s="224"/>
      <c r="AR303" s="224"/>
      <c r="AS303" s="224"/>
      <c r="AT303" s="224"/>
      <c r="AU303" s="224"/>
      <c r="AV303" s="224"/>
      <c r="AW303" s="224"/>
      <c r="AX303" s="224"/>
      <c r="AY303" s="224"/>
    </row>
    <row r="304">
      <c r="A304" s="219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5"/>
      <c r="AA304" s="225"/>
      <c r="AB304" s="225"/>
      <c r="AC304" s="225"/>
      <c r="AD304" s="225"/>
      <c r="AE304" s="225"/>
      <c r="AF304" s="225"/>
      <c r="AG304" s="220"/>
      <c r="AH304" s="220"/>
      <c r="AI304" s="220"/>
      <c r="AJ304" s="220"/>
      <c r="AK304" s="220"/>
      <c r="AL304" s="220"/>
      <c r="AM304" s="220"/>
      <c r="AN304" s="220"/>
      <c r="AO304" s="267"/>
      <c r="AP304" s="220"/>
      <c r="AQ304" s="224"/>
      <c r="AR304" s="224"/>
      <c r="AS304" s="224"/>
      <c r="AT304" s="224"/>
      <c r="AU304" s="224"/>
      <c r="AV304" s="224"/>
      <c r="AW304" s="224"/>
      <c r="AX304" s="224"/>
      <c r="AY304" s="224"/>
    </row>
    <row r="305">
      <c r="A305" s="219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5"/>
      <c r="AA305" s="225"/>
      <c r="AB305" s="225"/>
      <c r="AC305" s="225"/>
      <c r="AD305" s="225"/>
      <c r="AE305" s="225"/>
      <c r="AF305" s="225"/>
      <c r="AG305" s="220"/>
      <c r="AH305" s="220"/>
      <c r="AI305" s="220"/>
      <c r="AJ305" s="220"/>
      <c r="AK305" s="220"/>
      <c r="AL305" s="220"/>
      <c r="AM305" s="220"/>
      <c r="AN305" s="220"/>
      <c r="AO305" s="267"/>
      <c r="AP305" s="220"/>
      <c r="AQ305" s="224"/>
      <c r="AR305" s="224"/>
      <c r="AS305" s="224"/>
      <c r="AT305" s="224"/>
      <c r="AU305" s="224"/>
      <c r="AV305" s="224"/>
      <c r="AW305" s="224"/>
      <c r="AX305" s="224"/>
      <c r="AY305" s="224"/>
    </row>
    <row r="306">
      <c r="A306" s="219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5"/>
      <c r="AA306" s="225"/>
      <c r="AB306" s="225"/>
      <c r="AC306" s="225"/>
      <c r="AD306" s="225"/>
      <c r="AE306" s="225"/>
      <c r="AF306" s="225"/>
      <c r="AG306" s="220"/>
      <c r="AH306" s="220"/>
      <c r="AI306" s="220"/>
      <c r="AJ306" s="220"/>
      <c r="AK306" s="220"/>
      <c r="AL306" s="220"/>
      <c r="AM306" s="220"/>
      <c r="AN306" s="220"/>
      <c r="AO306" s="267"/>
      <c r="AP306" s="220"/>
      <c r="AQ306" s="224"/>
      <c r="AR306" s="224"/>
      <c r="AS306" s="224"/>
      <c r="AT306" s="224"/>
      <c r="AU306" s="224"/>
      <c r="AV306" s="224"/>
      <c r="AW306" s="224"/>
      <c r="AX306" s="224"/>
      <c r="AY306" s="224"/>
    </row>
    <row r="307">
      <c r="A307" s="219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5"/>
      <c r="AA307" s="225"/>
      <c r="AB307" s="225"/>
      <c r="AC307" s="225"/>
      <c r="AD307" s="225"/>
      <c r="AE307" s="225"/>
      <c r="AF307" s="225"/>
      <c r="AG307" s="220"/>
      <c r="AH307" s="220"/>
      <c r="AI307" s="220"/>
      <c r="AJ307" s="220"/>
      <c r="AK307" s="220"/>
      <c r="AL307" s="220"/>
      <c r="AM307" s="220"/>
      <c r="AN307" s="220"/>
      <c r="AO307" s="267"/>
      <c r="AP307" s="220"/>
      <c r="AQ307" s="224"/>
      <c r="AR307" s="224"/>
      <c r="AS307" s="224"/>
      <c r="AT307" s="224"/>
      <c r="AU307" s="224"/>
      <c r="AV307" s="224"/>
      <c r="AW307" s="224"/>
      <c r="AX307" s="224"/>
      <c r="AY307" s="224"/>
    </row>
    <row r="308">
      <c r="A308" s="219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5"/>
      <c r="AA308" s="225"/>
      <c r="AB308" s="225"/>
      <c r="AC308" s="225"/>
      <c r="AD308" s="225"/>
      <c r="AE308" s="225"/>
      <c r="AF308" s="225"/>
      <c r="AG308" s="220"/>
      <c r="AH308" s="220"/>
      <c r="AI308" s="220"/>
      <c r="AJ308" s="220"/>
      <c r="AK308" s="220"/>
      <c r="AL308" s="220"/>
      <c r="AM308" s="220"/>
      <c r="AN308" s="220"/>
      <c r="AO308" s="267"/>
      <c r="AP308" s="220"/>
      <c r="AQ308" s="224"/>
      <c r="AR308" s="224"/>
      <c r="AS308" s="224"/>
      <c r="AT308" s="224"/>
      <c r="AU308" s="224"/>
      <c r="AV308" s="224"/>
      <c r="AW308" s="224"/>
      <c r="AX308" s="224"/>
      <c r="AY308" s="224"/>
    </row>
    <row r="309">
      <c r="A309" s="219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5"/>
      <c r="AA309" s="225"/>
      <c r="AB309" s="225"/>
      <c r="AC309" s="225"/>
      <c r="AD309" s="225"/>
      <c r="AE309" s="225"/>
      <c r="AF309" s="225"/>
      <c r="AG309" s="220"/>
      <c r="AH309" s="220"/>
      <c r="AI309" s="220"/>
      <c r="AJ309" s="220"/>
      <c r="AK309" s="220"/>
      <c r="AL309" s="220"/>
      <c r="AM309" s="220"/>
      <c r="AN309" s="220"/>
      <c r="AO309" s="267"/>
      <c r="AP309" s="220"/>
      <c r="AQ309" s="224"/>
      <c r="AR309" s="224"/>
      <c r="AS309" s="224"/>
      <c r="AT309" s="224"/>
      <c r="AU309" s="224"/>
      <c r="AV309" s="224"/>
      <c r="AW309" s="224"/>
      <c r="AX309" s="224"/>
      <c r="AY309" s="224"/>
    </row>
    <row r="310">
      <c r="A310" s="219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5"/>
      <c r="AA310" s="225"/>
      <c r="AB310" s="225"/>
      <c r="AC310" s="225"/>
      <c r="AD310" s="225"/>
      <c r="AE310" s="225"/>
      <c r="AF310" s="225"/>
      <c r="AG310" s="220"/>
      <c r="AH310" s="220"/>
      <c r="AI310" s="220"/>
      <c r="AJ310" s="220"/>
      <c r="AK310" s="220"/>
      <c r="AL310" s="220"/>
      <c r="AM310" s="220"/>
      <c r="AN310" s="220"/>
      <c r="AO310" s="267"/>
      <c r="AP310" s="220"/>
      <c r="AQ310" s="224"/>
      <c r="AR310" s="224"/>
      <c r="AS310" s="224"/>
      <c r="AT310" s="224"/>
      <c r="AU310" s="224"/>
      <c r="AV310" s="224"/>
      <c r="AW310" s="224"/>
      <c r="AX310" s="224"/>
      <c r="AY310" s="224"/>
    </row>
    <row r="311">
      <c r="A311" s="219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5"/>
      <c r="AA311" s="225"/>
      <c r="AB311" s="225"/>
      <c r="AC311" s="225"/>
      <c r="AD311" s="225"/>
      <c r="AE311" s="225"/>
      <c r="AF311" s="225"/>
      <c r="AG311" s="220"/>
      <c r="AH311" s="220"/>
      <c r="AI311" s="220"/>
      <c r="AJ311" s="220"/>
      <c r="AK311" s="220"/>
      <c r="AL311" s="220"/>
      <c r="AM311" s="220"/>
      <c r="AN311" s="220"/>
      <c r="AO311" s="267"/>
      <c r="AP311" s="220"/>
      <c r="AQ311" s="224"/>
      <c r="AR311" s="224"/>
      <c r="AS311" s="224"/>
      <c r="AT311" s="224"/>
      <c r="AU311" s="224"/>
      <c r="AV311" s="224"/>
      <c r="AW311" s="224"/>
      <c r="AX311" s="224"/>
      <c r="AY311" s="224"/>
    </row>
    <row r="312">
      <c r="A312" s="219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5"/>
      <c r="AA312" s="225"/>
      <c r="AB312" s="225"/>
      <c r="AC312" s="225"/>
      <c r="AD312" s="225"/>
      <c r="AE312" s="225"/>
      <c r="AF312" s="225"/>
      <c r="AG312" s="220"/>
      <c r="AH312" s="220"/>
      <c r="AI312" s="220"/>
      <c r="AJ312" s="220"/>
      <c r="AK312" s="220"/>
      <c r="AL312" s="220"/>
      <c r="AM312" s="220"/>
      <c r="AN312" s="220"/>
      <c r="AO312" s="267"/>
      <c r="AP312" s="220"/>
      <c r="AQ312" s="224"/>
      <c r="AR312" s="224"/>
      <c r="AS312" s="224"/>
      <c r="AT312" s="224"/>
      <c r="AU312" s="224"/>
      <c r="AV312" s="224"/>
      <c r="AW312" s="224"/>
      <c r="AX312" s="224"/>
      <c r="AY312" s="224"/>
    </row>
    <row r="313">
      <c r="A313" s="219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5"/>
      <c r="AA313" s="225"/>
      <c r="AB313" s="225"/>
      <c r="AC313" s="225"/>
      <c r="AD313" s="225"/>
      <c r="AE313" s="225"/>
      <c r="AF313" s="225"/>
      <c r="AG313" s="220"/>
      <c r="AH313" s="220"/>
      <c r="AI313" s="220"/>
      <c r="AJ313" s="220"/>
      <c r="AK313" s="220"/>
      <c r="AL313" s="220"/>
      <c r="AM313" s="220"/>
      <c r="AN313" s="220"/>
      <c r="AO313" s="267"/>
      <c r="AP313" s="220"/>
      <c r="AQ313" s="224"/>
      <c r="AR313" s="224"/>
      <c r="AS313" s="224"/>
      <c r="AT313" s="224"/>
      <c r="AU313" s="224"/>
      <c r="AV313" s="224"/>
      <c r="AW313" s="224"/>
      <c r="AX313" s="224"/>
      <c r="AY313" s="224"/>
    </row>
    <row r="314">
      <c r="A314" s="219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5"/>
      <c r="AA314" s="225"/>
      <c r="AB314" s="225"/>
      <c r="AC314" s="225"/>
      <c r="AD314" s="225"/>
      <c r="AE314" s="225"/>
      <c r="AF314" s="225"/>
      <c r="AG314" s="220"/>
      <c r="AH314" s="220"/>
      <c r="AI314" s="220"/>
      <c r="AJ314" s="220"/>
      <c r="AK314" s="220"/>
      <c r="AL314" s="220"/>
      <c r="AM314" s="220"/>
      <c r="AN314" s="220"/>
      <c r="AO314" s="267"/>
      <c r="AP314" s="220"/>
      <c r="AQ314" s="224"/>
      <c r="AR314" s="224"/>
      <c r="AS314" s="224"/>
      <c r="AT314" s="224"/>
      <c r="AU314" s="224"/>
      <c r="AV314" s="224"/>
      <c r="AW314" s="224"/>
      <c r="AX314" s="224"/>
      <c r="AY314" s="224"/>
    </row>
    <row r="315">
      <c r="A315" s="219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5"/>
      <c r="AA315" s="225"/>
      <c r="AB315" s="225"/>
      <c r="AC315" s="225"/>
      <c r="AD315" s="225"/>
      <c r="AE315" s="225"/>
      <c r="AF315" s="225"/>
      <c r="AG315" s="220"/>
      <c r="AH315" s="220"/>
      <c r="AI315" s="220"/>
      <c r="AJ315" s="220"/>
      <c r="AK315" s="220"/>
      <c r="AL315" s="220"/>
      <c r="AM315" s="220"/>
      <c r="AN315" s="220"/>
      <c r="AO315" s="267"/>
      <c r="AP315" s="220"/>
      <c r="AQ315" s="224"/>
      <c r="AR315" s="224"/>
      <c r="AS315" s="224"/>
      <c r="AT315" s="224"/>
      <c r="AU315" s="224"/>
      <c r="AV315" s="224"/>
      <c r="AW315" s="224"/>
      <c r="AX315" s="224"/>
      <c r="AY315" s="224"/>
    </row>
    <row r="316">
      <c r="A316" s="219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5"/>
      <c r="AA316" s="225"/>
      <c r="AB316" s="225"/>
      <c r="AC316" s="225"/>
      <c r="AD316" s="225"/>
      <c r="AE316" s="225"/>
      <c r="AF316" s="225"/>
      <c r="AG316" s="220"/>
      <c r="AH316" s="220"/>
      <c r="AI316" s="220"/>
      <c r="AJ316" s="220"/>
      <c r="AK316" s="220"/>
      <c r="AL316" s="220"/>
      <c r="AM316" s="220"/>
      <c r="AN316" s="220"/>
      <c r="AO316" s="267"/>
      <c r="AP316" s="220"/>
      <c r="AQ316" s="224"/>
      <c r="AR316" s="224"/>
      <c r="AS316" s="224"/>
      <c r="AT316" s="224"/>
      <c r="AU316" s="224"/>
      <c r="AV316" s="224"/>
      <c r="AW316" s="224"/>
      <c r="AX316" s="224"/>
      <c r="AY316" s="224"/>
    </row>
    <row r="317">
      <c r="A317" s="219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5"/>
      <c r="AA317" s="225"/>
      <c r="AB317" s="225"/>
      <c r="AC317" s="225"/>
      <c r="AD317" s="225"/>
      <c r="AE317" s="225"/>
      <c r="AF317" s="225"/>
      <c r="AG317" s="220"/>
      <c r="AH317" s="220"/>
      <c r="AI317" s="220"/>
      <c r="AJ317" s="220"/>
      <c r="AK317" s="220"/>
      <c r="AL317" s="220"/>
      <c r="AM317" s="220"/>
      <c r="AN317" s="220"/>
      <c r="AO317" s="267"/>
      <c r="AP317" s="220"/>
      <c r="AQ317" s="224"/>
      <c r="AR317" s="224"/>
      <c r="AS317" s="224"/>
      <c r="AT317" s="224"/>
      <c r="AU317" s="224"/>
      <c r="AV317" s="224"/>
      <c r="AW317" s="224"/>
      <c r="AX317" s="224"/>
      <c r="AY317" s="224"/>
    </row>
    <row r="318">
      <c r="A318" s="219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5"/>
      <c r="AA318" s="225"/>
      <c r="AB318" s="225"/>
      <c r="AC318" s="225"/>
      <c r="AD318" s="225"/>
      <c r="AE318" s="225"/>
      <c r="AF318" s="225"/>
      <c r="AG318" s="220"/>
      <c r="AH318" s="220"/>
      <c r="AI318" s="220"/>
      <c r="AJ318" s="220"/>
      <c r="AK318" s="220"/>
      <c r="AL318" s="220"/>
      <c r="AM318" s="220"/>
      <c r="AN318" s="220"/>
      <c r="AO318" s="267"/>
      <c r="AP318" s="220"/>
      <c r="AQ318" s="224"/>
      <c r="AR318" s="224"/>
      <c r="AS318" s="224"/>
      <c r="AT318" s="224"/>
      <c r="AU318" s="224"/>
      <c r="AV318" s="224"/>
      <c r="AW318" s="224"/>
      <c r="AX318" s="224"/>
      <c r="AY318" s="224"/>
    </row>
    <row r="319">
      <c r="A319" s="219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5"/>
      <c r="AA319" s="225"/>
      <c r="AB319" s="225"/>
      <c r="AC319" s="225"/>
      <c r="AD319" s="225"/>
      <c r="AE319" s="225"/>
      <c r="AF319" s="225"/>
      <c r="AG319" s="220"/>
      <c r="AH319" s="220"/>
      <c r="AI319" s="220"/>
      <c r="AJ319" s="220"/>
      <c r="AK319" s="220"/>
      <c r="AL319" s="220"/>
      <c r="AM319" s="220"/>
      <c r="AN319" s="220"/>
      <c r="AO319" s="267"/>
      <c r="AP319" s="220"/>
      <c r="AQ319" s="224"/>
      <c r="AR319" s="224"/>
      <c r="AS319" s="224"/>
      <c r="AT319" s="224"/>
      <c r="AU319" s="224"/>
      <c r="AV319" s="224"/>
      <c r="AW319" s="224"/>
      <c r="AX319" s="224"/>
      <c r="AY319" s="224"/>
    </row>
    <row r="320">
      <c r="A320" s="219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5"/>
      <c r="AA320" s="225"/>
      <c r="AB320" s="225"/>
      <c r="AC320" s="225"/>
      <c r="AD320" s="225"/>
      <c r="AE320" s="225"/>
      <c r="AF320" s="225"/>
      <c r="AG320" s="220"/>
      <c r="AH320" s="220"/>
      <c r="AI320" s="220"/>
      <c r="AJ320" s="220"/>
      <c r="AK320" s="220"/>
      <c r="AL320" s="220"/>
      <c r="AM320" s="220"/>
      <c r="AN320" s="220"/>
      <c r="AO320" s="267"/>
      <c r="AP320" s="220"/>
      <c r="AQ320" s="224"/>
      <c r="AR320" s="224"/>
      <c r="AS320" s="224"/>
      <c r="AT320" s="224"/>
      <c r="AU320" s="224"/>
      <c r="AV320" s="224"/>
      <c r="AW320" s="224"/>
      <c r="AX320" s="224"/>
      <c r="AY320" s="224"/>
    </row>
    <row r="321">
      <c r="A321" s="219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5"/>
      <c r="AA321" s="225"/>
      <c r="AB321" s="225"/>
      <c r="AC321" s="225"/>
      <c r="AD321" s="225"/>
      <c r="AE321" s="225"/>
      <c r="AF321" s="225"/>
      <c r="AG321" s="220"/>
      <c r="AH321" s="220"/>
      <c r="AI321" s="220"/>
      <c r="AJ321" s="220"/>
      <c r="AK321" s="220"/>
      <c r="AL321" s="220"/>
      <c r="AM321" s="220"/>
      <c r="AN321" s="220"/>
      <c r="AO321" s="267"/>
      <c r="AP321" s="220"/>
      <c r="AQ321" s="224"/>
      <c r="AR321" s="224"/>
      <c r="AS321" s="224"/>
      <c r="AT321" s="224"/>
      <c r="AU321" s="224"/>
      <c r="AV321" s="224"/>
      <c r="AW321" s="224"/>
      <c r="AX321" s="224"/>
      <c r="AY321" s="224"/>
    </row>
    <row r="322">
      <c r="A322" s="219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5"/>
      <c r="AA322" s="225"/>
      <c r="AB322" s="225"/>
      <c r="AC322" s="225"/>
      <c r="AD322" s="225"/>
      <c r="AE322" s="225"/>
      <c r="AF322" s="225"/>
      <c r="AG322" s="220"/>
      <c r="AH322" s="220"/>
      <c r="AI322" s="220"/>
      <c r="AJ322" s="220"/>
      <c r="AK322" s="220"/>
      <c r="AL322" s="220"/>
      <c r="AM322" s="220"/>
      <c r="AN322" s="220"/>
      <c r="AO322" s="267"/>
      <c r="AP322" s="220"/>
      <c r="AQ322" s="224"/>
      <c r="AR322" s="224"/>
      <c r="AS322" s="224"/>
      <c r="AT322" s="224"/>
      <c r="AU322" s="224"/>
      <c r="AV322" s="224"/>
      <c r="AW322" s="224"/>
      <c r="AX322" s="224"/>
      <c r="AY322" s="224"/>
    </row>
    <row r="323">
      <c r="A323" s="219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5"/>
      <c r="AA323" s="225"/>
      <c r="AB323" s="225"/>
      <c r="AC323" s="225"/>
      <c r="AD323" s="225"/>
      <c r="AE323" s="225"/>
      <c r="AF323" s="225"/>
      <c r="AG323" s="220"/>
      <c r="AH323" s="220"/>
      <c r="AI323" s="220"/>
      <c r="AJ323" s="220"/>
      <c r="AK323" s="220"/>
      <c r="AL323" s="220"/>
      <c r="AM323" s="220"/>
      <c r="AN323" s="220"/>
      <c r="AO323" s="267"/>
      <c r="AP323" s="220"/>
      <c r="AQ323" s="224"/>
      <c r="AR323" s="224"/>
      <c r="AS323" s="224"/>
      <c r="AT323" s="224"/>
      <c r="AU323" s="224"/>
      <c r="AV323" s="224"/>
      <c r="AW323" s="224"/>
      <c r="AX323" s="224"/>
      <c r="AY323" s="224"/>
    </row>
    <row r="324">
      <c r="A324" s="219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5"/>
      <c r="AA324" s="225"/>
      <c r="AB324" s="225"/>
      <c r="AC324" s="225"/>
      <c r="AD324" s="225"/>
      <c r="AE324" s="225"/>
      <c r="AF324" s="225"/>
      <c r="AG324" s="220"/>
      <c r="AH324" s="220"/>
      <c r="AI324" s="220"/>
      <c r="AJ324" s="220"/>
      <c r="AK324" s="220"/>
      <c r="AL324" s="220"/>
      <c r="AM324" s="220"/>
      <c r="AN324" s="220"/>
      <c r="AO324" s="267"/>
      <c r="AP324" s="220"/>
      <c r="AQ324" s="224"/>
      <c r="AR324" s="224"/>
      <c r="AS324" s="224"/>
      <c r="AT324" s="224"/>
      <c r="AU324" s="224"/>
      <c r="AV324" s="224"/>
      <c r="AW324" s="224"/>
      <c r="AX324" s="224"/>
      <c r="AY324" s="224"/>
    </row>
    <row r="325">
      <c r="A325" s="219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5"/>
      <c r="AA325" s="225"/>
      <c r="AB325" s="225"/>
      <c r="AC325" s="225"/>
      <c r="AD325" s="225"/>
      <c r="AE325" s="225"/>
      <c r="AF325" s="225"/>
      <c r="AG325" s="220"/>
      <c r="AH325" s="220"/>
      <c r="AI325" s="220"/>
      <c r="AJ325" s="220"/>
      <c r="AK325" s="220"/>
      <c r="AL325" s="220"/>
      <c r="AM325" s="220"/>
      <c r="AN325" s="220"/>
      <c r="AO325" s="267"/>
      <c r="AP325" s="220"/>
      <c r="AQ325" s="224"/>
      <c r="AR325" s="224"/>
      <c r="AS325" s="224"/>
      <c r="AT325" s="224"/>
      <c r="AU325" s="224"/>
      <c r="AV325" s="224"/>
      <c r="AW325" s="224"/>
      <c r="AX325" s="224"/>
      <c r="AY325" s="224"/>
    </row>
    <row r="326">
      <c r="A326" s="219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5"/>
      <c r="AA326" s="225"/>
      <c r="AB326" s="225"/>
      <c r="AC326" s="225"/>
      <c r="AD326" s="225"/>
      <c r="AE326" s="225"/>
      <c r="AF326" s="225"/>
      <c r="AG326" s="220"/>
      <c r="AH326" s="220"/>
      <c r="AI326" s="220"/>
      <c r="AJ326" s="220"/>
      <c r="AK326" s="220"/>
      <c r="AL326" s="220"/>
      <c r="AM326" s="220"/>
      <c r="AN326" s="220"/>
      <c r="AO326" s="267"/>
      <c r="AP326" s="220"/>
      <c r="AQ326" s="224"/>
      <c r="AR326" s="224"/>
      <c r="AS326" s="224"/>
      <c r="AT326" s="224"/>
      <c r="AU326" s="224"/>
      <c r="AV326" s="224"/>
      <c r="AW326" s="224"/>
      <c r="AX326" s="224"/>
      <c r="AY326" s="224"/>
    </row>
    <row r="327">
      <c r="A327" s="219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5"/>
      <c r="AA327" s="225"/>
      <c r="AB327" s="225"/>
      <c r="AC327" s="225"/>
      <c r="AD327" s="225"/>
      <c r="AE327" s="225"/>
      <c r="AF327" s="225"/>
      <c r="AG327" s="220"/>
      <c r="AH327" s="220"/>
      <c r="AI327" s="220"/>
      <c r="AJ327" s="220"/>
      <c r="AK327" s="220"/>
      <c r="AL327" s="220"/>
      <c r="AM327" s="220"/>
      <c r="AN327" s="220"/>
      <c r="AO327" s="267"/>
      <c r="AP327" s="220"/>
      <c r="AQ327" s="224"/>
      <c r="AR327" s="224"/>
      <c r="AS327" s="224"/>
      <c r="AT327" s="224"/>
      <c r="AU327" s="224"/>
      <c r="AV327" s="224"/>
      <c r="AW327" s="224"/>
      <c r="AX327" s="224"/>
      <c r="AY327" s="224"/>
    </row>
    <row r="328">
      <c r="A328" s="219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5"/>
      <c r="AA328" s="225"/>
      <c r="AB328" s="225"/>
      <c r="AC328" s="225"/>
      <c r="AD328" s="225"/>
      <c r="AE328" s="225"/>
      <c r="AF328" s="225"/>
      <c r="AG328" s="220"/>
      <c r="AH328" s="220"/>
      <c r="AI328" s="220"/>
      <c r="AJ328" s="220"/>
      <c r="AK328" s="220"/>
      <c r="AL328" s="220"/>
      <c r="AM328" s="220"/>
      <c r="AN328" s="220"/>
      <c r="AO328" s="267"/>
      <c r="AP328" s="220"/>
      <c r="AQ328" s="224"/>
      <c r="AR328" s="224"/>
      <c r="AS328" s="224"/>
      <c r="AT328" s="224"/>
      <c r="AU328" s="224"/>
      <c r="AV328" s="224"/>
      <c r="AW328" s="224"/>
      <c r="AX328" s="224"/>
      <c r="AY328" s="224"/>
    </row>
    <row r="329">
      <c r="A329" s="219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5"/>
      <c r="AA329" s="225"/>
      <c r="AB329" s="225"/>
      <c r="AC329" s="225"/>
      <c r="AD329" s="225"/>
      <c r="AE329" s="225"/>
      <c r="AF329" s="225"/>
      <c r="AG329" s="220"/>
      <c r="AH329" s="220"/>
      <c r="AI329" s="220"/>
      <c r="AJ329" s="220"/>
      <c r="AK329" s="220"/>
      <c r="AL329" s="220"/>
      <c r="AM329" s="220"/>
      <c r="AN329" s="220"/>
      <c r="AO329" s="267"/>
      <c r="AP329" s="220"/>
      <c r="AQ329" s="224"/>
      <c r="AR329" s="224"/>
      <c r="AS329" s="224"/>
      <c r="AT329" s="224"/>
      <c r="AU329" s="224"/>
      <c r="AV329" s="224"/>
      <c r="AW329" s="224"/>
      <c r="AX329" s="224"/>
      <c r="AY329" s="224"/>
    </row>
    <row r="330">
      <c r="A330" s="219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5"/>
      <c r="AA330" s="225"/>
      <c r="AB330" s="225"/>
      <c r="AC330" s="225"/>
      <c r="AD330" s="225"/>
      <c r="AE330" s="225"/>
      <c r="AF330" s="225"/>
      <c r="AG330" s="220"/>
      <c r="AH330" s="220"/>
      <c r="AI330" s="220"/>
      <c r="AJ330" s="220"/>
      <c r="AK330" s="220"/>
      <c r="AL330" s="220"/>
      <c r="AM330" s="220"/>
      <c r="AN330" s="220"/>
      <c r="AO330" s="267"/>
      <c r="AP330" s="220"/>
      <c r="AQ330" s="224"/>
      <c r="AR330" s="224"/>
      <c r="AS330" s="224"/>
      <c r="AT330" s="224"/>
      <c r="AU330" s="224"/>
      <c r="AV330" s="224"/>
      <c r="AW330" s="224"/>
      <c r="AX330" s="224"/>
      <c r="AY330" s="224"/>
    </row>
    <row r="331">
      <c r="A331" s="219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5"/>
      <c r="AA331" s="225"/>
      <c r="AB331" s="225"/>
      <c r="AC331" s="225"/>
      <c r="AD331" s="225"/>
      <c r="AE331" s="225"/>
      <c r="AF331" s="225"/>
      <c r="AG331" s="220"/>
      <c r="AH331" s="220"/>
      <c r="AI331" s="220"/>
      <c r="AJ331" s="220"/>
      <c r="AK331" s="220"/>
      <c r="AL331" s="220"/>
      <c r="AM331" s="220"/>
      <c r="AN331" s="220"/>
      <c r="AO331" s="267"/>
      <c r="AP331" s="220"/>
      <c r="AQ331" s="224"/>
      <c r="AR331" s="224"/>
      <c r="AS331" s="224"/>
      <c r="AT331" s="224"/>
      <c r="AU331" s="224"/>
      <c r="AV331" s="224"/>
      <c r="AW331" s="224"/>
      <c r="AX331" s="224"/>
      <c r="AY331" s="224"/>
    </row>
    <row r="332">
      <c r="A332" s="219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5"/>
      <c r="AA332" s="225"/>
      <c r="AB332" s="225"/>
      <c r="AC332" s="225"/>
      <c r="AD332" s="225"/>
      <c r="AE332" s="225"/>
      <c r="AF332" s="225"/>
      <c r="AG332" s="220"/>
      <c r="AH332" s="220"/>
      <c r="AI332" s="220"/>
      <c r="AJ332" s="220"/>
      <c r="AK332" s="220"/>
      <c r="AL332" s="220"/>
      <c r="AM332" s="220"/>
      <c r="AN332" s="220"/>
      <c r="AO332" s="267"/>
      <c r="AP332" s="220"/>
      <c r="AQ332" s="224"/>
      <c r="AR332" s="224"/>
      <c r="AS332" s="224"/>
      <c r="AT332" s="224"/>
      <c r="AU332" s="224"/>
      <c r="AV332" s="224"/>
      <c r="AW332" s="224"/>
      <c r="AX332" s="224"/>
      <c r="AY332" s="224"/>
    </row>
    <row r="333">
      <c r="A333" s="219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5"/>
      <c r="AA333" s="225"/>
      <c r="AB333" s="225"/>
      <c r="AC333" s="225"/>
      <c r="AD333" s="225"/>
      <c r="AE333" s="225"/>
      <c r="AF333" s="225"/>
      <c r="AG333" s="220"/>
      <c r="AH333" s="220"/>
      <c r="AI333" s="220"/>
      <c r="AJ333" s="220"/>
      <c r="AK333" s="220"/>
      <c r="AL333" s="220"/>
      <c r="AM333" s="220"/>
      <c r="AN333" s="220"/>
      <c r="AO333" s="267"/>
      <c r="AP333" s="220"/>
      <c r="AQ333" s="224"/>
      <c r="AR333" s="224"/>
      <c r="AS333" s="224"/>
      <c r="AT333" s="224"/>
      <c r="AU333" s="224"/>
      <c r="AV333" s="224"/>
      <c r="AW333" s="224"/>
      <c r="AX333" s="224"/>
      <c r="AY333" s="224"/>
    </row>
    <row r="334">
      <c r="A334" s="219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5"/>
      <c r="AA334" s="225"/>
      <c r="AB334" s="225"/>
      <c r="AC334" s="225"/>
      <c r="AD334" s="225"/>
      <c r="AE334" s="225"/>
      <c r="AF334" s="225"/>
      <c r="AG334" s="220"/>
      <c r="AH334" s="220"/>
      <c r="AI334" s="220"/>
      <c r="AJ334" s="220"/>
      <c r="AK334" s="220"/>
      <c r="AL334" s="220"/>
      <c r="AM334" s="220"/>
      <c r="AN334" s="220"/>
      <c r="AO334" s="267"/>
      <c r="AP334" s="220"/>
      <c r="AQ334" s="224"/>
      <c r="AR334" s="224"/>
      <c r="AS334" s="224"/>
      <c r="AT334" s="224"/>
      <c r="AU334" s="224"/>
      <c r="AV334" s="224"/>
      <c r="AW334" s="224"/>
      <c r="AX334" s="224"/>
      <c r="AY334" s="224"/>
    </row>
    <row r="335">
      <c r="A335" s="219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5"/>
      <c r="AA335" s="225"/>
      <c r="AB335" s="225"/>
      <c r="AC335" s="225"/>
      <c r="AD335" s="225"/>
      <c r="AE335" s="225"/>
      <c r="AF335" s="225"/>
      <c r="AG335" s="220"/>
      <c r="AH335" s="220"/>
      <c r="AI335" s="220"/>
      <c r="AJ335" s="220"/>
      <c r="AK335" s="220"/>
      <c r="AL335" s="220"/>
      <c r="AM335" s="220"/>
      <c r="AN335" s="220"/>
      <c r="AO335" s="267"/>
      <c r="AP335" s="220"/>
      <c r="AQ335" s="224"/>
      <c r="AR335" s="224"/>
      <c r="AS335" s="224"/>
      <c r="AT335" s="224"/>
      <c r="AU335" s="224"/>
      <c r="AV335" s="224"/>
      <c r="AW335" s="224"/>
      <c r="AX335" s="224"/>
      <c r="AY335" s="224"/>
    </row>
    <row r="336">
      <c r="A336" s="219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5"/>
      <c r="AA336" s="225"/>
      <c r="AB336" s="225"/>
      <c r="AC336" s="225"/>
      <c r="AD336" s="225"/>
      <c r="AE336" s="225"/>
      <c r="AF336" s="225"/>
      <c r="AG336" s="220"/>
      <c r="AH336" s="220"/>
      <c r="AI336" s="220"/>
      <c r="AJ336" s="220"/>
      <c r="AK336" s="220"/>
      <c r="AL336" s="220"/>
      <c r="AM336" s="220"/>
      <c r="AN336" s="220"/>
      <c r="AO336" s="267"/>
      <c r="AP336" s="220"/>
      <c r="AQ336" s="224"/>
      <c r="AR336" s="224"/>
      <c r="AS336" s="224"/>
      <c r="AT336" s="224"/>
      <c r="AU336" s="224"/>
      <c r="AV336" s="224"/>
      <c r="AW336" s="224"/>
      <c r="AX336" s="224"/>
      <c r="AY336" s="224"/>
    </row>
    <row r="337">
      <c r="A337" s="219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5"/>
      <c r="AA337" s="225"/>
      <c r="AB337" s="225"/>
      <c r="AC337" s="225"/>
      <c r="AD337" s="225"/>
      <c r="AE337" s="225"/>
      <c r="AF337" s="225"/>
      <c r="AG337" s="220"/>
      <c r="AH337" s="220"/>
      <c r="AI337" s="220"/>
      <c r="AJ337" s="220"/>
      <c r="AK337" s="220"/>
      <c r="AL337" s="220"/>
      <c r="AM337" s="220"/>
      <c r="AN337" s="220"/>
      <c r="AO337" s="267"/>
      <c r="AP337" s="220"/>
      <c r="AQ337" s="224"/>
      <c r="AR337" s="224"/>
      <c r="AS337" s="224"/>
      <c r="AT337" s="224"/>
      <c r="AU337" s="224"/>
      <c r="AV337" s="224"/>
      <c r="AW337" s="224"/>
      <c r="AX337" s="224"/>
      <c r="AY337" s="224"/>
    </row>
    <row r="338">
      <c r="A338" s="219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5"/>
      <c r="AA338" s="225"/>
      <c r="AB338" s="225"/>
      <c r="AC338" s="225"/>
      <c r="AD338" s="225"/>
      <c r="AE338" s="225"/>
      <c r="AF338" s="225"/>
      <c r="AG338" s="220"/>
      <c r="AH338" s="220"/>
      <c r="AI338" s="220"/>
      <c r="AJ338" s="220"/>
      <c r="AK338" s="220"/>
      <c r="AL338" s="220"/>
      <c r="AM338" s="220"/>
      <c r="AN338" s="220"/>
      <c r="AO338" s="267"/>
      <c r="AP338" s="220"/>
      <c r="AQ338" s="224"/>
      <c r="AR338" s="224"/>
      <c r="AS338" s="224"/>
      <c r="AT338" s="224"/>
      <c r="AU338" s="224"/>
      <c r="AV338" s="224"/>
      <c r="AW338" s="224"/>
      <c r="AX338" s="224"/>
      <c r="AY338" s="224"/>
    </row>
    <row r="339">
      <c r="A339" s="219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5"/>
      <c r="AA339" s="225"/>
      <c r="AB339" s="225"/>
      <c r="AC339" s="225"/>
      <c r="AD339" s="225"/>
      <c r="AE339" s="225"/>
      <c r="AF339" s="225"/>
      <c r="AG339" s="220"/>
      <c r="AH339" s="220"/>
      <c r="AI339" s="220"/>
      <c r="AJ339" s="220"/>
      <c r="AK339" s="220"/>
      <c r="AL339" s="220"/>
      <c r="AM339" s="220"/>
      <c r="AN339" s="220"/>
      <c r="AO339" s="267"/>
      <c r="AP339" s="220"/>
      <c r="AQ339" s="224"/>
      <c r="AR339" s="224"/>
      <c r="AS339" s="224"/>
      <c r="AT339" s="224"/>
      <c r="AU339" s="224"/>
      <c r="AV339" s="224"/>
      <c r="AW339" s="224"/>
      <c r="AX339" s="224"/>
      <c r="AY339" s="224"/>
    </row>
    <row r="340">
      <c r="A340" s="219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5"/>
      <c r="AA340" s="225"/>
      <c r="AB340" s="225"/>
      <c r="AC340" s="225"/>
      <c r="AD340" s="225"/>
      <c r="AE340" s="225"/>
      <c r="AF340" s="225"/>
      <c r="AG340" s="220"/>
      <c r="AH340" s="220"/>
      <c r="AI340" s="220"/>
      <c r="AJ340" s="220"/>
      <c r="AK340" s="220"/>
      <c r="AL340" s="220"/>
      <c r="AM340" s="220"/>
      <c r="AN340" s="220"/>
      <c r="AO340" s="267"/>
      <c r="AP340" s="220"/>
      <c r="AQ340" s="224"/>
      <c r="AR340" s="224"/>
      <c r="AS340" s="224"/>
      <c r="AT340" s="224"/>
      <c r="AU340" s="224"/>
      <c r="AV340" s="224"/>
      <c r="AW340" s="224"/>
      <c r="AX340" s="224"/>
      <c r="AY340" s="224"/>
    </row>
    <row r="341">
      <c r="A341" s="219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5"/>
      <c r="AA341" s="225"/>
      <c r="AB341" s="225"/>
      <c r="AC341" s="225"/>
      <c r="AD341" s="225"/>
      <c r="AE341" s="225"/>
      <c r="AF341" s="225"/>
      <c r="AG341" s="220"/>
      <c r="AH341" s="220"/>
      <c r="AI341" s="220"/>
      <c r="AJ341" s="220"/>
      <c r="AK341" s="220"/>
      <c r="AL341" s="220"/>
      <c r="AM341" s="220"/>
      <c r="AN341" s="220"/>
      <c r="AO341" s="267"/>
      <c r="AP341" s="220"/>
      <c r="AQ341" s="224"/>
      <c r="AR341" s="224"/>
      <c r="AS341" s="224"/>
      <c r="AT341" s="224"/>
      <c r="AU341" s="224"/>
      <c r="AV341" s="224"/>
      <c r="AW341" s="224"/>
      <c r="AX341" s="224"/>
      <c r="AY341" s="224"/>
    </row>
    <row r="342">
      <c r="A342" s="219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5"/>
      <c r="AA342" s="225"/>
      <c r="AB342" s="225"/>
      <c r="AC342" s="225"/>
      <c r="AD342" s="225"/>
      <c r="AE342" s="225"/>
      <c r="AF342" s="225"/>
      <c r="AG342" s="220"/>
      <c r="AH342" s="220"/>
      <c r="AI342" s="220"/>
      <c r="AJ342" s="220"/>
      <c r="AK342" s="220"/>
      <c r="AL342" s="220"/>
      <c r="AM342" s="220"/>
      <c r="AN342" s="220"/>
      <c r="AO342" s="267"/>
      <c r="AP342" s="220"/>
      <c r="AQ342" s="224"/>
      <c r="AR342" s="224"/>
      <c r="AS342" s="224"/>
      <c r="AT342" s="224"/>
      <c r="AU342" s="224"/>
      <c r="AV342" s="224"/>
      <c r="AW342" s="224"/>
      <c r="AX342" s="224"/>
      <c r="AY342" s="224"/>
    </row>
    <row r="343">
      <c r="A343" s="219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5"/>
      <c r="AA343" s="225"/>
      <c r="AB343" s="225"/>
      <c r="AC343" s="225"/>
      <c r="AD343" s="225"/>
      <c r="AE343" s="225"/>
      <c r="AF343" s="225"/>
      <c r="AG343" s="220"/>
      <c r="AH343" s="220"/>
      <c r="AI343" s="220"/>
      <c r="AJ343" s="220"/>
      <c r="AK343" s="220"/>
      <c r="AL343" s="220"/>
      <c r="AM343" s="220"/>
      <c r="AN343" s="220"/>
      <c r="AO343" s="267"/>
      <c r="AP343" s="220"/>
      <c r="AQ343" s="224"/>
      <c r="AR343" s="224"/>
      <c r="AS343" s="224"/>
      <c r="AT343" s="224"/>
      <c r="AU343" s="224"/>
      <c r="AV343" s="224"/>
      <c r="AW343" s="224"/>
      <c r="AX343" s="224"/>
      <c r="AY343" s="224"/>
    </row>
    <row r="344">
      <c r="A344" s="219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5"/>
      <c r="AA344" s="225"/>
      <c r="AB344" s="225"/>
      <c r="AC344" s="225"/>
      <c r="AD344" s="225"/>
      <c r="AE344" s="225"/>
      <c r="AF344" s="225"/>
      <c r="AG344" s="220"/>
      <c r="AH344" s="220"/>
      <c r="AI344" s="220"/>
      <c r="AJ344" s="220"/>
      <c r="AK344" s="220"/>
      <c r="AL344" s="220"/>
      <c r="AM344" s="220"/>
      <c r="AN344" s="220"/>
      <c r="AO344" s="267"/>
      <c r="AP344" s="220"/>
      <c r="AQ344" s="224"/>
      <c r="AR344" s="224"/>
      <c r="AS344" s="224"/>
      <c r="AT344" s="224"/>
      <c r="AU344" s="224"/>
      <c r="AV344" s="224"/>
      <c r="AW344" s="224"/>
      <c r="AX344" s="224"/>
      <c r="AY344" s="224"/>
    </row>
    <row r="345">
      <c r="A345" s="219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5"/>
      <c r="AA345" s="225"/>
      <c r="AB345" s="225"/>
      <c r="AC345" s="225"/>
      <c r="AD345" s="225"/>
      <c r="AE345" s="225"/>
      <c r="AF345" s="225"/>
      <c r="AG345" s="220"/>
      <c r="AH345" s="220"/>
      <c r="AI345" s="220"/>
      <c r="AJ345" s="220"/>
      <c r="AK345" s="220"/>
      <c r="AL345" s="220"/>
      <c r="AM345" s="220"/>
      <c r="AN345" s="220"/>
      <c r="AO345" s="267"/>
      <c r="AP345" s="220"/>
      <c r="AQ345" s="224"/>
      <c r="AR345" s="224"/>
      <c r="AS345" s="224"/>
      <c r="AT345" s="224"/>
      <c r="AU345" s="224"/>
      <c r="AV345" s="224"/>
      <c r="AW345" s="224"/>
      <c r="AX345" s="224"/>
      <c r="AY345" s="224"/>
    </row>
    <row r="346">
      <c r="A346" s="219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5"/>
      <c r="AA346" s="225"/>
      <c r="AB346" s="225"/>
      <c r="AC346" s="225"/>
      <c r="AD346" s="225"/>
      <c r="AE346" s="225"/>
      <c r="AF346" s="225"/>
      <c r="AG346" s="220"/>
      <c r="AH346" s="220"/>
      <c r="AI346" s="220"/>
      <c r="AJ346" s="220"/>
      <c r="AK346" s="220"/>
      <c r="AL346" s="220"/>
      <c r="AM346" s="220"/>
      <c r="AN346" s="220"/>
      <c r="AO346" s="267"/>
      <c r="AP346" s="220"/>
      <c r="AQ346" s="224"/>
      <c r="AR346" s="224"/>
      <c r="AS346" s="224"/>
      <c r="AT346" s="224"/>
      <c r="AU346" s="224"/>
      <c r="AV346" s="224"/>
      <c r="AW346" s="224"/>
      <c r="AX346" s="224"/>
      <c r="AY346" s="224"/>
    </row>
    <row r="347">
      <c r="A347" s="219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5"/>
      <c r="AA347" s="225"/>
      <c r="AB347" s="225"/>
      <c r="AC347" s="225"/>
      <c r="AD347" s="225"/>
      <c r="AE347" s="225"/>
      <c r="AF347" s="225"/>
      <c r="AG347" s="220"/>
      <c r="AH347" s="220"/>
      <c r="AI347" s="220"/>
      <c r="AJ347" s="220"/>
      <c r="AK347" s="220"/>
      <c r="AL347" s="220"/>
      <c r="AM347" s="220"/>
      <c r="AN347" s="220"/>
      <c r="AO347" s="267"/>
      <c r="AP347" s="220"/>
      <c r="AQ347" s="224"/>
      <c r="AR347" s="224"/>
      <c r="AS347" s="224"/>
      <c r="AT347" s="224"/>
      <c r="AU347" s="224"/>
      <c r="AV347" s="224"/>
      <c r="AW347" s="224"/>
      <c r="AX347" s="224"/>
      <c r="AY347" s="224"/>
    </row>
    <row r="348">
      <c r="A348" s="219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5"/>
      <c r="AA348" s="225"/>
      <c r="AB348" s="225"/>
      <c r="AC348" s="225"/>
      <c r="AD348" s="225"/>
      <c r="AE348" s="225"/>
      <c r="AF348" s="225"/>
      <c r="AG348" s="220"/>
      <c r="AH348" s="220"/>
      <c r="AI348" s="220"/>
      <c r="AJ348" s="220"/>
      <c r="AK348" s="220"/>
      <c r="AL348" s="220"/>
      <c r="AM348" s="220"/>
      <c r="AN348" s="220"/>
      <c r="AO348" s="267"/>
      <c r="AP348" s="220"/>
      <c r="AQ348" s="224"/>
      <c r="AR348" s="224"/>
      <c r="AS348" s="224"/>
      <c r="AT348" s="224"/>
      <c r="AU348" s="224"/>
      <c r="AV348" s="224"/>
      <c r="AW348" s="224"/>
      <c r="AX348" s="224"/>
      <c r="AY348" s="224"/>
    </row>
    <row r="349">
      <c r="A349" s="219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5"/>
      <c r="AA349" s="225"/>
      <c r="AB349" s="225"/>
      <c r="AC349" s="225"/>
      <c r="AD349" s="225"/>
      <c r="AE349" s="225"/>
      <c r="AF349" s="225"/>
      <c r="AG349" s="220"/>
      <c r="AH349" s="220"/>
      <c r="AI349" s="220"/>
      <c r="AJ349" s="220"/>
      <c r="AK349" s="220"/>
      <c r="AL349" s="220"/>
      <c r="AM349" s="220"/>
      <c r="AN349" s="220"/>
      <c r="AO349" s="267"/>
      <c r="AP349" s="220"/>
      <c r="AQ349" s="224"/>
      <c r="AR349" s="224"/>
      <c r="AS349" s="224"/>
      <c r="AT349" s="224"/>
      <c r="AU349" s="224"/>
      <c r="AV349" s="224"/>
      <c r="AW349" s="224"/>
      <c r="AX349" s="224"/>
      <c r="AY349" s="224"/>
    </row>
    <row r="350">
      <c r="A350" s="219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5"/>
      <c r="AA350" s="225"/>
      <c r="AB350" s="225"/>
      <c r="AC350" s="225"/>
      <c r="AD350" s="225"/>
      <c r="AE350" s="225"/>
      <c r="AF350" s="225"/>
      <c r="AG350" s="220"/>
      <c r="AH350" s="220"/>
      <c r="AI350" s="220"/>
      <c r="AJ350" s="220"/>
      <c r="AK350" s="220"/>
      <c r="AL350" s="220"/>
      <c r="AM350" s="220"/>
      <c r="AN350" s="220"/>
      <c r="AO350" s="267"/>
      <c r="AP350" s="220"/>
      <c r="AQ350" s="224"/>
      <c r="AR350" s="224"/>
      <c r="AS350" s="224"/>
      <c r="AT350" s="224"/>
      <c r="AU350" s="224"/>
      <c r="AV350" s="224"/>
      <c r="AW350" s="224"/>
      <c r="AX350" s="224"/>
      <c r="AY350" s="224"/>
    </row>
    <row r="351">
      <c r="A351" s="219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5"/>
      <c r="AA351" s="225"/>
      <c r="AB351" s="225"/>
      <c r="AC351" s="225"/>
      <c r="AD351" s="225"/>
      <c r="AE351" s="225"/>
      <c r="AF351" s="225"/>
      <c r="AG351" s="220"/>
      <c r="AH351" s="220"/>
      <c r="AI351" s="220"/>
      <c r="AJ351" s="220"/>
      <c r="AK351" s="220"/>
      <c r="AL351" s="220"/>
      <c r="AM351" s="220"/>
      <c r="AN351" s="220"/>
      <c r="AO351" s="267"/>
      <c r="AP351" s="220"/>
      <c r="AQ351" s="224"/>
      <c r="AR351" s="224"/>
      <c r="AS351" s="224"/>
      <c r="AT351" s="224"/>
      <c r="AU351" s="224"/>
      <c r="AV351" s="224"/>
      <c r="AW351" s="224"/>
      <c r="AX351" s="224"/>
      <c r="AY351" s="224"/>
    </row>
    <row r="352">
      <c r="A352" s="219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5"/>
      <c r="AA352" s="225"/>
      <c r="AB352" s="225"/>
      <c r="AC352" s="225"/>
      <c r="AD352" s="225"/>
      <c r="AE352" s="225"/>
      <c r="AF352" s="225"/>
      <c r="AG352" s="220"/>
      <c r="AH352" s="220"/>
      <c r="AI352" s="220"/>
      <c r="AJ352" s="220"/>
      <c r="AK352" s="220"/>
      <c r="AL352" s="220"/>
      <c r="AM352" s="220"/>
      <c r="AN352" s="220"/>
      <c r="AO352" s="267"/>
      <c r="AP352" s="220"/>
      <c r="AQ352" s="224"/>
      <c r="AR352" s="224"/>
      <c r="AS352" s="224"/>
      <c r="AT352" s="224"/>
      <c r="AU352" s="224"/>
      <c r="AV352" s="224"/>
      <c r="AW352" s="224"/>
      <c r="AX352" s="224"/>
      <c r="AY352" s="224"/>
    </row>
    <row r="353">
      <c r="A353" s="219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5"/>
      <c r="AA353" s="225"/>
      <c r="AB353" s="225"/>
      <c r="AC353" s="225"/>
      <c r="AD353" s="225"/>
      <c r="AE353" s="225"/>
      <c r="AF353" s="225"/>
      <c r="AG353" s="220"/>
      <c r="AH353" s="220"/>
      <c r="AI353" s="220"/>
      <c r="AJ353" s="220"/>
      <c r="AK353" s="220"/>
      <c r="AL353" s="220"/>
      <c r="AM353" s="220"/>
      <c r="AN353" s="220"/>
      <c r="AO353" s="267"/>
      <c r="AP353" s="220"/>
      <c r="AQ353" s="224"/>
      <c r="AR353" s="224"/>
      <c r="AS353" s="224"/>
      <c r="AT353" s="224"/>
      <c r="AU353" s="224"/>
      <c r="AV353" s="224"/>
      <c r="AW353" s="224"/>
      <c r="AX353" s="224"/>
      <c r="AY353" s="224"/>
    </row>
    <row r="354">
      <c r="A354" s="219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5"/>
      <c r="AA354" s="225"/>
      <c r="AB354" s="225"/>
      <c r="AC354" s="225"/>
      <c r="AD354" s="225"/>
      <c r="AE354" s="225"/>
      <c r="AF354" s="225"/>
      <c r="AG354" s="220"/>
      <c r="AH354" s="220"/>
      <c r="AI354" s="220"/>
      <c r="AJ354" s="220"/>
      <c r="AK354" s="220"/>
      <c r="AL354" s="220"/>
      <c r="AM354" s="220"/>
      <c r="AN354" s="220"/>
      <c r="AO354" s="267"/>
      <c r="AP354" s="220"/>
      <c r="AQ354" s="224"/>
      <c r="AR354" s="224"/>
      <c r="AS354" s="224"/>
      <c r="AT354" s="224"/>
      <c r="AU354" s="224"/>
      <c r="AV354" s="224"/>
      <c r="AW354" s="224"/>
      <c r="AX354" s="224"/>
      <c r="AY354" s="224"/>
    </row>
    <row r="355">
      <c r="A355" s="219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5"/>
      <c r="AA355" s="225"/>
      <c r="AB355" s="225"/>
      <c r="AC355" s="225"/>
      <c r="AD355" s="225"/>
      <c r="AE355" s="225"/>
      <c r="AF355" s="225"/>
      <c r="AG355" s="220"/>
      <c r="AH355" s="220"/>
      <c r="AI355" s="220"/>
      <c r="AJ355" s="220"/>
      <c r="AK355" s="220"/>
      <c r="AL355" s="220"/>
      <c r="AM355" s="220"/>
      <c r="AN355" s="220"/>
      <c r="AO355" s="267"/>
      <c r="AP355" s="220"/>
      <c r="AQ355" s="224"/>
      <c r="AR355" s="224"/>
      <c r="AS355" s="224"/>
      <c r="AT355" s="224"/>
      <c r="AU355" s="224"/>
      <c r="AV355" s="224"/>
      <c r="AW355" s="224"/>
      <c r="AX355" s="224"/>
      <c r="AY355" s="224"/>
    </row>
    <row r="356">
      <c r="A356" s="219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5"/>
      <c r="AA356" s="225"/>
      <c r="AB356" s="225"/>
      <c r="AC356" s="225"/>
      <c r="AD356" s="225"/>
      <c r="AE356" s="225"/>
      <c r="AF356" s="225"/>
      <c r="AG356" s="220"/>
      <c r="AH356" s="220"/>
      <c r="AI356" s="220"/>
      <c r="AJ356" s="220"/>
      <c r="AK356" s="220"/>
      <c r="AL356" s="220"/>
      <c r="AM356" s="220"/>
      <c r="AN356" s="220"/>
      <c r="AO356" s="267"/>
      <c r="AP356" s="220"/>
      <c r="AQ356" s="224"/>
      <c r="AR356" s="224"/>
      <c r="AS356" s="224"/>
      <c r="AT356" s="224"/>
      <c r="AU356" s="224"/>
      <c r="AV356" s="224"/>
      <c r="AW356" s="224"/>
      <c r="AX356" s="224"/>
      <c r="AY356" s="224"/>
    </row>
    <row r="357">
      <c r="A357" s="219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5"/>
      <c r="AA357" s="225"/>
      <c r="AB357" s="225"/>
      <c r="AC357" s="225"/>
      <c r="AD357" s="225"/>
      <c r="AE357" s="225"/>
      <c r="AF357" s="225"/>
      <c r="AG357" s="220"/>
      <c r="AH357" s="220"/>
      <c r="AI357" s="220"/>
      <c r="AJ357" s="220"/>
      <c r="AK357" s="220"/>
      <c r="AL357" s="220"/>
      <c r="AM357" s="220"/>
      <c r="AN357" s="220"/>
      <c r="AO357" s="267"/>
      <c r="AP357" s="220"/>
      <c r="AQ357" s="224"/>
      <c r="AR357" s="224"/>
      <c r="AS357" s="224"/>
      <c r="AT357" s="224"/>
      <c r="AU357" s="224"/>
      <c r="AV357" s="224"/>
      <c r="AW357" s="224"/>
      <c r="AX357" s="224"/>
      <c r="AY357" s="224"/>
    </row>
    <row r="358">
      <c r="A358" s="219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5"/>
      <c r="AA358" s="225"/>
      <c r="AB358" s="225"/>
      <c r="AC358" s="225"/>
      <c r="AD358" s="225"/>
      <c r="AE358" s="225"/>
      <c r="AF358" s="225"/>
      <c r="AG358" s="220"/>
      <c r="AH358" s="220"/>
      <c r="AI358" s="220"/>
      <c r="AJ358" s="220"/>
      <c r="AK358" s="220"/>
      <c r="AL358" s="220"/>
      <c r="AM358" s="220"/>
      <c r="AN358" s="220"/>
      <c r="AO358" s="267"/>
      <c r="AP358" s="220"/>
      <c r="AQ358" s="224"/>
      <c r="AR358" s="224"/>
      <c r="AS358" s="224"/>
      <c r="AT358" s="224"/>
      <c r="AU358" s="224"/>
      <c r="AV358" s="224"/>
      <c r="AW358" s="224"/>
      <c r="AX358" s="224"/>
      <c r="AY358" s="224"/>
    </row>
    <row r="359">
      <c r="A359" s="219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5"/>
      <c r="AA359" s="225"/>
      <c r="AB359" s="225"/>
      <c r="AC359" s="225"/>
      <c r="AD359" s="225"/>
      <c r="AE359" s="225"/>
      <c r="AF359" s="225"/>
      <c r="AG359" s="220"/>
      <c r="AH359" s="220"/>
      <c r="AI359" s="220"/>
      <c r="AJ359" s="220"/>
      <c r="AK359" s="220"/>
      <c r="AL359" s="220"/>
      <c r="AM359" s="220"/>
      <c r="AN359" s="220"/>
      <c r="AO359" s="267"/>
      <c r="AP359" s="220"/>
      <c r="AQ359" s="224"/>
      <c r="AR359" s="224"/>
      <c r="AS359" s="224"/>
      <c r="AT359" s="224"/>
      <c r="AU359" s="224"/>
      <c r="AV359" s="224"/>
      <c r="AW359" s="224"/>
      <c r="AX359" s="224"/>
      <c r="AY359" s="224"/>
    </row>
    <row r="360">
      <c r="A360" s="219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5"/>
      <c r="AA360" s="225"/>
      <c r="AB360" s="225"/>
      <c r="AC360" s="225"/>
      <c r="AD360" s="225"/>
      <c r="AE360" s="225"/>
      <c r="AF360" s="225"/>
      <c r="AG360" s="220"/>
      <c r="AH360" s="220"/>
      <c r="AI360" s="220"/>
      <c r="AJ360" s="220"/>
      <c r="AK360" s="220"/>
      <c r="AL360" s="220"/>
      <c r="AM360" s="220"/>
      <c r="AN360" s="220"/>
      <c r="AO360" s="267"/>
      <c r="AP360" s="220"/>
      <c r="AQ360" s="224"/>
      <c r="AR360" s="224"/>
      <c r="AS360" s="224"/>
      <c r="AT360" s="224"/>
      <c r="AU360" s="224"/>
      <c r="AV360" s="224"/>
      <c r="AW360" s="224"/>
      <c r="AX360" s="224"/>
      <c r="AY360" s="224"/>
    </row>
    <row r="361">
      <c r="A361" s="219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5"/>
      <c r="AA361" s="225"/>
      <c r="AB361" s="225"/>
      <c r="AC361" s="225"/>
      <c r="AD361" s="225"/>
      <c r="AE361" s="225"/>
      <c r="AF361" s="225"/>
      <c r="AG361" s="220"/>
      <c r="AH361" s="220"/>
      <c r="AI361" s="220"/>
      <c r="AJ361" s="220"/>
      <c r="AK361" s="220"/>
      <c r="AL361" s="220"/>
      <c r="AM361" s="220"/>
      <c r="AN361" s="220"/>
      <c r="AO361" s="267"/>
      <c r="AP361" s="220"/>
      <c r="AQ361" s="224"/>
      <c r="AR361" s="224"/>
      <c r="AS361" s="224"/>
      <c r="AT361" s="224"/>
      <c r="AU361" s="224"/>
      <c r="AV361" s="224"/>
      <c r="AW361" s="224"/>
      <c r="AX361" s="224"/>
      <c r="AY361" s="224"/>
    </row>
    <row r="362">
      <c r="A362" s="219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5"/>
      <c r="AA362" s="225"/>
      <c r="AB362" s="225"/>
      <c r="AC362" s="225"/>
      <c r="AD362" s="225"/>
      <c r="AE362" s="225"/>
      <c r="AF362" s="225"/>
      <c r="AG362" s="220"/>
      <c r="AH362" s="220"/>
      <c r="AI362" s="220"/>
      <c r="AJ362" s="220"/>
      <c r="AK362" s="220"/>
      <c r="AL362" s="220"/>
      <c r="AM362" s="220"/>
      <c r="AN362" s="220"/>
      <c r="AO362" s="267"/>
      <c r="AP362" s="220"/>
      <c r="AQ362" s="224"/>
      <c r="AR362" s="224"/>
      <c r="AS362" s="224"/>
      <c r="AT362" s="224"/>
      <c r="AU362" s="224"/>
      <c r="AV362" s="224"/>
      <c r="AW362" s="224"/>
      <c r="AX362" s="224"/>
      <c r="AY362" s="224"/>
    </row>
    <row r="363">
      <c r="A363" s="219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5"/>
      <c r="AA363" s="225"/>
      <c r="AB363" s="225"/>
      <c r="AC363" s="225"/>
      <c r="AD363" s="225"/>
      <c r="AE363" s="225"/>
      <c r="AF363" s="225"/>
      <c r="AG363" s="220"/>
      <c r="AH363" s="220"/>
      <c r="AI363" s="220"/>
      <c r="AJ363" s="220"/>
      <c r="AK363" s="220"/>
      <c r="AL363" s="220"/>
      <c r="AM363" s="220"/>
      <c r="AN363" s="220"/>
      <c r="AO363" s="267"/>
      <c r="AP363" s="220"/>
      <c r="AQ363" s="224"/>
      <c r="AR363" s="224"/>
      <c r="AS363" s="224"/>
      <c r="AT363" s="224"/>
      <c r="AU363" s="224"/>
      <c r="AV363" s="224"/>
      <c r="AW363" s="224"/>
      <c r="AX363" s="224"/>
      <c r="AY363" s="224"/>
    </row>
    <row r="364">
      <c r="A364" s="219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5"/>
      <c r="AA364" s="225"/>
      <c r="AB364" s="225"/>
      <c r="AC364" s="225"/>
      <c r="AD364" s="225"/>
      <c r="AE364" s="225"/>
      <c r="AF364" s="225"/>
      <c r="AG364" s="220"/>
      <c r="AH364" s="220"/>
      <c r="AI364" s="220"/>
      <c r="AJ364" s="220"/>
      <c r="AK364" s="220"/>
      <c r="AL364" s="220"/>
      <c r="AM364" s="220"/>
      <c r="AN364" s="220"/>
      <c r="AO364" s="267"/>
      <c r="AP364" s="220"/>
      <c r="AQ364" s="224"/>
      <c r="AR364" s="224"/>
      <c r="AS364" s="224"/>
      <c r="AT364" s="224"/>
      <c r="AU364" s="224"/>
      <c r="AV364" s="224"/>
      <c r="AW364" s="224"/>
      <c r="AX364" s="224"/>
      <c r="AY364" s="224"/>
    </row>
    <row r="365">
      <c r="A365" s="219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5"/>
      <c r="AA365" s="225"/>
      <c r="AB365" s="225"/>
      <c r="AC365" s="225"/>
      <c r="AD365" s="225"/>
      <c r="AE365" s="225"/>
      <c r="AF365" s="225"/>
      <c r="AG365" s="220"/>
      <c r="AH365" s="220"/>
      <c r="AI365" s="220"/>
      <c r="AJ365" s="220"/>
      <c r="AK365" s="220"/>
      <c r="AL365" s="220"/>
      <c r="AM365" s="220"/>
      <c r="AN365" s="220"/>
      <c r="AO365" s="267"/>
      <c r="AP365" s="220"/>
      <c r="AQ365" s="224"/>
      <c r="AR365" s="224"/>
      <c r="AS365" s="224"/>
      <c r="AT365" s="224"/>
      <c r="AU365" s="224"/>
      <c r="AV365" s="224"/>
      <c r="AW365" s="224"/>
      <c r="AX365" s="224"/>
      <c r="AY365" s="224"/>
    </row>
    <row r="366">
      <c r="A366" s="219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5"/>
      <c r="AA366" s="225"/>
      <c r="AB366" s="225"/>
      <c r="AC366" s="225"/>
      <c r="AD366" s="225"/>
      <c r="AE366" s="225"/>
      <c r="AF366" s="225"/>
      <c r="AG366" s="220"/>
      <c r="AH366" s="220"/>
      <c r="AI366" s="220"/>
      <c r="AJ366" s="220"/>
      <c r="AK366" s="220"/>
      <c r="AL366" s="220"/>
      <c r="AM366" s="220"/>
      <c r="AN366" s="220"/>
      <c r="AO366" s="267"/>
      <c r="AP366" s="220"/>
      <c r="AQ366" s="224"/>
      <c r="AR366" s="224"/>
      <c r="AS366" s="224"/>
      <c r="AT366" s="224"/>
      <c r="AU366" s="224"/>
      <c r="AV366" s="224"/>
      <c r="AW366" s="224"/>
      <c r="AX366" s="224"/>
      <c r="AY366" s="224"/>
    </row>
    <row r="367">
      <c r="A367" s="219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5"/>
      <c r="AA367" s="225"/>
      <c r="AB367" s="225"/>
      <c r="AC367" s="225"/>
      <c r="AD367" s="225"/>
      <c r="AE367" s="225"/>
      <c r="AF367" s="225"/>
      <c r="AG367" s="220"/>
      <c r="AH367" s="220"/>
      <c r="AI367" s="220"/>
      <c r="AJ367" s="220"/>
      <c r="AK367" s="220"/>
      <c r="AL367" s="220"/>
      <c r="AM367" s="220"/>
      <c r="AN367" s="220"/>
      <c r="AO367" s="267"/>
      <c r="AP367" s="220"/>
      <c r="AQ367" s="224"/>
      <c r="AR367" s="224"/>
      <c r="AS367" s="224"/>
      <c r="AT367" s="224"/>
      <c r="AU367" s="224"/>
      <c r="AV367" s="224"/>
      <c r="AW367" s="224"/>
      <c r="AX367" s="224"/>
      <c r="AY367" s="224"/>
    </row>
    <row r="368">
      <c r="A368" s="219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5"/>
      <c r="AA368" s="225"/>
      <c r="AB368" s="225"/>
      <c r="AC368" s="225"/>
      <c r="AD368" s="225"/>
      <c r="AE368" s="225"/>
      <c r="AF368" s="225"/>
      <c r="AG368" s="220"/>
      <c r="AH368" s="220"/>
      <c r="AI368" s="220"/>
      <c r="AJ368" s="220"/>
      <c r="AK368" s="220"/>
      <c r="AL368" s="220"/>
      <c r="AM368" s="220"/>
      <c r="AN368" s="220"/>
      <c r="AO368" s="267"/>
      <c r="AP368" s="220"/>
      <c r="AQ368" s="224"/>
      <c r="AR368" s="224"/>
      <c r="AS368" s="224"/>
      <c r="AT368" s="224"/>
      <c r="AU368" s="224"/>
      <c r="AV368" s="224"/>
      <c r="AW368" s="224"/>
      <c r="AX368" s="224"/>
      <c r="AY368" s="224"/>
    </row>
    <row r="369">
      <c r="A369" s="219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5"/>
      <c r="AA369" s="225"/>
      <c r="AB369" s="225"/>
      <c r="AC369" s="225"/>
      <c r="AD369" s="225"/>
      <c r="AE369" s="225"/>
      <c r="AF369" s="225"/>
      <c r="AG369" s="220"/>
      <c r="AH369" s="220"/>
      <c r="AI369" s="220"/>
      <c r="AJ369" s="220"/>
      <c r="AK369" s="220"/>
      <c r="AL369" s="220"/>
      <c r="AM369" s="220"/>
      <c r="AN369" s="220"/>
      <c r="AO369" s="267"/>
      <c r="AP369" s="220"/>
      <c r="AQ369" s="224"/>
      <c r="AR369" s="224"/>
      <c r="AS369" s="224"/>
      <c r="AT369" s="224"/>
      <c r="AU369" s="224"/>
      <c r="AV369" s="224"/>
      <c r="AW369" s="224"/>
      <c r="AX369" s="224"/>
      <c r="AY369" s="224"/>
    </row>
    <row r="370">
      <c r="A370" s="219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5"/>
      <c r="AA370" s="225"/>
      <c r="AB370" s="225"/>
      <c r="AC370" s="225"/>
      <c r="AD370" s="225"/>
      <c r="AE370" s="225"/>
      <c r="AF370" s="225"/>
      <c r="AG370" s="220"/>
      <c r="AH370" s="220"/>
      <c r="AI370" s="220"/>
      <c r="AJ370" s="220"/>
      <c r="AK370" s="220"/>
      <c r="AL370" s="220"/>
      <c r="AM370" s="220"/>
      <c r="AN370" s="220"/>
      <c r="AO370" s="267"/>
      <c r="AP370" s="220"/>
      <c r="AQ370" s="224"/>
      <c r="AR370" s="224"/>
      <c r="AS370" s="224"/>
      <c r="AT370" s="224"/>
      <c r="AU370" s="224"/>
      <c r="AV370" s="224"/>
      <c r="AW370" s="224"/>
      <c r="AX370" s="224"/>
      <c r="AY370" s="224"/>
    </row>
    <row r="371">
      <c r="A371" s="219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5"/>
      <c r="AA371" s="225"/>
      <c r="AB371" s="225"/>
      <c r="AC371" s="225"/>
      <c r="AD371" s="225"/>
      <c r="AE371" s="225"/>
      <c r="AF371" s="225"/>
      <c r="AG371" s="220"/>
      <c r="AH371" s="220"/>
      <c r="AI371" s="220"/>
      <c r="AJ371" s="220"/>
      <c r="AK371" s="220"/>
      <c r="AL371" s="220"/>
      <c r="AM371" s="220"/>
      <c r="AN371" s="220"/>
      <c r="AO371" s="267"/>
      <c r="AP371" s="220"/>
      <c r="AQ371" s="224"/>
      <c r="AR371" s="224"/>
      <c r="AS371" s="224"/>
      <c r="AT371" s="224"/>
      <c r="AU371" s="224"/>
      <c r="AV371" s="224"/>
      <c r="AW371" s="224"/>
      <c r="AX371" s="224"/>
      <c r="AY371" s="224"/>
    </row>
    <row r="372">
      <c r="A372" s="219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5"/>
      <c r="AA372" s="225"/>
      <c r="AB372" s="225"/>
      <c r="AC372" s="225"/>
      <c r="AD372" s="225"/>
      <c r="AE372" s="225"/>
      <c r="AF372" s="225"/>
      <c r="AG372" s="220"/>
      <c r="AH372" s="220"/>
      <c r="AI372" s="220"/>
      <c r="AJ372" s="220"/>
      <c r="AK372" s="220"/>
      <c r="AL372" s="220"/>
      <c r="AM372" s="220"/>
      <c r="AN372" s="220"/>
      <c r="AO372" s="267"/>
      <c r="AP372" s="220"/>
      <c r="AQ372" s="224"/>
      <c r="AR372" s="224"/>
      <c r="AS372" s="224"/>
      <c r="AT372" s="224"/>
      <c r="AU372" s="224"/>
      <c r="AV372" s="224"/>
      <c r="AW372" s="224"/>
      <c r="AX372" s="224"/>
      <c r="AY372" s="224"/>
    </row>
    <row r="373">
      <c r="A373" s="219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5"/>
      <c r="AA373" s="225"/>
      <c r="AB373" s="225"/>
      <c r="AC373" s="225"/>
      <c r="AD373" s="225"/>
      <c r="AE373" s="225"/>
      <c r="AF373" s="225"/>
      <c r="AG373" s="220"/>
      <c r="AH373" s="220"/>
      <c r="AI373" s="220"/>
      <c r="AJ373" s="220"/>
      <c r="AK373" s="220"/>
      <c r="AL373" s="220"/>
      <c r="AM373" s="220"/>
      <c r="AN373" s="220"/>
      <c r="AO373" s="267"/>
      <c r="AP373" s="220"/>
      <c r="AQ373" s="224"/>
      <c r="AR373" s="224"/>
      <c r="AS373" s="224"/>
      <c r="AT373" s="224"/>
      <c r="AU373" s="224"/>
      <c r="AV373" s="224"/>
      <c r="AW373" s="224"/>
      <c r="AX373" s="224"/>
      <c r="AY373" s="224"/>
    </row>
    <row r="374">
      <c r="A374" s="219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5"/>
      <c r="AA374" s="225"/>
      <c r="AB374" s="225"/>
      <c r="AC374" s="225"/>
      <c r="AD374" s="225"/>
      <c r="AE374" s="225"/>
      <c r="AF374" s="225"/>
      <c r="AG374" s="220"/>
      <c r="AH374" s="220"/>
      <c r="AI374" s="220"/>
      <c r="AJ374" s="220"/>
      <c r="AK374" s="220"/>
      <c r="AL374" s="220"/>
      <c r="AM374" s="220"/>
      <c r="AN374" s="220"/>
      <c r="AO374" s="267"/>
      <c r="AP374" s="220"/>
      <c r="AQ374" s="224"/>
      <c r="AR374" s="224"/>
      <c r="AS374" s="224"/>
      <c r="AT374" s="224"/>
      <c r="AU374" s="224"/>
      <c r="AV374" s="224"/>
      <c r="AW374" s="224"/>
      <c r="AX374" s="224"/>
      <c r="AY374" s="224"/>
    </row>
    <row r="375">
      <c r="A375" s="219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5"/>
      <c r="AA375" s="225"/>
      <c r="AB375" s="225"/>
      <c r="AC375" s="225"/>
      <c r="AD375" s="225"/>
      <c r="AE375" s="225"/>
      <c r="AF375" s="225"/>
      <c r="AG375" s="220"/>
      <c r="AH375" s="220"/>
      <c r="AI375" s="220"/>
      <c r="AJ375" s="220"/>
      <c r="AK375" s="220"/>
      <c r="AL375" s="220"/>
      <c r="AM375" s="220"/>
      <c r="AN375" s="220"/>
      <c r="AO375" s="267"/>
      <c r="AP375" s="220"/>
      <c r="AQ375" s="224"/>
      <c r="AR375" s="224"/>
      <c r="AS375" s="224"/>
      <c r="AT375" s="224"/>
      <c r="AU375" s="224"/>
      <c r="AV375" s="224"/>
      <c r="AW375" s="224"/>
      <c r="AX375" s="224"/>
      <c r="AY375" s="224"/>
    </row>
    <row r="376">
      <c r="A376" s="219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5"/>
      <c r="AA376" s="225"/>
      <c r="AB376" s="225"/>
      <c r="AC376" s="225"/>
      <c r="AD376" s="225"/>
      <c r="AE376" s="225"/>
      <c r="AF376" s="225"/>
      <c r="AG376" s="220"/>
      <c r="AH376" s="220"/>
      <c r="AI376" s="220"/>
      <c r="AJ376" s="220"/>
      <c r="AK376" s="220"/>
      <c r="AL376" s="220"/>
      <c r="AM376" s="220"/>
      <c r="AN376" s="220"/>
      <c r="AO376" s="267"/>
      <c r="AP376" s="220"/>
      <c r="AQ376" s="224"/>
      <c r="AR376" s="224"/>
      <c r="AS376" s="224"/>
      <c r="AT376" s="224"/>
      <c r="AU376" s="224"/>
      <c r="AV376" s="224"/>
      <c r="AW376" s="224"/>
      <c r="AX376" s="224"/>
      <c r="AY376" s="224"/>
    </row>
    <row r="377">
      <c r="A377" s="219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5"/>
      <c r="AA377" s="225"/>
      <c r="AB377" s="225"/>
      <c r="AC377" s="225"/>
      <c r="AD377" s="225"/>
      <c r="AE377" s="225"/>
      <c r="AF377" s="225"/>
      <c r="AG377" s="220"/>
      <c r="AH377" s="220"/>
      <c r="AI377" s="220"/>
      <c r="AJ377" s="220"/>
      <c r="AK377" s="220"/>
      <c r="AL377" s="220"/>
      <c r="AM377" s="220"/>
      <c r="AN377" s="220"/>
      <c r="AO377" s="267"/>
      <c r="AP377" s="220"/>
      <c r="AQ377" s="224"/>
      <c r="AR377" s="224"/>
      <c r="AS377" s="224"/>
      <c r="AT377" s="224"/>
      <c r="AU377" s="224"/>
      <c r="AV377" s="224"/>
      <c r="AW377" s="224"/>
      <c r="AX377" s="224"/>
      <c r="AY377" s="224"/>
    </row>
    <row r="378">
      <c r="A378" s="219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5"/>
      <c r="AA378" s="225"/>
      <c r="AB378" s="225"/>
      <c r="AC378" s="225"/>
      <c r="AD378" s="225"/>
      <c r="AE378" s="225"/>
      <c r="AF378" s="225"/>
      <c r="AG378" s="220"/>
      <c r="AH378" s="220"/>
      <c r="AI378" s="220"/>
      <c r="AJ378" s="220"/>
      <c r="AK378" s="220"/>
      <c r="AL378" s="220"/>
      <c r="AM378" s="220"/>
      <c r="AN378" s="220"/>
      <c r="AO378" s="267"/>
      <c r="AP378" s="220"/>
      <c r="AQ378" s="224"/>
      <c r="AR378" s="224"/>
      <c r="AS378" s="224"/>
      <c r="AT378" s="224"/>
      <c r="AU378" s="224"/>
      <c r="AV378" s="224"/>
      <c r="AW378" s="224"/>
      <c r="AX378" s="224"/>
      <c r="AY378" s="224"/>
    </row>
    <row r="379">
      <c r="A379" s="219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5"/>
      <c r="AA379" s="225"/>
      <c r="AB379" s="225"/>
      <c r="AC379" s="225"/>
      <c r="AD379" s="225"/>
      <c r="AE379" s="225"/>
      <c r="AF379" s="225"/>
      <c r="AG379" s="220"/>
      <c r="AH379" s="220"/>
      <c r="AI379" s="220"/>
      <c r="AJ379" s="220"/>
      <c r="AK379" s="220"/>
      <c r="AL379" s="220"/>
      <c r="AM379" s="220"/>
      <c r="AN379" s="220"/>
      <c r="AO379" s="267"/>
      <c r="AP379" s="220"/>
      <c r="AQ379" s="224"/>
      <c r="AR379" s="224"/>
      <c r="AS379" s="224"/>
      <c r="AT379" s="224"/>
      <c r="AU379" s="224"/>
      <c r="AV379" s="224"/>
      <c r="AW379" s="224"/>
      <c r="AX379" s="224"/>
      <c r="AY379" s="224"/>
    </row>
    <row r="380">
      <c r="A380" s="219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5"/>
      <c r="AA380" s="225"/>
      <c r="AB380" s="225"/>
      <c r="AC380" s="225"/>
      <c r="AD380" s="225"/>
      <c r="AE380" s="225"/>
      <c r="AF380" s="225"/>
      <c r="AG380" s="220"/>
      <c r="AH380" s="220"/>
      <c r="AI380" s="220"/>
      <c r="AJ380" s="220"/>
      <c r="AK380" s="220"/>
      <c r="AL380" s="220"/>
      <c r="AM380" s="220"/>
      <c r="AN380" s="220"/>
      <c r="AO380" s="267"/>
      <c r="AP380" s="220"/>
      <c r="AQ380" s="224"/>
      <c r="AR380" s="224"/>
      <c r="AS380" s="224"/>
      <c r="AT380" s="224"/>
      <c r="AU380" s="224"/>
      <c r="AV380" s="224"/>
      <c r="AW380" s="224"/>
      <c r="AX380" s="224"/>
      <c r="AY380" s="224"/>
    </row>
    <row r="381">
      <c r="A381" s="219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5"/>
      <c r="AA381" s="225"/>
      <c r="AB381" s="225"/>
      <c r="AC381" s="225"/>
      <c r="AD381" s="225"/>
      <c r="AE381" s="225"/>
      <c r="AF381" s="225"/>
      <c r="AG381" s="220"/>
      <c r="AH381" s="220"/>
      <c r="AI381" s="220"/>
      <c r="AJ381" s="220"/>
      <c r="AK381" s="220"/>
      <c r="AL381" s="220"/>
      <c r="AM381" s="220"/>
      <c r="AN381" s="220"/>
      <c r="AO381" s="267"/>
      <c r="AP381" s="220"/>
      <c r="AQ381" s="224"/>
      <c r="AR381" s="224"/>
      <c r="AS381" s="224"/>
      <c r="AT381" s="224"/>
      <c r="AU381" s="224"/>
      <c r="AV381" s="224"/>
      <c r="AW381" s="224"/>
      <c r="AX381" s="224"/>
      <c r="AY381" s="224"/>
    </row>
    <row r="382">
      <c r="A382" s="219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5"/>
      <c r="AA382" s="225"/>
      <c r="AB382" s="225"/>
      <c r="AC382" s="225"/>
      <c r="AD382" s="225"/>
      <c r="AE382" s="225"/>
      <c r="AF382" s="225"/>
      <c r="AG382" s="220"/>
      <c r="AH382" s="220"/>
      <c r="AI382" s="220"/>
      <c r="AJ382" s="220"/>
      <c r="AK382" s="220"/>
      <c r="AL382" s="220"/>
      <c r="AM382" s="220"/>
      <c r="AN382" s="220"/>
      <c r="AO382" s="267"/>
      <c r="AP382" s="220"/>
      <c r="AQ382" s="224"/>
      <c r="AR382" s="224"/>
      <c r="AS382" s="224"/>
      <c r="AT382" s="224"/>
      <c r="AU382" s="224"/>
      <c r="AV382" s="224"/>
      <c r="AW382" s="224"/>
      <c r="AX382" s="224"/>
      <c r="AY382" s="224"/>
    </row>
    <row r="383">
      <c r="A383" s="219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5"/>
      <c r="AA383" s="225"/>
      <c r="AB383" s="225"/>
      <c r="AC383" s="225"/>
      <c r="AD383" s="225"/>
      <c r="AE383" s="225"/>
      <c r="AF383" s="225"/>
      <c r="AG383" s="220"/>
      <c r="AH383" s="220"/>
      <c r="AI383" s="220"/>
      <c r="AJ383" s="220"/>
      <c r="AK383" s="220"/>
      <c r="AL383" s="220"/>
      <c r="AM383" s="220"/>
      <c r="AN383" s="220"/>
      <c r="AO383" s="267"/>
      <c r="AP383" s="220"/>
      <c r="AQ383" s="224"/>
      <c r="AR383" s="224"/>
      <c r="AS383" s="224"/>
      <c r="AT383" s="224"/>
      <c r="AU383" s="224"/>
      <c r="AV383" s="224"/>
      <c r="AW383" s="224"/>
      <c r="AX383" s="224"/>
      <c r="AY383" s="224"/>
    </row>
    <row r="384">
      <c r="A384" s="219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5"/>
      <c r="AA384" s="225"/>
      <c r="AB384" s="225"/>
      <c r="AC384" s="225"/>
      <c r="AD384" s="225"/>
      <c r="AE384" s="225"/>
      <c r="AF384" s="225"/>
      <c r="AG384" s="220"/>
      <c r="AH384" s="220"/>
      <c r="AI384" s="220"/>
      <c r="AJ384" s="220"/>
      <c r="AK384" s="220"/>
      <c r="AL384" s="220"/>
      <c r="AM384" s="220"/>
      <c r="AN384" s="220"/>
      <c r="AO384" s="267"/>
      <c r="AP384" s="220"/>
      <c r="AQ384" s="224"/>
      <c r="AR384" s="224"/>
      <c r="AS384" s="224"/>
      <c r="AT384" s="224"/>
      <c r="AU384" s="224"/>
      <c r="AV384" s="224"/>
      <c r="AW384" s="224"/>
      <c r="AX384" s="224"/>
      <c r="AY384" s="224"/>
    </row>
    <row r="385">
      <c r="A385" s="219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5"/>
      <c r="AA385" s="225"/>
      <c r="AB385" s="225"/>
      <c r="AC385" s="225"/>
      <c r="AD385" s="225"/>
      <c r="AE385" s="225"/>
      <c r="AF385" s="225"/>
      <c r="AG385" s="220"/>
      <c r="AH385" s="220"/>
      <c r="AI385" s="220"/>
      <c r="AJ385" s="220"/>
      <c r="AK385" s="220"/>
      <c r="AL385" s="220"/>
      <c r="AM385" s="220"/>
      <c r="AN385" s="220"/>
      <c r="AO385" s="267"/>
      <c r="AP385" s="220"/>
      <c r="AQ385" s="224"/>
      <c r="AR385" s="224"/>
      <c r="AS385" s="224"/>
      <c r="AT385" s="224"/>
      <c r="AU385" s="224"/>
      <c r="AV385" s="224"/>
      <c r="AW385" s="224"/>
      <c r="AX385" s="224"/>
      <c r="AY385" s="224"/>
    </row>
    <row r="386">
      <c r="A386" s="219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5"/>
      <c r="AA386" s="225"/>
      <c r="AB386" s="225"/>
      <c r="AC386" s="225"/>
      <c r="AD386" s="225"/>
      <c r="AE386" s="225"/>
      <c r="AF386" s="225"/>
      <c r="AG386" s="220"/>
      <c r="AH386" s="220"/>
      <c r="AI386" s="220"/>
      <c r="AJ386" s="220"/>
      <c r="AK386" s="220"/>
      <c r="AL386" s="220"/>
      <c r="AM386" s="220"/>
      <c r="AN386" s="220"/>
      <c r="AO386" s="267"/>
      <c r="AP386" s="220"/>
      <c r="AQ386" s="224"/>
      <c r="AR386" s="224"/>
      <c r="AS386" s="224"/>
      <c r="AT386" s="224"/>
      <c r="AU386" s="224"/>
      <c r="AV386" s="224"/>
      <c r="AW386" s="224"/>
      <c r="AX386" s="224"/>
      <c r="AY386" s="224"/>
    </row>
    <row r="387">
      <c r="A387" s="219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5"/>
      <c r="AA387" s="225"/>
      <c r="AB387" s="225"/>
      <c r="AC387" s="225"/>
      <c r="AD387" s="225"/>
      <c r="AE387" s="225"/>
      <c r="AF387" s="225"/>
      <c r="AG387" s="220"/>
      <c r="AH387" s="220"/>
      <c r="AI387" s="220"/>
      <c r="AJ387" s="220"/>
      <c r="AK387" s="220"/>
      <c r="AL387" s="220"/>
      <c r="AM387" s="220"/>
      <c r="AN387" s="220"/>
      <c r="AO387" s="267"/>
      <c r="AP387" s="220"/>
      <c r="AQ387" s="224"/>
      <c r="AR387" s="224"/>
      <c r="AS387" s="224"/>
      <c r="AT387" s="224"/>
      <c r="AU387" s="224"/>
      <c r="AV387" s="224"/>
      <c r="AW387" s="224"/>
      <c r="AX387" s="224"/>
      <c r="AY387" s="224"/>
    </row>
    <row r="388">
      <c r="A388" s="219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5"/>
      <c r="AA388" s="225"/>
      <c r="AB388" s="225"/>
      <c r="AC388" s="225"/>
      <c r="AD388" s="225"/>
      <c r="AE388" s="225"/>
      <c r="AF388" s="225"/>
      <c r="AG388" s="220"/>
      <c r="AH388" s="220"/>
      <c r="AI388" s="220"/>
      <c r="AJ388" s="220"/>
      <c r="AK388" s="220"/>
      <c r="AL388" s="220"/>
      <c r="AM388" s="220"/>
      <c r="AN388" s="220"/>
      <c r="AO388" s="267"/>
      <c r="AP388" s="220"/>
      <c r="AQ388" s="224"/>
      <c r="AR388" s="224"/>
      <c r="AS388" s="224"/>
      <c r="AT388" s="224"/>
      <c r="AU388" s="224"/>
      <c r="AV388" s="224"/>
      <c r="AW388" s="224"/>
      <c r="AX388" s="224"/>
      <c r="AY388" s="224"/>
    </row>
    <row r="389">
      <c r="A389" s="219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5"/>
      <c r="AA389" s="225"/>
      <c r="AB389" s="225"/>
      <c r="AC389" s="225"/>
      <c r="AD389" s="225"/>
      <c r="AE389" s="225"/>
      <c r="AF389" s="225"/>
      <c r="AG389" s="220"/>
      <c r="AH389" s="220"/>
      <c r="AI389" s="220"/>
      <c r="AJ389" s="220"/>
      <c r="AK389" s="220"/>
      <c r="AL389" s="220"/>
      <c r="AM389" s="220"/>
      <c r="AN389" s="220"/>
      <c r="AO389" s="267"/>
      <c r="AP389" s="220"/>
      <c r="AQ389" s="224"/>
      <c r="AR389" s="224"/>
      <c r="AS389" s="224"/>
      <c r="AT389" s="224"/>
      <c r="AU389" s="224"/>
      <c r="AV389" s="224"/>
      <c r="AW389" s="224"/>
      <c r="AX389" s="224"/>
      <c r="AY389" s="224"/>
    </row>
    <row r="390">
      <c r="A390" s="219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5"/>
      <c r="AA390" s="225"/>
      <c r="AB390" s="225"/>
      <c r="AC390" s="225"/>
      <c r="AD390" s="225"/>
      <c r="AE390" s="225"/>
      <c r="AF390" s="225"/>
      <c r="AG390" s="220"/>
      <c r="AH390" s="220"/>
      <c r="AI390" s="220"/>
      <c r="AJ390" s="220"/>
      <c r="AK390" s="220"/>
      <c r="AL390" s="220"/>
      <c r="AM390" s="220"/>
      <c r="AN390" s="220"/>
      <c r="AO390" s="267"/>
      <c r="AP390" s="220"/>
      <c r="AQ390" s="224"/>
      <c r="AR390" s="224"/>
      <c r="AS390" s="224"/>
      <c r="AT390" s="224"/>
      <c r="AU390" s="224"/>
      <c r="AV390" s="224"/>
      <c r="AW390" s="224"/>
      <c r="AX390" s="224"/>
      <c r="AY390" s="224"/>
    </row>
    <row r="391">
      <c r="A391" s="219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5"/>
      <c r="AA391" s="225"/>
      <c r="AB391" s="225"/>
      <c r="AC391" s="225"/>
      <c r="AD391" s="225"/>
      <c r="AE391" s="225"/>
      <c r="AF391" s="225"/>
      <c r="AG391" s="220"/>
      <c r="AH391" s="220"/>
      <c r="AI391" s="220"/>
      <c r="AJ391" s="220"/>
      <c r="AK391" s="220"/>
      <c r="AL391" s="220"/>
      <c r="AM391" s="220"/>
      <c r="AN391" s="220"/>
      <c r="AO391" s="267"/>
      <c r="AP391" s="220"/>
      <c r="AQ391" s="224"/>
      <c r="AR391" s="224"/>
      <c r="AS391" s="224"/>
      <c r="AT391" s="224"/>
      <c r="AU391" s="224"/>
      <c r="AV391" s="224"/>
      <c r="AW391" s="224"/>
      <c r="AX391" s="224"/>
      <c r="AY391" s="224"/>
    </row>
    <row r="392">
      <c r="A392" s="219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5"/>
      <c r="AA392" s="225"/>
      <c r="AB392" s="225"/>
      <c r="AC392" s="225"/>
      <c r="AD392" s="225"/>
      <c r="AE392" s="225"/>
      <c r="AF392" s="225"/>
      <c r="AG392" s="220"/>
      <c r="AH392" s="220"/>
      <c r="AI392" s="220"/>
      <c r="AJ392" s="220"/>
      <c r="AK392" s="220"/>
      <c r="AL392" s="220"/>
      <c r="AM392" s="220"/>
      <c r="AN392" s="220"/>
      <c r="AO392" s="267"/>
      <c r="AP392" s="220"/>
      <c r="AQ392" s="224"/>
      <c r="AR392" s="224"/>
      <c r="AS392" s="224"/>
      <c r="AT392" s="224"/>
      <c r="AU392" s="224"/>
      <c r="AV392" s="224"/>
      <c r="AW392" s="224"/>
      <c r="AX392" s="224"/>
      <c r="AY392" s="224"/>
    </row>
    <row r="393">
      <c r="A393" s="219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5"/>
      <c r="AA393" s="225"/>
      <c r="AB393" s="225"/>
      <c r="AC393" s="225"/>
      <c r="AD393" s="225"/>
      <c r="AE393" s="225"/>
      <c r="AF393" s="225"/>
      <c r="AG393" s="220"/>
      <c r="AH393" s="220"/>
      <c r="AI393" s="220"/>
      <c r="AJ393" s="220"/>
      <c r="AK393" s="220"/>
      <c r="AL393" s="220"/>
      <c r="AM393" s="220"/>
      <c r="AN393" s="220"/>
      <c r="AO393" s="267"/>
      <c r="AP393" s="220"/>
      <c r="AQ393" s="224"/>
      <c r="AR393" s="224"/>
      <c r="AS393" s="224"/>
      <c r="AT393" s="224"/>
      <c r="AU393" s="224"/>
      <c r="AV393" s="224"/>
      <c r="AW393" s="224"/>
      <c r="AX393" s="224"/>
      <c r="AY393" s="224"/>
    </row>
    <row r="394">
      <c r="A394" s="219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5"/>
      <c r="AA394" s="225"/>
      <c r="AB394" s="225"/>
      <c r="AC394" s="225"/>
      <c r="AD394" s="225"/>
      <c r="AE394" s="225"/>
      <c r="AF394" s="225"/>
      <c r="AG394" s="220"/>
      <c r="AH394" s="220"/>
      <c r="AI394" s="220"/>
      <c r="AJ394" s="220"/>
      <c r="AK394" s="220"/>
      <c r="AL394" s="220"/>
      <c r="AM394" s="220"/>
      <c r="AN394" s="220"/>
      <c r="AO394" s="267"/>
      <c r="AP394" s="220"/>
      <c r="AQ394" s="224"/>
      <c r="AR394" s="224"/>
      <c r="AS394" s="224"/>
      <c r="AT394" s="224"/>
      <c r="AU394" s="224"/>
      <c r="AV394" s="224"/>
      <c r="AW394" s="224"/>
      <c r="AX394" s="224"/>
      <c r="AY394" s="224"/>
    </row>
    <row r="395">
      <c r="A395" s="219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5"/>
      <c r="AA395" s="225"/>
      <c r="AB395" s="225"/>
      <c r="AC395" s="225"/>
      <c r="AD395" s="225"/>
      <c r="AE395" s="225"/>
      <c r="AF395" s="225"/>
      <c r="AG395" s="220"/>
      <c r="AH395" s="220"/>
      <c r="AI395" s="220"/>
      <c r="AJ395" s="220"/>
      <c r="AK395" s="220"/>
      <c r="AL395" s="220"/>
      <c r="AM395" s="220"/>
      <c r="AN395" s="220"/>
      <c r="AO395" s="267"/>
      <c r="AP395" s="220"/>
      <c r="AQ395" s="224"/>
      <c r="AR395" s="224"/>
      <c r="AS395" s="224"/>
      <c r="AT395" s="224"/>
      <c r="AU395" s="224"/>
      <c r="AV395" s="224"/>
      <c r="AW395" s="224"/>
      <c r="AX395" s="224"/>
      <c r="AY395" s="224"/>
    </row>
    <row r="396">
      <c r="A396" s="219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5"/>
      <c r="AA396" s="225"/>
      <c r="AB396" s="225"/>
      <c r="AC396" s="225"/>
      <c r="AD396" s="225"/>
      <c r="AE396" s="225"/>
      <c r="AF396" s="225"/>
      <c r="AG396" s="220"/>
      <c r="AH396" s="220"/>
      <c r="AI396" s="220"/>
      <c r="AJ396" s="220"/>
      <c r="AK396" s="220"/>
      <c r="AL396" s="220"/>
      <c r="AM396" s="220"/>
      <c r="AN396" s="220"/>
      <c r="AO396" s="267"/>
      <c r="AP396" s="220"/>
      <c r="AQ396" s="224"/>
      <c r="AR396" s="224"/>
      <c r="AS396" s="224"/>
      <c r="AT396" s="224"/>
      <c r="AU396" s="224"/>
      <c r="AV396" s="224"/>
      <c r="AW396" s="224"/>
      <c r="AX396" s="224"/>
      <c r="AY396" s="224"/>
    </row>
    <row r="397">
      <c r="A397" s="219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5"/>
      <c r="AA397" s="225"/>
      <c r="AB397" s="225"/>
      <c r="AC397" s="225"/>
      <c r="AD397" s="225"/>
      <c r="AE397" s="225"/>
      <c r="AF397" s="225"/>
      <c r="AG397" s="220"/>
      <c r="AH397" s="220"/>
      <c r="AI397" s="220"/>
      <c r="AJ397" s="220"/>
      <c r="AK397" s="220"/>
      <c r="AL397" s="220"/>
      <c r="AM397" s="220"/>
      <c r="AN397" s="220"/>
      <c r="AO397" s="267"/>
      <c r="AP397" s="220"/>
      <c r="AQ397" s="224"/>
      <c r="AR397" s="224"/>
      <c r="AS397" s="224"/>
      <c r="AT397" s="224"/>
      <c r="AU397" s="224"/>
      <c r="AV397" s="224"/>
      <c r="AW397" s="224"/>
      <c r="AX397" s="224"/>
      <c r="AY397" s="224"/>
    </row>
    <row r="398">
      <c r="A398" s="219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5"/>
      <c r="AA398" s="225"/>
      <c r="AB398" s="225"/>
      <c r="AC398" s="225"/>
      <c r="AD398" s="225"/>
      <c r="AE398" s="225"/>
      <c r="AF398" s="225"/>
      <c r="AG398" s="220"/>
      <c r="AH398" s="220"/>
      <c r="AI398" s="220"/>
      <c r="AJ398" s="220"/>
      <c r="AK398" s="220"/>
      <c r="AL398" s="220"/>
      <c r="AM398" s="220"/>
      <c r="AN398" s="220"/>
      <c r="AO398" s="267"/>
      <c r="AP398" s="220"/>
      <c r="AQ398" s="224"/>
      <c r="AR398" s="224"/>
      <c r="AS398" s="224"/>
      <c r="AT398" s="224"/>
      <c r="AU398" s="224"/>
      <c r="AV398" s="224"/>
      <c r="AW398" s="224"/>
      <c r="AX398" s="224"/>
      <c r="AY398" s="224"/>
    </row>
    <row r="399">
      <c r="A399" s="219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5"/>
      <c r="AA399" s="225"/>
      <c r="AB399" s="225"/>
      <c r="AC399" s="225"/>
      <c r="AD399" s="225"/>
      <c r="AE399" s="225"/>
      <c r="AF399" s="225"/>
      <c r="AG399" s="220"/>
      <c r="AH399" s="220"/>
      <c r="AI399" s="220"/>
      <c r="AJ399" s="220"/>
      <c r="AK399" s="220"/>
      <c r="AL399" s="220"/>
      <c r="AM399" s="220"/>
      <c r="AN399" s="220"/>
      <c r="AO399" s="267"/>
      <c r="AP399" s="220"/>
      <c r="AQ399" s="224"/>
      <c r="AR399" s="224"/>
      <c r="AS399" s="224"/>
      <c r="AT399" s="224"/>
      <c r="AU399" s="224"/>
      <c r="AV399" s="224"/>
      <c r="AW399" s="224"/>
      <c r="AX399" s="224"/>
      <c r="AY399" s="224"/>
    </row>
    <row r="400">
      <c r="A400" s="219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5"/>
      <c r="AA400" s="225"/>
      <c r="AB400" s="225"/>
      <c r="AC400" s="225"/>
      <c r="AD400" s="225"/>
      <c r="AE400" s="225"/>
      <c r="AF400" s="225"/>
      <c r="AG400" s="220"/>
      <c r="AH400" s="220"/>
      <c r="AI400" s="220"/>
      <c r="AJ400" s="220"/>
      <c r="AK400" s="220"/>
      <c r="AL400" s="220"/>
      <c r="AM400" s="220"/>
      <c r="AN400" s="220"/>
      <c r="AO400" s="267"/>
      <c r="AP400" s="220"/>
      <c r="AQ400" s="224"/>
      <c r="AR400" s="224"/>
      <c r="AS400" s="224"/>
      <c r="AT400" s="224"/>
      <c r="AU400" s="224"/>
      <c r="AV400" s="224"/>
      <c r="AW400" s="224"/>
      <c r="AX400" s="224"/>
      <c r="AY400" s="224"/>
    </row>
    <row r="401">
      <c r="A401" s="219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5"/>
      <c r="AA401" s="225"/>
      <c r="AB401" s="225"/>
      <c r="AC401" s="225"/>
      <c r="AD401" s="225"/>
      <c r="AE401" s="225"/>
      <c r="AF401" s="225"/>
      <c r="AG401" s="220"/>
      <c r="AH401" s="220"/>
      <c r="AI401" s="220"/>
      <c r="AJ401" s="220"/>
      <c r="AK401" s="220"/>
      <c r="AL401" s="220"/>
      <c r="AM401" s="220"/>
      <c r="AN401" s="220"/>
      <c r="AO401" s="267"/>
      <c r="AP401" s="220"/>
      <c r="AQ401" s="224"/>
      <c r="AR401" s="224"/>
      <c r="AS401" s="224"/>
      <c r="AT401" s="224"/>
      <c r="AU401" s="224"/>
      <c r="AV401" s="224"/>
      <c r="AW401" s="224"/>
      <c r="AX401" s="224"/>
      <c r="AY401" s="224"/>
    </row>
    <row r="402">
      <c r="A402" s="219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5"/>
      <c r="AA402" s="225"/>
      <c r="AB402" s="225"/>
      <c r="AC402" s="225"/>
      <c r="AD402" s="225"/>
      <c r="AE402" s="225"/>
      <c r="AF402" s="225"/>
      <c r="AG402" s="220"/>
      <c r="AH402" s="220"/>
      <c r="AI402" s="220"/>
      <c r="AJ402" s="220"/>
      <c r="AK402" s="220"/>
      <c r="AL402" s="220"/>
      <c r="AM402" s="220"/>
      <c r="AN402" s="220"/>
      <c r="AO402" s="267"/>
      <c r="AP402" s="220"/>
      <c r="AQ402" s="224"/>
      <c r="AR402" s="224"/>
      <c r="AS402" s="224"/>
      <c r="AT402" s="224"/>
      <c r="AU402" s="224"/>
      <c r="AV402" s="224"/>
      <c r="AW402" s="224"/>
      <c r="AX402" s="224"/>
      <c r="AY402" s="224"/>
    </row>
    <row r="403">
      <c r="A403" s="219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5"/>
      <c r="AA403" s="225"/>
      <c r="AB403" s="225"/>
      <c r="AC403" s="225"/>
      <c r="AD403" s="225"/>
      <c r="AE403" s="225"/>
      <c r="AF403" s="225"/>
      <c r="AG403" s="220"/>
      <c r="AH403" s="220"/>
      <c r="AI403" s="220"/>
      <c r="AJ403" s="220"/>
      <c r="AK403" s="220"/>
      <c r="AL403" s="220"/>
      <c r="AM403" s="220"/>
      <c r="AN403" s="220"/>
      <c r="AO403" s="267"/>
      <c r="AP403" s="220"/>
      <c r="AQ403" s="224"/>
      <c r="AR403" s="224"/>
      <c r="AS403" s="224"/>
      <c r="AT403" s="224"/>
      <c r="AU403" s="224"/>
      <c r="AV403" s="224"/>
      <c r="AW403" s="224"/>
      <c r="AX403" s="224"/>
      <c r="AY403" s="224"/>
    </row>
    <row r="404">
      <c r="A404" s="219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5"/>
      <c r="AA404" s="225"/>
      <c r="AB404" s="225"/>
      <c r="AC404" s="225"/>
      <c r="AD404" s="225"/>
      <c r="AE404" s="225"/>
      <c r="AF404" s="225"/>
      <c r="AG404" s="220"/>
      <c r="AH404" s="220"/>
      <c r="AI404" s="220"/>
      <c r="AJ404" s="220"/>
      <c r="AK404" s="220"/>
      <c r="AL404" s="220"/>
      <c r="AM404" s="220"/>
      <c r="AN404" s="220"/>
      <c r="AO404" s="267"/>
      <c r="AP404" s="220"/>
      <c r="AQ404" s="224"/>
      <c r="AR404" s="224"/>
      <c r="AS404" s="224"/>
      <c r="AT404" s="224"/>
      <c r="AU404" s="224"/>
      <c r="AV404" s="224"/>
      <c r="AW404" s="224"/>
      <c r="AX404" s="224"/>
      <c r="AY404" s="224"/>
    </row>
    <row r="405">
      <c r="A405" s="219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5"/>
      <c r="AA405" s="225"/>
      <c r="AB405" s="225"/>
      <c r="AC405" s="225"/>
      <c r="AD405" s="225"/>
      <c r="AE405" s="225"/>
      <c r="AF405" s="225"/>
      <c r="AG405" s="220"/>
      <c r="AH405" s="220"/>
      <c r="AI405" s="220"/>
      <c r="AJ405" s="220"/>
      <c r="AK405" s="220"/>
      <c r="AL405" s="220"/>
      <c r="AM405" s="220"/>
      <c r="AN405" s="220"/>
      <c r="AO405" s="267"/>
      <c r="AP405" s="220"/>
      <c r="AQ405" s="224"/>
      <c r="AR405" s="224"/>
      <c r="AS405" s="224"/>
      <c r="AT405" s="224"/>
      <c r="AU405" s="224"/>
      <c r="AV405" s="224"/>
      <c r="AW405" s="224"/>
      <c r="AX405" s="224"/>
      <c r="AY405" s="224"/>
    </row>
    <row r="406">
      <c r="A406" s="219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5"/>
      <c r="AA406" s="225"/>
      <c r="AB406" s="225"/>
      <c r="AC406" s="225"/>
      <c r="AD406" s="225"/>
      <c r="AE406" s="225"/>
      <c r="AF406" s="225"/>
      <c r="AG406" s="220"/>
      <c r="AH406" s="220"/>
      <c r="AI406" s="220"/>
      <c r="AJ406" s="220"/>
      <c r="AK406" s="220"/>
      <c r="AL406" s="220"/>
      <c r="AM406" s="220"/>
      <c r="AN406" s="220"/>
      <c r="AO406" s="267"/>
      <c r="AP406" s="220"/>
      <c r="AQ406" s="224"/>
      <c r="AR406" s="224"/>
      <c r="AS406" s="224"/>
      <c r="AT406" s="224"/>
      <c r="AU406" s="224"/>
      <c r="AV406" s="224"/>
      <c r="AW406" s="224"/>
      <c r="AX406" s="224"/>
      <c r="AY406" s="224"/>
    </row>
    <row r="407">
      <c r="A407" s="219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5"/>
      <c r="AA407" s="225"/>
      <c r="AB407" s="225"/>
      <c r="AC407" s="225"/>
      <c r="AD407" s="225"/>
      <c r="AE407" s="225"/>
      <c r="AF407" s="225"/>
      <c r="AG407" s="220"/>
      <c r="AH407" s="220"/>
      <c r="AI407" s="220"/>
      <c r="AJ407" s="220"/>
      <c r="AK407" s="220"/>
      <c r="AL407" s="220"/>
      <c r="AM407" s="220"/>
      <c r="AN407" s="220"/>
      <c r="AO407" s="267"/>
      <c r="AP407" s="220"/>
      <c r="AQ407" s="224"/>
      <c r="AR407" s="224"/>
      <c r="AS407" s="224"/>
      <c r="AT407" s="224"/>
      <c r="AU407" s="224"/>
      <c r="AV407" s="224"/>
      <c r="AW407" s="224"/>
      <c r="AX407" s="224"/>
      <c r="AY407" s="224"/>
    </row>
    <row r="408">
      <c r="A408" s="219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5"/>
      <c r="AA408" s="225"/>
      <c r="AB408" s="225"/>
      <c r="AC408" s="225"/>
      <c r="AD408" s="225"/>
      <c r="AE408" s="225"/>
      <c r="AF408" s="225"/>
      <c r="AG408" s="220"/>
      <c r="AH408" s="220"/>
      <c r="AI408" s="220"/>
      <c r="AJ408" s="220"/>
      <c r="AK408" s="220"/>
      <c r="AL408" s="220"/>
      <c r="AM408" s="220"/>
      <c r="AN408" s="220"/>
      <c r="AO408" s="267"/>
      <c r="AP408" s="220"/>
      <c r="AQ408" s="224"/>
      <c r="AR408" s="224"/>
      <c r="AS408" s="224"/>
      <c r="AT408" s="224"/>
      <c r="AU408" s="224"/>
      <c r="AV408" s="224"/>
      <c r="AW408" s="224"/>
      <c r="AX408" s="224"/>
      <c r="AY408" s="224"/>
    </row>
    <row r="409">
      <c r="A409" s="219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5"/>
      <c r="AA409" s="225"/>
      <c r="AB409" s="225"/>
      <c r="AC409" s="225"/>
      <c r="AD409" s="225"/>
      <c r="AE409" s="225"/>
      <c r="AF409" s="225"/>
      <c r="AG409" s="220"/>
      <c r="AH409" s="220"/>
      <c r="AI409" s="220"/>
      <c r="AJ409" s="220"/>
      <c r="AK409" s="220"/>
      <c r="AL409" s="220"/>
      <c r="AM409" s="220"/>
      <c r="AN409" s="220"/>
      <c r="AO409" s="267"/>
      <c r="AP409" s="220"/>
      <c r="AQ409" s="224"/>
      <c r="AR409" s="224"/>
      <c r="AS409" s="224"/>
      <c r="AT409" s="224"/>
      <c r="AU409" s="224"/>
      <c r="AV409" s="224"/>
      <c r="AW409" s="224"/>
      <c r="AX409" s="224"/>
      <c r="AY409" s="224"/>
    </row>
    <row r="410">
      <c r="A410" s="219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5"/>
      <c r="AA410" s="225"/>
      <c r="AB410" s="225"/>
      <c r="AC410" s="225"/>
      <c r="AD410" s="225"/>
      <c r="AE410" s="225"/>
      <c r="AF410" s="225"/>
      <c r="AG410" s="220"/>
      <c r="AH410" s="220"/>
      <c r="AI410" s="220"/>
      <c r="AJ410" s="220"/>
      <c r="AK410" s="220"/>
      <c r="AL410" s="220"/>
      <c r="AM410" s="220"/>
      <c r="AN410" s="220"/>
      <c r="AO410" s="267"/>
      <c r="AP410" s="220"/>
      <c r="AQ410" s="224"/>
      <c r="AR410" s="224"/>
      <c r="AS410" s="224"/>
      <c r="AT410" s="224"/>
      <c r="AU410" s="224"/>
      <c r="AV410" s="224"/>
      <c r="AW410" s="224"/>
      <c r="AX410" s="224"/>
      <c r="AY410" s="224"/>
    </row>
    <row r="411">
      <c r="A411" s="219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5"/>
      <c r="AA411" s="225"/>
      <c r="AB411" s="225"/>
      <c r="AC411" s="225"/>
      <c r="AD411" s="225"/>
      <c r="AE411" s="225"/>
      <c r="AF411" s="225"/>
      <c r="AG411" s="220"/>
      <c r="AH411" s="220"/>
      <c r="AI411" s="220"/>
      <c r="AJ411" s="220"/>
      <c r="AK411" s="220"/>
      <c r="AL411" s="220"/>
      <c r="AM411" s="220"/>
      <c r="AN411" s="220"/>
      <c r="AO411" s="267"/>
      <c r="AP411" s="220"/>
      <c r="AQ411" s="224"/>
      <c r="AR411" s="224"/>
      <c r="AS411" s="224"/>
      <c r="AT411" s="224"/>
      <c r="AU411" s="224"/>
      <c r="AV411" s="224"/>
      <c r="AW411" s="224"/>
      <c r="AX411" s="224"/>
      <c r="AY411" s="224"/>
    </row>
    <row r="412">
      <c r="A412" s="219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5"/>
      <c r="AA412" s="225"/>
      <c r="AB412" s="225"/>
      <c r="AC412" s="225"/>
      <c r="AD412" s="225"/>
      <c r="AE412" s="225"/>
      <c r="AF412" s="225"/>
      <c r="AG412" s="220"/>
      <c r="AH412" s="220"/>
      <c r="AI412" s="220"/>
      <c r="AJ412" s="220"/>
      <c r="AK412" s="220"/>
      <c r="AL412" s="220"/>
      <c r="AM412" s="220"/>
      <c r="AN412" s="220"/>
      <c r="AO412" s="267"/>
      <c r="AP412" s="220"/>
      <c r="AQ412" s="224"/>
      <c r="AR412" s="224"/>
      <c r="AS412" s="224"/>
      <c r="AT412" s="224"/>
      <c r="AU412" s="224"/>
      <c r="AV412" s="224"/>
      <c r="AW412" s="224"/>
      <c r="AX412" s="224"/>
      <c r="AY412" s="224"/>
    </row>
    <row r="413">
      <c r="A413" s="219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5"/>
      <c r="AA413" s="225"/>
      <c r="AB413" s="225"/>
      <c r="AC413" s="225"/>
      <c r="AD413" s="225"/>
      <c r="AE413" s="225"/>
      <c r="AF413" s="225"/>
      <c r="AG413" s="220"/>
      <c r="AH413" s="220"/>
      <c r="AI413" s="220"/>
      <c r="AJ413" s="220"/>
      <c r="AK413" s="220"/>
      <c r="AL413" s="220"/>
      <c r="AM413" s="220"/>
      <c r="AN413" s="220"/>
      <c r="AO413" s="267"/>
      <c r="AP413" s="220"/>
      <c r="AQ413" s="224"/>
      <c r="AR413" s="224"/>
      <c r="AS413" s="224"/>
      <c r="AT413" s="224"/>
      <c r="AU413" s="224"/>
      <c r="AV413" s="224"/>
      <c r="AW413" s="224"/>
      <c r="AX413" s="224"/>
      <c r="AY413" s="224"/>
    </row>
    <row r="414">
      <c r="A414" s="219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5"/>
      <c r="AA414" s="225"/>
      <c r="AB414" s="225"/>
      <c r="AC414" s="225"/>
      <c r="AD414" s="225"/>
      <c r="AE414" s="225"/>
      <c r="AF414" s="225"/>
      <c r="AG414" s="220"/>
      <c r="AH414" s="220"/>
      <c r="AI414" s="220"/>
      <c r="AJ414" s="220"/>
      <c r="AK414" s="220"/>
      <c r="AL414" s="220"/>
      <c r="AM414" s="220"/>
      <c r="AN414" s="220"/>
      <c r="AO414" s="267"/>
      <c r="AP414" s="220"/>
      <c r="AQ414" s="224"/>
      <c r="AR414" s="224"/>
      <c r="AS414" s="224"/>
      <c r="AT414" s="224"/>
      <c r="AU414" s="224"/>
      <c r="AV414" s="224"/>
      <c r="AW414" s="224"/>
      <c r="AX414" s="224"/>
      <c r="AY414" s="224"/>
    </row>
    <row r="415">
      <c r="A415" s="219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5"/>
      <c r="AA415" s="225"/>
      <c r="AB415" s="225"/>
      <c r="AC415" s="225"/>
      <c r="AD415" s="225"/>
      <c r="AE415" s="225"/>
      <c r="AF415" s="225"/>
      <c r="AG415" s="220"/>
      <c r="AH415" s="220"/>
      <c r="AI415" s="220"/>
      <c r="AJ415" s="220"/>
      <c r="AK415" s="220"/>
      <c r="AL415" s="220"/>
      <c r="AM415" s="220"/>
      <c r="AN415" s="220"/>
      <c r="AO415" s="267"/>
      <c r="AP415" s="220"/>
      <c r="AQ415" s="224"/>
      <c r="AR415" s="224"/>
      <c r="AS415" s="224"/>
      <c r="AT415" s="224"/>
      <c r="AU415" s="224"/>
      <c r="AV415" s="224"/>
      <c r="AW415" s="224"/>
      <c r="AX415" s="224"/>
      <c r="AY415" s="224"/>
    </row>
    <row r="416">
      <c r="A416" s="219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5"/>
      <c r="AA416" s="225"/>
      <c r="AB416" s="225"/>
      <c r="AC416" s="225"/>
      <c r="AD416" s="225"/>
      <c r="AE416" s="225"/>
      <c r="AF416" s="225"/>
      <c r="AG416" s="220"/>
      <c r="AH416" s="220"/>
      <c r="AI416" s="220"/>
      <c r="AJ416" s="220"/>
      <c r="AK416" s="220"/>
      <c r="AL416" s="220"/>
      <c r="AM416" s="220"/>
      <c r="AN416" s="220"/>
      <c r="AO416" s="267"/>
      <c r="AP416" s="220"/>
      <c r="AQ416" s="224"/>
      <c r="AR416" s="224"/>
      <c r="AS416" s="224"/>
      <c r="AT416" s="224"/>
      <c r="AU416" s="224"/>
      <c r="AV416" s="224"/>
      <c r="AW416" s="224"/>
      <c r="AX416" s="224"/>
      <c r="AY416" s="224"/>
    </row>
    <row r="417">
      <c r="A417" s="219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5"/>
      <c r="AA417" s="225"/>
      <c r="AB417" s="225"/>
      <c r="AC417" s="225"/>
      <c r="AD417" s="225"/>
      <c r="AE417" s="225"/>
      <c r="AF417" s="225"/>
      <c r="AG417" s="220"/>
      <c r="AH417" s="220"/>
      <c r="AI417" s="220"/>
      <c r="AJ417" s="220"/>
      <c r="AK417" s="220"/>
      <c r="AL417" s="220"/>
      <c r="AM417" s="220"/>
      <c r="AN417" s="220"/>
      <c r="AO417" s="267"/>
      <c r="AP417" s="220"/>
      <c r="AQ417" s="224"/>
      <c r="AR417" s="224"/>
      <c r="AS417" s="224"/>
      <c r="AT417" s="224"/>
      <c r="AU417" s="224"/>
      <c r="AV417" s="224"/>
      <c r="AW417" s="224"/>
      <c r="AX417" s="224"/>
      <c r="AY417" s="224"/>
    </row>
    <row r="418">
      <c r="A418" s="219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5"/>
      <c r="AA418" s="225"/>
      <c r="AB418" s="225"/>
      <c r="AC418" s="225"/>
      <c r="AD418" s="225"/>
      <c r="AE418" s="225"/>
      <c r="AF418" s="225"/>
      <c r="AG418" s="220"/>
      <c r="AH418" s="220"/>
      <c r="AI418" s="220"/>
      <c r="AJ418" s="220"/>
      <c r="AK418" s="220"/>
      <c r="AL418" s="220"/>
      <c r="AM418" s="220"/>
      <c r="AN418" s="220"/>
      <c r="AO418" s="267"/>
      <c r="AP418" s="220"/>
      <c r="AQ418" s="224"/>
      <c r="AR418" s="224"/>
      <c r="AS418" s="224"/>
      <c r="AT418" s="224"/>
      <c r="AU418" s="224"/>
      <c r="AV418" s="224"/>
      <c r="AW418" s="224"/>
      <c r="AX418" s="224"/>
      <c r="AY418" s="224"/>
    </row>
    <row r="419">
      <c r="A419" s="219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5"/>
      <c r="AA419" s="225"/>
      <c r="AB419" s="225"/>
      <c r="AC419" s="225"/>
      <c r="AD419" s="225"/>
      <c r="AE419" s="225"/>
      <c r="AF419" s="225"/>
      <c r="AG419" s="220"/>
      <c r="AH419" s="220"/>
      <c r="AI419" s="220"/>
      <c r="AJ419" s="220"/>
      <c r="AK419" s="220"/>
      <c r="AL419" s="220"/>
      <c r="AM419" s="220"/>
      <c r="AN419" s="220"/>
      <c r="AO419" s="267"/>
      <c r="AP419" s="220"/>
      <c r="AQ419" s="224"/>
      <c r="AR419" s="224"/>
      <c r="AS419" s="224"/>
      <c r="AT419" s="224"/>
      <c r="AU419" s="224"/>
      <c r="AV419" s="224"/>
      <c r="AW419" s="224"/>
      <c r="AX419" s="224"/>
      <c r="AY419" s="224"/>
    </row>
    <row r="420">
      <c r="A420" s="219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5"/>
      <c r="AA420" s="225"/>
      <c r="AB420" s="225"/>
      <c r="AC420" s="225"/>
      <c r="AD420" s="225"/>
      <c r="AE420" s="225"/>
      <c r="AF420" s="225"/>
      <c r="AG420" s="220"/>
      <c r="AH420" s="220"/>
      <c r="AI420" s="220"/>
      <c r="AJ420" s="220"/>
      <c r="AK420" s="220"/>
      <c r="AL420" s="220"/>
      <c r="AM420" s="220"/>
      <c r="AN420" s="220"/>
      <c r="AO420" s="267"/>
      <c r="AP420" s="220"/>
      <c r="AQ420" s="224"/>
      <c r="AR420" s="224"/>
      <c r="AS420" s="224"/>
      <c r="AT420" s="224"/>
      <c r="AU420" s="224"/>
      <c r="AV420" s="224"/>
      <c r="AW420" s="224"/>
      <c r="AX420" s="224"/>
      <c r="AY420" s="224"/>
    </row>
    <row r="421">
      <c r="A421" s="219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5"/>
      <c r="AA421" s="225"/>
      <c r="AB421" s="225"/>
      <c r="AC421" s="225"/>
      <c r="AD421" s="225"/>
      <c r="AE421" s="225"/>
      <c r="AF421" s="225"/>
      <c r="AG421" s="220"/>
      <c r="AH421" s="220"/>
      <c r="AI421" s="220"/>
      <c r="AJ421" s="220"/>
      <c r="AK421" s="220"/>
      <c r="AL421" s="220"/>
      <c r="AM421" s="220"/>
      <c r="AN421" s="220"/>
      <c r="AO421" s="267"/>
      <c r="AP421" s="220"/>
      <c r="AQ421" s="224"/>
      <c r="AR421" s="224"/>
      <c r="AS421" s="224"/>
      <c r="AT421" s="224"/>
      <c r="AU421" s="224"/>
      <c r="AV421" s="224"/>
      <c r="AW421" s="224"/>
      <c r="AX421" s="224"/>
      <c r="AY421" s="224"/>
    </row>
    <row r="422">
      <c r="A422" s="219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5"/>
      <c r="AA422" s="225"/>
      <c r="AB422" s="225"/>
      <c r="AC422" s="225"/>
      <c r="AD422" s="225"/>
      <c r="AE422" s="225"/>
      <c r="AF422" s="225"/>
      <c r="AG422" s="220"/>
      <c r="AH422" s="220"/>
      <c r="AI422" s="220"/>
      <c r="AJ422" s="220"/>
      <c r="AK422" s="220"/>
      <c r="AL422" s="220"/>
      <c r="AM422" s="220"/>
      <c r="AN422" s="220"/>
      <c r="AO422" s="267"/>
      <c r="AP422" s="220"/>
      <c r="AQ422" s="224"/>
      <c r="AR422" s="224"/>
      <c r="AS422" s="224"/>
      <c r="AT422" s="224"/>
      <c r="AU422" s="224"/>
      <c r="AV422" s="224"/>
      <c r="AW422" s="224"/>
      <c r="AX422" s="224"/>
      <c r="AY422" s="224"/>
    </row>
    <row r="423">
      <c r="A423" s="219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5"/>
      <c r="AA423" s="225"/>
      <c r="AB423" s="225"/>
      <c r="AC423" s="225"/>
      <c r="AD423" s="225"/>
      <c r="AE423" s="225"/>
      <c r="AF423" s="225"/>
      <c r="AG423" s="220"/>
      <c r="AH423" s="220"/>
      <c r="AI423" s="220"/>
      <c r="AJ423" s="220"/>
      <c r="AK423" s="220"/>
      <c r="AL423" s="220"/>
      <c r="AM423" s="220"/>
      <c r="AN423" s="220"/>
      <c r="AO423" s="267"/>
      <c r="AP423" s="220"/>
      <c r="AQ423" s="224"/>
      <c r="AR423" s="224"/>
      <c r="AS423" s="224"/>
      <c r="AT423" s="224"/>
      <c r="AU423" s="224"/>
      <c r="AV423" s="224"/>
      <c r="AW423" s="224"/>
      <c r="AX423" s="224"/>
      <c r="AY423" s="224"/>
    </row>
    <row r="424">
      <c r="A424" s="219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5"/>
      <c r="AA424" s="225"/>
      <c r="AB424" s="225"/>
      <c r="AC424" s="225"/>
      <c r="AD424" s="225"/>
      <c r="AE424" s="225"/>
      <c r="AF424" s="225"/>
      <c r="AG424" s="220"/>
      <c r="AH424" s="220"/>
      <c r="AI424" s="220"/>
      <c r="AJ424" s="220"/>
      <c r="AK424" s="220"/>
      <c r="AL424" s="220"/>
      <c r="AM424" s="220"/>
      <c r="AN424" s="220"/>
      <c r="AO424" s="267"/>
      <c r="AP424" s="220"/>
      <c r="AQ424" s="224"/>
      <c r="AR424" s="224"/>
      <c r="AS424" s="224"/>
      <c r="AT424" s="224"/>
      <c r="AU424" s="224"/>
      <c r="AV424" s="224"/>
      <c r="AW424" s="224"/>
      <c r="AX424" s="224"/>
      <c r="AY424" s="224"/>
    </row>
    <row r="425">
      <c r="A425" s="219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5"/>
      <c r="AA425" s="225"/>
      <c r="AB425" s="225"/>
      <c r="AC425" s="225"/>
      <c r="AD425" s="225"/>
      <c r="AE425" s="225"/>
      <c r="AF425" s="225"/>
      <c r="AG425" s="220"/>
      <c r="AH425" s="220"/>
      <c r="AI425" s="220"/>
      <c r="AJ425" s="220"/>
      <c r="AK425" s="220"/>
      <c r="AL425" s="220"/>
      <c r="AM425" s="220"/>
      <c r="AN425" s="220"/>
      <c r="AO425" s="267"/>
      <c r="AP425" s="220"/>
      <c r="AQ425" s="224"/>
      <c r="AR425" s="224"/>
      <c r="AS425" s="224"/>
      <c r="AT425" s="224"/>
      <c r="AU425" s="224"/>
      <c r="AV425" s="224"/>
      <c r="AW425" s="224"/>
      <c r="AX425" s="224"/>
      <c r="AY425" s="224"/>
    </row>
    <row r="426">
      <c r="A426" s="219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5"/>
      <c r="AA426" s="225"/>
      <c r="AB426" s="225"/>
      <c r="AC426" s="225"/>
      <c r="AD426" s="225"/>
      <c r="AE426" s="225"/>
      <c r="AF426" s="225"/>
      <c r="AG426" s="220"/>
      <c r="AH426" s="220"/>
      <c r="AI426" s="220"/>
      <c r="AJ426" s="220"/>
      <c r="AK426" s="220"/>
      <c r="AL426" s="220"/>
      <c r="AM426" s="220"/>
      <c r="AN426" s="220"/>
      <c r="AO426" s="267"/>
      <c r="AP426" s="220"/>
      <c r="AQ426" s="224"/>
      <c r="AR426" s="224"/>
      <c r="AS426" s="224"/>
      <c r="AT426" s="224"/>
      <c r="AU426" s="224"/>
      <c r="AV426" s="224"/>
      <c r="AW426" s="224"/>
      <c r="AX426" s="224"/>
      <c r="AY426" s="224"/>
    </row>
    <row r="427">
      <c r="A427" s="219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5"/>
      <c r="AA427" s="225"/>
      <c r="AB427" s="225"/>
      <c r="AC427" s="225"/>
      <c r="AD427" s="225"/>
      <c r="AE427" s="225"/>
      <c r="AF427" s="225"/>
      <c r="AG427" s="220"/>
      <c r="AH427" s="220"/>
      <c r="AI427" s="220"/>
      <c r="AJ427" s="220"/>
      <c r="AK427" s="220"/>
      <c r="AL427" s="220"/>
      <c r="AM427" s="220"/>
      <c r="AN427" s="220"/>
      <c r="AO427" s="267"/>
      <c r="AP427" s="220"/>
      <c r="AQ427" s="224"/>
      <c r="AR427" s="224"/>
      <c r="AS427" s="224"/>
      <c r="AT427" s="224"/>
      <c r="AU427" s="224"/>
      <c r="AV427" s="224"/>
      <c r="AW427" s="224"/>
      <c r="AX427" s="224"/>
      <c r="AY427" s="224"/>
    </row>
    <row r="428">
      <c r="A428" s="219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5"/>
      <c r="AA428" s="225"/>
      <c r="AB428" s="225"/>
      <c r="AC428" s="225"/>
      <c r="AD428" s="225"/>
      <c r="AE428" s="225"/>
      <c r="AF428" s="225"/>
      <c r="AG428" s="220"/>
      <c r="AH428" s="220"/>
      <c r="AI428" s="220"/>
      <c r="AJ428" s="220"/>
      <c r="AK428" s="220"/>
      <c r="AL428" s="220"/>
      <c r="AM428" s="220"/>
      <c r="AN428" s="220"/>
      <c r="AO428" s="267"/>
      <c r="AP428" s="220"/>
      <c r="AQ428" s="224"/>
      <c r="AR428" s="224"/>
      <c r="AS428" s="224"/>
      <c r="AT428" s="224"/>
      <c r="AU428" s="224"/>
      <c r="AV428" s="224"/>
      <c r="AW428" s="224"/>
      <c r="AX428" s="224"/>
      <c r="AY428" s="224"/>
    </row>
    <row r="429">
      <c r="A429" s="219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5"/>
      <c r="AA429" s="225"/>
      <c r="AB429" s="225"/>
      <c r="AC429" s="225"/>
      <c r="AD429" s="225"/>
      <c r="AE429" s="225"/>
      <c r="AF429" s="225"/>
      <c r="AG429" s="220"/>
      <c r="AH429" s="220"/>
      <c r="AI429" s="220"/>
      <c r="AJ429" s="220"/>
      <c r="AK429" s="220"/>
      <c r="AL429" s="220"/>
      <c r="AM429" s="220"/>
      <c r="AN429" s="220"/>
      <c r="AO429" s="267"/>
      <c r="AP429" s="220"/>
      <c r="AQ429" s="224"/>
      <c r="AR429" s="224"/>
      <c r="AS429" s="224"/>
      <c r="AT429" s="224"/>
      <c r="AU429" s="224"/>
      <c r="AV429" s="224"/>
      <c r="AW429" s="224"/>
      <c r="AX429" s="224"/>
      <c r="AY429" s="224"/>
    </row>
    <row r="430">
      <c r="A430" s="219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5"/>
      <c r="AA430" s="225"/>
      <c r="AB430" s="225"/>
      <c r="AC430" s="225"/>
      <c r="AD430" s="225"/>
      <c r="AE430" s="225"/>
      <c r="AF430" s="225"/>
      <c r="AG430" s="220"/>
      <c r="AH430" s="220"/>
      <c r="AI430" s="220"/>
      <c r="AJ430" s="220"/>
      <c r="AK430" s="220"/>
      <c r="AL430" s="220"/>
      <c r="AM430" s="220"/>
      <c r="AN430" s="220"/>
      <c r="AO430" s="267"/>
      <c r="AP430" s="220"/>
      <c r="AQ430" s="224"/>
      <c r="AR430" s="224"/>
      <c r="AS430" s="224"/>
      <c r="AT430" s="224"/>
      <c r="AU430" s="224"/>
      <c r="AV430" s="224"/>
      <c r="AW430" s="224"/>
      <c r="AX430" s="224"/>
      <c r="AY430" s="224"/>
    </row>
    <row r="431">
      <c r="A431" s="219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5"/>
      <c r="AA431" s="225"/>
      <c r="AB431" s="225"/>
      <c r="AC431" s="225"/>
      <c r="AD431" s="225"/>
      <c r="AE431" s="225"/>
      <c r="AF431" s="225"/>
      <c r="AG431" s="220"/>
      <c r="AH431" s="220"/>
      <c r="AI431" s="220"/>
      <c r="AJ431" s="220"/>
      <c r="AK431" s="220"/>
      <c r="AL431" s="220"/>
      <c r="AM431" s="220"/>
      <c r="AN431" s="220"/>
      <c r="AO431" s="267"/>
      <c r="AP431" s="220"/>
      <c r="AQ431" s="224"/>
      <c r="AR431" s="224"/>
      <c r="AS431" s="224"/>
      <c r="AT431" s="224"/>
      <c r="AU431" s="224"/>
      <c r="AV431" s="224"/>
      <c r="AW431" s="224"/>
      <c r="AX431" s="224"/>
      <c r="AY431" s="224"/>
    </row>
    <row r="432">
      <c r="A432" s="219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5"/>
      <c r="AA432" s="225"/>
      <c r="AB432" s="225"/>
      <c r="AC432" s="225"/>
      <c r="AD432" s="225"/>
      <c r="AE432" s="225"/>
      <c r="AF432" s="225"/>
      <c r="AG432" s="220"/>
      <c r="AH432" s="220"/>
      <c r="AI432" s="220"/>
      <c r="AJ432" s="220"/>
      <c r="AK432" s="220"/>
      <c r="AL432" s="220"/>
      <c r="AM432" s="220"/>
      <c r="AN432" s="220"/>
      <c r="AO432" s="267"/>
      <c r="AP432" s="220"/>
      <c r="AQ432" s="224"/>
      <c r="AR432" s="224"/>
      <c r="AS432" s="224"/>
      <c r="AT432" s="224"/>
      <c r="AU432" s="224"/>
      <c r="AV432" s="224"/>
      <c r="AW432" s="224"/>
      <c r="AX432" s="224"/>
      <c r="AY432" s="224"/>
    </row>
    <row r="433">
      <c r="A433" s="219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5"/>
      <c r="AA433" s="225"/>
      <c r="AB433" s="225"/>
      <c r="AC433" s="225"/>
      <c r="AD433" s="225"/>
      <c r="AE433" s="225"/>
      <c r="AF433" s="225"/>
      <c r="AG433" s="220"/>
      <c r="AH433" s="220"/>
      <c r="AI433" s="220"/>
      <c r="AJ433" s="220"/>
      <c r="AK433" s="220"/>
      <c r="AL433" s="220"/>
      <c r="AM433" s="220"/>
      <c r="AN433" s="220"/>
      <c r="AO433" s="267"/>
      <c r="AP433" s="220"/>
      <c r="AQ433" s="224"/>
      <c r="AR433" s="224"/>
      <c r="AS433" s="224"/>
      <c r="AT433" s="224"/>
      <c r="AU433" s="224"/>
      <c r="AV433" s="224"/>
      <c r="AW433" s="224"/>
      <c r="AX433" s="224"/>
      <c r="AY433" s="224"/>
    </row>
    <row r="434">
      <c r="A434" s="219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5"/>
      <c r="AA434" s="225"/>
      <c r="AB434" s="225"/>
      <c r="AC434" s="225"/>
      <c r="AD434" s="225"/>
      <c r="AE434" s="225"/>
      <c r="AF434" s="225"/>
      <c r="AG434" s="220"/>
      <c r="AH434" s="220"/>
      <c r="AI434" s="220"/>
      <c r="AJ434" s="220"/>
      <c r="AK434" s="220"/>
      <c r="AL434" s="220"/>
      <c r="AM434" s="220"/>
      <c r="AN434" s="220"/>
      <c r="AO434" s="267"/>
      <c r="AP434" s="220"/>
      <c r="AQ434" s="224"/>
      <c r="AR434" s="224"/>
      <c r="AS434" s="224"/>
      <c r="AT434" s="224"/>
      <c r="AU434" s="224"/>
      <c r="AV434" s="224"/>
      <c r="AW434" s="224"/>
      <c r="AX434" s="224"/>
      <c r="AY434" s="224"/>
    </row>
    <row r="435">
      <c r="A435" s="219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5"/>
      <c r="AA435" s="225"/>
      <c r="AB435" s="225"/>
      <c r="AC435" s="225"/>
      <c r="AD435" s="225"/>
      <c r="AE435" s="225"/>
      <c r="AF435" s="225"/>
      <c r="AG435" s="220"/>
      <c r="AH435" s="220"/>
      <c r="AI435" s="220"/>
      <c r="AJ435" s="220"/>
      <c r="AK435" s="220"/>
      <c r="AL435" s="220"/>
      <c r="AM435" s="220"/>
      <c r="AN435" s="220"/>
      <c r="AO435" s="267"/>
      <c r="AP435" s="220"/>
      <c r="AQ435" s="224"/>
      <c r="AR435" s="224"/>
      <c r="AS435" s="224"/>
      <c r="AT435" s="224"/>
      <c r="AU435" s="224"/>
      <c r="AV435" s="224"/>
      <c r="AW435" s="224"/>
      <c r="AX435" s="224"/>
      <c r="AY435" s="224"/>
    </row>
    <row r="436">
      <c r="A436" s="219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5"/>
      <c r="AA436" s="225"/>
      <c r="AB436" s="225"/>
      <c r="AC436" s="225"/>
      <c r="AD436" s="225"/>
      <c r="AE436" s="225"/>
      <c r="AF436" s="225"/>
      <c r="AG436" s="220"/>
      <c r="AH436" s="220"/>
      <c r="AI436" s="220"/>
      <c r="AJ436" s="220"/>
      <c r="AK436" s="220"/>
      <c r="AL436" s="220"/>
      <c r="AM436" s="220"/>
      <c r="AN436" s="220"/>
      <c r="AO436" s="267"/>
      <c r="AP436" s="220"/>
      <c r="AQ436" s="224"/>
      <c r="AR436" s="224"/>
      <c r="AS436" s="224"/>
      <c r="AT436" s="224"/>
      <c r="AU436" s="224"/>
      <c r="AV436" s="224"/>
      <c r="AW436" s="224"/>
      <c r="AX436" s="224"/>
      <c r="AY436" s="224"/>
    </row>
    <row r="437">
      <c r="A437" s="219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5"/>
      <c r="AA437" s="225"/>
      <c r="AB437" s="225"/>
      <c r="AC437" s="225"/>
      <c r="AD437" s="225"/>
      <c r="AE437" s="225"/>
      <c r="AF437" s="225"/>
      <c r="AG437" s="220"/>
      <c r="AH437" s="220"/>
      <c r="AI437" s="220"/>
      <c r="AJ437" s="220"/>
      <c r="AK437" s="220"/>
      <c r="AL437" s="220"/>
      <c r="AM437" s="220"/>
      <c r="AN437" s="220"/>
      <c r="AO437" s="267"/>
      <c r="AP437" s="220"/>
      <c r="AQ437" s="224"/>
      <c r="AR437" s="224"/>
      <c r="AS437" s="224"/>
      <c r="AT437" s="224"/>
      <c r="AU437" s="224"/>
      <c r="AV437" s="224"/>
      <c r="AW437" s="224"/>
      <c r="AX437" s="224"/>
      <c r="AY437" s="224"/>
    </row>
    <row r="438">
      <c r="A438" s="219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5"/>
      <c r="AA438" s="225"/>
      <c r="AB438" s="225"/>
      <c r="AC438" s="225"/>
      <c r="AD438" s="225"/>
      <c r="AE438" s="225"/>
      <c r="AF438" s="225"/>
      <c r="AG438" s="220"/>
      <c r="AH438" s="220"/>
      <c r="AI438" s="220"/>
      <c r="AJ438" s="220"/>
      <c r="AK438" s="220"/>
      <c r="AL438" s="220"/>
      <c r="AM438" s="220"/>
      <c r="AN438" s="220"/>
      <c r="AO438" s="267"/>
      <c r="AP438" s="220"/>
      <c r="AQ438" s="224"/>
      <c r="AR438" s="224"/>
      <c r="AS438" s="224"/>
      <c r="AT438" s="224"/>
      <c r="AU438" s="224"/>
      <c r="AV438" s="224"/>
      <c r="AW438" s="224"/>
      <c r="AX438" s="224"/>
      <c r="AY438" s="224"/>
    </row>
    <row r="439">
      <c r="A439" s="219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5"/>
      <c r="AA439" s="225"/>
      <c r="AB439" s="225"/>
      <c r="AC439" s="225"/>
      <c r="AD439" s="225"/>
      <c r="AE439" s="225"/>
      <c r="AF439" s="225"/>
      <c r="AG439" s="220"/>
      <c r="AH439" s="220"/>
      <c r="AI439" s="220"/>
      <c r="AJ439" s="220"/>
      <c r="AK439" s="220"/>
      <c r="AL439" s="220"/>
      <c r="AM439" s="220"/>
      <c r="AN439" s="220"/>
      <c r="AO439" s="267"/>
      <c r="AP439" s="220"/>
      <c r="AQ439" s="224"/>
      <c r="AR439" s="224"/>
      <c r="AS439" s="224"/>
      <c r="AT439" s="224"/>
      <c r="AU439" s="224"/>
      <c r="AV439" s="224"/>
      <c r="AW439" s="224"/>
      <c r="AX439" s="224"/>
      <c r="AY439" s="224"/>
    </row>
    <row r="440">
      <c r="A440" s="219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5"/>
      <c r="AA440" s="225"/>
      <c r="AB440" s="225"/>
      <c r="AC440" s="225"/>
      <c r="AD440" s="225"/>
      <c r="AE440" s="225"/>
      <c r="AF440" s="225"/>
      <c r="AG440" s="220"/>
      <c r="AH440" s="220"/>
      <c r="AI440" s="220"/>
      <c r="AJ440" s="220"/>
      <c r="AK440" s="220"/>
      <c r="AL440" s="220"/>
      <c r="AM440" s="220"/>
      <c r="AN440" s="220"/>
      <c r="AO440" s="267"/>
      <c r="AP440" s="220"/>
      <c r="AQ440" s="224"/>
      <c r="AR440" s="224"/>
      <c r="AS440" s="224"/>
      <c r="AT440" s="224"/>
      <c r="AU440" s="224"/>
      <c r="AV440" s="224"/>
      <c r="AW440" s="224"/>
      <c r="AX440" s="224"/>
      <c r="AY440" s="224"/>
    </row>
    <row r="441">
      <c r="A441" s="219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5"/>
      <c r="AA441" s="225"/>
      <c r="AB441" s="225"/>
      <c r="AC441" s="225"/>
      <c r="AD441" s="225"/>
      <c r="AE441" s="225"/>
      <c r="AF441" s="225"/>
      <c r="AG441" s="220"/>
      <c r="AH441" s="220"/>
      <c r="AI441" s="220"/>
      <c r="AJ441" s="220"/>
      <c r="AK441" s="220"/>
      <c r="AL441" s="220"/>
      <c r="AM441" s="220"/>
      <c r="AN441" s="220"/>
      <c r="AO441" s="267"/>
      <c r="AP441" s="220"/>
      <c r="AQ441" s="224"/>
      <c r="AR441" s="224"/>
      <c r="AS441" s="224"/>
      <c r="AT441" s="224"/>
      <c r="AU441" s="224"/>
      <c r="AV441" s="224"/>
      <c r="AW441" s="224"/>
      <c r="AX441" s="224"/>
      <c r="AY441" s="224"/>
    </row>
    <row r="442">
      <c r="A442" s="219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5"/>
      <c r="AA442" s="225"/>
      <c r="AB442" s="225"/>
      <c r="AC442" s="225"/>
      <c r="AD442" s="225"/>
      <c r="AE442" s="225"/>
      <c r="AF442" s="225"/>
      <c r="AG442" s="220"/>
      <c r="AH442" s="220"/>
      <c r="AI442" s="220"/>
      <c r="AJ442" s="220"/>
      <c r="AK442" s="220"/>
      <c r="AL442" s="220"/>
      <c r="AM442" s="220"/>
      <c r="AN442" s="220"/>
      <c r="AO442" s="267"/>
      <c r="AP442" s="220"/>
      <c r="AQ442" s="224"/>
      <c r="AR442" s="224"/>
      <c r="AS442" s="224"/>
      <c r="AT442" s="224"/>
      <c r="AU442" s="224"/>
      <c r="AV442" s="224"/>
      <c r="AW442" s="224"/>
      <c r="AX442" s="224"/>
      <c r="AY442" s="224"/>
    </row>
    <row r="443">
      <c r="A443" s="219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5"/>
      <c r="AA443" s="225"/>
      <c r="AB443" s="225"/>
      <c r="AC443" s="225"/>
      <c r="AD443" s="225"/>
      <c r="AE443" s="225"/>
      <c r="AF443" s="225"/>
      <c r="AG443" s="220"/>
      <c r="AH443" s="220"/>
      <c r="AI443" s="220"/>
      <c r="AJ443" s="220"/>
      <c r="AK443" s="220"/>
      <c r="AL443" s="220"/>
      <c r="AM443" s="220"/>
      <c r="AN443" s="220"/>
      <c r="AO443" s="267"/>
      <c r="AP443" s="220"/>
      <c r="AQ443" s="224"/>
      <c r="AR443" s="224"/>
      <c r="AS443" s="224"/>
      <c r="AT443" s="224"/>
      <c r="AU443" s="224"/>
      <c r="AV443" s="224"/>
      <c r="AW443" s="224"/>
      <c r="AX443" s="224"/>
      <c r="AY443" s="224"/>
    </row>
    <row r="444">
      <c r="A444" s="219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5"/>
      <c r="AA444" s="225"/>
      <c r="AB444" s="225"/>
      <c r="AC444" s="225"/>
      <c r="AD444" s="225"/>
      <c r="AE444" s="225"/>
      <c r="AF444" s="225"/>
      <c r="AG444" s="220"/>
      <c r="AH444" s="220"/>
      <c r="AI444" s="220"/>
      <c r="AJ444" s="220"/>
      <c r="AK444" s="220"/>
      <c r="AL444" s="220"/>
      <c r="AM444" s="220"/>
      <c r="AN444" s="220"/>
      <c r="AO444" s="267"/>
      <c r="AP444" s="220"/>
      <c r="AQ444" s="224"/>
      <c r="AR444" s="224"/>
      <c r="AS444" s="224"/>
      <c r="AT444" s="224"/>
      <c r="AU444" s="224"/>
      <c r="AV444" s="224"/>
      <c r="AW444" s="224"/>
      <c r="AX444" s="224"/>
      <c r="AY444" s="224"/>
    </row>
    <row r="445">
      <c r="A445" s="219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5"/>
      <c r="AA445" s="225"/>
      <c r="AB445" s="225"/>
      <c r="AC445" s="225"/>
      <c r="AD445" s="225"/>
      <c r="AE445" s="225"/>
      <c r="AF445" s="225"/>
      <c r="AG445" s="220"/>
      <c r="AH445" s="220"/>
      <c r="AI445" s="220"/>
      <c r="AJ445" s="220"/>
      <c r="AK445" s="220"/>
      <c r="AL445" s="220"/>
      <c r="AM445" s="220"/>
      <c r="AN445" s="220"/>
      <c r="AO445" s="267"/>
      <c r="AP445" s="220"/>
      <c r="AQ445" s="224"/>
      <c r="AR445" s="224"/>
      <c r="AS445" s="224"/>
      <c r="AT445" s="224"/>
      <c r="AU445" s="224"/>
      <c r="AV445" s="224"/>
      <c r="AW445" s="224"/>
      <c r="AX445" s="224"/>
      <c r="AY445" s="224"/>
    </row>
    <row r="446">
      <c r="A446" s="219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5"/>
      <c r="AA446" s="225"/>
      <c r="AB446" s="225"/>
      <c r="AC446" s="225"/>
      <c r="AD446" s="225"/>
      <c r="AE446" s="225"/>
      <c r="AF446" s="225"/>
      <c r="AG446" s="220"/>
      <c r="AH446" s="220"/>
      <c r="AI446" s="220"/>
      <c r="AJ446" s="220"/>
      <c r="AK446" s="220"/>
      <c r="AL446" s="220"/>
      <c r="AM446" s="220"/>
      <c r="AN446" s="220"/>
      <c r="AO446" s="267"/>
      <c r="AP446" s="220"/>
      <c r="AQ446" s="224"/>
      <c r="AR446" s="224"/>
      <c r="AS446" s="224"/>
      <c r="AT446" s="224"/>
      <c r="AU446" s="224"/>
      <c r="AV446" s="224"/>
      <c r="AW446" s="224"/>
      <c r="AX446" s="224"/>
      <c r="AY446" s="224"/>
    </row>
    <row r="447">
      <c r="A447" s="219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5"/>
      <c r="AA447" s="225"/>
      <c r="AB447" s="225"/>
      <c r="AC447" s="225"/>
      <c r="AD447" s="225"/>
      <c r="AE447" s="225"/>
      <c r="AF447" s="225"/>
      <c r="AG447" s="220"/>
      <c r="AH447" s="220"/>
      <c r="AI447" s="220"/>
      <c r="AJ447" s="220"/>
      <c r="AK447" s="220"/>
      <c r="AL447" s="220"/>
      <c r="AM447" s="220"/>
      <c r="AN447" s="220"/>
      <c r="AO447" s="267"/>
      <c r="AP447" s="220"/>
      <c r="AQ447" s="224"/>
      <c r="AR447" s="224"/>
      <c r="AS447" s="224"/>
      <c r="AT447" s="224"/>
      <c r="AU447" s="224"/>
      <c r="AV447" s="224"/>
      <c r="AW447" s="224"/>
      <c r="AX447" s="224"/>
      <c r="AY447" s="224"/>
    </row>
    <row r="448">
      <c r="A448" s="219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5"/>
      <c r="AA448" s="225"/>
      <c r="AB448" s="225"/>
      <c r="AC448" s="225"/>
      <c r="AD448" s="225"/>
      <c r="AE448" s="225"/>
      <c r="AF448" s="225"/>
      <c r="AG448" s="220"/>
      <c r="AH448" s="220"/>
      <c r="AI448" s="220"/>
      <c r="AJ448" s="220"/>
      <c r="AK448" s="220"/>
      <c r="AL448" s="220"/>
      <c r="AM448" s="220"/>
      <c r="AN448" s="220"/>
      <c r="AO448" s="267"/>
      <c r="AP448" s="220"/>
      <c r="AQ448" s="224"/>
      <c r="AR448" s="224"/>
      <c r="AS448" s="224"/>
      <c r="AT448" s="224"/>
      <c r="AU448" s="224"/>
      <c r="AV448" s="224"/>
      <c r="AW448" s="224"/>
      <c r="AX448" s="224"/>
      <c r="AY448" s="224"/>
    </row>
    <row r="449">
      <c r="A449" s="219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5"/>
      <c r="AA449" s="225"/>
      <c r="AB449" s="225"/>
      <c r="AC449" s="225"/>
      <c r="AD449" s="225"/>
      <c r="AE449" s="225"/>
      <c r="AF449" s="225"/>
      <c r="AG449" s="220"/>
      <c r="AH449" s="220"/>
      <c r="AI449" s="220"/>
      <c r="AJ449" s="220"/>
      <c r="AK449" s="220"/>
      <c r="AL449" s="220"/>
      <c r="AM449" s="220"/>
      <c r="AN449" s="220"/>
      <c r="AO449" s="267"/>
      <c r="AP449" s="220"/>
      <c r="AQ449" s="224"/>
      <c r="AR449" s="224"/>
      <c r="AS449" s="224"/>
      <c r="AT449" s="224"/>
      <c r="AU449" s="224"/>
      <c r="AV449" s="224"/>
      <c r="AW449" s="224"/>
      <c r="AX449" s="224"/>
      <c r="AY449" s="224"/>
    </row>
    <row r="450">
      <c r="A450" s="219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5"/>
      <c r="AA450" s="225"/>
      <c r="AB450" s="225"/>
      <c r="AC450" s="225"/>
      <c r="AD450" s="225"/>
      <c r="AE450" s="225"/>
      <c r="AF450" s="225"/>
      <c r="AG450" s="220"/>
      <c r="AH450" s="220"/>
      <c r="AI450" s="220"/>
      <c r="AJ450" s="220"/>
      <c r="AK450" s="220"/>
      <c r="AL450" s="220"/>
      <c r="AM450" s="220"/>
      <c r="AN450" s="220"/>
      <c r="AO450" s="267"/>
      <c r="AP450" s="220"/>
      <c r="AQ450" s="224"/>
      <c r="AR450" s="224"/>
      <c r="AS450" s="224"/>
      <c r="AT450" s="224"/>
      <c r="AU450" s="224"/>
      <c r="AV450" s="224"/>
      <c r="AW450" s="224"/>
      <c r="AX450" s="224"/>
      <c r="AY450" s="224"/>
    </row>
    <row r="451">
      <c r="A451" s="219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5"/>
      <c r="AA451" s="225"/>
      <c r="AB451" s="225"/>
      <c r="AC451" s="225"/>
      <c r="AD451" s="225"/>
      <c r="AE451" s="225"/>
      <c r="AF451" s="225"/>
      <c r="AG451" s="220"/>
      <c r="AH451" s="220"/>
      <c r="AI451" s="220"/>
      <c r="AJ451" s="220"/>
      <c r="AK451" s="220"/>
      <c r="AL451" s="220"/>
      <c r="AM451" s="220"/>
      <c r="AN451" s="220"/>
      <c r="AO451" s="267"/>
      <c r="AP451" s="220"/>
      <c r="AQ451" s="224"/>
      <c r="AR451" s="224"/>
      <c r="AS451" s="224"/>
      <c r="AT451" s="224"/>
      <c r="AU451" s="224"/>
      <c r="AV451" s="224"/>
      <c r="AW451" s="224"/>
      <c r="AX451" s="224"/>
      <c r="AY451" s="224"/>
    </row>
    <row r="452">
      <c r="A452" s="219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5"/>
      <c r="AA452" s="225"/>
      <c r="AB452" s="225"/>
      <c r="AC452" s="225"/>
      <c r="AD452" s="225"/>
      <c r="AE452" s="225"/>
      <c r="AF452" s="225"/>
      <c r="AG452" s="220"/>
      <c r="AH452" s="220"/>
      <c r="AI452" s="220"/>
      <c r="AJ452" s="220"/>
      <c r="AK452" s="220"/>
      <c r="AL452" s="220"/>
      <c r="AM452" s="220"/>
      <c r="AN452" s="220"/>
      <c r="AO452" s="267"/>
      <c r="AP452" s="220"/>
      <c r="AQ452" s="224"/>
      <c r="AR452" s="224"/>
      <c r="AS452" s="224"/>
      <c r="AT452" s="224"/>
      <c r="AU452" s="224"/>
      <c r="AV452" s="224"/>
      <c r="AW452" s="224"/>
      <c r="AX452" s="224"/>
      <c r="AY452" s="224"/>
    </row>
    <row r="453">
      <c r="A453" s="219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5"/>
      <c r="AA453" s="225"/>
      <c r="AB453" s="225"/>
      <c r="AC453" s="225"/>
      <c r="AD453" s="225"/>
      <c r="AE453" s="225"/>
      <c r="AF453" s="225"/>
      <c r="AG453" s="220"/>
      <c r="AH453" s="220"/>
      <c r="AI453" s="220"/>
      <c r="AJ453" s="220"/>
      <c r="AK453" s="220"/>
      <c r="AL453" s="220"/>
      <c r="AM453" s="220"/>
      <c r="AN453" s="220"/>
      <c r="AO453" s="267"/>
      <c r="AP453" s="220"/>
      <c r="AQ453" s="224"/>
      <c r="AR453" s="224"/>
      <c r="AS453" s="224"/>
      <c r="AT453" s="224"/>
      <c r="AU453" s="224"/>
      <c r="AV453" s="224"/>
      <c r="AW453" s="224"/>
      <c r="AX453" s="224"/>
      <c r="AY453" s="224"/>
    </row>
    <row r="454">
      <c r="A454" s="219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5"/>
      <c r="AA454" s="225"/>
      <c r="AB454" s="225"/>
      <c r="AC454" s="225"/>
      <c r="AD454" s="225"/>
      <c r="AE454" s="225"/>
      <c r="AF454" s="225"/>
      <c r="AG454" s="220"/>
      <c r="AH454" s="220"/>
      <c r="AI454" s="220"/>
      <c r="AJ454" s="220"/>
      <c r="AK454" s="220"/>
      <c r="AL454" s="220"/>
      <c r="AM454" s="220"/>
      <c r="AN454" s="220"/>
      <c r="AO454" s="267"/>
      <c r="AP454" s="220"/>
      <c r="AQ454" s="224"/>
      <c r="AR454" s="224"/>
      <c r="AS454" s="224"/>
      <c r="AT454" s="224"/>
      <c r="AU454" s="224"/>
      <c r="AV454" s="224"/>
      <c r="AW454" s="224"/>
      <c r="AX454" s="224"/>
      <c r="AY454" s="224"/>
    </row>
    <row r="455">
      <c r="A455" s="219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5"/>
      <c r="AA455" s="225"/>
      <c r="AB455" s="225"/>
      <c r="AC455" s="225"/>
      <c r="AD455" s="225"/>
      <c r="AE455" s="225"/>
      <c r="AF455" s="225"/>
      <c r="AG455" s="220"/>
      <c r="AH455" s="220"/>
      <c r="AI455" s="220"/>
      <c r="AJ455" s="220"/>
      <c r="AK455" s="220"/>
      <c r="AL455" s="220"/>
      <c r="AM455" s="220"/>
      <c r="AN455" s="220"/>
      <c r="AO455" s="267"/>
      <c r="AP455" s="220"/>
      <c r="AQ455" s="224"/>
      <c r="AR455" s="224"/>
      <c r="AS455" s="224"/>
      <c r="AT455" s="224"/>
      <c r="AU455" s="224"/>
      <c r="AV455" s="224"/>
      <c r="AW455" s="224"/>
      <c r="AX455" s="224"/>
      <c r="AY455" s="224"/>
    </row>
    <row r="456">
      <c r="A456" s="219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5"/>
      <c r="AA456" s="225"/>
      <c r="AB456" s="225"/>
      <c r="AC456" s="225"/>
      <c r="AD456" s="225"/>
      <c r="AE456" s="225"/>
      <c r="AF456" s="225"/>
      <c r="AG456" s="220"/>
      <c r="AH456" s="220"/>
      <c r="AI456" s="220"/>
      <c r="AJ456" s="220"/>
      <c r="AK456" s="220"/>
      <c r="AL456" s="220"/>
      <c r="AM456" s="220"/>
      <c r="AN456" s="220"/>
      <c r="AO456" s="267"/>
      <c r="AP456" s="220"/>
      <c r="AQ456" s="224"/>
      <c r="AR456" s="224"/>
      <c r="AS456" s="224"/>
      <c r="AT456" s="224"/>
      <c r="AU456" s="224"/>
      <c r="AV456" s="224"/>
      <c r="AW456" s="224"/>
      <c r="AX456" s="224"/>
      <c r="AY456" s="224"/>
    </row>
    <row r="457">
      <c r="A457" s="219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5"/>
      <c r="AA457" s="225"/>
      <c r="AB457" s="225"/>
      <c r="AC457" s="225"/>
      <c r="AD457" s="225"/>
      <c r="AE457" s="225"/>
      <c r="AF457" s="225"/>
      <c r="AG457" s="220"/>
      <c r="AH457" s="220"/>
      <c r="AI457" s="220"/>
      <c r="AJ457" s="220"/>
      <c r="AK457" s="220"/>
      <c r="AL457" s="220"/>
      <c r="AM457" s="220"/>
      <c r="AN457" s="220"/>
      <c r="AO457" s="267"/>
      <c r="AP457" s="220"/>
      <c r="AQ457" s="224"/>
      <c r="AR457" s="224"/>
      <c r="AS457" s="224"/>
      <c r="AT457" s="224"/>
      <c r="AU457" s="224"/>
      <c r="AV457" s="224"/>
      <c r="AW457" s="224"/>
      <c r="AX457" s="224"/>
      <c r="AY457" s="224"/>
    </row>
    <row r="458">
      <c r="A458" s="219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5"/>
      <c r="AA458" s="225"/>
      <c r="AB458" s="225"/>
      <c r="AC458" s="225"/>
      <c r="AD458" s="225"/>
      <c r="AE458" s="225"/>
      <c r="AF458" s="225"/>
      <c r="AG458" s="220"/>
      <c r="AH458" s="220"/>
      <c r="AI458" s="220"/>
      <c r="AJ458" s="220"/>
      <c r="AK458" s="220"/>
      <c r="AL458" s="220"/>
      <c r="AM458" s="220"/>
      <c r="AN458" s="220"/>
      <c r="AO458" s="267"/>
      <c r="AP458" s="220"/>
      <c r="AQ458" s="224"/>
      <c r="AR458" s="224"/>
      <c r="AS458" s="224"/>
      <c r="AT458" s="224"/>
      <c r="AU458" s="224"/>
      <c r="AV458" s="224"/>
      <c r="AW458" s="224"/>
      <c r="AX458" s="224"/>
      <c r="AY458" s="224"/>
    </row>
    <row r="459">
      <c r="A459" s="219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5"/>
      <c r="AA459" s="225"/>
      <c r="AB459" s="225"/>
      <c r="AC459" s="225"/>
      <c r="AD459" s="225"/>
      <c r="AE459" s="225"/>
      <c r="AF459" s="225"/>
      <c r="AG459" s="220"/>
      <c r="AH459" s="220"/>
      <c r="AI459" s="220"/>
      <c r="AJ459" s="220"/>
      <c r="AK459" s="220"/>
      <c r="AL459" s="220"/>
      <c r="AM459" s="220"/>
      <c r="AN459" s="220"/>
      <c r="AO459" s="267"/>
      <c r="AP459" s="220"/>
      <c r="AQ459" s="224"/>
      <c r="AR459" s="224"/>
      <c r="AS459" s="224"/>
      <c r="AT459" s="224"/>
      <c r="AU459" s="224"/>
      <c r="AV459" s="224"/>
      <c r="AW459" s="224"/>
      <c r="AX459" s="224"/>
      <c r="AY459" s="224"/>
    </row>
    <row r="460">
      <c r="A460" s="219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5"/>
      <c r="AA460" s="225"/>
      <c r="AB460" s="225"/>
      <c r="AC460" s="225"/>
      <c r="AD460" s="225"/>
      <c r="AE460" s="225"/>
      <c r="AF460" s="225"/>
      <c r="AG460" s="220"/>
      <c r="AH460" s="220"/>
      <c r="AI460" s="220"/>
      <c r="AJ460" s="220"/>
      <c r="AK460" s="220"/>
      <c r="AL460" s="220"/>
      <c r="AM460" s="220"/>
      <c r="AN460" s="220"/>
      <c r="AO460" s="267"/>
      <c r="AP460" s="220"/>
      <c r="AQ460" s="224"/>
      <c r="AR460" s="224"/>
      <c r="AS460" s="224"/>
      <c r="AT460" s="224"/>
      <c r="AU460" s="224"/>
      <c r="AV460" s="224"/>
      <c r="AW460" s="224"/>
      <c r="AX460" s="224"/>
      <c r="AY460" s="224"/>
    </row>
    <row r="461">
      <c r="A461" s="219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5"/>
      <c r="AA461" s="225"/>
      <c r="AB461" s="225"/>
      <c r="AC461" s="225"/>
      <c r="AD461" s="225"/>
      <c r="AE461" s="225"/>
      <c r="AF461" s="225"/>
      <c r="AG461" s="220"/>
      <c r="AH461" s="220"/>
      <c r="AI461" s="220"/>
      <c r="AJ461" s="220"/>
      <c r="AK461" s="220"/>
      <c r="AL461" s="220"/>
      <c r="AM461" s="220"/>
      <c r="AN461" s="220"/>
      <c r="AO461" s="267"/>
      <c r="AP461" s="220"/>
      <c r="AQ461" s="224"/>
      <c r="AR461" s="224"/>
      <c r="AS461" s="224"/>
      <c r="AT461" s="224"/>
      <c r="AU461" s="224"/>
      <c r="AV461" s="224"/>
      <c r="AW461" s="224"/>
      <c r="AX461" s="224"/>
      <c r="AY461" s="224"/>
    </row>
    <row r="462">
      <c r="A462" s="219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5"/>
      <c r="AA462" s="225"/>
      <c r="AB462" s="225"/>
      <c r="AC462" s="225"/>
      <c r="AD462" s="225"/>
      <c r="AE462" s="225"/>
      <c r="AF462" s="225"/>
      <c r="AG462" s="220"/>
      <c r="AH462" s="220"/>
      <c r="AI462" s="220"/>
      <c r="AJ462" s="220"/>
      <c r="AK462" s="220"/>
      <c r="AL462" s="220"/>
      <c r="AM462" s="220"/>
      <c r="AN462" s="220"/>
      <c r="AO462" s="267"/>
      <c r="AP462" s="220"/>
      <c r="AQ462" s="224"/>
      <c r="AR462" s="224"/>
      <c r="AS462" s="224"/>
      <c r="AT462" s="224"/>
      <c r="AU462" s="224"/>
      <c r="AV462" s="224"/>
      <c r="AW462" s="224"/>
      <c r="AX462" s="224"/>
      <c r="AY462" s="224"/>
    </row>
    <row r="463">
      <c r="A463" s="219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5"/>
      <c r="AA463" s="225"/>
      <c r="AB463" s="225"/>
      <c r="AC463" s="225"/>
      <c r="AD463" s="225"/>
      <c r="AE463" s="225"/>
      <c r="AF463" s="225"/>
      <c r="AG463" s="220"/>
      <c r="AH463" s="220"/>
      <c r="AI463" s="220"/>
      <c r="AJ463" s="220"/>
      <c r="AK463" s="220"/>
      <c r="AL463" s="220"/>
      <c r="AM463" s="220"/>
      <c r="AN463" s="220"/>
      <c r="AO463" s="267"/>
      <c r="AP463" s="220"/>
      <c r="AQ463" s="224"/>
      <c r="AR463" s="224"/>
      <c r="AS463" s="224"/>
      <c r="AT463" s="224"/>
      <c r="AU463" s="224"/>
      <c r="AV463" s="224"/>
      <c r="AW463" s="224"/>
      <c r="AX463" s="224"/>
      <c r="AY463" s="224"/>
    </row>
    <row r="464">
      <c r="A464" s="219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5"/>
      <c r="AA464" s="225"/>
      <c r="AB464" s="225"/>
      <c r="AC464" s="225"/>
      <c r="AD464" s="225"/>
      <c r="AE464" s="225"/>
      <c r="AF464" s="225"/>
      <c r="AG464" s="220"/>
      <c r="AH464" s="220"/>
      <c r="AI464" s="220"/>
      <c r="AJ464" s="220"/>
      <c r="AK464" s="220"/>
      <c r="AL464" s="220"/>
      <c r="AM464" s="220"/>
      <c r="AN464" s="220"/>
      <c r="AO464" s="267"/>
      <c r="AP464" s="220"/>
      <c r="AQ464" s="224"/>
      <c r="AR464" s="224"/>
      <c r="AS464" s="224"/>
      <c r="AT464" s="224"/>
      <c r="AU464" s="224"/>
      <c r="AV464" s="224"/>
      <c r="AW464" s="224"/>
      <c r="AX464" s="224"/>
      <c r="AY464" s="224"/>
    </row>
    <row r="465">
      <c r="A465" s="219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5"/>
      <c r="AA465" s="225"/>
      <c r="AB465" s="225"/>
      <c r="AC465" s="225"/>
      <c r="AD465" s="225"/>
      <c r="AE465" s="225"/>
      <c r="AF465" s="225"/>
      <c r="AG465" s="220"/>
      <c r="AH465" s="220"/>
      <c r="AI465" s="220"/>
      <c r="AJ465" s="220"/>
      <c r="AK465" s="220"/>
      <c r="AL465" s="220"/>
      <c r="AM465" s="220"/>
      <c r="AN465" s="220"/>
      <c r="AO465" s="267"/>
      <c r="AP465" s="220"/>
      <c r="AQ465" s="224"/>
      <c r="AR465" s="224"/>
      <c r="AS465" s="224"/>
      <c r="AT465" s="224"/>
      <c r="AU465" s="224"/>
      <c r="AV465" s="224"/>
      <c r="AW465" s="224"/>
      <c r="AX465" s="224"/>
      <c r="AY465" s="224"/>
    </row>
    <row r="466">
      <c r="A466" s="219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5"/>
      <c r="AA466" s="225"/>
      <c r="AB466" s="225"/>
      <c r="AC466" s="225"/>
      <c r="AD466" s="225"/>
      <c r="AE466" s="225"/>
      <c r="AF466" s="225"/>
      <c r="AG466" s="220"/>
      <c r="AH466" s="220"/>
      <c r="AI466" s="220"/>
      <c r="AJ466" s="220"/>
      <c r="AK466" s="220"/>
      <c r="AL466" s="220"/>
      <c r="AM466" s="220"/>
      <c r="AN466" s="220"/>
      <c r="AO466" s="267"/>
      <c r="AP466" s="220"/>
      <c r="AQ466" s="224"/>
      <c r="AR466" s="224"/>
      <c r="AS466" s="224"/>
      <c r="AT466" s="224"/>
      <c r="AU466" s="224"/>
      <c r="AV466" s="224"/>
      <c r="AW466" s="224"/>
      <c r="AX466" s="224"/>
      <c r="AY466" s="224"/>
    </row>
    <row r="467">
      <c r="A467" s="219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5"/>
      <c r="AA467" s="225"/>
      <c r="AB467" s="225"/>
      <c r="AC467" s="225"/>
      <c r="AD467" s="225"/>
      <c r="AE467" s="225"/>
      <c r="AF467" s="225"/>
      <c r="AG467" s="220"/>
      <c r="AH467" s="220"/>
      <c r="AI467" s="220"/>
      <c r="AJ467" s="220"/>
      <c r="AK467" s="220"/>
      <c r="AL467" s="220"/>
      <c r="AM467" s="220"/>
      <c r="AN467" s="220"/>
      <c r="AO467" s="267"/>
      <c r="AP467" s="220"/>
      <c r="AQ467" s="224"/>
      <c r="AR467" s="224"/>
      <c r="AS467" s="224"/>
      <c r="AT467" s="224"/>
      <c r="AU467" s="224"/>
      <c r="AV467" s="224"/>
      <c r="AW467" s="224"/>
      <c r="AX467" s="224"/>
      <c r="AY467" s="224"/>
    </row>
    <row r="468">
      <c r="A468" s="219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5"/>
      <c r="AA468" s="225"/>
      <c r="AB468" s="225"/>
      <c r="AC468" s="225"/>
      <c r="AD468" s="225"/>
      <c r="AE468" s="225"/>
      <c r="AF468" s="225"/>
      <c r="AG468" s="220"/>
      <c r="AH468" s="220"/>
      <c r="AI468" s="220"/>
      <c r="AJ468" s="220"/>
      <c r="AK468" s="220"/>
      <c r="AL468" s="220"/>
      <c r="AM468" s="220"/>
      <c r="AN468" s="220"/>
      <c r="AO468" s="267"/>
      <c r="AP468" s="220"/>
      <c r="AQ468" s="224"/>
      <c r="AR468" s="224"/>
      <c r="AS468" s="224"/>
      <c r="AT468" s="224"/>
      <c r="AU468" s="224"/>
      <c r="AV468" s="224"/>
      <c r="AW468" s="224"/>
      <c r="AX468" s="224"/>
      <c r="AY468" s="224"/>
    </row>
    <row r="469">
      <c r="A469" s="219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5"/>
      <c r="AA469" s="225"/>
      <c r="AB469" s="225"/>
      <c r="AC469" s="225"/>
      <c r="AD469" s="225"/>
      <c r="AE469" s="225"/>
      <c r="AF469" s="225"/>
      <c r="AG469" s="220"/>
      <c r="AH469" s="220"/>
      <c r="AI469" s="220"/>
      <c r="AJ469" s="220"/>
      <c r="AK469" s="220"/>
      <c r="AL469" s="220"/>
      <c r="AM469" s="220"/>
      <c r="AN469" s="220"/>
      <c r="AO469" s="267"/>
      <c r="AP469" s="220"/>
      <c r="AQ469" s="224"/>
      <c r="AR469" s="224"/>
      <c r="AS469" s="224"/>
      <c r="AT469" s="224"/>
      <c r="AU469" s="224"/>
      <c r="AV469" s="224"/>
      <c r="AW469" s="224"/>
      <c r="AX469" s="224"/>
      <c r="AY469" s="224"/>
    </row>
    <row r="470">
      <c r="A470" s="219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5"/>
      <c r="AA470" s="225"/>
      <c r="AB470" s="225"/>
      <c r="AC470" s="225"/>
      <c r="AD470" s="225"/>
      <c r="AE470" s="225"/>
      <c r="AF470" s="225"/>
      <c r="AG470" s="220"/>
      <c r="AH470" s="220"/>
      <c r="AI470" s="220"/>
      <c r="AJ470" s="220"/>
      <c r="AK470" s="220"/>
      <c r="AL470" s="220"/>
      <c r="AM470" s="220"/>
      <c r="AN470" s="220"/>
      <c r="AO470" s="267"/>
      <c r="AP470" s="220"/>
      <c r="AQ470" s="224"/>
      <c r="AR470" s="224"/>
      <c r="AS470" s="224"/>
      <c r="AT470" s="224"/>
      <c r="AU470" s="224"/>
      <c r="AV470" s="224"/>
      <c r="AW470" s="224"/>
      <c r="AX470" s="224"/>
      <c r="AY470" s="224"/>
    </row>
    <row r="471">
      <c r="A471" s="219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5"/>
      <c r="AA471" s="225"/>
      <c r="AB471" s="225"/>
      <c r="AC471" s="225"/>
      <c r="AD471" s="225"/>
      <c r="AE471" s="225"/>
      <c r="AF471" s="225"/>
      <c r="AG471" s="220"/>
      <c r="AH471" s="220"/>
      <c r="AI471" s="220"/>
      <c r="AJ471" s="220"/>
      <c r="AK471" s="220"/>
      <c r="AL471" s="220"/>
      <c r="AM471" s="220"/>
      <c r="AN471" s="220"/>
      <c r="AO471" s="267"/>
      <c r="AP471" s="220"/>
      <c r="AQ471" s="224"/>
      <c r="AR471" s="224"/>
      <c r="AS471" s="224"/>
      <c r="AT471" s="224"/>
      <c r="AU471" s="224"/>
      <c r="AV471" s="224"/>
      <c r="AW471" s="224"/>
      <c r="AX471" s="224"/>
      <c r="AY471" s="224"/>
    </row>
    <row r="472">
      <c r="A472" s="219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5"/>
      <c r="AA472" s="225"/>
      <c r="AB472" s="225"/>
      <c r="AC472" s="225"/>
      <c r="AD472" s="225"/>
      <c r="AE472" s="225"/>
      <c r="AF472" s="225"/>
      <c r="AG472" s="220"/>
      <c r="AH472" s="220"/>
      <c r="AI472" s="220"/>
      <c r="AJ472" s="220"/>
      <c r="AK472" s="220"/>
      <c r="AL472" s="220"/>
      <c r="AM472" s="220"/>
      <c r="AN472" s="220"/>
      <c r="AO472" s="267"/>
      <c r="AP472" s="220"/>
      <c r="AQ472" s="224"/>
      <c r="AR472" s="224"/>
      <c r="AS472" s="224"/>
      <c r="AT472" s="224"/>
      <c r="AU472" s="224"/>
      <c r="AV472" s="224"/>
      <c r="AW472" s="224"/>
      <c r="AX472" s="224"/>
      <c r="AY472" s="224"/>
    </row>
    <row r="473">
      <c r="A473" s="219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5"/>
      <c r="AA473" s="225"/>
      <c r="AB473" s="225"/>
      <c r="AC473" s="225"/>
      <c r="AD473" s="225"/>
      <c r="AE473" s="225"/>
      <c r="AF473" s="225"/>
      <c r="AG473" s="220"/>
      <c r="AH473" s="220"/>
      <c r="AI473" s="220"/>
      <c r="AJ473" s="220"/>
      <c r="AK473" s="220"/>
      <c r="AL473" s="220"/>
      <c r="AM473" s="220"/>
      <c r="AN473" s="220"/>
      <c r="AO473" s="267"/>
      <c r="AP473" s="220"/>
      <c r="AQ473" s="224"/>
      <c r="AR473" s="224"/>
      <c r="AS473" s="224"/>
      <c r="AT473" s="224"/>
      <c r="AU473" s="224"/>
      <c r="AV473" s="224"/>
      <c r="AW473" s="224"/>
      <c r="AX473" s="224"/>
      <c r="AY473" s="224"/>
    </row>
    <row r="474">
      <c r="A474" s="219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5"/>
      <c r="AA474" s="225"/>
      <c r="AB474" s="225"/>
      <c r="AC474" s="225"/>
      <c r="AD474" s="225"/>
      <c r="AE474" s="225"/>
      <c r="AF474" s="225"/>
      <c r="AG474" s="220"/>
      <c r="AH474" s="220"/>
      <c r="AI474" s="220"/>
      <c r="AJ474" s="220"/>
      <c r="AK474" s="220"/>
      <c r="AL474" s="220"/>
      <c r="AM474" s="220"/>
      <c r="AN474" s="220"/>
      <c r="AO474" s="267"/>
      <c r="AP474" s="220"/>
      <c r="AQ474" s="224"/>
      <c r="AR474" s="224"/>
      <c r="AS474" s="224"/>
      <c r="AT474" s="224"/>
      <c r="AU474" s="224"/>
      <c r="AV474" s="224"/>
      <c r="AW474" s="224"/>
      <c r="AX474" s="224"/>
      <c r="AY474" s="224"/>
    </row>
    <row r="475">
      <c r="A475" s="219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5"/>
      <c r="AA475" s="225"/>
      <c r="AB475" s="225"/>
      <c r="AC475" s="225"/>
      <c r="AD475" s="225"/>
      <c r="AE475" s="225"/>
      <c r="AF475" s="225"/>
      <c r="AG475" s="220"/>
      <c r="AH475" s="220"/>
      <c r="AI475" s="220"/>
      <c r="AJ475" s="220"/>
      <c r="AK475" s="220"/>
      <c r="AL475" s="220"/>
      <c r="AM475" s="220"/>
      <c r="AN475" s="220"/>
      <c r="AO475" s="267"/>
      <c r="AP475" s="220"/>
      <c r="AQ475" s="224"/>
      <c r="AR475" s="224"/>
      <c r="AS475" s="224"/>
      <c r="AT475" s="224"/>
      <c r="AU475" s="224"/>
      <c r="AV475" s="224"/>
      <c r="AW475" s="224"/>
      <c r="AX475" s="224"/>
      <c r="AY475" s="224"/>
    </row>
    <row r="476">
      <c r="A476" s="219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5"/>
      <c r="AA476" s="225"/>
      <c r="AB476" s="225"/>
      <c r="AC476" s="225"/>
      <c r="AD476" s="225"/>
      <c r="AE476" s="225"/>
      <c r="AF476" s="225"/>
      <c r="AG476" s="220"/>
      <c r="AH476" s="220"/>
      <c r="AI476" s="220"/>
      <c r="AJ476" s="220"/>
      <c r="AK476" s="220"/>
      <c r="AL476" s="220"/>
      <c r="AM476" s="220"/>
      <c r="AN476" s="220"/>
      <c r="AO476" s="267"/>
      <c r="AP476" s="220"/>
      <c r="AQ476" s="224"/>
      <c r="AR476" s="224"/>
      <c r="AS476" s="224"/>
      <c r="AT476" s="224"/>
      <c r="AU476" s="224"/>
      <c r="AV476" s="224"/>
      <c r="AW476" s="224"/>
      <c r="AX476" s="224"/>
      <c r="AY476" s="224"/>
    </row>
    <row r="477">
      <c r="A477" s="219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5"/>
      <c r="AA477" s="225"/>
      <c r="AB477" s="225"/>
      <c r="AC477" s="225"/>
      <c r="AD477" s="225"/>
      <c r="AE477" s="225"/>
      <c r="AF477" s="225"/>
      <c r="AG477" s="220"/>
      <c r="AH477" s="220"/>
      <c r="AI477" s="220"/>
      <c r="AJ477" s="220"/>
      <c r="AK477" s="220"/>
      <c r="AL477" s="220"/>
      <c r="AM477" s="220"/>
      <c r="AN477" s="220"/>
      <c r="AO477" s="267"/>
      <c r="AP477" s="220"/>
      <c r="AQ477" s="224"/>
      <c r="AR477" s="224"/>
      <c r="AS477" s="224"/>
      <c r="AT477" s="224"/>
      <c r="AU477" s="224"/>
      <c r="AV477" s="224"/>
      <c r="AW477" s="224"/>
      <c r="AX477" s="224"/>
      <c r="AY477" s="224"/>
    </row>
    <row r="478">
      <c r="A478" s="219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5"/>
      <c r="AA478" s="225"/>
      <c r="AB478" s="225"/>
      <c r="AC478" s="225"/>
      <c r="AD478" s="225"/>
      <c r="AE478" s="225"/>
      <c r="AF478" s="225"/>
      <c r="AG478" s="220"/>
      <c r="AH478" s="220"/>
      <c r="AI478" s="220"/>
      <c r="AJ478" s="220"/>
      <c r="AK478" s="220"/>
      <c r="AL478" s="220"/>
      <c r="AM478" s="220"/>
      <c r="AN478" s="220"/>
      <c r="AO478" s="267"/>
      <c r="AP478" s="220"/>
      <c r="AQ478" s="224"/>
      <c r="AR478" s="224"/>
      <c r="AS478" s="224"/>
      <c r="AT478" s="224"/>
      <c r="AU478" s="224"/>
      <c r="AV478" s="224"/>
      <c r="AW478" s="224"/>
      <c r="AX478" s="224"/>
      <c r="AY478" s="224"/>
    </row>
    <row r="479">
      <c r="A479" s="219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5"/>
      <c r="AA479" s="225"/>
      <c r="AB479" s="225"/>
      <c r="AC479" s="225"/>
      <c r="AD479" s="225"/>
      <c r="AE479" s="225"/>
      <c r="AF479" s="225"/>
      <c r="AG479" s="220"/>
      <c r="AH479" s="220"/>
      <c r="AI479" s="220"/>
      <c r="AJ479" s="220"/>
      <c r="AK479" s="220"/>
      <c r="AL479" s="220"/>
      <c r="AM479" s="220"/>
      <c r="AN479" s="220"/>
      <c r="AO479" s="267"/>
      <c r="AP479" s="220"/>
      <c r="AQ479" s="224"/>
      <c r="AR479" s="224"/>
      <c r="AS479" s="224"/>
      <c r="AT479" s="224"/>
      <c r="AU479" s="224"/>
      <c r="AV479" s="224"/>
      <c r="AW479" s="224"/>
      <c r="AX479" s="224"/>
      <c r="AY479" s="224"/>
    </row>
    <row r="480">
      <c r="A480" s="219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5"/>
      <c r="AA480" s="225"/>
      <c r="AB480" s="225"/>
      <c r="AC480" s="225"/>
      <c r="AD480" s="225"/>
      <c r="AE480" s="225"/>
      <c r="AF480" s="225"/>
      <c r="AG480" s="220"/>
      <c r="AH480" s="220"/>
      <c r="AI480" s="220"/>
      <c r="AJ480" s="220"/>
      <c r="AK480" s="220"/>
      <c r="AL480" s="220"/>
      <c r="AM480" s="220"/>
      <c r="AN480" s="220"/>
      <c r="AO480" s="267"/>
      <c r="AP480" s="220"/>
      <c r="AQ480" s="224"/>
      <c r="AR480" s="224"/>
      <c r="AS480" s="224"/>
      <c r="AT480" s="224"/>
      <c r="AU480" s="224"/>
      <c r="AV480" s="224"/>
      <c r="AW480" s="224"/>
      <c r="AX480" s="224"/>
      <c r="AY480" s="224"/>
    </row>
    <row r="481">
      <c r="A481" s="219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5"/>
      <c r="AA481" s="225"/>
      <c r="AB481" s="225"/>
      <c r="AC481" s="225"/>
      <c r="AD481" s="225"/>
      <c r="AE481" s="225"/>
      <c r="AF481" s="225"/>
      <c r="AG481" s="220"/>
      <c r="AH481" s="220"/>
      <c r="AI481" s="220"/>
      <c r="AJ481" s="220"/>
      <c r="AK481" s="220"/>
      <c r="AL481" s="220"/>
      <c r="AM481" s="220"/>
      <c r="AN481" s="220"/>
      <c r="AO481" s="267"/>
      <c r="AP481" s="220"/>
      <c r="AQ481" s="224"/>
      <c r="AR481" s="224"/>
      <c r="AS481" s="224"/>
      <c r="AT481" s="224"/>
      <c r="AU481" s="224"/>
      <c r="AV481" s="224"/>
      <c r="AW481" s="224"/>
      <c r="AX481" s="224"/>
      <c r="AY481" s="224"/>
    </row>
    <row r="482">
      <c r="A482" s="219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5"/>
      <c r="AA482" s="225"/>
      <c r="AB482" s="225"/>
      <c r="AC482" s="225"/>
      <c r="AD482" s="225"/>
      <c r="AE482" s="225"/>
      <c r="AF482" s="225"/>
      <c r="AG482" s="220"/>
      <c r="AH482" s="220"/>
      <c r="AI482" s="220"/>
      <c r="AJ482" s="220"/>
      <c r="AK482" s="220"/>
      <c r="AL482" s="220"/>
      <c r="AM482" s="220"/>
      <c r="AN482" s="220"/>
      <c r="AO482" s="267"/>
      <c r="AP482" s="220"/>
      <c r="AQ482" s="224"/>
      <c r="AR482" s="224"/>
      <c r="AS482" s="224"/>
      <c r="AT482" s="224"/>
      <c r="AU482" s="224"/>
      <c r="AV482" s="224"/>
      <c r="AW482" s="224"/>
      <c r="AX482" s="224"/>
      <c r="AY482" s="224"/>
    </row>
    <row r="483">
      <c r="A483" s="219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5"/>
      <c r="AA483" s="225"/>
      <c r="AB483" s="225"/>
      <c r="AC483" s="225"/>
      <c r="AD483" s="225"/>
      <c r="AE483" s="225"/>
      <c r="AF483" s="225"/>
      <c r="AG483" s="220"/>
      <c r="AH483" s="220"/>
      <c r="AI483" s="220"/>
      <c r="AJ483" s="220"/>
      <c r="AK483" s="220"/>
      <c r="AL483" s="220"/>
      <c r="AM483" s="220"/>
      <c r="AN483" s="220"/>
      <c r="AO483" s="267"/>
      <c r="AP483" s="220"/>
      <c r="AQ483" s="224"/>
      <c r="AR483" s="224"/>
      <c r="AS483" s="224"/>
      <c r="AT483" s="224"/>
      <c r="AU483" s="224"/>
      <c r="AV483" s="224"/>
      <c r="AW483" s="224"/>
      <c r="AX483" s="224"/>
      <c r="AY483" s="224"/>
    </row>
    <row r="484">
      <c r="A484" s="219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5"/>
      <c r="AA484" s="225"/>
      <c r="AB484" s="225"/>
      <c r="AC484" s="225"/>
      <c r="AD484" s="225"/>
      <c r="AE484" s="225"/>
      <c r="AF484" s="225"/>
      <c r="AG484" s="220"/>
      <c r="AH484" s="220"/>
      <c r="AI484" s="220"/>
      <c r="AJ484" s="220"/>
      <c r="AK484" s="220"/>
      <c r="AL484" s="220"/>
      <c r="AM484" s="220"/>
      <c r="AN484" s="220"/>
      <c r="AO484" s="267"/>
      <c r="AP484" s="220"/>
      <c r="AQ484" s="224"/>
      <c r="AR484" s="224"/>
      <c r="AS484" s="224"/>
      <c r="AT484" s="224"/>
      <c r="AU484" s="224"/>
      <c r="AV484" s="224"/>
      <c r="AW484" s="224"/>
      <c r="AX484" s="224"/>
      <c r="AY484" s="224"/>
    </row>
    <row r="485">
      <c r="A485" s="219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5"/>
      <c r="AA485" s="225"/>
      <c r="AB485" s="225"/>
      <c r="AC485" s="225"/>
      <c r="AD485" s="225"/>
      <c r="AE485" s="225"/>
      <c r="AF485" s="225"/>
      <c r="AG485" s="220"/>
      <c r="AH485" s="220"/>
      <c r="AI485" s="220"/>
      <c r="AJ485" s="220"/>
      <c r="AK485" s="220"/>
      <c r="AL485" s="220"/>
      <c r="AM485" s="220"/>
      <c r="AN485" s="220"/>
      <c r="AO485" s="267"/>
      <c r="AP485" s="220"/>
      <c r="AQ485" s="224"/>
      <c r="AR485" s="224"/>
      <c r="AS485" s="224"/>
      <c r="AT485" s="224"/>
      <c r="AU485" s="224"/>
      <c r="AV485" s="224"/>
      <c r="AW485" s="224"/>
      <c r="AX485" s="224"/>
      <c r="AY485" s="224"/>
    </row>
    <row r="486">
      <c r="A486" s="219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5"/>
      <c r="AA486" s="225"/>
      <c r="AB486" s="225"/>
      <c r="AC486" s="225"/>
      <c r="AD486" s="225"/>
      <c r="AE486" s="225"/>
      <c r="AF486" s="225"/>
      <c r="AG486" s="220"/>
      <c r="AH486" s="220"/>
      <c r="AI486" s="220"/>
      <c r="AJ486" s="220"/>
      <c r="AK486" s="220"/>
      <c r="AL486" s="220"/>
      <c r="AM486" s="220"/>
      <c r="AN486" s="220"/>
      <c r="AO486" s="267"/>
      <c r="AP486" s="220"/>
      <c r="AQ486" s="224"/>
      <c r="AR486" s="224"/>
      <c r="AS486" s="224"/>
      <c r="AT486" s="224"/>
      <c r="AU486" s="224"/>
      <c r="AV486" s="224"/>
      <c r="AW486" s="224"/>
      <c r="AX486" s="224"/>
      <c r="AY486" s="224"/>
    </row>
    <row r="487">
      <c r="A487" s="219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5"/>
      <c r="AA487" s="225"/>
      <c r="AB487" s="225"/>
      <c r="AC487" s="225"/>
      <c r="AD487" s="225"/>
      <c r="AE487" s="225"/>
      <c r="AF487" s="225"/>
      <c r="AG487" s="220"/>
      <c r="AH487" s="220"/>
      <c r="AI487" s="220"/>
      <c r="AJ487" s="220"/>
      <c r="AK487" s="220"/>
      <c r="AL487" s="220"/>
      <c r="AM487" s="220"/>
      <c r="AN487" s="220"/>
      <c r="AO487" s="267"/>
      <c r="AP487" s="220"/>
      <c r="AQ487" s="224"/>
      <c r="AR487" s="224"/>
      <c r="AS487" s="224"/>
      <c r="AT487" s="224"/>
      <c r="AU487" s="224"/>
      <c r="AV487" s="224"/>
      <c r="AW487" s="224"/>
      <c r="AX487" s="224"/>
      <c r="AY487" s="224"/>
    </row>
    <row r="488">
      <c r="A488" s="219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5"/>
      <c r="AA488" s="225"/>
      <c r="AB488" s="225"/>
      <c r="AC488" s="225"/>
      <c r="AD488" s="225"/>
      <c r="AE488" s="225"/>
      <c r="AF488" s="225"/>
      <c r="AG488" s="220"/>
      <c r="AH488" s="220"/>
      <c r="AI488" s="220"/>
      <c r="AJ488" s="220"/>
      <c r="AK488" s="220"/>
      <c r="AL488" s="220"/>
      <c r="AM488" s="220"/>
      <c r="AN488" s="220"/>
      <c r="AO488" s="267"/>
      <c r="AP488" s="220"/>
      <c r="AQ488" s="224"/>
      <c r="AR488" s="224"/>
      <c r="AS488" s="224"/>
      <c r="AT488" s="224"/>
      <c r="AU488" s="224"/>
      <c r="AV488" s="224"/>
      <c r="AW488" s="224"/>
      <c r="AX488" s="224"/>
      <c r="AY488" s="224"/>
    </row>
    <row r="489">
      <c r="A489" s="219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5"/>
      <c r="AA489" s="225"/>
      <c r="AB489" s="225"/>
      <c r="AC489" s="225"/>
      <c r="AD489" s="225"/>
      <c r="AE489" s="225"/>
      <c r="AF489" s="225"/>
      <c r="AG489" s="220"/>
      <c r="AH489" s="220"/>
      <c r="AI489" s="220"/>
      <c r="AJ489" s="220"/>
      <c r="AK489" s="220"/>
      <c r="AL489" s="220"/>
      <c r="AM489" s="220"/>
      <c r="AN489" s="220"/>
      <c r="AO489" s="267"/>
      <c r="AP489" s="220"/>
      <c r="AQ489" s="224"/>
      <c r="AR489" s="224"/>
      <c r="AS489" s="224"/>
      <c r="AT489" s="224"/>
      <c r="AU489" s="224"/>
      <c r="AV489" s="224"/>
      <c r="AW489" s="224"/>
      <c r="AX489" s="224"/>
      <c r="AY489" s="224"/>
    </row>
    <row r="490">
      <c r="A490" s="219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5"/>
      <c r="AA490" s="225"/>
      <c r="AB490" s="225"/>
      <c r="AC490" s="225"/>
      <c r="AD490" s="225"/>
      <c r="AE490" s="225"/>
      <c r="AF490" s="225"/>
      <c r="AG490" s="220"/>
      <c r="AH490" s="220"/>
      <c r="AI490" s="220"/>
      <c r="AJ490" s="220"/>
      <c r="AK490" s="220"/>
      <c r="AL490" s="220"/>
      <c r="AM490" s="220"/>
      <c r="AN490" s="220"/>
      <c r="AO490" s="267"/>
      <c r="AP490" s="220"/>
      <c r="AQ490" s="224"/>
      <c r="AR490" s="224"/>
      <c r="AS490" s="224"/>
      <c r="AT490" s="224"/>
      <c r="AU490" s="224"/>
      <c r="AV490" s="224"/>
      <c r="AW490" s="224"/>
      <c r="AX490" s="224"/>
      <c r="AY490" s="224"/>
    </row>
    <row r="491">
      <c r="A491" s="219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5"/>
      <c r="AA491" s="225"/>
      <c r="AB491" s="225"/>
      <c r="AC491" s="225"/>
      <c r="AD491" s="225"/>
      <c r="AE491" s="225"/>
      <c r="AF491" s="225"/>
      <c r="AG491" s="220"/>
      <c r="AH491" s="220"/>
      <c r="AI491" s="220"/>
      <c r="AJ491" s="220"/>
      <c r="AK491" s="220"/>
      <c r="AL491" s="220"/>
      <c r="AM491" s="220"/>
      <c r="AN491" s="220"/>
      <c r="AO491" s="267"/>
      <c r="AP491" s="220"/>
      <c r="AQ491" s="224"/>
      <c r="AR491" s="224"/>
      <c r="AS491" s="224"/>
      <c r="AT491" s="224"/>
      <c r="AU491" s="224"/>
      <c r="AV491" s="224"/>
      <c r="AW491" s="224"/>
      <c r="AX491" s="224"/>
      <c r="AY491" s="224"/>
    </row>
    <row r="492">
      <c r="A492" s="219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5"/>
      <c r="AA492" s="225"/>
      <c r="AB492" s="225"/>
      <c r="AC492" s="225"/>
      <c r="AD492" s="225"/>
      <c r="AE492" s="225"/>
      <c r="AF492" s="225"/>
      <c r="AG492" s="220"/>
      <c r="AH492" s="220"/>
      <c r="AI492" s="220"/>
      <c r="AJ492" s="220"/>
      <c r="AK492" s="220"/>
      <c r="AL492" s="220"/>
      <c r="AM492" s="220"/>
      <c r="AN492" s="220"/>
      <c r="AO492" s="267"/>
      <c r="AP492" s="220"/>
      <c r="AQ492" s="224"/>
      <c r="AR492" s="224"/>
      <c r="AS492" s="224"/>
      <c r="AT492" s="224"/>
      <c r="AU492" s="224"/>
      <c r="AV492" s="224"/>
      <c r="AW492" s="224"/>
      <c r="AX492" s="224"/>
      <c r="AY492" s="224"/>
    </row>
    <row r="493">
      <c r="A493" s="219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5"/>
      <c r="AA493" s="225"/>
      <c r="AB493" s="225"/>
      <c r="AC493" s="225"/>
      <c r="AD493" s="225"/>
      <c r="AE493" s="225"/>
      <c r="AF493" s="225"/>
      <c r="AG493" s="220"/>
      <c r="AH493" s="220"/>
      <c r="AI493" s="220"/>
      <c r="AJ493" s="220"/>
      <c r="AK493" s="220"/>
      <c r="AL493" s="220"/>
      <c r="AM493" s="220"/>
      <c r="AN493" s="220"/>
      <c r="AO493" s="267"/>
      <c r="AP493" s="220"/>
      <c r="AQ493" s="224"/>
      <c r="AR493" s="224"/>
      <c r="AS493" s="224"/>
      <c r="AT493" s="224"/>
      <c r="AU493" s="224"/>
      <c r="AV493" s="224"/>
      <c r="AW493" s="224"/>
      <c r="AX493" s="224"/>
      <c r="AY493" s="224"/>
    </row>
    <row r="494">
      <c r="A494" s="219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5"/>
      <c r="AA494" s="225"/>
      <c r="AB494" s="225"/>
      <c r="AC494" s="225"/>
      <c r="AD494" s="225"/>
      <c r="AE494" s="225"/>
      <c r="AF494" s="225"/>
      <c r="AG494" s="220"/>
      <c r="AH494" s="220"/>
      <c r="AI494" s="220"/>
      <c r="AJ494" s="220"/>
      <c r="AK494" s="220"/>
      <c r="AL494" s="220"/>
      <c r="AM494" s="220"/>
      <c r="AN494" s="220"/>
      <c r="AO494" s="267"/>
      <c r="AP494" s="220"/>
      <c r="AQ494" s="224"/>
      <c r="AR494" s="224"/>
      <c r="AS494" s="224"/>
      <c r="AT494" s="224"/>
      <c r="AU494" s="224"/>
      <c r="AV494" s="224"/>
      <c r="AW494" s="224"/>
      <c r="AX494" s="224"/>
      <c r="AY494" s="224"/>
    </row>
    <row r="495">
      <c r="A495" s="219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5"/>
      <c r="AA495" s="225"/>
      <c r="AB495" s="225"/>
      <c r="AC495" s="225"/>
      <c r="AD495" s="225"/>
      <c r="AE495" s="225"/>
      <c r="AF495" s="225"/>
      <c r="AG495" s="220"/>
      <c r="AH495" s="220"/>
      <c r="AI495" s="220"/>
      <c r="AJ495" s="220"/>
      <c r="AK495" s="220"/>
      <c r="AL495" s="220"/>
      <c r="AM495" s="220"/>
      <c r="AN495" s="220"/>
      <c r="AO495" s="267"/>
      <c r="AP495" s="220"/>
      <c r="AQ495" s="224"/>
      <c r="AR495" s="224"/>
      <c r="AS495" s="224"/>
      <c r="AT495" s="224"/>
      <c r="AU495" s="224"/>
      <c r="AV495" s="224"/>
      <c r="AW495" s="224"/>
      <c r="AX495" s="224"/>
      <c r="AY495" s="224"/>
    </row>
    <row r="496">
      <c r="A496" s="219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5"/>
      <c r="AA496" s="225"/>
      <c r="AB496" s="225"/>
      <c r="AC496" s="225"/>
      <c r="AD496" s="225"/>
      <c r="AE496" s="225"/>
      <c r="AF496" s="225"/>
      <c r="AG496" s="220"/>
      <c r="AH496" s="220"/>
      <c r="AI496" s="220"/>
      <c r="AJ496" s="220"/>
      <c r="AK496" s="220"/>
      <c r="AL496" s="220"/>
      <c r="AM496" s="220"/>
      <c r="AN496" s="220"/>
      <c r="AO496" s="267"/>
      <c r="AP496" s="220"/>
      <c r="AQ496" s="224"/>
      <c r="AR496" s="224"/>
      <c r="AS496" s="224"/>
      <c r="AT496" s="224"/>
      <c r="AU496" s="224"/>
      <c r="AV496" s="224"/>
      <c r="AW496" s="224"/>
      <c r="AX496" s="224"/>
      <c r="AY496" s="224"/>
    </row>
    <row r="497">
      <c r="A497" s="219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5"/>
      <c r="AA497" s="225"/>
      <c r="AB497" s="225"/>
      <c r="AC497" s="225"/>
      <c r="AD497" s="225"/>
      <c r="AE497" s="225"/>
      <c r="AF497" s="225"/>
      <c r="AG497" s="220"/>
      <c r="AH497" s="220"/>
      <c r="AI497" s="220"/>
      <c r="AJ497" s="220"/>
      <c r="AK497" s="220"/>
      <c r="AL497" s="220"/>
      <c r="AM497" s="220"/>
      <c r="AN497" s="220"/>
      <c r="AO497" s="267"/>
      <c r="AP497" s="220"/>
      <c r="AQ497" s="224"/>
      <c r="AR497" s="224"/>
      <c r="AS497" s="224"/>
      <c r="AT497" s="224"/>
      <c r="AU497" s="224"/>
      <c r="AV497" s="224"/>
      <c r="AW497" s="224"/>
      <c r="AX497" s="224"/>
      <c r="AY497" s="224"/>
    </row>
    <row r="498">
      <c r="A498" s="219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5"/>
      <c r="AA498" s="225"/>
      <c r="AB498" s="225"/>
      <c r="AC498" s="225"/>
      <c r="AD498" s="225"/>
      <c r="AE498" s="225"/>
      <c r="AF498" s="225"/>
      <c r="AG498" s="220"/>
      <c r="AH498" s="220"/>
      <c r="AI498" s="220"/>
      <c r="AJ498" s="220"/>
      <c r="AK498" s="220"/>
      <c r="AL498" s="220"/>
      <c r="AM498" s="220"/>
      <c r="AN498" s="220"/>
      <c r="AO498" s="267"/>
      <c r="AP498" s="220"/>
      <c r="AQ498" s="224"/>
      <c r="AR498" s="224"/>
      <c r="AS498" s="224"/>
      <c r="AT498" s="224"/>
      <c r="AU498" s="224"/>
      <c r="AV498" s="224"/>
      <c r="AW498" s="224"/>
      <c r="AX498" s="224"/>
      <c r="AY498" s="224"/>
    </row>
    <row r="499">
      <c r="A499" s="219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5"/>
      <c r="AA499" s="225"/>
      <c r="AB499" s="225"/>
      <c r="AC499" s="225"/>
      <c r="AD499" s="225"/>
      <c r="AE499" s="225"/>
      <c r="AF499" s="225"/>
      <c r="AG499" s="220"/>
      <c r="AH499" s="220"/>
      <c r="AI499" s="220"/>
      <c r="AJ499" s="220"/>
      <c r="AK499" s="220"/>
      <c r="AL499" s="220"/>
      <c r="AM499" s="220"/>
      <c r="AN499" s="220"/>
      <c r="AO499" s="267"/>
      <c r="AP499" s="220"/>
      <c r="AQ499" s="224"/>
      <c r="AR499" s="224"/>
      <c r="AS499" s="224"/>
      <c r="AT499" s="224"/>
      <c r="AU499" s="224"/>
      <c r="AV499" s="224"/>
      <c r="AW499" s="224"/>
      <c r="AX499" s="224"/>
      <c r="AY499" s="224"/>
    </row>
    <row r="500">
      <c r="A500" s="219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5"/>
      <c r="AA500" s="225"/>
      <c r="AB500" s="225"/>
      <c r="AC500" s="225"/>
      <c r="AD500" s="225"/>
      <c r="AE500" s="225"/>
      <c r="AF500" s="225"/>
      <c r="AG500" s="220"/>
      <c r="AH500" s="220"/>
      <c r="AI500" s="220"/>
      <c r="AJ500" s="220"/>
      <c r="AK500" s="220"/>
      <c r="AL500" s="220"/>
      <c r="AM500" s="220"/>
      <c r="AN500" s="220"/>
      <c r="AO500" s="267"/>
      <c r="AP500" s="220"/>
      <c r="AQ500" s="224"/>
      <c r="AR500" s="224"/>
      <c r="AS500" s="224"/>
      <c r="AT500" s="224"/>
      <c r="AU500" s="224"/>
      <c r="AV500" s="224"/>
      <c r="AW500" s="224"/>
      <c r="AX500" s="224"/>
      <c r="AY500" s="224"/>
    </row>
    <row r="501">
      <c r="A501" s="219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5"/>
      <c r="AA501" s="225"/>
      <c r="AB501" s="225"/>
      <c r="AC501" s="225"/>
      <c r="AD501" s="225"/>
      <c r="AE501" s="225"/>
      <c r="AF501" s="225"/>
      <c r="AG501" s="220"/>
      <c r="AH501" s="220"/>
      <c r="AI501" s="220"/>
      <c r="AJ501" s="220"/>
      <c r="AK501" s="220"/>
      <c r="AL501" s="220"/>
      <c r="AM501" s="220"/>
      <c r="AN501" s="220"/>
      <c r="AO501" s="267"/>
      <c r="AP501" s="220"/>
      <c r="AQ501" s="224"/>
      <c r="AR501" s="224"/>
      <c r="AS501" s="224"/>
      <c r="AT501" s="224"/>
      <c r="AU501" s="224"/>
      <c r="AV501" s="224"/>
      <c r="AW501" s="224"/>
      <c r="AX501" s="224"/>
      <c r="AY501" s="224"/>
    </row>
    <row r="502">
      <c r="A502" s="219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5"/>
      <c r="AA502" s="225"/>
      <c r="AB502" s="225"/>
      <c r="AC502" s="225"/>
      <c r="AD502" s="225"/>
      <c r="AE502" s="225"/>
      <c r="AF502" s="225"/>
      <c r="AG502" s="220"/>
      <c r="AH502" s="220"/>
      <c r="AI502" s="220"/>
      <c r="AJ502" s="220"/>
      <c r="AK502" s="220"/>
      <c r="AL502" s="220"/>
      <c r="AM502" s="220"/>
      <c r="AN502" s="220"/>
      <c r="AO502" s="267"/>
      <c r="AP502" s="220"/>
      <c r="AQ502" s="224"/>
      <c r="AR502" s="224"/>
      <c r="AS502" s="224"/>
      <c r="AT502" s="224"/>
      <c r="AU502" s="224"/>
      <c r="AV502" s="224"/>
      <c r="AW502" s="224"/>
      <c r="AX502" s="224"/>
      <c r="AY502" s="224"/>
    </row>
    <row r="503">
      <c r="A503" s="219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5"/>
      <c r="AA503" s="225"/>
      <c r="AB503" s="225"/>
      <c r="AC503" s="225"/>
      <c r="AD503" s="225"/>
      <c r="AE503" s="225"/>
      <c r="AF503" s="225"/>
      <c r="AG503" s="220"/>
      <c r="AH503" s="220"/>
      <c r="AI503" s="220"/>
      <c r="AJ503" s="220"/>
      <c r="AK503" s="220"/>
      <c r="AL503" s="220"/>
      <c r="AM503" s="220"/>
      <c r="AN503" s="220"/>
      <c r="AO503" s="267"/>
      <c r="AP503" s="220"/>
      <c r="AQ503" s="224"/>
      <c r="AR503" s="224"/>
      <c r="AS503" s="224"/>
      <c r="AT503" s="224"/>
      <c r="AU503" s="224"/>
      <c r="AV503" s="224"/>
      <c r="AW503" s="224"/>
      <c r="AX503" s="224"/>
      <c r="AY503" s="224"/>
    </row>
    <row r="504">
      <c r="A504" s="219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5"/>
      <c r="AA504" s="225"/>
      <c r="AB504" s="225"/>
      <c r="AC504" s="225"/>
      <c r="AD504" s="225"/>
      <c r="AE504" s="225"/>
      <c r="AF504" s="225"/>
      <c r="AG504" s="220"/>
      <c r="AH504" s="220"/>
      <c r="AI504" s="220"/>
      <c r="AJ504" s="220"/>
      <c r="AK504" s="220"/>
      <c r="AL504" s="220"/>
      <c r="AM504" s="220"/>
      <c r="AN504" s="220"/>
      <c r="AO504" s="267"/>
      <c r="AP504" s="220"/>
      <c r="AQ504" s="224"/>
      <c r="AR504" s="224"/>
      <c r="AS504" s="224"/>
      <c r="AT504" s="224"/>
      <c r="AU504" s="224"/>
      <c r="AV504" s="224"/>
      <c r="AW504" s="224"/>
      <c r="AX504" s="224"/>
      <c r="AY504" s="224"/>
    </row>
    <row r="505">
      <c r="A505" s="219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5"/>
      <c r="AA505" s="225"/>
      <c r="AB505" s="225"/>
      <c r="AC505" s="225"/>
      <c r="AD505" s="225"/>
      <c r="AE505" s="225"/>
      <c r="AF505" s="225"/>
      <c r="AG505" s="220"/>
      <c r="AH505" s="220"/>
      <c r="AI505" s="220"/>
      <c r="AJ505" s="220"/>
      <c r="AK505" s="220"/>
      <c r="AL505" s="220"/>
      <c r="AM505" s="220"/>
      <c r="AN505" s="220"/>
      <c r="AO505" s="267"/>
      <c r="AP505" s="220"/>
      <c r="AQ505" s="224"/>
      <c r="AR505" s="224"/>
      <c r="AS505" s="224"/>
      <c r="AT505" s="224"/>
      <c r="AU505" s="224"/>
      <c r="AV505" s="224"/>
      <c r="AW505" s="224"/>
      <c r="AX505" s="224"/>
      <c r="AY505" s="224"/>
    </row>
    <row r="506">
      <c r="A506" s="219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5"/>
      <c r="AA506" s="225"/>
      <c r="AB506" s="225"/>
      <c r="AC506" s="225"/>
      <c r="AD506" s="225"/>
      <c r="AE506" s="225"/>
      <c r="AF506" s="225"/>
      <c r="AG506" s="220"/>
      <c r="AH506" s="220"/>
      <c r="AI506" s="220"/>
      <c r="AJ506" s="220"/>
      <c r="AK506" s="220"/>
      <c r="AL506" s="220"/>
      <c r="AM506" s="220"/>
      <c r="AN506" s="220"/>
      <c r="AO506" s="267"/>
      <c r="AP506" s="220"/>
      <c r="AQ506" s="224"/>
      <c r="AR506" s="224"/>
      <c r="AS506" s="224"/>
      <c r="AT506" s="224"/>
      <c r="AU506" s="224"/>
      <c r="AV506" s="224"/>
      <c r="AW506" s="224"/>
      <c r="AX506" s="224"/>
      <c r="AY506" s="224"/>
    </row>
    <row r="507">
      <c r="A507" s="219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5"/>
      <c r="AA507" s="225"/>
      <c r="AB507" s="225"/>
      <c r="AC507" s="225"/>
      <c r="AD507" s="225"/>
      <c r="AE507" s="225"/>
      <c r="AF507" s="225"/>
      <c r="AG507" s="220"/>
      <c r="AH507" s="220"/>
      <c r="AI507" s="220"/>
      <c r="AJ507" s="220"/>
      <c r="AK507" s="220"/>
      <c r="AL507" s="220"/>
      <c r="AM507" s="220"/>
      <c r="AN507" s="220"/>
      <c r="AO507" s="267"/>
      <c r="AP507" s="220"/>
      <c r="AQ507" s="224"/>
      <c r="AR507" s="224"/>
      <c r="AS507" s="224"/>
      <c r="AT507" s="224"/>
      <c r="AU507" s="224"/>
      <c r="AV507" s="224"/>
      <c r="AW507" s="224"/>
      <c r="AX507" s="224"/>
      <c r="AY507" s="224"/>
    </row>
    <row r="508">
      <c r="A508" s="219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5"/>
      <c r="AA508" s="225"/>
      <c r="AB508" s="225"/>
      <c r="AC508" s="225"/>
      <c r="AD508" s="225"/>
      <c r="AE508" s="225"/>
      <c r="AF508" s="225"/>
      <c r="AG508" s="220"/>
      <c r="AH508" s="220"/>
      <c r="AI508" s="220"/>
      <c r="AJ508" s="220"/>
      <c r="AK508" s="220"/>
      <c r="AL508" s="220"/>
      <c r="AM508" s="220"/>
      <c r="AN508" s="220"/>
      <c r="AO508" s="267"/>
      <c r="AP508" s="220"/>
      <c r="AQ508" s="224"/>
      <c r="AR508" s="224"/>
      <c r="AS508" s="224"/>
      <c r="AT508" s="224"/>
      <c r="AU508" s="224"/>
      <c r="AV508" s="224"/>
      <c r="AW508" s="224"/>
      <c r="AX508" s="224"/>
      <c r="AY508" s="224"/>
    </row>
    <row r="509">
      <c r="A509" s="219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5"/>
      <c r="AA509" s="225"/>
      <c r="AB509" s="225"/>
      <c r="AC509" s="225"/>
      <c r="AD509" s="225"/>
      <c r="AE509" s="225"/>
      <c r="AF509" s="225"/>
      <c r="AG509" s="220"/>
      <c r="AH509" s="220"/>
      <c r="AI509" s="220"/>
      <c r="AJ509" s="220"/>
      <c r="AK509" s="220"/>
      <c r="AL509" s="220"/>
      <c r="AM509" s="220"/>
      <c r="AN509" s="220"/>
      <c r="AO509" s="267"/>
      <c r="AP509" s="220"/>
      <c r="AQ509" s="224"/>
      <c r="AR509" s="224"/>
      <c r="AS509" s="224"/>
      <c r="AT509" s="224"/>
      <c r="AU509" s="224"/>
      <c r="AV509" s="224"/>
      <c r="AW509" s="224"/>
      <c r="AX509" s="224"/>
      <c r="AY509" s="224"/>
    </row>
    <row r="510">
      <c r="A510" s="219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5"/>
      <c r="AA510" s="225"/>
      <c r="AB510" s="225"/>
      <c r="AC510" s="225"/>
      <c r="AD510" s="225"/>
      <c r="AE510" s="225"/>
      <c r="AF510" s="225"/>
      <c r="AG510" s="220"/>
      <c r="AH510" s="220"/>
      <c r="AI510" s="220"/>
      <c r="AJ510" s="220"/>
      <c r="AK510" s="220"/>
      <c r="AL510" s="220"/>
      <c r="AM510" s="220"/>
      <c r="AN510" s="220"/>
      <c r="AO510" s="267"/>
      <c r="AP510" s="220"/>
      <c r="AQ510" s="224"/>
      <c r="AR510" s="224"/>
      <c r="AS510" s="224"/>
      <c r="AT510" s="224"/>
      <c r="AU510" s="224"/>
      <c r="AV510" s="224"/>
      <c r="AW510" s="224"/>
      <c r="AX510" s="224"/>
      <c r="AY510" s="224"/>
    </row>
    <row r="511">
      <c r="A511" s="219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5"/>
      <c r="AA511" s="225"/>
      <c r="AB511" s="225"/>
      <c r="AC511" s="225"/>
      <c r="AD511" s="225"/>
      <c r="AE511" s="225"/>
      <c r="AF511" s="225"/>
      <c r="AG511" s="220"/>
      <c r="AH511" s="220"/>
      <c r="AI511" s="220"/>
      <c r="AJ511" s="220"/>
      <c r="AK511" s="220"/>
      <c r="AL511" s="220"/>
      <c r="AM511" s="220"/>
      <c r="AN511" s="220"/>
      <c r="AO511" s="267"/>
      <c r="AP511" s="220"/>
      <c r="AQ511" s="224"/>
      <c r="AR511" s="224"/>
      <c r="AS511" s="224"/>
      <c r="AT511" s="224"/>
      <c r="AU511" s="224"/>
      <c r="AV511" s="224"/>
      <c r="AW511" s="224"/>
      <c r="AX511" s="224"/>
      <c r="AY511" s="224"/>
    </row>
    <row r="512">
      <c r="A512" s="219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5"/>
      <c r="AA512" s="225"/>
      <c r="AB512" s="225"/>
      <c r="AC512" s="225"/>
      <c r="AD512" s="225"/>
      <c r="AE512" s="225"/>
      <c r="AF512" s="225"/>
      <c r="AG512" s="220"/>
      <c r="AH512" s="220"/>
      <c r="AI512" s="220"/>
      <c r="AJ512" s="220"/>
      <c r="AK512" s="220"/>
      <c r="AL512" s="220"/>
      <c r="AM512" s="220"/>
      <c r="AN512" s="220"/>
      <c r="AO512" s="267"/>
      <c r="AP512" s="220"/>
      <c r="AQ512" s="224"/>
      <c r="AR512" s="224"/>
      <c r="AS512" s="224"/>
      <c r="AT512" s="224"/>
      <c r="AU512" s="224"/>
      <c r="AV512" s="224"/>
      <c r="AW512" s="224"/>
      <c r="AX512" s="224"/>
      <c r="AY512" s="224"/>
    </row>
    <row r="513">
      <c r="A513" s="219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5"/>
      <c r="AA513" s="225"/>
      <c r="AB513" s="225"/>
      <c r="AC513" s="225"/>
      <c r="AD513" s="225"/>
      <c r="AE513" s="225"/>
      <c r="AF513" s="225"/>
      <c r="AG513" s="220"/>
      <c r="AH513" s="220"/>
      <c r="AI513" s="220"/>
      <c r="AJ513" s="220"/>
      <c r="AK513" s="220"/>
      <c r="AL513" s="220"/>
      <c r="AM513" s="220"/>
      <c r="AN513" s="220"/>
      <c r="AO513" s="267"/>
      <c r="AP513" s="220"/>
      <c r="AQ513" s="224"/>
      <c r="AR513" s="224"/>
      <c r="AS513" s="224"/>
      <c r="AT513" s="224"/>
      <c r="AU513" s="224"/>
      <c r="AV513" s="224"/>
      <c r="AW513" s="224"/>
      <c r="AX513" s="224"/>
      <c r="AY513" s="224"/>
    </row>
    <row r="514">
      <c r="A514" s="219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5"/>
      <c r="AA514" s="225"/>
      <c r="AB514" s="225"/>
      <c r="AC514" s="225"/>
      <c r="AD514" s="225"/>
      <c r="AE514" s="225"/>
      <c r="AF514" s="225"/>
      <c r="AG514" s="220"/>
      <c r="AH514" s="220"/>
      <c r="AI514" s="220"/>
      <c r="AJ514" s="220"/>
      <c r="AK514" s="220"/>
      <c r="AL514" s="220"/>
      <c r="AM514" s="220"/>
      <c r="AN514" s="220"/>
      <c r="AO514" s="267"/>
      <c r="AP514" s="220"/>
      <c r="AQ514" s="224"/>
      <c r="AR514" s="224"/>
      <c r="AS514" s="224"/>
      <c r="AT514" s="224"/>
      <c r="AU514" s="224"/>
      <c r="AV514" s="224"/>
      <c r="AW514" s="224"/>
      <c r="AX514" s="224"/>
      <c r="AY514" s="224"/>
    </row>
    <row r="515">
      <c r="A515" s="219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5"/>
      <c r="AA515" s="225"/>
      <c r="AB515" s="225"/>
      <c r="AC515" s="225"/>
      <c r="AD515" s="225"/>
      <c r="AE515" s="225"/>
      <c r="AF515" s="225"/>
      <c r="AG515" s="220"/>
      <c r="AH515" s="220"/>
      <c r="AI515" s="220"/>
      <c r="AJ515" s="220"/>
      <c r="AK515" s="220"/>
      <c r="AL515" s="220"/>
      <c r="AM515" s="220"/>
      <c r="AN515" s="220"/>
      <c r="AO515" s="267"/>
      <c r="AP515" s="220"/>
      <c r="AQ515" s="224"/>
      <c r="AR515" s="224"/>
      <c r="AS515" s="224"/>
      <c r="AT515" s="224"/>
      <c r="AU515" s="224"/>
      <c r="AV515" s="224"/>
      <c r="AW515" s="224"/>
      <c r="AX515" s="224"/>
      <c r="AY515" s="224"/>
    </row>
    <row r="516">
      <c r="A516" s="219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5"/>
      <c r="AA516" s="225"/>
      <c r="AB516" s="225"/>
      <c r="AC516" s="225"/>
      <c r="AD516" s="225"/>
      <c r="AE516" s="225"/>
      <c r="AF516" s="225"/>
      <c r="AG516" s="220"/>
      <c r="AH516" s="220"/>
      <c r="AI516" s="220"/>
      <c r="AJ516" s="220"/>
      <c r="AK516" s="220"/>
      <c r="AL516" s="220"/>
      <c r="AM516" s="220"/>
      <c r="AN516" s="220"/>
      <c r="AO516" s="267"/>
      <c r="AP516" s="220"/>
      <c r="AQ516" s="224"/>
      <c r="AR516" s="224"/>
      <c r="AS516" s="224"/>
      <c r="AT516" s="224"/>
      <c r="AU516" s="224"/>
      <c r="AV516" s="224"/>
      <c r="AW516" s="224"/>
      <c r="AX516" s="224"/>
      <c r="AY516" s="224"/>
    </row>
    <row r="517">
      <c r="A517" s="219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5"/>
      <c r="AA517" s="225"/>
      <c r="AB517" s="225"/>
      <c r="AC517" s="225"/>
      <c r="AD517" s="225"/>
      <c r="AE517" s="225"/>
      <c r="AF517" s="225"/>
      <c r="AG517" s="220"/>
      <c r="AH517" s="220"/>
      <c r="AI517" s="220"/>
      <c r="AJ517" s="220"/>
      <c r="AK517" s="220"/>
      <c r="AL517" s="220"/>
      <c r="AM517" s="220"/>
      <c r="AN517" s="220"/>
      <c r="AO517" s="267"/>
      <c r="AP517" s="220"/>
      <c r="AQ517" s="224"/>
      <c r="AR517" s="224"/>
      <c r="AS517" s="224"/>
      <c r="AT517" s="224"/>
      <c r="AU517" s="224"/>
      <c r="AV517" s="224"/>
      <c r="AW517" s="224"/>
      <c r="AX517" s="224"/>
      <c r="AY517" s="224"/>
    </row>
    <row r="518">
      <c r="A518" s="219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5"/>
      <c r="AA518" s="225"/>
      <c r="AB518" s="225"/>
      <c r="AC518" s="225"/>
      <c r="AD518" s="225"/>
      <c r="AE518" s="225"/>
      <c r="AF518" s="225"/>
      <c r="AG518" s="220"/>
      <c r="AH518" s="220"/>
      <c r="AI518" s="220"/>
      <c r="AJ518" s="220"/>
      <c r="AK518" s="220"/>
      <c r="AL518" s="220"/>
      <c r="AM518" s="220"/>
      <c r="AN518" s="220"/>
      <c r="AO518" s="267"/>
      <c r="AP518" s="220"/>
      <c r="AQ518" s="224"/>
      <c r="AR518" s="224"/>
      <c r="AS518" s="224"/>
      <c r="AT518" s="224"/>
      <c r="AU518" s="224"/>
      <c r="AV518" s="224"/>
      <c r="AW518" s="224"/>
      <c r="AX518" s="224"/>
      <c r="AY518" s="224"/>
    </row>
    <row r="519">
      <c r="A519" s="219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5"/>
      <c r="AA519" s="225"/>
      <c r="AB519" s="225"/>
      <c r="AC519" s="225"/>
      <c r="AD519" s="225"/>
      <c r="AE519" s="225"/>
      <c r="AF519" s="225"/>
      <c r="AG519" s="220"/>
      <c r="AH519" s="220"/>
      <c r="AI519" s="220"/>
      <c r="AJ519" s="220"/>
      <c r="AK519" s="220"/>
      <c r="AL519" s="220"/>
      <c r="AM519" s="220"/>
      <c r="AN519" s="220"/>
      <c r="AO519" s="267"/>
      <c r="AP519" s="220"/>
      <c r="AQ519" s="224"/>
      <c r="AR519" s="224"/>
      <c r="AS519" s="224"/>
      <c r="AT519" s="224"/>
      <c r="AU519" s="224"/>
      <c r="AV519" s="224"/>
      <c r="AW519" s="224"/>
      <c r="AX519" s="224"/>
      <c r="AY519" s="224"/>
    </row>
    <row r="520">
      <c r="A520" s="219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5"/>
      <c r="AA520" s="225"/>
      <c r="AB520" s="225"/>
      <c r="AC520" s="225"/>
      <c r="AD520" s="225"/>
      <c r="AE520" s="225"/>
      <c r="AF520" s="225"/>
      <c r="AG520" s="220"/>
      <c r="AH520" s="220"/>
      <c r="AI520" s="220"/>
      <c r="AJ520" s="220"/>
      <c r="AK520" s="220"/>
      <c r="AL520" s="220"/>
      <c r="AM520" s="220"/>
      <c r="AN520" s="220"/>
      <c r="AO520" s="267"/>
      <c r="AP520" s="220"/>
      <c r="AQ520" s="224"/>
      <c r="AR520" s="224"/>
      <c r="AS520" s="224"/>
      <c r="AT520" s="224"/>
      <c r="AU520" s="224"/>
      <c r="AV520" s="224"/>
      <c r="AW520" s="224"/>
      <c r="AX520" s="224"/>
      <c r="AY520" s="224"/>
    </row>
    <row r="521">
      <c r="A521" s="219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5"/>
      <c r="AA521" s="225"/>
      <c r="AB521" s="225"/>
      <c r="AC521" s="225"/>
      <c r="AD521" s="225"/>
      <c r="AE521" s="225"/>
      <c r="AF521" s="225"/>
      <c r="AG521" s="220"/>
      <c r="AH521" s="220"/>
      <c r="AI521" s="220"/>
      <c r="AJ521" s="220"/>
      <c r="AK521" s="220"/>
      <c r="AL521" s="220"/>
      <c r="AM521" s="220"/>
      <c r="AN521" s="220"/>
      <c r="AO521" s="267"/>
      <c r="AP521" s="220"/>
      <c r="AQ521" s="224"/>
      <c r="AR521" s="224"/>
      <c r="AS521" s="224"/>
      <c r="AT521" s="224"/>
      <c r="AU521" s="224"/>
      <c r="AV521" s="224"/>
      <c r="AW521" s="224"/>
      <c r="AX521" s="224"/>
      <c r="AY521" s="224"/>
    </row>
    <row r="522">
      <c r="A522" s="219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5"/>
      <c r="AA522" s="225"/>
      <c r="AB522" s="225"/>
      <c r="AC522" s="225"/>
      <c r="AD522" s="225"/>
      <c r="AE522" s="225"/>
      <c r="AF522" s="225"/>
      <c r="AG522" s="220"/>
      <c r="AH522" s="220"/>
      <c r="AI522" s="220"/>
      <c r="AJ522" s="220"/>
      <c r="AK522" s="220"/>
      <c r="AL522" s="220"/>
      <c r="AM522" s="220"/>
      <c r="AN522" s="220"/>
      <c r="AO522" s="267"/>
      <c r="AP522" s="220"/>
      <c r="AQ522" s="224"/>
      <c r="AR522" s="224"/>
      <c r="AS522" s="224"/>
      <c r="AT522" s="224"/>
      <c r="AU522" s="224"/>
      <c r="AV522" s="224"/>
      <c r="AW522" s="224"/>
      <c r="AX522" s="224"/>
      <c r="AY522" s="224"/>
    </row>
    <row r="523">
      <c r="A523" s="219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5"/>
      <c r="AA523" s="225"/>
      <c r="AB523" s="225"/>
      <c r="AC523" s="225"/>
      <c r="AD523" s="225"/>
      <c r="AE523" s="225"/>
      <c r="AF523" s="225"/>
      <c r="AG523" s="220"/>
      <c r="AH523" s="220"/>
      <c r="AI523" s="220"/>
      <c r="AJ523" s="220"/>
      <c r="AK523" s="220"/>
      <c r="AL523" s="220"/>
      <c r="AM523" s="220"/>
      <c r="AN523" s="220"/>
      <c r="AO523" s="267"/>
      <c r="AP523" s="220"/>
      <c r="AQ523" s="224"/>
      <c r="AR523" s="224"/>
      <c r="AS523" s="224"/>
      <c r="AT523" s="224"/>
      <c r="AU523" s="224"/>
      <c r="AV523" s="224"/>
      <c r="AW523" s="224"/>
      <c r="AX523" s="224"/>
      <c r="AY523" s="224"/>
    </row>
    <row r="524">
      <c r="A524" s="219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5"/>
      <c r="AA524" s="225"/>
      <c r="AB524" s="225"/>
      <c r="AC524" s="225"/>
      <c r="AD524" s="225"/>
      <c r="AE524" s="225"/>
      <c r="AF524" s="225"/>
      <c r="AG524" s="220"/>
      <c r="AH524" s="220"/>
      <c r="AI524" s="220"/>
      <c r="AJ524" s="220"/>
      <c r="AK524" s="220"/>
      <c r="AL524" s="220"/>
      <c r="AM524" s="220"/>
      <c r="AN524" s="220"/>
      <c r="AO524" s="267"/>
      <c r="AP524" s="220"/>
      <c r="AQ524" s="224"/>
      <c r="AR524" s="224"/>
      <c r="AS524" s="224"/>
      <c r="AT524" s="224"/>
      <c r="AU524" s="224"/>
      <c r="AV524" s="224"/>
      <c r="AW524" s="224"/>
      <c r="AX524" s="224"/>
      <c r="AY524" s="224"/>
    </row>
    <row r="525">
      <c r="A525" s="219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5"/>
      <c r="AA525" s="225"/>
      <c r="AB525" s="225"/>
      <c r="AC525" s="225"/>
      <c r="AD525" s="225"/>
      <c r="AE525" s="225"/>
      <c r="AF525" s="225"/>
      <c r="AG525" s="220"/>
      <c r="AH525" s="220"/>
      <c r="AI525" s="220"/>
      <c r="AJ525" s="220"/>
      <c r="AK525" s="220"/>
      <c r="AL525" s="220"/>
      <c r="AM525" s="220"/>
      <c r="AN525" s="220"/>
      <c r="AO525" s="267"/>
      <c r="AP525" s="220"/>
      <c r="AQ525" s="224"/>
      <c r="AR525" s="224"/>
      <c r="AS525" s="224"/>
      <c r="AT525" s="224"/>
      <c r="AU525" s="224"/>
      <c r="AV525" s="224"/>
      <c r="AW525" s="224"/>
      <c r="AX525" s="224"/>
      <c r="AY525" s="224"/>
    </row>
    <row r="526">
      <c r="A526" s="219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5"/>
      <c r="AA526" s="225"/>
      <c r="AB526" s="225"/>
      <c r="AC526" s="225"/>
      <c r="AD526" s="225"/>
      <c r="AE526" s="225"/>
      <c r="AF526" s="225"/>
      <c r="AG526" s="220"/>
      <c r="AH526" s="220"/>
      <c r="AI526" s="220"/>
      <c r="AJ526" s="220"/>
      <c r="AK526" s="220"/>
      <c r="AL526" s="220"/>
      <c r="AM526" s="220"/>
      <c r="AN526" s="220"/>
      <c r="AO526" s="267"/>
      <c r="AP526" s="220"/>
      <c r="AQ526" s="224"/>
      <c r="AR526" s="224"/>
      <c r="AS526" s="224"/>
      <c r="AT526" s="224"/>
      <c r="AU526" s="224"/>
      <c r="AV526" s="224"/>
      <c r="AW526" s="224"/>
      <c r="AX526" s="224"/>
      <c r="AY526" s="224"/>
    </row>
    <row r="527">
      <c r="A527" s="219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5"/>
      <c r="AA527" s="225"/>
      <c r="AB527" s="225"/>
      <c r="AC527" s="225"/>
      <c r="AD527" s="225"/>
      <c r="AE527" s="225"/>
      <c r="AF527" s="225"/>
      <c r="AG527" s="220"/>
      <c r="AH527" s="220"/>
      <c r="AI527" s="220"/>
      <c r="AJ527" s="220"/>
      <c r="AK527" s="220"/>
      <c r="AL527" s="220"/>
      <c r="AM527" s="220"/>
      <c r="AN527" s="220"/>
      <c r="AO527" s="267"/>
      <c r="AP527" s="220"/>
      <c r="AQ527" s="224"/>
      <c r="AR527" s="224"/>
      <c r="AS527" s="224"/>
      <c r="AT527" s="224"/>
      <c r="AU527" s="224"/>
      <c r="AV527" s="224"/>
      <c r="AW527" s="224"/>
      <c r="AX527" s="224"/>
      <c r="AY527" s="224"/>
    </row>
    <row r="528">
      <c r="A528" s="219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5"/>
      <c r="AA528" s="225"/>
      <c r="AB528" s="225"/>
      <c r="AC528" s="225"/>
      <c r="AD528" s="225"/>
      <c r="AE528" s="225"/>
      <c r="AF528" s="225"/>
      <c r="AG528" s="220"/>
      <c r="AH528" s="220"/>
      <c r="AI528" s="220"/>
      <c r="AJ528" s="220"/>
      <c r="AK528" s="220"/>
      <c r="AL528" s="220"/>
      <c r="AM528" s="220"/>
      <c r="AN528" s="220"/>
      <c r="AO528" s="267"/>
      <c r="AP528" s="220"/>
      <c r="AQ528" s="224"/>
      <c r="AR528" s="224"/>
      <c r="AS528" s="224"/>
      <c r="AT528" s="224"/>
      <c r="AU528" s="224"/>
      <c r="AV528" s="224"/>
      <c r="AW528" s="224"/>
      <c r="AX528" s="224"/>
      <c r="AY528" s="224"/>
    </row>
    <row r="529">
      <c r="A529" s="219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5"/>
      <c r="AA529" s="225"/>
      <c r="AB529" s="225"/>
      <c r="AC529" s="225"/>
      <c r="AD529" s="225"/>
      <c r="AE529" s="225"/>
      <c r="AF529" s="225"/>
      <c r="AG529" s="220"/>
      <c r="AH529" s="220"/>
      <c r="AI529" s="220"/>
      <c r="AJ529" s="220"/>
      <c r="AK529" s="220"/>
      <c r="AL529" s="220"/>
      <c r="AM529" s="220"/>
      <c r="AN529" s="220"/>
      <c r="AO529" s="267"/>
      <c r="AP529" s="220"/>
      <c r="AQ529" s="224"/>
      <c r="AR529" s="224"/>
      <c r="AS529" s="224"/>
      <c r="AT529" s="224"/>
      <c r="AU529" s="224"/>
      <c r="AV529" s="224"/>
      <c r="AW529" s="224"/>
      <c r="AX529" s="224"/>
      <c r="AY529" s="224"/>
    </row>
    <row r="530">
      <c r="A530" s="219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5"/>
      <c r="AA530" s="225"/>
      <c r="AB530" s="225"/>
      <c r="AC530" s="225"/>
      <c r="AD530" s="225"/>
      <c r="AE530" s="225"/>
      <c r="AF530" s="225"/>
      <c r="AG530" s="220"/>
      <c r="AH530" s="220"/>
      <c r="AI530" s="220"/>
      <c r="AJ530" s="220"/>
      <c r="AK530" s="220"/>
      <c r="AL530" s="220"/>
      <c r="AM530" s="220"/>
      <c r="AN530" s="220"/>
      <c r="AO530" s="267"/>
      <c r="AP530" s="220"/>
      <c r="AQ530" s="224"/>
      <c r="AR530" s="224"/>
      <c r="AS530" s="224"/>
      <c r="AT530" s="224"/>
      <c r="AU530" s="224"/>
      <c r="AV530" s="224"/>
      <c r="AW530" s="224"/>
      <c r="AX530" s="224"/>
      <c r="AY530" s="224"/>
    </row>
    <row r="531">
      <c r="A531" s="219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5"/>
      <c r="AA531" s="225"/>
      <c r="AB531" s="225"/>
      <c r="AC531" s="225"/>
      <c r="AD531" s="225"/>
      <c r="AE531" s="225"/>
      <c r="AF531" s="225"/>
      <c r="AG531" s="220"/>
      <c r="AH531" s="220"/>
      <c r="AI531" s="220"/>
      <c r="AJ531" s="220"/>
      <c r="AK531" s="220"/>
      <c r="AL531" s="220"/>
      <c r="AM531" s="220"/>
      <c r="AN531" s="220"/>
      <c r="AO531" s="267"/>
      <c r="AP531" s="220"/>
      <c r="AQ531" s="224"/>
      <c r="AR531" s="224"/>
      <c r="AS531" s="224"/>
      <c r="AT531" s="224"/>
      <c r="AU531" s="224"/>
      <c r="AV531" s="224"/>
      <c r="AW531" s="224"/>
      <c r="AX531" s="224"/>
      <c r="AY531" s="224"/>
    </row>
    <row r="532">
      <c r="A532" s="219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5"/>
      <c r="AA532" s="225"/>
      <c r="AB532" s="225"/>
      <c r="AC532" s="225"/>
      <c r="AD532" s="225"/>
      <c r="AE532" s="225"/>
      <c r="AF532" s="225"/>
      <c r="AG532" s="220"/>
      <c r="AH532" s="220"/>
      <c r="AI532" s="220"/>
      <c r="AJ532" s="220"/>
      <c r="AK532" s="220"/>
      <c r="AL532" s="220"/>
      <c r="AM532" s="220"/>
      <c r="AN532" s="220"/>
      <c r="AO532" s="267"/>
      <c r="AP532" s="220"/>
      <c r="AQ532" s="224"/>
      <c r="AR532" s="224"/>
      <c r="AS532" s="224"/>
      <c r="AT532" s="224"/>
      <c r="AU532" s="224"/>
      <c r="AV532" s="224"/>
      <c r="AW532" s="224"/>
      <c r="AX532" s="224"/>
      <c r="AY532" s="224"/>
    </row>
    <row r="533">
      <c r="A533" s="219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5"/>
      <c r="AA533" s="225"/>
      <c r="AB533" s="225"/>
      <c r="AC533" s="225"/>
      <c r="AD533" s="225"/>
      <c r="AE533" s="225"/>
      <c r="AF533" s="225"/>
      <c r="AG533" s="220"/>
      <c r="AH533" s="220"/>
      <c r="AI533" s="220"/>
      <c r="AJ533" s="220"/>
      <c r="AK533" s="220"/>
      <c r="AL533" s="220"/>
      <c r="AM533" s="220"/>
      <c r="AN533" s="220"/>
      <c r="AO533" s="267"/>
      <c r="AP533" s="220"/>
      <c r="AQ533" s="224"/>
      <c r="AR533" s="224"/>
      <c r="AS533" s="224"/>
      <c r="AT533" s="224"/>
      <c r="AU533" s="224"/>
      <c r="AV533" s="224"/>
      <c r="AW533" s="224"/>
      <c r="AX533" s="224"/>
      <c r="AY533" s="224"/>
    </row>
    <row r="534">
      <c r="A534" s="219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5"/>
      <c r="AA534" s="225"/>
      <c r="AB534" s="225"/>
      <c r="AC534" s="225"/>
      <c r="AD534" s="225"/>
      <c r="AE534" s="225"/>
      <c r="AF534" s="225"/>
      <c r="AG534" s="220"/>
      <c r="AH534" s="220"/>
      <c r="AI534" s="220"/>
      <c r="AJ534" s="220"/>
      <c r="AK534" s="220"/>
      <c r="AL534" s="220"/>
      <c r="AM534" s="220"/>
      <c r="AN534" s="220"/>
      <c r="AO534" s="267"/>
      <c r="AP534" s="220"/>
      <c r="AQ534" s="224"/>
      <c r="AR534" s="224"/>
      <c r="AS534" s="224"/>
      <c r="AT534" s="224"/>
      <c r="AU534" s="224"/>
      <c r="AV534" s="224"/>
      <c r="AW534" s="224"/>
      <c r="AX534" s="224"/>
      <c r="AY534" s="224"/>
    </row>
    <row r="535">
      <c r="A535" s="219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5"/>
      <c r="AA535" s="225"/>
      <c r="AB535" s="225"/>
      <c r="AC535" s="225"/>
      <c r="AD535" s="225"/>
      <c r="AE535" s="225"/>
      <c r="AF535" s="225"/>
      <c r="AG535" s="220"/>
      <c r="AH535" s="220"/>
      <c r="AI535" s="220"/>
      <c r="AJ535" s="220"/>
      <c r="AK535" s="220"/>
      <c r="AL535" s="220"/>
      <c r="AM535" s="220"/>
      <c r="AN535" s="220"/>
      <c r="AO535" s="267"/>
      <c r="AP535" s="220"/>
      <c r="AQ535" s="224"/>
      <c r="AR535" s="224"/>
      <c r="AS535" s="224"/>
      <c r="AT535" s="224"/>
      <c r="AU535" s="224"/>
      <c r="AV535" s="224"/>
      <c r="AW535" s="224"/>
      <c r="AX535" s="224"/>
      <c r="AY535" s="224"/>
    </row>
    <row r="536">
      <c r="A536" s="219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5"/>
      <c r="AA536" s="225"/>
      <c r="AB536" s="225"/>
      <c r="AC536" s="225"/>
      <c r="AD536" s="225"/>
      <c r="AE536" s="225"/>
      <c r="AF536" s="225"/>
      <c r="AG536" s="220"/>
      <c r="AH536" s="220"/>
      <c r="AI536" s="220"/>
      <c r="AJ536" s="220"/>
      <c r="AK536" s="220"/>
      <c r="AL536" s="220"/>
      <c r="AM536" s="220"/>
      <c r="AN536" s="220"/>
      <c r="AO536" s="267"/>
      <c r="AP536" s="220"/>
      <c r="AQ536" s="224"/>
      <c r="AR536" s="224"/>
      <c r="AS536" s="224"/>
      <c r="AT536" s="224"/>
      <c r="AU536" s="224"/>
      <c r="AV536" s="224"/>
      <c r="AW536" s="224"/>
      <c r="AX536" s="224"/>
      <c r="AY536" s="224"/>
    </row>
    <row r="537">
      <c r="A537" s="219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5"/>
      <c r="AA537" s="225"/>
      <c r="AB537" s="225"/>
      <c r="AC537" s="225"/>
      <c r="AD537" s="225"/>
      <c r="AE537" s="225"/>
      <c r="AF537" s="225"/>
      <c r="AG537" s="220"/>
      <c r="AH537" s="220"/>
      <c r="AI537" s="220"/>
      <c r="AJ537" s="220"/>
      <c r="AK537" s="220"/>
      <c r="AL537" s="220"/>
      <c r="AM537" s="220"/>
      <c r="AN537" s="220"/>
      <c r="AO537" s="267"/>
      <c r="AP537" s="220"/>
      <c r="AQ537" s="224"/>
      <c r="AR537" s="224"/>
      <c r="AS537" s="224"/>
      <c r="AT537" s="224"/>
      <c r="AU537" s="224"/>
      <c r="AV537" s="224"/>
      <c r="AW537" s="224"/>
      <c r="AX537" s="224"/>
      <c r="AY537" s="224"/>
    </row>
    <row r="538">
      <c r="A538" s="219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5"/>
      <c r="AA538" s="225"/>
      <c r="AB538" s="225"/>
      <c r="AC538" s="225"/>
      <c r="AD538" s="225"/>
      <c r="AE538" s="225"/>
      <c r="AF538" s="225"/>
      <c r="AG538" s="220"/>
      <c r="AH538" s="220"/>
      <c r="AI538" s="220"/>
      <c r="AJ538" s="220"/>
      <c r="AK538" s="220"/>
      <c r="AL538" s="220"/>
      <c r="AM538" s="220"/>
      <c r="AN538" s="220"/>
      <c r="AO538" s="267"/>
      <c r="AP538" s="220"/>
      <c r="AQ538" s="224"/>
      <c r="AR538" s="224"/>
      <c r="AS538" s="224"/>
      <c r="AT538" s="224"/>
      <c r="AU538" s="224"/>
      <c r="AV538" s="224"/>
      <c r="AW538" s="224"/>
      <c r="AX538" s="224"/>
      <c r="AY538" s="224"/>
    </row>
    <row r="539">
      <c r="A539" s="219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5"/>
      <c r="AA539" s="225"/>
      <c r="AB539" s="225"/>
      <c r="AC539" s="225"/>
      <c r="AD539" s="225"/>
      <c r="AE539" s="225"/>
      <c r="AF539" s="225"/>
      <c r="AG539" s="220"/>
      <c r="AH539" s="220"/>
      <c r="AI539" s="220"/>
      <c r="AJ539" s="220"/>
      <c r="AK539" s="220"/>
      <c r="AL539" s="220"/>
      <c r="AM539" s="220"/>
      <c r="AN539" s="220"/>
      <c r="AO539" s="267"/>
      <c r="AP539" s="220"/>
      <c r="AQ539" s="224"/>
      <c r="AR539" s="224"/>
      <c r="AS539" s="224"/>
      <c r="AT539" s="224"/>
      <c r="AU539" s="224"/>
      <c r="AV539" s="224"/>
      <c r="AW539" s="224"/>
      <c r="AX539" s="224"/>
      <c r="AY539" s="224"/>
    </row>
    <row r="540">
      <c r="A540" s="219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5"/>
      <c r="AA540" s="225"/>
      <c r="AB540" s="225"/>
      <c r="AC540" s="225"/>
      <c r="AD540" s="225"/>
      <c r="AE540" s="225"/>
      <c r="AF540" s="225"/>
      <c r="AG540" s="220"/>
      <c r="AH540" s="220"/>
      <c r="AI540" s="220"/>
      <c r="AJ540" s="220"/>
      <c r="AK540" s="220"/>
      <c r="AL540" s="220"/>
      <c r="AM540" s="220"/>
      <c r="AN540" s="220"/>
      <c r="AO540" s="267"/>
      <c r="AP540" s="220"/>
      <c r="AQ540" s="224"/>
      <c r="AR540" s="224"/>
      <c r="AS540" s="224"/>
      <c r="AT540" s="224"/>
      <c r="AU540" s="224"/>
      <c r="AV540" s="224"/>
      <c r="AW540" s="224"/>
      <c r="AX540" s="224"/>
      <c r="AY540" s="224"/>
    </row>
    <row r="541">
      <c r="A541" s="219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5"/>
      <c r="AA541" s="225"/>
      <c r="AB541" s="225"/>
      <c r="AC541" s="225"/>
      <c r="AD541" s="225"/>
      <c r="AE541" s="225"/>
      <c r="AF541" s="225"/>
      <c r="AG541" s="220"/>
      <c r="AH541" s="220"/>
      <c r="AI541" s="220"/>
      <c r="AJ541" s="220"/>
      <c r="AK541" s="220"/>
      <c r="AL541" s="220"/>
      <c r="AM541" s="220"/>
      <c r="AN541" s="220"/>
      <c r="AO541" s="267"/>
      <c r="AP541" s="220"/>
      <c r="AQ541" s="224"/>
      <c r="AR541" s="224"/>
      <c r="AS541" s="224"/>
      <c r="AT541" s="224"/>
      <c r="AU541" s="224"/>
      <c r="AV541" s="224"/>
      <c r="AW541" s="224"/>
      <c r="AX541" s="224"/>
      <c r="AY541" s="224"/>
    </row>
    <row r="542">
      <c r="A542" s="219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5"/>
      <c r="AA542" s="225"/>
      <c r="AB542" s="225"/>
      <c r="AC542" s="225"/>
      <c r="AD542" s="225"/>
      <c r="AE542" s="225"/>
      <c r="AF542" s="225"/>
      <c r="AG542" s="220"/>
      <c r="AH542" s="220"/>
      <c r="AI542" s="220"/>
      <c r="AJ542" s="220"/>
      <c r="AK542" s="220"/>
      <c r="AL542" s="220"/>
      <c r="AM542" s="220"/>
      <c r="AN542" s="220"/>
      <c r="AO542" s="267"/>
      <c r="AP542" s="220"/>
      <c r="AQ542" s="224"/>
      <c r="AR542" s="224"/>
      <c r="AS542" s="224"/>
      <c r="AT542" s="224"/>
      <c r="AU542" s="224"/>
      <c r="AV542" s="224"/>
      <c r="AW542" s="224"/>
      <c r="AX542" s="224"/>
      <c r="AY542" s="224"/>
    </row>
    <row r="543">
      <c r="A543" s="219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5"/>
      <c r="AA543" s="225"/>
      <c r="AB543" s="225"/>
      <c r="AC543" s="225"/>
      <c r="AD543" s="225"/>
      <c r="AE543" s="225"/>
      <c r="AF543" s="225"/>
      <c r="AG543" s="220"/>
      <c r="AH543" s="220"/>
      <c r="AI543" s="220"/>
      <c r="AJ543" s="220"/>
      <c r="AK543" s="220"/>
      <c r="AL543" s="220"/>
      <c r="AM543" s="220"/>
      <c r="AN543" s="220"/>
      <c r="AO543" s="267"/>
      <c r="AP543" s="220"/>
      <c r="AQ543" s="224"/>
      <c r="AR543" s="224"/>
      <c r="AS543" s="224"/>
      <c r="AT543" s="224"/>
      <c r="AU543" s="224"/>
      <c r="AV543" s="224"/>
      <c r="AW543" s="224"/>
      <c r="AX543" s="224"/>
      <c r="AY543" s="224"/>
    </row>
    <row r="544">
      <c r="A544" s="219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5"/>
      <c r="AA544" s="225"/>
      <c r="AB544" s="225"/>
      <c r="AC544" s="225"/>
      <c r="AD544" s="225"/>
      <c r="AE544" s="225"/>
      <c r="AF544" s="225"/>
      <c r="AG544" s="220"/>
      <c r="AH544" s="220"/>
      <c r="AI544" s="220"/>
      <c r="AJ544" s="220"/>
      <c r="AK544" s="220"/>
      <c r="AL544" s="220"/>
      <c r="AM544" s="220"/>
      <c r="AN544" s="220"/>
      <c r="AO544" s="267"/>
      <c r="AP544" s="220"/>
      <c r="AQ544" s="224"/>
      <c r="AR544" s="224"/>
      <c r="AS544" s="224"/>
      <c r="AT544" s="224"/>
      <c r="AU544" s="224"/>
      <c r="AV544" s="224"/>
      <c r="AW544" s="224"/>
      <c r="AX544" s="224"/>
      <c r="AY544" s="224"/>
    </row>
    <row r="545">
      <c r="A545" s="219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5"/>
      <c r="AA545" s="225"/>
      <c r="AB545" s="225"/>
      <c r="AC545" s="225"/>
      <c r="AD545" s="225"/>
      <c r="AE545" s="225"/>
      <c r="AF545" s="225"/>
      <c r="AG545" s="220"/>
      <c r="AH545" s="220"/>
      <c r="AI545" s="220"/>
      <c r="AJ545" s="220"/>
      <c r="AK545" s="220"/>
      <c r="AL545" s="220"/>
      <c r="AM545" s="220"/>
      <c r="AN545" s="220"/>
      <c r="AO545" s="267"/>
      <c r="AP545" s="220"/>
      <c r="AQ545" s="224"/>
      <c r="AR545" s="224"/>
      <c r="AS545" s="224"/>
      <c r="AT545" s="224"/>
      <c r="AU545" s="224"/>
      <c r="AV545" s="224"/>
      <c r="AW545" s="224"/>
      <c r="AX545" s="224"/>
      <c r="AY545" s="224"/>
    </row>
    <row r="546">
      <c r="A546" s="219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5"/>
      <c r="AA546" s="225"/>
      <c r="AB546" s="225"/>
      <c r="AC546" s="225"/>
      <c r="AD546" s="225"/>
      <c r="AE546" s="225"/>
      <c r="AF546" s="225"/>
      <c r="AG546" s="220"/>
      <c r="AH546" s="220"/>
      <c r="AI546" s="220"/>
      <c r="AJ546" s="220"/>
      <c r="AK546" s="220"/>
      <c r="AL546" s="220"/>
      <c r="AM546" s="220"/>
      <c r="AN546" s="220"/>
      <c r="AO546" s="267"/>
      <c r="AP546" s="220"/>
      <c r="AQ546" s="224"/>
      <c r="AR546" s="224"/>
      <c r="AS546" s="224"/>
      <c r="AT546" s="224"/>
      <c r="AU546" s="224"/>
      <c r="AV546" s="224"/>
      <c r="AW546" s="224"/>
      <c r="AX546" s="224"/>
      <c r="AY546" s="224"/>
    </row>
    <row r="547">
      <c r="A547" s="219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5"/>
      <c r="AA547" s="225"/>
      <c r="AB547" s="225"/>
      <c r="AC547" s="225"/>
      <c r="AD547" s="225"/>
      <c r="AE547" s="225"/>
      <c r="AF547" s="225"/>
      <c r="AG547" s="220"/>
      <c r="AH547" s="220"/>
      <c r="AI547" s="220"/>
      <c r="AJ547" s="220"/>
      <c r="AK547" s="220"/>
      <c r="AL547" s="220"/>
      <c r="AM547" s="220"/>
      <c r="AN547" s="220"/>
      <c r="AO547" s="267"/>
      <c r="AP547" s="220"/>
      <c r="AQ547" s="224"/>
      <c r="AR547" s="224"/>
      <c r="AS547" s="224"/>
      <c r="AT547" s="224"/>
      <c r="AU547" s="224"/>
      <c r="AV547" s="224"/>
      <c r="AW547" s="224"/>
      <c r="AX547" s="224"/>
      <c r="AY547" s="224"/>
    </row>
    <row r="548">
      <c r="A548" s="219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5"/>
      <c r="AA548" s="225"/>
      <c r="AB548" s="225"/>
      <c r="AC548" s="225"/>
      <c r="AD548" s="225"/>
      <c r="AE548" s="225"/>
      <c r="AF548" s="225"/>
      <c r="AG548" s="220"/>
      <c r="AH548" s="220"/>
      <c r="AI548" s="220"/>
      <c r="AJ548" s="220"/>
      <c r="AK548" s="220"/>
      <c r="AL548" s="220"/>
      <c r="AM548" s="220"/>
      <c r="AN548" s="220"/>
      <c r="AO548" s="267"/>
      <c r="AP548" s="220"/>
      <c r="AQ548" s="224"/>
      <c r="AR548" s="224"/>
      <c r="AS548" s="224"/>
      <c r="AT548" s="224"/>
      <c r="AU548" s="224"/>
      <c r="AV548" s="224"/>
      <c r="AW548" s="224"/>
      <c r="AX548" s="224"/>
      <c r="AY548" s="224"/>
    </row>
    <row r="549">
      <c r="A549" s="219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5"/>
      <c r="AA549" s="225"/>
      <c r="AB549" s="225"/>
      <c r="AC549" s="225"/>
      <c r="AD549" s="225"/>
      <c r="AE549" s="225"/>
      <c r="AF549" s="225"/>
      <c r="AG549" s="220"/>
      <c r="AH549" s="220"/>
      <c r="AI549" s="220"/>
      <c r="AJ549" s="220"/>
      <c r="AK549" s="220"/>
      <c r="AL549" s="220"/>
      <c r="AM549" s="220"/>
      <c r="AN549" s="220"/>
      <c r="AO549" s="267"/>
      <c r="AP549" s="220"/>
      <c r="AQ549" s="224"/>
      <c r="AR549" s="224"/>
      <c r="AS549" s="224"/>
      <c r="AT549" s="224"/>
      <c r="AU549" s="224"/>
      <c r="AV549" s="224"/>
      <c r="AW549" s="224"/>
      <c r="AX549" s="224"/>
      <c r="AY549" s="224"/>
    </row>
    <row r="550">
      <c r="A550" s="219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5"/>
      <c r="AA550" s="225"/>
      <c r="AB550" s="225"/>
      <c r="AC550" s="225"/>
      <c r="AD550" s="225"/>
      <c r="AE550" s="225"/>
      <c r="AF550" s="225"/>
      <c r="AG550" s="220"/>
      <c r="AH550" s="220"/>
      <c r="AI550" s="220"/>
      <c r="AJ550" s="220"/>
      <c r="AK550" s="220"/>
      <c r="AL550" s="220"/>
      <c r="AM550" s="220"/>
      <c r="AN550" s="220"/>
      <c r="AO550" s="267"/>
      <c r="AP550" s="220"/>
      <c r="AQ550" s="224"/>
      <c r="AR550" s="224"/>
      <c r="AS550" s="224"/>
      <c r="AT550" s="224"/>
      <c r="AU550" s="224"/>
      <c r="AV550" s="224"/>
      <c r="AW550" s="224"/>
      <c r="AX550" s="224"/>
      <c r="AY550" s="224"/>
    </row>
    <row r="551">
      <c r="A551" s="219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5"/>
      <c r="AA551" s="225"/>
      <c r="AB551" s="225"/>
      <c r="AC551" s="225"/>
      <c r="AD551" s="225"/>
      <c r="AE551" s="225"/>
      <c r="AF551" s="225"/>
      <c r="AG551" s="220"/>
      <c r="AH551" s="220"/>
      <c r="AI551" s="220"/>
      <c r="AJ551" s="220"/>
      <c r="AK551" s="220"/>
      <c r="AL551" s="220"/>
      <c r="AM551" s="220"/>
      <c r="AN551" s="220"/>
      <c r="AO551" s="267"/>
      <c r="AP551" s="220"/>
      <c r="AQ551" s="224"/>
      <c r="AR551" s="224"/>
      <c r="AS551" s="224"/>
      <c r="AT551" s="224"/>
      <c r="AU551" s="224"/>
      <c r="AV551" s="224"/>
      <c r="AW551" s="224"/>
      <c r="AX551" s="224"/>
      <c r="AY551" s="224"/>
    </row>
    <row r="552">
      <c r="A552" s="219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5"/>
      <c r="AA552" s="225"/>
      <c r="AB552" s="225"/>
      <c r="AC552" s="225"/>
      <c r="AD552" s="225"/>
      <c r="AE552" s="225"/>
      <c r="AF552" s="225"/>
      <c r="AG552" s="220"/>
      <c r="AH552" s="220"/>
      <c r="AI552" s="220"/>
      <c r="AJ552" s="220"/>
      <c r="AK552" s="220"/>
      <c r="AL552" s="220"/>
      <c r="AM552" s="220"/>
      <c r="AN552" s="220"/>
      <c r="AO552" s="267"/>
      <c r="AP552" s="220"/>
      <c r="AQ552" s="224"/>
      <c r="AR552" s="224"/>
      <c r="AS552" s="224"/>
      <c r="AT552" s="224"/>
      <c r="AU552" s="224"/>
      <c r="AV552" s="224"/>
      <c r="AW552" s="224"/>
      <c r="AX552" s="224"/>
      <c r="AY552" s="224"/>
    </row>
    <row r="553">
      <c r="A553" s="219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5"/>
      <c r="AA553" s="225"/>
      <c r="AB553" s="225"/>
      <c r="AC553" s="225"/>
      <c r="AD553" s="225"/>
      <c r="AE553" s="225"/>
      <c r="AF553" s="225"/>
      <c r="AG553" s="220"/>
      <c r="AH553" s="220"/>
      <c r="AI553" s="220"/>
      <c r="AJ553" s="220"/>
      <c r="AK553" s="220"/>
      <c r="AL553" s="220"/>
      <c r="AM553" s="220"/>
      <c r="AN553" s="220"/>
      <c r="AO553" s="267"/>
      <c r="AP553" s="220"/>
      <c r="AQ553" s="224"/>
      <c r="AR553" s="224"/>
      <c r="AS553" s="224"/>
      <c r="AT553" s="224"/>
      <c r="AU553" s="224"/>
      <c r="AV553" s="224"/>
      <c r="AW553" s="224"/>
      <c r="AX553" s="224"/>
      <c r="AY553" s="224"/>
    </row>
    <row r="554">
      <c r="A554" s="219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5"/>
      <c r="AA554" s="225"/>
      <c r="AB554" s="225"/>
      <c r="AC554" s="225"/>
      <c r="AD554" s="225"/>
      <c r="AE554" s="225"/>
      <c r="AF554" s="225"/>
      <c r="AG554" s="220"/>
      <c r="AH554" s="220"/>
      <c r="AI554" s="220"/>
      <c r="AJ554" s="220"/>
      <c r="AK554" s="220"/>
      <c r="AL554" s="220"/>
      <c r="AM554" s="220"/>
      <c r="AN554" s="220"/>
      <c r="AO554" s="267"/>
      <c r="AP554" s="220"/>
      <c r="AQ554" s="224"/>
      <c r="AR554" s="224"/>
      <c r="AS554" s="224"/>
      <c r="AT554" s="224"/>
      <c r="AU554" s="224"/>
      <c r="AV554" s="224"/>
      <c r="AW554" s="224"/>
      <c r="AX554" s="224"/>
      <c r="AY554" s="224"/>
    </row>
    <row r="555">
      <c r="A555" s="219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5"/>
      <c r="AA555" s="225"/>
      <c r="AB555" s="225"/>
      <c r="AC555" s="225"/>
      <c r="AD555" s="225"/>
      <c r="AE555" s="225"/>
      <c r="AF555" s="225"/>
      <c r="AG555" s="220"/>
      <c r="AH555" s="220"/>
      <c r="AI555" s="220"/>
      <c r="AJ555" s="220"/>
      <c r="AK555" s="220"/>
      <c r="AL555" s="220"/>
      <c r="AM555" s="220"/>
      <c r="AN555" s="220"/>
      <c r="AO555" s="267"/>
      <c r="AP555" s="220"/>
      <c r="AQ555" s="224"/>
      <c r="AR555" s="224"/>
      <c r="AS555" s="224"/>
      <c r="AT555" s="224"/>
      <c r="AU555" s="224"/>
      <c r="AV555" s="224"/>
      <c r="AW555" s="224"/>
      <c r="AX555" s="224"/>
      <c r="AY555" s="224"/>
    </row>
    <row r="556">
      <c r="A556" s="219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5"/>
      <c r="AA556" s="225"/>
      <c r="AB556" s="225"/>
      <c r="AC556" s="225"/>
      <c r="AD556" s="225"/>
      <c r="AE556" s="225"/>
      <c r="AF556" s="225"/>
      <c r="AG556" s="220"/>
      <c r="AH556" s="220"/>
      <c r="AI556" s="220"/>
      <c r="AJ556" s="220"/>
      <c r="AK556" s="220"/>
      <c r="AL556" s="220"/>
      <c r="AM556" s="220"/>
      <c r="AN556" s="220"/>
      <c r="AO556" s="267"/>
      <c r="AP556" s="220"/>
      <c r="AQ556" s="224"/>
      <c r="AR556" s="224"/>
      <c r="AS556" s="224"/>
      <c r="AT556" s="224"/>
      <c r="AU556" s="224"/>
      <c r="AV556" s="224"/>
      <c r="AW556" s="224"/>
      <c r="AX556" s="224"/>
      <c r="AY556" s="224"/>
    </row>
    <row r="557">
      <c r="A557" s="219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5"/>
      <c r="AA557" s="225"/>
      <c r="AB557" s="225"/>
      <c r="AC557" s="225"/>
      <c r="AD557" s="225"/>
      <c r="AE557" s="225"/>
      <c r="AF557" s="225"/>
      <c r="AG557" s="220"/>
      <c r="AH557" s="220"/>
      <c r="AI557" s="220"/>
      <c r="AJ557" s="220"/>
      <c r="AK557" s="220"/>
      <c r="AL557" s="220"/>
      <c r="AM557" s="220"/>
      <c r="AN557" s="220"/>
      <c r="AO557" s="267"/>
      <c r="AP557" s="220"/>
      <c r="AQ557" s="224"/>
      <c r="AR557" s="224"/>
      <c r="AS557" s="224"/>
      <c r="AT557" s="224"/>
      <c r="AU557" s="224"/>
      <c r="AV557" s="224"/>
      <c r="AW557" s="224"/>
      <c r="AX557" s="224"/>
      <c r="AY557" s="224"/>
    </row>
    <row r="558">
      <c r="A558" s="219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5"/>
      <c r="AA558" s="225"/>
      <c r="AB558" s="225"/>
      <c r="AC558" s="225"/>
      <c r="AD558" s="225"/>
      <c r="AE558" s="225"/>
      <c r="AF558" s="225"/>
      <c r="AG558" s="220"/>
      <c r="AH558" s="220"/>
      <c r="AI558" s="220"/>
      <c r="AJ558" s="220"/>
      <c r="AK558" s="220"/>
      <c r="AL558" s="220"/>
      <c r="AM558" s="220"/>
      <c r="AN558" s="220"/>
      <c r="AO558" s="267"/>
      <c r="AP558" s="220"/>
      <c r="AQ558" s="224"/>
      <c r="AR558" s="224"/>
      <c r="AS558" s="224"/>
      <c r="AT558" s="224"/>
      <c r="AU558" s="224"/>
      <c r="AV558" s="224"/>
      <c r="AW558" s="224"/>
      <c r="AX558" s="224"/>
      <c r="AY558" s="224"/>
    </row>
    <row r="559">
      <c r="A559" s="219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5"/>
      <c r="AA559" s="225"/>
      <c r="AB559" s="225"/>
      <c r="AC559" s="225"/>
      <c r="AD559" s="225"/>
      <c r="AE559" s="225"/>
      <c r="AF559" s="225"/>
      <c r="AG559" s="220"/>
      <c r="AH559" s="220"/>
      <c r="AI559" s="220"/>
      <c r="AJ559" s="220"/>
      <c r="AK559" s="220"/>
      <c r="AL559" s="220"/>
      <c r="AM559" s="220"/>
      <c r="AN559" s="220"/>
      <c r="AO559" s="267"/>
      <c r="AP559" s="220"/>
      <c r="AQ559" s="224"/>
      <c r="AR559" s="224"/>
      <c r="AS559" s="224"/>
      <c r="AT559" s="224"/>
      <c r="AU559" s="224"/>
      <c r="AV559" s="224"/>
      <c r="AW559" s="224"/>
      <c r="AX559" s="224"/>
      <c r="AY559" s="224"/>
    </row>
    <row r="560">
      <c r="A560" s="219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5"/>
      <c r="AA560" s="225"/>
      <c r="AB560" s="225"/>
      <c r="AC560" s="225"/>
      <c r="AD560" s="225"/>
      <c r="AE560" s="225"/>
      <c r="AF560" s="225"/>
      <c r="AG560" s="220"/>
      <c r="AH560" s="220"/>
      <c r="AI560" s="220"/>
      <c r="AJ560" s="220"/>
      <c r="AK560" s="220"/>
      <c r="AL560" s="220"/>
      <c r="AM560" s="220"/>
      <c r="AN560" s="220"/>
      <c r="AO560" s="267"/>
      <c r="AP560" s="220"/>
      <c r="AQ560" s="224"/>
      <c r="AR560" s="224"/>
      <c r="AS560" s="224"/>
      <c r="AT560" s="224"/>
      <c r="AU560" s="224"/>
      <c r="AV560" s="224"/>
      <c r="AW560" s="224"/>
      <c r="AX560" s="224"/>
      <c r="AY560" s="224"/>
    </row>
    <row r="561">
      <c r="A561" s="219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5"/>
      <c r="AA561" s="225"/>
      <c r="AB561" s="225"/>
      <c r="AC561" s="225"/>
      <c r="AD561" s="225"/>
      <c r="AE561" s="225"/>
      <c r="AF561" s="225"/>
      <c r="AG561" s="220"/>
      <c r="AH561" s="220"/>
      <c r="AI561" s="220"/>
      <c r="AJ561" s="220"/>
      <c r="AK561" s="220"/>
      <c r="AL561" s="220"/>
      <c r="AM561" s="220"/>
      <c r="AN561" s="220"/>
      <c r="AO561" s="267"/>
      <c r="AP561" s="220"/>
      <c r="AQ561" s="224"/>
      <c r="AR561" s="224"/>
      <c r="AS561" s="224"/>
      <c r="AT561" s="224"/>
      <c r="AU561" s="224"/>
      <c r="AV561" s="224"/>
      <c r="AW561" s="224"/>
      <c r="AX561" s="224"/>
      <c r="AY561" s="224"/>
    </row>
    <row r="562">
      <c r="A562" s="219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5"/>
      <c r="AA562" s="225"/>
      <c r="AB562" s="225"/>
      <c r="AC562" s="225"/>
      <c r="AD562" s="225"/>
      <c r="AE562" s="225"/>
      <c r="AF562" s="225"/>
      <c r="AG562" s="220"/>
      <c r="AH562" s="220"/>
      <c r="AI562" s="220"/>
      <c r="AJ562" s="220"/>
      <c r="AK562" s="220"/>
      <c r="AL562" s="220"/>
      <c r="AM562" s="220"/>
      <c r="AN562" s="220"/>
      <c r="AO562" s="267"/>
      <c r="AP562" s="220"/>
      <c r="AQ562" s="224"/>
      <c r="AR562" s="224"/>
      <c r="AS562" s="224"/>
      <c r="AT562" s="224"/>
      <c r="AU562" s="224"/>
      <c r="AV562" s="224"/>
      <c r="AW562" s="224"/>
      <c r="AX562" s="224"/>
      <c r="AY562" s="224"/>
    </row>
    <row r="563">
      <c r="A563" s="219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5"/>
      <c r="AA563" s="225"/>
      <c r="AB563" s="225"/>
      <c r="AC563" s="225"/>
      <c r="AD563" s="225"/>
      <c r="AE563" s="225"/>
      <c r="AF563" s="225"/>
      <c r="AG563" s="220"/>
      <c r="AH563" s="220"/>
      <c r="AI563" s="220"/>
      <c r="AJ563" s="220"/>
      <c r="AK563" s="220"/>
      <c r="AL563" s="220"/>
      <c r="AM563" s="220"/>
      <c r="AN563" s="220"/>
      <c r="AO563" s="267"/>
      <c r="AP563" s="220"/>
      <c r="AQ563" s="224"/>
      <c r="AR563" s="224"/>
      <c r="AS563" s="224"/>
      <c r="AT563" s="224"/>
      <c r="AU563" s="224"/>
      <c r="AV563" s="224"/>
      <c r="AW563" s="224"/>
      <c r="AX563" s="224"/>
      <c r="AY563" s="224"/>
    </row>
    <row r="564">
      <c r="A564" s="219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5"/>
      <c r="AA564" s="225"/>
      <c r="AB564" s="225"/>
      <c r="AC564" s="225"/>
      <c r="AD564" s="225"/>
      <c r="AE564" s="225"/>
      <c r="AF564" s="225"/>
      <c r="AG564" s="220"/>
      <c r="AH564" s="220"/>
      <c r="AI564" s="220"/>
      <c r="AJ564" s="220"/>
      <c r="AK564" s="220"/>
      <c r="AL564" s="220"/>
      <c r="AM564" s="220"/>
      <c r="AN564" s="220"/>
      <c r="AO564" s="267"/>
      <c r="AP564" s="220"/>
      <c r="AQ564" s="224"/>
      <c r="AR564" s="224"/>
      <c r="AS564" s="224"/>
      <c r="AT564" s="224"/>
      <c r="AU564" s="224"/>
      <c r="AV564" s="224"/>
      <c r="AW564" s="224"/>
      <c r="AX564" s="224"/>
      <c r="AY564" s="224"/>
    </row>
    <row r="565">
      <c r="A565" s="219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5"/>
      <c r="AA565" s="225"/>
      <c r="AB565" s="225"/>
      <c r="AC565" s="225"/>
      <c r="AD565" s="225"/>
      <c r="AE565" s="225"/>
      <c r="AF565" s="225"/>
      <c r="AG565" s="220"/>
      <c r="AH565" s="220"/>
      <c r="AI565" s="220"/>
      <c r="AJ565" s="220"/>
      <c r="AK565" s="220"/>
      <c r="AL565" s="220"/>
      <c r="AM565" s="220"/>
      <c r="AN565" s="220"/>
      <c r="AO565" s="267"/>
      <c r="AP565" s="220"/>
      <c r="AQ565" s="224"/>
      <c r="AR565" s="224"/>
      <c r="AS565" s="224"/>
      <c r="AT565" s="224"/>
      <c r="AU565" s="224"/>
      <c r="AV565" s="224"/>
      <c r="AW565" s="224"/>
      <c r="AX565" s="224"/>
      <c r="AY565" s="224"/>
    </row>
    <row r="566">
      <c r="A566" s="219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5"/>
      <c r="AA566" s="225"/>
      <c r="AB566" s="225"/>
      <c r="AC566" s="225"/>
      <c r="AD566" s="225"/>
      <c r="AE566" s="225"/>
      <c r="AF566" s="225"/>
      <c r="AG566" s="220"/>
      <c r="AH566" s="220"/>
      <c r="AI566" s="220"/>
      <c r="AJ566" s="220"/>
      <c r="AK566" s="220"/>
      <c r="AL566" s="220"/>
      <c r="AM566" s="220"/>
      <c r="AN566" s="220"/>
      <c r="AO566" s="267"/>
      <c r="AP566" s="220"/>
      <c r="AQ566" s="224"/>
      <c r="AR566" s="224"/>
      <c r="AS566" s="224"/>
      <c r="AT566" s="224"/>
      <c r="AU566" s="224"/>
      <c r="AV566" s="224"/>
      <c r="AW566" s="224"/>
      <c r="AX566" s="224"/>
      <c r="AY566" s="224"/>
    </row>
    <row r="567">
      <c r="A567" s="219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5"/>
      <c r="AA567" s="225"/>
      <c r="AB567" s="225"/>
      <c r="AC567" s="225"/>
      <c r="AD567" s="225"/>
      <c r="AE567" s="225"/>
      <c r="AF567" s="225"/>
      <c r="AG567" s="220"/>
      <c r="AH567" s="220"/>
      <c r="AI567" s="220"/>
      <c r="AJ567" s="220"/>
      <c r="AK567" s="220"/>
      <c r="AL567" s="220"/>
      <c r="AM567" s="220"/>
      <c r="AN567" s="220"/>
      <c r="AO567" s="267"/>
      <c r="AP567" s="220"/>
      <c r="AQ567" s="224"/>
      <c r="AR567" s="224"/>
      <c r="AS567" s="224"/>
      <c r="AT567" s="224"/>
      <c r="AU567" s="224"/>
      <c r="AV567" s="224"/>
      <c r="AW567" s="224"/>
      <c r="AX567" s="224"/>
      <c r="AY567" s="224"/>
    </row>
    <row r="568">
      <c r="A568" s="219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5"/>
      <c r="AA568" s="225"/>
      <c r="AB568" s="225"/>
      <c r="AC568" s="225"/>
      <c r="AD568" s="225"/>
      <c r="AE568" s="225"/>
      <c r="AF568" s="225"/>
      <c r="AG568" s="220"/>
      <c r="AH568" s="220"/>
      <c r="AI568" s="220"/>
      <c r="AJ568" s="220"/>
      <c r="AK568" s="220"/>
      <c r="AL568" s="220"/>
      <c r="AM568" s="220"/>
      <c r="AN568" s="220"/>
      <c r="AO568" s="267"/>
      <c r="AP568" s="220"/>
      <c r="AQ568" s="224"/>
      <c r="AR568" s="224"/>
      <c r="AS568" s="224"/>
      <c r="AT568" s="224"/>
      <c r="AU568" s="224"/>
      <c r="AV568" s="224"/>
      <c r="AW568" s="224"/>
      <c r="AX568" s="224"/>
      <c r="AY568" s="224"/>
    </row>
    <row r="569">
      <c r="A569" s="219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5"/>
      <c r="AA569" s="225"/>
      <c r="AB569" s="225"/>
      <c r="AC569" s="225"/>
      <c r="AD569" s="225"/>
      <c r="AE569" s="225"/>
      <c r="AF569" s="225"/>
      <c r="AG569" s="220"/>
      <c r="AH569" s="220"/>
      <c r="AI569" s="220"/>
      <c r="AJ569" s="220"/>
      <c r="AK569" s="220"/>
      <c r="AL569" s="220"/>
      <c r="AM569" s="220"/>
      <c r="AN569" s="220"/>
      <c r="AO569" s="267"/>
      <c r="AP569" s="220"/>
      <c r="AQ569" s="224"/>
      <c r="AR569" s="224"/>
      <c r="AS569" s="224"/>
      <c r="AT569" s="224"/>
      <c r="AU569" s="224"/>
      <c r="AV569" s="224"/>
      <c r="AW569" s="224"/>
      <c r="AX569" s="224"/>
      <c r="AY569" s="224"/>
    </row>
    <row r="570">
      <c r="A570" s="219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5"/>
      <c r="AA570" s="225"/>
      <c r="AB570" s="225"/>
      <c r="AC570" s="225"/>
      <c r="AD570" s="225"/>
      <c r="AE570" s="225"/>
      <c r="AF570" s="225"/>
      <c r="AG570" s="220"/>
      <c r="AH570" s="220"/>
      <c r="AI570" s="220"/>
      <c r="AJ570" s="220"/>
      <c r="AK570" s="220"/>
      <c r="AL570" s="220"/>
      <c r="AM570" s="220"/>
      <c r="AN570" s="220"/>
      <c r="AO570" s="267"/>
      <c r="AP570" s="220"/>
      <c r="AQ570" s="224"/>
      <c r="AR570" s="224"/>
      <c r="AS570" s="224"/>
      <c r="AT570" s="224"/>
      <c r="AU570" s="224"/>
      <c r="AV570" s="224"/>
      <c r="AW570" s="224"/>
      <c r="AX570" s="224"/>
      <c r="AY570" s="224"/>
    </row>
    <row r="571">
      <c r="A571" s="219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5"/>
      <c r="AA571" s="225"/>
      <c r="AB571" s="225"/>
      <c r="AC571" s="225"/>
      <c r="AD571" s="225"/>
      <c r="AE571" s="225"/>
      <c r="AF571" s="225"/>
      <c r="AG571" s="220"/>
      <c r="AH571" s="220"/>
      <c r="AI571" s="220"/>
      <c r="AJ571" s="220"/>
      <c r="AK571" s="220"/>
      <c r="AL571" s="220"/>
      <c r="AM571" s="220"/>
      <c r="AN571" s="220"/>
      <c r="AO571" s="267"/>
      <c r="AP571" s="220"/>
      <c r="AQ571" s="224"/>
      <c r="AR571" s="224"/>
      <c r="AS571" s="224"/>
      <c r="AT571" s="224"/>
      <c r="AU571" s="224"/>
      <c r="AV571" s="224"/>
      <c r="AW571" s="224"/>
      <c r="AX571" s="224"/>
      <c r="AY571" s="224"/>
    </row>
    <row r="572">
      <c r="A572" s="219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5"/>
      <c r="AA572" s="225"/>
      <c r="AB572" s="225"/>
      <c r="AC572" s="225"/>
      <c r="AD572" s="225"/>
      <c r="AE572" s="225"/>
      <c r="AF572" s="225"/>
      <c r="AG572" s="220"/>
      <c r="AH572" s="220"/>
      <c r="AI572" s="220"/>
      <c r="AJ572" s="220"/>
      <c r="AK572" s="220"/>
      <c r="AL572" s="220"/>
      <c r="AM572" s="220"/>
      <c r="AN572" s="220"/>
      <c r="AO572" s="267"/>
      <c r="AP572" s="220"/>
      <c r="AQ572" s="224"/>
      <c r="AR572" s="224"/>
      <c r="AS572" s="224"/>
      <c r="AT572" s="224"/>
      <c r="AU572" s="224"/>
      <c r="AV572" s="224"/>
      <c r="AW572" s="224"/>
      <c r="AX572" s="224"/>
      <c r="AY572" s="224"/>
    </row>
    <row r="573">
      <c r="A573" s="219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5"/>
      <c r="AA573" s="225"/>
      <c r="AB573" s="225"/>
      <c r="AC573" s="225"/>
      <c r="AD573" s="225"/>
      <c r="AE573" s="225"/>
      <c r="AF573" s="225"/>
      <c r="AG573" s="220"/>
      <c r="AH573" s="220"/>
      <c r="AI573" s="220"/>
      <c r="AJ573" s="220"/>
      <c r="AK573" s="220"/>
      <c r="AL573" s="220"/>
      <c r="AM573" s="220"/>
      <c r="AN573" s="220"/>
      <c r="AO573" s="267"/>
      <c r="AP573" s="220"/>
      <c r="AQ573" s="224"/>
      <c r="AR573" s="224"/>
      <c r="AS573" s="224"/>
      <c r="AT573" s="224"/>
      <c r="AU573" s="224"/>
      <c r="AV573" s="224"/>
      <c r="AW573" s="224"/>
      <c r="AX573" s="224"/>
      <c r="AY573" s="224"/>
    </row>
    <row r="574">
      <c r="A574" s="219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5"/>
      <c r="AA574" s="225"/>
      <c r="AB574" s="225"/>
      <c r="AC574" s="225"/>
      <c r="AD574" s="225"/>
      <c r="AE574" s="225"/>
      <c r="AF574" s="225"/>
      <c r="AG574" s="220"/>
      <c r="AH574" s="220"/>
      <c r="AI574" s="220"/>
      <c r="AJ574" s="220"/>
      <c r="AK574" s="220"/>
      <c r="AL574" s="220"/>
      <c r="AM574" s="220"/>
      <c r="AN574" s="220"/>
      <c r="AO574" s="267"/>
      <c r="AP574" s="220"/>
      <c r="AQ574" s="224"/>
      <c r="AR574" s="224"/>
      <c r="AS574" s="224"/>
      <c r="AT574" s="224"/>
      <c r="AU574" s="224"/>
      <c r="AV574" s="224"/>
      <c r="AW574" s="224"/>
      <c r="AX574" s="224"/>
      <c r="AY574" s="224"/>
    </row>
    <row r="575">
      <c r="A575" s="219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5"/>
      <c r="AA575" s="225"/>
      <c r="AB575" s="225"/>
      <c r="AC575" s="225"/>
      <c r="AD575" s="225"/>
      <c r="AE575" s="225"/>
      <c r="AF575" s="225"/>
      <c r="AG575" s="220"/>
      <c r="AH575" s="220"/>
      <c r="AI575" s="220"/>
      <c r="AJ575" s="220"/>
      <c r="AK575" s="220"/>
      <c r="AL575" s="220"/>
      <c r="AM575" s="220"/>
      <c r="AN575" s="220"/>
      <c r="AO575" s="267"/>
      <c r="AP575" s="220"/>
      <c r="AQ575" s="224"/>
      <c r="AR575" s="224"/>
      <c r="AS575" s="224"/>
      <c r="AT575" s="224"/>
      <c r="AU575" s="224"/>
      <c r="AV575" s="224"/>
      <c r="AW575" s="224"/>
      <c r="AX575" s="224"/>
      <c r="AY575" s="224"/>
    </row>
    <row r="576">
      <c r="A576" s="219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5"/>
      <c r="AA576" s="225"/>
      <c r="AB576" s="225"/>
      <c r="AC576" s="225"/>
      <c r="AD576" s="225"/>
      <c r="AE576" s="225"/>
      <c r="AF576" s="225"/>
      <c r="AG576" s="220"/>
      <c r="AH576" s="220"/>
      <c r="AI576" s="220"/>
      <c r="AJ576" s="220"/>
      <c r="AK576" s="220"/>
      <c r="AL576" s="220"/>
      <c r="AM576" s="220"/>
      <c r="AN576" s="220"/>
      <c r="AO576" s="267"/>
      <c r="AP576" s="220"/>
      <c r="AQ576" s="224"/>
      <c r="AR576" s="224"/>
      <c r="AS576" s="224"/>
      <c r="AT576" s="224"/>
      <c r="AU576" s="224"/>
      <c r="AV576" s="224"/>
      <c r="AW576" s="224"/>
      <c r="AX576" s="224"/>
      <c r="AY576" s="224"/>
    </row>
    <row r="577">
      <c r="A577" s="219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5"/>
      <c r="AA577" s="225"/>
      <c r="AB577" s="225"/>
      <c r="AC577" s="225"/>
      <c r="AD577" s="225"/>
      <c r="AE577" s="225"/>
      <c r="AF577" s="225"/>
      <c r="AG577" s="220"/>
      <c r="AH577" s="220"/>
      <c r="AI577" s="220"/>
      <c r="AJ577" s="220"/>
      <c r="AK577" s="220"/>
      <c r="AL577" s="220"/>
      <c r="AM577" s="220"/>
      <c r="AN577" s="220"/>
      <c r="AO577" s="267"/>
      <c r="AP577" s="220"/>
      <c r="AQ577" s="224"/>
      <c r="AR577" s="224"/>
      <c r="AS577" s="224"/>
      <c r="AT577" s="224"/>
      <c r="AU577" s="224"/>
      <c r="AV577" s="224"/>
      <c r="AW577" s="224"/>
      <c r="AX577" s="224"/>
      <c r="AY577" s="224"/>
    </row>
    <row r="578">
      <c r="A578" s="219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5"/>
      <c r="AA578" s="225"/>
      <c r="AB578" s="225"/>
      <c r="AC578" s="225"/>
      <c r="AD578" s="225"/>
      <c r="AE578" s="225"/>
      <c r="AF578" s="225"/>
      <c r="AG578" s="220"/>
      <c r="AH578" s="220"/>
      <c r="AI578" s="220"/>
      <c r="AJ578" s="220"/>
      <c r="AK578" s="220"/>
      <c r="AL578" s="220"/>
      <c r="AM578" s="220"/>
      <c r="AN578" s="220"/>
      <c r="AO578" s="267"/>
      <c r="AP578" s="220"/>
      <c r="AQ578" s="224"/>
      <c r="AR578" s="224"/>
      <c r="AS578" s="224"/>
      <c r="AT578" s="224"/>
      <c r="AU578" s="224"/>
      <c r="AV578" s="224"/>
      <c r="AW578" s="224"/>
      <c r="AX578" s="224"/>
      <c r="AY578" s="224"/>
    </row>
    <row r="579">
      <c r="A579" s="219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5"/>
      <c r="AA579" s="225"/>
      <c r="AB579" s="225"/>
      <c r="AC579" s="225"/>
      <c r="AD579" s="225"/>
      <c r="AE579" s="225"/>
      <c r="AF579" s="225"/>
      <c r="AG579" s="220"/>
      <c r="AH579" s="220"/>
      <c r="AI579" s="220"/>
      <c r="AJ579" s="220"/>
      <c r="AK579" s="220"/>
      <c r="AL579" s="220"/>
      <c r="AM579" s="220"/>
      <c r="AN579" s="220"/>
      <c r="AO579" s="267"/>
      <c r="AP579" s="220"/>
      <c r="AQ579" s="224"/>
      <c r="AR579" s="224"/>
      <c r="AS579" s="224"/>
      <c r="AT579" s="224"/>
      <c r="AU579" s="224"/>
      <c r="AV579" s="224"/>
      <c r="AW579" s="224"/>
      <c r="AX579" s="224"/>
      <c r="AY579" s="224"/>
    </row>
    <row r="580">
      <c r="A580" s="219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5"/>
      <c r="AA580" s="225"/>
      <c r="AB580" s="225"/>
      <c r="AC580" s="225"/>
      <c r="AD580" s="225"/>
      <c r="AE580" s="225"/>
      <c r="AF580" s="225"/>
      <c r="AG580" s="220"/>
      <c r="AH580" s="220"/>
      <c r="AI580" s="220"/>
      <c r="AJ580" s="220"/>
      <c r="AK580" s="220"/>
      <c r="AL580" s="220"/>
      <c r="AM580" s="220"/>
      <c r="AN580" s="220"/>
      <c r="AO580" s="267"/>
      <c r="AP580" s="220"/>
      <c r="AQ580" s="224"/>
      <c r="AR580" s="224"/>
      <c r="AS580" s="224"/>
      <c r="AT580" s="224"/>
      <c r="AU580" s="224"/>
      <c r="AV580" s="224"/>
      <c r="AW580" s="224"/>
      <c r="AX580" s="224"/>
      <c r="AY580" s="224"/>
    </row>
    <row r="581">
      <c r="A581" s="219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5"/>
      <c r="AA581" s="225"/>
      <c r="AB581" s="225"/>
      <c r="AC581" s="225"/>
      <c r="AD581" s="225"/>
      <c r="AE581" s="225"/>
      <c r="AF581" s="225"/>
      <c r="AG581" s="220"/>
      <c r="AH581" s="220"/>
      <c r="AI581" s="220"/>
      <c r="AJ581" s="220"/>
      <c r="AK581" s="220"/>
      <c r="AL581" s="220"/>
      <c r="AM581" s="220"/>
      <c r="AN581" s="220"/>
      <c r="AO581" s="267"/>
      <c r="AP581" s="220"/>
      <c r="AQ581" s="224"/>
      <c r="AR581" s="224"/>
      <c r="AS581" s="224"/>
      <c r="AT581" s="224"/>
      <c r="AU581" s="224"/>
      <c r="AV581" s="224"/>
      <c r="AW581" s="224"/>
      <c r="AX581" s="224"/>
      <c r="AY581" s="224"/>
    </row>
    <row r="582">
      <c r="A582" s="219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5"/>
      <c r="AA582" s="225"/>
      <c r="AB582" s="225"/>
      <c r="AC582" s="225"/>
      <c r="AD582" s="225"/>
      <c r="AE582" s="225"/>
      <c r="AF582" s="225"/>
      <c r="AG582" s="220"/>
      <c r="AH582" s="220"/>
      <c r="AI582" s="220"/>
      <c r="AJ582" s="220"/>
      <c r="AK582" s="220"/>
      <c r="AL582" s="220"/>
      <c r="AM582" s="220"/>
      <c r="AN582" s="220"/>
      <c r="AO582" s="267"/>
      <c r="AP582" s="220"/>
      <c r="AQ582" s="224"/>
      <c r="AR582" s="224"/>
      <c r="AS582" s="224"/>
      <c r="AT582" s="224"/>
      <c r="AU582" s="224"/>
      <c r="AV582" s="224"/>
      <c r="AW582" s="224"/>
      <c r="AX582" s="224"/>
      <c r="AY582" s="224"/>
    </row>
    <row r="583">
      <c r="A583" s="219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5"/>
      <c r="AA583" s="225"/>
      <c r="AB583" s="225"/>
      <c r="AC583" s="225"/>
      <c r="AD583" s="225"/>
      <c r="AE583" s="225"/>
      <c r="AF583" s="225"/>
      <c r="AG583" s="220"/>
      <c r="AH583" s="220"/>
      <c r="AI583" s="220"/>
      <c r="AJ583" s="220"/>
      <c r="AK583" s="220"/>
      <c r="AL583" s="220"/>
      <c r="AM583" s="220"/>
      <c r="AN583" s="220"/>
      <c r="AO583" s="267"/>
      <c r="AP583" s="220"/>
      <c r="AQ583" s="224"/>
      <c r="AR583" s="224"/>
      <c r="AS583" s="224"/>
      <c r="AT583" s="224"/>
      <c r="AU583" s="224"/>
      <c r="AV583" s="224"/>
      <c r="AW583" s="224"/>
      <c r="AX583" s="224"/>
      <c r="AY583" s="224"/>
    </row>
    <row r="584">
      <c r="A584" s="219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5"/>
      <c r="AA584" s="225"/>
      <c r="AB584" s="225"/>
      <c r="AC584" s="225"/>
      <c r="AD584" s="225"/>
      <c r="AE584" s="225"/>
      <c r="AF584" s="225"/>
      <c r="AG584" s="220"/>
      <c r="AH584" s="220"/>
      <c r="AI584" s="220"/>
      <c r="AJ584" s="220"/>
      <c r="AK584" s="220"/>
      <c r="AL584" s="220"/>
      <c r="AM584" s="220"/>
      <c r="AN584" s="220"/>
      <c r="AO584" s="267"/>
      <c r="AP584" s="220"/>
      <c r="AQ584" s="224"/>
      <c r="AR584" s="224"/>
      <c r="AS584" s="224"/>
      <c r="AT584" s="224"/>
      <c r="AU584" s="224"/>
      <c r="AV584" s="224"/>
      <c r="AW584" s="224"/>
      <c r="AX584" s="224"/>
      <c r="AY584" s="224"/>
    </row>
    <row r="585">
      <c r="A585" s="219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5"/>
      <c r="AA585" s="225"/>
      <c r="AB585" s="225"/>
      <c r="AC585" s="225"/>
      <c r="AD585" s="225"/>
      <c r="AE585" s="225"/>
      <c r="AF585" s="225"/>
      <c r="AG585" s="220"/>
      <c r="AH585" s="220"/>
      <c r="AI585" s="220"/>
      <c r="AJ585" s="220"/>
      <c r="AK585" s="220"/>
      <c r="AL585" s="220"/>
      <c r="AM585" s="220"/>
      <c r="AN585" s="220"/>
      <c r="AO585" s="267"/>
      <c r="AP585" s="220"/>
      <c r="AQ585" s="224"/>
      <c r="AR585" s="224"/>
      <c r="AS585" s="224"/>
      <c r="AT585" s="224"/>
      <c r="AU585" s="224"/>
      <c r="AV585" s="224"/>
      <c r="AW585" s="224"/>
      <c r="AX585" s="224"/>
      <c r="AY585" s="224"/>
    </row>
    <row r="586">
      <c r="A586" s="219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5"/>
      <c r="AA586" s="225"/>
      <c r="AB586" s="225"/>
      <c r="AC586" s="225"/>
      <c r="AD586" s="225"/>
      <c r="AE586" s="225"/>
      <c r="AF586" s="225"/>
      <c r="AG586" s="220"/>
      <c r="AH586" s="220"/>
      <c r="AI586" s="220"/>
      <c r="AJ586" s="220"/>
      <c r="AK586" s="220"/>
      <c r="AL586" s="220"/>
      <c r="AM586" s="220"/>
      <c r="AN586" s="220"/>
      <c r="AO586" s="267"/>
      <c r="AP586" s="220"/>
      <c r="AQ586" s="224"/>
      <c r="AR586" s="224"/>
      <c r="AS586" s="224"/>
      <c r="AT586" s="224"/>
      <c r="AU586" s="224"/>
      <c r="AV586" s="224"/>
      <c r="AW586" s="224"/>
      <c r="AX586" s="224"/>
      <c r="AY586" s="224"/>
    </row>
    <row r="587">
      <c r="A587" s="219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5"/>
      <c r="AA587" s="225"/>
      <c r="AB587" s="225"/>
      <c r="AC587" s="225"/>
      <c r="AD587" s="225"/>
      <c r="AE587" s="225"/>
      <c r="AF587" s="225"/>
      <c r="AG587" s="220"/>
      <c r="AH587" s="220"/>
      <c r="AI587" s="220"/>
      <c r="AJ587" s="220"/>
      <c r="AK587" s="220"/>
      <c r="AL587" s="220"/>
      <c r="AM587" s="220"/>
      <c r="AN587" s="220"/>
      <c r="AO587" s="267"/>
      <c r="AP587" s="220"/>
      <c r="AQ587" s="224"/>
      <c r="AR587" s="224"/>
      <c r="AS587" s="224"/>
      <c r="AT587" s="224"/>
      <c r="AU587" s="224"/>
      <c r="AV587" s="224"/>
      <c r="AW587" s="224"/>
      <c r="AX587" s="224"/>
      <c r="AY587" s="224"/>
    </row>
    <row r="588">
      <c r="A588" s="219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5"/>
      <c r="AA588" s="225"/>
      <c r="AB588" s="225"/>
      <c r="AC588" s="225"/>
      <c r="AD588" s="225"/>
      <c r="AE588" s="225"/>
      <c r="AF588" s="225"/>
      <c r="AG588" s="220"/>
      <c r="AH588" s="220"/>
      <c r="AI588" s="220"/>
      <c r="AJ588" s="220"/>
      <c r="AK588" s="220"/>
      <c r="AL588" s="220"/>
      <c r="AM588" s="220"/>
      <c r="AN588" s="220"/>
      <c r="AO588" s="267"/>
      <c r="AP588" s="220"/>
      <c r="AQ588" s="224"/>
      <c r="AR588" s="224"/>
      <c r="AS588" s="224"/>
      <c r="AT588" s="224"/>
      <c r="AU588" s="224"/>
      <c r="AV588" s="224"/>
      <c r="AW588" s="224"/>
      <c r="AX588" s="224"/>
      <c r="AY588" s="224"/>
    </row>
    <row r="589">
      <c r="A589" s="219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5"/>
      <c r="AA589" s="225"/>
      <c r="AB589" s="225"/>
      <c r="AC589" s="225"/>
      <c r="AD589" s="225"/>
      <c r="AE589" s="225"/>
      <c r="AF589" s="225"/>
      <c r="AG589" s="220"/>
      <c r="AH589" s="220"/>
      <c r="AI589" s="220"/>
      <c r="AJ589" s="220"/>
      <c r="AK589" s="220"/>
      <c r="AL589" s="220"/>
      <c r="AM589" s="220"/>
      <c r="AN589" s="220"/>
      <c r="AO589" s="267"/>
      <c r="AP589" s="220"/>
      <c r="AQ589" s="224"/>
      <c r="AR589" s="224"/>
      <c r="AS589" s="224"/>
      <c r="AT589" s="224"/>
      <c r="AU589" s="224"/>
      <c r="AV589" s="224"/>
      <c r="AW589" s="224"/>
      <c r="AX589" s="224"/>
      <c r="AY589" s="224"/>
    </row>
    <row r="590">
      <c r="A590" s="219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5"/>
      <c r="AA590" s="225"/>
      <c r="AB590" s="225"/>
      <c r="AC590" s="225"/>
      <c r="AD590" s="225"/>
      <c r="AE590" s="225"/>
      <c r="AF590" s="225"/>
      <c r="AG590" s="220"/>
      <c r="AH590" s="220"/>
      <c r="AI590" s="220"/>
      <c r="AJ590" s="220"/>
      <c r="AK590" s="220"/>
      <c r="AL590" s="220"/>
      <c r="AM590" s="220"/>
      <c r="AN590" s="220"/>
      <c r="AO590" s="267"/>
      <c r="AP590" s="220"/>
      <c r="AQ590" s="224"/>
      <c r="AR590" s="224"/>
      <c r="AS590" s="224"/>
      <c r="AT590" s="224"/>
      <c r="AU590" s="224"/>
      <c r="AV590" s="224"/>
      <c r="AW590" s="224"/>
      <c r="AX590" s="224"/>
      <c r="AY590" s="224"/>
    </row>
    <row r="591">
      <c r="A591" s="219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5"/>
      <c r="AA591" s="225"/>
      <c r="AB591" s="225"/>
      <c r="AC591" s="225"/>
      <c r="AD591" s="225"/>
      <c r="AE591" s="225"/>
      <c r="AF591" s="225"/>
      <c r="AG591" s="220"/>
      <c r="AH591" s="220"/>
      <c r="AI591" s="220"/>
      <c r="AJ591" s="220"/>
      <c r="AK591" s="220"/>
      <c r="AL591" s="220"/>
      <c r="AM591" s="220"/>
      <c r="AN591" s="220"/>
      <c r="AO591" s="267"/>
      <c r="AP591" s="220"/>
      <c r="AQ591" s="224"/>
      <c r="AR591" s="224"/>
      <c r="AS591" s="224"/>
      <c r="AT591" s="224"/>
      <c r="AU591" s="224"/>
      <c r="AV591" s="224"/>
      <c r="AW591" s="224"/>
      <c r="AX591" s="224"/>
      <c r="AY591" s="224"/>
    </row>
    <row r="592">
      <c r="A592" s="219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5"/>
      <c r="AA592" s="225"/>
      <c r="AB592" s="225"/>
      <c r="AC592" s="225"/>
      <c r="AD592" s="225"/>
      <c r="AE592" s="225"/>
      <c r="AF592" s="225"/>
      <c r="AG592" s="220"/>
      <c r="AH592" s="220"/>
      <c r="AI592" s="220"/>
      <c r="AJ592" s="220"/>
      <c r="AK592" s="220"/>
      <c r="AL592" s="220"/>
      <c r="AM592" s="220"/>
      <c r="AN592" s="220"/>
      <c r="AO592" s="267"/>
      <c r="AP592" s="220"/>
      <c r="AQ592" s="224"/>
      <c r="AR592" s="224"/>
      <c r="AS592" s="224"/>
      <c r="AT592" s="224"/>
      <c r="AU592" s="224"/>
      <c r="AV592" s="224"/>
      <c r="AW592" s="224"/>
      <c r="AX592" s="224"/>
      <c r="AY592" s="224"/>
    </row>
    <row r="593">
      <c r="A593" s="219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5"/>
      <c r="AA593" s="225"/>
      <c r="AB593" s="225"/>
      <c r="AC593" s="225"/>
      <c r="AD593" s="225"/>
      <c r="AE593" s="225"/>
      <c r="AF593" s="225"/>
      <c r="AG593" s="220"/>
      <c r="AH593" s="220"/>
      <c r="AI593" s="220"/>
      <c r="AJ593" s="220"/>
      <c r="AK593" s="220"/>
      <c r="AL593" s="220"/>
      <c r="AM593" s="220"/>
      <c r="AN593" s="220"/>
      <c r="AO593" s="267"/>
      <c r="AP593" s="220"/>
      <c r="AQ593" s="224"/>
      <c r="AR593" s="224"/>
      <c r="AS593" s="224"/>
      <c r="AT593" s="224"/>
      <c r="AU593" s="224"/>
      <c r="AV593" s="224"/>
      <c r="AW593" s="224"/>
      <c r="AX593" s="224"/>
      <c r="AY593" s="224"/>
    </row>
    <row r="594">
      <c r="A594" s="219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5"/>
      <c r="AA594" s="225"/>
      <c r="AB594" s="225"/>
      <c r="AC594" s="225"/>
      <c r="AD594" s="225"/>
      <c r="AE594" s="225"/>
      <c r="AF594" s="225"/>
      <c r="AG594" s="220"/>
      <c r="AH594" s="220"/>
      <c r="AI594" s="220"/>
      <c r="AJ594" s="220"/>
      <c r="AK594" s="220"/>
      <c r="AL594" s="220"/>
      <c r="AM594" s="220"/>
      <c r="AN594" s="220"/>
      <c r="AO594" s="267"/>
      <c r="AP594" s="220"/>
      <c r="AQ594" s="224"/>
      <c r="AR594" s="224"/>
      <c r="AS594" s="224"/>
      <c r="AT594" s="224"/>
      <c r="AU594" s="224"/>
      <c r="AV594" s="224"/>
      <c r="AW594" s="224"/>
      <c r="AX594" s="224"/>
      <c r="AY594" s="224"/>
    </row>
    <row r="595">
      <c r="A595" s="219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5"/>
      <c r="AA595" s="225"/>
      <c r="AB595" s="225"/>
      <c r="AC595" s="225"/>
      <c r="AD595" s="225"/>
      <c r="AE595" s="225"/>
      <c r="AF595" s="225"/>
      <c r="AG595" s="220"/>
      <c r="AH595" s="220"/>
      <c r="AI595" s="220"/>
      <c r="AJ595" s="220"/>
      <c r="AK595" s="220"/>
      <c r="AL595" s="220"/>
      <c r="AM595" s="220"/>
      <c r="AN595" s="220"/>
      <c r="AO595" s="267"/>
      <c r="AP595" s="220"/>
      <c r="AQ595" s="224"/>
      <c r="AR595" s="224"/>
      <c r="AS595" s="224"/>
      <c r="AT595" s="224"/>
      <c r="AU595" s="224"/>
      <c r="AV595" s="224"/>
      <c r="AW595" s="224"/>
      <c r="AX595" s="224"/>
      <c r="AY595" s="224"/>
    </row>
    <row r="596">
      <c r="A596" s="219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5"/>
      <c r="AA596" s="225"/>
      <c r="AB596" s="225"/>
      <c r="AC596" s="225"/>
      <c r="AD596" s="225"/>
      <c r="AE596" s="225"/>
      <c r="AF596" s="225"/>
      <c r="AG596" s="220"/>
      <c r="AH596" s="220"/>
      <c r="AI596" s="220"/>
      <c r="AJ596" s="220"/>
      <c r="AK596" s="220"/>
      <c r="AL596" s="220"/>
      <c r="AM596" s="220"/>
      <c r="AN596" s="220"/>
      <c r="AO596" s="267"/>
      <c r="AP596" s="220"/>
      <c r="AQ596" s="224"/>
      <c r="AR596" s="224"/>
      <c r="AS596" s="224"/>
      <c r="AT596" s="224"/>
      <c r="AU596" s="224"/>
      <c r="AV596" s="224"/>
      <c r="AW596" s="224"/>
      <c r="AX596" s="224"/>
      <c r="AY596" s="224"/>
    </row>
    <row r="597">
      <c r="A597" s="219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5"/>
      <c r="AA597" s="225"/>
      <c r="AB597" s="225"/>
      <c r="AC597" s="225"/>
      <c r="AD597" s="225"/>
      <c r="AE597" s="225"/>
      <c r="AF597" s="225"/>
      <c r="AG597" s="220"/>
      <c r="AH597" s="220"/>
      <c r="AI597" s="220"/>
      <c r="AJ597" s="220"/>
      <c r="AK597" s="220"/>
      <c r="AL597" s="220"/>
      <c r="AM597" s="220"/>
      <c r="AN597" s="220"/>
      <c r="AO597" s="267"/>
      <c r="AP597" s="220"/>
      <c r="AQ597" s="224"/>
      <c r="AR597" s="224"/>
      <c r="AS597" s="224"/>
      <c r="AT597" s="224"/>
      <c r="AU597" s="224"/>
      <c r="AV597" s="224"/>
      <c r="AW597" s="224"/>
      <c r="AX597" s="224"/>
      <c r="AY597" s="224"/>
    </row>
    <row r="598">
      <c r="A598" s="219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5"/>
      <c r="AA598" s="225"/>
      <c r="AB598" s="225"/>
      <c r="AC598" s="225"/>
      <c r="AD598" s="225"/>
      <c r="AE598" s="225"/>
      <c r="AF598" s="225"/>
      <c r="AG598" s="220"/>
      <c r="AH598" s="220"/>
      <c r="AI598" s="220"/>
      <c r="AJ598" s="220"/>
      <c r="AK598" s="220"/>
      <c r="AL598" s="220"/>
      <c r="AM598" s="220"/>
      <c r="AN598" s="220"/>
      <c r="AO598" s="267"/>
      <c r="AP598" s="220"/>
      <c r="AQ598" s="224"/>
      <c r="AR598" s="224"/>
      <c r="AS598" s="224"/>
      <c r="AT598" s="224"/>
      <c r="AU598" s="224"/>
      <c r="AV598" s="224"/>
      <c r="AW598" s="224"/>
      <c r="AX598" s="224"/>
      <c r="AY598" s="224"/>
    </row>
    <row r="599">
      <c r="A599" s="219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5"/>
      <c r="AA599" s="225"/>
      <c r="AB599" s="225"/>
      <c r="AC599" s="225"/>
      <c r="AD599" s="225"/>
      <c r="AE599" s="225"/>
      <c r="AF599" s="225"/>
      <c r="AG599" s="220"/>
      <c r="AH599" s="220"/>
      <c r="AI599" s="220"/>
      <c r="AJ599" s="220"/>
      <c r="AK599" s="220"/>
      <c r="AL599" s="220"/>
      <c r="AM599" s="220"/>
      <c r="AN599" s="220"/>
      <c r="AO599" s="267"/>
      <c r="AP599" s="220"/>
      <c r="AQ599" s="224"/>
      <c r="AR599" s="224"/>
      <c r="AS599" s="224"/>
      <c r="AT599" s="224"/>
      <c r="AU599" s="224"/>
      <c r="AV599" s="224"/>
      <c r="AW599" s="224"/>
      <c r="AX599" s="224"/>
      <c r="AY599" s="224"/>
    </row>
    <row r="600">
      <c r="A600" s="219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5"/>
      <c r="AA600" s="225"/>
      <c r="AB600" s="225"/>
      <c r="AC600" s="225"/>
      <c r="AD600" s="225"/>
      <c r="AE600" s="225"/>
      <c r="AF600" s="225"/>
      <c r="AG600" s="220"/>
      <c r="AH600" s="220"/>
      <c r="AI600" s="220"/>
      <c r="AJ600" s="220"/>
      <c r="AK600" s="220"/>
      <c r="AL600" s="220"/>
      <c r="AM600" s="220"/>
      <c r="AN600" s="220"/>
      <c r="AO600" s="267"/>
      <c r="AP600" s="220"/>
      <c r="AQ600" s="224"/>
      <c r="AR600" s="224"/>
      <c r="AS600" s="224"/>
      <c r="AT600" s="224"/>
      <c r="AU600" s="224"/>
      <c r="AV600" s="224"/>
      <c r="AW600" s="224"/>
      <c r="AX600" s="224"/>
      <c r="AY600" s="224"/>
    </row>
    <row r="601">
      <c r="A601" s="219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5"/>
      <c r="AA601" s="225"/>
      <c r="AB601" s="225"/>
      <c r="AC601" s="225"/>
      <c r="AD601" s="225"/>
      <c r="AE601" s="225"/>
      <c r="AF601" s="225"/>
      <c r="AG601" s="220"/>
      <c r="AH601" s="220"/>
      <c r="AI601" s="220"/>
      <c r="AJ601" s="220"/>
      <c r="AK601" s="220"/>
      <c r="AL601" s="220"/>
      <c r="AM601" s="220"/>
      <c r="AN601" s="220"/>
      <c r="AO601" s="267"/>
      <c r="AP601" s="220"/>
      <c r="AQ601" s="224"/>
      <c r="AR601" s="224"/>
      <c r="AS601" s="224"/>
      <c r="AT601" s="224"/>
      <c r="AU601" s="224"/>
      <c r="AV601" s="224"/>
      <c r="AW601" s="224"/>
      <c r="AX601" s="224"/>
      <c r="AY601" s="224"/>
    </row>
    <row r="602">
      <c r="A602" s="219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5"/>
      <c r="AA602" s="225"/>
      <c r="AB602" s="225"/>
      <c r="AC602" s="225"/>
      <c r="AD602" s="225"/>
      <c r="AE602" s="225"/>
      <c r="AF602" s="225"/>
      <c r="AG602" s="220"/>
      <c r="AH602" s="220"/>
      <c r="AI602" s="220"/>
      <c r="AJ602" s="220"/>
      <c r="AK602" s="220"/>
      <c r="AL602" s="220"/>
      <c r="AM602" s="220"/>
      <c r="AN602" s="220"/>
      <c r="AO602" s="267"/>
      <c r="AP602" s="220"/>
      <c r="AQ602" s="224"/>
      <c r="AR602" s="224"/>
      <c r="AS602" s="224"/>
      <c r="AT602" s="224"/>
      <c r="AU602" s="224"/>
      <c r="AV602" s="224"/>
      <c r="AW602" s="224"/>
      <c r="AX602" s="224"/>
      <c r="AY602" s="224"/>
    </row>
    <row r="603">
      <c r="A603" s="219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5"/>
      <c r="AA603" s="225"/>
      <c r="AB603" s="225"/>
      <c r="AC603" s="225"/>
      <c r="AD603" s="225"/>
      <c r="AE603" s="225"/>
      <c r="AF603" s="225"/>
      <c r="AG603" s="220"/>
      <c r="AH603" s="220"/>
      <c r="AI603" s="220"/>
      <c r="AJ603" s="220"/>
      <c r="AK603" s="220"/>
      <c r="AL603" s="220"/>
      <c r="AM603" s="220"/>
      <c r="AN603" s="220"/>
      <c r="AO603" s="267"/>
      <c r="AP603" s="220"/>
      <c r="AQ603" s="224"/>
      <c r="AR603" s="224"/>
      <c r="AS603" s="224"/>
      <c r="AT603" s="224"/>
      <c r="AU603" s="224"/>
      <c r="AV603" s="224"/>
      <c r="AW603" s="224"/>
      <c r="AX603" s="224"/>
      <c r="AY603" s="224"/>
    </row>
    <row r="604">
      <c r="A604" s="219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5"/>
      <c r="AA604" s="225"/>
      <c r="AB604" s="225"/>
      <c r="AC604" s="225"/>
      <c r="AD604" s="225"/>
      <c r="AE604" s="225"/>
      <c r="AF604" s="225"/>
      <c r="AG604" s="220"/>
      <c r="AH604" s="220"/>
      <c r="AI604" s="220"/>
      <c r="AJ604" s="220"/>
      <c r="AK604" s="220"/>
      <c r="AL604" s="220"/>
      <c r="AM604" s="220"/>
      <c r="AN604" s="220"/>
      <c r="AO604" s="267"/>
      <c r="AP604" s="220"/>
      <c r="AQ604" s="224"/>
      <c r="AR604" s="224"/>
      <c r="AS604" s="224"/>
      <c r="AT604" s="224"/>
      <c r="AU604" s="224"/>
      <c r="AV604" s="224"/>
      <c r="AW604" s="224"/>
      <c r="AX604" s="224"/>
      <c r="AY604" s="224"/>
    </row>
    <row r="605">
      <c r="A605" s="219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5"/>
      <c r="AA605" s="225"/>
      <c r="AB605" s="225"/>
      <c r="AC605" s="225"/>
      <c r="AD605" s="225"/>
      <c r="AE605" s="225"/>
      <c r="AF605" s="225"/>
      <c r="AG605" s="220"/>
      <c r="AH605" s="220"/>
      <c r="AI605" s="220"/>
      <c r="AJ605" s="220"/>
      <c r="AK605" s="220"/>
      <c r="AL605" s="220"/>
      <c r="AM605" s="220"/>
      <c r="AN605" s="220"/>
      <c r="AO605" s="267"/>
      <c r="AP605" s="220"/>
      <c r="AQ605" s="224"/>
      <c r="AR605" s="224"/>
      <c r="AS605" s="224"/>
      <c r="AT605" s="224"/>
      <c r="AU605" s="224"/>
      <c r="AV605" s="224"/>
      <c r="AW605" s="224"/>
      <c r="AX605" s="224"/>
      <c r="AY605" s="224"/>
    </row>
    <row r="606">
      <c r="A606" s="219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5"/>
      <c r="AA606" s="225"/>
      <c r="AB606" s="225"/>
      <c r="AC606" s="225"/>
      <c r="AD606" s="225"/>
      <c r="AE606" s="225"/>
      <c r="AF606" s="225"/>
      <c r="AG606" s="220"/>
      <c r="AH606" s="220"/>
      <c r="AI606" s="220"/>
      <c r="AJ606" s="220"/>
      <c r="AK606" s="220"/>
      <c r="AL606" s="220"/>
      <c r="AM606" s="220"/>
      <c r="AN606" s="220"/>
      <c r="AO606" s="267"/>
      <c r="AP606" s="220"/>
      <c r="AQ606" s="224"/>
      <c r="AR606" s="224"/>
      <c r="AS606" s="224"/>
      <c r="AT606" s="224"/>
      <c r="AU606" s="224"/>
      <c r="AV606" s="224"/>
      <c r="AW606" s="224"/>
      <c r="AX606" s="224"/>
      <c r="AY606" s="224"/>
    </row>
    <row r="607">
      <c r="A607" s="219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5"/>
      <c r="AA607" s="225"/>
      <c r="AB607" s="225"/>
      <c r="AC607" s="225"/>
      <c r="AD607" s="225"/>
      <c r="AE607" s="225"/>
      <c r="AF607" s="225"/>
      <c r="AG607" s="220"/>
      <c r="AH607" s="220"/>
      <c r="AI607" s="220"/>
      <c r="AJ607" s="220"/>
      <c r="AK607" s="220"/>
      <c r="AL607" s="220"/>
      <c r="AM607" s="220"/>
      <c r="AN607" s="220"/>
      <c r="AO607" s="267"/>
      <c r="AP607" s="220"/>
      <c r="AQ607" s="224"/>
      <c r="AR607" s="224"/>
      <c r="AS607" s="224"/>
      <c r="AT607" s="224"/>
      <c r="AU607" s="224"/>
      <c r="AV607" s="224"/>
      <c r="AW607" s="224"/>
      <c r="AX607" s="224"/>
      <c r="AY607" s="224"/>
    </row>
    <row r="608">
      <c r="A608" s="219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5"/>
      <c r="AA608" s="225"/>
      <c r="AB608" s="225"/>
      <c r="AC608" s="225"/>
      <c r="AD608" s="225"/>
      <c r="AE608" s="225"/>
      <c r="AF608" s="225"/>
      <c r="AG608" s="220"/>
      <c r="AH608" s="220"/>
      <c r="AI608" s="220"/>
      <c r="AJ608" s="220"/>
      <c r="AK608" s="220"/>
      <c r="AL608" s="220"/>
      <c r="AM608" s="220"/>
      <c r="AN608" s="220"/>
      <c r="AO608" s="267"/>
      <c r="AP608" s="220"/>
      <c r="AQ608" s="224"/>
      <c r="AR608" s="224"/>
      <c r="AS608" s="224"/>
      <c r="AT608" s="224"/>
      <c r="AU608" s="224"/>
      <c r="AV608" s="224"/>
      <c r="AW608" s="224"/>
      <c r="AX608" s="224"/>
      <c r="AY608" s="224"/>
    </row>
    <row r="609">
      <c r="A609" s="219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5"/>
      <c r="AA609" s="225"/>
      <c r="AB609" s="225"/>
      <c r="AC609" s="225"/>
      <c r="AD609" s="225"/>
      <c r="AE609" s="225"/>
      <c r="AF609" s="225"/>
      <c r="AG609" s="220"/>
      <c r="AH609" s="220"/>
      <c r="AI609" s="220"/>
      <c r="AJ609" s="220"/>
      <c r="AK609" s="220"/>
      <c r="AL609" s="220"/>
      <c r="AM609" s="220"/>
      <c r="AN609" s="220"/>
      <c r="AO609" s="267"/>
      <c r="AP609" s="220"/>
      <c r="AQ609" s="224"/>
      <c r="AR609" s="224"/>
      <c r="AS609" s="224"/>
      <c r="AT609" s="224"/>
      <c r="AU609" s="224"/>
      <c r="AV609" s="224"/>
      <c r="AW609" s="224"/>
      <c r="AX609" s="224"/>
      <c r="AY609" s="224"/>
    </row>
    <row r="610">
      <c r="A610" s="219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5"/>
      <c r="AA610" s="225"/>
      <c r="AB610" s="225"/>
      <c r="AC610" s="225"/>
      <c r="AD610" s="225"/>
      <c r="AE610" s="225"/>
      <c r="AF610" s="225"/>
      <c r="AG610" s="220"/>
      <c r="AH610" s="220"/>
      <c r="AI610" s="220"/>
      <c r="AJ610" s="220"/>
      <c r="AK610" s="220"/>
      <c r="AL610" s="220"/>
      <c r="AM610" s="220"/>
      <c r="AN610" s="220"/>
      <c r="AO610" s="267"/>
      <c r="AP610" s="220"/>
      <c r="AQ610" s="224"/>
      <c r="AR610" s="224"/>
      <c r="AS610" s="224"/>
      <c r="AT610" s="224"/>
      <c r="AU610" s="224"/>
      <c r="AV610" s="224"/>
      <c r="AW610" s="224"/>
      <c r="AX610" s="224"/>
      <c r="AY610" s="224"/>
    </row>
    <row r="611">
      <c r="A611" s="219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5"/>
      <c r="AA611" s="225"/>
      <c r="AB611" s="225"/>
      <c r="AC611" s="225"/>
      <c r="AD611" s="225"/>
      <c r="AE611" s="225"/>
      <c r="AF611" s="225"/>
      <c r="AG611" s="220"/>
      <c r="AH611" s="220"/>
      <c r="AI611" s="220"/>
      <c r="AJ611" s="220"/>
      <c r="AK611" s="220"/>
      <c r="AL611" s="220"/>
      <c r="AM611" s="220"/>
      <c r="AN611" s="220"/>
      <c r="AO611" s="267"/>
      <c r="AP611" s="220"/>
      <c r="AQ611" s="224"/>
      <c r="AR611" s="224"/>
      <c r="AS611" s="224"/>
      <c r="AT611" s="224"/>
      <c r="AU611" s="224"/>
      <c r="AV611" s="224"/>
      <c r="AW611" s="224"/>
      <c r="AX611" s="224"/>
      <c r="AY611" s="224"/>
    </row>
    <row r="612">
      <c r="A612" s="219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5"/>
      <c r="AA612" s="225"/>
      <c r="AB612" s="225"/>
      <c r="AC612" s="225"/>
      <c r="AD612" s="225"/>
      <c r="AE612" s="225"/>
      <c r="AF612" s="225"/>
      <c r="AG612" s="220"/>
      <c r="AH612" s="220"/>
      <c r="AI612" s="220"/>
      <c r="AJ612" s="220"/>
      <c r="AK612" s="220"/>
      <c r="AL612" s="220"/>
      <c r="AM612" s="220"/>
      <c r="AN612" s="220"/>
      <c r="AO612" s="267"/>
      <c r="AP612" s="220"/>
      <c r="AQ612" s="224"/>
      <c r="AR612" s="224"/>
      <c r="AS612" s="224"/>
      <c r="AT612" s="224"/>
      <c r="AU612" s="224"/>
      <c r="AV612" s="224"/>
      <c r="AW612" s="224"/>
      <c r="AX612" s="224"/>
      <c r="AY612" s="224"/>
    </row>
    <row r="613">
      <c r="A613" s="219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5"/>
      <c r="AA613" s="225"/>
      <c r="AB613" s="225"/>
      <c r="AC613" s="225"/>
      <c r="AD613" s="225"/>
      <c r="AE613" s="225"/>
      <c r="AF613" s="225"/>
      <c r="AG613" s="220"/>
      <c r="AH613" s="220"/>
      <c r="AI613" s="220"/>
      <c r="AJ613" s="220"/>
      <c r="AK613" s="220"/>
      <c r="AL613" s="220"/>
      <c r="AM613" s="220"/>
      <c r="AN613" s="220"/>
      <c r="AO613" s="267"/>
      <c r="AP613" s="220"/>
      <c r="AQ613" s="224"/>
      <c r="AR613" s="224"/>
      <c r="AS613" s="224"/>
      <c r="AT613" s="224"/>
      <c r="AU613" s="224"/>
      <c r="AV613" s="224"/>
      <c r="AW613" s="224"/>
      <c r="AX613" s="224"/>
      <c r="AY613" s="224"/>
    </row>
    <row r="614">
      <c r="A614" s="219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5"/>
      <c r="AA614" s="225"/>
      <c r="AB614" s="225"/>
      <c r="AC614" s="225"/>
      <c r="AD614" s="225"/>
      <c r="AE614" s="225"/>
      <c r="AF614" s="225"/>
      <c r="AG614" s="220"/>
      <c r="AH614" s="220"/>
      <c r="AI614" s="220"/>
      <c r="AJ614" s="220"/>
      <c r="AK614" s="220"/>
      <c r="AL614" s="220"/>
      <c r="AM614" s="220"/>
      <c r="AN614" s="220"/>
      <c r="AO614" s="267"/>
      <c r="AP614" s="220"/>
      <c r="AQ614" s="224"/>
      <c r="AR614" s="224"/>
      <c r="AS614" s="224"/>
      <c r="AT614" s="224"/>
      <c r="AU614" s="224"/>
      <c r="AV614" s="224"/>
      <c r="AW614" s="224"/>
      <c r="AX614" s="224"/>
      <c r="AY614" s="224"/>
    </row>
    <row r="615">
      <c r="A615" s="219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5"/>
      <c r="AA615" s="225"/>
      <c r="AB615" s="225"/>
      <c r="AC615" s="225"/>
      <c r="AD615" s="225"/>
      <c r="AE615" s="225"/>
      <c r="AF615" s="225"/>
      <c r="AG615" s="220"/>
      <c r="AH615" s="220"/>
      <c r="AI615" s="220"/>
      <c r="AJ615" s="220"/>
      <c r="AK615" s="220"/>
      <c r="AL615" s="220"/>
      <c r="AM615" s="220"/>
      <c r="AN615" s="220"/>
      <c r="AO615" s="267"/>
      <c r="AP615" s="220"/>
      <c r="AQ615" s="224"/>
      <c r="AR615" s="224"/>
      <c r="AS615" s="224"/>
      <c r="AT615" s="224"/>
      <c r="AU615" s="224"/>
      <c r="AV615" s="224"/>
      <c r="AW615" s="224"/>
      <c r="AX615" s="224"/>
      <c r="AY615" s="224"/>
    </row>
    <row r="616">
      <c r="A616" s="219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5"/>
      <c r="AA616" s="225"/>
      <c r="AB616" s="225"/>
      <c r="AC616" s="225"/>
      <c r="AD616" s="225"/>
      <c r="AE616" s="225"/>
      <c r="AF616" s="225"/>
      <c r="AG616" s="220"/>
      <c r="AH616" s="220"/>
      <c r="AI616" s="220"/>
      <c r="AJ616" s="220"/>
      <c r="AK616" s="220"/>
      <c r="AL616" s="220"/>
      <c r="AM616" s="220"/>
      <c r="AN616" s="220"/>
      <c r="AO616" s="267"/>
      <c r="AP616" s="220"/>
      <c r="AQ616" s="224"/>
      <c r="AR616" s="224"/>
      <c r="AS616" s="224"/>
      <c r="AT616" s="224"/>
      <c r="AU616" s="224"/>
      <c r="AV616" s="224"/>
      <c r="AW616" s="224"/>
      <c r="AX616" s="224"/>
      <c r="AY616" s="224"/>
    </row>
    <row r="617">
      <c r="A617" s="219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5"/>
      <c r="AA617" s="225"/>
      <c r="AB617" s="225"/>
      <c r="AC617" s="225"/>
      <c r="AD617" s="225"/>
      <c r="AE617" s="225"/>
      <c r="AF617" s="225"/>
      <c r="AG617" s="220"/>
      <c r="AH617" s="220"/>
      <c r="AI617" s="220"/>
      <c r="AJ617" s="220"/>
      <c r="AK617" s="220"/>
      <c r="AL617" s="220"/>
      <c r="AM617" s="220"/>
      <c r="AN617" s="220"/>
      <c r="AO617" s="267"/>
      <c r="AP617" s="220"/>
      <c r="AQ617" s="224"/>
      <c r="AR617" s="224"/>
      <c r="AS617" s="224"/>
      <c r="AT617" s="224"/>
      <c r="AU617" s="224"/>
      <c r="AV617" s="224"/>
      <c r="AW617" s="224"/>
      <c r="AX617" s="224"/>
      <c r="AY617" s="224"/>
    </row>
    <row r="618">
      <c r="A618" s="219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5"/>
      <c r="AA618" s="225"/>
      <c r="AB618" s="225"/>
      <c r="AC618" s="225"/>
      <c r="AD618" s="225"/>
      <c r="AE618" s="225"/>
      <c r="AF618" s="225"/>
      <c r="AG618" s="220"/>
      <c r="AH618" s="220"/>
      <c r="AI618" s="220"/>
      <c r="AJ618" s="220"/>
      <c r="AK618" s="220"/>
      <c r="AL618" s="220"/>
      <c r="AM618" s="220"/>
      <c r="AN618" s="220"/>
      <c r="AO618" s="267"/>
      <c r="AP618" s="220"/>
      <c r="AQ618" s="224"/>
      <c r="AR618" s="224"/>
      <c r="AS618" s="224"/>
      <c r="AT618" s="224"/>
      <c r="AU618" s="224"/>
      <c r="AV618" s="224"/>
      <c r="AW618" s="224"/>
      <c r="AX618" s="224"/>
      <c r="AY618" s="224"/>
    </row>
    <row r="619">
      <c r="A619" s="219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5"/>
      <c r="AA619" s="225"/>
      <c r="AB619" s="225"/>
      <c r="AC619" s="225"/>
      <c r="AD619" s="225"/>
      <c r="AE619" s="225"/>
      <c r="AF619" s="225"/>
      <c r="AG619" s="220"/>
      <c r="AH619" s="220"/>
      <c r="AI619" s="220"/>
      <c r="AJ619" s="220"/>
      <c r="AK619" s="220"/>
      <c r="AL619" s="220"/>
      <c r="AM619" s="220"/>
      <c r="AN619" s="220"/>
      <c r="AO619" s="267"/>
      <c r="AP619" s="220"/>
      <c r="AQ619" s="224"/>
      <c r="AR619" s="224"/>
      <c r="AS619" s="224"/>
      <c r="AT619" s="224"/>
      <c r="AU619" s="224"/>
      <c r="AV619" s="224"/>
      <c r="AW619" s="224"/>
      <c r="AX619" s="224"/>
      <c r="AY619" s="224"/>
    </row>
    <row r="620">
      <c r="A620" s="219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5"/>
      <c r="AA620" s="225"/>
      <c r="AB620" s="225"/>
      <c r="AC620" s="225"/>
      <c r="AD620" s="225"/>
      <c r="AE620" s="225"/>
      <c r="AF620" s="225"/>
      <c r="AG620" s="220"/>
      <c r="AH620" s="220"/>
      <c r="AI620" s="220"/>
      <c r="AJ620" s="220"/>
      <c r="AK620" s="220"/>
      <c r="AL620" s="220"/>
      <c r="AM620" s="220"/>
      <c r="AN620" s="220"/>
      <c r="AO620" s="267"/>
      <c r="AP620" s="220"/>
      <c r="AQ620" s="224"/>
      <c r="AR620" s="224"/>
      <c r="AS620" s="224"/>
      <c r="AT620" s="224"/>
      <c r="AU620" s="224"/>
      <c r="AV620" s="224"/>
      <c r="AW620" s="224"/>
      <c r="AX620" s="224"/>
      <c r="AY620" s="224"/>
    </row>
    <row r="621">
      <c r="A621" s="219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5"/>
      <c r="AA621" s="225"/>
      <c r="AB621" s="225"/>
      <c r="AC621" s="225"/>
      <c r="AD621" s="225"/>
      <c r="AE621" s="225"/>
      <c r="AF621" s="225"/>
      <c r="AG621" s="220"/>
      <c r="AH621" s="220"/>
      <c r="AI621" s="220"/>
      <c r="AJ621" s="220"/>
      <c r="AK621" s="220"/>
      <c r="AL621" s="220"/>
      <c r="AM621" s="220"/>
      <c r="AN621" s="220"/>
      <c r="AO621" s="267"/>
      <c r="AP621" s="220"/>
      <c r="AQ621" s="224"/>
      <c r="AR621" s="224"/>
      <c r="AS621" s="224"/>
      <c r="AT621" s="224"/>
      <c r="AU621" s="224"/>
      <c r="AV621" s="224"/>
      <c r="AW621" s="224"/>
      <c r="AX621" s="224"/>
      <c r="AY621" s="224"/>
    </row>
    <row r="622">
      <c r="A622" s="219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5"/>
      <c r="AA622" s="225"/>
      <c r="AB622" s="225"/>
      <c r="AC622" s="225"/>
      <c r="AD622" s="225"/>
      <c r="AE622" s="225"/>
      <c r="AF622" s="225"/>
      <c r="AG622" s="220"/>
      <c r="AH622" s="220"/>
      <c r="AI622" s="220"/>
      <c r="AJ622" s="220"/>
      <c r="AK622" s="220"/>
      <c r="AL622" s="220"/>
      <c r="AM622" s="220"/>
      <c r="AN622" s="220"/>
      <c r="AO622" s="267"/>
      <c r="AP622" s="220"/>
      <c r="AQ622" s="224"/>
      <c r="AR622" s="224"/>
      <c r="AS622" s="224"/>
      <c r="AT622" s="224"/>
      <c r="AU622" s="224"/>
      <c r="AV622" s="224"/>
      <c r="AW622" s="224"/>
      <c r="AX622" s="224"/>
      <c r="AY622" s="224"/>
    </row>
    <row r="623">
      <c r="A623" s="219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5"/>
      <c r="AA623" s="225"/>
      <c r="AB623" s="225"/>
      <c r="AC623" s="225"/>
      <c r="AD623" s="225"/>
      <c r="AE623" s="225"/>
      <c r="AF623" s="225"/>
      <c r="AG623" s="220"/>
      <c r="AH623" s="220"/>
      <c r="AI623" s="220"/>
      <c r="AJ623" s="220"/>
      <c r="AK623" s="220"/>
      <c r="AL623" s="220"/>
      <c r="AM623" s="220"/>
      <c r="AN623" s="220"/>
      <c r="AO623" s="267"/>
      <c r="AP623" s="220"/>
      <c r="AQ623" s="224"/>
      <c r="AR623" s="224"/>
      <c r="AS623" s="224"/>
      <c r="AT623" s="224"/>
      <c r="AU623" s="224"/>
      <c r="AV623" s="224"/>
      <c r="AW623" s="224"/>
      <c r="AX623" s="224"/>
      <c r="AY623" s="224"/>
    </row>
    <row r="624">
      <c r="A624" s="219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5"/>
      <c r="AA624" s="225"/>
      <c r="AB624" s="225"/>
      <c r="AC624" s="225"/>
      <c r="AD624" s="225"/>
      <c r="AE624" s="225"/>
      <c r="AF624" s="225"/>
      <c r="AG624" s="220"/>
      <c r="AH624" s="220"/>
      <c r="AI624" s="220"/>
      <c r="AJ624" s="220"/>
      <c r="AK624" s="220"/>
      <c r="AL624" s="220"/>
      <c r="AM624" s="220"/>
      <c r="AN624" s="220"/>
      <c r="AO624" s="267"/>
      <c r="AP624" s="220"/>
      <c r="AQ624" s="224"/>
      <c r="AR624" s="224"/>
      <c r="AS624" s="224"/>
      <c r="AT624" s="224"/>
      <c r="AU624" s="224"/>
      <c r="AV624" s="224"/>
      <c r="AW624" s="224"/>
      <c r="AX624" s="224"/>
      <c r="AY624" s="224"/>
    </row>
    <row r="625">
      <c r="A625" s="219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5"/>
      <c r="AA625" s="225"/>
      <c r="AB625" s="225"/>
      <c r="AC625" s="225"/>
      <c r="AD625" s="225"/>
      <c r="AE625" s="225"/>
      <c r="AF625" s="225"/>
      <c r="AG625" s="220"/>
      <c r="AH625" s="220"/>
      <c r="AI625" s="220"/>
      <c r="AJ625" s="220"/>
      <c r="AK625" s="220"/>
      <c r="AL625" s="220"/>
      <c r="AM625" s="220"/>
      <c r="AN625" s="220"/>
      <c r="AO625" s="267"/>
      <c r="AP625" s="220"/>
      <c r="AQ625" s="224"/>
      <c r="AR625" s="224"/>
      <c r="AS625" s="224"/>
      <c r="AT625" s="224"/>
      <c r="AU625" s="224"/>
      <c r="AV625" s="224"/>
      <c r="AW625" s="224"/>
      <c r="AX625" s="224"/>
      <c r="AY625" s="224"/>
    </row>
    <row r="626">
      <c r="A626" s="219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5"/>
      <c r="AA626" s="225"/>
      <c r="AB626" s="225"/>
      <c r="AC626" s="225"/>
      <c r="AD626" s="225"/>
      <c r="AE626" s="225"/>
      <c r="AF626" s="225"/>
      <c r="AG626" s="220"/>
      <c r="AH626" s="220"/>
      <c r="AI626" s="220"/>
      <c r="AJ626" s="220"/>
      <c r="AK626" s="220"/>
      <c r="AL626" s="220"/>
      <c r="AM626" s="220"/>
      <c r="AN626" s="220"/>
      <c r="AO626" s="267"/>
      <c r="AP626" s="220"/>
      <c r="AQ626" s="224"/>
      <c r="AR626" s="224"/>
      <c r="AS626" s="224"/>
      <c r="AT626" s="224"/>
      <c r="AU626" s="224"/>
      <c r="AV626" s="224"/>
      <c r="AW626" s="224"/>
      <c r="AX626" s="224"/>
      <c r="AY626" s="224"/>
    </row>
    <row r="627">
      <c r="A627" s="219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5"/>
      <c r="AA627" s="225"/>
      <c r="AB627" s="225"/>
      <c r="AC627" s="225"/>
      <c r="AD627" s="225"/>
      <c r="AE627" s="225"/>
      <c r="AF627" s="225"/>
      <c r="AG627" s="220"/>
      <c r="AH627" s="220"/>
      <c r="AI627" s="220"/>
      <c r="AJ627" s="220"/>
      <c r="AK627" s="220"/>
      <c r="AL627" s="220"/>
      <c r="AM627" s="220"/>
      <c r="AN627" s="220"/>
      <c r="AO627" s="267"/>
      <c r="AP627" s="220"/>
      <c r="AQ627" s="224"/>
      <c r="AR627" s="224"/>
      <c r="AS627" s="224"/>
      <c r="AT627" s="224"/>
      <c r="AU627" s="224"/>
      <c r="AV627" s="224"/>
      <c r="AW627" s="224"/>
      <c r="AX627" s="224"/>
      <c r="AY627" s="224"/>
    </row>
    <row r="628">
      <c r="A628" s="219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5"/>
      <c r="AA628" s="225"/>
      <c r="AB628" s="225"/>
      <c r="AC628" s="225"/>
      <c r="AD628" s="225"/>
      <c r="AE628" s="225"/>
      <c r="AF628" s="225"/>
      <c r="AG628" s="220"/>
      <c r="AH628" s="220"/>
      <c r="AI628" s="220"/>
      <c r="AJ628" s="220"/>
      <c r="AK628" s="220"/>
      <c r="AL628" s="220"/>
      <c r="AM628" s="220"/>
      <c r="AN628" s="220"/>
      <c r="AO628" s="267"/>
      <c r="AP628" s="220"/>
      <c r="AQ628" s="224"/>
      <c r="AR628" s="224"/>
      <c r="AS628" s="224"/>
      <c r="AT628" s="224"/>
      <c r="AU628" s="224"/>
      <c r="AV628" s="224"/>
      <c r="AW628" s="224"/>
      <c r="AX628" s="224"/>
      <c r="AY628" s="224"/>
    </row>
    <row r="629">
      <c r="A629" s="219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5"/>
      <c r="AA629" s="225"/>
      <c r="AB629" s="225"/>
      <c r="AC629" s="225"/>
      <c r="AD629" s="225"/>
      <c r="AE629" s="225"/>
      <c r="AF629" s="225"/>
      <c r="AG629" s="220"/>
      <c r="AH629" s="220"/>
      <c r="AI629" s="220"/>
      <c r="AJ629" s="220"/>
      <c r="AK629" s="220"/>
      <c r="AL629" s="220"/>
      <c r="AM629" s="220"/>
      <c r="AN629" s="220"/>
      <c r="AO629" s="267"/>
      <c r="AP629" s="220"/>
      <c r="AQ629" s="224"/>
      <c r="AR629" s="224"/>
      <c r="AS629" s="224"/>
      <c r="AT629" s="224"/>
      <c r="AU629" s="224"/>
      <c r="AV629" s="224"/>
      <c r="AW629" s="224"/>
      <c r="AX629" s="224"/>
      <c r="AY629" s="224"/>
    </row>
    <row r="630">
      <c r="A630" s="219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5"/>
      <c r="AA630" s="225"/>
      <c r="AB630" s="225"/>
      <c r="AC630" s="225"/>
      <c r="AD630" s="225"/>
      <c r="AE630" s="225"/>
      <c r="AF630" s="225"/>
      <c r="AG630" s="220"/>
      <c r="AH630" s="220"/>
      <c r="AI630" s="220"/>
      <c r="AJ630" s="220"/>
      <c r="AK630" s="220"/>
      <c r="AL630" s="220"/>
      <c r="AM630" s="220"/>
      <c r="AN630" s="220"/>
      <c r="AO630" s="267"/>
      <c r="AP630" s="220"/>
      <c r="AQ630" s="224"/>
      <c r="AR630" s="224"/>
      <c r="AS630" s="224"/>
      <c r="AT630" s="224"/>
      <c r="AU630" s="224"/>
      <c r="AV630" s="224"/>
      <c r="AW630" s="224"/>
      <c r="AX630" s="224"/>
      <c r="AY630" s="224"/>
    </row>
    <row r="631">
      <c r="A631" s="219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5"/>
      <c r="AA631" s="225"/>
      <c r="AB631" s="225"/>
      <c r="AC631" s="225"/>
      <c r="AD631" s="225"/>
      <c r="AE631" s="225"/>
      <c r="AF631" s="225"/>
      <c r="AG631" s="220"/>
      <c r="AH631" s="220"/>
      <c r="AI631" s="220"/>
      <c r="AJ631" s="220"/>
      <c r="AK631" s="220"/>
      <c r="AL631" s="220"/>
      <c r="AM631" s="220"/>
      <c r="AN631" s="220"/>
      <c r="AO631" s="267"/>
      <c r="AP631" s="220"/>
      <c r="AQ631" s="224"/>
      <c r="AR631" s="224"/>
      <c r="AS631" s="224"/>
      <c r="AT631" s="224"/>
      <c r="AU631" s="224"/>
      <c r="AV631" s="224"/>
      <c r="AW631" s="224"/>
      <c r="AX631" s="224"/>
      <c r="AY631" s="224"/>
    </row>
    <row r="632">
      <c r="A632" s="219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5"/>
      <c r="AA632" s="225"/>
      <c r="AB632" s="225"/>
      <c r="AC632" s="225"/>
      <c r="AD632" s="225"/>
      <c r="AE632" s="225"/>
      <c r="AF632" s="225"/>
      <c r="AG632" s="220"/>
      <c r="AH632" s="220"/>
      <c r="AI632" s="220"/>
      <c r="AJ632" s="220"/>
      <c r="AK632" s="220"/>
      <c r="AL632" s="220"/>
      <c r="AM632" s="220"/>
      <c r="AN632" s="220"/>
      <c r="AO632" s="267"/>
      <c r="AP632" s="220"/>
      <c r="AQ632" s="224"/>
      <c r="AR632" s="224"/>
      <c r="AS632" s="224"/>
      <c r="AT632" s="224"/>
      <c r="AU632" s="224"/>
      <c r="AV632" s="224"/>
      <c r="AW632" s="224"/>
      <c r="AX632" s="224"/>
      <c r="AY632" s="224"/>
    </row>
    <row r="633">
      <c r="A633" s="219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5"/>
      <c r="AA633" s="225"/>
      <c r="AB633" s="225"/>
      <c r="AC633" s="225"/>
      <c r="AD633" s="225"/>
      <c r="AE633" s="225"/>
      <c r="AF633" s="225"/>
      <c r="AG633" s="220"/>
      <c r="AH633" s="220"/>
      <c r="AI633" s="220"/>
      <c r="AJ633" s="220"/>
      <c r="AK633" s="220"/>
      <c r="AL633" s="220"/>
      <c r="AM633" s="220"/>
      <c r="AN633" s="220"/>
      <c r="AO633" s="267"/>
      <c r="AP633" s="220"/>
      <c r="AQ633" s="224"/>
      <c r="AR633" s="224"/>
      <c r="AS633" s="224"/>
      <c r="AT633" s="224"/>
      <c r="AU633" s="224"/>
      <c r="AV633" s="224"/>
      <c r="AW633" s="224"/>
      <c r="AX633" s="224"/>
      <c r="AY633" s="224"/>
    </row>
    <row r="634">
      <c r="A634" s="219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5"/>
      <c r="AA634" s="225"/>
      <c r="AB634" s="225"/>
      <c r="AC634" s="225"/>
      <c r="AD634" s="225"/>
      <c r="AE634" s="225"/>
      <c r="AF634" s="225"/>
      <c r="AG634" s="220"/>
      <c r="AH634" s="220"/>
      <c r="AI634" s="220"/>
      <c r="AJ634" s="220"/>
      <c r="AK634" s="220"/>
      <c r="AL634" s="220"/>
      <c r="AM634" s="220"/>
      <c r="AN634" s="220"/>
      <c r="AO634" s="267"/>
      <c r="AP634" s="220"/>
      <c r="AQ634" s="224"/>
      <c r="AR634" s="224"/>
      <c r="AS634" s="224"/>
      <c r="AT634" s="224"/>
      <c r="AU634" s="224"/>
      <c r="AV634" s="224"/>
      <c r="AW634" s="224"/>
      <c r="AX634" s="224"/>
      <c r="AY634" s="224"/>
    </row>
    <row r="635">
      <c r="A635" s="219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5"/>
      <c r="AA635" s="225"/>
      <c r="AB635" s="225"/>
      <c r="AC635" s="225"/>
      <c r="AD635" s="225"/>
      <c r="AE635" s="225"/>
      <c r="AF635" s="225"/>
      <c r="AG635" s="220"/>
      <c r="AH635" s="220"/>
      <c r="AI635" s="220"/>
      <c r="AJ635" s="220"/>
      <c r="AK635" s="220"/>
      <c r="AL635" s="220"/>
      <c r="AM635" s="220"/>
      <c r="AN635" s="220"/>
      <c r="AO635" s="267"/>
      <c r="AP635" s="220"/>
      <c r="AQ635" s="224"/>
      <c r="AR635" s="224"/>
      <c r="AS635" s="224"/>
      <c r="AT635" s="224"/>
      <c r="AU635" s="224"/>
      <c r="AV635" s="224"/>
      <c r="AW635" s="224"/>
      <c r="AX635" s="224"/>
      <c r="AY635" s="224"/>
    </row>
    <row r="636">
      <c r="A636" s="219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5"/>
      <c r="AA636" s="225"/>
      <c r="AB636" s="225"/>
      <c r="AC636" s="225"/>
      <c r="AD636" s="225"/>
      <c r="AE636" s="225"/>
      <c r="AF636" s="225"/>
      <c r="AG636" s="220"/>
      <c r="AH636" s="220"/>
      <c r="AI636" s="220"/>
      <c r="AJ636" s="220"/>
      <c r="AK636" s="220"/>
      <c r="AL636" s="220"/>
      <c r="AM636" s="220"/>
      <c r="AN636" s="220"/>
      <c r="AO636" s="267"/>
      <c r="AP636" s="220"/>
      <c r="AQ636" s="224"/>
      <c r="AR636" s="224"/>
      <c r="AS636" s="224"/>
      <c r="AT636" s="224"/>
      <c r="AU636" s="224"/>
      <c r="AV636" s="224"/>
      <c r="AW636" s="224"/>
      <c r="AX636" s="224"/>
      <c r="AY636" s="224"/>
    </row>
    <row r="637">
      <c r="A637" s="219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5"/>
      <c r="AA637" s="225"/>
      <c r="AB637" s="225"/>
      <c r="AC637" s="225"/>
      <c r="AD637" s="225"/>
      <c r="AE637" s="225"/>
      <c r="AF637" s="225"/>
      <c r="AG637" s="220"/>
      <c r="AH637" s="220"/>
      <c r="AI637" s="220"/>
      <c r="AJ637" s="220"/>
      <c r="AK637" s="220"/>
      <c r="AL637" s="220"/>
      <c r="AM637" s="220"/>
      <c r="AN637" s="220"/>
      <c r="AO637" s="267"/>
      <c r="AP637" s="220"/>
      <c r="AQ637" s="224"/>
      <c r="AR637" s="224"/>
      <c r="AS637" s="224"/>
      <c r="AT637" s="224"/>
      <c r="AU637" s="224"/>
      <c r="AV637" s="224"/>
      <c r="AW637" s="224"/>
      <c r="AX637" s="224"/>
      <c r="AY637" s="224"/>
    </row>
    <row r="638">
      <c r="A638" s="219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5"/>
      <c r="AA638" s="225"/>
      <c r="AB638" s="225"/>
      <c r="AC638" s="225"/>
      <c r="AD638" s="225"/>
      <c r="AE638" s="225"/>
      <c r="AF638" s="225"/>
      <c r="AG638" s="220"/>
      <c r="AH638" s="220"/>
      <c r="AI638" s="220"/>
      <c r="AJ638" s="220"/>
      <c r="AK638" s="220"/>
      <c r="AL638" s="220"/>
      <c r="AM638" s="220"/>
      <c r="AN638" s="220"/>
      <c r="AO638" s="267"/>
      <c r="AP638" s="220"/>
      <c r="AQ638" s="224"/>
      <c r="AR638" s="224"/>
      <c r="AS638" s="224"/>
      <c r="AT638" s="224"/>
      <c r="AU638" s="224"/>
      <c r="AV638" s="224"/>
      <c r="AW638" s="224"/>
      <c r="AX638" s="224"/>
      <c r="AY638" s="224"/>
    </row>
    <row r="639">
      <c r="A639" s="219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5"/>
      <c r="AA639" s="225"/>
      <c r="AB639" s="225"/>
      <c r="AC639" s="225"/>
      <c r="AD639" s="225"/>
      <c r="AE639" s="225"/>
      <c r="AF639" s="225"/>
      <c r="AG639" s="220"/>
      <c r="AH639" s="220"/>
      <c r="AI639" s="220"/>
      <c r="AJ639" s="220"/>
      <c r="AK639" s="220"/>
      <c r="AL639" s="220"/>
      <c r="AM639" s="220"/>
      <c r="AN639" s="220"/>
      <c r="AO639" s="267"/>
      <c r="AP639" s="220"/>
      <c r="AQ639" s="224"/>
      <c r="AR639" s="224"/>
      <c r="AS639" s="224"/>
      <c r="AT639" s="224"/>
      <c r="AU639" s="224"/>
      <c r="AV639" s="224"/>
      <c r="AW639" s="224"/>
      <c r="AX639" s="224"/>
      <c r="AY639" s="224"/>
    </row>
    <row r="640">
      <c r="A640" s="219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5"/>
      <c r="AA640" s="225"/>
      <c r="AB640" s="225"/>
      <c r="AC640" s="225"/>
      <c r="AD640" s="225"/>
      <c r="AE640" s="225"/>
      <c r="AF640" s="225"/>
      <c r="AG640" s="220"/>
      <c r="AH640" s="220"/>
      <c r="AI640" s="220"/>
      <c r="AJ640" s="220"/>
      <c r="AK640" s="220"/>
      <c r="AL640" s="220"/>
      <c r="AM640" s="220"/>
      <c r="AN640" s="220"/>
      <c r="AO640" s="267"/>
      <c r="AP640" s="220"/>
      <c r="AQ640" s="224"/>
      <c r="AR640" s="224"/>
      <c r="AS640" s="224"/>
      <c r="AT640" s="224"/>
      <c r="AU640" s="224"/>
      <c r="AV640" s="224"/>
      <c r="AW640" s="224"/>
      <c r="AX640" s="224"/>
      <c r="AY640" s="224"/>
    </row>
    <row r="641">
      <c r="A641" s="219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5"/>
      <c r="AA641" s="225"/>
      <c r="AB641" s="225"/>
      <c r="AC641" s="225"/>
      <c r="AD641" s="225"/>
      <c r="AE641" s="225"/>
      <c r="AF641" s="225"/>
      <c r="AG641" s="220"/>
      <c r="AH641" s="220"/>
      <c r="AI641" s="220"/>
      <c r="AJ641" s="220"/>
      <c r="AK641" s="220"/>
      <c r="AL641" s="220"/>
      <c r="AM641" s="220"/>
      <c r="AN641" s="220"/>
      <c r="AO641" s="267"/>
      <c r="AP641" s="220"/>
      <c r="AQ641" s="224"/>
      <c r="AR641" s="224"/>
      <c r="AS641" s="224"/>
      <c r="AT641" s="224"/>
      <c r="AU641" s="224"/>
      <c r="AV641" s="224"/>
      <c r="AW641" s="224"/>
      <c r="AX641" s="224"/>
      <c r="AY641" s="224"/>
    </row>
    <row r="642">
      <c r="A642" s="219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5"/>
      <c r="AA642" s="225"/>
      <c r="AB642" s="225"/>
      <c r="AC642" s="225"/>
      <c r="AD642" s="225"/>
      <c r="AE642" s="225"/>
      <c r="AF642" s="225"/>
      <c r="AG642" s="220"/>
      <c r="AH642" s="220"/>
      <c r="AI642" s="220"/>
      <c r="AJ642" s="220"/>
      <c r="AK642" s="220"/>
      <c r="AL642" s="220"/>
      <c r="AM642" s="220"/>
      <c r="AN642" s="220"/>
      <c r="AO642" s="267"/>
      <c r="AP642" s="220"/>
      <c r="AQ642" s="224"/>
      <c r="AR642" s="224"/>
      <c r="AS642" s="224"/>
      <c r="AT642" s="224"/>
      <c r="AU642" s="224"/>
      <c r="AV642" s="224"/>
      <c r="AW642" s="224"/>
      <c r="AX642" s="224"/>
      <c r="AY642" s="224"/>
    </row>
    <row r="643">
      <c r="A643" s="219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5"/>
      <c r="AA643" s="225"/>
      <c r="AB643" s="225"/>
      <c r="AC643" s="225"/>
      <c r="AD643" s="225"/>
      <c r="AE643" s="225"/>
      <c r="AF643" s="225"/>
      <c r="AG643" s="220"/>
      <c r="AH643" s="220"/>
      <c r="AI643" s="220"/>
      <c r="AJ643" s="220"/>
      <c r="AK643" s="220"/>
      <c r="AL643" s="220"/>
      <c r="AM643" s="220"/>
      <c r="AN643" s="220"/>
      <c r="AO643" s="267"/>
      <c r="AP643" s="220"/>
      <c r="AQ643" s="224"/>
      <c r="AR643" s="224"/>
      <c r="AS643" s="224"/>
      <c r="AT643" s="224"/>
      <c r="AU643" s="224"/>
      <c r="AV643" s="224"/>
      <c r="AW643" s="224"/>
      <c r="AX643" s="224"/>
      <c r="AY643" s="224"/>
    </row>
    <row r="644">
      <c r="A644" s="219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5"/>
      <c r="AA644" s="225"/>
      <c r="AB644" s="225"/>
      <c r="AC644" s="225"/>
      <c r="AD644" s="225"/>
      <c r="AE644" s="225"/>
      <c r="AF644" s="225"/>
      <c r="AG644" s="220"/>
      <c r="AH644" s="220"/>
      <c r="AI644" s="220"/>
      <c r="AJ644" s="220"/>
      <c r="AK644" s="220"/>
      <c r="AL644" s="220"/>
      <c r="AM644" s="220"/>
      <c r="AN644" s="220"/>
      <c r="AO644" s="267"/>
      <c r="AP644" s="220"/>
      <c r="AQ644" s="224"/>
      <c r="AR644" s="224"/>
      <c r="AS644" s="224"/>
      <c r="AT644" s="224"/>
      <c r="AU644" s="224"/>
      <c r="AV644" s="224"/>
      <c r="AW644" s="224"/>
      <c r="AX644" s="224"/>
      <c r="AY644" s="224"/>
    </row>
    <row r="645">
      <c r="A645" s="219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5"/>
      <c r="AA645" s="225"/>
      <c r="AB645" s="225"/>
      <c r="AC645" s="225"/>
      <c r="AD645" s="225"/>
      <c r="AE645" s="225"/>
      <c r="AF645" s="225"/>
      <c r="AG645" s="220"/>
      <c r="AH645" s="220"/>
      <c r="AI645" s="220"/>
      <c r="AJ645" s="220"/>
      <c r="AK645" s="220"/>
      <c r="AL645" s="220"/>
      <c r="AM645" s="220"/>
      <c r="AN645" s="220"/>
      <c r="AO645" s="267"/>
      <c r="AP645" s="220"/>
      <c r="AQ645" s="224"/>
      <c r="AR645" s="224"/>
      <c r="AS645" s="224"/>
      <c r="AT645" s="224"/>
      <c r="AU645" s="224"/>
      <c r="AV645" s="224"/>
      <c r="AW645" s="224"/>
      <c r="AX645" s="224"/>
      <c r="AY645" s="224"/>
    </row>
    <row r="646">
      <c r="A646" s="219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5"/>
      <c r="AA646" s="225"/>
      <c r="AB646" s="225"/>
      <c r="AC646" s="225"/>
      <c r="AD646" s="225"/>
      <c r="AE646" s="225"/>
      <c r="AF646" s="225"/>
      <c r="AG646" s="220"/>
      <c r="AH646" s="220"/>
      <c r="AI646" s="220"/>
      <c r="AJ646" s="220"/>
      <c r="AK646" s="220"/>
      <c r="AL646" s="220"/>
      <c r="AM646" s="220"/>
      <c r="AN646" s="220"/>
      <c r="AO646" s="267"/>
      <c r="AP646" s="220"/>
      <c r="AQ646" s="224"/>
      <c r="AR646" s="224"/>
      <c r="AS646" s="224"/>
      <c r="AT646" s="224"/>
      <c r="AU646" s="224"/>
      <c r="AV646" s="224"/>
      <c r="AW646" s="224"/>
      <c r="AX646" s="224"/>
      <c r="AY646" s="224"/>
    </row>
    <row r="647">
      <c r="A647" s="219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5"/>
      <c r="AA647" s="225"/>
      <c r="AB647" s="225"/>
      <c r="AC647" s="225"/>
      <c r="AD647" s="225"/>
      <c r="AE647" s="225"/>
      <c r="AF647" s="225"/>
      <c r="AG647" s="220"/>
      <c r="AH647" s="220"/>
      <c r="AI647" s="220"/>
      <c r="AJ647" s="220"/>
      <c r="AK647" s="220"/>
      <c r="AL647" s="220"/>
      <c r="AM647" s="220"/>
      <c r="AN647" s="220"/>
      <c r="AO647" s="267"/>
      <c r="AP647" s="220"/>
      <c r="AQ647" s="224"/>
      <c r="AR647" s="224"/>
      <c r="AS647" s="224"/>
      <c r="AT647" s="224"/>
      <c r="AU647" s="224"/>
      <c r="AV647" s="224"/>
      <c r="AW647" s="224"/>
      <c r="AX647" s="224"/>
      <c r="AY647" s="224"/>
    </row>
    <row r="648">
      <c r="A648" s="219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5"/>
      <c r="AA648" s="225"/>
      <c r="AB648" s="225"/>
      <c r="AC648" s="225"/>
      <c r="AD648" s="225"/>
      <c r="AE648" s="225"/>
      <c r="AF648" s="225"/>
      <c r="AG648" s="220"/>
      <c r="AH648" s="220"/>
      <c r="AI648" s="220"/>
      <c r="AJ648" s="220"/>
      <c r="AK648" s="220"/>
      <c r="AL648" s="220"/>
      <c r="AM648" s="220"/>
      <c r="AN648" s="220"/>
      <c r="AO648" s="267"/>
      <c r="AP648" s="220"/>
      <c r="AQ648" s="224"/>
      <c r="AR648" s="224"/>
      <c r="AS648" s="224"/>
      <c r="AT648" s="224"/>
      <c r="AU648" s="224"/>
      <c r="AV648" s="224"/>
      <c r="AW648" s="224"/>
      <c r="AX648" s="224"/>
      <c r="AY648" s="224"/>
    </row>
    <row r="649">
      <c r="A649" s="219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5"/>
      <c r="AA649" s="225"/>
      <c r="AB649" s="225"/>
      <c r="AC649" s="225"/>
      <c r="AD649" s="225"/>
      <c r="AE649" s="225"/>
      <c r="AF649" s="225"/>
      <c r="AG649" s="220"/>
      <c r="AH649" s="220"/>
      <c r="AI649" s="220"/>
      <c r="AJ649" s="220"/>
      <c r="AK649" s="220"/>
      <c r="AL649" s="220"/>
      <c r="AM649" s="220"/>
      <c r="AN649" s="220"/>
      <c r="AO649" s="267"/>
      <c r="AP649" s="220"/>
      <c r="AQ649" s="224"/>
      <c r="AR649" s="224"/>
      <c r="AS649" s="224"/>
      <c r="AT649" s="224"/>
      <c r="AU649" s="224"/>
      <c r="AV649" s="224"/>
      <c r="AW649" s="224"/>
      <c r="AX649" s="224"/>
      <c r="AY649" s="224"/>
    </row>
    <row r="650">
      <c r="A650" s="219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5"/>
      <c r="AA650" s="225"/>
      <c r="AB650" s="225"/>
      <c r="AC650" s="225"/>
      <c r="AD650" s="225"/>
      <c r="AE650" s="225"/>
      <c r="AF650" s="225"/>
      <c r="AG650" s="220"/>
      <c r="AH650" s="220"/>
      <c r="AI650" s="220"/>
      <c r="AJ650" s="220"/>
      <c r="AK650" s="220"/>
      <c r="AL650" s="220"/>
      <c r="AM650" s="220"/>
      <c r="AN650" s="220"/>
      <c r="AO650" s="267"/>
      <c r="AP650" s="220"/>
      <c r="AQ650" s="224"/>
      <c r="AR650" s="224"/>
      <c r="AS650" s="224"/>
      <c r="AT650" s="224"/>
      <c r="AU650" s="224"/>
      <c r="AV650" s="224"/>
      <c r="AW650" s="224"/>
      <c r="AX650" s="224"/>
      <c r="AY650" s="224"/>
    </row>
    <row r="651">
      <c r="A651" s="219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5"/>
      <c r="AA651" s="225"/>
      <c r="AB651" s="225"/>
      <c r="AC651" s="225"/>
      <c r="AD651" s="225"/>
      <c r="AE651" s="225"/>
      <c r="AF651" s="225"/>
      <c r="AG651" s="220"/>
      <c r="AH651" s="220"/>
      <c r="AI651" s="220"/>
      <c r="AJ651" s="220"/>
      <c r="AK651" s="220"/>
      <c r="AL651" s="220"/>
      <c r="AM651" s="220"/>
      <c r="AN651" s="220"/>
      <c r="AO651" s="267"/>
      <c r="AP651" s="220"/>
      <c r="AQ651" s="224"/>
      <c r="AR651" s="224"/>
      <c r="AS651" s="224"/>
      <c r="AT651" s="224"/>
      <c r="AU651" s="224"/>
      <c r="AV651" s="224"/>
      <c r="AW651" s="224"/>
      <c r="AX651" s="224"/>
      <c r="AY651" s="224"/>
    </row>
    <row r="652">
      <c r="A652" s="219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5"/>
      <c r="AA652" s="225"/>
      <c r="AB652" s="225"/>
      <c r="AC652" s="225"/>
      <c r="AD652" s="225"/>
      <c r="AE652" s="225"/>
      <c r="AF652" s="225"/>
      <c r="AG652" s="220"/>
      <c r="AH652" s="220"/>
      <c r="AI652" s="220"/>
      <c r="AJ652" s="220"/>
      <c r="AK652" s="220"/>
      <c r="AL652" s="220"/>
      <c r="AM652" s="220"/>
      <c r="AN652" s="220"/>
      <c r="AO652" s="267"/>
      <c r="AP652" s="220"/>
      <c r="AQ652" s="224"/>
      <c r="AR652" s="224"/>
      <c r="AS652" s="224"/>
      <c r="AT652" s="224"/>
      <c r="AU652" s="224"/>
      <c r="AV652" s="224"/>
      <c r="AW652" s="224"/>
      <c r="AX652" s="224"/>
      <c r="AY652" s="224"/>
    </row>
    <row r="653">
      <c r="A653" s="219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5"/>
      <c r="AA653" s="225"/>
      <c r="AB653" s="225"/>
      <c r="AC653" s="225"/>
      <c r="AD653" s="225"/>
      <c r="AE653" s="225"/>
      <c r="AF653" s="225"/>
      <c r="AG653" s="220"/>
      <c r="AH653" s="220"/>
      <c r="AI653" s="220"/>
      <c r="AJ653" s="220"/>
      <c r="AK653" s="220"/>
      <c r="AL653" s="220"/>
      <c r="AM653" s="220"/>
      <c r="AN653" s="220"/>
      <c r="AO653" s="267"/>
      <c r="AP653" s="220"/>
      <c r="AQ653" s="224"/>
      <c r="AR653" s="224"/>
      <c r="AS653" s="224"/>
      <c r="AT653" s="224"/>
      <c r="AU653" s="224"/>
      <c r="AV653" s="224"/>
      <c r="AW653" s="224"/>
      <c r="AX653" s="224"/>
      <c r="AY653" s="224"/>
    </row>
    <row r="654">
      <c r="A654" s="219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5"/>
      <c r="AA654" s="225"/>
      <c r="AB654" s="225"/>
      <c r="AC654" s="225"/>
      <c r="AD654" s="225"/>
      <c r="AE654" s="225"/>
      <c r="AF654" s="225"/>
      <c r="AG654" s="220"/>
      <c r="AH654" s="220"/>
      <c r="AI654" s="220"/>
      <c r="AJ654" s="220"/>
      <c r="AK654" s="220"/>
      <c r="AL654" s="220"/>
      <c r="AM654" s="220"/>
      <c r="AN654" s="220"/>
      <c r="AO654" s="267"/>
      <c r="AP654" s="220"/>
      <c r="AQ654" s="224"/>
      <c r="AR654" s="224"/>
      <c r="AS654" s="224"/>
      <c r="AT654" s="224"/>
      <c r="AU654" s="224"/>
      <c r="AV654" s="224"/>
      <c r="AW654" s="224"/>
      <c r="AX654" s="224"/>
      <c r="AY654" s="224"/>
    </row>
    <row r="655">
      <c r="A655" s="219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5"/>
      <c r="AA655" s="225"/>
      <c r="AB655" s="225"/>
      <c r="AC655" s="225"/>
      <c r="AD655" s="225"/>
      <c r="AE655" s="225"/>
      <c r="AF655" s="225"/>
      <c r="AG655" s="220"/>
      <c r="AH655" s="220"/>
      <c r="AI655" s="220"/>
      <c r="AJ655" s="220"/>
      <c r="AK655" s="220"/>
      <c r="AL655" s="220"/>
      <c r="AM655" s="220"/>
      <c r="AN655" s="220"/>
      <c r="AO655" s="267"/>
      <c r="AP655" s="220"/>
      <c r="AQ655" s="224"/>
      <c r="AR655" s="224"/>
      <c r="AS655" s="224"/>
      <c r="AT655" s="224"/>
      <c r="AU655" s="224"/>
      <c r="AV655" s="224"/>
      <c r="AW655" s="224"/>
      <c r="AX655" s="224"/>
      <c r="AY655" s="224"/>
    </row>
    <row r="656">
      <c r="A656" s="219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5"/>
      <c r="AA656" s="225"/>
      <c r="AB656" s="225"/>
      <c r="AC656" s="225"/>
      <c r="AD656" s="225"/>
      <c r="AE656" s="225"/>
      <c r="AF656" s="225"/>
      <c r="AG656" s="220"/>
      <c r="AH656" s="220"/>
      <c r="AI656" s="220"/>
      <c r="AJ656" s="220"/>
      <c r="AK656" s="220"/>
      <c r="AL656" s="220"/>
      <c r="AM656" s="220"/>
      <c r="AN656" s="220"/>
      <c r="AO656" s="267"/>
      <c r="AP656" s="220"/>
      <c r="AQ656" s="224"/>
      <c r="AR656" s="224"/>
      <c r="AS656" s="224"/>
      <c r="AT656" s="224"/>
      <c r="AU656" s="224"/>
      <c r="AV656" s="224"/>
      <c r="AW656" s="224"/>
      <c r="AX656" s="224"/>
      <c r="AY656" s="224"/>
    </row>
    <row r="657">
      <c r="A657" s="219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5"/>
      <c r="AA657" s="225"/>
      <c r="AB657" s="225"/>
      <c r="AC657" s="225"/>
      <c r="AD657" s="225"/>
      <c r="AE657" s="225"/>
      <c r="AF657" s="225"/>
      <c r="AG657" s="220"/>
      <c r="AH657" s="220"/>
      <c r="AI657" s="220"/>
      <c r="AJ657" s="220"/>
      <c r="AK657" s="220"/>
      <c r="AL657" s="220"/>
      <c r="AM657" s="220"/>
      <c r="AN657" s="220"/>
      <c r="AO657" s="267"/>
      <c r="AP657" s="220"/>
      <c r="AQ657" s="224"/>
      <c r="AR657" s="224"/>
      <c r="AS657" s="224"/>
      <c r="AT657" s="224"/>
      <c r="AU657" s="224"/>
      <c r="AV657" s="224"/>
      <c r="AW657" s="224"/>
      <c r="AX657" s="224"/>
      <c r="AY657" s="224"/>
    </row>
    <row r="658">
      <c r="A658" s="219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5"/>
      <c r="AA658" s="225"/>
      <c r="AB658" s="225"/>
      <c r="AC658" s="225"/>
      <c r="AD658" s="225"/>
      <c r="AE658" s="225"/>
      <c r="AF658" s="225"/>
      <c r="AG658" s="220"/>
      <c r="AH658" s="220"/>
      <c r="AI658" s="220"/>
      <c r="AJ658" s="220"/>
      <c r="AK658" s="220"/>
      <c r="AL658" s="220"/>
      <c r="AM658" s="220"/>
      <c r="AN658" s="220"/>
      <c r="AO658" s="267"/>
      <c r="AP658" s="220"/>
      <c r="AQ658" s="224"/>
      <c r="AR658" s="224"/>
      <c r="AS658" s="224"/>
      <c r="AT658" s="224"/>
      <c r="AU658" s="224"/>
      <c r="AV658" s="224"/>
      <c r="AW658" s="224"/>
      <c r="AX658" s="224"/>
      <c r="AY658" s="224"/>
    </row>
    <row r="659">
      <c r="A659" s="219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5"/>
      <c r="AA659" s="225"/>
      <c r="AB659" s="225"/>
      <c r="AC659" s="225"/>
      <c r="AD659" s="225"/>
      <c r="AE659" s="225"/>
      <c r="AF659" s="225"/>
      <c r="AG659" s="220"/>
      <c r="AH659" s="220"/>
      <c r="AI659" s="220"/>
      <c r="AJ659" s="220"/>
      <c r="AK659" s="220"/>
      <c r="AL659" s="220"/>
      <c r="AM659" s="220"/>
      <c r="AN659" s="220"/>
      <c r="AO659" s="267"/>
      <c r="AP659" s="220"/>
      <c r="AQ659" s="224"/>
      <c r="AR659" s="224"/>
      <c r="AS659" s="224"/>
      <c r="AT659" s="224"/>
      <c r="AU659" s="224"/>
      <c r="AV659" s="224"/>
      <c r="AW659" s="224"/>
      <c r="AX659" s="224"/>
      <c r="AY659" s="224"/>
    </row>
    <row r="660">
      <c r="A660" s="219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5"/>
      <c r="AA660" s="225"/>
      <c r="AB660" s="225"/>
      <c r="AC660" s="225"/>
      <c r="AD660" s="225"/>
      <c r="AE660" s="225"/>
      <c r="AF660" s="225"/>
      <c r="AG660" s="220"/>
      <c r="AH660" s="220"/>
      <c r="AI660" s="220"/>
      <c r="AJ660" s="220"/>
      <c r="AK660" s="220"/>
      <c r="AL660" s="220"/>
      <c r="AM660" s="220"/>
      <c r="AN660" s="220"/>
      <c r="AO660" s="267"/>
      <c r="AP660" s="220"/>
      <c r="AQ660" s="224"/>
      <c r="AR660" s="224"/>
      <c r="AS660" s="224"/>
      <c r="AT660" s="224"/>
      <c r="AU660" s="224"/>
      <c r="AV660" s="224"/>
      <c r="AW660" s="224"/>
      <c r="AX660" s="224"/>
      <c r="AY660" s="224"/>
    </row>
    <row r="661">
      <c r="A661" s="219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5"/>
      <c r="AA661" s="225"/>
      <c r="AB661" s="225"/>
      <c r="AC661" s="225"/>
      <c r="AD661" s="225"/>
      <c r="AE661" s="225"/>
      <c r="AF661" s="225"/>
      <c r="AG661" s="220"/>
      <c r="AH661" s="220"/>
      <c r="AI661" s="220"/>
      <c r="AJ661" s="220"/>
      <c r="AK661" s="220"/>
      <c r="AL661" s="220"/>
      <c r="AM661" s="220"/>
      <c r="AN661" s="220"/>
      <c r="AO661" s="267"/>
      <c r="AP661" s="220"/>
      <c r="AQ661" s="224"/>
      <c r="AR661" s="224"/>
      <c r="AS661" s="224"/>
      <c r="AT661" s="224"/>
      <c r="AU661" s="224"/>
      <c r="AV661" s="224"/>
      <c r="AW661" s="224"/>
      <c r="AX661" s="224"/>
      <c r="AY661" s="224"/>
    </row>
    <row r="662">
      <c r="A662" s="219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5"/>
      <c r="AA662" s="225"/>
      <c r="AB662" s="225"/>
      <c r="AC662" s="225"/>
      <c r="AD662" s="225"/>
      <c r="AE662" s="225"/>
      <c r="AF662" s="225"/>
      <c r="AG662" s="220"/>
      <c r="AH662" s="220"/>
      <c r="AI662" s="220"/>
      <c r="AJ662" s="220"/>
      <c r="AK662" s="220"/>
      <c r="AL662" s="220"/>
      <c r="AM662" s="220"/>
      <c r="AN662" s="220"/>
      <c r="AO662" s="267"/>
      <c r="AP662" s="220"/>
      <c r="AQ662" s="224"/>
      <c r="AR662" s="224"/>
      <c r="AS662" s="224"/>
      <c r="AT662" s="224"/>
      <c r="AU662" s="224"/>
      <c r="AV662" s="224"/>
      <c r="AW662" s="224"/>
      <c r="AX662" s="224"/>
      <c r="AY662" s="224"/>
    </row>
    <row r="663">
      <c r="A663" s="219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5"/>
      <c r="AA663" s="225"/>
      <c r="AB663" s="225"/>
      <c r="AC663" s="225"/>
      <c r="AD663" s="225"/>
      <c r="AE663" s="225"/>
      <c r="AF663" s="225"/>
      <c r="AG663" s="220"/>
      <c r="AH663" s="220"/>
      <c r="AI663" s="220"/>
      <c r="AJ663" s="220"/>
      <c r="AK663" s="220"/>
      <c r="AL663" s="220"/>
      <c r="AM663" s="220"/>
      <c r="AN663" s="220"/>
      <c r="AO663" s="267"/>
      <c r="AP663" s="220"/>
      <c r="AQ663" s="224"/>
      <c r="AR663" s="224"/>
      <c r="AS663" s="224"/>
      <c r="AT663" s="224"/>
      <c r="AU663" s="224"/>
      <c r="AV663" s="224"/>
      <c r="AW663" s="224"/>
      <c r="AX663" s="224"/>
      <c r="AY663" s="224"/>
    </row>
    <row r="664">
      <c r="A664" s="219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5"/>
      <c r="AA664" s="225"/>
      <c r="AB664" s="225"/>
      <c r="AC664" s="225"/>
      <c r="AD664" s="225"/>
      <c r="AE664" s="225"/>
      <c r="AF664" s="225"/>
      <c r="AG664" s="220"/>
      <c r="AH664" s="220"/>
      <c r="AI664" s="220"/>
      <c r="AJ664" s="220"/>
      <c r="AK664" s="220"/>
      <c r="AL664" s="220"/>
      <c r="AM664" s="220"/>
      <c r="AN664" s="220"/>
      <c r="AO664" s="267"/>
      <c r="AP664" s="220"/>
      <c r="AQ664" s="224"/>
      <c r="AR664" s="224"/>
      <c r="AS664" s="224"/>
      <c r="AT664" s="224"/>
      <c r="AU664" s="224"/>
      <c r="AV664" s="224"/>
      <c r="AW664" s="224"/>
      <c r="AX664" s="224"/>
      <c r="AY664" s="224"/>
    </row>
    <row r="665">
      <c r="A665" s="219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5"/>
      <c r="AA665" s="225"/>
      <c r="AB665" s="225"/>
      <c r="AC665" s="225"/>
      <c r="AD665" s="225"/>
      <c r="AE665" s="225"/>
      <c r="AF665" s="225"/>
      <c r="AG665" s="220"/>
      <c r="AH665" s="220"/>
      <c r="AI665" s="220"/>
      <c r="AJ665" s="220"/>
      <c r="AK665" s="220"/>
      <c r="AL665" s="220"/>
      <c r="AM665" s="220"/>
      <c r="AN665" s="220"/>
      <c r="AO665" s="267"/>
      <c r="AP665" s="220"/>
      <c r="AQ665" s="224"/>
      <c r="AR665" s="224"/>
      <c r="AS665" s="224"/>
      <c r="AT665" s="224"/>
      <c r="AU665" s="224"/>
      <c r="AV665" s="224"/>
      <c r="AW665" s="224"/>
      <c r="AX665" s="224"/>
      <c r="AY665" s="224"/>
    </row>
    <row r="666">
      <c r="A666" s="219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5"/>
      <c r="AA666" s="225"/>
      <c r="AB666" s="225"/>
      <c r="AC666" s="225"/>
      <c r="AD666" s="225"/>
      <c r="AE666" s="225"/>
      <c r="AF666" s="225"/>
      <c r="AG666" s="220"/>
      <c r="AH666" s="220"/>
      <c r="AI666" s="220"/>
      <c r="AJ666" s="220"/>
      <c r="AK666" s="220"/>
      <c r="AL666" s="220"/>
      <c r="AM666" s="220"/>
      <c r="AN666" s="220"/>
      <c r="AO666" s="267"/>
      <c r="AP666" s="220"/>
      <c r="AQ666" s="224"/>
      <c r="AR666" s="224"/>
      <c r="AS666" s="224"/>
      <c r="AT666" s="224"/>
      <c r="AU666" s="224"/>
      <c r="AV666" s="224"/>
      <c r="AW666" s="224"/>
      <c r="AX666" s="224"/>
      <c r="AY666" s="224"/>
    </row>
    <row r="667">
      <c r="A667" s="219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5"/>
      <c r="AA667" s="225"/>
      <c r="AB667" s="225"/>
      <c r="AC667" s="225"/>
      <c r="AD667" s="225"/>
      <c r="AE667" s="225"/>
      <c r="AF667" s="225"/>
      <c r="AG667" s="220"/>
      <c r="AH667" s="220"/>
      <c r="AI667" s="220"/>
      <c r="AJ667" s="220"/>
      <c r="AK667" s="220"/>
      <c r="AL667" s="220"/>
      <c r="AM667" s="220"/>
      <c r="AN667" s="220"/>
      <c r="AO667" s="267"/>
      <c r="AP667" s="220"/>
      <c r="AQ667" s="224"/>
      <c r="AR667" s="224"/>
      <c r="AS667" s="224"/>
      <c r="AT667" s="224"/>
      <c r="AU667" s="224"/>
      <c r="AV667" s="224"/>
      <c r="AW667" s="224"/>
      <c r="AX667" s="224"/>
      <c r="AY667" s="224"/>
    </row>
    <row r="668">
      <c r="A668" s="219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5"/>
      <c r="AA668" s="225"/>
      <c r="AB668" s="225"/>
      <c r="AC668" s="225"/>
      <c r="AD668" s="225"/>
      <c r="AE668" s="225"/>
      <c r="AF668" s="225"/>
      <c r="AG668" s="220"/>
      <c r="AH668" s="220"/>
      <c r="AI668" s="220"/>
      <c r="AJ668" s="220"/>
      <c r="AK668" s="220"/>
      <c r="AL668" s="220"/>
      <c r="AM668" s="220"/>
      <c r="AN668" s="220"/>
      <c r="AO668" s="267"/>
      <c r="AP668" s="220"/>
      <c r="AQ668" s="224"/>
      <c r="AR668" s="224"/>
      <c r="AS668" s="224"/>
      <c r="AT668" s="224"/>
      <c r="AU668" s="224"/>
      <c r="AV668" s="224"/>
      <c r="AW668" s="224"/>
      <c r="AX668" s="224"/>
      <c r="AY668" s="224"/>
    </row>
    <row r="669">
      <c r="A669" s="219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5"/>
      <c r="AA669" s="225"/>
      <c r="AB669" s="225"/>
      <c r="AC669" s="225"/>
      <c r="AD669" s="225"/>
      <c r="AE669" s="225"/>
      <c r="AF669" s="225"/>
      <c r="AG669" s="220"/>
      <c r="AH669" s="220"/>
      <c r="AI669" s="220"/>
      <c r="AJ669" s="220"/>
      <c r="AK669" s="220"/>
      <c r="AL669" s="220"/>
      <c r="AM669" s="220"/>
      <c r="AN669" s="220"/>
      <c r="AO669" s="267"/>
      <c r="AP669" s="220"/>
      <c r="AQ669" s="224"/>
      <c r="AR669" s="224"/>
      <c r="AS669" s="224"/>
      <c r="AT669" s="224"/>
      <c r="AU669" s="224"/>
      <c r="AV669" s="224"/>
      <c r="AW669" s="224"/>
      <c r="AX669" s="224"/>
      <c r="AY669" s="224"/>
    </row>
    <row r="670">
      <c r="A670" s="219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5"/>
      <c r="AA670" s="225"/>
      <c r="AB670" s="225"/>
      <c r="AC670" s="225"/>
      <c r="AD670" s="225"/>
      <c r="AE670" s="225"/>
      <c r="AF670" s="225"/>
      <c r="AG670" s="220"/>
      <c r="AH670" s="220"/>
      <c r="AI670" s="220"/>
      <c r="AJ670" s="220"/>
      <c r="AK670" s="220"/>
      <c r="AL670" s="220"/>
      <c r="AM670" s="220"/>
      <c r="AN670" s="220"/>
      <c r="AO670" s="267"/>
      <c r="AP670" s="220"/>
      <c r="AQ670" s="224"/>
      <c r="AR670" s="224"/>
      <c r="AS670" s="224"/>
      <c r="AT670" s="224"/>
      <c r="AU670" s="224"/>
      <c r="AV670" s="224"/>
      <c r="AW670" s="224"/>
      <c r="AX670" s="224"/>
      <c r="AY670" s="224"/>
    </row>
    <row r="671">
      <c r="A671" s="219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5"/>
      <c r="AA671" s="225"/>
      <c r="AB671" s="225"/>
      <c r="AC671" s="225"/>
      <c r="AD671" s="225"/>
      <c r="AE671" s="225"/>
      <c r="AF671" s="225"/>
      <c r="AG671" s="220"/>
      <c r="AH671" s="220"/>
      <c r="AI671" s="220"/>
      <c r="AJ671" s="220"/>
      <c r="AK671" s="220"/>
      <c r="AL671" s="220"/>
      <c r="AM671" s="220"/>
      <c r="AN671" s="220"/>
      <c r="AO671" s="267"/>
      <c r="AP671" s="220"/>
      <c r="AQ671" s="224"/>
      <c r="AR671" s="224"/>
      <c r="AS671" s="224"/>
      <c r="AT671" s="224"/>
      <c r="AU671" s="224"/>
      <c r="AV671" s="224"/>
      <c r="AW671" s="224"/>
      <c r="AX671" s="224"/>
      <c r="AY671" s="224"/>
    </row>
    <row r="672">
      <c r="A672" s="219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5"/>
      <c r="AA672" s="225"/>
      <c r="AB672" s="225"/>
      <c r="AC672" s="225"/>
      <c r="AD672" s="225"/>
      <c r="AE672" s="225"/>
      <c r="AF672" s="225"/>
      <c r="AG672" s="220"/>
      <c r="AH672" s="220"/>
      <c r="AI672" s="220"/>
      <c r="AJ672" s="220"/>
      <c r="AK672" s="220"/>
      <c r="AL672" s="220"/>
      <c r="AM672" s="220"/>
      <c r="AN672" s="220"/>
      <c r="AO672" s="267"/>
      <c r="AP672" s="220"/>
      <c r="AQ672" s="224"/>
      <c r="AR672" s="224"/>
      <c r="AS672" s="224"/>
      <c r="AT672" s="224"/>
      <c r="AU672" s="224"/>
      <c r="AV672" s="224"/>
      <c r="AW672" s="224"/>
      <c r="AX672" s="224"/>
      <c r="AY672" s="224"/>
    </row>
    <row r="673">
      <c r="A673" s="219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5"/>
      <c r="AA673" s="225"/>
      <c r="AB673" s="225"/>
      <c r="AC673" s="225"/>
      <c r="AD673" s="225"/>
      <c r="AE673" s="225"/>
      <c r="AF673" s="225"/>
      <c r="AG673" s="220"/>
      <c r="AH673" s="220"/>
      <c r="AI673" s="220"/>
      <c r="AJ673" s="220"/>
      <c r="AK673" s="220"/>
      <c r="AL673" s="220"/>
      <c r="AM673" s="220"/>
      <c r="AN673" s="220"/>
      <c r="AO673" s="267"/>
      <c r="AP673" s="220"/>
      <c r="AQ673" s="224"/>
      <c r="AR673" s="224"/>
      <c r="AS673" s="224"/>
      <c r="AT673" s="224"/>
      <c r="AU673" s="224"/>
      <c r="AV673" s="224"/>
      <c r="AW673" s="224"/>
      <c r="AX673" s="224"/>
      <c r="AY673" s="224"/>
    </row>
    <row r="674">
      <c r="A674" s="219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5"/>
      <c r="AA674" s="225"/>
      <c r="AB674" s="225"/>
      <c r="AC674" s="225"/>
      <c r="AD674" s="225"/>
      <c r="AE674" s="225"/>
      <c r="AF674" s="225"/>
      <c r="AG674" s="220"/>
      <c r="AH674" s="220"/>
      <c r="AI674" s="220"/>
      <c r="AJ674" s="220"/>
      <c r="AK674" s="220"/>
      <c r="AL674" s="220"/>
      <c r="AM674" s="220"/>
      <c r="AN674" s="220"/>
      <c r="AO674" s="267"/>
      <c r="AP674" s="220"/>
      <c r="AQ674" s="224"/>
      <c r="AR674" s="224"/>
      <c r="AS674" s="224"/>
      <c r="AT674" s="224"/>
      <c r="AU674" s="224"/>
      <c r="AV674" s="224"/>
      <c r="AW674" s="224"/>
      <c r="AX674" s="224"/>
      <c r="AY674" s="224"/>
    </row>
    <row r="675">
      <c r="A675" s="219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5"/>
      <c r="AA675" s="225"/>
      <c r="AB675" s="225"/>
      <c r="AC675" s="225"/>
      <c r="AD675" s="225"/>
      <c r="AE675" s="225"/>
      <c r="AF675" s="225"/>
      <c r="AG675" s="220"/>
      <c r="AH675" s="220"/>
      <c r="AI675" s="220"/>
      <c r="AJ675" s="220"/>
      <c r="AK675" s="220"/>
      <c r="AL675" s="220"/>
      <c r="AM675" s="220"/>
      <c r="AN675" s="220"/>
      <c r="AO675" s="267"/>
      <c r="AP675" s="220"/>
      <c r="AQ675" s="224"/>
      <c r="AR675" s="224"/>
      <c r="AS675" s="224"/>
      <c r="AT675" s="224"/>
      <c r="AU675" s="224"/>
      <c r="AV675" s="224"/>
      <c r="AW675" s="224"/>
      <c r="AX675" s="224"/>
      <c r="AY675" s="224"/>
    </row>
    <row r="676">
      <c r="A676" s="219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5"/>
      <c r="AA676" s="225"/>
      <c r="AB676" s="225"/>
      <c r="AC676" s="225"/>
      <c r="AD676" s="225"/>
      <c r="AE676" s="225"/>
      <c r="AF676" s="225"/>
      <c r="AG676" s="220"/>
      <c r="AH676" s="220"/>
      <c r="AI676" s="220"/>
      <c r="AJ676" s="220"/>
      <c r="AK676" s="220"/>
      <c r="AL676" s="220"/>
      <c r="AM676" s="220"/>
      <c r="AN676" s="220"/>
      <c r="AO676" s="267"/>
      <c r="AP676" s="220"/>
      <c r="AQ676" s="224"/>
      <c r="AR676" s="224"/>
      <c r="AS676" s="224"/>
      <c r="AT676" s="224"/>
      <c r="AU676" s="224"/>
      <c r="AV676" s="224"/>
      <c r="AW676" s="224"/>
      <c r="AX676" s="224"/>
      <c r="AY676" s="224"/>
    </row>
    <row r="677">
      <c r="A677" s="219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5"/>
      <c r="AA677" s="225"/>
      <c r="AB677" s="225"/>
      <c r="AC677" s="225"/>
      <c r="AD677" s="225"/>
      <c r="AE677" s="225"/>
      <c r="AF677" s="225"/>
      <c r="AG677" s="220"/>
      <c r="AH677" s="220"/>
      <c r="AI677" s="220"/>
      <c r="AJ677" s="220"/>
      <c r="AK677" s="220"/>
      <c r="AL677" s="220"/>
      <c r="AM677" s="220"/>
      <c r="AN677" s="220"/>
      <c r="AO677" s="267"/>
      <c r="AP677" s="220"/>
      <c r="AQ677" s="224"/>
      <c r="AR677" s="224"/>
      <c r="AS677" s="224"/>
      <c r="AT677" s="224"/>
      <c r="AU677" s="224"/>
      <c r="AV677" s="224"/>
      <c r="AW677" s="224"/>
      <c r="AX677" s="224"/>
      <c r="AY677" s="224"/>
    </row>
    <row r="678">
      <c r="A678" s="219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5"/>
      <c r="AA678" s="225"/>
      <c r="AB678" s="225"/>
      <c r="AC678" s="225"/>
      <c r="AD678" s="225"/>
      <c r="AE678" s="225"/>
      <c r="AF678" s="225"/>
      <c r="AG678" s="220"/>
      <c r="AH678" s="220"/>
      <c r="AI678" s="220"/>
      <c r="AJ678" s="220"/>
      <c r="AK678" s="220"/>
      <c r="AL678" s="220"/>
      <c r="AM678" s="220"/>
      <c r="AN678" s="220"/>
      <c r="AO678" s="267"/>
      <c r="AP678" s="220"/>
      <c r="AQ678" s="224"/>
      <c r="AR678" s="224"/>
      <c r="AS678" s="224"/>
      <c r="AT678" s="224"/>
      <c r="AU678" s="224"/>
      <c r="AV678" s="224"/>
      <c r="AW678" s="224"/>
      <c r="AX678" s="224"/>
      <c r="AY678" s="224"/>
    </row>
    <row r="679">
      <c r="A679" s="219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5"/>
      <c r="AA679" s="225"/>
      <c r="AB679" s="225"/>
      <c r="AC679" s="225"/>
      <c r="AD679" s="225"/>
      <c r="AE679" s="225"/>
      <c r="AF679" s="225"/>
      <c r="AG679" s="220"/>
      <c r="AH679" s="220"/>
      <c r="AI679" s="220"/>
      <c r="AJ679" s="220"/>
      <c r="AK679" s="220"/>
      <c r="AL679" s="220"/>
      <c r="AM679" s="220"/>
      <c r="AN679" s="220"/>
      <c r="AO679" s="267"/>
      <c r="AP679" s="220"/>
      <c r="AQ679" s="224"/>
      <c r="AR679" s="224"/>
      <c r="AS679" s="224"/>
      <c r="AT679" s="224"/>
      <c r="AU679" s="224"/>
      <c r="AV679" s="224"/>
      <c r="AW679" s="224"/>
      <c r="AX679" s="224"/>
      <c r="AY679" s="224"/>
    </row>
    <row r="680">
      <c r="A680" s="219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5"/>
      <c r="AA680" s="225"/>
      <c r="AB680" s="225"/>
      <c r="AC680" s="225"/>
      <c r="AD680" s="225"/>
      <c r="AE680" s="225"/>
      <c r="AF680" s="225"/>
      <c r="AG680" s="220"/>
      <c r="AH680" s="220"/>
      <c r="AI680" s="220"/>
      <c r="AJ680" s="220"/>
      <c r="AK680" s="220"/>
      <c r="AL680" s="220"/>
      <c r="AM680" s="220"/>
      <c r="AN680" s="220"/>
      <c r="AO680" s="267"/>
      <c r="AP680" s="220"/>
      <c r="AQ680" s="224"/>
      <c r="AR680" s="224"/>
      <c r="AS680" s="224"/>
      <c r="AT680" s="224"/>
      <c r="AU680" s="224"/>
      <c r="AV680" s="224"/>
      <c r="AW680" s="224"/>
      <c r="AX680" s="224"/>
      <c r="AY680" s="224"/>
    </row>
    <row r="681">
      <c r="A681" s="219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5"/>
      <c r="AA681" s="225"/>
      <c r="AB681" s="225"/>
      <c r="AC681" s="225"/>
      <c r="AD681" s="225"/>
      <c r="AE681" s="225"/>
      <c r="AF681" s="225"/>
      <c r="AG681" s="220"/>
      <c r="AH681" s="220"/>
      <c r="AI681" s="220"/>
      <c r="AJ681" s="220"/>
      <c r="AK681" s="220"/>
      <c r="AL681" s="220"/>
      <c r="AM681" s="220"/>
      <c r="AN681" s="220"/>
      <c r="AO681" s="267"/>
      <c r="AP681" s="220"/>
      <c r="AQ681" s="224"/>
      <c r="AR681" s="224"/>
      <c r="AS681" s="224"/>
      <c r="AT681" s="224"/>
      <c r="AU681" s="224"/>
      <c r="AV681" s="224"/>
      <c r="AW681" s="224"/>
      <c r="AX681" s="224"/>
      <c r="AY681" s="224"/>
    </row>
    <row r="682">
      <c r="A682" s="219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5"/>
      <c r="AA682" s="225"/>
      <c r="AB682" s="225"/>
      <c r="AC682" s="225"/>
      <c r="AD682" s="225"/>
      <c r="AE682" s="225"/>
      <c r="AF682" s="225"/>
      <c r="AG682" s="220"/>
      <c r="AH682" s="220"/>
      <c r="AI682" s="220"/>
      <c r="AJ682" s="220"/>
      <c r="AK682" s="220"/>
      <c r="AL682" s="220"/>
      <c r="AM682" s="220"/>
      <c r="AN682" s="220"/>
      <c r="AO682" s="267"/>
      <c r="AP682" s="220"/>
      <c r="AQ682" s="224"/>
      <c r="AR682" s="224"/>
      <c r="AS682" s="224"/>
      <c r="AT682" s="224"/>
      <c r="AU682" s="224"/>
      <c r="AV682" s="224"/>
      <c r="AW682" s="224"/>
      <c r="AX682" s="224"/>
      <c r="AY682" s="224"/>
    </row>
    <row r="683">
      <c r="A683" s="219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5"/>
      <c r="AA683" s="225"/>
      <c r="AB683" s="225"/>
      <c r="AC683" s="225"/>
      <c r="AD683" s="225"/>
      <c r="AE683" s="225"/>
      <c r="AF683" s="225"/>
      <c r="AG683" s="220"/>
      <c r="AH683" s="220"/>
      <c r="AI683" s="220"/>
      <c r="AJ683" s="220"/>
      <c r="AK683" s="220"/>
      <c r="AL683" s="220"/>
      <c r="AM683" s="220"/>
      <c r="AN683" s="220"/>
      <c r="AO683" s="267"/>
      <c r="AP683" s="220"/>
      <c r="AQ683" s="224"/>
      <c r="AR683" s="224"/>
      <c r="AS683" s="224"/>
      <c r="AT683" s="224"/>
      <c r="AU683" s="224"/>
      <c r="AV683" s="224"/>
      <c r="AW683" s="224"/>
      <c r="AX683" s="224"/>
      <c r="AY683" s="224"/>
    </row>
    <row r="684">
      <c r="A684" s="219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5"/>
      <c r="AA684" s="225"/>
      <c r="AB684" s="225"/>
      <c r="AC684" s="225"/>
      <c r="AD684" s="225"/>
      <c r="AE684" s="225"/>
      <c r="AF684" s="225"/>
      <c r="AG684" s="220"/>
      <c r="AH684" s="220"/>
      <c r="AI684" s="220"/>
      <c r="AJ684" s="220"/>
      <c r="AK684" s="220"/>
      <c r="AL684" s="220"/>
      <c r="AM684" s="220"/>
      <c r="AN684" s="220"/>
      <c r="AO684" s="267"/>
      <c r="AP684" s="220"/>
      <c r="AQ684" s="224"/>
      <c r="AR684" s="224"/>
      <c r="AS684" s="224"/>
      <c r="AT684" s="224"/>
      <c r="AU684" s="224"/>
      <c r="AV684" s="224"/>
      <c r="AW684" s="224"/>
      <c r="AX684" s="224"/>
      <c r="AY684" s="224"/>
    </row>
    <row r="685">
      <c r="A685" s="219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5"/>
      <c r="AA685" s="225"/>
      <c r="AB685" s="225"/>
      <c r="AC685" s="225"/>
      <c r="AD685" s="225"/>
      <c r="AE685" s="225"/>
      <c r="AF685" s="225"/>
      <c r="AG685" s="220"/>
      <c r="AH685" s="220"/>
      <c r="AI685" s="220"/>
      <c r="AJ685" s="220"/>
      <c r="AK685" s="220"/>
      <c r="AL685" s="220"/>
      <c r="AM685" s="220"/>
      <c r="AN685" s="220"/>
      <c r="AO685" s="267"/>
      <c r="AP685" s="220"/>
      <c r="AQ685" s="224"/>
      <c r="AR685" s="224"/>
      <c r="AS685" s="224"/>
      <c r="AT685" s="224"/>
      <c r="AU685" s="224"/>
      <c r="AV685" s="224"/>
      <c r="AW685" s="224"/>
      <c r="AX685" s="224"/>
      <c r="AY685" s="224"/>
    </row>
    <row r="686">
      <c r="A686" s="219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5"/>
      <c r="AA686" s="225"/>
      <c r="AB686" s="225"/>
      <c r="AC686" s="225"/>
      <c r="AD686" s="225"/>
      <c r="AE686" s="225"/>
      <c r="AF686" s="225"/>
      <c r="AG686" s="220"/>
      <c r="AH686" s="220"/>
      <c r="AI686" s="220"/>
      <c r="AJ686" s="220"/>
      <c r="AK686" s="220"/>
      <c r="AL686" s="220"/>
      <c r="AM686" s="220"/>
      <c r="AN686" s="220"/>
      <c r="AO686" s="267"/>
      <c r="AP686" s="220"/>
      <c r="AQ686" s="224"/>
      <c r="AR686" s="224"/>
      <c r="AS686" s="224"/>
      <c r="AT686" s="224"/>
      <c r="AU686" s="224"/>
      <c r="AV686" s="224"/>
      <c r="AW686" s="224"/>
      <c r="AX686" s="224"/>
      <c r="AY686" s="224"/>
    </row>
    <row r="687">
      <c r="A687" s="219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5"/>
      <c r="AA687" s="225"/>
      <c r="AB687" s="225"/>
      <c r="AC687" s="225"/>
      <c r="AD687" s="225"/>
      <c r="AE687" s="225"/>
      <c r="AF687" s="225"/>
      <c r="AG687" s="220"/>
      <c r="AH687" s="220"/>
      <c r="AI687" s="220"/>
      <c r="AJ687" s="220"/>
      <c r="AK687" s="220"/>
      <c r="AL687" s="220"/>
      <c r="AM687" s="220"/>
      <c r="AN687" s="220"/>
      <c r="AO687" s="267"/>
      <c r="AP687" s="220"/>
      <c r="AQ687" s="224"/>
      <c r="AR687" s="224"/>
      <c r="AS687" s="224"/>
      <c r="AT687" s="224"/>
      <c r="AU687" s="224"/>
      <c r="AV687" s="224"/>
      <c r="AW687" s="224"/>
      <c r="AX687" s="224"/>
      <c r="AY687" s="224"/>
    </row>
    <row r="688">
      <c r="A688" s="219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5"/>
      <c r="AA688" s="225"/>
      <c r="AB688" s="225"/>
      <c r="AC688" s="225"/>
      <c r="AD688" s="225"/>
      <c r="AE688" s="225"/>
      <c r="AF688" s="225"/>
      <c r="AG688" s="220"/>
      <c r="AH688" s="220"/>
      <c r="AI688" s="220"/>
      <c r="AJ688" s="220"/>
      <c r="AK688" s="220"/>
      <c r="AL688" s="220"/>
      <c r="AM688" s="220"/>
      <c r="AN688" s="220"/>
      <c r="AO688" s="267"/>
      <c r="AP688" s="220"/>
      <c r="AQ688" s="224"/>
      <c r="AR688" s="224"/>
      <c r="AS688" s="224"/>
      <c r="AT688" s="224"/>
      <c r="AU688" s="224"/>
      <c r="AV688" s="224"/>
      <c r="AW688" s="224"/>
      <c r="AX688" s="224"/>
      <c r="AY688" s="224"/>
    </row>
    <row r="689">
      <c r="A689" s="219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5"/>
      <c r="AA689" s="225"/>
      <c r="AB689" s="225"/>
      <c r="AC689" s="225"/>
      <c r="AD689" s="225"/>
      <c r="AE689" s="225"/>
      <c r="AF689" s="225"/>
      <c r="AG689" s="220"/>
      <c r="AH689" s="220"/>
      <c r="AI689" s="220"/>
      <c r="AJ689" s="220"/>
      <c r="AK689" s="220"/>
      <c r="AL689" s="220"/>
      <c r="AM689" s="220"/>
      <c r="AN689" s="220"/>
      <c r="AO689" s="267"/>
      <c r="AP689" s="220"/>
      <c r="AQ689" s="224"/>
      <c r="AR689" s="224"/>
      <c r="AS689" s="224"/>
      <c r="AT689" s="224"/>
      <c r="AU689" s="224"/>
      <c r="AV689" s="224"/>
      <c r="AW689" s="224"/>
      <c r="AX689" s="224"/>
      <c r="AY689" s="224"/>
    </row>
    <row r="690">
      <c r="A690" s="219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5"/>
      <c r="AA690" s="225"/>
      <c r="AB690" s="225"/>
      <c r="AC690" s="225"/>
      <c r="AD690" s="225"/>
      <c r="AE690" s="225"/>
      <c r="AF690" s="225"/>
      <c r="AG690" s="220"/>
      <c r="AH690" s="220"/>
      <c r="AI690" s="220"/>
      <c r="AJ690" s="220"/>
      <c r="AK690" s="220"/>
      <c r="AL690" s="220"/>
      <c r="AM690" s="220"/>
      <c r="AN690" s="220"/>
      <c r="AO690" s="267"/>
      <c r="AP690" s="220"/>
      <c r="AQ690" s="224"/>
      <c r="AR690" s="224"/>
      <c r="AS690" s="224"/>
      <c r="AT690" s="224"/>
      <c r="AU690" s="224"/>
      <c r="AV690" s="224"/>
      <c r="AW690" s="224"/>
      <c r="AX690" s="224"/>
      <c r="AY690" s="224"/>
    </row>
    <row r="691">
      <c r="A691" s="219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5"/>
      <c r="AA691" s="225"/>
      <c r="AB691" s="225"/>
      <c r="AC691" s="225"/>
      <c r="AD691" s="225"/>
      <c r="AE691" s="225"/>
      <c r="AF691" s="225"/>
      <c r="AG691" s="220"/>
      <c r="AH691" s="220"/>
      <c r="AI691" s="220"/>
      <c r="AJ691" s="220"/>
      <c r="AK691" s="220"/>
      <c r="AL691" s="220"/>
      <c r="AM691" s="220"/>
      <c r="AN691" s="220"/>
      <c r="AO691" s="267"/>
      <c r="AP691" s="220"/>
      <c r="AQ691" s="224"/>
      <c r="AR691" s="224"/>
      <c r="AS691" s="224"/>
      <c r="AT691" s="224"/>
      <c r="AU691" s="224"/>
      <c r="AV691" s="224"/>
      <c r="AW691" s="224"/>
      <c r="AX691" s="224"/>
      <c r="AY691" s="224"/>
    </row>
    <row r="692">
      <c r="A692" s="219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5"/>
      <c r="AA692" s="225"/>
      <c r="AB692" s="225"/>
      <c r="AC692" s="225"/>
      <c r="AD692" s="225"/>
      <c r="AE692" s="225"/>
      <c r="AF692" s="225"/>
      <c r="AG692" s="220"/>
      <c r="AH692" s="220"/>
      <c r="AI692" s="220"/>
      <c r="AJ692" s="220"/>
      <c r="AK692" s="220"/>
      <c r="AL692" s="220"/>
      <c r="AM692" s="220"/>
      <c r="AN692" s="220"/>
      <c r="AO692" s="267"/>
      <c r="AP692" s="220"/>
      <c r="AQ692" s="224"/>
      <c r="AR692" s="224"/>
      <c r="AS692" s="224"/>
      <c r="AT692" s="224"/>
      <c r="AU692" s="224"/>
      <c r="AV692" s="224"/>
      <c r="AW692" s="224"/>
      <c r="AX692" s="224"/>
      <c r="AY692" s="224"/>
    </row>
    <row r="693">
      <c r="A693" s="219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5"/>
      <c r="AA693" s="225"/>
      <c r="AB693" s="225"/>
      <c r="AC693" s="225"/>
      <c r="AD693" s="225"/>
      <c r="AE693" s="225"/>
      <c r="AF693" s="225"/>
      <c r="AG693" s="220"/>
      <c r="AH693" s="220"/>
      <c r="AI693" s="220"/>
      <c r="AJ693" s="220"/>
      <c r="AK693" s="220"/>
      <c r="AL693" s="220"/>
      <c r="AM693" s="220"/>
      <c r="AN693" s="220"/>
      <c r="AO693" s="267"/>
      <c r="AP693" s="220"/>
      <c r="AQ693" s="224"/>
      <c r="AR693" s="224"/>
      <c r="AS693" s="224"/>
      <c r="AT693" s="224"/>
      <c r="AU693" s="224"/>
      <c r="AV693" s="224"/>
      <c r="AW693" s="224"/>
      <c r="AX693" s="224"/>
      <c r="AY693" s="224"/>
    </row>
    <row r="694">
      <c r="A694" s="219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5"/>
      <c r="AA694" s="225"/>
      <c r="AB694" s="225"/>
      <c r="AC694" s="225"/>
      <c r="AD694" s="225"/>
      <c r="AE694" s="225"/>
      <c r="AF694" s="225"/>
      <c r="AG694" s="220"/>
      <c r="AH694" s="220"/>
      <c r="AI694" s="220"/>
      <c r="AJ694" s="220"/>
      <c r="AK694" s="220"/>
      <c r="AL694" s="220"/>
      <c r="AM694" s="220"/>
      <c r="AN694" s="220"/>
      <c r="AO694" s="267"/>
      <c r="AP694" s="220"/>
      <c r="AQ694" s="224"/>
      <c r="AR694" s="224"/>
      <c r="AS694" s="224"/>
      <c r="AT694" s="224"/>
      <c r="AU694" s="224"/>
      <c r="AV694" s="224"/>
      <c r="AW694" s="224"/>
      <c r="AX694" s="224"/>
      <c r="AY694" s="224"/>
    </row>
    <row r="695">
      <c r="A695" s="219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5"/>
      <c r="AA695" s="225"/>
      <c r="AB695" s="225"/>
      <c r="AC695" s="225"/>
      <c r="AD695" s="225"/>
      <c r="AE695" s="225"/>
      <c r="AF695" s="225"/>
      <c r="AG695" s="220"/>
      <c r="AH695" s="220"/>
      <c r="AI695" s="220"/>
      <c r="AJ695" s="220"/>
      <c r="AK695" s="220"/>
      <c r="AL695" s="220"/>
      <c r="AM695" s="220"/>
      <c r="AN695" s="220"/>
      <c r="AO695" s="267"/>
      <c r="AP695" s="220"/>
      <c r="AQ695" s="224"/>
      <c r="AR695" s="224"/>
      <c r="AS695" s="224"/>
      <c r="AT695" s="224"/>
      <c r="AU695" s="224"/>
      <c r="AV695" s="224"/>
      <c r="AW695" s="224"/>
      <c r="AX695" s="224"/>
      <c r="AY695" s="224"/>
    </row>
    <row r="696">
      <c r="A696" s="219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5"/>
      <c r="AA696" s="225"/>
      <c r="AB696" s="225"/>
      <c r="AC696" s="225"/>
      <c r="AD696" s="225"/>
      <c r="AE696" s="225"/>
      <c r="AF696" s="225"/>
      <c r="AG696" s="220"/>
      <c r="AH696" s="220"/>
      <c r="AI696" s="220"/>
      <c r="AJ696" s="220"/>
      <c r="AK696" s="220"/>
      <c r="AL696" s="220"/>
      <c r="AM696" s="220"/>
      <c r="AN696" s="220"/>
      <c r="AO696" s="267"/>
      <c r="AP696" s="220"/>
      <c r="AQ696" s="224"/>
      <c r="AR696" s="224"/>
      <c r="AS696" s="224"/>
      <c r="AT696" s="224"/>
      <c r="AU696" s="224"/>
      <c r="AV696" s="224"/>
      <c r="AW696" s="224"/>
      <c r="AX696" s="224"/>
      <c r="AY696" s="224"/>
    </row>
    <row r="697">
      <c r="A697" s="219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5"/>
      <c r="AA697" s="225"/>
      <c r="AB697" s="225"/>
      <c r="AC697" s="225"/>
      <c r="AD697" s="225"/>
      <c r="AE697" s="225"/>
      <c r="AF697" s="225"/>
      <c r="AG697" s="220"/>
      <c r="AH697" s="220"/>
      <c r="AI697" s="220"/>
      <c r="AJ697" s="220"/>
      <c r="AK697" s="220"/>
      <c r="AL697" s="220"/>
      <c r="AM697" s="220"/>
      <c r="AN697" s="220"/>
      <c r="AO697" s="267"/>
      <c r="AP697" s="220"/>
      <c r="AQ697" s="224"/>
      <c r="AR697" s="224"/>
      <c r="AS697" s="224"/>
      <c r="AT697" s="224"/>
      <c r="AU697" s="224"/>
      <c r="AV697" s="224"/>
      <c r="AW697" s="224"/>
      <c r="AX697" s="224"/>
      <c r="AY697" s="224"/>
    </row>
    <row r="698">
      <c r="A698" s="219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5"/>
      <c r="AA698" s="225"/>
      <c r="AB698" s="225"/>
      <c r="AC698" s="225"/>
      <c r="AD698" s="225"/>
      <c r="AE698" s="225"/>
      <c r="AF698" s="225"/>
      <c r="AG698" s="220"/>
      <c r="AH698" s="220"/>
      <c r="AI698" s="220"/>
      <c r="AJ698" s="220"/>
      <c r="AK698" s="220"/>
      <c r="AL698" s="220"/>
      <c r="AM698" s="220"/>
      <c r="AN698" s="220"/>
      <c r="AO698" s="267"/>
      <c r="AP698" s="220"/>
      <c r="AQ698" s="224"/>
      <c r="AR698" s="224"/>
      <c r="AS698" s="224"/>
      <c r="AT698" s="224"/>
      <c r="AU698" s="224"/>
      <c r="AV698" s="224"/>
      <c r="AW698" s="224"/>
      <c r="AX698" s="224"/>
      <c r="AY698" s="224"/>
    </row>
    <row r="699">
      <c r="A699" s="219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5"/>
      <c r="AA699" s="225"/>
      <c r="AB699" s="225"/>
      <c r="AC699" s="225"/>
      <c r="AD699" s="225"/>
      <c r="AE699" s="225"/>
      <c r="AF699" s="225"/>
      <c r="AG699" s="220"/>
      <c r="AH699" s="220"/>
      <c r="AI699" s="220"/>
      <c r="AJ699" s="220"/>
      <c r="AK699" s="220"/>
      <c r="AL699" s="220"/>
      <c r="AM699" s="220"/>
      <c r="AN699" s="220"/>
      <c r="AO699" s="267"/>
      <c r="AP699" s="220"/>
      <c r="AQ699" s="224"/>
      <c r="AR699" s="224"/>
      <c r="AS699" s="224"/>
      <c r="AT699" s="224"/>
      <c r="AU699" s="224"/>
      <c r="AV699" s="224"/>
      <c r="AW699" s="224"/>
      <c r="AX699" s="224"/>
      <c r="AY699" s="224"/>
    </row>
    <row r="700">
      <c r="A700" s="219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5"/>
      <c r="AA700" s="225"/>
      <c r="AB700" s="225"/>
      <c r="AC700" s="225"/>
      <c r="AD700" s="225"/>
      <c r="AE700" s="225"/>
      <c r="AF700" s="225"/>
      <c r="AG700" s="220"/>
      <c r="AH700" s="220"/>
      <c r="AI700" s="220"/>
      <c r="AJ700" s="220"/>
      <c r="AK700" s="220"/>
      <c r="AL700" s="220"/>
      <c r="AM700" s="220"/>
      <c r="AN700" s="220"/>
      <c r="AO700" s="267"/>
      <c r="AP700" s="220"/>
      <c r="AQ700" s="224"/>
      <c r="AR700" s="224"/>
      <c r="AS700" s="224"/>
      <c r="AT700" s="224"/>
      <c r="AU700" s="224"/>
      <c r="AV700" s="224"/>
      <c r="AW700" s="224"/>
      <c r="AX700" s="224"/>
      <c r="AY700" s="224"/>
    </row>
    <row r="701">
      <c r="A701" s="219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5"/>
      <c r="AA701" s="225"/>
      <c r="AB701" s="225"/>
      <c r="AC701" s="225"/>
      <c r="AD701" s="225"/>
      <c r="AE701" s="225"/>
      <c r="AF701" s="225"/>
      <c r="AG701" s="220"/>
      <c r="AH701" s="220"/>
      <c r="AI701" s="220"/>
      <c r="AJ701" s="220"/>
      <c r="AK701" s="220"/>
      <c r="AL701" s="220"/>
      <c r="AM701" s="220"/>
      <c r="AN701" s="220"/>
      <c r="AO701" s="267"/>
      <c r="AP701" s="220"/>
      <c r="AQ701" s="224"/>
      <c r="AR701" s="224"/>
      <c r="AS701" s="224"/>
      <c r="AT701" s="224"/>
      <c r="AU701" s="224"/>
      <c r="AV701" s="224"/>
      <c r="AW701" s="224"/>
      <c r="AX701" s="224"/>
      <c r="AY701" s="224"/>
    </row>
    <row r="702">
      <c r="A702" s="219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5"/>
      <c r="AA702" s="225"/>
      <c r="AB702" s="225"/>
      <c r="AC702" s="225"/>
      <c r="AD702" s="225"/>
      <c r="AE702" s="225"/>
      <c r="AF702" s="225"/>
      <c r="AG702" s="220"/>
      <c r="AH702" s="220"/>
      <c r="AI702" s="220"/>
      <c r="AJ702" s="220"/>
      <c r="AK702" s="220"/>
      <c r="AL702" s="220"/>
      <c r="AM702" s="220"/>
      <c r="AN702" s="220"/>
      <c r="AO702" s="267"/>
      <c r="AP702" s="220"/>
      <c r="AQ702" s="224"/>
      <c r="AR702" s="224"/>
      <c r="AS702" s="224"/>
      <c r="AT702" s="224"/>
      <c r="AU702" s="224"/>
      <c r="AV702" s="224"/>
      <c r="AW702" s="224"/>
      <c r="AX702" s="224"/>
      <c r="AY702" s="224"/>
    </row>
    <row r="703">
      <c r="A703" s="219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5"/>
      <c r="AA703" s="225"/>
      <c r="AB703" s="225"/>
      <c r="AC703" s="225"/>
      <c r="AD703" s="225"/>
      <c r="AE703" s="225"/>
      <c r="AF703" s="225"/>
      <c r="AG703" s="220"/>
      <c r="AH703" s="220"/>
      <c r="AI703" s="220"/>
      <c r="AJ703" s="220"/>
      <c r="AK703" s="220"/>
      <c r="AL703" s="220"/>
      <c r="AM703" s="220"/>
      <c r="AN703" s="220"/>
      <c r="AO703" s="267"/>
      <c r="AP703" s="220"/>
      <c r="AQ703" s="224"/>
      <c r="AR703" s="224"/>
      <c r="AS703" s="224"/>
      <c r="AT703" s="224"/>
      <c r="AU703" s="224"/>
      <c r="AV703" s="224"/>
      <c r="AW703" s="224"/>
      <c r="AX703" s="224"/>
      <c r="AY703" s="224"/>
    </row>
    <row r="704">
      <c r="A704" s="219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5"/>
      <c r="AA704" s="225"/>
      <c r="AB704" s="225"/>
      <c r="AC704" s="225"/>
      <c r="AD704" s="225"/>
      <c r="AE704" s="225"/>
      <c r="AF704" s="225"/>
      <c r="AG704" s="220"/>
      <c r="AH704" s="220"/>
      <c r="AI704" s="220"/>
      <c r="AJ704" s="220"/>
      <c r="AK704" s="220"/>
      <c r="AL704" s="220"/>
      <c r="AM704" s="220"/>
      <c r="AN704" s="220"/>
      <c r="AO704" s="267"/>
      <c r="AP704" s="220"/>
      <c r="AQ704" s="224"/>
      <c r="AR704" s="224"/>
      <c r="AS704" s="224"/>
      <c r="AT704" s="224"/>
      <c r="AU704" s="224"/>
      <c r="AV704" s="224"/>
      <c r="AW704" s="224"/>
      <c r="AX704" s="224"/>
      <c r="AY704" s="224"/>
    </row>
    <row r="705">
      <c r="A705" s="219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5"/>
      <c r="AA705" s="225"/>
      <c r="AB705" s="225"/>
      <c r="AC705" s="225"/>
      <c r="AD705" s="225"/>
      <c r="AE705" s="225"/>
      <c r="AF705" s="225"/>
      <c r="AG705" s="220"/>
      <c r="AH705" s="220"/>
      <c r="AI705" s="220"/>
      <c r="AJ705" s="220"/>
      <c r="AK705" s="220"/>
      <c r="AL705" s="220"/>
      <c r="AM705" s="220"/>
      <c r="AN705" s="220"/>
      <c r="AO705" s="267"/>
      <c r="AP705" s="220"/>
      <c r="AQ705" s="224"/>
      <c r="AR705" s="224"/>
      <c r="AS705" s="224"/>
      <c r="AT705" s="224"/>
      <c r="AU705" s="224"/>
      <c r="AV705" s="224"/>
      <c r="AW705" s="224"/>
      <c r="AX705" s="224"/>
      <c r="AY705" s="224"/>
    </row>
    <row r="706">
      <c r="A706" s="219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5"/>
      <c r="AA706" s="225"/>
      <c r="AB706" s="225"/>
      <c r="AC706" s="225"/>
      <c r="AD706" s="225"/>
      <c r="AE706" s="225"/>
      <c r="AF706" s="225"/>
      <c r="AG706" s="220"/>
      <c r="AH706" s="220"/>
      <c r="AI706" s="220"/>
      <c r="AJ706" s="220"/>
      <c r="AK706" s="220"/>
      <c r="AL706" s="220"/>
      <c r="AM706" s="220"/>
      <c r="AN706" s="220"/>
      <c r="AO706" s="267"/>
      <c r="AP706" s="220"/>
      <c r="AQ706" s="224"/>
      <c r="AR706" s="224"/>
      <c r="AS706" s="224"/>
      <c r="AT706" s="224"/>
      <c r="AU706" s="224"/>
      <c r="AV706" s="224"/>
      <c r="AW706" s="224"/>
      <c r="AX706" s="224"/>
      <c r="AY706" s="224"/>
    </row>
    <row r="707">
      <c r="A707" s="219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5"/>
      <c r="AA707" s="225"/>
      <c r="AB707" s="225"/>
      <c r="AC707" s="225"/>
      <c r="AD707" s="225"/>
      <c r="AE707" s="225"/>
      <c r="AF707" s="225"/>
      <c r="AG707" s="220"/>
      <c r="AH707" s="220"/>
      <c r="AI707" s="220"/>
      <c r="AJ707" s="220"/>
      <c r="AK707" s="220"/>
      <c r="AL707" s="220"/>
      <c r="AM707" s="220"/>
      <c r="AN707" s="220"/>
      <c r="AO707" s="267"/>
      <c r="AP707" s="220"/>
      <c r="AQ707" s="224"/>
      <c r="AR707" s="224"/>
      <c r="AS707" s="224"/>
      <c r="AT707" s="224"/>
      <c r="AU707" s="224"/>
      <c r="AV707" s="224"/>
      <c r="AW707" s="224"/>
      <c r="AX707" s="224"/>
      <c r="AY707" s="224"/>
    </row>
    <row r="708">
      <c r="A708" s="219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5"/>
      <c r="AA708" s="225"/>
      <c r="AB708" s="225"/>
      <c r="AC708" s="225"/>
      <c r="AD708" s="225"/>
      <c r="AE708" s="225"/>
      <c r="AF708" s="225"/>
      <c r="AG708" s="220"/>
      <c r="AH708" s="220"/>
      <c r="AI708" s="220"/>
      <c r="AJ708" s="220"/>
      <c r="AK708" s="220"/>
      <c r="AL708" s="220"/>
      <c r="AM708" s="220"/>
      <c r="AN708" s="220"/>
      <c r="AO708" s="267"/>
      <c r="AP708" s="220"/>
      <c r="AQ708" s="224"/>
      <c r="AR708" s="224"/>
      <c r="AS708" s="224"/>
      <c r="AT708" s="224"/>
      <c r="AU708" s="224"/>
      <c r="AV708" s="224"/>
      <c r="AW708" s="224"/>
      <c r="AX708" s="224"/>
      <c r="AY708" s="224"/>
    </row>
    <row r="709">
      <c r="A709" s="219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5"/>
      <c r="AA709" s="225"/>
      <c r="AB709" s="225"/>
      <c r="AC709" s="225"/>
      <c r="AD709" s="225"/>
      <c r="AE709" s="225"/>
      <c r="AF709" s="225"/>
      <c r="AG709" s="220"/>
      <c r="AH709" s="220"/>
      <c r="AI709" s="220"/>
      <c r="AJ709" s="220"/>
      <c r="AK709" s="220"/>
      <c r="AL709" s="220"/>
      <c r="AM709" s="220"/>
      <c r="AN709" s="220"/>
      <c r="AO709" s="267"/>
      <c r="AP709" s="220"/>
      <c r="AQ709" s="224"/>
      <c r="AR709" s="224"/>
      <c r="AS709" s="224"/>
      <c r="AT709" s="224"/>
      <c r="AU709" s="224"/>
      <c r="AV709" s="224"/>
      <c r="AW709" s="224"/>
      <c r="AX709" s="224"/>
      <c r="AY709" s="224"/>
    </row>
    <row r="710">
      <c r="A710" s="219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5"/>
      <c r="AA710" s="225"/>
      <c r="AB710" s="225"/>
      <c r="AC710" s="225"/>
      <c r="AD710" s="225"/>
      <c r="AE710" s="225"/>
      <c r="AF710" s="225"/>
      <c r="AG710" s="220"/>
      <c r="AH710" s="220"/>
      <c r="AI710" s="220"/>
      <c r="AJ710" s="220"/>
      <c r="AK710" s="220"/>
      <c r="AL710" s="220"/>
      <c r="AM710" s="220"/>
      <c r="AN710" s="220"/>
      <c r="AO710" s="267"/>
      <c r="AP710" s="220"/>
      <c r="AQ710" s="224"/>
      <c r="AR710" s="224"/>
      <c r="AS710" s="224"/>
      <c r="AT710" s="224"/>
      <c r="AU710" s="224"/>
      <c r="AV710" s="224"/>
      <c r="AW710" s="224"/>
      <c r="AX710" s="224"/>
      <c r="AY710" s="224"/>
    </row>
    <row r="711">
      <c r="A711" s="219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5"/>
      <c r="AA711" s="225"/>
      <c r="AB711" s="225"/>
      <c r="AC711" s="225"/>
      <c r="AD711" s="225"/>
      <c r="AE711" s="225"/>
      <c r="AF711" s="225"/>
      <c r="AG711" s="220"/>
      <c r="AH711" s="220"/>
      <c r="AI711" s="220"/>
      <c r="AJ711" s="220"/>
      <c r="AK711" s="220"/>
      <c r="AL711" s="220"/>
      <c r="AM711" s="220"/>
      <c r="AN711" s="220"/>
      <c r="AO711" s="267"/>
      <c r="AP711" s="220"/>
      <c r="AQ711" s="224"/>
      <c r="AR711" s="224"/>
      <c r="AS711" s="224"/>
      <c r="AT711" s="224"/>
      <c r="AU711" s="224"/>
      <c r="AV711" s="224"/>
      <c r="AW711" s="224"/>
      <c r="AX711" s="224"/>
      <c r="AY711" s="224"/>
    </row>
    <row r="712">
      <c r="A712" s="219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5"/>
      <c r="AA712" s="225"/>
      <c r="AB712" s="225"/>
      <c r="AC712" s="225"/>
      <c r="AD712" s="225"/>
      <c r="AE712" s="225"/>
      <c r="AF712" s="225"/>
      <c r="AG712" s="220"/>
      <c r="AH712" s="220"/>
      <c r="AI712" s="220"/>
      <c r="AJ712" s="220"/>
      <c r="AK712" s="220"/>
      <c r="AL712" s="220"/>
      <c r="AM712" s="220"/>
      <c r="AN712" s="220"/>
      <c r="AO712" s="267"/>
      <c r="AP712" s="220"/>
      <c r="AQ712" s="224"/>
      <c r="AR712" s="224"/>
      <c r="AS712" s="224"/>
      <c r="AT712" s="224"/>
      <c r="AU712" s="224"/>
      <c r="AV712" s="224"/>
      <c r="AW712" s="224"/>
      <c r="AX712" s="224"/>
      <c r="AY712" s="224"/>
    </row>
    <row r="713">
      <c r="A713" s="219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5"/>
      <c r="AA713" s="225"/>
      <c r="AB713" s="225"/>
      <c r="AC713" s="225"/>
      <c r="AD713" s="225"/>
      <c r="AE713" s="225"/>
      <c r="AF713" s="225"/>
      <c r="AG713" s="220"/>
      <c r="AH713" s="220"/>
      <c r="AI713" s="220"/>
      <c r="AJ713" s="220"/>
      <c r="AK713" s="220"/>
      <c r="AL713" s="220"/>
      <c r="AM713" s="220"/>
      <c r="AN713" s="220"/>
      <c r="AO713" s="267"/>
      <c r="AP713" s="220"/>
      <c r="AQ713" s="224"/>
      <c r="AR713" s="224"/>
      <c r="AS713" s="224"/>
      <c r="AT713" s="224"/>
      <c r="AU713" s="224"/>
      <c r="AV713" s="224"/>
      <c r="AW713" s="224"/>
      <c r="AX713" s="224"/>
      <c r="AY713" s="224"/>
    </row>
    <row r="714">
      <c r="A714" s="219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5"/>
      <c r="AA714" s="225"/>
      <c r="AB714" s="225"/>
      <c r="AC714" s="225"/>
      <c r="AD714" s="225"/>
      <c r="AE714" s="225"/>
      <c r="AF714" s="225"/>
      <c r="AG714" s="220"/>
      <c r="AH714" s="220"/>
      <c r="AI714" s="220"/>
      <c r="AJ714" s="220"/>
      <c r="AK714" s="220"/>
      <c r="AL714" s="220"/>
      <c r="AM714" s="220"/>
      <c r="AN714" s="220"/>
      <c r="AO714" s="267"/>
      <c r="AP714" s="220"/>
      <c r="AQ714" s="224"/>
      <c r="AR714" s="224"/>
      <c r="AS714" s="224"/>
      <c r="AT714" s="224"/>
      <c r="AU714" s="224"/>
      <c r="AV714" s="224"/>
      <c r="AW714" s="224"/>
      <c r="AX714" s="224"/>
      <c r="AY714" s="224"/>
    </row>
    <row r="715">
      <c r="A715" s="219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5"/>
      <c r="AA715" s="225"/>
      <c r="AB715" s="225"/>
      <c r="AC715" s="225"/>
      <c r="AD715" s="225"/>
      <c r="AE715" s="225"/>
      <c r="AF715" s="225"/>
      <c r="AG715" s="220"/>
      <c r="AH715" s="220"/>
      <c r="AI715" s="220"/>
      <c r="AJ715" s="220"/>
      <c r="AK715" s="220"/>
      <c r="AL715" s="220"/>
      <c r="AM715" s="220"/>
      <c r="AN715" s="220"/>
      <c r="AO715" s="267"/>
      <c r="AP715" s="220"/>
      <c r="AQ715" s="224"/>
      <c r="AR715" s="224"/>
      <c r="AS715" s="224"/>
      <c r="AT715" s="224"/>
      <c r="AU715" s="224"/>
      <c r="AV715" s="224"/>
      <c r="AW715" s="224"/>
      <c r="AX715" s="224"/>
      <c r="AY715" s="224"/>
    </row>
    <row r="716">
      <c r="A716" s="219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5"/>
      <c r="AA716" s="225"/>
      <c r="AB716" s="225"/>
      <c r="AC716" s="225"/>
      <c r="AD716" s="225"/>
      <c r="AE716" s="225"/>
      <c r="AF716" s="225"/>
      <c r="AG716" s="220"/>
      <c r="AH716" s="220"/>
      <c r="AI716" s="220"/>
      <c r="AJ716" s="220"/>
      <c r="AK716" s="220"/>
      <c r="AL716" s="220"/>
      <c r="AM716" s="220"/>
      <c r="AN716" s="220"/>
      <c r="AO716" s="267"/>
      <c r="AP716" s="220"/>
      <c r="AQ716" s="224"/>
      <c r="AR716" s="224"/>
      <c r="AS716" s="224"/>
      <c r="AT716" s="224"/>
      <c r="AU716" s="224"/>
      <c r="AV716" s="224"/>
      <c r="AW716" s="224"/>
      <c r="AX716" s="224"/>
      <c r="AY716" s="224"/>
    </row>
    <row r="717">
      <c r="A717" s="219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5"/>
      <c r="AA717" s="225"/>
      <c r="AB717" s="225"/>
      <c r="AC717" s="225"/>
      <c r="AD717" s="225"/>
      <c r="AE717" s="225"/>
      <c r="AF717" s="225"/>
      <c r="AG717" s="220"/>
      <c r="AH717" s="220"/>
      <c r="AI717" s="220"/>
      <c r="AJ717" s="220"/>
      <c r="AK717" s="220"/>
      <c r="AL717" s="220"/>
      <c r="AM717" s="220"/>
      <c r="AN717" s="220"/>
      <c r="AO717" s="267"/>
      <c r="AP717" s="220"/>
      <c r="AQ717" s="224"/>
      <c r="AR717" s="224"/>
      <c r="AS717" s="224"/>
      <c r="AT717" s="224"/>
      <c r="AU717" s="224"/>
      <c r="AV717" s="224"/>
      <c r="AW717" s="224"/>
      <c r="AX717" s="224"/>
      <c r="AY717" s="224"/>
    </row>
    <row r="718">
      <c r="A718" s="219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5"/>
      <c r="AA718" s="225"/>
      <c r="AB718" s="225"/>
      <c r="AC718" s="225"/>
      <c r="AD718" s="225"/>
      <c r="AE718" s="225"/>
      <c r="AF718" s="225"/>
      <c r="AG718" s="220"/>
      <c r="AH718" s="220"/>
      <c r="AI718" s="220"/>
      <c r="AJ718" s="220"/>
      <c r="AK718" s="220"/>
      <c r="AL718" s="220"/>
      <c r="AM718" s="220"/>
      <c r="AN718" s="220"/>
      <c r="AO718" s="267"/>
      <c r="AP718" s="220"/>
      <c r="AQ718" s="224"/>
      <c r="AR718" s="224"/>
      <c r="AS718" s="224"/>
      <c r="AT718" s="224"/>
      <c r="AU718" s="224"/>
      <c r="AV718" s="224"/>
      <c r="AW718" s="224"/>
      <c r="AX718" s="224"/>
      <c r="AY718" s="224"/>
    </row>
    <row r="719">
      <c r="A719" s="219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5"/>
      <c r="AA719" s="225"/>
      <c r="AB719" s="225"/>
      <c r="AC719" s="225"/>
      <c r="AD719" s="225"/>
      <c r="AE719" s="225"/>
      <c r="AF719" s="225"/>
      <c r="AG719" s="220"/>
      <c r="AH719" s="220"/>
      <c r="AI719" s="220"/>
      <c r="AJ719" s="220"/>
      <c r="AK719" s="220"/>
      <c r="AL719" s="220"/>
      <c r="AM719" s="220"/>
      <c r="AN719" s="220"/>
      <c r="AO719" s="267"/>
      <c r="AP719" s="220"/>
      <c r="AQ719" s="224"/>
      <c r="AR719" s="224"/>
      <c r="AS719" s="224"/>
      <c r="AT719" s="224"/>
      <c r="AU719" s="224"/>
      <c r="AV719" s="224"/>
      <c r="AW719" s="224"/>
      <c r="AX719" s="224"/>
      <c r="AY719" s="224"/>
    </row>
    <row r="720">
      <c r="A720" s="219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5"/>
      <c r="AA720" s="225"/>
      <c r="AB720" s="225"/>
      <c r="AC720" s="225"/>
      <c r="AD720" s="225"/>
      <c r="AE720" s="225"/>
      <c r="AF720" s="225"/>
      <c r="AG720" s="220"/>
      <c r="AH720" s="220"/>
      <c r="AI720" s="220"/>
      <c r="AJ720" s="220"/>
      <c r="AK720" s="220"/>
      <c r="AL720" s="220"/>
      <c r="AM720" s="220"/>
      <c r="AN720" s="220"/>
      <c r="AO720" s="267"/>
      <c r="AP720" s="220"/>
      <c r="AQ720" s="224"/>
      <c r="AR720" s="224"/>
      <c r="AS720" s="224"/>
      <c r="AT720" s="224"/>
      <c r="AU720" s="224"/>
      <c r="AV720" s="224"/>
      <c r="AW720" s="224"/>
      <c r="AX720" s="224"/>
      <c r="AY720" s="224"/>
    </row>
    <row r="721">
      <c r="A721" s="219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5"/>
      <c r="AA721" s="225"/>
      <c r="AB721" s="225"/>
      <c r="AC721" s="225"/>
      <c r="AD721" s="225"/>
      <c r="AE721" s="225"/>
      <c r="AF721" s="225"/>
      <c r="AG721" s="220"/>
      <c r="AH721" s="220"/>
      <c r="AI721" s="220"/>
      <c r="AJ721" s="220"/>
      <c r="AK721" s="220"/>
      <c r="AL721" s="220"/>
      <c r="AM721" s="220"/>
      <c r="AN721" s="220"/>
      <c r="AO721" s="267"/>
      <c r="AP721" s="220"/>
      <c r="AQ721" s="224"/>
      <c r="AR721" s="224"/>
      <c r="AS721" s="224"/>
      <c r="AT721" s="224"/>
      <c r="AU721" s="224"/>
      <c r="AV721" s="224"/>
      <c r="AW721" s="224"/>
      <c r="AX721" s="224"/>
      <c r="AY721" s="224"/>
    </row>
    <row r="722">
      <c r="A722" s="219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5"/>
      <c r="AA722" s="225"/>
      <c r="AB722" s="225"/>
      <c r="AC722" s="225"/>
      <c r="AD722" s="225"/>
      <c r="AE722" s="225"/>
      <c r="AF722" s="225"/>
      <c r="AG722" s="220"/>
      <c r="AH722" s="220"/>
      <c r="AI722" s="220"/>
      <c r="AJ722" s="220"/>
      <c r="AK722" s="220"/>
      <c r="AL722" s="220"/>
      <c r="AM722" s="220"/>
      <c r="AN722" s="220"/>
      <c r="AO722" s="267"/>
      <c r="AP722" s="220"/>
      <c r="AQ722" s="224"/>
      <c r="AR722" s="224"/>
      <c r="AS722" s="224"/>
      <c r="AT722" s="224"/>
      <c r="AU722" s="224"/>
      <c r="AV722" s="224"/>
      <c r="AW722" s="224"/>
      <c r="AX722" s="224"/>
      <c r="AY722" s="224"/>
    </row>
    <row r="723">
      <c r="A723" s="219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5"/>
      <c r="AA723" s="225"/>
      <c r="AB723" s="225"/>
      <c r="AC723" s="225"/>
      <c r="AD723" s="225"/>
      <c r="AE723" s="225"/>
      <c r="AF723" s="225"/>
      <c r="AG723" s="220"/>
      <c r="AH723" s="220"/>
      <c r="AI723" s="220"/>
      <c r="AJ723" s="220"/>
      <c r="AK723" s="220"/>
      <c r="AL723" s="220"/>
      <c r="AM723" s="220"/>
      <c r="AN723" s="220"/>
      <c r="AO723" s="267"/>
      <c r="AP723" s="220"/>
      <c r="AQ723" s="224"/>
      <c r="AR723" s="224"/>
      <c r="AS723" s="224"/>
      <c r="AT723" s="224"/>
      <c r="AU723" s="224"/>
      <c r="AV723" s="224"/>
      <c r="AW723" s="224"/>
      <c r="AX723" s="224"/>
      <c r="AY723" s="224"/>
    </row>
    <row r="724">
      <c r="A724" s="219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5"/>
      <c r="AA724" s="225"/>
      <c r="AB724" s="225"/>
      <c r="AC724" s="225"/>
      <c r="AD724" s="225"/>
      <c r="AE724" s="225"/>
      <c r="AF724" s="225"/>
      <c r="AG724" s="220"/>
      <c r="AH724" s="220"/>
      <c r="AI724" s="220"/>
      <c r="AJ724" s="220"/>
      <c r="AK724" s="220"/>
      <c r="AL724" s="220"/>
      <c r="AM724" s="220"/>
      <c r="AN724" s="220"/>
      <c r="AO724" s="267"/>
      <c r="AP724" s="220"/>
      <c r="AQ724" s="224"/>
      <c r="AR724" s="224"/>
      <c r="AS724" s="224"/>
      <c r="AT724" s="224"/>
      <c r="AU724" s="224"/>
      <c r="AV724" s="224"/>
      <c r="AW724" s="224"/>
      <c r="AX724" s="224"/>
      <c r="AY724" s="224"/>
    </row>
    <row r="725">
      <c r="A725" s="219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5"/>
      <c r="AA725" s="225"/>
      <c r="AB725" s="225"/>
      <c r="AC725" s="225"/>
      <c r="AD725" s="225"/>
      <c r="AE725" s="225"/>
      <c r="AF725" s="225"/>
      <c r="AG725" s="220"/>
      <c r="AH725" s="220"/>
      <c r="AI725" s="220"/>
      <c r="AJ725" s="220"/>
      <c r="AK725" s="220"/>
      <c r="AL725" s="220"/>
      <c r="AM725" s="220"/>
      <c r="AN725" s="220"/>
      <c r="AO725" s="267"/>
      <c r="AP725" s="220"/>
      <c r="AQ725" s="224"/>
      <c r="AR725" s="224"/>
      <c r="AS725" s="224"/>
      <c r="AT725" s="224"/>
      <c r="AU725" s="224"/>
      <c r="AV725" s="224"/>
      <c r="AW725" s="224"/>
      <c r="AX725" s="224"/>
      <c r="AY725" s="224"/>
    </row>
    <row r="726">
      <c r="A726" s="219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5"/>
      <c r="AA726" s="225"/>
      <c r="AB726" s="225"/>
      <c r="AC726" s="225"/>
      <c r="AD726" s="225"/>
      <c r="AE726" s="225"/>
      <c r="AF726" s="225"/>
      <c r="AG726" s="220"/>
      <c r="AH726" s="220"/>
      <c r="AI726" s="220"/>
      <c r="AJ726" s="220"/>
      <c r="AK726" s="220"/>
      <c r="AL726" s="220"/>
      <c r="AM726" s="220"/>
      <c r="AN726" s="220"/>
      <c r="AO726" s="267"/>
      <c r="AP726" s="220"/>
      <c r="AQ726" s="224"/>
      <c r="AR726" s="224"/>
      <c r="AS726" s="224"/>
      <c r="AT726" s="224"/>
      <c r="AU726" s="224"/>
      <c r="AV726" s="224"/>
      <c r="AW726" s="224"/>
      <c r="AX726" s="224"/>
      <c r="AY726" s="224"/>
    </row>
    <row r="727">
      <c r="A727" s="219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5"/>
      <c r="AA727" s="225"/>
      <c r="AB727" s="225"/>
      <c r="AC727" s="225"/>
      <c r="AD727" s="225"/>
      <c r="AE727" s="225"/>
      <c r="AF727" s="225"/>
      <c r="AG727" s="220"/>
      <c r="AH727" s="220"/>
      <c r="AI727" s="220"/>
      <c r="AJ727" s="220"/>
      <c r="AK727" s="220"/>
      <c r="AL727" s="220"/>
      <c r="AM727" s="220"/>
      <c r="AN727" s="220"/>
      <c r="AO727" s="267"/>
      <c r="AP727" s="220"/>
      <c r="AQ727" s="224"/>
      <c r="AR727" s="224"/>
      <c r="AS727" s="224"/>
      <c r="AT727" s="224"/>
      <c r="AU727" s="224"/>
      <c r="AV727" s="224"/>
      <c r="AW727" s="224"/>
      <c r="AX727" s="224"/>
      <c r="AY727" s="224"/>
    </row>
    <row r="728">
      <c r="A728" s="219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5"/>
      <c r="AA728" s="225"/>
      <c r="AB728" s="225"/>
      <c r="AC728" s="225"/>
      <c r="AD728" s="225"/>
      <c r="AE728" s="225"/>
      <c r="AF728" s="225"/>
      <c r="AG728" s="220"/>
      <c r="AH728" s="220"/>
      <c r="AI728" s="220"/>
      <c r="AJ728" s="220"/>
      <c r="AK728" s="220"/>
      <c r="AL728" s="220"/>
      <c r="AM728" s="220"/>
      <c r="AN728" s="220"/>
      <c r="AO728" s="267"/>
      <c r="AP728" s="220"/>
      <c r="AQ728" s="224"/>
      <c r="AR728" s="224"/>
      <c r="AS728" s="224"/>
      <c r="AT728" s="224"/>
      <c r="AU728" s="224"/>
      <c r="AV728" s="224"/>
      <c r="AW728" s="224"/>
      <c r="AX728" s="224"/>
      <c r="AY728" s="224"/>
    </row>
    <row r="729">
      <c r="A729" s="219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5"/>
      <c r="AA729" s="225"/>
      <c r="AB729" s="225"/>
      <c r="AC729" s="225"/>
      <c r="AD729" s="225"/>
      <c r="AE729" s="225"/>
      <c r="AF729" s="225"/>
      <c r="AG729" s="220"/>
      <c r="AH729" s="220"/>
      <c r="AI729" s="220"/>
      <c r="AJ729" s="220"/>
      <c r="AK729" s="220"/>
      <c r="AL729" s="220"/>
      <c r="AM729" s="220"/>
      <c r="AN729" s="220"/>
      <c r="AO729" s="267"/>
      <c r="AP729" s="220"/>
      <c r="AQ729" s="224"/>
      <c r="AR729" s="224"/>
      <c r="AS729" s="224"/>
      <c r="AT729" s="224"/>
      <c r="AU729" s="224"/>
      <c r="AV729" s="224"/>
      <c r="AW729" s="224"/>
      <c r="AX729" s="224"/>
      <c r="AY729" s="224"/>
    </row>
    <row r="730">
      <c r="A730" s="219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5"/>
      <c r="AA730" s="225"/>
      <c r="AB730" s="225"/>
      <c r="AC730" s="225"/>
      <c r="AD730" s="225"/>
      <c r="AE730" s="225"/>
      <c r="AF730" s="225"/>
      <c r="AG730" s="220"/>
      <c r="AH730" s="220"/>
      <c r="AI730" s="220"/>
      <c r="AJ730" s="220"/>
      <c r="AK730" s="220"/>
      <c r="AL730" s="220"/>
      <c r="AM730" s="220"/>
      <c r="AN730" s="220"/>
      <c r="AO730" s="267"/>
      <c r="AP730" s="220"/>
      <c r="AQ730" s="224"/>
      <c r="AR730" s="224"/>
      <c r="AS730" s="224"/>
      <c r="AT730" s="224"/>
      <c r="AU730" s="224"/>
      <c r="AV730" s="224"/>
      <c r="AW730" s="224"/>
      <c r="AX730" s="224"/>
      <c r="AY730" s="224"/>
    </row>
    <row r="731">
      <c r="A731" s="219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5"/>
      <c r="AA731" s="225"/>
      <c r="AB731" s="225"/>
      <c r="AC731" s="225"/>
      <c r="AD731" s="225"/>
      <c r="AE731" s="225"/>
      <c r="AF731" s="225"/>
      <c r="AG731" s="220"/>
      <c r="AH731" s="220"/>
      <c r="AI731" s="220"/>
      <c r="AJ731" s="220"/>
      <c r="AK731" s="220"/>
      <c r="AL731" s="220"/>
      <c r="AM731" s="220"/>
      <c r="AN731" s="220"/>
      <c r="AO731" s="267"/>
      <c r="AP731" s="220"/>
      <c r="AQ731" s="224"/>
      <c r="AR731" s="224"/>
      <c r="AS731" s="224"/>
      <c r="AT731" s="224"/>
      <c r="AU731" s="224"/>
      <c r="AV731" s="224"/>
      <c r="AW731" s="224"/>
      <c r="AX731" s="224"/>
      <c r="AY731" s="224"/>
    </row>
    <row r="732">
      <c r="A732" s="219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5"/>
      <c r="AA732" s="225"/>
      <c r="AB732" s="225"/>
      <c r="AC732" s="225"/>
      <c r="AD732" s="225"/>
      <c r="AE732" s="225"/>
      <c r="AF732" s="225"/>
      <c r="AG732" s="220"/>
      <c r="AH732" s="220"/>
      <c r="AI732" s="220"/>
      <c r="AJ732" s="220"/>
      <c r="AK732" s="220"/>
      <c r="AL732" s="220"/>
      <c r="AM732" s="220"/>
      <c r="AN732" s="220"/>
      <c r="AO732" s="267"/>
      <c r="AP732" s="220"/>
      <c r="AQ732" s="224"/>
      <c r="AR732" s="224"/>
      <c r="AS732" s="224"/>
      <c r="AT732" s="224"/>
      <c r="AU732" s="224"/>
      <c r="AV732" s="224"/>
      <c r="AW732" s="224"/>
      <c r="AX732" s="224"/>
      <c r="AY732" s="224"/>
    </row>
    <row r="733">
      <c r="A733" s="219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5"/>
      <c r="AA733" s="225"/>
      <c r="AB733" s="225"/>
      <c r="AC733" s="225"/>
      <c r="AD733" s="225"/>
      <c r="AE733" s="225"/>
      <c r="AF733" s="225"/>
      <c r="AG733" s="220"/>
      <c r="AH733" s="220"/>
      <c r="AI733" s="220"/>
      <c r="AJ733" s="220"/>
      <c r="AK733" s="220"/>
      <c r="AL733" s="220"/>
      <c r="AM733" s="220"/>
      <c r="AN733" s="220"/>
      <c r="AO733" s="267"/>
      <c r="AP733" s="220"/>
      <c r="AQ733" s="224"/>
      <c r="AR733" s="224"/>
      <c r="AS733" s="224"/>
      <c r="AT733" s="224"/>
      <c r="AU733" s="224"/>
      <c r="AV733" s="224"/>
      <c r="AW733" s="224"/>
      <c r="AX733" s="224"/>
      <c r="AY733" s="224"/>
    </row>
    <row r="734">
      <c r="A734" s="219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5"/>
      <c r="AA734" s="225"/>
      <c r="AB734" s="225"/>
      <c r="AC734" s="225"/>
      <c r="AD734" s="225"/>
      <c r="AE734" s="225"/>
      <c r="AF734" s="225"/>
      <c r="AG734" s="220"/>
      <c r="AH734" s="220"/>
      <c r="AI734" s="220"/>
      <c r="AJ734" s="220"/>
      <c r="AK734" s="220"/>
      <c r="AL734" s="220"/>
      <c r="AM734" s="220"/>
      <c r="AN734" s="220"/>
      <c r="AO734" s="267"/>
      <c r="AP734" s="220"/>
      <c r="AQ734" s="224"/>
      <c r="AR734" s="224"/>
      <c r="AS734" s="224"/>
      <c r="AT734" s="224"/>
      <c r="AU734" s="224"/>
      <c r="AV734" s="224"/>
      <c r="AW734" s="224"/>
      <c r="AX734" s="224"/>
      <c r="AY734" s="224"/>
    </row>
    <row r="735">
      <c r="A735" s="219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5"/>
      <c r="AA735" s="225"/>
      <c r="AB735" s="225"/>
      <c r="AC735" s="225"/>
      <c r="AD735" s="225"/>
      <c r="AE735" s="225"/>
      <c r="AF735" s="225"/>
      <c r="AG735" s="220"/>
      <c r="AH735" s="220"/>
      <c r="AI735" s="220"/>
      <c r="AJ735" s="220"/>
      <c r="AK735" s="220"/>
      <c r="AL735" s="220"/>
      <c r="AM735" s="220"/>
      <c r="AN735" s="220"/>
      <c r="AO735" s="267"/>
      <c r="AP735" s="220"/>
      <c r="AQ735" s="224"/>
      <c r="AR735" s="224"/>
      <c r="AS735" s="224"/>
      <c r="AT735" s="224"/>
      <c r="AU735" s="224"/>
      <c r="AV735" s="224"/>
      <c r="AW735" s="224"/>
      <c r="AX735" s="224"/>
      <c r="AY735" s="224"/>
    </row>
    <row r="736">
      <c r="A736" s="219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5"/>
      <c r="AA736" s="225"/>
      <c r="AB736" s="225"/>
      <c r="AC736" s="225"/>
      <c r="AD736" s="225"/>
      <c r="AE736" s="225"/>
      <c r="AF736" s="225"/>
      <c r="AG736" s="220"/>
      <c r="AH736" s="220"/>
      <c r="AI736" s="220"/>
      <c r="AJ736" s="220"/>
      <c r="AK736" s="220"/>
      <c r="AL736" s="220"/>
      <c r="AM736" s="220"/>
      <c r="AN736" s="220"/>
      <c r="AO736" s="267"/>
      <c r="AP736" s="220"/>
      <c r="AQ736" s="224"/>
      <c r="AR736" s="224"/>
      <c r="AS736" s="224"/>
      <c r="AT736" s="224"/>
      <c r="AU736" s="224"/>
      <c r="AV736" s="224"/>
      <c r="AW736" s="224"/>
      <c r="AX736" s="224"/>
      <c r="AY736" s="224"/>
    </row>
    <row r="737">
      <c r="A737" s="219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5"/>
      <c r="AA737" s="225"/>
      <c r="AB737" s="225"/>
      <c r="AC737" s="225"/>
      <c r="AD737" s="225"/>
      <c r="AE737" s="225"/>
      <c r="AF737" s="225"/>
      <c r="AG737" s="220"/>
      <c r="AH737" s="220"/>
      <c r="AI737" s="220"/>
      <c r="AJ737" s="220"/>
      <c r="AK737" s="220"/>
      <c r="AL737" s="220"/>
      <c r="AM737" s="220"/>
      <c r="AN737" s="220"/>
      <c r="AO737" s="267"/>
      <c r="AP737" s="220"/>
      <c r="AQ737" s="224"/>
      <c r="AR737" s="224"/>
      <c r="AS737" s="224"/>
      <c r="AT737" s="224"/>
      <c r="AU737" s="224"/>
      <c r="AV737" s="224"/>
      <c r="AW737" s="224"/>
      <c r="AX737" s="224"/>
      <c r="AY737" s="224"/>
    </row>
    <row r="738">
      <c r="A738" s="219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5"/>
      <c r="AA738" s="225"/>
      <c r="AB738" s="225"/>
      <c r="AC738" s="225"/>
      <c r="AD738" s="225"/>
      <c r="AE738" s="225"/>
      <c r="AF738" s="225"/>
      <c r="AG738" s="220"/>
      <c r="AH738" s="220"/>
      <c r="AI738" s="220"/>
      <c r="AJ738" s="220"/>
      <c r="AK738" s="220"/>
      <c r="AL738" s="220"/>
      <c r="AM738" s="220"/>
      <c r="AN738" s="220"/>
      <c r="AO738" s="267"/>
      <c r="AP738" s="220"/>
      <c r="AQ738" s="224"/>
      <c r="AR738" s="224"/>
      <c r="AS738" s="224"/>
      <c r="AT738" s="224"/>
      <c r="AU738" s="224"/>
      <c r="AV738" s="224"/>
      <c r="AW738" s="224"/>
      <c r="AX738" s="224"/>
      <c r="AY738" s="224"/>
    </row>
    <row r="739">
      <c r="A739" s="219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5"/>
      <c r="AA739" s="225"/>
      <c r="AB739" s="225"/>
      <c r="AC739" s="225"/>
      <c r="AD739" s="225"/>
      <c r="AE739" s="225"/>
      <c r="AF739" s="225"/>
      <c r="AG739" s="220"/>
      <c r="AH739" s="220"/>
      <c r="AI739" s="220"/>
      <c r="AJ739" s="220"/>
      <c r="AK739" s="220"/>
      <c r="AL739" s="220"/>
      <c r="AM739" s="220"/>
      <c r="AN739" s="220"/>
      <c r="AO739" s="267"/>
      <c r="AP739" s="220"/>
      <c r="AQ739" s="224"/>
      <c r="AR739" s="224"/>
      <c r="AS739" s="224"/>
      <c r="AT739" s="224"/>
      <c r="AU739" s="224"/>
      <c r="AV739" s="224"/>
      <c r="AW739" s="224"/>
      <c r="AX739" s="224"/>
      <c r="AY739" s="224"/>
    </row>
    <row r="740">
      <c r="A740" s="219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5"/>
      <c r="AA740" s="225"/>
      <c r="AB740" s="225"/>
      <c r="AC740" s="225"/>
      <c r="AD740" s="225"/>
      <c r="AE740" s="225"/>
      <c r="AF740" s="225"/>
      <c r="AG740" s="220"/>
      <c r="AH740" s="220"/>
      <c r="AI740" s="220"/>
      <c r="AJ740" s="220"/>
      <c r="AK740" s="220"/>
      <c r="AL740" s="220"/>
      <c r="AM740" s="220"/>
      <c r="AN740" s="220"/>
      <c r="AO740" s="267"/>
      <c r="AP740" s="220"/>
      <c r="AQ740" s="224"/>
      <c r="AR740" s="224"/>
      <c r="AS740" s="224"/>
      <c r="AT740" s="224"/>
      <c r="AU740" s="224"/>
      <c r="AV740" s="224"/>
      <c r="AW740" s="224"/>
      <c r="AX740" s="224"/>
      <c r="AY740" s="224"/>
    </row>
    <row r="741">
      <c r="A741" s="219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5"/>
      <c r="AA741" s="225"/>
      <c r="AB741" s="225"/>
      <c r="AC741" s="225"/>
      <c r="AD741" s="225"/>
      <c r="AE741" s="225"/>
      <c r="AF741" s="225"/>
      <c r="AG741" s="220"/>
      <c r="AH741" s="220"/>
      <c r="AI741" s="220"/>
      <c r="AJ741" s="220"/>
      <c r="AK741" s="220"/>
      <c r="AL741" s="220"/>
      <c r="AM741" s="220"/>
      <c r="AN741" s="220"/>
      <c r="AO741" s="267"/>
      <c r="AP741" s="220"/>
      <c r="AQ741" s="224"/>
      <c r="AR741" s="224"/>
      <c r="AS741" s="224"/>
      <c r="AT741" s="224"/>
      <c r="AU741" s="224"/>
      <c r="AV741" s="224"/>
      <c r="AW741" s="224"/>
      <c r="AX741" s="224"/>
      <c r="AY741" s="224"/>
    </row>
    <row r="742">
      <c r="A742" s="219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5"/>
      <c r="AA742" s="225"/>
      <c r="AB742" s="225"/>
      <c r="AC742" s="225"/>
      <c r="AD742" s="225"/>
      <c r="AE742" s="225"/>
      <c r="AF742" s="225"/>
      <c r="AG742" s="220"/>
      <c r="AH742" s="220"/>
      <c r="AI742" s="220"/>
      <c r="AJ742" s="220"/>
      <c r="AK742" s="220"/>
      <c r="AL742" s="220"/>
      <c r="AM742" s="220"/>
      <c r="AN742" s="220"/>
      <c r="AO742" s="267"/>
      <c r="AP742" s="220"/>
      <c r="AQ742" s="224"/>
      <c r="AR742" s="224"/>
      <c r="AS742" s="224"/>
      <c r="AT742" s="224"/>
      <c r="AU742" s="224"/>
      <c r="AV742" s="224"/>
      <c r="AW742" s="224"/>
      <c r="AX742" s="224"/>
      <c r="AY742" s="224"/>
    </row>
    <row r="743">
      <c r="A743" s="219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5"/>
      <c r="AA743" s="225"/>
      <c r="AB743" s="225"/>
      <c r="AC743" s="225"/>
      <c r="AD743" s="225"/>
      <c r="AE743" s="225"/>
      <c r="AF743" s="225"/>
      <c r="AG743" s="220"/>
      <c r="AH743" s="220"/>
      <c r="AI743" s="220"/>
      <c r="AJ743" s="220"/>
      <c r="AK743" s="220"/>
      <c r="AL743" s="220"/>
      <c r="AM743" s="220"/>
      <c r="AN743" s="220"/>
      <c r="AO743" s="267"/>
      <c r="AP743" s="220"/>
      <c r="AQ743" s="224"/>
      <c r="AR743" s="224"/>
      <c r="AS743" s="224"/>
      <c r="AT743" s="224"/>
      <c r="AU743" s="224"/>
      <c r="AV743" s="224"/>
      <c r="AW743" s="224"/>
      <c r="AX743" s="224"/>
      <c r="AY743" s="224"/>
    </row>
    <row r="744">
      <c r="A744" s="219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5"/>
      <c r="AA744" s="225"/>
      <c r="AB744" s="225"/>
      <c r="AC744" s="225"/>
      <c r="AD744" s="225"/>
      <c r="AE744" s="225"/>
      <c r="AF744" s="225"/>
      <c r="AG744" s="220"/>
      <c r="AH744" s="220"/>
      <c r="AI744" s="220"/>
      <c r="AJ744" s="220"/>
      <c r="AK744" s="220"/>
      <c r="AL744" s="220"/>
      <c r="AM744" s="220"/>
      <c r="AN744" s="220"/>
      <c r="AO744" s="267"/>
      <c r="AP744" s="220"/>
      <c r="AQ744" s="224"/>
      <c r="AR744" s="224"/>
      <c r="AS744" s="224"/>
      <c r="AT744" s="224"/>
      <c r="AU744" s="224"/>
      <c r="AV744" s="224"/>
      <c r="AW744" s="224"/>
      <c r="AX744" s="224"/>
      <c r="AY744" s="224"/>
    </row>
    <row r="745">
      <c r="A745" s="219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5"/>
      <c r="AA745" s="225"/>
      <c r="AB745" s="225"/>
      <c r="AC745" s="225"/>
      <c r="AD745" s="225"/>
      <c r="AE745" s="225"/>
      <c r="AF745" s="225"/>
      <c r="AG745" s="220"/>
      <c r="AH745" s="220"/>
      <c r="AI745" s="220"/>
      <c r="AJ745" s="220"/>
      <c r="AK745" s="220"/>
      <c r="AL745" s="220"/>
      <c r="AM745" s="220"/>
      <c r="AN745" s="220"/>
      <c r="AO745" s="267"/>
      <c r="AP745" s="220"/>
      <c r="AQ745" s="224"/>
      <c r="AR745" s="224"/>
      <c r="AS745" s="224"/>
      <c r="AT745" s="224"/>
      <c r="AU745" s="224"/>
      <c r="AV745" s="224"/>
      <c r="AW745" s="224"/>
      <c r="AX745" s="224"/>
      <c r="AY745" s="224"/>
    </row>
    <row r="746">
      <c r="A746" s="219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5"/>
      <c r="AA746" s="225"/>
      <c r="AB746" s="225"/>
      <c r="AC746" s="225"/>
      <c r="AD746" s="225"/>
      <c r="AE746" s="225"/>
      <c r="AF746" s="225"/>
      <c r="AG746" s="220"/>
      <c r="AH746" s="220"/>
      <c r="AI746" s="220"/>
      <c r="AJ746" s="220"/>
      <c r="AK746" s="220"/>
      <c r="AL746" s="220"/>
      <c r="AM746" s="220"/>
      <c r="AN746" s="220"/>
      <c r="AO746" s="267"/>
      <c r="AP746" s="220"/>
      <c r="AQ746" s="224"/>
      <c r="AR746" s="224"/>
      <c r="AS746" s="224"/>
      <c r="AT746" s="224"/>
      <c r="AU746" s="224"/>
      <c r="AV746" s="224"/>
      <c r="AW746" s="224"/>
      <c r="AX746" s="224"/>
      <c r="AY746" s="224"/>
    </row>
    <row r="747">
      <c r="A747" s="219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5"/>
      <c r="AA747" s="225"/>
      <c r="AB747" s="225"/>
      <c r="AC747" s="225"/>
      <c r="AD747" s="225"/>
      <c r="AE747" s="225"/>
      <c r="AF747" s="225"/>
      <c r="AG747" s="220"/>
      <c r="AH747" s="220"/>
      <c r="AI747" s="220"/>
      <c r="AJ747" s="220"/>
      <c r="AK747" s="220"/>
      <c r="AL747" s="220"/>
      <c r="AM747" s="220"/>
      <c r="AN747" s="220"/>
      <c r="AO747" s="267"/>
      <c r="AP747" s="220"/>
      <c r="AQ747" s="224"/>
      <c r="AR747" s="224"/>
      <c r="AS747" s="224"/>
      <c r="AT747" s="224"/>
      <c r="AU747" s="224"/>
      <c r="AV747" s="224"/>
      <c r="AW747" s="224"/>
      <c r="AX747" s="224"/>
      <c r="AY747" s="224"/>
    </row>
    <row r="748">
      <c r="A748" s="219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5"/>
      <c r="AA748" s="225"/>
      <c r="AB748" s="225"/>
      <c r="AC748" s="225"/>
      <c r="AD748" s="225"/>
      <c r="AE748" s="225"/>
      <c r="AF748" s="225"/>
      <c r="AG748" s="220"/>
      <c r="AH748" s="220"/>
      <c r="AI748" s="220"/>
      <c r="AJ748" s="220"/>
      <c r="AK748" s="220"/>
      <c r="AL748" s="220"/>
      <c r="AM748" s="220"/>
      <c r="AN748" s="220"/>
      <c r="AO748" s="267"/>
      <c r="AP748" s="220"/>
      <c r="AQ748" s="224"/>
      <c r="AR748" s="224"/>
      <c r="AS748" s="224"/>
      <c r="AT748" s="224"/>
      <c r="AU748" s="224"/>
      <c r="AV748" s="224"/>
      <c r="AW748" s="224"/>
      <c r="AX748" s="224"/>
      <c r="AY748" s="224"/>
    </row>
    <row r="749">
      <c r="A749" s="219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5"/>
      <c r="AA749" s="225"/>
      <c r="AB749" s="225"/>
      <c r="AC749" s="225"/>
      <c r="AD749" s="225"/>
      <c r="AE749" s="225"/>
      <c r="AF749" s="225"/>
      <c r="AG749" s="220"/>
      <c r="AH749" s="220"/>
      <c r="AI749" s="220"/>
      <c r="AJ749" s="220"/>
      <c r="AK749" s="220"/>
      <c r="AL749" s="220"/>
      <c r="AM749" s="220"/>
      <c r="AN749" s="220"/>
      <c r="AO749" s="267"/>
      <c r="AP749" s="220"/>
      <c r="AQ749" s="224"/>
      <c r="AR749" s="224"/>
      <c r="AS749" s="224"/>
      <c r="AT749" s="224"/>
      <c r="AU749" s="224"/>
      <c r="AV749" s="224"/>
      <c r="AW749" s="224"/>
      <c r="AX749" s="224"/>
      <c r="AY749" s="224"/>
    </row>
    <row r="750">
      <c r="A750" s="219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5"/>
      <c r="AA750" s="225"/>
      <c r="AB750" s="225"/>
      <c r="AC750" s="225"/>
      <c r="AD750" s="225"/>
      <c r="AE750" s="225"/>
      <c r="AF750" s="225"/>
      <c r="AG750" s="220"/>
      <c r="AH750" s="220"/>
      <c r="AI750" s="220"/>
      <c r="AJ750" s="220"/>
      <c r="AK750" s="220"/>
      <c r="AL750" s="220"/>
      <c r="AM750" s="220"/>
      <c r="AN750" s="220"/>
      <c r="AO750" s="267"/>
      <c r="AP750" s="220"/>
      <c r="AQ750" s="224"/>
      <c r="AR750" s="224"/>
      <c r="AS750" s="224"/>
      <c r="AT750" s="224"/>
      <c r="AU750" s="224"/>
      <c r="AV750" s="224"/>
      <c r="AW750" s="224"/>
      <c r="AX750" s="224"/>
      <c r="AY750" s="224"/>
    </row>
    <row r="751">
      <c r="A751" s="219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5"/>
      <c r="AA751" s="225"/>
      <c r="AB751" s="225"/>
      <c r="AC751" s="225"/>
      <c r="AD751" s="225"/>
      <c r="AE751" s="225"/>
      <c r="AF751" s="225"/>
      <c r="AG751" s="220"/>
      <c r="AH751" s="220"/>
      <c r="AI751" s="220"/>
      <c r="AJ751" s="220"/>
      <c r="AK751" s="220"/>
      <c r="AL751" s="220"/>
      <c r="AM751" s="220"/>
      <c r="AN751" s="220"/>
      <c r="AO751" s="267"/>
      <c r="AP751" s="220"/>
      <c r="AQ751" s="224"/>
      <c r="AR751" s="224"/>
      <c r="AS751" s="224"/>
      <c r="AT751" s="224"/>
      <c r="AU751" s="224"/>
      <c r="AV751" s="224"/>
      <c r="AW751" s="224"/>
      <c r="AX751" s="224"/>
      <c r="AY751" s="224"/>
    </row>
    <row r="752">
      <c r="A752" s="219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5"/>
      <c r="AA752" s="225"/>
      <c r="AB752" s="225"/>
      <c r="AC752" s="225"/>
      <c r="AD752" s="225"/>
      <c r="AE752" s="225"/>
      <c r="AF752" s="225"/>
      <c r="AG752" s="220"/>
      <c r="AH752" s="220"/>
      <c r="AI752" s="220"/>
      <c r="AJ752" s="220"/>
      <c r="AK752" s="220"/>
      <c r="AL752" s="220"/>
      <c r="AM752" s="220"/>
      <c r="AN752" s="220"/>
      <c r="AO752" s="267"/>
      <c r="AP752" s="220"/>
      <c r="AQ752" s="224"/>
      <c r="AR752" s="224"/>
      <c r="AS752" s="224"/>
      <c r="AT752" s="224"/>
      <c r="AU752" s="224"/>
      <c r="AV752" s="224"/>
      <c r="AW752" s="224"/>
      <c r="AX752" s="224"/>
      <c r="AY752" s="224"/>
    </row>
    <row r="753">
      <c r="A753" s="219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5"/>
      <c r="AA753" s="225"/>
      <c r="AB753" s="225"/>
      <c r="AC753" s="225"/>
      <c r="AD753" s="225"/>
      <c r="AE753" s="225"/>
      <c r="AF753" s="225"/>
      <c r="AG753" s="220"/>
      <c r="AH753" s="220"/>
      <c r="AI753" s="220"/>
      <c r="AJ753" s="220"/>
      <c r="AK753" s="220"/>
      <c r="AL753" s="220"/>
      <c r="AM753" s="220"/>
      <c r="AN753" s="220"/>
      <c r="AO753" s="267"/>
      <c r="AP753" s="220"/>
      <c r="AQ753" s="224"/>
      <c r="AR753" s="224"/>
      <c r="AS753" s="224"/>
      <c r="AT753" s="224"/>
      <c r="AU753" s="224"/>
      <c r="AV753" s="224"/>
      <c r="AW753" s="224"/>
      <c r="AX753" s="224"/>
      <c r="AY753" s="224"/>
    </row>
    <row r="754">
      <c r="A754" s="219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5"/>
      <c r="AA754" s="225"/>
      <c r="AB754" s="225"/>
      <c r="AC754" s="225"/>
      <c r="AD754" s="225"/>
      <c r="AE754" s="225"/>
      <c r="AF754" s="225"/>
      <c r="AG754" s="220"/>
      <c r="AH754" s="220"/>
      <c r="AI754" s="220"/>
      <c r="AJ754" s="220"/>
      <c r="AK754" s="220"/>
      <c r="AL754" s="220"/>
      <c r="AM754" s="220"/>
      <c r="AN754" s="220"/>
      <c r="AO754" s="267"/>
      <c r="AP754" s="220"/>
      <c r="AQ754" s="224"/>
      <c r="AR754" s="224"/>
      <c r="AS754" s="224"/>
      <c r="AT754" s="224"/>
      <c r="AU754" s="224"/>
      <c r="AV754" s="224"/>
      <c r="AW754" s="224"/>
      <c r="AX754" s="224"/>
      <c r="AY754" s="224"/>
    </row>
    <row r="755">
      <c r="A755" s="219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5"/>
      <c r="AA755" s="225"/>
      <c r="AB755" s="225"/>
      <c r="AC755" s="225"/>
      <c r="AD755" s="225"/>
      <c r="AE755" s="225"/>
      <c r="AF755" s="225"/>
      <c r="AG755" s="220"/>
      <c r="AH755" s="220"/>
      <c r="AI755" s="220"/>
      <c r="AJ755" s="220"/>
      <c r="AK755" s="220"/>
      <c r="AL755" s="220"/>
      <c r="AM755" s="220"/>
      <c r="AN755" s="220"/>
      <c r="AO755" s="267"/>
      <c r="AP755" s="220"/>
      <c r="AQ755" s="224"/>
      <c r="AR755" s="224"/>
      <c r="AS755" s="224"/>
      <c r="AT755" s="224"/>
      <c r="AU755" s="224"/>
      <c r="AV755" s="224"/>
      <c r="AW755" s="224"/>
      <c r="AX755" s="224"/>
      <c r="AY755" s="224"/>
    </row>
    <row r="756">
      <c r="A756" s="219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5"/>
      <c r="AA756" s="225"/>
      <c r="AB756" s="225"/>
      <c r="AC756" s="225"/>
      <c r="AD756" s="225"/>
      <c r="AE756" s="225"/>
      <c r="AF756" s="225"/>
      <c r="AG756" s="220"/>
      <c r="AH756" s="220"/>
      <c r="AI756" s="220"/>
      <c r="AJ756" s="220"/>
      <c r="AK756" s="220"/>
      <c r="AL756" s="220"/>
      <c r="AM756" s="220"/>
      <c r="AN756" s="220"/>
      <c r="AO756" s="267"/>
      <c r="AP756" s="220"/>
      <c r="AQ756" s="224"/>
      <c r="AR756" s="224"/>
      <c r="AS756" s="224"/>
      <c r="AT756" s="224"/>
      <c r="AU756" s="224"/>
      <c r="AV756" s="224"/>
      <c r="AW756" s="224"/>
      <c r="AX756" s="224"/>
      <c r="AY756" s="224"/>
    </row>
    <row r="757">
      <c r="A757" s="219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5"/>
      <c r="AA757" s="225"/>
      <c r="AB757" s="225"/>
      <c r="AC757" s="225"/>
      <c r="AD757" s="225"/>
      <c r="AE757" s="225"/>
      <c r="AF757" s="225"/>
      <c r="AG757" s="220"/>
      <c r="AH757" s="220"/>
      <c r="AI757" s="220"/>
      <c r="AJ757" s="220"/>
      <c r="AK757" s="220"/>
      <c r="AL757" s="220"/>
      <c r="AM757" s="220"/>
      <c r="AN757" s="220"/>
      <c r="AO757" s="267"/>
      <c r="AP757" s="220"/>
      <c r="AQ757" s="224"/>
      <c r="AR757" s="224"/>
      <c r="AS757" s="224"/>
      <c r="AT757" s="224"/>
      <c r="AU757" s="224"/>
      <c r="AV757" s="224"/>
      <c r="AW757" s="224"/>
      <c r="AX757" s="224"/>
      <c r="AY757" s="224"/>
    </row>
    <row r="758">
      <c r="A758" s="219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5"/>
      <c r="AA758" s="225"/>
      <c r="AB758" s="225"/>
      <c r="AC758" s="225"/>
      <c r="AD758" s="225"/>
      <c r="AE758" s="225"/>
      <c r="AF758" s="225"/>
      <c r="AG758" s="220"/>
      <c r="AH758" s="220"/>
      <c r="AI758" s="220"/>
      <c r="AJ758" s="220"/>
      <c r="AK758" s="220"/>
      <c r="AL758" s="220"/>
      <c r="AM758" s="220"/>
      <c r="AN758" s="220"/>
      <c r="AO758" s="267"/>
      <c r="AP758" s="220"/>
      <c r="AQ758" s="224"/>
      <c r="AR758" s="224"/>
      <c r="AS758" s="224"/>
      <c r="AT758" s="224"/>
      <c r="AU758" s="224"/>
      <c r="AV758" s="224"/>
      <c r="AW758" s="224"/>
      <c r="AX758" s="224"/>
      <c r="AY758" s="224"/>
    </row>
    <row r="759">
      <c r="A759" s="219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5"/>
      <c r="AA759" s="225"/>
      <c r="AB759" s="225"/>
      <c r="AC759" s="225"/>
      <c r="AD759" s="225"/>
      <c r="AE759" s="225"/>
      <c r="AF759" s="225"/>
      <c r="AG759" s="220"/>
      <c r="AH759" s="220"/>
      <c r="AI759" s="220"/>
      <c r="AJ759" s="220"/>
      <c r="AK759" s="220"/>
      <c r="AL759" s="220"/>
      <c r="AM759" s="220"/>
      <c r="AN759" s="220"/>
      <c r="AO759" s="267"/>
      <c r="AP759" s="220"/>
      <c r="AQ759" s="224"/>
      <c r="AR759" s="224"/>
      <c r="AS759" s="224"/>
      <c r="AT759" s="224"/>
      <c r="AU759" s="224"/>
      <c r="AV759" s="224"/>
      <c r="AW759" s="224"/>
      <c r="AX759" s="224"/>
      <c r="AY759" s="224"/>
    </row>
    <row r="760">
      <c r="A760" s="219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5"/>
      <c r="AA760" s="225"/>
      <c r="AB760" s="225"/>
      <c r="AC760" s="225"/>
      <c r="AD760" s="225"/>
      <c r="AE760" s="225"/>
      <c r="AF760" s="225"/>
      <c r="AG760" s="220"/>
      <c r="AH760" s="220"/>
      <c r="AI760" s="220"/>
      <c r="AJ760" s="220"/>
      <c r="AK760" s="220"/>
      <c r="AL760" s="220"/>
      <c r="AM760" s="220"/>
      <c r="AN760" s="220"/>
      <c r="AO760" s="267"/>
      <c r="AP760" s="220"/>
      <c r="AQ760" s="224"/>
      <c r="AR760" s="224"/>
      <c r="AS760" s="224"/>
      <c r="AT760" s="224"/>
      <c r="AU760" s="224"/>
      <c r="AV760" s="224"/>
      <c r="AW760" s="224"/>
      <c r="AX760" s="224"/>
      <c r="AY760" s="224"/>
    </row>
    <row r="761">
      <c r="A761" s="219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5"/>
      <c r="AA761" s="225"/>
      <c r="AB761" s="225"/>
      <c r="AC761" s="225"/>
      <c r="AD761" s="225"/>
      <c r="AE761" s="225"/>
      <c r="AF761" s="225"/>
      <c r="AG761" s="220"/>
      <c r="AH761" s="220"/>
      <c r="AI761" s="220"/>
      <c r="AJ761" s="220"/>
      <c r="AK761" s="220"/>
      <c r="AL761" s="220"/>
      <c r="AM761" s="220"/>
      <c r="AN761" s="220"/>
      <c r="AO761" s="267"/>
      <c r="AP761" s="220"/>
      <c r="AQ761" s="224"/>
      <c r="AR761" s="224"/>
      <c r="AS761" s="224"/>
      <c r="AT761" s="224"/>
      <c r="AU761" s="224"/>
      <c r="AV761" s="224"/>
      <c r="AW761" s="224"/>
      <c r="AX761" s="224"/>
      <c r="AY761" s="224"/>
    </row>
    <row r="762">
      <c r="A762" s="219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5"/>
      <c r="AA762" s="225"/>
      <c r="AB762" s="225"/>
      <c r="AC762" s="225"/>
      <c r="AD762" s="225"/>
      <c r="AE762" s="225"/>
      <c r="AF762" s="225"/>
      <c r="AG762" s="220"/>
      <c r="AH762" s="220"/>
      <c r="AI762" s="220"/>
      <c r="AJ762" s="220"/>
      <c r="AK762" s="220"/>
      <c r="AL762" s="220"/>
      <c r="AM762" s="220"/>
      <c r="AN762" s="220"/>
      <c r="AO762" s="267"/>
      <c r="AP762" s="220"/>
      <c r="AQ762" s="224"/>
      <c r="AR762" s="224"/>
      <c r="AS762" s="224"/>
      <c r="AT762" s="224"/>
      <c r="AU762" s="224"/>
      <c r="AV762" s="224"/>
      <c r="AW762" s="224"/>
      <c r="AX762" s="224"/>
      <c r="AY762" s="224"/>
    </row>
    <row r="763">
      <c r="A763" s="219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5"/>
      <c r="AA763" s="225"/>
      <c r="AB763" s="225"/>
      <c r="AC763" s="225"/>
      <c r="AD763" s="225"/>
      <c r="AE763" s="225"/>
      <c r="AF763" s="225"/>
      <c r="AG763" s="220"/>
      <c r="AH763" s="220"/>
      <c r="AI763" s="220"/>
      <c r="AJ763" s="220"/>
      <c r="AK763" s="220"/>
      <c r="AL763" s="220"/>
      <c r="AM763" s="220"/>
      <c r="AN763" s="220"/>
      <c r="AO763" s="267"/>
      <c r="AP763" s="220"/>
      <c r="AQ763" s="224"/>
      <c r="AR763" s="224"/>
      <c r="AS763" s="224"/>
      <c r="AT763" s="224"/>
      <c r="AU763" s="224"/>
      <c r="AV763" s="224"/>
      <c r="AW763" s="224"/>
      <c r="AX763" s="224"/>
      <c r="AY763" s="224"/>
    </row>
    <row r="764">
      <c r="A764" s="219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5"/>
      <c r="AA764" s="225"/>
      <c r="AB764" s="225"/>
      <c r="AC764" s="225"/>
      <c r="AD764" s="225"/>
      <c r="AE764" s="225"/>
      <c r="AF764" s="225"/>
      <c r="AG764" s="220"/>
      <c r="AH764" s="220"/>
      <c r="AI764" s="220"/>
      <c r="AJ764" s="220"/>
      <c r="AK764" s="220"/>
      <c r="AL764" s="220"/>
      <c r="AM764" s="220"/>
      <c r="AN764" s="220"/>
      <c r="AO764" s="267"/>
      <c r="AP764" s="220"/>
      <c r="AQ764" s="224"/>
      <c r="AR764" s="224"/>
      <c r="AS764" s="224"/>
      <c r="AT764" s="224"/>
      <c r="AU764" s="224"/>
      <c r="AV764" s="224"/>
      <c r="AW764" s="224"/>
      <c r="AX764" s="224"/>
      <c r="AY764" s="224"/>
    </row>
    <row r="765">
      <c r="A765" s="219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5"/>
      <c r="AA765" s="225"/>
      <c r="AB765" s="225"/>
      <c r="AC765" s="225"/>
      <c r="AD765" s="225"/>
      <c r="AE765" s="225"/>
      <c r="AF765" s="225"/>
      <c r="AG765" s="220"/>
      <c r="AH765" s="220"/>
      <c r="AI765" s="220"/>
      <c r="AJ765" s="220"/>
      <c r="AK765" s="220"/>
      <c r="AL765" s="220"/>
      <c r="AM765" s="220"/>
      <c r="AN765" s="220"/>
      <c r="AO765" s="267"/>
      <c r="AP765" s="220"/>
      <c r="AQ765" s="224"/>
      <c r="AR765" s="224"/>
      <c r="AS765" s="224"/>
      <c r="AT765" s="224"/>
      <c r="AU765" s="224"/>
      <c r="AV765" s="224"/>
      <c r="AW765" s="224"/>
      <c r="AX765" s="224"/>
      <c r="AY765" s="224"/>
    </row>
    <row r="766">
      <c r="A766" s="219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5"/>
      <c r="AA766" s="225"/>
      <c r="AB766" s="225"/>
      <c r="AC766" s="225"/>
      <c r="AD766" s="225"/>
      <c r="AE766" s="225"/>
      <c r="AF766" s="225"/>
      <c r="AG766" s="220"/>
      <c r="AH766" s="220"/>
      <c r="AI766" s="220"/>
      <c r="AJ766" s="220"/>
      <c r="AK766" s="220"/>
      <c r="AL766" s="220"/>
      <c r="AM766" s="220"/>
      <c r="AN766" s="220"/>
      <c r="AO766" s="267"/>
      <c r="AP766" s="220"/>
      <c r="AQ766" s="224"/>
      <c r="AR766" s="224"/>
      <c r="AS766" s="224"/>
      <c r="AT766" s="224"/>
      <c r="AU766" s="224"/>
      <c r="AV766" s="224"/>
      <c r="AW766" s="224"/>
      <c r="AX766" s="224"/>
      <c r="AY766" s="224"/>
    </row>
    <row r="767">
      <c r="A767" s="219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5"/>
      <c r="AA767" s="225"/>
      <c r="AB767" s="225"/>
      <c r="AC767" s="225"/>
      <c r="AD767" s="225"/>
      <c r="AE767" s="225"/>
      <c r="AF767" s="225"/>
      <c r="AG767" s="220"/>
      <c r="AH767" s="220"/>
      <c r="AI767" s="220"/>
      <c r="AJ767" s="220"/>
      <c r="AK767" s="220"/>
      <c r="AL767" s="220"/>
      <c r="AM767" s="220"/>
      <c r="AN767" s="220"/>
      <c r="AO767" s="267"/>
      <c r="AP767" s="220"/>
      <c r="AQ767" s="224"/>
      <c r="AR767" s="224"/>
      <c r="AS767" s="224"/>
      <c r="AT767" s="224"/>
      <c r="AU767" s="224"/>
      <c r="AV767" s="224"/>
      <c r="AW767" s="224"/>
      <c r="AX767" s="224"/>
      <c r="AY767" s="224"/>
    </row>
    <row r="768">
      <c r="A768" s="219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5"/>
      <c r="AA768" s="225"/>
      <c r="AB768" s="225"/>
      <c r="AC768" s="225"/>
      <c r="AD768" s="225"/>
      <c r="AE768" s="225"/>
      <c r="AF768" s="225"/>
      <c r="AG768" s="220"/>
      <c r="AH768" s="220"/>
      <c r="AI768" s="220"/>
      <c r="AJ768" s="220"/>
      <c r="AK768" s="220"/>
      <c r="AL768" s="220"/>
      <c r="AM768" s="220"/>
      <c r="AN768" s="220"/>
      <c r="AO768" s="267"/>
      <c r="AP768" s="220"/>
      <c r="AQ768" s="224"/>
      <c r="AR768" s="224"/>
      <c r="AS768" s="224"/>
      <c r="AT768" s="224"/>
      <c r="AU768" s="224"/>
      <c r="AV768" s="224"/>
      <c r="AW768" s="224"/>
      <c r="AX768" s="224"/>
      <c r="AY768" s="224"/>
    </row>
    <row r="769">
      <c r="A769" s="219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5"/>
      <c r="AA769" s="225"/>
      <c r="AB769" s="225"/>
      <c r="AC769" s="225"/>
      <c r="AD769" s="225"/>
      <c r="AE769" s="225"/>
      <c r="AF769" s="225"/>
      <c r="AG769" s="220"/>
      <c r="AH769" s="220"/>
      <c r="AI769" s="220"/>
      <c r="AJ769" s="220"/>
      <c r="AK769" s="220"/>
      <c r="AL769" s="220"/>
      <c r="AM769" s="220"/>
      <c r="AN769" s="220"/>
      <c r="AO769" s="267"/>
      <c r="AP769" s="220"/>
      <c r="AQ769" s="224"/>
      <c r="AR769" s="224"/>
      <c r="AS769" s="224"/>
      <c r="AT769" s="224"/>
      <c r="AU769" s="224"/>
      <c r="AV769" s="224"/>
      <c r="AW769" s="224"/>
      <c r="AX769" s="224"/>
      <c r="AY769" s="224"/>
    </row>
    <row r="770">
      <c r="A770" s="219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5"/>
      <c r="AA770" s="225"/>
      <c r="AB770" s="225"/>
      <c r="AC770" s="225"/>
      <c r="AD770" s="225"/>
      <c r="AE770" s="225"/>
      <c r="AF770" s="225"/>
      <c r="AG770" s="220"/>
      <c r="AH770" s="220"/>
      <c r="AI770" s="220"/>
      <c r="AJ770" s="220"/>
      <c r="AK770" s="220"/>
      <c r="AL770" s="220"/>
      <c r="AM770" s="220"/>
      <c r="AN770" s="220"/>
      <c r="AO770" s="267"/>
      <c r="AP770" s="220"/>
      <c r="AQ770" s="224"/>
      <c r="AR770" s="224"/>
      <c r="AS770" s="224"/>
      <c r="AT770" s="224"/>
      <c r="AU770" s="224"/>
      <c r="AV770" s="224"/>
      <c r="AW770" s="224"/>
      <c r="AX770" s="224"/>
      <c r="AY770" s="224"/>
    </row>
    <row r="771">
      <c r="A771" s="219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5"/>
      <c r="AA771" s="225"/>
      <c r="AB771" s="225"/>
      <c r="AC771" s="225"/>
      <c r="AD771" s="225"/>
      <c r="AE771" s="225"/>
      <c r="AF771" s="225"/>
      <c r="AG771" s="220"/>
      <c r="AH771" s="220"/>
      <c r="AI771" s="220"/>
      <c r="AJ771" s="220"/>
      <c r="AK771" s="220"/>
      <c r="AL771" s="220"/>
      <c r="AM771" s="220"/>
      <c r="AN771" s="220"/>
      <c r="AO771" s="267"/>
      <c r="AP771" s="220"/>
      <c r="AQ771" s="224"/>
      <c r="AR771" s="224"/>
      <c r="AS771" s="224"/>
      <c r="AT771" s="224"/>
      <c r="AU771" s="224"/>
      <c r="AV771" s="224"/>
      <c r="AW771" s="224"/>
      <c r="AX771" s="224"/>
      <c r="AY771" s="224"/>
    </row>
    <row r="772">
      <c r="A772" s="219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5"/>
      <c r="AA772" s="225"/>
      <c r="AB772" s="225"/>
      <c r="AC772" s="225"/>
      <c r="AD772" s="225"/>
      <c r="AE772" s="225"/>
      <c r="AF772" s="225"/>
      <c r="AG772" s="220"/>
      <c r="AH772" s="220"/>
      <c r="AI772" s="220"/>
      <c r="AJ772" s="220"/>
      <c r="AK772" s="220"/>
      <c r="AL772" s="220"/>
      <c r="AM772" s="220"/>
      <c r="AN772" s="220"/>
      <c r="AO772" s="267"/>
      <c r="AP772" s="220"/>
      <c r="AQ772" s="224"/>
      <c r="AR772" s="224"/>
      <c r="AS772" s="224"/>
      <c r="AT772" s="224"/>
      <c r="AU772" s="224"/>
      <c r="AV772" s="224"/>
      <c r="AW772" s="224"/>
      <c r="AX772" s="224"/>
      <c r="AY772" s="224"/>
    </row>
    <row r="773">
      <c r="A773" s="219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5"/>
      <c r="AA773" s="225"/>
      <c r="AB773" s="225"/>
      <c r="AC773" s="225"/>
      <c r="AD773" s="225"/>
      <c r="AE773" s="225"/>
      <c r="AF773" s="225"/>
      <c r="AG773" s="220"/>
      <c r="AH773" s="220"/>
      <c r="AI773" s="220"/>
      <c r="AJ773" s="220"/>
      <c r="AK773" s="220"/>
      <c r="AL773" s="220"/>
      <c r="AM773" s="220"/>
      <c r="AN773" s="220"/>
      <c r="AO773" s="267"/>
      <c r="AP773" s="220"/>
      <c r="AQ773" s="224"/>
      <c r="AR773" s="224"/>
      <c r="AS773" s="224"/>
      <c r="AT773" s="224"/>
      <c r="AU773" s="224"/>
      <c r="AV773" s="224"/>
      <c r="AW773" s="224"/>
      <c r="AX773" s="224"/>
      <c r="AY773" s="224"/>
    </row>
    <row r="774">
      <c r="A774" s="219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5"/>
      <c r="AA774" s="225"/>
      <c r="AB774" s="225"/>
      <c r="AC774" s="225"/>
      <c r="AD774" s="225"/>
      <c r="AE774" s="225"/>
      <c r="AF774" s="225"/>
      <c r="AG774" s="220"/>
      <c r="AH774" s="220"/>
      <c r="AI774" s="220"/>
      <c r="AJ774" s="220"/>
      <c r="AK774" s="220"/>
      <c r="AL774" s="220"/>
      <c r="AM774" s="220"/>
      <c r="AN774" s="220"/>
      <c r="AO774" s="267"/>
      <c r="AP774" s="220"/>
      <c r="AQ774" s="224"/>
      <c r="AR774" s="224"/>
      <c r="AS774" s="224"/>
      <c r="AT774" s="224"/>
      <c r="AU774" s="224"/>
      <c r="AV774" s="224"/>
      <c r="AW774" s="224"/>
      <c r="AX774" s="224"/>
      <c r="AY774" s="224"/>
    </row>
    <row r="775">
      <c r="A775" s="219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5"/>
      <c r="AA775" s="225"/>
      <c r="AB775" s="225"/>
      <c r="AC775" s="225"/>
      <c r="AD775" s="225"/>
      <c r="AE775" s="225"/>
      <c r="AF775" s="225"/>
      <c r="AG775" s="220"/>
      <c r="AH775" s="220"/>
      <c r="AI775" s="220"/>
      <c r="AJ775" s="220"/>
      <c r="AK775" s="220"/>
      <c r="AL775" s="220"/>
      <c r="AM775" s="220"/>
      <c r="AN775" s="220"/>
      <c r="AO775" s="267"/>
      <c r="AP775" s="220"/>
      <c r="AQ775" s="224"/>
      <c r="AR775" s="224"/>
      <c r="AS775" s="224"/>
      <c r="AT775" s="224"/>
      <c r="AU775" s="224"/>
      <c r="AV775" s="224"/>
      <c r="AW775" s="224"/>
      <c r="AX775" s="224"/>
      <c r="AY775" s="224"/>
    </row>
    <row r="776">
      <c r="A776" s="219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5"/>
      <c r="AA776" s="225"/>
      <c r="AB776" s="225"/>
      <c r="AC776" s="225"/>
      <c r="AD776" s="225"/>
      <c r="AE776" s="225"/>
      <c r="AF776" s="225"/>
      <c r="AG776" s="220"/>
      <c r="AH776" s="220"/>
      <c r="AI776" s="220"/>
      <c r="AJ776" s="220"/>
      <c r="AK776" s="220"/>
      <c r="AL776" s="220"/>
      <c r="AM776" s="220"/>
      <c r="AN776" s="220"/>
      <c r="AO776" s="267"/>
      <c r="AP776" s="220"/>
      <c r="AQ776" s="224"/>
      <c r="AR776" s="224"/>
      <c r="AS776" s="224"/>
      <c r="AT776" s="224"/>
      <c r="AU776" s="224"/>
      <c r="AV776" s="224"/>
      <c r="AW776" s="224"/>
      <c r="AX776" s="224"/>
      <c r="AY776" s="224"/>
    </row>
    <row r="777">
      <c r="A777" s="219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5"/>
      <c r="AA777" s="225"/>
      <c r="AB777" s="225"/>
      <c r="AC777" s="225"/>
      <c r="AD777" s="225"/>
      <c r="AE777" s="225"/>
      <c r="AF777" s="225"/>
      <c r="AG777" s="220"/>
      <c r="AH777" s="220"/>
      <c r="AI777" s="220"/>
      <c r="AJ777" s="220"/>
      <c r="AK777" s="220"/>
      <c r="AL777" s="220"/>
      <c r="AM777" s="220"/>
      <c r="AN777" s="220"/>
      <c r="AO777" s="267"/>
      <c r="AP777" s="220"/>
      <c r="AQ777" s="224"/>
      <c r="AR777" s="224"/>
      <c r="AS777" s="224"/>
      <c r="AT777" s="224"/>
      <c r="AU777" s="224"/>
      <c r="AV777" s="224"/>
      <c r="AW777" s="224"/>
      <c r="AX777" s="224"/>
      <c r="AY777" s="224"/>
    </row>
    <row r="778">
      <c r="A778" s="219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5"/>
      <c r="AA778" s="225"/>
      <c r="AB778" s="225"/>
      <c r="AC778" s="225"/>
      <c r="AD778" s="225"/>
      <c r="AE778" s="225"/>
      <c r="AF778" s="225"/>
      <c r="AG778" s="220"/>
      <c r="AH778" s="220"/>
      <c r="AI778" s="220"/>
      <c r="AJ778" s="220"/>
      <c r="AK778" s="220"/>
      <c r="AL778" s="220"/>
      <c r="AM778" s="220"/>
      <c r="AN778" s="220"/>
      <c r="AO778" s="267"/>
      <c r="AP778" s="220"/>
      <c r="AQ778" s="224"/>
      <c r="AR778" s="224"/>
      <c r="AS778" s="224"/>
      <c r="AT778" s="224"/>
      <c r="AU778" s="224"/>
      <c r="AV778" s="224"/>
      <c r="AW778" s="224"/>
      <c r="AX778" s="224"/>
      <c r="AY778" s="224"/>
    </row>
    <row r="779">
      <c r="A779" s="219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5"/>
      <c r="AA779" s="225"/>
      <c r="AB779" s="225"/>
      <c r="AC779" s="225"/>
      <c r="AD779" s="225"/>
      <c r="AE779" s="225"/>
      <c r="AF779" s="225"/>
      <c r="AG779" s="220"/>
      <c r="AH779" s="220"/>
      <c r="AI779" s="220"/>
      <c r="AJ779" s="220"/>
      <c r="AK779" s="220"/>
      <c r="AL779" s="220"/>
      <c r="AM779" s="220"/>
      <c r="AN779" s="220"/>
      <c r="AO779" s="267"/>
      <c r="AP779" s="220"/>
      <c r="AQ779" s="224"/>
      <c r="AR779" s="224"/>
      <c r="AS779" s="224"/>
      <c r="AT779" s="224"/>
      <c r="AU779" s="224"/>
      <c r="AV779" s="224"/>
      <c r="AW779" s="224"/>
      <c r="AX779" s="224"/>
      <c r="AY779" s="224"/>
    </row>
    <row r="780">
      <c r="A780" s="219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5"/>
      <c r="AA780" s="225"/>
      <c r="AB780" s="225"/>
      <c r="AC780" s="225"/>
      <c r="AD780" s="225"/>
      <c r="AE780" s="225"/>
      <c r="AF780" s="225"/>
      <c r="AG780" s="220"/>
      <c r="AH780" s="220"/>
      <c r="AI780" s="220"/>
      <c r="AJ780" s="220"/>
      <c r="AK780" s="220"/>
      <c r="AL780" s="220"/>
      <c r="AM780" s="220"/>
      <c r="AN780" s="220"/>
      <c r="AO780" s="267"/>
      <c r="AP780" s="220"/>
      <c r="AQ780" s="224"/>
      <c r="AR780" s="224"/>
      <c r="AS780" s="224"/>
      <c r="AT780" s="224"/>
      <c r="AU780" s="224"/>
      <c r="AV780" s="224"/>
      <c r="AW780" s="224"/>
      <c r="AX780" s="224"/>
      <c r="AY780" s="224"/>
    </row>
    <row r="781">
      <c r="A781" s="219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5"/>
      <c r="AA781" s="225"/>
      <c r="AB781" s="225"/>
      <c r="AC781" s="225"/>
      <c r="AD781" s="225"/>
      <c r="AE781" s="225"/>
      <c r="AF781" s="225"/>
      <c r="AG781" s="220"/>
      <c r="AH781" s="220"/>
      <c r="AI781" s="220"/>
      <c r="AJ781" s="220"/>
      <c r="AK781" s="220"/>
      <c r="AL781" s="220"/>
      <c r="AM781" s="220"/>
      <c r="AN781" s="220"/>
      <c r="AO781" s="267"/>
      <c r="AP781" s="220"/>
      <c r="AQ781" s="224"/>
      <c r="AR781" s="224"/>
      <c r="AS781" s="224"/>
      <c r="AT781" s="224"/>
      <c r="AU781" s="224"/>
      <c r="AV781" s="224"/>
      <c r="AW781" s="224"/>
      <c r="AX781" s="224"/>
      <c r="AY781" s="224"/>
    </row>
    <row r="782">
      <c r="A782" s="219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5"/>
      <c r="AA782" s="225"/>
      <c r="AB782" s="225"/>
      <c r="AC782" s="225"/>
      <c r="AD782" s="225"/>
      <c r="AE782" s="225"/>
      <c r="AF782" s="225"/>
      <c r="AG782" s="220"/>
      <c r="AH782" s="220"/>
      <c r="AI782" s="220"/>
      <c r="AJ782" s="220"/>
      <c r="AK782" s="220"/>
      <c r="AL782" s="220"/>
      <c r="AM782" s="220"/>
      <c r="AN782" s="220"/>
      <c r="AO782" s="267"/>
      <c r="AP782" s="220"/>
      <c r="AQ782" s="224"/>
      <c r="AR782" s="224"/>
      <c r="AS782" s="224"/>
      <c r="AT782" s="224"/>
      <c r="AU782" s="224"/>
      <c r="AV782" s="224"/>
      <c r="AW782" s="224"/>
      <c r="AX782" s="224"/>
      <c r="AY782" s="224"/>
    </row>
    <row r="783">
      <c r="A783" s="219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5"/>
      <c r="AA783" s="225"/>
      <c r="AB783" s="225"/>
      <c r="AC783" s="225"/>
      <c r="AD783" s="225"/>
      <c r="AE783" s="225"/>
      <c r="AF783" s="225"/>
      <c r="AG783" s="220"/>
      <c r="AH783" s="220"/>
      <c r="AI783" s="220"/>
      <c r="AJ783" s="220"/>
      <c r="AK783" s="220"/>
      <c r="AL783" s="220"/>
      <c r="AM783" s="220"/>
      <c r="AN783" s="220"/>
      <c r="AO783" s="267"/>
      <c r="AP783" s="220"/>
      <c r="AQ783" s="224"/>
      <c r="AR783" s="224"/>
      <c r="AS783" s="224"/>
      <c r="AT783" s="224"/>
      <c r="AU783" s="224"/>
      <c r="AV783" s="224"/>
      <c r="AW783" s="224"/>
      <c r="AX783" s="224"/>
      <c r="AY783" s="224"/>
    </row>
    <row r="784">
      <c r="A784" s="219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5"/>
      <c r="AA784" s="225"/>
      <c r="AB784" s="225"/>
      <c r="AC784" s="225"/>
      <c r="AD784" s="225"/>
      <c r="AE784" s="225"/>
      <c r="AF784" s="225"/>
      <c r="AG784" s="220"/>
      <c r="AH784" s="220"/>
      <c r="AI784" s="220"/>
      <c r="AJ784" s="220"/>
      <c r="AK784" s="220"/>
      <c r="AL784" s="220"/>
      <c r="AM784" s="220"/>
      <c r="AN784" s="220"/>
      <c r="AO784" s="267"/>
      <c r="AP784" s="220"/>
      <c r="AQ784" s="224"/>
      <c r="AR784" s="224"/>
      <c r="AS784" s="224"/>
      <c r="AT784" s="224"/>
      <c r="AU784" s="224"/>
      <c r="AV784" s="224"/>
      <c r="AW784" s="224"/>
      <c r="AX784" s="224"/>
      <c r="AY784" s="224"/>
    </row>
    <row r="785">
      <c r="A785" s="219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5"/>
      <c r="AA785" s="225"/>
      <c r="AB785" s="225"/>
      <c r="AC785" s="225"/>
      <c r="AD785" s="225"/>
      <c r="AE785" s="225"/>
      <c r="AF785" s="225"/>
      <c r="AG785" s="220"/>
      <c r="AH785" s="220"/>
      <c r="AI785" s="220"/>
      <c r="AJ785" s="220"/>
      <c r="AK785" s="220"/>
      <c r="AL785" s="220"/>
      <c r="AM785" s="220"/>
      <c r="AN785" s="220"/>
      <c r="AO785" s="267"/>
      <c r="AP785" s="220"/>
      <c r="AQ785" s="224"/>
      <c r="AR785" s="224"/>
      <c r="AS785" s="224"/>
      <c r="AT785" s="224"/>
      <c r="AU785" s="224"/>
      <c r="AV785" s="224"/>
      <c r="AW785" s="224"/>
      <c r="AX785" s="224"/>
      <c r="AY785" s="224"/>
    </row>
    <row r="786">
      <c r="A786" s="219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5"/>
      <c r="AA786" s="225"/>
      <c r="AB786" s="225"/>
      <c r="AC786" s="225"/>
      <c r="AD786" s="225"/>
      <c r="AE786" s="225"/>
      <c r="AF786" s="225"/>
      <c r="AG786" s="220"/>
      <c r="AH786" s="220"/>
      <c r="AI786" s="220"/>
      <c r="AJ786" s="220"/>
      <c r="AK786" s="220"/>
      <c r="AL786" s="220"/>
      <c r="AM786" s="220"/>
      <c r="AN786" s="220"/>
      <c r="AO786" s="267"/>
      <c r="AP786" s="220"/>
      <c r="AQ786" s="224"/>
      <c r="AR786" s="224"/>
      <c r="AS786" s="224"/>
      <c r="AT786" s="224"/>
      <c r="AU786" s="224"/>
      <c r="AV786" s="224"/>
      <c r="AW786" s="224"/>
      <c r="AX786" s="224"/>
      <c r="AY786" s="224"/>
    </row>
    <row r="787">
      <c r="A787" s="219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5"/>
      <c r="AA787" s="225"/>
      <c r="AB787" s="225"/>
      <c r="AC787" s="225"/>
      <c r="AD787" s="225"/>
      <c r="AE787" s="225"/>
      <c r="AF787" s="225"/>
      <c r="AG787" s="220"/>
      <c r="AH787" s="220"/>
      <c r="AI787" s="220"/>
      <c r="AJ787" s="220"/>
      <c r="AK787" s="220"/>
      <c r="AL787" s="220"/>
      <c r="AM787" s="220"/>
      <c r="AN787" s="220"/>
      <c r="AO787" s="267"/>
      <c r="AP787" s="220"/>
      <c r="AQ787" s="224"/>
      <c r="AR787" s="224"/>
      <c r="AS787" s="224"/>
      <c r="AT787" s="224"/>
      <c r="AU787" s="224"/>
      <c r="AV787" s="224"/>
      <c r="AW787" s="224"/>
      <c r="AX787" s="224"/>
      <c r="AY787" s="224"/>
    </row>
    <row r="788">
      <c r="A788" s="219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5"/>
      <c r="AA788" s="225"/>
      <c r="AB788" s="225"/>
      <c r="AC788" s="225"/>
      <c r="AD788" s="225"/>
      <c r="AE788" s="225"/>
      <c r="AF788" s="225"/>
      <c r="AG788" s="220"/>
      <c r="AH788" s="220"/>
      <c r="AI788" s="220"/>
      <c r="AJ788" s="220"/>
      <c r="AK788" s="220"/>
      <c r="AL788" s="220"/>
      <c r="AM788" s="220"/>
      <c r="AN788" s="220"/>
      <c r="AO788" s="267"/>
      <c r="AP788" s="220"/>
      <c r="AQ788" s="224"/>
      <c r="AR788" s="224"/>
      <c r="AS788" s="224"/>
      <c r="AT788" s="224"/>
      <c r="AU788" s="224"/>
      <c r="AV788" s="224"/>
      <c r="AW788" s="224"/>
      <c r="AX788" s="224"/>
      <c r="AY788" s="224"/>
    </row>
    <row r="789">
      <c r="A789" s="219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5"/>
      <c r="AA789" s="225"/>
      <c r="AB789" s="225"/>
      <c r="AC789" s="225"/>
      <c r="AD789" s="225"/>
      <c r="AE789" s="225"/>
      <c r="AF789" s="225"/>
      <c r="AG789" s="220"/>
      <c r="AH789" s="220"/>
      <c r="AI789" s="220"/>
      <c r="AJ789" s="220"/>
      <c r="AK789" s="220"/>
      <c r="AL789" s="220"/>
      <c r="AM789" s="220"/>
      <c r="AN789" s="220"/>
      <c r="AO789" s="267"/>
      <c r="AP789" s="220"/>
      <c r="AQ789" s="224"/>
      <c r="AR789" s="224"/>
      <c r="AS789" s="224"/>
      <c r="AT789" s="224"/>
      <c r="AU789" s="224"/>
      <c r="AV789" s="224"/>
      <c r="AW789" s="224"/>
      <c r="AX789" s="224"/>
      <c r="AY789" s="224"/>
    </row>
    <row r="790">
      <c r="A790" s="219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5"/>
      <c r="AA790" s="225"/>
      <c r="AB790" s="225"/>
      <c r="AC790" s="225"/>
      <c r="AD790" s="225"/>
      <c r="AE790" s="225"/>
      <c r="AF790" s="225"/>
      <c r="AG790" s="220"/>
      <c r="AH790" s="220"/>
      <c r="AI790" s="220"/>
      <c r="AJ790" s="220"/>
      <c r="AK790" s="220"/>
      <c r="AL790" s="220"/>
      <c r="AM790" s="220"/>
      <c r="AN790" s="220"/>
      <c r="AO790" s="267"/>
      <c r="AP790" s="220"/>
      <c r="AQ790" s="224"/>
      <c r="AR790" s="224"/>
      <c r="AS790" s="224"/>
      <c r="AT790" s="224"/>
      <c r="AU790" s="224"/>
      <c r="AV790" s="224"/>
      <c r="AW790" s="224"/>
      <c r="AX790" s="224"/>
      <c r="AY790" s="224"/>
    </row>
    <row r="791">
      <c r="A791" s="219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5"/>
      <c r="AA791" s="225"/>
      <c r="AB791" s="225"/>
      <c r="AC791" s="225"/>
      <c r="AD791" s="225"/>
      <c r="AE791" s="225"/>
      <c r="AF791" s="225"/>
      <c r="AG791" s="220"/>
      <c r="AH791" s="220"/>
      <c r="AI791" s="220"/>
      <c r="AJ791" s="220"/>
      <c r="AK791" s="220"/>
      <c r="AL791" s="220"/>
      <c r="AM791" s="220"/>
      <c r="AN791" s="220"/>
      <c r="AO791" s="267"/>
      <c r="AP791" s="220"/>
      <c r="AQ791" s="224"/>
      <c r="AR791" s="224"/>
      <c r="AS791" s="224"/>
      <c r="AT791" s="224"/>
      <c r="AU791" s="224"/>
      <c r="AV791" s="224"/>
      <c r="AW791" s="224"/>
      <c r="AX791" s="224"/>
      <c r="AY791" s="224"/>
    </row>
    <row r="792">
      <c r="A792" s="219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5"/>
      <c r="AA792" s="225"/>
      <c r="AB792" s="225"/>
      <c r="AC792" s="225"/>
      <c r="AD792" s="225"/>
      <c r="AE792" s="225"/>
      <c r="AF792" s="225"/>
      <c r="AG792" s="220"/>
      <c r="AH792" s="220"/>
      <c r="AI792" s="220"/>
      <c r="AJ792" s="220"/>
      <c r="AK792" s="220"/>
      <c r="AL792" s="220"/>
      <c r="AM792" s="220"/>
      <c r="AN792" s="220"/>
      <c r="AO792" s="267"/>
      <c r="AP792" s="220"/>
      <c r="AQ792" s="224"/>
      <c r="AR792" s="224"/>
      <c r="AS792" s="224"/>
      <c r="AT792" s="224"/>
      <c r="AU792" s="224"/>
      <c r="AV792" s="224"/>
      <c r="AW792" s="224"/>
      <c r="AX792" s="224"/>
      <c r="AY792" s="224"/>
    </row>
    <row r="793">
      <c r="A793" s="219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5"/>
      <c r="AA793" s="225"/>
      <c r="AB793" s="225"/>
      <c r="AC793" s="225"/>
      <c r="AD793" s="225"/>
      <c r="AE793" s="225"/>
      <c r="AF793" s="225"/>
      <c r="AG793" s="220"/>
      <c r="AH793" s="220"/>
      <c r="AI793" s="220"/>
      <c r="AJ793" s="220"/>
      <c r="AK793" s="220"/>
      <c r="AL793" s="220"/>
      <c r="AM793" s="220"/>
      <c r="AN793" s="220"/>
      <c r="AO793" s="267"/>
      <c r="AP793" s="220"/>
      <c r="AQ793" s="224"/>
      <c r="AR793" s="224"/>
      <c r="AS793" s="224"/>
      <c r="AT793" s="224"/>
      <c r="AU793" s="224"/>
      <c r="AV793" s="224"/>
      <c r="AW793" s="224"/>
      <c r="AX793" s="224"/>
      <c r="AY793" s="224"/>
    </row>
    <row r="794">
      <c r="A794" s="219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5"/>
      <c r="AA794" s="225"/>
      <c r="AB794" s="225"/>
      <c r="AC794" s="225"/>
      <c r="AD794" s="225"/>
      <c r="AE794" s="225"/>
      <c r="AF794" s="225"/>
      <c r="AG794" s="220"/>
      <c r="AH794" s="220"/>
      <c r="AI794" s="220"/>
      <c r="AJ794" s="220"/>
      <c r="AK794" s="220"/>
      <c r="AL794" s="220"/>
      <c r="AM794" s="220"/>
      <c r="AN794" s="220"/>
      <c r="AO794" s="267"/>
      <c r="AP794" s="220"/>
      <c r="AQ794" s="224"/>
      <c r="AR794" s="224"/>
      <c r="AS794" s="224"/>
      <c r="AT794" s="224"/>
      <c r="AU794" s="224"/>
      <c r="AV794" s="224"/>
      <c r="AW794" s="224"/>
      <c r="AX794" s="224"/>
      <c r="AY794" s="224"/>
    </row>
    <row r="795">
      <c r="A795" s="219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5"/>
      <c r="AA795" s="225"/>
      <c r="AB795" s="225"/>
      <c r="AC795" s="225"/>
      <c r="AD795" s="225"/>
      <c r="AE795" s="225"/>
      <c r="AF795" s="225"/>
      <c r="AG795" s="220"/>
      <c r="AH795" s="220"/>
      <c r="AI795" s="220"/>
      <c r="AJ795" s="220"/>
      <c r="AK795" s="220"/>
      <c r="AL795" s="220"/>
      <c r="AM795" s="220"/>
      <c r="AN795" s="220"/>
      <c r="AO795" s="267"/>
      <c r="AP795" s="220"/>
      <c r="AQ795" s="224"/>
      <c r="AR795" s="224"/>
      <c r="AS795" s="224"/>
      <c r="AT795" s="224"/>
      <c r="AU795" s="224"/>
      <c r="AV795" s="224"/>
      <c r="AW795" s="224"/>
      <c r="AX795" s="224"/>
      <c r="AY795" s="224"/>
    </row>
    <row r="796">
      <c r="A796" s="219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5"/>
      <c r="AA796" s="225"/>
      <c r="AB796" s="225"/>
      <c r="AC796" s="225"/>
      <c r="AD796" s="225"/>
      <c r="AE796" s="225"/>
      <c r="AF796" s="225"/>
      <c r="AG796" s="220"/>
      <c r="AH796" s="220"/>
      <c r="AI796" s="220"/>
      <c r="AJ796" s="220"/>
      <c r="AK796" s="220"/>
      <c r="AL796" s="220"/>
      <c r="AM796" s="220"/>
      <c r="AN796" s="220"/>
      <c r="AO796" s="267"/>
      <c r="AP796" s="220"/>
      <c r="AQ796" s="224"/>
      <c r="AR796" s="224"/>
      <c r="AS796" s="224"/>
      <c r="AT796" s="224"/>
      <c r="AU796" s="224"/>
      <c r="AV796" s="224"/>
      <c r="AW796" s="224"/>
      <c r="AX796" s="224"/>
      <c r="AY796" s="224"/>
    </row>
    <row r="797">
      <c r="A797" s="219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5"/>
      <c r="AA797" s="225"/>
      <c r="AB797" s="225"/>
      <c r="AC797" s="225"/>
      <c r="AD797" s="225"/>
      <c r="AE797" s="225"/>
      <c r="AF797" s="225"/>
      <c r="AG797" s="220"/>
      <c r="AH797" s="220"/>
      <c r="AI797" s="220"/>
      <c r="AJ797" s="220"/>
      <c r="AK797" s="220"/>
      <c r="AL797" s="220"/>
      <c r="AM797" s="220"/>
      <c r="AN797" s="220"/>
      <c r="AO797" s="267"/>
      <c r="AP797" s="220"/>
      <c r="AQ797" s="224"/>
      <c r="AR797" s="224"/>
      <c r="AS797" s="224"/>
      <c r="AT797" s="224"/>
      <c r="AU797" s="224"/>
      <c r="AV797" s="224"/>
      <c r="AW797" s="224"/>
      <c r="AX797" s="224"/>
      <c r="AY797" s="224"/>
    </row>
    <row r="798">
      <c r="A798" s="219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5"/>
      <c r="AA798" s="225"/>
      <c r="AB798" s="225"/>
      <c r="AC798" s="225"/>
      <c r="AD798" s="225"/>
      <c r="AE798" s="225"/>
      <c r="AF798" s="225"/>
      <c r="AG798" s="220"/>
      <c r="AH798" s="220"/>
      <c r="AI798" s="220"/>
      <c r="AJ798" s="220"/>
      <c r="AK798" s="220"/>
      <c r="AL798" s="220"/>
      <c r="AM798" s="220"/>
      <c r="AN798" s="220"/>
      <c r="AO798" s="267"/>
      <c r="AP798" s="220"/>
      <c r="AQ798" s="224"/>
      <c r="AR798" s="224"/>
      <c r="AS798" s="224"/>
      <c r="AT798" s="224"/>
      <c r="AU798" s="224"/>
      <c r="AV798" s="224"/>
      <c r="AW798" s="224"/>
      <c r="AX798" s="224"/>
      <c r="AY798" s="224"/>
    </row>
    <row r="799">
      <c r="A799" s="219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5"/>
      <c r="AA799" s="225"/>
      <c r="AB799" s="225"/>
      <c r="AC799" s="225"/>
      <c r="AD799" s="225"/>
      <c r="AE799" s="225"/>
      <c r="AF799" s="225"/>
      <c r="AG799" s="220"/>
      <c r="AH799" s="220"/>
      <c r="AI799" s="220"/>
      <c r="AJ799" s="220"/>
      <c r="AK799" s="220"/>
      <c r="AL799" s="220"/>
      <c r="AM799" s="220"/>
      <c r="AN799" s="220"/>
      <c r="AO799" s="267"/>
      <c r="AP799" s="220"/>
      <c r="AQ799" s="224"/>
      <c r="AR799" s="224"/>
      <c r="AS799" s="224"/>
      <c r="AT799" s="224"/>
      <c r="AU799" s="224"/>
      <c r="AV799" s="224"/>
      <c r="AW799" s="224"/>
      <c r="AX799" s="224"/>
      <c r="AY799" s="224"/>
    </row>
    <row r="800">
      <c r="A800" s="219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5"/>
      <c r="AA800" s="225"/>
      <c r="AB800" s="225"/>
      <c r="AC800" s="225"/>
      <c r="AD800" s="225"/>
      <c r="AE800" s="225"/>
      <c r="AF800" s="225"/>
      <c r="AG800" s="220"/>
      <c r="AH800" s="220"/>
      <c r="AI800" s="220"/>
      <c r="AJ800" s="220"/>
      <c r="AK800" s="220"/>
      <c r="AL800" s="220"/>
      <c r="AM800" s="220"/>
      <c r="AN800" s="220"/>
      <c r="AO800" s="267"/>
      <c r="AP800" s="220"/>
      <c r="AQ800" s="224"/>
      <c r="AR800" s="224"/>
      <c r="AS800" s="224"/>
      <c r="AT800" s="224"/>
      <c r="AU800" s="224"/>
      <c r="AV800" s="224"/>
      <c r="AW800" s="224"/>
      <c r="AX800" s="224"/>
      <c r="AY800" s="224"/>
    </row>
    <row r="801">
      <c r="A801" s="219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5"/>
      <c r="AA801" s="225"/>
      <c r="AB801" s="225"/>
      <c r="AC801" s="225"/>
      <c r="AD801" s="225"/>
      <c r="AE801" s="225"/>
      <c r="AF801" s="225"/>
      <c r="AG801" s="220"/>
      <c r="AH801" s="220"/>
      <c r="AI801" s="220"/>
      <c r="AJ801" s="220"/>
      <c r="AK801" s="220"/>
      <c r="AL801" s="220"/>
      <c r="AM801" s="220"/>
      <c r="AN801" s="220"/>
      <c r="AO801" s="267"/>
      <c r="AP801" s="220"/>
      <c r="AQ801" s="224"/>
      <c r="AR801" s="224"/>
      <c r="AS801" s="224"/>
      <c r="AT801" s="224"/>
      <c r="AU801" s="224"/>
      <c r="AV801" s="224"/>
      <c r="AW801" s="224"/>
      <c r="AX801" s="224"/>
      <c r="AY801" s="224"/>
    </row>
    <row r="802">
      <c r="A802" s="219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5"/>
      <c r="AA802" s="225"/>
      <c r="AB802" s="225"/>
      <c r="AC802" s="225"/>
      <c r="AD802" s="225"/>
      <c r="AE802" s="225"/>
      <c r="AF802" s="225"/>
      <c r="AG802" s="220"/>
      <c r="AH802" s="220"/>
      <c r="AI802" s="220"/>
      <c r="AJ802" s="220"/>
      <c r="AK802" s="220"/>
      <c r="AL802" s="220"/>
      <c r="AM802" s="220"/>
      <c r="AN802" s="220"/>
      <c r="AO802" s="267"/>
      <c r="AP802" s="220"/>
      <c r="AQ802" s="224"/>
      <c r="AR802" s="224"/>
      <c r="AS802" s="224"/>
      <c r="AT802" s="224"/>
      <c r="AU802" s="224"/>
      <c r="AV802" s="224"/>
      <c r="AW802" s="224"/>
      <c r="AX802" s="224"/>
      <c r="AY802" s="224"/>
    </row>
    <row r="803">
      <c r="A803" s="219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5"/>
      <c r="AA803" s="225"/>
      <c r="AB803" s="225"/>
      <c r="AC803" s="225"/>
      <c r="AD803" s="225"/>
      <c r="AE803" s="225"/>
      <c r="AF803" s="225"/>
      <c r="AG803" s="220"/>
      <c r="AH803" s="220"/>
      <c r="AI803" s="220"/>
      <c r="AJ803" s="220"/>
      <c r="AK803" s="220"/>
      <c r="AL803" s="220"/>
      <c r="AM803" s="220"/>
      <c r="AN803" s="220"/>
      <c r="AO803" s="267"/>
      <c r="AP803" s="220"/>
      <c r="AQ803" s="224"/>
      <c r="AR803" s="224"/>
      <c r="AS803" s="224"/>
      <c r="AT803" s="224"/>
      <c r="AU803" s="224"/>
      <c r="AV803" s="224"/>
      <c r="AW803" s="224"/>
      <c r="AX803" s="224"/>
      <c r="AY803" s="224"/>
    </row>
    <row r="804">
      <c r="A804" s="219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5"/>
      <c r="AA804" s="225"/>
      <c r="AB804" s="225"/>
      <c r="AC804" s="225"/>
      <c r="AD804" s="225"/>
      <c r="AE804" s="225"/>
      <c r="AF804" s="225"/>
      <c r="AG804" s="220"/>
      <c r="AH804" s="220"/>
      <c r="AI804" s="220"/>
      <c r="AJ804" s="220"/>
      <c r="AK804" s="220"/>
      <c r="AL804" s="220"/>
      <c r="AM804" s="220"/>
      <c r="AN804" s="220"/>
      <c r="AO804" s="267"/>
      <c r="AP804" s="220"/>
      <c r="AQ804" s="224"/>
      <c r="AR804" s="224"/>
      <c r="AS804" s="224"/>
      <c r="AT804" s="224"/>
      <c r="AU804" s="224"/>
      <c r="AV804" s="224"/>
      <c r="AW804" s="224"/>
      <c r="AX804" s="224"/>
      <c r="AY804" s="224"/>
    </row>
    <row r="805">
      <c r="A805" s="219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5"/>
      <c r="AA805" s="225"/>
      <c r="AB805" s="225"/>
      <c r="AC805" s="225"/>
      <c r="AD805" s="225"/>
      <c r="AE805" s="225"/>
      <c r="AF805" s="225"/>
      <c r="AG805" s="220"/>
      <c r="AH805" s="220"/>
      <c r="AI805" s="220"/>
      <c r="AJ805" s="220"/>
      <c r="AK805" s="220"/>
      <c r="AL805" s="220"/>
      <c r="AM805" s="220"/>
      <c r="AN805" s="220"/>
      <c r="AO805" s="267"/>
      <c r="AP805" s="220"/>
      <c r="AQ805" s="224"/>
      <c r="AR805" s="224"/>
      <c r="AS805" s="224"/>
      <c r="AT805" s="224"/>
      <c r="AU805" s="224"/>
      <c r="AV805" s="224"/>
      <c r="AW805" s="224"/>
      <c r="AX805" s="224"/>
      <c r="AY805" s="224"/>
    </row>
    <row r="806">
      <c r="A806" s="219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5"/>
      <c r="AA806" s="225"/>
      <c r="AB806" s="225"/>
      <c r="AC806" s="225"/>
      <c r="AD806" s="225"/>
      <c r="AE806" s="225"/>
      <c r="AF806" s="225"/>
      <c r="AG806" s="220"/>
      <c r="AH806" s="220"/>
      <c r="AI806" s="220"/>
      <c r="AJ806" s="220"/>
      <c r="AK806" s="220"/>
      <c r="AL806" s="220"/>
      <c r="AM806" s="220"/>
      <c r="AN806" s="220"/>
      <c r="AO806" s="267"/>
      <c r="AP806" s="220"/>
      <c r="AQ806" s="224"/>
      <c r="AR806" s="224"/>
      <c r="AS806" s="224"/>
      <c r="AT806" s="224"/>
      <c r="AU806" s="224"/>
      <c r="AV806" s="224"/>
      <c r="AW806" s="224"/>
      <c r="AX806" s="224"/>
      <c r="AY806" s="224"/>
    </row>
    <row r="807">
      <c r="A807" s="219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5"/>
      <c r="AA807" s="225"/>
      <c r="AB807" s="225"/>
      <c r="AC807" s="225"/>
      <c r="AD807" s="225"/>
      <c r="AE807" s="225"/>
      <c r="AF807" s="225"/>
      <c r="AG807" s="220"/>
      <c r="AH807" s="220"/>
      <c r="AI807" s="220"/>
      <c r="AJ807" s="220"/>
      <c r="AK807" s="220"/>
      <c r="AL807" s="220"/>
      <c r="AM807" s="220"/>
      <c r="AN807" s="220"/>
      <c r="AO807" s="267"/>
      <c r="AP807" s="220"/>
      <c r="AQ807" s="224"/>
      <c r="AR807" s="224"/>
      <c r="AS807" s="224"/>
      <c r="AT807" s="224"/>
      <c r="AU807" s="224"/>
      <c r="AV807" s="224"/>
      <c r="AW807" s="224"/>
      <c r="AX807" s="224"/>
      <c r="AY807" s="224"/>
    </row>
    <row r="808">
      <c r="A808" s="219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5"/>
      <c r="AA808" s="225"/>
      <c r="AB808" s="225"/>
      <c r="AC808" s="225"/>
      <c r="AD808" s="225"/>
      <c r="AE808" s="225"/>
      <c r="AF808" s="225"/>
      <c r="AG808" s="220"/>
      <c r="AH808" s="220"/>
      <c r="AI808" s="220"/>
      <c r="AJ808" s="220"/>
      <c r="AK808" s="220"/>
      <c r="AL808" s="220"/>
      <c r="AM808" s="220"/>
      <c r="AN808" s="220"/>
      <c r="AO808" s="267"/>
      <c r="AP808" s="220"/>
      <c r="AQ808" s="224"/>
      <c r="AR808" s="224"/>
      <c r="AS808" s="224"/>
      <c r="AT808" s="224"/>
      <c r="AU808" s="224"/>
      <c r="AV808" s="224"/>
      <c r="AW808" s="224"/>
      <c r="AX808" s="224"/>
      <c r="AY808" s="224"/>
    </row>
    <row r="809">
      <c r="A809" s="219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5"/>
      <c r="AA809" s="225"/>
      <c r="AB809" s="225"/>
      <c r="AC809" s="225"/>
      <c r="AD809" s="225"/>
      <c r="AE809" s="225"/>
      <c r="AF809" s="225"/>
      <c r="AG809" s="220"/>
      <c r="AH809" s="220"/>
      <c r="AI809" s="220"/>
      <c r="AJ809" s="220"/>
      <c r="AK809" s="220"/>
      <c r="AL809" s="220"/>
      <c r="AM809" s="220"/>
      <c r="AN809" s="220"/>
      <c r="AO809" s="267"/>
      <c r="AP809" s="220"/>
      <c r="AQ809" s="224"/>
      <c r="AR809" s="224"/>
      <c r="AS809" s="224"/>
      <c r="AT809" s="224"/>
      <c r="AU809" s="224"/>
      <c r="AV809" s="224"/>
      <c r="AW809" s="224"/>
      <c r="AX809" s="224"/>
      <c r="AY809" s="224"/>
    </row>
    <row r="810">
      <c r="A810" s="219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5"/>
      <c r="AA810" s="225"/>
      <c r="AB810" s="225"/>
      <c r="AC810" s="225"/>
      <c r="AD810" s="225"/>
      <c r="AE810" s="225"/>
      <c r="AF810" s="225"/>
      <c r="AG810" s="220"/>
      <c r="AH810" s="220"/>
      <c r="AI810" s="220"/>
      <c r="AJ810" s="220"/>
      <c r="AK810" s="220"/>
      <c r="AL810" s="220"/>
      <c r="AM810" s="220"/>
      <c r="AN810" s="220"/>
      <c r="AO810" s="267"/>
      <c r="AP810" s="220"/>
      <c r="AQ810" s="224"/>
      <c r="AR810" s="224"/>
      <c r="AS810" s="224"/>
      <c r="AT810" s="224"/>
      <c r="AU810" s="224"/>
      <c r="AV810" s="224"/>
      <c r="AW810" s="224"/>
      <c r="AX810" s="224"/>
      <c r="AY810" s="224"/>
    </row>
    <row r="811">
      <c r="A811" s="219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5"/>
      <c r="AA811" s="225"/>
      <c r="AB811" s="225"/>
      <c r="AC811" s="225"/>
      <c r="AD811" s="225"/>
      <c r="AE811" s="225"/>
      <c r="AF811" s="225"/>
      <c r="AG811" s="220"/>
      <c r="AH811" s="220"/>
      <c r="AI811" s="220"/>
      <c r="AJ811" s="220"/>
      <c r="AK811" s="220"/>
      <c r="AL811" s="220"/>
      <c r="AM811" s="220"/>
      <c r="AN811" s="220"/>
      <c r="AO811" s="267"/>
      <c r="AP811" s="220"/>
      <c r="AQ811" s="224"/>
      <c r="AR811" s="224"/>
      <c r="AS811" s="224"/>
      <c r="AT811" s="224"/>
      <c r="AU811" s="224"/>
      <c r="AV811" s="224"/>
      <c r="AW811" s="224"/>
      <c r="AX811" s="224"/>
      <c r="AY811" s="224"/>
    </row>
    <row r="812">
      <c r="A812" s="219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5"/>
      <c r="AA812" s="225"/>
      <c r="AB812" s="225"/>
      <c r="AC812" s="225"/>
      <c r="AD812" s="225"/>
      <c r="AE812" s="225"/>
      <c r="AF812" s="225"/>
      <c r="AG812" s="220"/>
      <c r="AH812" s="220"/>
      <c r="AI812" s="220"/>
      <c r="AJ812" s="220"/>
      <c r="AK812" s="220"/>
      <c r="AL812" s="220"/>
      <c r="AM812" s="220"/>
      <c r="AN812" s="220"/>
      <c r="AO812" s="267"/>
      <c r="AP812" s="220"/>
      <c r="AQ812" s="224"/>
      <c r="AR812" s="224"/>
      <c r="AS812" s="224"/>
      <c r="AT812" s="224"/>
      <c r="AU812" s="224"/>
      <c r="AV812" s="224"/>
      <c r="AW812" s="224"/>
      <c r="AX812" s="224"/>
      <c r="AY812" s="224"/>
    </row>
    <row r="813">
      <c r="A813" s="219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5"/>
      <c r="AA813" s="225"/>
      <c r="AB813" s="225"/>
      <c r="AC813" s="225"/>
      <c r="AD813" s="225"/>
      <c r="AE813" s="225"/>
      <c r="AF813" s="225"/>
      <c r="AG813" s="220"/>
      <c r="AH813" s="220"/>
      <c r="AI813" s="220"/>
      <c r="AJ813" s="220"/>
      <c r="AK813" s="220"/>
      <c r="AL813" s="220"/>
      <c r="AM813" s="220"/>
      <c r="AN813" s="220"/>
      <c r="AO813" s="267"/>
      <c r="AP813" s="220"/>
      <c r="AQ813" s="224"/>
      <c r="AR813" s="224"/>
      <c r="AS813" s="224"/>
      <c r="AT813" s="224"/>
      <c r="AU813" s="224"/>
      <c r="AV813" s="224"/>
      <c r="AW813" s="224"/>
      <c r="AX813" s="224"/>
      <c r="AY813" s="224"/>
    </row>
    <row r="814">
      <c r="A814" s="219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5"/>
      <c r="AA814" s="225"/>
      <c r="AB814" s="225"/>
      <c r="AC814" s="225"/>
      <c r="AD814" s="225"/>
      <c r="AE814" s="225"/>
      <c r="AF814" s="225"/>
      <c r="AG814" s="220"/>
      <c r="AH814" s="220"/>
      <c r="AI814" s="220"/>
      <c r="AJ814" s="220"/>
      <c r="AK814" s="220"/>
      <c r="AL814" s="220"/>
      <c r="AM814" s="220"/>
      <c r="AN814" s="220"/>
      <c r="AO814" s="267"/>
      <c r="AP814" s="220"/>
      <c r="AQ814" s="224"/>
      <c r="AR814" s="224"/>
      <c r="AS814" s="224"/>
      <c r="AT814" s="224"/>
      <c r="AU814" s="224"/>
      <c r="AV814" s="224"/>
      <c r="AW814" s="224"/>
      <c r="AX814" s="224"/>
      <c r="AY814" s="224"/>
    </row>
    <row r="815">
      <c r="A815" s="219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5"/>
      <c r="AA815" s="225"/>
      <c r="AB815" s="225"/>
      <c r="AC815" s="225"/>
      <c r="AD815" s="225"/>
      <c r="AE815" s="225"/>
      <c r="AF815" s="225"/>
      <c r="AG815" s="220"/>
      <c r="AH815" s="220"/>
      <c r="AI815" s="220"/>
      <c r="AJ815" s="220"/>
      <c r="AK815" s="220"/>
      <c r="AL815" s="220"/>
      <c r="AM815" s="220"/>
      <c r="AN815" s="220"/>
      <c r="AO815" s="267"/>
      <c r="AP815" s="220"/>
      <c r="AQ815" s="224"/>
      <c r="AR815" s="224"/>
      <c r="AS815" s="224"/>
      <c r="AT815" s="224"/>
      <c r="AU815" s="224"/>
      <c r="AV815" s="224"/>
      <c r="AW815" s="224"/>
      <c r="AX815" s="224"/>
      <c r="AY815" s="224"/>
    </row>
    <row r="816">
      <c r="A816" s="219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5"/>
      <c r="AA816" s="225"/>
      <c r="AB816" s="225"/>
      <c r="AC816" s="225"/>
      <c r="AD816" s="225"/>
      <c r="AE816" s="225"/>
      <c r="AF816" s="225"/>
      <c r="AG816" s="220"/>
      <c r="AH816" s="220"/>
      <c r="AI816" s="220"/>
      <c r="AJ816" s="220"/>
      <c r="AK816" s="220"/>
      <c r="AL816" s="220"/>
      <c r="AM816" s="220"/>
      <c r="AN816" s="220"/>
      <c r="AO816" s="267"/>
      <c r="AP816" s="220"/>
      <c r="AQ816" s="224"/>
      <c r="AR816" s="224"/>
      <c r="AS816" s="224"/>
      <c r="AT816" s="224"/>
      <c r="AU816" s="224"/>
      <c r="AV816" s="224"/>
      <c r="AW816" s="224"/>
      <c r="AX816" s="224"/>
      <c r="AY816" s="224"/>
    </row>
    <row r="817">
      <c r="A817" s="219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5"/>
      <c r="AA817" s="225"/>
      <c r="AB817" s="225"/>
      <c r="AC817" s="225"/>
      <c r="AD817" s="225"/>
      <c r="AE817" s="225"/>
      <c r="AF817" s="225"/>
      <c r="AG817" s="220"/>
      <c r="AH817" s="220"/>
      <c r="AI817" s="220"/>
      <c r="AJ817" s="220"/>
      <c r="AK817" s="220"/>
      <c r="AL817" s="220"/>
      <c r="AM817" s="220"/>
      <c r="AN817" s="220"/>
      <c r="AO817" s="267"/>
      <c r="AP817" s="220"/>
      <c r="AQ817" s="224"/>
      <c r="AR817" s="224"/>
      <c r="AS817" s="224"/>
      <c r="AT817" s="224"/>
      <c r="AU817" s="224"/>
      <c r="AV817" s="224"/>
      <c r="AW817" s="224"/>
      <c r="AX817" s="224"/>
      <c r="AY817" s="224"/>
    </row>
    <row r="818">
      <c r="A818" s="219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5"/>
      <c r="AA818" s="225"/>
      <c r="AB818" s="225"/>
      <c r="AC818" s="225"/>
      <c r="AD818" s="225"/>
      <c r="AE818" s="225"/>
      <c r="AF818" s="225"/>
      <c r="AG818" s="220"/>
      <c r="AH818" s="220"/>
      <c r="AI818" s="220"/>
      <c r="AJ818" s="220"/>
      <c r="AK818" s="220"/>
      <c r="AL818" s="220"/>
      <c r="AM818" s="220"/>
      <c r="AN818" s="220"/>
      <c r="AO818" s="267"/>
      <c r="AP818" s="220"/>
      <c r="AQ818" s="224"/>
      <c r="AR818" s="224"/>
      <c r="AS818" s="224"/>
      <c r="AT818" s="224"/>
      <c r="AU818" s="224"/>
      <c r="AV818" s="224"/>
      <c r="AW818" s="224"/>
      <c r="AX818" s="224"/>
      <c r="AY818" s="224"/>
    </row>
    <row r="819">
      <c r="A819" s="219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5"/>
      <c r="AA819" s="225"/>
      <c r="AB819" s="225"/>
      <c r="AC819" s="225"/>
      <c r="AD819" s="225"/>
      <c r="AE819" s="225"/>
      <c r="AF819" s="225"/>
      <c r="AG819" s="220"/>
      <c r="AH819" s="220"/>
      <c r="AI819" s="220"/>
      <c r="AJ819" s="220"/>
      <c r="AK819" s="220"/>
      <c r="AL819" s="220"/>
      <c r="AM819" s="220"/>
      <c r="AN819" s="220"/>
      <c r="AO819" s="267"/>
      <c r="AP819" s="220"/>
      <c r="AQ819" s="224"/>
      <c r="AR819" s="224"/>
      <c r="AS819" s="224"/>
      <c r="AT819" s="224"/>
      <c r="AU819" s="224"/>
      <c r="AV819" s="224"/>
      <c r="AW819" s="224"/>
      <c r="AX819" s="224"/>
      <c r="AY819" s="224"/>
    </row>
    <row r="820">
      <c r="A820" s="219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5"/>
      <c r="AA820" s="225"/>
      <c r="AB820" s="225"/>
      <c r="AC820" s="225"/>
      <c r="AD820" s="225"/>
      <c r="AE820" s="225"/>
      <c r="AF820" s="225"/>
      <c r="AG820" s="220"/>
      <c r="AH820" s="220"/>
      <c r="AI820" s="220"/>
      <c r="AJ820" s="220"/>
      <c r="AK820" s="220"/>
      <c r="AL820" s="220"/>
      <c r="AM820" s="220"/>
      <c r="AN820" s="220"/>
      <c r="AO820" s="267"/>
      <c r="AP820" s="220"/>
      <c r="AQ820" s="224"/>
      <c r="AR820" s="224"/>
      <c r="AS820" s="224"/>
      <c r="AT820" s="224"/>
      <c r="AU820" s="224"/>
      <c r="AV820" s="224"/>
      <c r="AW820" s="224"/>
      <c r="AX820" s="224"/>
      <c r="AY820" s="224"/>
    </row>
    <row r="821">
      <c r="A821" s="219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5"/>
      <c r="AA821" s="225"/>
      <c r="AB821" s="225"/>
      <c r="AC821" s="225"/>
      <c r="AD821" s="225"/>
      <c r="AE821" s="225"/>
      <c r="AF821" s="225"/>
      <c r="AG821" s="220"/>
      <c r="AH821" s="220"/>
      <c r="AI821" s="220"/>
      <c r="AJ821" s="220"/>
      <c r="AK821" s="220"/>
      <c r="AL821" s="220"/>
      <c r="AM821" s="220"/>
      <c r="AN821" s="220"/>
      <c r="AO821" s="267"/>
      <c r="AP821" s="220"/>
      <c r="AQ821" s="224"/>
      <c r="AR821" s="224"/>
      <c r="AS821" s="224"/>
      <c r="AT821" s="224"/>
      <c r="AU821" s="224"/>
      <c r="AV821" s="224"/>
      <c r="AW821" s="224"/>
      <c r="AX821" s="224"/>
      <c r="AY821" s="224"/>
    </row>
    <row r="822">
      <c r="A822" s="219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5"/>
      <c r="AA822" s="225"/>
      <c r="AB822" s="225"/>
      <c r="AC822" s="225"/>
      <c r="AD822" s="225"/>
      <c r="AE822" s="225"/>
      <c r="AF822" s="225"/>
      <c r="AG822" s="220"/>
      <c r="AH822" s="220"/>
      <c r="AI822" s="220"/>
      <c r="AJ822" s="220"/>
      <c r="AK822" s="220"/>
      <c r="AL822" s="220"/>
      <c r="AM822" s="220"/>
      <c r="AN822" s="220"/>
      <c r="AO822" s="267"/>
      <c r="AP822" s="220"/>
      <c r="AQ822" s="224"/>
      <c r="AR822" s="224"/>
      <c r="AS822" s="224"/>
      <c r="AT822" s="224"/>
      <c r="AU822" s="224"/>
      <c r="AV822" s="224"/>
      <c r="AW822" s="224"/>
      <c r="AX822" s="224"/>
      <c r="AY822" s="224"/>
    </row>
    <row r="823">
      <c r="A823" s="219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5"/>
      <c r="AA823" s="225"/>
      <c r="AB823" s="225"/>
      <c r="AC823" s="225"/>
      <c r="AD823" s="225"/>
      <c r="AE823" s="225"/>
      <c r="AF823" s="225"/>
      <c r="AG823" s="220"/>
      <c r="AH823" s="220"/>
      <c r="AI823" s="220"/>
      <c r="AJ823" s="220"/>
      <c r="AK823" s="220"/>
      <c r="AL823" s="220"/>
      <c r="AM823" s="220"/>
      <c r="AN823" s="220"/>
      <c r="AO823" s="267"/>
      <c r="AP823" s="220"/>
      <c r="AQ823" s="224"/>
      <c r="AR823" s="224"/>
      <c r="AS823" s="224"/>
      <c r="AT823" s="224"/>
      <c r="AU823" s="224"/>
      <c r="AV823" s="224"/>
      <c r="AW823" s="224"/>
      <c r="AX823" s="224"/>
      <c r="AY823" s="224"/>
    </row>
    <row r="824">
      <c r="A824" s="219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5"/>
      <c r="AA824" s="225"/>
      <c r="AB824" s="225"/>
      <c r="AC824" s="225"/>
      <c r="AD824" s="225"/>
      <c r="AE824" s="225"/>
      <c r="AF824" s="225"/>
      <c r="AG824" s="220"/>
      <c r="AH824" s="220"/>
      <c r="AI824" s="220"/>
      <c r="AJ824" s="220"/>
      <c r="AK824" s="220"/>
      <c r="AL824" s="220"/>
      <c r="AM824" s="220"/>
      <c r="AN824" s="220"/>
      <c r="AO824" s="267"/>
      <c r="AP824" s="220"/>
      <c r="AQ824" s="224"/>
      <c r="AR824" s="224"/>
      <c r="AS824" s="224"/>
      <c r="AT824" s="224"/>
      <c r="AU824" s="224"/>
      <c r="AV824" s="224"/>
      <c r="AW824" s="224"/>
      <c r="AX824" s="224"/>
      <c r="AY824" s="224"/>
    </row>
    <row r="825">
      <c r="A825" s="219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5"/>
      <c r="AA825" s="225"/>
      <c r="AB825" s="225"/>
      <c r="AC825" s="225"/>
      <c r="AD825" s="225"/>
      <c r="AE825" s="225"/>
      <c r="AF825" s="225"/>
      <c r="AG825" s="220"/>
      <c r="AH825" s="220"/>
      <c r="AI825" s="220"/>
      <c r="AJ825" s="220"/>
      <c r="AK825" s="220"/>
      <c r="AL825" s="220"/>
      <c r="AM825" s="220"/>
      <c r="AN825" s="220"/>
      <c r="AO825" s="267"/>
      <c r="AP825" s="220"/>
      <c r="AQ825" s="224"/>
      <c r="AR825" s="224"/>
      <c r="AS825" s="224"/>
      <c r="AT825" s="224"/>
      <c r="AU825" s="224"/>
      <c r="AV825" s="224"/>
      <c r="AW825" s="224"/>
      <c r="AX825" s="224"/>
      <c r="AY825" s="224"/>
    </row>
    <row r="826">
      <c r="A826" s="219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5"/>
      <c r="AA826" s="225"/>
      <c r="AB826" s="225"/>
      <c r="AC826" s="225"/>
      <c r="AD826" s="225"/>
      <c r="AE826" s="225"/>
      <c r="AF826" s="225"/>
      <c r="AG826" s="220"/>
      <c r="AH826" s="220"/>
      <c r="AI826" s="220"/>
      <c r="AJ826" s="220"/>
      <c r="AK826" s="220"/>
      <c r="AL826" s="220"/>
      <c r="AM826" s="220"/>
      <c r="AN826" s="220"/>
      <c r="AO826" s="267"/>
      <c r="AP826" s="220"/>
      <c r="AQ826" s="224"/>
      <c r="AR826" s="224"/>
      <c r="AS826" s="224"/>
      <c r="AT826" s="224"/>
      <c r="AU826" s="224"/>
      <c r="AV826" s="224"/>
      <c r="AW826" s="224"/>
      <c r="AX826" s="224"/>
      <c r="AY826" s="224"/>
    </row>
    <row r="827">
      <c r="A827" s="219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5"/>
      <c r="AA827" s="225"/>
      <c r="AB827" s="225"/>
      <c r="AC827" s="225"/>
      <c r="AD827" s="225"/>
      <c r="AE827" s="225"/>
      <c r="AF827" s="225"/>
      <c r="AG827" s="220"/>
      <c r="AH827" s="220"/>
      <c r="AI827" s="220"/>
      <c r="AJ827" s="220"/>
      <c r="AK827" s="220"/>
      <c r="AL827" s="220"/>
      <c r="AM827" s="220"/>
      <c r="AN827" s="220"/>
      <c r="AO827" s="267"/>
      <c r="AP827" s="220"/>
      <c r="AQ827" s="224"/>
      <c r="AR827" s="224"/>
      <c r="AS827" s="224"/>
      <c r="AT827" s="224"/>
      <c r="AU827" s="224"/>
      <c r="AV827" s="224"/>
      <c r="AW827" s="224"/>
      <c r="AX827" s="224"/>
      <c r="AY827" s="224"/>
    </row>
    <row r="828">
      <c r="A828" s="219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5"/>
      <c r="AA828" s="225"/>
      <c r="AB828" s="225"/>
      <c r="AC828" s="225"/>
      <c r="AD828" s="225"/>
      <c r="AE828" s="225"/>
      <c r="AF828" s="225"/>
      <c r="AG828" s="220"/>
      <c r="AH828" s="220"/>
      <c r="AI828" s="220"/>
      <c r="AJ828" s="220"/>
      <c r="AK828" s="220"/>
      <c r="AL828" s="220"/>
      <c r="AM828" s="220"/>
      <c r="AN828" s="220"/>
      <c r="AO828" s="267"/>
      <c r="AP828" s="220"/>
      <c r="AQ828" s="224"/>
      <c r="AR828" s="224"/>
      <c r="AS828" s="224"/>
      <c r="AT828" s="224"/>
      <c r="AU828" s="224"/>
      <c r="AV828" s="224"/>
      <c r="AW828" s="224"/>
      <c r="AX828" s="224"/>
      <c r="AY828" s="224"/>
    </row>
    <row r="829">
      <c r="A829" s="219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5"/>
      <c r="AA829" s="225"/>
      <c r="AB829" s="225"/>
      <c r="AC829" s="225"/>
      <c r="AD829" s="225"/>
      <c r="AE829" s="225"/>
      <c r="AF829" s="225"/>
      <c r="AG829" s="220"/>
      <c r="AH829" s="220"/>
      <c r="AI829" s="220"/>
      <c r="AJ829" s="220"/>
      <c r="AK829" s="220"/>
      <c r="AL829" s="220"/>
      <c r="AM829" s="220"/>
      <c r="AN829" s="220"/>
      <c r="AO829" s="267"/>
      <c r="AP829" s="220"/>
      <c r="AQ829" s="224"/>
      <c r="AR829" s="224"/>
      <c r="AS829" s="224"/>
      <c r="AT829" s="224"/>
      <c r="AU829" s="224"/>
      <c r="AV829" s="224"/>
      <c r="AW829" s="224"/>
      <c r="AX829" s="224"/>
      <c r="AY829" s="224"/>
    </row>
    <row r="830">
      <c r="A830" s="219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5"/>
      <c r="AA830" s="225"/>
      <c r="AB830" s="225"/>
      <c r="AC830" s="225"/>
      <c r="AD830" s="225"/>
      <c r="AE830" s="225"/>
      <c r="AF830" s="225"/>
      <c r="AG830" s="220"/>
      <c r="AH830" s="220"/>
      <c r="AI830" s="220"/>
      <c r="AJ830" s="220"/>
      <c r="AK830" s="220"/>
      <c r="AL830" s="220"/>
      <c r="AM830" s="220"/>
      <c r="AN830" s="220"/>
      <c r="AO830" s="267"/>
      <c r="AP830" s="220"/>
      <c r="AQ830" s="224"/>
      <c r="AR830" s="224"/>
      <c r="AS830" s="224"/>
      <c r="AT830" s="224"/>
      <c r="AU830" s="224"/>
      <c r="AV830" s="224"/>
      <c r="AW830" s="224"/>
      <c r="AX830" s="224"/>
      <c r="AY830" s="224"/>
    </row>
    <row r="831">
      <c r="A831" s="219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5"/>
      <c r="AA831" s="225"/>
      <c r="AB831" s="225"/>
      <c r="AC831" s="225"/>
      <c r="AD831" s="225"/>
      <c r="AE831" s="225"/>
      <c r="AF831" s="225"/>
      <c r="AG831" s="220"/>
      <c r="AH831" s="220"/>
      <c r="AI831" s="220"/>
      <c r="AJ831" s="220"/>
      <c r="AK831" s="220"/>
      <c r="AL831" s="220"/>
      <c r="AM831" s="220"/>
      <c r="AN831" s="220"/>
      <c r="AO831" s="267"/>
      <c r="AP831" s="220"/>
      <c r="AQ831" s="224"/>
      <c r="AR831" s="224"/>
      <c r="AS831" s="224"/>
      <c r="AT831" s="224"/>
      <c r="AU831" s="224"/>
      <c r="AV831" s="224"/>
      <c r="AW831" s="224"/>
      <c r="AX831" s="224"/>
      <c r="AY831" s="224"/>
    </row>
    <row r="832">
      <c r="A832" s="219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5"/>
      <c r="AA832" s="225"/>
      <c r="AB832" s="225"/>
      <c r="AC832" s="225"/>
      <c r="AD832" s="225"/>
      <c r="AE832" s="225"/>
      <c r="AF832" s="225"/>
      <c r="AG832" s="220"/>
      <c r="AH832" s="220"/>
      <c r="AI832" s="220"/>
      <c r="AJ832" s="220"/>
      <c r="AK832" s="220"/>
      <c r="AL832" s="220"/>
      <c r="AM832" s="220"/>
      <c r="AN832" s="220"/>
      <c r="AO832" s="267"/>
      <c r="AP832" s="220"/>
      <c r="AQ832" s="224"/>
      <c r="AR832" s="224"/>
      <c r="AS832" s="224"/>
      <c r="AT832" s="224"/>
      <c r="AU832" s="224"/>
      <c r="AV832" s="224"/>
      <c r="AW832" s="224"/>
      <c r="AX832" s="224"/>
      <c r="AY832" s="224"/>
    </row>
    <row r="833">
      <c r="A833" s="219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5"/>
      <c r="AA833" s="225"/>
      <c r="AB833" s="225"/>
      <c r="AC833" s="225"/>
      <c r="AD833" s="225"/>
      <c r="AE833" s="225"/>
      <c r="AF833" s="225"/>
      <c r="AG833" s="220"/>
      <c r="AH833" s="220"/>
      <c r="AI833" s="220"/>
      <c r="AJ833" s="220"/>
      <c r="AK833" s="220"/>
      <c r="AL833" s="220"/>
      <c r="AM833" s="220"/>
      <c r="AN833" s="220"/>
      <c r="AO833" s="267"/>
      <c r="AP833" s="220"/>
      <c r="AQ833" s="224"/>
      <c r="AR833" s="224"/>
      <c r="AS833" s="224"/>
      <c r="AT833" s="224"/>
      <c r="AU833" s="224"/>
      <c r="AV833" s="224"/>
      <c r="AW833" s="224"/>
      <c r="AX833" s="224"/>
      <c r="AY833" s="224"/>
    </row>
    <row r="834">
      <c r="A834" s="219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5"/>
      <c r="AA834" s="225"/>
      <c r="AB834" s="225"/>
      <c r="AC834" s="225"/>
      <c r="AD834" s="225"/>
      <c r="AE834" s="225"/>
      <c r="AF834" s="225"/>
      <c r="AG834" s="220"/>
      <c r="AH834" s="220"/>
      <c r="AI834" s="220"/>
      <c r="AJ834" s="220"/>
      <c r="AK834" s="220"/>
      <c r="AL834" s="220"/>
      <c r="AM834" s="220"/>
      <c r="AN834" s="220"/>
      <c r="AO834" s="267"/>
      <c r="AP834" s="220"/>
      <c r="AQ834" s="224"/>
      <c r="AR834" s="224"/>
      <c r="AS834" s="224"/>
      <c r="AT834" s="224"/>
      <c r="AU834" s="224"/>
      <c r="AV834" s="224"/>
      <c r="AW834" s="224"/>
      <c r="AX834" s="224"/>
      <c r="AY834" s="224"/>
    </row>
    <row r="835">
      <c r="A835" s="219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5"/>
      <c r="AA835" s="225"/>
      <c r="AB835" s="225"/>
      <c r="AC835" s="225"/>
      <c r="AD835" s="225"/>
      <c r="AE835" s="225"/>
      <c r="AF835" s="225"/>
      <c r="AG835" s="220"/>
      <c r="AH835" s="220"/>
      <c r="AI835" s="220"/>
      <c r="AJ835" s="220"/>
      <c r="AK835" s="220"/>
      <c r="AL835" s="220"/>
      <c r="AM835" s="220"/>
      <c r="AN835" s="220"/>
      <c r="AO835" s="267"/>
      <c r="AP835" s="220"/>
      <c r="AQ835" s="224"/>
      <c r="AR835" s="224"/>
      <c r="AS835" s="224"/>
      <c r="AT835" s="224"/>
      <c r="AU835" s="224"/>
      <c r="AV835" s="224"/>
      <c r="AW835" s="224"/>
      <c r="AX835" s="224"/>
      <c r="AY835" s="224"/>
    </row>
    <row r="836">
      <c r="A836" s="219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5"/>
      <c r="AA836" s="225"/>
      <c r="AB836" s="225"/>
      <c r="AC836" s="225"/>
      <c r="AD836" s="225"/>
      <c r="AE836" s="225"/>
      <c r="AF836" s="225"/>
      <c r="AG836" s="220"/>
      <c r="AH836" s="220"/>
      <c r="AI836" s="220"/>
      <c r="AJ836" s="220"/>
      <c r="AK836" s="220"/>
      <c r="AL836" s="220"/>
      <c r="AM836" s="220"/>
      <c r="AN836" s="220"/>
      <c r="AO836" s="267"/>
      <c r="AP836" s="220"/>
      <c r="AQ836" s="224"/>
      <c r="AR836" s="224"/>
      <c r="AS836" s="224"/>
      <c r="AT836" s="224"/>
      <c r="AU836" s="224"/>
      <c r="AV836" s="224"/>
      <c r="AW836" s="224"/>
      <c r="AX836" s="224"/>
      <c r="AY836" s="224"/>
    </row>
    <row r="837">
      <c r="A837" s="219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5"/>
      <c r="AA837" s="225"/>
      <c r="AB837" s="225"/>
      <c r="AC837" s="225"/>
      <c r="AD837" s="225"/>
      <c r="AE837" s="225"/>
      <c r="AF837" s="225"/>
      <c r="AG837" s="220"/>
      <c r="AH837" s="220"/>
      <c r="AI837" s="220"/>
      <c r="AJ837" s="220"/>
      <c r="AK837" s="220"/>
      <c r="AL837" s="220"/>
      <c r="AM837" s="220"/>
      <c r="AN837" s="220"/>
      <c r="AO837" s="267"/>
      <c r="AP837" s="220"/>
      <c r="AQ837" s="224"/>
      <c r="AR837" s="224"/>
      <c r="AS837" s="224"/>
      <c r="AT837" s="224"/>
      <c r="AU837" s="224"/>
      <c r="AV837" s="224"/>
      <c r="AW837" s="224"/>
      <c r="AX837" s="224"/>
      <c r="AY837" s="224"/>
    </row>
    <row r="838">
      <c r="A838" s="219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5"/>
      <c r="AA838" s="225"/>
      <c r="AB838" s="225"/>
      <c r="AC838" s="225"/>
      <c r="AD838" s="225"/>
      <c r="AE838" s="225"/>
      <c r="AF838" s="225"/>
      <c r="AG838" s="220"/>
      <c r="AH838" s="220"/>
      <c r="AI838" s="220"/>
      <c r="AJ838" s="220"/>
      <c r="AK838" s="220"/>
      <c r="AL838" s="220"/>
      <c r="AM838" s="220"/>
      <c r="AN838" s="220"/>
      <c r="AO838" s="267"/>
      <c r="AP838" s="220"/>
      <c r="AQ838" s="224"/>
      <c r="AR838" s="224"/>
      <c r="AS838" s="224"/>
      <c r="AT838" s="224"/>
      <c r="AU838" s="224"/>
      <c r="AV838" s="224"/>
      <c r="AW838" s="224"/>
      <c r="AX838" s="224"/>
      <c r="AY838" s="224"/>
    </row>
    <row r="839">
      <c r="A839" s="219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5"/>
      <c r="AA839" s="225"/>
      <c r="AB839" s="225"/>
      <c r="AC839" s="225"/>
      <c r="AD839" s="225"/>
      <c r="AE839" s="225"/>
      <c r="AF839" s="225"/>
      <c r="AG839" s="220"/>
      <c r="AH839" s="220"/>
      <c r="AI839" s="220"/>
      <c r="AJ839" s="220"/>
      <c r="AK839" s="220"/>
      <c r="AL839" s="220"/>
      <c r="AM839" s="220"/>
      <c r="AN839" s="220"/>
      <c r="AO839" s="267"/>
      <c r="AP839" s="220"/>
      <c r="AQ839" s="224"/>
      <c r="AR839" s="224"/>
      <c r="AS839" s="224"/>
      <c r="AT839" s="224"/>
      <c r="AU839" s="224"/>
      <c r="AV839" s="224"/>
      <c r="AW839" s="224"/>
      <c r="AX839" s="224"/>
      <c r="AY839" s="224"/>
    </row>
    <row r="840">
      <c r="A840" s="219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5"/>
      <c r="AA840" s="225"/>
      <c r="AB840" s="225"/>
      <c r="AC840" s="225"/>
      <c r="AD840" s="225"/>
      <c r="AE840" s="225"/>
      <c r="AF840" s="225"/>
      <c r="AG840" s="220"/>
      <c r="AH840" s="220"/>
      <c r="AI840" s="220"/>
      <c r="AJ840" s="220"/>
      <c r="AK840" s="220"/>
      <c r="AL840" s="220"/>
      <c r="AM840" s="220"/>
      <c r="AN840" s="220"/>
      <c r="AO840" s="267"/>
      <c r="AP840" s="220"/>
      <c r="AQ840" s="224"/>
      <c r="AR840" s="224"/>
      <c r="AS840" s="224"/>
      <c r="AT840" s="224"/>
      <c r="AU840" s="224"/>
      <c r="AV840" s="224"/>
      <c r="AW840" s="224"/>
      <c r="AX840" s="224"/>
      <c r="AY840" s="224"/>
    </row>
    <row r="841">
      <c r="A841" s="219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5"/>
      <c r="AA841" s="225"/>
      <c r="AB841" s="225"/>
      <c r="AC841" s="225"/>
      <c r="AD841" s="225"/>
      <c r="AE841" s="225"/>
      <c r="AF841" s="225"/>
      <c r="AG841" s="220"/>
      <c r="AH841" s="220"/>
      <c r="AI841" s="220"/>
      <c r="AJ841" s="220"/>
      <c r="AK841" s="220"/>
      <c r="AL841" s="220"/>
      <c r="AM841" s="220"/>
      <c r="AN841" s="220"/>
      <c r="AO841" s="267"/>
      <c r="AP841" s="220"/>
      <c r="AQ841" s="224"/>
      <c r="AR841" s="224"/>
      <c r="AS841" s="224"/>
      <c r="AT841" s="224"/>
      <c r="AU841" s="224"/>
      <c r="AV841" s="224"/>
      <c r="AW841" s="224"/>
      <c r="AX841" s="224"/>
      <c r="AY841" s="224"/>
    </row>
    <row r="842">
      <c r="A842" s="219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5"/>
      <c r="AA842" s="225"/>
      <c r="AB842" s="225"/>
      <c r="AC842" s="225"/>
      <c r="AD842" s="225"/>
      <c r="AE842" s="225"/>
      <c r="AF842" s="225"/>
      <c r="AG842" s="220"/>
      <c r="AH842" s="220"/>
      <c r="AI842" s="220"/>
      <c r="AJ842" s="220"/>
      <c r="AK842" s="220"/>
      <c r="AL842" s="220"/>
      <c r="AM842" s="220"/>
      <c r="AN842" s="220"/>
      <c r="AO842" s="267"/>
      <c r="AP842" s="220"/>
      <c r="AQ842" s="224"/>
      <c r="AR842" s="224"/>
      <c r="AS842" s="224"/>
      <c r="AT842" s="224"/>
      <c r="AU842" s="224"/>
      <c r="AV842" s="224"/>
      <c r="AW842" s="224"/>
      <c r="AX842" s="224"/>
      <c r="AY842" s="224"/>
    </row>
    <row r="843">
      <c r="A843" s="219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5"/>
      <c r="AA843" s="225"/>
      <c r="AB843" s="225"/>
      <c r="AC843" s="225"/>
      <c r="AD843" s="225"/>
      <c r="AE843" s="225"/>
      <c r="AF843" s="225"/>
      <c r="AG843" s="220"/>
      <c r="AH843" s="220"/>
      <c r="AI843" s="220"/>
      <c r="AJ843" s="220"/>
      <c r="AK843" s="220"/>
      <c r="AL843" s="220"/>
      <c r="AM843" s="220"/>
      <c r="AN843" s="220"/>
      <c r="AO843" s="267"/>
      <c r="AP843" s="220"/>
      <c r="AQ843" s="224"/>
      <c r="AR843" s="224"/>
      <c r="AS843" s="224"/>
      <c r="AT843" s="224"/>
      <c r="AU843" s="224"/>
      <c r="AV843" s="224"/>
      <c r="AW843" s="224"/>
      <c r="AX843" s="224"/>
      <c r="AY843" s="224"/>
    </row>
    <row r="844">
      <c r="A844" s="219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5"/>
      <c r="AA844" s="225"/>
      <c r="AB844" s="225"/>
      <c r="AC844" s="225"/>
      <c r="AD844" s="225"/>
      <c r="AE844" s="225"/>
      <c r="AF844" s="225"/>
      <c r="AG844" s="220"/>
      <c r="AH844" s="220"/>
      <c r="AI844" s="220"/>
      <c r="AJ844" s="220"/>
      <c r="AK844" s="220"/>
      <c r="AL844" s="220"/>
      <c r="AM844" s="220"/>
      <c r="AN844" s="220"/>
      <c r="AO844" s="267"/>
      <c r="AP844" s="220"/>
      <c r="AQ844" s="224"/>
      <c r="AR844" s="224"/>
      <c r="AS844" s="224"/>
      <c r="AT844" s="224"/>
      <c r="AU844" s="224"/>
      <c r="AV844" s="224"/>
      <c r="AW844" s="224"/>
      <c r="AX844" s="224"/>
      <c r="AY844" s="224"/>
    </row>
    <row r="845">
      <c r="A845" s="219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5"/>
      <c r="AA845" s="225"/>
      <c r="AB845" s="225"/>
      <c r="AC845" s="225"/>
      <c r="AD845" s="225"/>
      <c r="AE845" s="225"/>
      <c r="AF845" s="225"/>
      <c r="AG845" s="220"/>
      <c r="AH845" s="220"/>
      <c r="AI845" s="220"/>
      <c r="AJ845" s="220"/>
      <c r="AK845" s="220"/>
      <c r="AL845" s="220"/>
      <c r="AM845" s="220"/>
      <c r="AN845" s="220"/>
      <c r="AO845" s="267"/>
      <c r="AP845" s="220"/>
      <c r="AQ845" s="224"/>
      <c r="AR845" s="224"/>
      <c r="AS845" s="224"/>
      <c r="AT845" s="224"/>
      <c r="AU845" s="224"/>
      <c r="AV845" s="224"/>
      <c r="AW845" s="224"/>
      <c r="AX845" s="224"/>
      <c r="AY845" s="224"/>
    </row>
    <row r="846">
      <c r="A846" s="219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5"/>
      <c r="AA846" s="225"/>
      <c r="AB846" s="225"/>
      <c r="AC846" s="225"/>
      <c r="AD846" s="225"/>
      <c r="AE846" s="225"/>
      <c r="AF846" s="225"/>
      <c r="AG846" s="220"/>
      <c r="AH846" s="220"/>
      <c r="AI846" s="220"/>
      <c r="AJ846" s="220"/>
      <c r="AK846" s="220"/>
      <c r="AL846" s="220"/>
      <c r="AM846" s="220"/>
      <c r="AN846" s="220"/>
      <c r="AO846" s="267"/>
      <c r="AP846" s="220"/>
      <c r="AQ846" s="224"/>
      <c r="AR846" s="224"/>
      <c r="AS846" s="224"/>
      <c r="AT846" s="224"/>
      <c r="AU846" s="224"/>
      <c r="AV846" s="224"/>
      <c r="AW846" s="224"/>
      <c r="AX846" s="224"/>
      <c r="AY846" s="224"/>
    </row>
    <row r="847">
      <c r="A847" s="219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5"/>
      <c r="AA847" s="225"/>
      <c r="AB847" s="225"/>
      <c r="AC847" s="225"/>
      <c r="AD847" s="225"/>
      <c r="AE847" s="225"/>
      <c r="AF847" s="225"/>
      <c r="AG847" s="220"/>
      <c r="AH847" s="220"/>
      <c r="AI847" s="220"/>
      <c r="AJ847" s="220"/>
      <c r="AK847" s="220"/>
      <c r="AL847" s="220"/>
      <c r="AM847" s="220"/>
      <c r="AN847" s="220"/>
      <c r="AO847" s="267"/>
      <c r="AP847" s="220"/>
      <c r="AQ847" s="224"/>
      <c r="AR847" s="224"/>
      <c r="AS847" s="224"/>
      <c r="AT847" s="224"/>
      <c r="AU847" s="224"/>
      <c r="AV847" s="224"/>
      <c r="AW847" s="224"/>
      <c r="AX847" s="224"/>
      <c r="AY847" s="224"/>
    </row>
    <row r="848">
      <c r="A848" s="219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5"/>
      <c r="AA848" s="225"/>
      <c r="AB848" s="225"/>
      <c r="AC848" s="225"/>
      <c r="AD848" s="225"/>
      <c r="AE848" s="225"/>
      <c r="AF848" s="225"/>
      <c r="AG848" s="220"/>
      <c r="AH848" s="220"/>
      <c r="AI848" s="220"/>
      <c r="AJ848" s="220"/>
      <c r="AK848" s="220"/>
      <c r="AL848" s="220"/>
      <c r="AM848" s="220"/>
      <c r="AN848" s="220"/>
      <c r="AO848" s="267"/>
      <c r="AP848" s="220"/>
      <c r="AQ848" s="224"/>
      <c r="AR848" s="224"/>
      <c r="AS848" s="224"/>
      <c r="AT848" s="224"/>
      <c r="AU848" s="224"/>
      <c r="AV848" s="224"/>
      <c r="AW848" s="224"/>
      <c r="AX848" s="224"/>
      <c r="AY848" s="224"/>
    </row>
    <row r="849">
      <c r="A849" s="219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5"/>
      <c r="AA849" s="225"/>
      <c r="AB849" s="225"/>
      <c r="AC849" s="225"/>
      <c r="AD849" s="225"/>
      <c r="AE849" s="225"/>
      <c r="AF849" s="225"/>
      <c r="AG849" s="220"/>
      <c r="AH849" s="220"/>
      <c r="AI849" s="220"/>
      <c r="AJ849" s="220"/>
      <c r="AK849" s="220"/>
      <c r="AL849" s="220"/>
      <c r="AM849" s="220"/>
      <c r="AN849" s="220"/>
      <c r="AO849" s="267"/>
      <c r="AP849" s="220"/>
      <c r="AQ849" s="224"/>
      <c r="AR849" s="224"/>
      <c r="AS849" s="224"/>
      <c r="AT849" s="224"/>
      <c r="AU849" s="224"/>
      <c r="AV849" s="224"/>
      <c r="AW849" s="224"/>
      <c r="AX849" s="224"/>
      <c r="AY849" s="224"/>
    </row>
    <row r="850">
      <c r="A850" s="219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5"/>
      <c r="AA850" s="225"/>
      <c r="AB850" s="225"/>
      <c r="AC850" s="225"/>
      <c r="AD850" s="225"/>
      <c r="AE850" s="225"/>
      <c r="AF850" s="225"/>
      <c r="AG850" s="220"/>
      <c r="AH850" s="220"/>
      <c r="AI850" s="220"/>
      <c r="AJ850" s="220"/>
      <c r="AK850" s="220"/>
      <c r="AL850" s="220"/>
      <c r="AM850" s="220"/>
      <c r="AN850" s="220"/>
      <c r="AO850" s="267"/>
      <c r="AP850" s="220"/>
      <c r="AQ850" s="224"/>
      <c r="AR850" s="224"/>
      <c r="AS850" s="224"/>
      <c r="AT850" s="224"/>
      <c r="AU850" s="224"/>
      <c r="AV850" s="224"/>
      <c r="AW850" s="224"/>
      <c r="AX850" s="224"/>
      <c r="AY850" s="224"/>
    </row>
    <row r="851">
      <c r="A851" s="219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5"/>
      <c r="AA851" s="225"/>
      <c r="AB851" s="225"/>
      <c r="AC851" s="225"/>
      <c r="AD851" s="225"/>
      <c r="AE851" s="225"/>
      <c r="AF851" s="225"/>
      <c r="AG851" s="220"/>
      <c r="AH851" s="220"/>
      <c r="AI851" s="220"/>
      <c r="AJ851" s="220"/>
      <c r="AK851" s="220"/>
      <c r="AL851" s="220"/>
      <c r="AM851" s="220"/>
      <c r="AN851" s="220"/>
      <c r="AO851" s="267"/>
      <c r="AP851" s="220"/>
      <c r="AQ851" s="224"/>
      <c r="AR851" s="224"/>
      <c r="AS851" s="224"/>
      <c r="AT851" s="224"/>
      <c r="AU851" s="224"/>
      <c r="AV851" s="224"/>
      <c r="AW851" s="224"/>
      <c r="AX851" s="224"/>
      <c r="AY851" s="224"/>
    </row>
    <row r="852">
      <c r="A852" s="219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5"/>
      <c r="AA852" s="225"/>
      <c r="AB852" s="225"/>
      <c r="AC852" s="225"/>
      <c r="AD852" s="225"/>
      <c r="AE852" s="225"/>
      <c r="AF852" s="225"/>
      <c r="AG852" s="220"/>
      <c r="AH852" s="220"/>
      <c r="AI852" s="220"/>
      <c r="AJ852" s="220"/>
      <c r="AK852" s="220"/>
      <c r="AL852" s="220"/>
      <c r="AM852" s="220"/>
      <c r="AN852" s="220"/>
      <c r="AO852" s="267"/>
      <c r="AP852" s="220"/>
      <c r="AQ852" s="224"/>
      <c r="AR852" s="224"/>
      <c r="AS852" s="224"/>
      <c r="AT852" s="224"/>
      <c r="AU852" s="224"/>
      <c r="AV852" s="224"/>
      <c r="AW852" s="224"/>
      <c r="AX852" s="224"/>
      <c r="AY852" s="224"/>
    </row>
    <row r="853">
      <c r="A853" s="219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5"/>
      <c r="AA853" s="225"/>
      <c r="AB853" s="225"/>
      <c r="AC853" s="225"/>
      <c r="AD853" s="225"/>
      <c r="AE853" s="225"/>
      <c r="AF853" s="225"/>
      <c r="AG853" s="220"/>
      <c r="AH853" s="220"/>
      <c r="AI853" s="220"/>
      <c r="AJ853" s="220"/>
      <c r="AK853" s="220"/>
      <c r="AL853" s="220"/>
      <c r="AM853" s="220"/>
      <c r="AN853" s="220"/>
      <c r="AO853" s="267"/>
      <c r="AP853" s="220"/>
      <c r="AQ853" s="224"/>
      <c r="AR853" s="224"/>
      <c r="AS853" s="224"/>
      <c r="AT853" s="224"/>
      <c r="AU853" s="224"/>
      <c r="AV853" s="224"/>
      <c r="AW853" s="224"/>
      <c r="AX853" s="224"/>
      <c r="AY853" s="224"/>
    </row>
    <row r="854">
      <c r="A854" s="219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5"/>
      <c r="AA854" s="225"/>
      <c r="AB854" s="225"/>
      <c r="AC854" s="225"/>
      <c r="AD854" s="225"/>
      <c r="AE854" s="225"/>
      <c r="AF854" s="225"/>
      <c r="AG854" s="220"/>
      <c r="AH854" s="220"/>
      <c r="AI854" s="220"/>
      <c r="AJ854" s="220"/>
      <c r="AK854" s="220"/>
      <c r="AL854" s="220"/>
      <c r="AM854" s="220"/>
      <c r="AN854" s="220"/>
      <c r="AO854" s="267"/>
      <c r="AP854" s="220"/>
      <c r="AQ854" s="224"/>
      <c r="AR854" s="224"/>
      <c r="AS854" s="224"/>
      <c r="AT854" s="224"/>
      <c r="AU854" s="224"/>
      <c r="AV854" s="224"/>
      <c r="AW854" s="224"/>
      <c r="AX854" s="224"/>
      <c r="AY854" s="224"/>
    </row>
    <row r="855">
      <c r="A855" s="219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5"/>
      <c r="AA855" s="225"/>
      <c r="AB855" s="225"/>
      <c r="AC855" s="225"/>
      <c r="AD855" s="225"/>
      <c r="AE855" s="225"/>
      <c r="AF855" s="225"/>
      <c r="AG855" s="220"/>
      <c r="AH855" s="220"/>
      <c r="AI855" s="220"/>
      <c r="AJ855" s="220"/>
      <c r="AK855" s="220"/>
      <c r="AL855" s="220"/>
      <c r="AM855" s="220"/>
      <c r="AN855" s="220"/>
      <c r="AO855" s="267"/>
      <c r="AP855" s="220"/>
      <c r="AQ855" s="224"/>
      <c r="AR855" s="224"/>
      <c r="AS855" s="224"/>
      <c r="AT855" s="224"/>
      <c r="AU855" s="224"/>
      <c r="AV855" s="224"/>
      <c r="AW855" s="224"/>
      <c r="AX855" s="224"/>
      <c r="AY855" s="224"/>
    </row>
    <row r="856">
      <c r="A856" s="219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5"/>
      <c r="AA856" s="225"/>
      <c r="AB856" s="225"/>
      <c r="AC856" s="225"/>
      <c r="AD856" s="225"/>
      <c r="AE856" s="225"/>
      <c r="AF856" s="225"/>
      <c r="AG856" s="220"/>
      <c r="AH856" s="220"/>
      <c r="AI856" s="220"/>
      <c r="AJ856" s="220"/>
      <c r="AK856" s="220"/>
      <c r="AL856" s="220"/>
      <c r="AM856" s="220"/>
      <c r="AN856" s="220"/>
      <c r="AO856" s="267"/>
      <c r="AP856" s="220"/>
      <c r="AQ856" s="224"/>
      <c r="AR856" s="224"/>
      <c r="AS856" s="224"/>
      <c r="AT856" s="224"/>
      <c r="AU856" s="224"/>
      <c r="AV856" s="224"/>
      <c r="AW856" s="224"/>
      <c r="AX856" s="224"/>
      <c r="AY856" s="224"/>
    </row>
    <row r="857">
      <c r="A857" s="219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5"/>
      <c r="AA857" s="225"/>
      <c r="AB857" s="225"/>
      <c r="AC857" s="225"/>
      <c r="AD857" s="225"/>
      <c r="AE857" s="225"/>
      <c r="AF857" s="225"/>
      <c r="AG857" s="220"/>
      <c r="AH857" s="220"/>
      <c r="AI857" s="220"/>
      <c r="AJ857" s="220"/>
      <c r="AK857" s="220"/>
      <c r="AL857" s="220"/>
      <c r="AM857" s="220"/>
      <c r="AN857" s="220"/>
      <c r="AO857" s="267"/>
      <c r="AP857" s="220"/>
      <c r="AQ857" s="224"/>
      <c r="AR857" s="224"/>
      <c r="AS857" s="224"/>
      <c r="AT857" s="224"/>
      <c r="AU857" s="224"/>
      <c r="AV857" s="224"/>
      <c r="AW857" s="224"/>
      <c r="AX857" s="224"/>
      <c r="AY857" s="224"/>
    </row>
    <row r="858">
      <c r="A858" s="219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5"/>
      <c r="AA858" s="225"/>
      <c r="AB858" s="225"/>
      <c r="AC858" s="225"/>
      <c r="AD858" s="225"/>
      <c r="AE858" s="225"/>
      <c r="AF858" s="225"/>
      <c r="AG858" s="220"/>
      <c r="AH858" s="220"/>
      <c r="AI858" s="220"/>
      <c r="AJ858" s="220"/>
      <c r="AK858" s="220"/>
      <c r="AL858" s="220"/>
      <c r="AM858" s="220"/>
      <c r="AN858" s="220"/>
      <c r="AO858" s="267"/>
      <c r="AP858" s="220"/>
      <c r="AQ858" s="224"/>
      <c r="AR858" s="224"/>
      <c r="AS858" s="224"/>
      <c r="AT858" s="224"/>
      <c r="AU858" s="224"/>
      <c r="AV858" s="224"/>
      <c r="AW858" s="224"/>
      <c r="AX858" s="224"/>
      <c r="AY858" s="224"/>
    </row>
    <row r="859">
      <c r="A859" s="219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5"/>
      <c r="AA859" s="225"/>
      <c r="AB859" s="225"/>
      <c r="AC859" s="225"/>
      <c r="AD859" s="225"/>
      <c r="AE859" s="225"/>
      <c r="AF859" s="225"/>
      <c r="AG859" s="220"/>
      <c r="AH859" s="220"/>
      <c r="AI859" s="220"/>
      <c r="AJ859" s="220"/>
      <c r="AK859" s="220"/>
      <c r="AL859" s="220"/>
      <c r="AM859" s="220"/>
      <c r="AN859" s="220"/>
      <c r="AO859" s="267"/>
      <c r="AP859" s="220"/>
      <c r="AQ859" s="224"/>
      <c r="AR859" s="224"/>
      <c r="AS859" s="224"/>
      <c r="AT859" s="224"/>
      <c r="AU859" s="224"/>
      <c r="AV859" s="224"/>
      <c r="AW859" s="224"/>
      <c r="AX859" s="224"/>
      <c r="AY859" s="224"/>
    </row>
    <row r="860">
      <c r="A860" s="219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5"/>
      <c r="AA860" s="225"/>
      <c r="AB860" s="225"/>
      <c r="AC860" s="225"/>
      <c r="AD860" s="225"/>
      <c r="AE860" s="225"/>
      <c r="AF860" s="225"/>
      <c r="AG860" s="220"/>
      <c r="AH860" s="220"/>
      <c r="AI860" s="220"/>
      <c r="AJ860" s="220"/>
      <c r="AK860" s="220"/>
      <c r="AL860" s="220"/>
      <c r="AM860" s="220"/>
      <c r="AN860" s="220"/>
      <c r="AO860" s="267"/>
      <c r="AP860" s="220"/>
      <c r="AQ860" s="224"/>
      <c r="AR860" s="224"/>
      <c r="AS860" s="224"/>
      <c r="AT860" s="224"/>
      <c r="AU860" s="224"/>
      <c r="AV860" s="224"/>
      <c r="AW860" s="224"/>
      <c r="AX860" s="224"/>
      <c r="AY860" s="224"/>
    </row>
    <row r="861">
      <c r="A861" s="219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5"/>
      <c r="AA861" s="225"/>
      <c r="AB861" s="225"/>
      <c r="AC861" s="225"/>
      <c r="AD861" s="225"/>
      <c r="AE861" s="225"/>
      <c r="AF861" s="225"/>
      <c r="AG861" s="220"/>
      <c r="AH861" s="220"/>
      <c r="AI861" s="220"/>
      <c r="AJ861" s="220"/>
      <c r="AK861" s="220"/>
      <c r="AL861" s="220"/>
      <c r="AM861" s="220"/>
      <c r="AN861" s="220"/>
      <c r="AO861" s="267"/>
      <c r="AP861" s="220"/>
      <c r="AQ861" s="224"/>
      <c r="AR861" s="224"/>
      <c r="AS861" s="224"/>
      <c r="AT861" s="224"/>
      <c r="AU861" s="224"/>
      <c r="AV861" s="224"/>
      <c r="AW861" s="224"/>
      <c r="AX861" s="224"/>
      <c r="AY861" s="224"/>
    </row>
    <row r="862">
      <c r="A862" s="219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5"/>
      <c r="AA862" s="225"/>
      <c r="AB862" s="225"/>
      <c r="AC862" s="225"/>
      <c r="AD862" s="225"/>
      <c r="AE862" s="225"/>
      <c r="AF862" s="225"/>
      <c r="AG862" s="220"/>
      <c r="AH862" s="220"/>
      <c r="AI862" s="220"/>
      <c r="AJ862" s="220"/>
      <c r="AK862" s="220"/>
      <c r="AL862" s="220"/>
      <c r="AM862" s="220"/>
      <c r="AN862" s="220"/>
      <c r="AO862" s="267"/>
      <c r="AP862" s="220"/>
      <c r="AQ862" s="224"/>
      <c r="AR862" s="224"/>
      <c r="AS862" s="224"/>
      <c r="AT862" s="224"/>
      <c r="AU862" s="224"/>
      <c r="AV862" s="224"/>
      <c r="AW862" s="224"/>
      <c r="AX862" s="224"/>
      <c r="AY862" s="224"/>
    </row>
    <row r="863">
      <c r="A863" s="219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5"/>
      <c r="AA863" s="225"/>
      <c r="AB863" s="225"/>
      <c r="AC863" s="225"/>
      <c r="AD863" s="225"/>
      <c r="AE863" s="225"/>
      <c r="AF863" s="225"/>
      <c r="AG863" s="220"/>
      <c r="AH863" s="220"/>
      <c r="AI863" s="220"/>
      <c r="AJ863" s="220"/>
      <c r="AK863" s="220"/>
      <c r="AL863" s="220"/>
      <c r="AM863" s="220"/>
      <c r="AN863" s="220"/>
      <c r="AO863" s="267"/>
      <c r="AP863" s="220"/>
      <c r="AQ863" s="224"/>
      <c r="AR863" s="224"/>
      <c r="AS863" s="224"/>
      <c r="AT863" s="224"/>
      <c r="AU863" s="224"/>
      <c r="AV863" s="224"/>
      <c r="AW863" s="224"/>
      <c r="AX863" s="224"/>
      <c r="AY863" s="224"/>
    </row>
    <row r="864">
      <c r="A864" s="219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5"/>
      <c r="AA864" s="225"/>
      <c r="AB864" s="225"/>
      <c r="AC864" s="225"/>
      <c r="AD864" s="225"/>
      <c r="AE864" s="225"/>
      <c r="AF864" s="225"/>
      <c r="AG864" s="220"/>
      <c r="AH864" s="220"/>
      <c r="AI864" s="220"/>
      <c r="AJ864" s="220"/>
      <c r="AK864" s="220"/>
      <c r="AL864" s="220"/>
      <c r="AM864" s="220"/>
      <c r="AN864" s="220"/>
      <c r="AO864" s="267"/>
      <c r="AP864" s="220"/>
      <c r="AQ864" s="224"/>
      <c r="AR864" s="224"/>
      <c r="AS864" s="224"/>
      <c r="AT864" s="224"/>
      <c r="AU864" s="224"/>
      <c r="AV864" s="224"/>
      <c r="AW864" s="224"/>
      <c r="AX864" s="224"/>
      <c r="AY864" s="224"/>
    </row>
    <row r="865">
      <c r="A865" s="219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5"/>
      <c r="AA865" s="225"/>
      <c r="AB865" s="225"/>
      <c r="AC865" s="225"/>
      <c r="AD865" s="225"/>
      <c r="AE865" s="225"/>
      <c r="AF865" s="225"/>
      <c r="AG865" s="220"/>
      <c r="AH865" s="220"/>
      <c r="AI865" s="220"/>
      <c r="AJ865" s="220"/>
      <c r="AK865" s="220"/>
      <c r="AL865" s="220"/>
      <c r="AM865" s="220"/>
      <c r="AN865" s="220"/>
      <c r="AO865" s="267"/>
      <c r="AP865" s="220"/>
      <c r="AQ865" s="224"/>
      <c r="AR865" s="224"/>
      <c r="AS865" s="224"/>
      <c r="AT865" s="224"/>
      <c r="AU865" s="224"/>
      <c r="AV865" s="224"/>
      <c r="AW865" s="224"/>
      <c r="AX865" s="224"/>
      <c r="AY865" s="224"/>
    </row>
    <row r="866">
      <c r="A866" s="219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5"/>
      <c r="AA866" s="225"/>
      <c r="AB866" s="225"/>
      <c r="AC866" s="225"/>
      <c r="AD866" s="225"/>
      <c r="AE866" s="225"/>
      <c r="AF866" s="225"/>
      <c r="AG866" s="220"/>
      <c r="AH866" s="220"/>
      <c r="AI866" s="220"/>
      <c r="AJ866" s="220"/>
      <c r="AK866" s="220"/>
      <c r="AL866" s="220"/>
      <c r="AM866" s="220"/>
      <c r="AN866" s="220"/>
      <c r="AO866" s="267"/>
      <c r="AP866" s="220"/>
      <c r="AQ866" s="224"/>
      <c r="AR866" s="224"/>
      <c r="AS866" s="224"/>
      <c r="AT866" s="224"/>
      <c r="AU866" s="224"/>
      <c r="AV866" s="224"/>
      <c r="AW866" s="224"/>
      <c r="AX866" s="224"/>
      <c r="AY866" s="224"/>
    </row>
    <row r="867">
      <c r="A867" s="219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5"/>
      <c r="AA867" s="225"/>
      <c r="AB867" s="225"/>
      <c r="AC867" s="225"/>
      <c r="AD867" s="225"/>
      <c r="AE867" s="225"/>
      <c r="AF867" s="225"/>
      <c r="AG867" s="220"/>
      <c r="AH867" s="220"/>
      <c r="AI867" s="220"/>
      <c r="AJ867" s="220"/>
      <c r="AK867" s="220"/>
      <c r="AL867" s="220"/>
      <c r="AM867" s="220"/>
      <c r="AN867" s="220"/>
      <c r="AO867" s="267"/>
      <c r="AP867" s="220"/>
      <c r="AQ867" s="224"/>
      <c r="AR867" s="224"/>
      <c r="AS867" s="224"/>
      <c r="AT867" s="224"/>
      <c r="AU867" s="224"/>
      <c r="AV867" s="224"/>
      <c r="AW867" s="224"/>
      <c r="AX867" s="224"/>
      <c r="AY867" s="224"/>
    </row>
    <row r="868">
      <c r="A868" s="219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5"/>
      <c r="AA868" s="225"/>
      <c r="AB868" s="225"/>
      <c r="AC868" s="225"/>
      <c r="AD868" s="225"/>
      <c r="AE868" s="225"/>
      <c r="AF868" s="225"/>
      <c r="AG868" s="220"/>
      <c r="AH868" s="220"/>
      <c r="AI868" s="220"/>
      <c r="AJ868" s="220"/>
      <c r="AK868" s="220"/>
      <c r="AL868" s="220"/>
      <c r="AM868" s="220"/>
      <c r="AN868" s="220"/>
      <c r="AO868" s="267"/>
      <c r="AP868" s="220"/>
      <c r="AQ868" s="224"/>
      <c r="AR868" s="224"/>
      <c r="AS868" s="224"/>
      <c r="AT868" s="224"/>
      <c r="AU868" s="224"/>
      <c r="AV868" s="224"/>
      <c r="AW868" s="224"/>
      <c r="AX868" s="224"/>
      <c r="AY868" s="224"/>
    </row>
    <row r="869">
      <c r="A869" s="219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5"/>
      <c r="AA869" s="225"/>
      <c r="AB869" s="225"/>
      <c r="AC869" s="225"/>
      <c r="AD869" s="225"/>
      <c r="AE869" s="225"/>
      <c r="AF869" s="225"/>
      <c r="AG869" s="220"/>
      <c r="AH869" s="220"/>
      <c r="AI869" s="220"/>
      <c r="AJ869" s="220"/>
      <c r="AK869" s="220"/>
      <c r="AL869" s="220"/>
      <c r="AM869" s="220"/>
      <c r="AN869" s="220"/>
      <c r="AO869" s="267"/>
      <c r="AP869" s="220"/>
      <c r="AQ869" s="224"/>
      <c r="AR869" s="224"/>
      <c r="AS869" s="224"/>
      <c r="AT869" s="224"/>
      <c r="AU869" s="224"/>
      <c r="AV869" s="224"/>
      <c r="AW869" s="224"/>
      <c r="AX869" s="224"/>
      <c r="AY869" s="224"/>
    </row>
    <row r="870">
      <c r="A870" s="219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5"/>
      <c r="AA870" s="225"/>
      <c r="AB870" s="225"/>
      <c r="AC870" s="225"/>
      <c r="AD870" s="225"/>
      <c r="AE870" s="225"/>
      <c r="AF870" s="225"/>
      <c r="AG870" s="220"/>
      <c r="AH870" s="220"/>
      <c r="AI870" s="220"/>
      <c r="AJ870" s="220"/>
      <c r="AK870" s="220"/>
      <c r="AL870" s="220"/>
      <c r="AM870" s="220"/>
      <c r="AN870" s="220"/>
      <c r="AO870" s="267"/>
      <c r="AP870" s="220"/>
      <c r="AQ870" s="224"/>
      <c r="AR870" s="224"/>
      <c r="AS870" s="224"/>
      <c r="AT870" s="224"/>
      <c r="AU870" s="224"/>
      <c r="AV870" s="224"/>
      <c r="AW870" s="224"/>
      <c r="AX870" s="224"/>
      <c r="AY870" s="224"/>
    </row>
    <row r="871">
      <c r="A871" s="219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5"/>
      <c r="AA871" s="225"/>
      <c r="AB871" s="225"/>
      <c r="AC871" s="225"/>
      <c r="AD871" s="225"/>
      <c r="AE871" s="225"/>
      <c r="AF871" s="225"/>
      <c r="AG871" s="220"/>
      <c r="AH871" s="220"/>
      <c r="AI871" s="220"/>
      <c r="AJ871" s="220"/>
      <c r="AK871" s="220"/>
      <c r="AL871" s="220"/>
      <c r="AM871" s="220"/>
      <c r="AN871" s="220"/>
      <c r="AO871" s="267"/>
      <c r="AP871" s="220"/>
      <c r="AQ871" s="224"/>
      <c r="AR871" s="224"/>
      <c r="AS871" s="224"/>
      <c r="AT871" s="224"/>
      <c r="AU871" s="224"/>
      <c r="AV871" s="224"/>
      <c r="AW871" s="224"/>
      <c r="AX871" s="224"/>
      <c r="AY871" s="224"/>
    </row>
    <row r="872">
      <c r="A872" s="219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5"/>
      <c r="AA872" s="225"/>
      <c r="AB872" s="225"/>
      <c r="AC872" s="225"/>
      <c r="AD872" s="225"/>
      <c r="AE872" s="225"/>
      <c r="AF872" s="225"/>
      <c r="AG872" s="220"/>
      <c r="AH872" s="220"/>
      <c r="AI872" s="220"/>
      <c r="AJ872" s="220"/>
      <c r="AK872" s="220"/>
      <c r="AL872" s="220"/>
      <c r="AM872" s="220"/>
      <c r="AN872" s="220"/>
      <c r="AO872" s="267"/>
      <c r="AP872" s="220"/>
      <c r="AQ872" s="224"/>
      <c r="AR872" s="224"/>
      <c r="AS872" s="224"/>
      <c r="AT872" s="224"/>
      <c r="AU872" s="224"/>
      <c r="AV872" s="224"/>
      <c r="AW872" s="224"/>
      <c r="AX872" s="224"/>
      <c r="AY872" s="224"/>
    </row>
    <row r="873">
      <c r="A873" s="219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5"/>
      <c r="AA873" s="225"/>
      <c r="AB873" s="225"/>
      <c r="AC873" s="225"/>
      <c r="AD873" s="225"/>
      <c r="AE873" s="225"/>
      <c r="AF873" s="225"/>
      <c r="AG873" s="220"/>
      <c r="AH873" s="220"/>
      <c r="AI873" s="220"/>
      <c r="AJ873" s="220"/>
      <c r="AK873" s="220"/>
      <c r="AL873" s="220"/>
      <c r="AM873" s="220"/>
      <c r="AN873" s="220"/>
      <c r="AO873" s="267"/>
      <c r="AP873" s="220"/>
      <c r="AQ873" s="224"/>
      <c r="AR873" s="224"/>
      <c r="AS873" s="224"/>
      <c r="AT873" s="224"/>
      <c r="AU873" s="224"/>
      <c r="AV873" s="224"/>
      <c r="AW873" s="224"/>
      <c r="AX873" s="224"/>
      <c r="AY873" s="224"/>
    </row>
    <row r="874">
      <c r="A874" s="219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5"/>
      <c r="AA874" s="225"/>
      <c r="AB874" s="225"/>
      <c r="AC874" s="225"/>
      <c r="AD874" s="225"/>
      <c r="AE874" s="225"/>
      <c r="AF874" s="225"/>
      <c r="AG874" s="220"/>
      <c r="AH874" s="220"/>
      <c r="AI874" s="220"/>
      <c r="AJ874" s="220"/>
      <c r="AK874" s="220"/>
      <c r="AL874" s="220"/>
      <c r="AM874" s="220"/>
      <c r="AN874" s="220"/>
      <c r="AO874" s="267"/>
      <c r="AP874" s="220"/>
      <c r="AQ874" s="224"/>
      <c r="AR874" s="224"/>
      <c r="AS874" s="224"/>
      <c r="AT874" s="224"/>
      <c r="AU874" s="224"/>
      <c r="AV874" s="224"/>
      <c r="AW874" s="224"/>
      <c r="AX874" s="224"/>
      <c r="AY874" s="224"/>
    </row>
    <row r="875">
      <c r="A875" s="219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5"/>
      <c r="AA875" s="225"/>
      <c r="AB875" s="225"/>
      <c r="AC875" s="225"/>
      <c r="AD875" s="225"/>
      <c r="AE875" s="225"/>
      <c r="AF875" s="225"/>
      <c r="AG875" s="220"/>
      <c r="AH875" s="220"/>
      <c r="AI875" s="220"/>
      <c r="AJ875" s="220"/>
      <c r="AK875" s="220"/>
      <c r="AL875" s="220"/>
      <c r="AM875" s="220"/>
      <c r="AN875" s="220"/>
      <c r="AO875" s="267"/>
      <c r="AP875" s="220"/>
      <c r="AQ875" s="224"/>
      <c r="AR875" s="224"/>
      <c r="AS875" s="224"/>
      <c r="AT875" s="224"/>
      <c r="AU875" s="224"/>
      <c r="AV875" s="224"/>
      <c r="AW875" s="224"/>
      <c r="AX875" s="224"/>
      <c r="AY875" s="224"/>
    </row>
    <row r="876">
      <c r="A876" s="219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5"/>
      <c r="AA876" s="225"/>
      <c r="AB876" s="225"/>
      <c r="AC876" s="225"/>
      <c r="AD876" s="225"/>
      <c r="AE876" s="225"/>
      <c r="AF876" s="225"/>
      <c r="AG876" s="220"/>
      <c r="AH876" s="220"/>
      <c r="AI876" s="220"/>
      <c r="AJ876" s="220"/>
      <c r="AK876" s="220"/>
      <c r="AL876" s="220"/>
      <c r="AM876" s="220"/>
      <c r="AN876" s="220"/>
      <c r="AO876" s="267"/>
      <c r="AP876" s="220"/>
      <c r="AQ876" s="224"/>
      <c r="AR876" s="224"/>
      <c r="AS876" s="224"/>
      <c r="AT876" s="224"/>
      <c r="AU876" s="224"/>
      <c r="AV876" s="224"/>
      <c r="AW876" s="224"/>
      <c r="AX876" s="224"/>
      <c r="AY876" s="224"/>
    </row>
    <row r="877">
      <c r="A877" s="219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5"/>
      <c r="AA877" s="225"/>
      <c r="AB877" s="225"/>
      <c r="AC877" s="225"/>
      <c r="AD877" s="225"/>
      <c r="AE877" s="225"/>
      <c r="AF877" s="225"/>
      <c r="AG877" s="220"/>
      <c r="AH877" s="220"/>
      <c r="AI877" s="220"/>
      <c r="AJ877" s="220"/>
      <c r="AK877" s="220"/>
      <c r="AL877" s="220"/>
      <c r="AM877" s="220"/>
      <c r="AN877" s="220"/>
      <c r="AO877" s="267"/>
      <c r="AP877" s="220"/>
      <c r="AQ877" s="224"/>
      <c r="AR877" s="224"/>
      <c r="AS877" s="224"/>
      <c r="AT877" s="224"/>
      <c r="AU877" s="224"/>
      <c r="AV877" s="224"/>
      <c r="AW877" s="224"/>
      <c r="AX877" s="224"/>
      <c r="AY877" s="224"/>
    </row>
    <row r="878">
      <c r="A878" s="219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5"/>
      <c r="AA878" s="225"/>
      <c r="AB878" s="225"/>
      <c r="AC878" s="225"/>
      <c r="AD878" s="225"/>
      <c r="AE878" s="225"/>
      <c r="AF878" s="225"/>
      <c r="AG878" s="220"/>
      <c r="AH878" s="220"/>
      <c r="AI878" s="220"/>
      <c r="AJ878" s="220"/>
      <c r="AK878" s="220"/>
      <c r="AL878" s="220"/>
      <c r="AM878" s="220"/>
      <c r="AN878" s="220"/>
      <c r="AO878" s="267"/>
      <c r="AP878" s="220"/>
      <c r="AQ878" s="224"/>
      <c r="AR878" s="224"/>
      <c r="AS878" s="224"/>
      <c r="AT878" s="224"/>
      <c r="AU878" s="224"/>
      <c r="AV878" s="224"/>
      <c r="AW878" s="224"/>
      <c r="AX878" s="224"/>
      <c r="AY878" s="224"/>
    </row>
    <row r="879">
      <c r="A879" s="219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5"/>
      <c r="AA879" s="225"/>
      <c r="AB879" s="225"/>
      <c r="AC879" s="225"/>
      <c r="AD879" s="225"/>
      <c r="AE879" s="225"/>
      <c r="AF879" s="225"/>
      <c r="AG879" s="220"/>
      <c r="AH879" s="220"/>
      <c r="AI879" s="220"/>
      <c r="AJ879" s="220"/>
      <c r="AK879" s="220"/>
      <c r="AL879" s="220"/>
      <c r="AM879" s="220"/>
      <c r="AN879" s="220"/>
      <c r="AO879" s="267"/>
      <c r="AP879" s="220"/>
      <c r="AQ879" s="224"/>
      <c r="AR879" s="224"/>
      <c r="AS879" s="224"/>
      <c r="AT879" s="224"/>
      <c r="AU879" s="224"/>
      <c r="AV879" s="224"/>
      <c r="AW879" s="224"/>
      <c r="AX879" s="224"/>
      <c r="AY879" s="224"/>
    </row>
    <row r="880">
      <c r="A880" s="219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5"/>
      <c r="AA880" s="225"/>
      <c r="AB880" s="225"/>
      <c r="AC880" s="225"/>
      <c r="AD880" s="225"/>
      <c r="AE880" s="225"/>
      <c r="AF880" s="225"/>
      <c r="AG880" s="220"/>
      <c r="AH880" s="220"/>
      <c r="AI880" s="220"/>
      <c r="AJ880" s="220"/>
      <c r="AK880" s="220"/>
      <c r="AL880" s="220"/>
      <c r="AM880" s="220"/>
      <c r="AN880" s="220"/>
      <c r="AO880" s="267"/>
      <c r="AP880" s="220"/>
      <c r="AQ880" s="224"/>
      <c r="AR880" s="224"/>
      <c r="AS880" s="224"/>
      <c r="AT880" s="224"/>
      <c r="AU880" s="224"/>
      <c r="AV880" s="224"/>
      <c r="AW880" s="224"/>
      <c r="AX880" s="224"/>
      <c r="AY880" s="224"/>
    </row>
    <row r="881">
      <c r="A881" s="219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5"/>
      <c r="AA881" s="225"/>
      <c r="AB881" s="225"/>
      <c r="AC881" s="225"/>
      <c r="AD881" s="225"/>
      <c r="AE881" s="225"/>
      <c r="AF881" s="225"/>
      <c r="AG881" s="220"/>
      <c r="AH881" s="220"/>
      <c r="AI881" s="220"/>
      <c r="AJ881" s="220"/>
      <c r="AK881" s="220"/>
      <c r="AL881" s="220"/>
      <c r="AM881" s="220"/>
      <c r="AN881" s="220"/>
      <c r="AO881" s="267"/>
      <c r="AP881" s="220"/>
      <c r="AQ881" s="224"/>
      <c r="AR881" s="224"/>
      <c r="AS881" s="224"/>
      <c r="AT881" s="224"/>
      <c r="AU881" s="224"/>
      <c r="AV881" s="224"/>
      <c r="AW881" s="224"/>
      <c r="AX881" s="224"/>
      <c r="AY881" s="224"/>
    </row>
    <row r="882">
      <c r="A882" s="219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5"/>
      <c r="AA882" s="225"/>
      <c r="AB882" s="225"/>
      <c r="AC882" s="225"/>
      <c r="AD882" s="225"/>
      <c r="AE882" s="225"/>
      <c r="AF882" s="225"/>
      <c r="AG882" s="220"/>
      <c r="AH882" s="220"/>
      <c r="AI882" s="220"/>
      <c r="AJ882" s="220"/>
      <c r="AK882" s="220"/>
      <c r="AL882" s="220"/>
      <c r="AM882" s="220"/>
      <c r="AN882" s="220"/>
      <c r="AO882" s="267"/>
      <c r="AP882" s="220"/>
      <c r="AQ882" s="224"/>
      <c r="AR882" s="224"/>
      <c r="AS882" s="224"/>
      <c r="AT882" s="224"/>
      <c r="AU882" s="224"/>
      <c r="AV882" s="224"/>
      <c r="AW882" s="224"/>
      <c r="AX882" s="224"/>
      <c r="AY882" s="224"/>
    </row>
    <row r="883">
      <c r="A883" s="219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5"/>
      <c r="AA883" s="225"/>
      <c r="AB883" s="225"/>
      <c r="AC883" s="225"/>
      <c r="AD883" s="225"/>
      <c r="AE883" s="225"/>
      <c r="AF883" s="225"/>
      <c r="AG883" s="220"/>
      <c r="AH883" s="220"/>
      <c r="AI883" s="220"/>
      <c r="AJ883" s="220"/>
      <c r="AK883" s="220"/>
      <c r="AL883" s="220"/>
      <c r="AM883" s="220"/>
      <c r="AN883" s="220"/>
      <c r="AO883" s="267"/>
      <c r="AP883" s="220"/>
      <c r="AQ883" s="224"/>
      <c r="AR883" s="224"/>
      <c r="AS883" s="224"/>
      <c r="AT883" s="224"/>
      <c r="AU883" s="224"/>
      <c r="AV883" s="224"/>
      <c r="AW883" s="224"/>
      <c r="AX883" s="224"/>
      <c r="AY883" s="224"/>
    </row>
    <row r="884">
      <c r="A884" s="219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5"/>
      <c r="AA884" s="225"/>
      <c r="AB884" s="225"/>
      <c r="AC884" s="225"/>
      <c r="AD884" s="225"/>
      <c r="AE884" s="225"/>
      <c r="AF884" s="225"/>
      <c r="AG884" s="220"/>
      <c r="AH884" s="220"/>
      <c r="AI884" s="220"/>
      <c r="AJ884" s="220"/>
      <c r="AK884" s="220"/>
      <c r="AL884" s="220"/>
      <c r="AM884" s="220"/>
      <c r="AN884" s="220"/>
      <c r="AO884" s="267"/>
      <c r="AP884" s="220"/>
      <c r="AQ884" s="224"/>
      <c r="AR884" s="224"/>
      <c r="AS884" s="224"/>
      <c r="AT884" s="224"/>
      <c r="AU884" s="224"/>
      <c r="AV884" s="224"/>
      <c r="AW884" s="224"/>
      <c r="AX884" s="224"/>
      <c r="AY884" s="224"/>
    </row>
    <row r="885">
      <c r="A885" s="219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5"/>
      <c r="AA885" s="225"/>
      <c r="AB885" s="225"/>
      <c r="AC885" s="225"/>
      <c r="AD885" s="225"/>
      <c r="AE885" s="225"/>
      <c r="AF885" s="225"/>
      <c r="AG885" s="220"/>
      <c r="AH885" s="220"/>
      <c r="AI885" s="220"/>
      <c r="AJ885" s="220"/>
      <c r="AK885" s="220"/>
      <c r="AL885" s="220"/>
      <c r="AM885" s="220"/>
      <c r="AN885" s="220"/>
      <c r="AO885" s="267"/>
      <c r="AP885" s="220"/>
      <c r="AQ885" s="224"/>
      <c r="AR885" s="224"/>
      <c r="AS885" s="224"/>
      <c r="AT885" s="224"/>
      <c r="AU885" s="224"/>
      <c r="AV885" s="224"/>
      <c r="AW885" s="224"/>
      <c r="AX885" s="224"/>
      <c r="AY885" s="224"/>
    </row>
    <row r="886">
      <c r="A886" s="219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5"/>
      <c r="AA886" s="225"/>
      <c r="AB886" s="225"/>
      <c r="AC886" s="225"/>
      <c r="AD886" s="225"/>
      <c r="AE886" s="225"/>
      <c r="AF886" s="225"/>
      <c r="AG886" s="220"/>
      <c r="AH886" s="220"/>
      <c r="AI886" s="220"/>
      <c r="AJ886" s="220"/>
      <c r="AK886" s="220"/>
      <c r="AL886" s="220"/>
      <c r="AM886" s="220"/>
      <c r="AN886" s="220"/>
      <c r="AO886" s="267"/>
      <c r="AP886" s="220"/>
      <c r="AQ886" s="224"/>
      <c r="AR886" s="224"/>
      <c r="AS886" s="224"/>
      <c r="AT886" s="224"/>
      <c r="AU886" s="224"/>
      <c r="AV886" s="224"/>
      <c r="AW886" s="224"/>
      <c r="AX886" s="224"/>
      <c r="AY886" s="224"/>
    </row>
    <row r="887">
      <c r="A887" s="219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5"/>
      <c r="AA887" s="225"/>
      <c r="AB887" s="225"/>
      <c r="AC887" s="225"/>
      <c r="AD887" s="225"/>
      <c r="AE887" s="225"/>
      <c r="AF887" s="225"/>
      <c r="AG887" s="220"/>
      <c r="AH887" s="220"/>
      <c r="AI887" s="220"/>
      <c r="AJ887" s="220"/>
      <c r="AK887" s="220"/>
      <c r="AL887" s="220"/>
      <c r="AM887" s="220"/>
      <c r="AN887" s="220"/>
      <c r="AO887" s="267"/>
      <c r="AP887" s="220"/>
      <c r="AQ887" s="224"/>
      <c r="AR887" s="224"/>
      <c r="AS887" s="224"/>
      <c r="AT887" s="224"/>
      <c r="AU887" s="224"/>
      <c r="AV887" s="224"/>
      <c r="AW887" s="224"/>
      <c r="AX887" s="224"/>
      <c r="AY887" s="224"/>
    </row>
    <row r="888">
      <c r="A888" s="219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5"/>
      <c r="AA888" s="225"/>
      <c r="AB888" s="225"/>
      <c r="AC888" s="225"/>
      <c r="AD888" s="225"/>
      <c r="AE888" s="225"/>
      <c r="AF888" s="225"/>
      <c r="AG888" s="220"/>
      <c r="AH888" s="220"/>
      <c r="AI888" s="220"/>
      <c r="AJ888" s="220"/>
      <c r="AK888" s="220"/>
      <c r="AL888" s="220"/>
      <c r="AM888" s="220"/>
      <c r="AN888" s="220"/>
      <c r="AO888" s="267"/>
      <c r="AP888" s="220"/>
      <c r="AQ888" s="224"/>
      <c r="AR888" s="224"/>
      <c r="AS888" s="224"/>
      <c r="AT888" s="224"/>
      <c r="AU888" s="224"/>
      <c r="AV888" s="224"/>
      <c r="AW888" s="224"/>
      <c r="AX888" s="224"/>
      <c r="AY888" s="224"/>
    </row>
    <row r="889">
      <c r="A889" s="219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5"/>
      <c r="AA889" s="225"/>
      <c r="AB889" s="225"/>
      <c r="AC889" s="225"/>
      <c r="AD889" s="225"/>
      <c r="AE889" s="225"/>
      <c r="AF889" s="225"/>
      <c r="AG889" s="220"/>
      <c r="AH889" s="220"/>
      <c r="AI889" s="220"/>
      <c r="AJ889" s="220"/>
      <c r="AK889" s="220"/>
      <c r="AL889" s="220"/>
      <c r="AM889" s="220"/>
      <c r="AN889" s="220"/>
      <c r="AO889" s="267"/>
      <c r="AP889" s="220"/>
      <c r="AQ889" s="224"/>
      <c r="AR889" s="224"/>
      <c r="AS889" s="224"/>
      <c r="AT889" s="224"/>
      <c r="AU889" s="224"/>
      <c r="AV889" s="224"/>
      <c r="AW889" s="224"/>
      <c r="AX889" s="224"/>
      <c r="AY889" s="224"/>
    </row>
    <row r="890">
      <c r="A890" s="219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5"/>
      <c r="AA890" s="225"/>
      <c r="AB890" s="225"/>
      <c r="AC890" s="225"/>
      <c r="AD890" s="225"/>
      <c r="AE890" s="225"/>
      <c r="AF890" s="225"/>
      <c r="AG890" s="220"/>
      <c r="AH890" s="220"/>
      <c r="AI890" s="220"/>
      <c r="AJ890" s="220"/>
      <c r="AK890" s="220"/>
      <c r="AL890" s="220"/>
      <c r="AM890" s="220"/>
      <c r="AN890" s="220"/>
      <c r="AO890" s="267"/>
      <c r="AP890" s="220"/>
      <c r="AQ890" s="224"/>
      <c r="AR890" s="224"/>
      <c r="AS890" s="224"/>
      <c r="AT890" s="224"/>
      <c r="AU890" s="224"/>
      <c r="AV890" s="224"/>
      <c r="AW890" s="224"/>
      <c r="AX890" s="224"/>
      <c r="AY890" s="224"/>
    </row>
    <row r="891">
      <c r="A891" s="219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5"/>
      <c r="AA891" s="225"/>
      <c r="AB891" s="225"/>
      <c r="AC891" s="225"/>
      <c r="AD891" s="225"/>
      <c r="AE891" s="225"/>
      <c r="AF891" s="225"/>
      <c r="AG891" s="220"/>
      <c r="AH891" s="220"/>
      <c r="AI891" s="220"/>
      <c r="AJ891" s="220"/>
      <c r="AK891" s="220"/>
      <c r="AL891" s="220"/>
      <c r="AM891" s="220"/>
      <c r="AN891" s="220"/>
      <c r="AO891" s="267"/>
      <c r="AP891" s="220"/>
      <c r="AQ891" s="224"/>
      <c r="AR891" s="224"/>
      <c r="AS891" s="224"/>
      <c r="AT891" s="224"/>
      <c r="AU891" s="224"/>
      <c r="AV891" s="224"/>
      <c r="AW891" s="224"/>
      <c r="AX891" s="224"/>
      <c r="AY891" s="224"/>
    </row>
    <row r="892">
      <c r="A892" s="219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5"/>
      <c r="AA892" s="225"/>
      <c r="AB892" s="225"/>
      <c r="AC892" s="225"/>
      <c r="AD892" s="225"/>
      <c r="AE892" s="225"/>
      <c r="AF892" s="225"/>
      <c r="AG892" s="220"/>
      <c r="AH892" s="220"/>
      <c r="AI892" s="220"/>
      <c r="AJ892" s="220"/>
      <c r="AK892" s="220"/>
      <c r="AL892" s="220"/>
      <c r="AM892" s="220"/>
      <c r="AN892" s="220"/>
      <c r="AO892" s="267"/>
      <c r="AP892" s="220"/>
      <c r="AQ892" s="224"/>
      <c r="AR892" s="224"/>
      <c r="AS892" s="224"/>
      <c r="AT892" s="224"/>
      <c r="AU892" s="224"/>
      <c r="AV892" s="224"/>
      <c r="AW892" s="224"/>
      <c r="AX892" s="224"/>
      <c r="AY892" s="224"/>
    </row>
    <row r="893">
      <c r="A893" s="219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5"/>
      <c r="AA893" s="225"/>
      <c r="AB893" s="225"/>
      <c r="AC893" s="225"/>
      <c r="AD893" s="225"/>
      <c r="AE893" s="225"/>
      <c r="AF893" s="225"/>
      <c r="AG893" s="220"/>
      <c r="AH893" s="220"/>
      <c r="AI893" s="220"/>
      <c r="AJ893" s="220"/>
      <c r="AK893" s="220"/>
      <c r="AL893" s="220"/>
      <c r="AM893" s="220"/>
      <c r="AN893" s="220"/>
      <c r="AO893" s="267"/>
      <c r="AP893" s="220"/>
      <c r="AQ893" s="224"/>
      <c r="AR893" s="224"/>
      <c r="AS893" s="224"/>
      <c r="AT893" s="224"/>
      <c r="AU893" s="224"/>
      <c r="AV893" s="224"/>
      <c r="AW893" s="224"/>
      <c r="AX893" s="224"/>
      <c r="AY893" s="224"/>
    </row>
    <row r="894">
      <c r="A894" s="219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5"/>
      <c r="AA894" s="225"/>
      <c r="AB894" s="225"/>
      <c r="AC894" s="225"/>
      <c r="AD894" s="225"/>
      <c r="AE894" s="225"/>
      <c r="AF894" s="225"/>
      <c r="AG894" s="220"/>
      <c r="AH894" s="220"/>
      <c r="AI894" s="220"/>
      <c r="AJ894" s="220"/>
      <c r="AK894" s="220"/>
      <c r="AL894" s="220"/>
      <c r="AM894" s="220"/>
      <c r="AN894" s="220"/>
      <c r="AO894" s="267"/>
      <c r="AP894" s="220"/>
      <c r="AQ894" s="224"/>
      <c r="AR894" s="224"/>
      <c r="AS894" s="224"/>
      <c r="AT894" s="224"/>
      <c r="AU894" s="224"/>
      <c r="AV894" s="224"/>
      <c r="AW894" s="224"/>
      <c r="AX894" s="224"/>
      <c r="AY894" s="224"/>
    </row>
    <row r="895">
      <c r="A895" s="219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5"/>
      <c r="AA895" s="225"/>
      <c r="AB895" s="225"/>
      <c r="AC895" s="225"/>
      <c r="AD895" s="225"/>
      <c r="AE895" s="225"/>
      <c r="AF895" s="225"/>
      <c r="AG895" s="220"/>
      <c r="AH895" s="220"/>
      <c r="AI895" s="220"/>
      <c r="AJ895" s="220"/>
      <c r="AK895" s="220"/>
      <c r="AL895" s="220"/>
      <c r="AM895" s="220"/>
      <c r="AN895" s="220"/>
      <c r="AO895" s="267"/>
      <c r="AP895" s="220"/>
      <c r="AQ895" s="224"/>
      <c r="AR895" s="224"/>
      <c r="AS895" s="224"/>
      <c r="AT895" s="224"/>
      <c r="AU895" s="224"/>
      <c r="AV895" s="224"/>
      <c r="AW895" s="224"/>
      <c r="AX895" s="224"/>
      <c r="AY895" s="224"/>
    </row>
    <row r="896">
      <c r="A896" s="219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5"/>
      <c r="AA896" s="225"/>
      <c r="AB896" s="225"/>
      <c r="AC896" s="225"/>
      <c r="AD896" s="225"/>
      <c r="AE896" s="225"/>
      <c r="AF896" s="225"/>
      <c r="AG896" s="220"/>
      <c r="AH896" s="220"/>
      <c r="AI896" s="220"/>
      <c r="AJ896" s="220"/>
      <c r="AK896" s="220"/>
      <c r="AL896" s="220"/>
      <c r="AM896" s="220"/>
      <c r="AN896" s="220"/>
      <c r="AO896" s="267"/>
      <c r="AP896" s="220"/>
      <c r="AQ896" s="224"/>
      <c r="AR896" s="224"/>
      <c r="AS896" s="224"/>
      <c r="AT896" s="224"/>
      <c r="AU896" s="224"/>
      <c r="AV896" s="224"/>
      <c r="AW896" s="224"/>
      <c r="AX896" s="224"/>
      <c r="AY896" s="224"/>
    </row>
    <row r="897">
      <c r="A897" s="219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5"/>
      <c r="AA897" s="225"/>
      <c r="AB897" s="225"/>
      <c r="AC897" s="225"/>
      <c r="AD897" s="225"/>
      <c r="AE897" s="225"/>
      <c r="AF897" s="225"/>
      <c r="AG897" s="220"/>
      <c r="AH897" s="220"/>
      <c r="AI897" s="220"/>
      <c r="AJ897" s="220"/>
      <c r="AK897" s="220"/>
      <c r="AL897" s="220"/>
      <c r="AM897" s="220"/>
      <c r="AN897" s="220"/>
      <c r="AO897" s="267"/>
      <c r="AP897" s="220"/>
      <c r="AQ897" s="224"/>
      <c r="AR897" s="224"/>
      <c r="AS897" s="224"/>
      <c r="AT897" s="224"/>
      <c r="AU897" s="224"/>
      <c r="AV897" s="224"/>
      <c r="AW897" s="224"/>
      <c r="AX897" s="224"/>
      <c r="AY897" s="224"/>
    </row>
    <row r="898">
      <c r="A898" s="219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5"/>
      <c r="AA898" s="225"/>
      <c r="AB898" s="225"/>
      <c r="AC898" s="225"/>
      <c r="AD898" s="225"/>
      <c r="AE898" s="225"/>
      <c r="AF898" s="225"/>
      <c r="AG898" s="220"/>
      <c r="AH898" s="220"/>
      <c r="AI898" s="220"/>
      <c r="AJ898" s="220"/>
      <c r="AK898" s="220"/>
      <c r="AL898" s="220"/>
      <c r="AM898" s="220"/>
      <c r="AN898" s="220"/>
      <c r="AO898" s="267"/>
      <c r="AP898" s="220"/>
      <c r="AQ898" s="224"/>
      <c r="AR898" s="224"/>
      <c r="AS898" s="224"/>
      <c r="AT898" s="224"/>
      <c r="AU898" s="224"/>
      <c r="AV898" s="224"/>
      <c r="AW898" s="224"/>
      <c r="AX898" s="224"/>
      <c r="AY898" s="224"/>
    </row>
    <row r="899">
      <c r="A899" s="219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5"/>
      <c r="AA899" s="225"/>
      <c r="AB899" s="225"/>
      <c r="AC899" s="225"/>
      <c r="AD899" s="225"/>
      <c r="AE899" s="225"/>
      <c r="AF899" s="225"/>
      <c r="AG899" s="220"/>
      <c r="AH899" s="220"/>
      <c r="AI899" s="220"/>
      <c r="AJ899" s="220"/>
      <c r="AK899" s="220"/>
      <c r="AL899" s="220"/>
      <c r="AM899" s="220"/>
      <c r="AN899" s="220"/>
      <c r="AO899" s="267"/>
      <c r="AP899" s="220"/>
      <c r="AQ899" s="224"/>
      <c r="AR899" s="224"/>
      <c r="AS899" s="224"/>
      <c r="AT899" s="224"/>
      <c r="AU899" s="224"/>
      <c r="AV899" s="224"/>
      <c r="AW899" s="224"/>
      <c r="AX899" s="224"/>
      <c r="AY899" s="224"/>
    </row>
    <row r="900">
      <c r="A900" s="219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5"/>
      <c r="AA900" s="225"/>
      <c r="AB900" s="225"/>
      <c r="AC900" s="225"/>
      <c r="AD900" s="225"/>
      <c r="AE900" s="225"/>
      <c r="AF900" s="225"/>
      <c r="AG900" s="220"/>
      <c r="AH900" s="220"/>
      <c r="AI900" s="220"/>
      <c r="AJ900" s="220"/>
      <c r="AK900" s="220"/>
      <c r="AL900" s="220"/>
      <c r="AM900" s="220"/>
      <c r="AN900" s="220"/>
      <c r="AO900" s="267"/>
      <c r="AP900" s="220"/>
      <c r="AQ900" s="224"/>
      <c r="AR900" s="224"/>
      <c r="AS900" s="224"/>
      <c r="AT900" s="224"/>
      <c r="AU900" s="224"/>
      <c r="AV900" s="224"/>
      <c r="AW900" s="224"/>
      <c r="AX900" s="224"/>
      <c r="AY900" s="224"/>
    </row>
    <row r="901">
      <c r="A901" s="219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5"/>
      <c r="AA901" s="225"/>
      <c r="AB901" s="225"/>
      <c r="AC901" s="225"/>
      <c r="AD901" s="225"/>
      <c r="AE901" s="225"/>
      <c r="AF901" s="225"/>
      <c r="AG901" s="220"/>
      <c r="AH901" s="220"/>
      <c r="AI901" s="220"/>
      <c r="AJ901" s="220"/>
      <c r="AK901" s="220"/>
      <c r="AL901" s="220"/>
      <c r="AM901" s="220"/>
      <c r="AN901" s="220"/>
      <c r="AO901" s="267"/>
      <c r="AP901" s="220"/>
      <c r="AQ901" s="224"/>
      <c r="AR901" s="224"/>
      <c r="AS901" s="224"/>
      <c r="AT901" s="224"/>
      <c r="AU901" s="224"/>
      <c r="AV901" s="224"/>
      <c r="AW901" s="224"/>
      <c r="AX901" s="224"/>
      <c r="AY901" s="224"/>
    </row>
    <row r="902">
      <c r="A902" s="219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5"/>
      <c r="AA902" s="225"/>
      <c r="AB902" s="225"/>
      <c r="AC902" s="225"/>
      <c r="AD902" s="225"/>
      <c r="AE902" s="225"/>
      <c r="AF902" s="225"/>
      <c r="AG902" s="220"/>
      <c r="AH902" s="220"/>
      <c r="AI902" s="220"/>
      <c r="AJ902" s="220"/>
      <c r="AK902" s="220"/>
      <c r="AL902" s="220"/>
      <c r="AM902" s="220"/>
      <c r="AN902" s="220"/>
      <c r="AO902" s="267"/>
      <c r="AP902" s="220"/>
      <c r="AQ902" s="224"/>
      <c r="AR902" s="224"/>
      <c r="AS902" s="224"/>
      <c r="AT902" s="224"/>
      <c r="AU902" s="224"/>
      <c r="AV902" s="224"/>
      <c r="AW902" s="224"/>
      <c r="AX902" s="224"/>
      <c r="AY902" s="224"/>
    </row>
    <row r="903">
      <c r="A903" s="219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5"/>
      <c r="AA903" s="225"/>
      <c r="AB903" s="225"/>
      <c r="AC903" s="225"/>
      <c r="AD903" s="225"/>
      <c r="AE903" s="225"/>
      <c r="AF903" s="225"/>
      <c r="AG903" s="220"/>
      <c r="AH903" s="220"/>
      <c r="AI903" s="220"/>
      <c r="AJ903" s="220"/>
      <c r="AK903" s="220"/>
      <c r="AL903" s="220"/>
      <c r="AM903" s="220"/>
      <c r="AN903" s="220"/>
      <c r="AO903" s="267"/>
      <c r="AP903" s="220"/>
      <c r="AQ903" s="224"/>
      <c r="AR903" s="224"/>
      <c r="AS903" s="224"/>
      <c r="AT903" s="224"/>
      <c r="AU903" s="224"/>
      <c r="AV903" s="224"/>
      <c r="AW903" s="224"/>
      <c r="AX903" s="224"/>
      <c r="AY903" s="224"/>
    </row>
    <row r="904">
      <c r="A904" s="219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5"/>
      <c r="AA904" s="225"/>
      <c r="AB904" s="225"/>
      <c r="AC904" s="225"/>
      <c r="AD904" s="225"/>
      <c r="AE904" s="225"/>
      <c r="AF904" s="225"/>
      <c r="AG904" s="220"/>
      <c r="AH904" s="220"/>
      <c r="AI904" s="220"/>
      <c r="AJ904" s="220"/>
      <c r="AK904" s="220"/>
      <c r="AL904" s="220"/>
      <c r="AM904" s="220"/>
      <c r="AN904" s="220"/>
      <c r="AO904" s="267"/>
      <c r="AP904" s="220"/>
      <c r="AQ904" s="224"/>
      <c r="AR904" s="224"/>
      <c r="AS904" s="224"/>
      <c r="AT904" s="224"/>
      <c r="AU904" s="224"/>
      <c r="AV904" s="224"/>
      <c r="AW904" s="224"/>
      <c r="AX904" s="224"/>
      <c r="AY904" s="224"/>
    </row>
    <row r="905">
      <c r="A905" s="219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5"/>
      <c r="AA905" s="225"/>
      <c r="AB905" s="225"/>
      <c r="AC905" s="225"/>
      <c r="AD905" s="225"/>
      <c r="AE905" s="225"/>
      <c r="AF905" s="225"/>
      <c r="AG905" s="220"/>
      <c r="AH905" s="220"/>
      <c r="AI905" s="220"/>
      <c r="AJ905" s="220"/>
      <c r="AK905" s="220"/>
      <c r="AL905" s="220"/>
      <c r="AM905" s="220"/>
      <c r="AN905" s="220"/>
      <c r="AO905" s="267"/>
      <c r="AP905" s="220"/>
      <c r="AQ905" s="224"/>
      <c r="AR905" s="224"/>
      <c r="AS905" s="224"/>
      <c r="AT905" s="224"/>
      <c r="AU905" s="224"/>
      <c r="AV905" s="224"/>
      <c r="AW905" s="224"/>
      <c r="AX905" s="224"/>
      <c r="AY905" s="224"/>
    </row>
    <row r="906">
      <c r="A906" s="219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5"/>
      <c r="AA906" s="225"/>
      <c r="AB906" s="225"/>
      <c r="AC906" s="225"/>
      <c r="AD906" s="225"/>
      <c r="AE906" s="225"/>
      <c r="AF906" s="225"/>
      <c r="AG906" s="220"/>
      <c r="AH906" s="220"/>
      <c r="AI906" s="220"/>
      <c r="AJ906" s="220"/>
      <c r="AK906" s="220"/>
      <c r="AL906" s="220"/>
      <c r="AM906" s="220"/>
      <c r="AN906" s="220"/>
      <c r="AO906" s="267"/>
      <c r="AP906" s="220"/>
      <c r="AQ906" s="224"/>
      <c r="AR906" s="224"/>
      <c r="AS906" s="224"/>
      <c r="AT906" s="224"/>
      <c r="AU906" s="224"/>
      <c r="AV906" s="224"/>
      <c r="AW906" s="224"/>
      <c r="AX906" s="224"/>
      <c r="AY906" s="224"/>
    </row>
    <row r="907">
      <c r="A907" s="219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5"/>
      <c r="AA907" s="225"/>
      <c r="AB907" s="225"/>
      <c r="AC907" s="225"/>
      <c r="AD907" s="225"/>
      <c r="AE907" s="225"/>
      <c r="AF907" s="225"/>
      <c r="AG907" s="220"/>
      <c r="AH907" s="220"/>
      <c r="AI907" s="220"/>
      <c r="AJ907" s="220"/>
      <c r="AK907" s="220"/>
      <c r="AL907" s="220"/>
      <c r="AM907" s="220"/>
      <c r="AN907" s="220"/>
      <c r="AO907" s="267"/>
      <c r="AP907" s="220"/>
      <c r="AQ907" s="224"/>
      <c r="AR907" s="224"/>
      <c r="AS907" s="224"/>
      <c r="AT907" s="224"/>
      <c r="AU907" s="224"/>
      <c r="AV907" s="224"/>
      <c r="AW907" s="224"/>
      <c r="AX907" s="224"/>
      <c r="AY907" s="224"/>
    </row>
    <row r="908">
      <c r="A908" s="219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5"/>
      <c r="AA908" s="225"/>
      <c r="AB908" s="225"/>
      <c r="AC908" s="225"/>
      <c r="AD908" s="225"/>
      <c r="AE908" s="225"/>
      <c r="AF908" s="225"/>
      <c r="AG908" s="220"/>
      <c r="AH908" s="220"/>
      <c r="AI908" s="220"/>
      <c r="AJ908" s="220"/>
      <c r="AK908" s="220"/>
      <c r="AL908" s="220"/>
      <c r="AM908" s="220"/>
      <c r="AN908" s="220"/>
      <c r="AO908" s="267"/>
      <c r="AP908" s="220"/>
      <c r="AQ908" s="224"/>
      <c r="AR908" s="224"/>
      <c r="AS908" s="224"/>
      <c r="AT908" s="224"/>
      <c r="AU908" s="224"/>
      <c r="AV908" s="224"/>
      <c r="AW908" s="224"/>
      <c r="AX908" s="224"/>
      <c r="AY908" s="224"/>
    </row>
    <row r="909">
      <c r="A909" s="219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5"/>
      <c r="AA909" s="225"/>
      <c r="AB909" s="225"/>
      <c r="AC909" s="225"/>
      <c r="AD909" s="225"/>
      <c r="AE909" s="225"/>
      <c r="AF909" s="225"/>
      <c r="AG909" s="220"/>
      <c r="AH909" s="220"/>
      <c r="AI909" s="220"/>
      <c r="AJ909" s="220"/>
      <c r="AK909" s="220"/>
      <c r="AL909" s="220"/>
      <c r="AM909" s="220"/>
      <c r="AN909" s="220"/>
      <c r="AO909" s="267"/>
      <c r="AP909" s="220"/>
      <c r="AQ909" s="224"/>
      <c r="AR909" s="224"/>
      <c r="AS909" s="224"/>
      <c r="AT909" s="224"/>
      <c r="AU909" s="224"/>
      <c r="AV909" s="224"/>
      <c r="AW909" s="224"/>
      <c r="AX909" s="224"/>
      <c r="AY909" s="224"/>
    </row>
    <row r="910">
      <c r="A910" s="219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5"/>
      <c r="AA910" s="225"/>
      <c r="AB910" s="225"/>
      <c r="AC910" s="225"/>
      <c r="AD910" s="225"/>
      <c r="AE910" s="225"/>
      <c r="AF910" s="225"/>
      <c r="AG910" s="220"/>
      <c r="AH910" s="220"/>
      <c r="AI910" s="220"/>
      <c r="AJ910" s="220"/>
      <c r="AK910" s="220"/>
      <c r="AL910" s="220"/>
      <c r="AM910" s="220"/>
      <c r="AN910" s="220"/>
      <c r="AO910" s="267"/>
      <c r="AP910" s="220"/>
      <c r="AQ910" s="224"/>
      <c r="AR910" s="224"/>
      <c r="AS910" s="224"/>
      <c r="AT910" s="224"/>
      <c r="AU910" s="224"/>
      <c r="AV910" s="224"/>
      <c r="AW910" s="224"/>
      <c r="AX910" s="224"/>
      <c r="AY910" s="224"/>
    </row>
    <row r="911">
      <c r="A911" s="219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5"/>
      <c r="AA911" s="225"/>
      <c r="AB911" s="225"/>
      <c r="AC911" s="225"/>
      <c r="AD911" s="225"/>
      <c r="AE911" s="225"/>
      <c r="AF911" s="225"/>
      <c r="AG911" s="220"/>
      <c r="AH911" s="220"/>
      <c r="AI911" s="220"/>
      <c r="AJ911" s="220"/>
      <c r="AK911" s="220"/>
      <c r="AL911" s="220"/>
      <c r="AM911" s="220"/>
      <c r="AN911" s="220"/>
      <c r="AO911" s="267"/>
      <c r="AP911" s="220"/>
      <c r="AQ911" s="224"/>
      <c r="AR911" s="224"/>
      <c r="AS911" s="224"/>
      <c r="AT911" s="224"/>
      <c r="AU911" s="224"/>
      <c r="AV911" s="224"/>
      <c r="AW911" s="224"/>
      <c r="AX911" s="224"/>
      <c r="AY911" s="224"/>
    </row>
    <row r="912">
      <c r="A912" s="219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5"/>
      <c r="AA912" s="225"/>
      <c r="AB912" s="225"/>
      <c r="AC912" s="225"/>
      <c r="AD912" s="225"/>
      <c r="AE912" s="225"/>
      <c r="AF912" s="225"/>
      <c r="AG912" s="220"/>
      <c r="AH912" s="220"/>
      <c r="AI912" s="220"/>
      <c r="AJ912" s="220"/>
      <c r="AK912" s="220"/>
      <c r="AL912" s="220"/>
      <c r="AM912" s="220"/>
      <c r="AN912" s="220"/>
      <c r="AO912" s="267"/>
      <c r="AP912" s="220"/>
      <c r="AQ912" s="224"/>
      <c r="AR912" s="224"/>
      <c r="AS912" s="224"/>
      <c r="AT912" s="224"/>
      <c r="AU912" s="224"/>
      <c r="AV912" s="224"/>
      <c r="AW912" s="224"/>
      <c r="AX912" s="224"/>
      <c r="AY912" s="224"/>
    </row>
    <row r="913">
      <c r="A913" s="219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5"/>
      <c r="AA913" s="225"/>
      <c r="AB913" s="225"/>
      <c r="AC913" s="225"/>
      <c r="AD913" s="225"/>
      <c r="AE913" s="225"/>
      <c r="AF913" s="225"/>
      <c r="AG913" s="220"/>
      <c r="AH913" s="220"/>
      <c r="AI913" s="220"/>
      <c r="AJ913" s="220"/>
      <c r="AK913" s="220"/>
      <c r="AL913" s="220"/>
      <c r="AM913" s="220"/>
      <c r="AN913" s="220"/>
      <c r="AO913" s="267"/>
      <c r="AP913" s="220"/>
      <c r="AQ913" s="224"/>
      <c r="AR913" s="224"/>
      <c r="AS913" s="224"/>
      <c r="AT913" s="224"/>
      <c r="AU913" s="224"/>
      <c r="AV913" s="224"/>
      <c r="AW913" s="224"/>
      <c r="AX913" s="224"/>
      <c r="AY913" s="224"/>
    </row>
    <row r="914">
      <c r="A914" s="219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5"/>
      <c r="AA914" s="225"/>
      <c r="AB914" s="225"/>
      <c r="AC914" s="225"/>
      <c r="AD914" s="225"/>
      <c r="AE914" s="225"/>
      <c r="AF914" s="225"/>
      <c r="AG914" s="220"/>
      <c r="AH914" s="220"/>
      <c r="AI914" s="220"/>
      <c r="AJ914" s="220"/>
      <c r="AK914" s="220"/>
      <c r="AL914" s="220"/>
      <c r="AM914" s="220"/>
      <c r="AN914" s="220"/>
      <c r="AO914" s="267"/>
      <c r="AP914" s="220"/>
      <c r="AQ914" s="224"/>
      <c r="AR914" s="224"/>
      <c r="AS914" s="224"/>
      <c r="AT914" s="224"/>
      <c r="AU914" s="224"/>
      <c r="AV914" s="224"/>
      <c r="AW914" s="224"/>
      <c r="AX914" s="224"/>
      <c r="AY914" s="224"/>
    </row>
    <row r="915">
      <c r="A915" s="219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5"/>
      <c r="AA915" s="225"/>
      <c r="AB915" s="225"/>
      <c r="AC915" s="225"/>
      <c r="AD915" s="225"/>
      <c r="AE915" s="225"/>
      <c r="AF915" s="225"/>
      <c r="AG915" s="220"/>
      <c r="AH915" s="220"/>
      <c r="AI915" s="220"/>
      <c r="AJ915" s="220"/>
      <c r="AK915" s="220"/>
      <c r="AL915" s="220"/>
      <c r="AM915" s="220"/>
      <c r="AN915" s="220"/>
      <c r="AO915" s="267"/>
      <c r="AP915" s="220"/>
      <c r="AQ915" s="224"/>
      <c r="AR915" s="224"/>
      <c r="AS915" s="224"/>
      <c r="AT915" s="224"/>
      <c r="AU915" s="224"/>
      <c r="AV915" s="224"/>
      <c r="AW915" s="224"/>
      <c r="AX915" s="224"/>
      <c r="AY915" s="224"/>
    </row>
    <row r="916">
      <c r="A916" s="219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5"/>
      <c r="AA916" s="225"/>
      <c r="AB916" s="225"/>
      <c r="AC916" s="225"/>
      <c r="AD916" s="225"/>
      <c r="AE916" s="225"/>
      <c r="AF916" s="225"/>
      <c r="AG916" s="220"/>
      <c r="AH916" s="220"/>
      <c r="AI916" s="220"/>
      <c r="AJ916" s="220"/>
      <c r="AK916" s="220"/>
      <c r="AL916" s="220"/>
      <c r="AM916" s="220"/>
      <c r="AN916" s="220"/>
      <c r="AO916" s="267"/>
      <c r="AP916" s="220"/>
      <c r="AQ916" s="224"/>
      <c r="AR916" s="224"/>
      <c r="AS916" s="224"/>
      <c r="AT916" s="224"/>
      <c r="AU916" s="224"/>
      <c r="AV916" s="224"/>
      <c r="AW916" s="224"/>
      <c r="AX916" s="224"/>
      <c r="AY916" s="224"/>
    </row>
    <row r="917">
      <c r="A917" s="219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5"/>
      <c r="AA917" s="225"/>
      <c r="AB917" s="225"/>
      <c r="AC917" s="225"/>
      <c r="AD917" s="225"/>
      <c r="AE917" s="225"/>
      <c r="AF917" s="225"/>
      <c r="AG917" s="220"/>
      <c r="AH917" s="220"/>
      <c r="AI917" s="220"/>
      <c r="AJ917" s="220"/>
      <c r="AK917" s="220"/>
      <c r="AL917" s="220"/>
      <c r="AM917" s="220"/>
      <c r="AN917" s="220"/>
      <c r="AO917" s="267"/>
      <c r="AP917" s="220"/>
      <c r="AQ917" s="224"/>
      <c r="AR917" s="224"/>
      <c r="AS917" s="224"/>
      <c r="AT917" s="224"/>
      <c r="AU917" s="224"/>
      <c r="AV917" s="224"/>
      <c r="AW917" s="224"/>
      <c r="AX917" s="224"/>
      <c r="AY917" s="224"/>
    </row>
    <row r="918">
      <c r="A918" s="219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5"/>
      <c r="AA918" s="225"/>
      <c r="AB918" s="225"/>
      <c r="AC918" s="225"/>
      <c r="AD918" s="225"/>
      <c r="AE918" s="225"/>
      <c r="AF918" s="225"/>
      <c r="AG918" s="220"/>
      <c r="AH918" s="220"/>
      <c r="AI918" s="220"/>
      <c r="AJ918" s="220"/>
      <c r="AK918" s="220"/>
      <c r="AL918" s="220"/>
      <c r="AM918" s="220"/>
      <c r="AN918" s="220"/>
      <c r="AO918" s="267"/>
      <c r="AP918" s="220"/>
      <c r="AQ918" s="224"/>
      <c r="AR918" s="224"/>
      <c r="AS918" s="224"/>
      <c r="AT918" s="224"/>
      <c r="AU918" s="224"/>
      <c r="AV918" s="224"/>
      <c r="AW918" s="224"/>
      <c r="AX918" s="224"/>
      <c r="AY918" s="224"/>
    </row>
    <row r="919">
      <c r="A919" s="219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5"/>
      <c r="AA919" s="225"/>
      <c r="AB919" s="225"/>
      <c r="AC919" s="225"/>
      <c r="AD919" s="225"/>
      <c r="AE919" s="225"/>
      <c r="AF919" s="225"/>
      <c r="AG919" s="220"/>
      <c r="AH919" s="220"/>
      <c r="AI919" s="220"/>
      <c r="AJ919" s="220"/>
      <c r="AK919" s="220"/>
      <c r="AL919" s="220"/>
      <c r="AM919" s="220"/>
      <c r="AN919" s="220"/>
      <c r="AO919" s="267"/>
      <c r="AP919" s="220"/>
      <c r="AQ919" s="224"/>
      <c r="AR919" s="224"/>
      <c r="AS919" s="224"/>
      <c r="AT919" s="224"/>
      <c r="AU919" s="224"/>
      <c r="AV919" s="224"/>
      <c r="AW919" s="224"/>
      <c r="AX919" s="224"/>
      <c r="AY919" s="224"/>
    </row>
    <row r="920">
      <c r="A920" s="219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5"/>
      <c r="AA920" s="225"/>
      <c r="AB920" s="225"/>
      <c r="AC920" s="225"/>
      <c r="AD920" s="225"/>
      <c r="AE920" s="225"/>
      <c r="AF920" s="225"/>
      <c r="AG920" s="220"/>
      <c r="AH920" s="220"/>
      <c r="AI920" s="220"/>
      <c r="AJ920" s="220"/>
      <c r="AK920" s="220"/>
      <c r="AL920" s="220"/>
      <c r="AM920" s="220"/>
      <c r="AN920" s="220"/>
      <c r="AO920" s="267"/>
      <c r="AP920" s="220"/>
      <c r="AQ920" s="224"/>
      <c r="AR920" s="224"/>
      <c r="AS920" s="224"/>
      <c r="AT920" s="224"/>
      <c r="AU920" s="224"/>
      <c r="AV920" s="224"/>
      <c r="AW920" s="224"/>
      <c r="AX920" s="224"/>
      <c r="AY920" s="224"/>
    </row>
    <row r="921">
      <c r="A921" s="219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5"/>
      <c r="AA921" s="225"/>
      <c r="AB921" s="225"/>
      <c r="AC921" s="225"/>
      <c r="AD921" s="225"/>
      <c r="AE921" s="225"/>
      <c r="AF921" s="225"/>
      <c r="AG921" s="220"/>
      <c r="AH921" s="220"/>
      <c r="AI921" s="220"/>
      <c r="AJ921" s="220"/>
      <c r="AK921" s="220"/>
      <c r="AL921" s="220"/>
      <c r="AM921" s="220"/>
      <c r="AN921" s="220"/>
      <c r="AO921" s="267"/>
      <c r="AP921" s="220"/>
      <c r="AQ921" s="224"/>
      <c r="AR921" s="224"/>
      <c r="AS921" s="224"/>
      <c r="AT921" s="224"/>
      <c r="AU921" s="224"/>
      <c r="AV921" s="224"/>
      <c r="AW921" s="224"/>
      <c r="AX921" s="224"/>
      <c r="AY921" s="224"/>
    </row>
    <row r="922">
      <c r="A922" s="219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5"/>
      <c r="AA922" s="225"/>
      <c r="AB922" s="225"/>
      <c r="AC922" s="225"/>
      <c r="AD922" s="225"/>
      <c r="AE922" s="225"/>
      <c r="AF922" s="225"/>
      <c r="AG922" s="220"/>
      <c r="AH922" s="220"/>
      <c r="AI922" s="220"/>
      <c r="AJ922" s="220"/>
      <c r="AK922" s="220"/>
      <c r="AL922" s="220"/>
      <c r="AM922" s="220"/>
      <c r="AN922" s="220"/>
      <c r="AO922" s="267"/>
      <c r="AP922" s="220"/>
      <c r="AQ922" s="224"/>
      <c r="AR922" s="224"/>
      <c r="AS922" s="224"/>
      <c r="AT922" s="224"/>
      <c r="AU922" s="224"/>
      <c r="AV922" s="224"/>
      <c r="AW922" s="224"/>
      <c r="AX922" s="224"/>
      <c r="AY922" s="224"/>
    </row>
    <row r="923">
      <c r="A923" s="219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5"/>
      <c r="AA923" s="225"/>
      <c r="AB923" s="225"/>
      <c r="AC923" s="225"/>
      <c r="AD923" s="225"/>
      <c r="AE923" s="225"/>
      <c r="AF923" s="225"/>
      <c r="AG923" s="220"/>
      <c r="AH923" s="220"/>
      <c r="AI923" s="220"/>
      <c r="AJ923" s="220"/>
      <c r="AK923" s="220"/>
      <c r="AL923" s="220"/>
      <c r="AM923" s="220"/>
      <c r="AN923" s="220"/>
      <c r="AO923" s="267"/>
      <c r="AP923" s="220"/>
      <c r="AQ923" s="224"/>
      <c r="AR923" s="224"/>
      <c r="AS923" s="224"/>
      <c r="AT923" s="224"/>
      <c r="AU923" s="224"/>
      <c r="AV923" s="224"/>
      <c r="AW923" s="224"/>
      <c r="AX923" s="224"/>
      <c r="AY923" s="224"/>
    </row>
    <row r="924">
      <c r="A924" s="219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5"/>
      <c r="AA924" s="225"/>
      <c r="AB924" s="225"/>
      <c r="AC924" s="225"/>
      <c r="AD924" s="225"/>
      <c r="AE924" s="225"/>
      <c r="AF924" s="225"/>
      <c r="AG924" s="220"/>
      <c r="AH924" s="220"/>
      <c r="AI924" s="220"/>
      <c r="AJ924" s="220"/>
      <c r="AK924" s="220"/>
      <c r="AL924" s="220"/>
      <c r="AM924" s="220"/>
      <c r="AN924" s="220"/>
      <c r="AO924" s="267"/>
      <c r="AP924" s="220"/>
      <c r="AQ924" s="224"/>
      <c r="AR924" s="224"/>
      <c r="AS924" s="224"/>
      <c r="AT924" s="224"/>
      <c r="AU924" s="224"/>
      <c r="AV924" s="224"/>
      <c r="AW924" s="224"/>
      <c r="AX924" s="224"/>
      <c r="AY924" s="224"/>
    </row>
    <row r="925">
      <c r="A925" s="219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5"/>
      <c r="AA925" s="225"/>
      <c r="AB925" s="225"/>
      <c r="AC925" s="225"/>
      <c r="AD925" s="225"/>
      <c r="AE925" s="225"/>
      <c r="AF925" s="225"/>
      <c r="AG925" s="220"/>
      <c r="AH925" s="220"/>
      <c r="AI925" s="220"/>
      <c r="AJ925" s="220"/>
      <c r="AK925" s="220"/>
      <c r="AL925" s="220"/>
      <c r="AM925" s="220"/>
      <c r="AN925" s="220"/>
      <c r="AO925" s="267"/>
      <c r="AP925" s="220"/>
      <c r="AQ925" s="224"/>
      <c r="AR925" s="224"/>
      <c r="AS925" s="224"/>
      <c r="AT925" s="224"/>
      <c r="AU925" s="224"/>
      <c r="AV925" s="224"/>
      <c r="AW925" s="224"/>
      <c r="AX925" s="224"/>
      <c r="AY925" s="224"/>
    </row>
    <row r="926">
      <c r="A926" s="219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5"/>
      <c r="AA926" s="225"/>
      <c r="AB926" s="225"/>
      <c r="AC926" s="225"/>
      <c r="AD926" s="225"/>
      <c r="AE926" s="225"/>
      <c r="AF926" s="225"/>
      <c r="AG926" s="220"/>
      <c r="AH926" s="220"/>
      <c r="AI926" s="220"/>
      <c r="AJ926" s="220"/>
      <c r="AK926" s="220"/>
      <c r="AL926" s="220"/>
      <c r="AM926" s="220"/>
      <c r="AN926" s="220"/>
      <c r="AO926" s="267"/>
      <c r="AP926" s="220"/>
      <c r="AQ926" s="224"/>
      <c r="AR926" s="224"/>
      <c r="AS926" s="224"/>
      <c r="AT926" s="224"/>
      <c r="AU926" s="224"/>
      <c r="AV926" s="224"/>
      <c r="AW926" s="224"/>
      <c r="AX926" s="224"/>
      <c r="AY926" s="224"/>
    </row>
    <row r="927">
      <c r="A927" s="219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5"/>
      <c r="AA927" s="225"/>
      <c r="AB927" s="225"/>
      <c r="AC927" s="225"/>
      <c r="AD927" s="225"/>
      <c r="AE927" s="225"/>
      <c r="AF927" s="225"/>
      <c r="AG927" s="220"/>
      <c r="AH927" s="220"/>
      <c r="AI927" s="220"/>
      <c r="AJ927" s="220"/>
      <c r="AK927" s="220"/>
      <c r="AL927" s="220"/>
      <c r="AM927" s="220"/>
      <c r="AN927" s="220"/>
      <c r="AO927" s="267"/>
      <c r="AP927" s="220"/>
      <c r="AQ927" s="224"/>
      <c r="AR927" s="224"/>
      <c r="AS927" s="224"/>
      <c r="AT927" s="224"/>
      <c r="AU927" s="224"/>
      <c r="AV927" s="224"/>
      <c r="AW927" s="224"/>
      <c r="AX927" s="224"/>
      <c r="AY927" s="224"/>
    </row>
    <row r="928">
      <c r="A928" s="219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5"/>
      <c r="AA928" s="225"/>
      <c r="AB928" s="225"/>
      <c r="AC928" s="225"/>
      <c r="AD928" s="225"/>
      <c r="AE928" s="225"/>
      <c r="AF928" s="225"/>
      <c r="AG928" s="220"/>
      <c r="AH928" s="220"/>
      <c r="AI928" s="220"/>
      <c r="AJ928" s="220"/>
      <c r="AK928" s="220"/>
      <c r="AL928" s="220"/>
      <c r="AM928" s="220"/>
      <c r="AN928" s="220"/>
      <c r="AO928" s="267"/>
      <c r="AP928" s="220"/>
      <c r="AQ928" s="224"/>
      <c r="AR928" s="224"/>
      <c r="AS928" s="224"/>
      <c r="AT928" s="224"/>
      <c r="AU928" s="224"/>
      <c r="AV928" s="224"/>
      <c r="AW928" s="224"/>
      <c r="AX928" s="224"/>
      <c r="AY928" s="224"/>
    </row>
    <row r="929">
      <c r="A929" s="219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5"/>
      <c r="AA929" s="225"/>
      <c r="AB929" s="225"/>
      <c r="AC929" s="225"/>
      <c r="AD929" s="225"/>
      <c r="AE929" s="225"/>
      <c r="AF929" s="225"/>
      <c r="AG929" s="220"/>
      <c r="AH929" s="220"/>
      <c r="AI929" s="220"/>
      <c r="AJ929" s="220"/>
      <c r="AK929" s="220"/>
      <c r="AL929" s="220"/>
      <c r="AM929" s="220"/>
      <c r="AN929" s="220"/>
      <c r="AO929" s="267"/>
      <c r="AP929" s="220"/>
      <c r="AQ929" s="224"/>
      <c r="AR929" s="224"/>
      <c r="AS929" s="224"/>
      <c r="AT929" s="224"/>
      <c r="AU929" s="224"/>
      <c r="AV929" s="224"/>
      <c r="AW929" s="224"/>
      <c r="AX929" s="224"/>
      <c r="AY929" s="224"/>
    </row>
    <row r="930">
      <c r="A930" s="219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5"/>
      <c r="AA930" s="225"/>
      <c r="AB930" s="225"/>
      <c r="AC930" s="225"/>
      <c r="AD930" s="225"/>
      <c r="AE930" s="225"/>
      <c r="AF930" s="225"/>
      <c r="AG930" s="220"/>
      <c r="AH930" s="220"/>
      <c r="AI930" s="220"/>
      <c r="AJ930" s="220"/>
      <c r="AK930" s="220"/>
      <c r="AL930" s="220"/>
      <c r="AM930" s="220"/>
      <c r="AN930" s="220"/>
      <c r="AO930" s="267"/>
      <c r="AP930" s="220"/>
      <c r="AQ930" s="224"/>
      <c r="AR930" s="224"/>
      <c r="AS930" s="224"/>
      <c r="AT930" s="224"/>
      <c r="AU930" s="224"/>
      <c r="AV930" s="224"/>
      <c r="AW930" s="224"/>
      <c r="AX930" s="224"/>
      <c r="AY930" s="224"/>
    </row>
    <row r="931">
      <c r="A931" s="219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5"/>
      <c r="AA931" s="225"/>
      <c r="AB931" s="225"/>
      <c r="AC931" s="225"/>
      <c r="AD931" s="225"/>
      <c r="AE931" s="225"/>
      <c r="AF931" s="225"/>
      <c r="AG931" s="220"/>
      <c r="AH931" s="220"/>
      <c r="AI931" s="220"/>
      <c r="AJ931" s="220"/>
      <c r="AK931" s="220"/>
      <c r="AL931" s="220"/>
      <c r="AM931" s="220"/>
      <c r="AN931" s="220"/>
      <c r="AO931" s="267"/>
      <c r="AP931" s="220"/>
      <c r="AQ931" s="224"/>
      <c r="AR931" s="224"/>
      <c r="AS931" s="224"/>
      <c r="AT931" s="224"/>
      <c r="AU931" s="224"/>
      <c r="AV931" s="224"/>
      <c r="AW931" s="224"/>
      <c r="AX931" s="224"/>
      <c r="AY931" s="224"/>
    </row>
    <row r="932">
      <c r="A932" s="219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5"/>
      <c r="AA932" s="225"/>
      <c r="AB932" s="225"/>
      <c r="AC932" s="225"/>
      <c r="AD932" s="225"/>
      <c r="AE932" s="225"/>
      <c r="AF932" s="225"/>
      <c r="AG932" s="220"/>
      <c r="AH932" s="220"/>
      <c r="AI932" s="220"/>
      <c r="AJ932" s="220"/>
      <c r="AK932" s="220"/>
      <c r="AL932" s="220"/>
      <c r="AM932" s="220"/>
      <c r="AN932" s="220"/>
      <c r="AO932" s="267"/>
      <c r="AP932" s="220"/>
      <c r="AQ932" s="224"/>
      <c r="AR932" s="224"/>
      <c r="AS932" s="224"/>
      <c r="AT932" s="224"/>
      <c r="AU932" s="224"/>
      <c r="AV932" s="224"/>
      <c r="AW932" s="224"/>
      <c r="AX932" s="224"/>
      <c r="AY932" s="224"/>
    </row>
    <row r="933">
      <c r="A933" s="219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5"/>
      <c r="AA933" s="225"/>
      <c r="AB933" s="225"/>
      <c r="AC933" s="225"/>
      <c r="AD933" s="225"/>
      <c r="AE933" s="225"/>
      <c r="AF933" s="225"/>
      <c r="AG933" s="220"/>
      <c r="AH933" s="220"/>
      <c r="AI933" s="220"/>
      <c r="AJ933" s="220"/>
      <c r="AK933" s="220"/>
      <c r="AL933" s="220"/>
      <c r="AM933" s="220"/>
      <c r="AN933" s="220"/>
      <c r="AO933" s="267"/>
      <c r="AP933" s="220"/>
      <c r="AQ933" s="224"/>
      <c r="AR933" s="224"/>
      <c r="AS933" s="224"/>
      <c r="AT933" s="224"/>
      <c r="AU933" s="224"/>
      <c r="AV933" s="224"/>
      <c r="AW933" s="224"/>
      <c r="AX933" s="224"/>
      <c r="AY933" s="224"/>
    </row>
    <row r="934">
      <c r="A934" s="219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5"/>
      <c r="AA934" s="225"/>
      <c r="AB934" s="225"/>
      <c r="AC934" s="225"/>
      <c r="AD934" s="225"/>
      <c r="AE934" s="225"/>
      <c r="AF934" s="225"/>
      <c r="AG934" s="220"/>
      <c r="AH934" s="220"/>
      <c r="AI934" s="220"/>
      <c r="AJ934" s="220"/>
      <c r="AK934" s="220"/>
      <c r="AL934" s="220"/>
      <c r="AM934" s="220"/>
      <c r="AN934" s="220"/>
      <c r="AO934" s="267"/>
      <c r="AP934" s="220"/>
      <c r="AQ934" s="224"/>
      <c r="AR934" s="224"/>
      <c r="AS934" s="224"/>
      <c r="AT934" s="224"/>
      <c r="AU934" s="224"/>
      <c r="AV934" s="224"/>
      <c r="AW934" s="224"/>
      <c r="AX934" s="224"/>
      <c r="AY934" s="224"/>
    </row>
    <row r="935">
      <c r="A935" s="219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5"/>
      <c r="AA935" s="225"/>
      <c r="AB935" s="225"/>
      <c r="AC935" s="225"/>
      <c r="AD935" s="225"/>
      <c r="AE935" s="225"/>
      <c r="AF935" s="225"/>
      <c r="AG935" s="220"/>
      <c r="AH935" s="220"/>
      <c r="AI935" s="220"/>
      <c r="AJ935" s="220"/>
      <c r="AK935" s="220"/>
      <c r="AL935" s="220"/>
      <c r="AM935" s="220"/>
      <c r="AN935" s="220"/>
      <c r="AO935" s="267"/>
      <c r="AP935" s="220"/>
      <c r="AQ935" s="224"/>
      <c r="AR935" s="224"/>
      <c r="AS935" s="224"/>
      <c r="AT935" s="224"/>
      <c r="AU935" s="224"/>
      <c r="AV935" s="224"/>
      <c r="AW935" s="224"/>
      <c r="AX935" s="224"/>
      <c r="AY935" s="224"/>
    </row>
    <row r="936">
      <c r="A936" s="219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5"/>
      <c r="AA936" s="225"/>
      <c r="AB936" s="225"/>
      <c r="AC936" s="225"/>
      <c r="AD936" s="225"/>
      <c r="AE936" s="225"/>
      <c r="AF936" s="225"/>
      <c r="AG936" s="220"/>
      <c r="AH936" s="220"/>
      <c r="AI936" s="220"/>
      <c r="AJ936" s="220"/>
      <c r="AK936" s="220"/>
      <c r="AL936" s="220"/>
      <c r="AM936" s="220"/>
      <c r="AN936" s="220"/>
      <c r="AO936" s="267"/>
      <c r="AP936" s="220"/>
      <c r="AQ936" s="224"/>
      <c r="AR936" s="224"/>
      <c r="AS936" s="224"/>
      <c r="AT936" s="224"/>
      <c r="AU936" s="224"/>
      <c r="AV936" s="224"/>
      <c r="AW936" s="224"/>
      <c r="AX936" s="224"/>
      <c r="AY936" s="224"/>
    </row>
    <row r="937">
      <c r="A937" s="219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5"/>
      <c r="AA937" s="225"/>
      <c r="AB937" s="225"/>
      <c r="AC937" s="225"/>
      <c r="AD937" s="225"/>
      <c r="AE937" s="225"/>
      <c r="AF937" s="225"/>
      <c r="AG937" s="220"/>
      <c r="AH937" s="220"/>
      <c r="AI937" s="220"/>
      <c r="AJ937" s="220"/>
      <c r="AK937" s="220"/>
      <c r="AL937" s="220"/>
      <c r="AM937" s="220"/>
      <c r="AN937" s="220"/>
      <c r="AO937" s="267"/>
      <c r="AP937" s="220"/>
      <c r="AQ937" s="224"/>
      <c r="AR937" s="224"/>
      <c r="AS937" s="224"/>
      <c r="AT937" s="224"/>
      <c r="AU937" s="224"/>
      <c r="AV937" s="224"/>
      <c r="AW937" s="224"/>
      <c r="AX937" s="224"/>
      <c r="AY937" s="224"/>
    </row>
    <row r="938">
      <c r="A938" s="219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5"/>
      <c r="AA938" s="225"/>
      <c r="AB938" s="225"/>
      <c r="AC938" s="225"/>
      <c r="AD938" s="225"/>
      <c r="AE938" s="225"/>
      <c r="AF938" s="225"/>
      <c r="AG938" s="220"/>
      <c r="AH938" s="220"/>
      <c r="AI938" s="220"/>
      <c r="AJ938" s="220"/>
      <c r="AK938" s="220"/>
      <c r="AL938" s="220"/>
      <c r="AM938" s="220"/>
      <c r="AN938" s="220"/>
      <c r="AO938" s="267"/>
      <c r="AP938" s="220"/>
      <c r="AQ938" s="224"/>
      <c r="AR938" s="224"/>
      <c r="AS938" s="224"/>
      <c r="AT938" s="224"/>
      <c r="AU938" s="224"/>
      <c r="AV938" s="224"/>
      <c r="AW938" s="224"/>
      <c r="AX938" s="224"/>
      <c r="AY938" s="224"/>
    </row>
    <row r="939">
      <c r="A939" s="219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5"/>
      <c r="AA939" s="225"/>
      <c r="AB939" s="225"/>
      <c r="AC939" s="225"/>
      <c r="AD939" s="225"/>
      <c r="AE939" s="225"/>
      <c r="AF939" s="225"/>
      <c r="AG939" s="220"/>
      <c r="AH939" s="220"/>
      <c r="AI939" s="220"/>
      <c r="AJ939" s="220"/>
      <c r="AK939" s="220"/>
      <c r="AL939" s="220"/>
      <c r="AM939" s="220"/>
      <c r="AN939" s="220"/>
      <c r="AO939" s="267"/>
      <c r="AP939" s="220"/>
      <c r="AQ939" s="224"/>
      <c r="AR939" s="224"/>
      <c r="AS939" s="224"/>
      <c r="AT939" s="224"/>
      <c r="AU939" s="224"/>
      <c r="AV939" s="224"/>
      <c r="AW939" s="224"/>
      <c r="AX939" s="224"/>
      <c r="AY939" s="224"/>
    </row>
    <row r="940">
      <c r="A940" s="219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5"/>
      <c r="AA940" s="225"/>
      <c r="AB940" s="225"/>
      <c r="AC940" s="225"/>
      <c r="AD940" s="225"/>
      <c r="AE940" s="225"/>
      <c r="AF940" s="225"/>
      <c r="AG940" s="220"/>
      <c r="AH940" s="220"/>
      <c r="AI940" s="220"/>
      <c r="AJ940" s="220"/>
      <c r="AK940" s="220"/>
      <c r="AL940" s="220"/>
      <c r="AM940" s="220"/>
      <c r="AN940" s="220"/>
      <c r="AO940" s="267"/>
      <c r="AP940" s="220"/>
      <c r="AQ940" s="224"/>
      <c r="AR940" s="224"/>
      <c r="AS940" s="224"/>
      <c r="AT940" s="224"/>
      <c r="AU940" s="224"/>
      <c r="AV940" s="224"/>
      <c r="AW940" s="224"/>
      <c r="AX940" s="224"/>
      <c r="AY940" s="224"/>
    </row>
    <row r="941">
      <c r="A941" s="219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5"/>
      <c r="AA941" s="225"/>
      <c r="AB941" s="225"/>
      <c r="AC941" s="225"/>
      <c r="AD941" s="225"/>
      <c r="AE941" s="225"/>
      <c r="AF941" s="225"/>
      <c r="AG941" s="220"/>
      <c r="AH941" s="220"/>
      <c r="AI941" s="220"/>
      <c r="AJ941" s="220"/>
      <c r="AK941" s="220"/>
      <c r="AL941" s="220"/>
      <c r="AM941" s="220"/>
      <c r="AN941" s="220"/>
      <c r="AO941" s="267"/>
      <c r="AP941" s="220"/>
      <c r="AQ941" s="224"/>
      <c r="AR941" s="224"/>
      <c r="AS941" s="224"/>
      <c r="AT941" s="224"/>
      <c r="AU941" s="224"/>
      <c r="AV941" s="224"/>
      <c r="AW941" s="224"/>
      <c r="AX941" s="224"/>
      <c r="AY941" s="224"/>
    </row>
    <row r="942">
      <c r="A942" s="219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5"/>
      <c r="AA942" s="225"/>
      <c r="AB942" s="225"/>
      <c r="AC942" s="225"/>
      <c r="AD942" s="225"/>
      <c r="AE942" s="225"/>
      <c r="AF942" s="225"/>
      <c r="AG942" s="220"/>
      <c r="AH942" s="220"/>
      <c r="AI942" s="220"/>
      <c r="AJ942" s="220"/>
      <c r="AK942" s="220"/>
      <c r="AL942" s="220"/>
      <c r="AM942" s="220"/>
      <c r="AN942" s="220"/>
      <c r="AO942" s="267"/>
      <c r="AP942" s="220"/>
      <c r="AQ942" s="224"/>
      <c r="AR942" s="224"/>
      <c r="AS942" s="224"/>
      <c r="AT942" s="224"/>
      <c r="AU942" s="224"/>
      <c r="AV942" s="224"/>
      <c r="AW942" s="224"/>
      <c r="AX942" s="224"/>
      <c r="AY942" s="224"/>
    </row>
    <row r="943">
      <c r="A943" s="219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5"/>
      <c r="AA943" s="225"/>
      <c r="AB943" s="225"/>
      <c r="AC943" s="225"/>
      <c r="AD943" s="225"/>
      <c r="AE943" s="225"/>
      <c r="AF943" s="225"/>
      <c r="AG943" s="220"/>
      <c r="AH943" s="220"/>
      <c r="AI943" s="220"/>
      <c r="AJ943" s="220"/>
      <c r="AK943" s="220"/>
      <c r="AL943" s="220"/>
      <c r="AM943" s="220"/>
      <c r="AN943" s="220"/>
      <c r="AO943" s="267"/>
      <c r="AP943" s="220"/>
      <c r="AQ943" s="224"/>
      <c r="AR943" s="224"/>
      <c r="AS943" s="224"/>
      <c r="AT943" s="224"/>
      <c r="AU943" s="224"/>
      <c r="AV943" s="224"/>
      <c r="AW943" s="224"/>
      <c r="AX943" s="224"/>
      <c r="AY943" s="224"/>
    </row>
    <row r="944">
      <c r="A944" s="219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5"/>
      <c r="AA944" s="225"/>
      <c r="AB944" s="225"/>
      <c r="AC944" s="225"/>
      <c r="AD944" s="225"/>
      <c r="AE944" s="225"/>
      <c r="AF944" s="225"/>
      <c r="AG944" s="220"/>
      <c r="AH944" s="220"/>
      <c r="AI944" s="220"/>
      <c r="AJ944" s="220"/>
      <c r="AK944" s="220"/>
      <c r="AL944" s="220"/>
      <c r="AM944" s="220"/>
      <c r="AN944" s="220"/>
      <c r="AO944" s="267"/>
      <c r="AP944" s="220"/>
      <c r="AQ944" s="224"/>
      <c r="AR944" s="224"/>
      <c r="AS944" s="224"/>
      <c r="AT944" s="224"/>
      <c r="AU944" s="224"/>
      <c r="AV944" s="224"/>
      <c r="AW944" s="224"/>
      <c r="AX944" s="224"/>
      <c r="AY944" s="224"/>
    </row>
    <row r="945">
      <c r="A945" s="219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5"/>
      <c r="AA945" s="225"/>
      <c r="AB945" s="225"/>
      <c r="AC945" s="225"/>
      <c r="AD945" s="225"/>
      <c r="AE945" s="225"/>
      <c r="AF945" s="225"/>
      <c r="AG945" s="220"/>
      <c r="AH945" s="220"/>
      <c r="AI945" s="220"/>
      <c r="AJ945" s="220"/>
      <c r="AK945" s="220"/>
      <c r="AL945" s="220"/>
      <c r="AM945" s="220"/>
      <c r="AN945" s="220"/>
      <c r="AO945" s="267"/>
      <c r="AP945" s="220"/>
      <c r="AQ945" s="224"/>
      <c r="AR945" s="224"/>
      <c r="AS945" s="224"/>
      <c r="AT945" s="224"/>
      <c r="AU945" s="224"/>
      <c r="AV945" s="224"/>
      <c r="AW945" s="224"/>
      <c r="AX945" s="224"/>
      <c r="AY945" s="224"/>
    </row>
    <row r="946">
      <c r="A946" s="219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5"/>
      <c r="AA946" s="225"/>
      <c r="AB946" s="225"/>
      <c r="AC946" s="225"/>
      <c r="AD946" s="225"/>
      <c r="AE946" s="225"/>
      <c r="AF946" s="225"/>
      <c r="AG946" s="220"/>
      <c r="AH946" s="220"/>
      <c r="AI946" s="220"/>
      <c r="AJ946" s="220"/>
      <c r="AK946" s="220"/>
      <c r="AL946" s="220"/>
      <c r="AM946" s="220"/>
      <c r="AN946" s="220"/>
      <c r="AO946" s="267"/>
      <c r="AP946" s="220"/>
      <c r="AQ946" s="224"/>
      <c r="AR946" s="224"/>
      <c r="AS946" s="224"/>
      <c r="AT946" s="224"/>
      <c r="AU946" s="224"/>
      <c r="AV946" s="224"/>
      <c r="AW946" s="224"/>
      <c r="AX946" s="224"/>
      <c r="AY946" s="224"/>
    </row>
    <row r="947">
      <c r="A947" s="219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5"/>
      <c r="AA947" s="225"/>
      <c r="AB947" s="225"/>
      <c r="AC947" s="225"/>
      <c r="AD947" s="225"/>
      <c r="AE947" s="225"/>
      <c r="AF947" s="225"/>
      <c r="AG947" s="220"/>
      <c r="AH947" s="220"/>
      <c r="AI947" s="220"/>
      <c r="AJ947" s="220"/>
      <c r="AK947" s="220"/>
      <c r="AL947" s="220"/>
      <c r="AM947" s="220"/>
      <c r="AN947" s="220"/>
      <c r="AO947" s="267"/>
      <c r="AP947" s="220"/>
      <c r="AQ947" s="224"/>
      <c r="AR947" s="224"/>
      <c r="AS947" s="224"/>
      <c r="AT947" s="224"/>
      <c r="AU947" s="224"/>
      <c r="AV947" s="224"/>
      <c r="AW947" s="224"/>
      <c r="AX947" s="224"/>
      <c r="AY947" s="224"/>
    </row>
    <row r="948">
      <c r="A948" s="219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5"/>
      <c r="AA948" s="225"/>
      <c r="AB948" s="225"/>
      <c r="AC948" s="225"/>
      <c r="AD948" s="225"/>
      <c r="AE948" s="225"/>
      <c r="AF948" s="225"/>
      <c r="AG948" s="220"/>
      <c r="AH948" s="220"/>
      <c r="AI948" s="220"/>
      <c r="AJ948" s="220"/>
      <c r="AK948" s="220"/>
      <c r="AL948" s="220"/>
      <c r="AM948" s="220"/>
      <c r="AN948" s="220"/>
      <c r="AO948" s="267"/>
      <c r="AP948" s="220"/>
      <c r="AQ948" s="224"/>
      <c r="AR948" s="224"/>
      <c r="AS948" s="224"/>
      <c r="AT948" s="224"/>
      <c r="AU948" s="224"/>
      <c r="AV948" s="224"/>
      <c r="AW948" s="224"/>
      <c r="AX948" s="224"/>
      <c r="AY948" s="224"/>
    </row>
    <row r="949">
      <c r="A949" s="219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5"/>
      <c r="AA949" s="225"/>
      <c r="AB949" s="225"/>
      <c r="AC949" s="225"/>
      <c r="AD949" s="225"/>
      <c r="AE949" s="225"/>
      <c r="AF949" s="225"/>
      <c r="AG949" s="220"/>
      <c r="AH949" s="220"/>
      <c r="AI949" s="220"/>
      <c r="AJ949" s="220"/>
      <c r="AK949" s="220"/>
      <c r="AL949" s="220"/>
      <c r="AM949" s="220"/>
      <c r="AN949" s="220"/>
      <c r="AO949" s="267"/>
      <c r="AP949" s="220"/>
      <c r="AQ949" s="224"/>
      <c r="AR949" s="224"/>
      <c r="AS949" s="224"/>
      <c r="AT949" s="224"/>
      <c r="AU949" s="224"/>
      <c r="AV949" s="224"/>
      <c r="AW949" s="224"/>
      <c r="AX949" s="224"/>
      <c r="AY949" s="224"/>
    </row>
    <row r="950">
      <c r="A950" s="219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5"/>
      <c r="AA950" s="225"/>
      <c r="AB950" s="225"/>
      <c r="AC950" s="225"/>
      <c r="AD950" s="225"/>
      <c r="AE950" s="225"/>
      <c r="AF950" s="225"/>
      <c r="AG950" s="220"/>
      <c r="AH950" s="220"/>
      <c r="AI950" s="220"/>
      <c r="AJ950" s="220"/>
      <c r="AK950" s="220"/>
      <c r="AL950" s="220"/>
      <c r="AM950" s="220"/>
      <c r="AN950" s="220"/>
      <c r="AO950" s="267"/>
      <c r="AP950" s="220"/>
      <c r="AQ950" s="224"/>
      <c r="AR950" s="224"/>
      <c r="AS950" s="224"/>
      <c r="AT950" s="224"/>
      <c r="AU950" s="224"/>
      <c r="AV950" s="224"/>
      <c r="AW950" s="224"/>
      <c r="AX950" s="224"/>
      <c r="AY950" s="224"/>
    </row>
    <row r="951">
      <c r="A951" s="219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5"/>
      <c r="AA951" s="225"/>
      <c r="AB951" s="225"/>
      <c r="AC951" s="225"/>
      <c r="AD951" s="225"/>
      <c r="AE951" s="225"/>
      <c r="AF951" s="225"/>
      <c r="AG951" s="220"/>
      <c r="AH951" s="220"/>
      <c r="AI951" s="220"/>
      <c r="AJ951" s="220"/>
      <c r="AK951" s="220"/>
      <c r="AL951" s="220"/>
      <c r="AM951" s="220"/>
      <c r="AN951" s="220"/>
      <c r="AO951" s="267"/>
      <c r="AP951" s="220"/>
      <c r="AQ951" s="224"/>
      <c r="AR951" s="224"/>
      <c r="AS951" s="224"/>
      <c r="AT951" s="224"/>
      <c r="AU951" s="224"/>
      <c r="AV951" s="224"/>
      <c r="AW951" s="224"/>
      <c r="AX951" s="224"/>
      <c r="AY951" s="224"/>
    </row>
    <row r="952">
      <c r="A952" s="219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5"/>
      <c r="AA952" s="225"/>
      <c r="AB952" s="225"/>
      <c r="AC952" s="225"/>
      <c r="AD952" s="225"/>
      <c r="AE952" s="225"/>
      <c r="AF952" s="225"/>
      <c r="AG952" s="220"/>
      <c r="AH952" s="220"/>
      <c r="AI952" s="220"/>
      <c r="AJ952" s="220"/>
      <c r="AK952" s="220"/>
      <c r="AL952" s="220"/>
      <c r="AM952" s="220"/>
      <c r="AN952" s="220"/>
      <c r="AO952" s="267"/>
      <c r="AP952" s="220"/>
      <c r="AQ952" s="224"/>
      <c r="AR952" s="224"/>
      <c r="AS952" s="224"/>
      <c r="AT952" s="224"/>
      <c r="AU952" s="224"/>
      <c r="AV952" s="224"/>
      <c r="AW952" s="224"/>
      <c r="AX952" s="224"/>
      <c r="AY952" s="224"/>
    </row>
    <row r="953">
      <c r="A953" s="219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5"/>
      <c r="AA953" s="225"/>
      <c r="AB953" s="225"/>
      <c r="AC953" s="225"/>
      <c r="AD953" s="225"/>
      <c r="AE953" s="225"/>
      <c r="AF953" s="225"/>
      <c r="AG953" s="220"/>
      <c r="AH953" s="220"/>
      <c r="AI953" s="220"/>
      <c r="AJ953" s="220"/>
      <c r="AK953" s="220"/>
      <c r="AL953" s="220"/>
      <c r="AM953" s="220"/>
      <c r="AN953" s="220"/>
      <c r="AO953" s="267"/>
      <c r="AP953" s="220"/>
      <c r="AQ953" s="224"/>
      <c r="AR953" s="224"/>
      <c r="AS953" s="224"/>
      <c r="AT953" s="224"/>
      <c r="AU953" s="224"/>
      <c r="AV953" s="224"/>
      <c r="AW953" s="224"/>
      <c r="AX953" s="224"/>
      <c r="AY953" s="224"/>
    </row>
    <row r="954">
      <c r="A954" s="219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5"/>
      <c r="AA954" s="225"/>
      <c r="AB954" s="225"/>
      <c r="AC954" s="225"/>
      <c r="AD954" s="225"/>
      <c r="AE954" s="225"/>
      <c r="AF954" s="225"/>
      <c r="AG954" s="220"/>
      <c r="AH954" s="220"/>
      <c r="AI954" s="220"/>
      <c r="AJ954" s="220"/>
      <c r="AK954" s="220"/>
      <c r="AL954" s="220"/>
      <c r="AM954" s="220"/>
      <c r="AN954" s="220"/>
      <c r="AO954" s="267"/>
      <c r="AP954" s="220"/>
      <c r="AQ954" s="224"/>
      <c r="AR954" s="224"/>
      <c r="AS954" s="224"/>
      <c r="AT954" s="224"/>
      <c r="AU954" s="224"/>
      <c r="AV954" s="224"/>
      <c r="AW954" s="224"/>
      <c r="AX954" s="224"/>
      <c r="AY954" s="224"/>
    </row>
    <row r="955">
      <c r="A955" s="219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5"/>
      <c r="AA955" s="225"/>
      <c r="AB955" s="225"/>
      <c r="AC955" s="225"/>
      <c r="AD955" s="225"/>
      <c r="AE955" s="225"/>
      <c r="AF955" s="225"/>
      <c r="AG955" s="220"/>
      <c r="AH955" s="220"/>
      <c r="AI955" s="220"/>
      <c r="AJ955" s="220"/>
      <c r="AK955" s="220"/>
      <c r="AL955" s="220"/>
      <c r="AM955" s="220"/>
      <c r="AN955" s="220"/>
      <c r="AO955" s="267"/>
      <c r="AP955" s="220"/>
      <c r="AQ955" s="224"/>
      <c r="AR955" s="224"/>
      <c r="AS955" s="224"/>
      <c r="AT955" s="224"/>
      <c r="AU955" s="224"/>
      <c r="AV955" s="224"/>
      <c r="AW955" s="224"/>
      <c r="AX955" s="224"/>
      <c r="AY955" s="224"/>
    </row>
    <row r="956">
      <c r="A956" s="219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5"/>
      <c r="AA956" s="225"/>
      <c r="AB956" s="225"/>
      <c r="AC956" s="225"/>
      <c r="AD956" s="225"/>
      <c r="AE956" s="225"/>
      <c r="AF956" s="225"/>
      <c r="AG956" s="220"/>
      <c r="AH956" s="220"/>
      <c r="AI956" s="220"/>
      <c r="AJ956" s="220"/>
      <c r="AK956" s="220"/>
      <c r="AL956" s="220"/>
      <c r="AM956" s="220"/>
      <c r="AN956" s="220"/>
      <c r="AO956" s="267"/>
      <c r="AP956" s="220"/>
      <c r="AQ956" s="224"/>
      <c r="AR956" s="224"/>
      <c r="AS956" s="224"/>
      <c r="AT956" s="224"/>
      <c r="AU956" s="224"/>
      <c r="AV956" s="224"/>
      <c r="AW956" s="224"/>
      <c r="AX956" s="224"/>
      <c r="AY956" s="224"/>
    </row>
    <row r="957">
      <c r="A957" s="219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5"/>
      <c r="AA957" s="225"/>
      <c r="AB957" s="225"/>
      <c r="AC957" s="225"/>
      <c r="AD957" s="225"/>
      <c r="AE957" s="225"/>
      <c r="AF957" s="225"/>
      <c r="AG957" s="220"/>
      <c r="AH957" s="220"/>
      <c r="AI957" s="220"/>
      <c r="AJ957" s="220"/>
      <c r="AK957" s="220"/>
      <c r="AL957" s="220"/>
      <c r="AM957" s="220"/>
      <c r="AN957" s="220"/>
      <c r="AO957" s="267"/>
      <c r="AP957" s="220"/>
      <c r="AQ957" s="224"/>
      <c r="AR957" s="224"/>
      <c r="AS957" s="224"/>
      <c r="AT957" s="224"/>
      <c r="AU957" s="224"/>
      <c r="AV957" s="224"/>
      <c r="AW957" s="224"/>
      <c r="AX957" s="224"/>
      <c r="AY957" s="224"/>
    </row>
    <row r="958">
      <c r="A958" s="219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5"/>
      <c r="AA958" s="225"/>
      <c r="AB958" s="225"/>
      <c r="AC958" s="225"/>
      <c r="AD958" s="225"/>
      <c r="AE958" s="225"/>
      <c r="AF958" s="225"/>
      <c r="AG958" s="220"/>
      <c r="AH958" s="220"/>
      <c r="AI958" s="220"/>
      <c r="AJ958" s="220"/>
      <c r="AK958" s="220"/>
      <c r="AL958" s="220"/>
      <c r="AM958" s="220"/>
      <c r="AN958" s="220"/>
      <c r="AO958" s="267"/>
      <c r="AP958" s="220"/>
      <c r="AQ958" s="224"/>
      <c r="AR958" s="224"/>
      <c r="AS958" s="224"/>
      <c r="AT958" s="224"/>
      <c r="AU958" s="224"/>
      <c r="AV958" s="224"/>
      <c r="AW958" s="224"/>
      <c r="AX958" s="224"/>
      <c r="AY958" s="224"/>
    </row>
    <row r="959">
      <c r="A959" s="219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5"/>
      <c r="AA959" s="225"/>
      <c r="AB959" s="225"/>
      <c r="AC959" s="225"/>
      <c r="AD959" s="225"/>
      <c r="AE959" s="225"/>
      <c r="AF959" s="225"/>
      <c r="AG959" s="220"/>
      <c r="AH959" s="220"/>
      <c r="AI959" s="220"/>
      <c r="AJ959" s="220"/>
      <c r="AK959" s="220"/>
      <c r="AL959" s="220"/>
      <c r="AM959" s="220"/>
      <c r="AN959" s="220"/>
      <c r="AO959" s="267"/>
      <c r="AP959" s="220"/>
      <c r="AQ959" s="224"/>
      <c r="AR959" s="224"/>
      <c r="AS959" s="224"/>
      <c r="AT959" s="224"/>
      <c r="AU959" s="224"/>
      <c r="AV959" s="224"/>
      <c r="AW959" s="224"/>
      <c r="AX959" s="224"/>
      <c r="AY959" s="224"/>
    </row>
    <row r="960">
      <c r="A960" s="219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5"/>
      <c r="AA960" s="225"/>
      <c r="AB960" s="225"/>
      <c r="AC960" s="225"/>
      <c r="AD960" s="225"/>
      <c r="AE960" s="225"/>
      <c r="AF960" s="225"/>
      <c r="AG960" s="220"/>
      <c r="AH960" s="220"/>
      <c r="AI960" s="220"/>
      <c r="AJ960" s="220"/>
      <c r="AK960" s="220"/>
      <c r="AL960" s="220"/>
      <c r="AM960" s="220"/>
      <c r="AN960" s="220"/>
      <c r="AO960" s="267"/>
      <c r="AP960" s="220"/>
      <c r="AQ960" s="224"/>
      <c r="AR960" s="224"/>
      <c r="AS960" s="224"/>
      <c r="AT960" s="224"/>
      <c r="AU960" s="224"/>
      <c r="AV960" s="224"/>
      <c r="AW960" s="224"/>
      <c r="AX960" s="224"/>
      <c r="AY960" s="224"/>
    </row>
    <row r="961">
      <c r="A961" s="219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5"/>
      <c r="AA961" s="225"/>
      <c r="AB961" s="225"/>
      <c r="AC961" s="225"/>
      <c r="AD961" s="225"/>
      <c r="AE961" s="225"/>
      <c r="AF961" s="225"/>
      <c r="AG961" s="220"/>
      <c r="AH961" s="220"/>
      <c r="AI961" s="220"/>
      <c r="AJ961" s="220"/>
      <c r="AK961" s="220"/>
      <c r="AL961" s="220"/>
      <c r="AM961" s="220"/>
      <c r="AN961" s="220"/>
      <c r="AO961" s="267"/>
      <c r="AP961" s="220"/>
      <c r="AQ961" s="224"/>
      <c r="AR961" s="224"/>
      <c r="AS961" s="224"/>
      <c r="AT961" s="224"/>
      <c r="AU961" s="224"/>
      <c r="AV961" s="224"/>
      <c r="AW961" s="224"/>
      <c r="AX961" s="224"/>
      <c r="AY961" s="224"/>
    </row>
    <row r="962">
      <c r="A962" s="219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5"/>
      <c r="AA962" s="225"/>
      <c r="AB962" s="225"/>
      <c r="AC962" s="225"/>
      <c r="AD962" s="225"/>
      <c r="AE962" s="225"/>
      <c r="AF962" s="225"/>
      <c r="AG962" s="220"/>
      <c r="AH962" s="220"/>
      <c r="AI962" s="220"/>
      <c r="AJ962" s="220"/>
      <c r="AK962" s="220"/>
      <c r="AL962" s="220"/>
      <c r="AM962" s="220"/>
      <c r="AN962" s="220"/>
      <c r="AO962" s="267"/>
      <c r="AP962" s="220"/>
      <c r="AQ962" s="224"/>
      <c r="AR962" s="224"/>
      <c r="AS962" s="224"/>
      <c r="AT962" s="224"/>
      <c r="AU962" s="224"/>
      <c r="AV962" s="224"/>
      <c r="AW962" s="224"/>
      <c r="AX962" s="224"/>
      <c r="AY962" s="224"/>
    </row>
    <row r="963">
      <c r="U963" s="221"/>
      <c r="V963" s="221"/>
      <c r="W963" s="221"/>
      <c r="X963" s="221"/>
      <c r="Y963" s="221"/>
      <c r="AO963" s="286"/>
    </row>
    <row r="964">
      <c r="U964" s="221"/>
      <c r="V964" s="221"/>
      <c r="W964" s="221"/>
      <c r="X964" s="221"/>
      <c r="Y964" s="221"/>
      <c r="AO964" s="286"/>
    </row>
    <row r="965">
      <c r="U965" s="221"/>
      <c r="V965" s="221"/>
      <c r="W965" s="221"/>
      <c r="X965" s="221"/>
      <c r="Y965" s="221"/>
      <c r="AO965" s="286"/>
    </row>
    <row r="966">
      <c r="U966" s="221"/>
      <c r="V966" s="221"/>
      <c r="W966" s="221"/>
      <c r="X966" s="221"/>
      <c r="Y966" s="221"/>
      <c r="AO966" s="286"/>
    </row>
    <row r="967">
      <c r="U967" s="221"/>
      <c r="V967" s="221"/>
      <c r="W967" s="221"/>
      <c r="X967" s="221"/>
      <c r="Y967" s="221"/>
      <c r="AO967" s="286"/>
    </row>
    <row r="968">
      <c r="U968" s="221"/>
      <c r="V968" s="221"/>
      <c r="W968" s="221"/>
      <c r="X968" s="221"/>
      <c r="Y968" s="221"/>
      <c r="AO968" s="286"/>
    </row>
    <row r="969">
      <c r="U969" s="221"/>
      <c r="V969" s="221"/>
      <c r="W969" s="221"/>
      <c r="X969" s="221"/>
      <c r="Y969" s="221"/>
      <c r="AO969" s="286"/>
    </row>
    <row r="970">
      <c r="U970" s="221"/>
      <c r="V970" s="221"/>
      <c r="W970" s="221"/>
      <c r="X970" s="221"/>
      <c r="Y970" s="221"/>
      <c r="AO970" s="286"/>
    </row>
    <row r="971">
      <c r="U971" s="221"/>
      <c r="V971" s="221"/>
      <c r="W971" s="221"/>
      <c r="X971" s="221"/>
      <c r="Y971" s="221"/>
      <c r="AO971" s="286"/>
    </row>
    <row r="972">
      <c r="U972" s="221"/>
      <c r="V972" s="221"/>
      <c r="W972" s="221"/>
      <c r="X972" s="221"/>
      <c r="Y972" s="221"/>
      <c r="AO972" s="286"/>
    </row>
    <row r="973">
      <c r="U973" s="221"/>
      <c r="V973" s="221"/>
      <c r="W973" s="221"/>
      <c r="X973" s="221"/>
      <c r="Y973" s="221"/>
      <c r="AO973" s="286"/>
    </row>
    <row r="974">
      <c r="U974" s="221"/>
      <c r="V974" s="221"/>
      <c r="W974" s="221"/>
      <c r="X974" s="221"/>
      <c r="Y974" s="221"/>
      <c r="AO974" s="286"/>
    </row>
    <row r="975">
      <c r="U975" s="221"/>
      <c r="V975" s="221"/>
      <c r="W975" s="221"/>
      <c r="X975" s="221"/>
      <c r="Y975" s="221"/>
      <c r="AO975" s="286"/>
    </row>
    <row r="976">
      <c r="U976" s="221"/>
      <c r="V976" s="221"/>
      <c r="W976" s="221"/>
      <c r="X976" s="221"/>
      <c r="Y976" s="221"/>
      <c r="AO976" s="286"/>
    </row>
    <row r="977">
      <c r="U977" s="221"/>
      <c r="V977" s="221"/>
      <c r="W977" s="221"/>
      <c r="X977" s="221"/>
      <c r="Y977" s="221"/>
      <c r="AO977" s="286"/>
    </row>
    <row r="978">
      <c r="U978" s="221"/>
      <c r="V978" s="221"/>
      <c r="W978" s="221"/>
      <c r="X978" s="221"/>
      <c r="Y978" s="221"/>
      <c r="AO978" s="286"/>
    </row>
    <row r="979">
      <c r="U979" s="221"/>
      <c r="V979" s="221"/>
      <c r="W979" s="221"/>
      <c r="X979" s="221"/>
      <c r="Y979" s="221"/>
      <c r="AO979" s="286"/>
    </row>
    <row r="980">
      <c r="U980" s="221"/>
      <c r="V980" s="221"/>
      <c r="W980" s="221"/>
      <c r="X980" s="221"/>
      <c r="Y980" s="221"/>
      <c r="AO980" s="286"/>
    </row>
    <row r="981">
      <c r="U981" s="221"/>
      <c r="V981" s="221"/>
      <c r="W981" s="221"/>
      <c r="X981" s="221"/>
      <c r="Y981" s="221"/>
      <c r="AO981" s="286"/>
    </row>
    <row r="982">
      <c r="U982" s="221"/>
      <c r="V982" s="221"/>
      <c r="W982" s="221"/>
      <c r="X982" s="221"/>
      <c r="Y982" s="221"/>
      <c r="AO982" s="286"/>
    </row>
    <row r="983">
      <c r="U983" s="221"/>
      <c r="V983" s="221"/>
      <c r="W983" s="221"/>
      <c r="X983" s="221"/>
      <c r="Y983" s="221"/>
      <c r="AO983" s="286"/>
    </row>
    <row r="984">
      <c r="U984" s="221"/>
      <c r="V984" s="221"/>
      <c r="W984" s="221"/>
      <c r="X984" s="221"/>
      <c r="Y984" s="221"/>
      <c r="AO984" s="286"/>
    </row>
    <row r="985">
      <c r="U985" s="221"/>
      <c r="V985" s="221"/>
      <c r="W985" s="221"/>
      <c r="X985" s="221"/>
      <c r="Y985" s="221"/>
      <c r="AO985" s="286"/>
    </row>
    <row r="986">
      <c r="U986" s="221"/>
      <c r="V986" s="221"/>
      <c r="W986" s="221"/>
      <c r="X986" s="221"/>
      <c r="Y986" s="221"/>
      <c r="AO986" s="286"/>
    </row>
    <row r="987">
      <c r="U987" s="221"/>
      <c r="V987" s="221"/>
      <c r="W987" s="221"/>
      <c r="X987" s="221"/>
      <c r="Y987" s="221"/>
      <c r="AO987" s="286"/>
    </row>
    <row r="988">
      <c r="U988" s="221"/>
      <c r="V988" s="221"/>
      <c r="W988" s="221"/>
      <c r="X988" s="221"/>
      <c r="Y988" s="221"/>
      <c r="AO988" s="286"/>
    </row>
    <row r="989">
      <c r="U989" s="221"/>
      <c r="V989" s="221"/>
      <c r="W989" s="221"/>
      <c r="X989" s="221"/>
      <c r="Y989" s="221"/>
      <c r="AO989" s="286"/>
    </row>
    <row r="990">
      <c r="U990" s="221"/>
      <c r="V990" s="221"/>
      <c r="W990" s="221"/>
      <c r="X990" s="221"/>
      <c r="Y990" s="221"/>
      <c r="AO990" s="286"/>
    </row>
    <row r="991">
      <c r="U991" s="221"/>
      <c r="V991" s="221"/>
      <c r="W991" s="221"/>
      <c r="X991" s="221"/>
      <c r="Y991" s="221"/>
      <c r="AO991" s="286"/>
    </row>
    <row r="992">
      <c r="U992" s="221"/>
      <c r="V992" s="221"/>
      <c r="W992" s="221"/>
      <c r="X992" s="221"/>
      <c r="Y992" s="221"/>
      <c r="AO992" s="286"/>
    </row>
    <row r="993">
      <c r="U993" s="221"/>
      <c r="V993" s="221"/>
      <c r="W993" s="221"/>
      <c r="X993" s="221"/>
      <c r="Y993" s="221"/>
      <c r="AO993" s="286"/>
    </row>
    <row r="994">
      <c r="U994" s="221"/>
      <c r="V994" s="221"/>
      <c r="W994" s="221"/>
      <c r="X994" s="221"/>
      <c r="Y994" s="221"/>
      <c r="AO994" s="286"/>
    </row>
    <row r="995">
      <c r="U995" s="221"/>
      <c r="V995" s="221"/>
      <c r="W995" s="221"/>
      <c r="X995" s="221"/>
      <c r="Y995" s="221"/>
      <c r="AO995" s="286"/>
    </row>
    <row r="996">
      <c r="U996" s="221"/>
      <c r="V996" s="221"/>
      <c r="W996" s="221"/>
      <c r="X996" s="221"/>
      <c r="Y996" s="221"/>
      <c r="AO996" s="286"/>
    </row>
    <row r="997">
      <c r="U997" s="221"/>
      <c r="V997" s="221"/>
      <c r="W997" s="221"/>
      <c r="X997" s="221"/>
      <c r="Y997" s="221"/>
      <c r="AO997" s="286"/>
    </row>
    <row r="998">
      <c r="U998" s="221"/>
      <c r="V998" s="221"/>
      <c r="W998" s="221"/>
      <c r="X998" s="221"/>
      <c r="Y998" s="221"/>
      <c r="AO998" s="286"/>
    </row>
    <row r="999">
      <c r="U999" s="221"/>
      <c r="V999" s="221"/>
      <c r="W999" s="221"/>
      <c r="X999" s="221"/>
      <c r="Y999" s="221"/>
      <c r="AO999" s="286"/>
    </row>
  </sheetData>
  <mergeCells count="10">
    <mergeCell ref="AK1:AO1"/>
    <mergeCell ref="AP1:AT1"/>
    <mergeCell ref="AU1:AY1"/>
    <mergeCell ref="B1:F1"/>
    <mergeCell ref="G1:K1"/>
    <mergeCell ref="L1:P1"/>
    <mergeCell ref="Q1:U1"/>
    <mergeCell ref="V1:Z1"/>
    <mergeCell ref="AA1:AE1"/>
    <mergeCell ref="AF1:AJ1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86"/>
    <col customWidth="1" min="2" max="51" width="15.57"/>
    <col customWidth="1" min="52" max="63" width="8.71"/>
  </cols>
  <sheetData>
    <row r="1" ht="14.25" customHeight="1">
      <c r="A1" s="3" t="s">
        <v>0</v>
      </c>
      <c r="B1" s="6" t="s">
        <v>2</v>
      </c>
      <c r="C1" s="7"/>
      <c r="D1" s="7"/>
      <c r="E1" s="7"/>
      <c r="F1" s="9"/>
      <c r="G1" s="6" t="s">
        <v>4</v>
      </c>
      <c r="H1" s="7"/>
      <c r="I1" s="7"/>
      <c r="J1" s="7"/>
      <c r="K1" s="9"/>
      <c r="L1" s="6" t="s">
        <v>5</v>
      </c>
      <c r="M1" s="7"/>
      <c r="N1" s="7"/>
      <c r="O1" s="7"/>
      <c r="P1" s="9"/>
      <c r="Q1" s="6" t="s">
        <v>7</v>
      </c>
      <c r="R1" s="7"/>
      <c r="S1" s="7"/>
      <c r="T1" s="7"/>
      <c r="U1" s="9"/>
      <c r="V1" s="6" t="s">
        <v>8</v>
      </c>
      <c r="W1" s="7"/>
      <c r="X1" s="7"/>
      <c r="Y1" s="7"/>
      <c r="Z1" s="9"/>
      <c r="AA1" s="6" t="s">
        <v>9</v>
      </c>
      <c r="AB1" s="7"/>
      <c r="AC1" s="7"/>
      <c r="AD1" s="7"/>
      <c r="AE1" s="9"/>
      <c r="AF1" s="16" t="s">
        <v>11</v>
      </c>
      <c r="AG1" s="17"/>
      <c r="AH1" s="17"/>
      <c r="AI1" s="17"/>
      <c r="AJ1" s="19"/>
      <c r="AK1" s="21" t="s">
        <v>12</v>
      </c>
      <c r="AL1" s="7"/>
      <c r="AM1" s="7"/>
      <c r="AN1" s="7"/>
      <c r="AO1" s="9"/>
      <c r="AP1" s="25" t="s">
        <v>14</v>
      </c>
      <c r="AQ1" s="7"/>
      <c r="AR1" s="7"/>
      <c r="AS1" s="7"/>
      <c r="AT1" s="9"/>
      <c r="AU1" s="26" t="s">
        <v>15</v>
      </c>
      <c r="AV1" s="7"/>
      <c r="AW1" s="7"/>
      <c r="AX1" s="7"/>
      <c r="AY1" s="9"/>
      <c r="AZ1" s="284"/>
      <c r="BA1" s="284"/>
      <c r="BB1" s="284"/>
      <c r="BC1" s="284"/>
      <c r="BD1" s="284"/>
      <c r="BE1" s="284"/>
      <c r="BF1" s="284"/>
      <c r="BG1" s="284"/>
      <c r="BH1" s="284"/>
      <c r="BI1" s="284"/>
      <c r="BJ1" s="284"/>
      <c r="BK1" s="284"/>
    </row>
    <row r="2" ht="14.25" customHeight="1">
      <c r="A2" s="3"/>
      <c r="B2" s="28" t="s">
        <v>16</v>
      </c>
      <c r="C2" s="28" t="s">
        <v>17</v>
      </c>
      <c r="D2" s="28" t="s">
        <v>18</v>
      </c>
      <c r="E2" s="28" t="s">
        <v>20</v>
      </c>
      <c r="F2" s="28" t="s">
        <v>21</v>
      </c>
      <c r="G2" s="28" t="s">
        <v>16</v>
      </c>
      <c r="H2" s="28" t="s">
        <v>17</v>
      </c>
      <c r="I2" s="28" t="s">
        <v>18</v>
      </c>
      <c r="J2" s="28" t="s">
        <v>20</v>
      </c>
      <c r="K2" s="28" t="s">
        <v>21</v>
      </c>
      <c r="L2" s="28" t="s">
        <v>16</v>
      </c>
      <c r="M2" s="28" t="s">
        <v>17</v>
      </c>
      <c r="N2" s="28" t="s">
        <v>18</v>
      </c>
      <c r="O2" s="28" t="s">
        <v>20</v>
      </c>
      <c r="P2" s="28" t="s">
        <v>21</v>
      </c>
      <c r="Q2" s="28" t="s">
        <v>16</v>
      </c>
      <c r="R2" s="28" t="s">
        <v>17</v>
      </c>
      <c r="S2" s="28" t="s">
        <v>18</v>
      </c>
      <c r="T2" s="28" t="s">
        <v>20</v>
      </c>
      <c r="U2" s="28" t="s">
        <v>21</v>
      </c>
      <c r="V2" s="28" t="s">
        <v>16</v>
      </c>
      <c r="W2" s="28" t="s">
        <v>17</v>
      </c>
      <c r="X2" s="28" t="s">
        <v>18</v>
      </c>
      <c r="Y2" s="28" t="s">
        <v>20</v>
      </c>
      <c r="Z2" s="28" t="s">
        <v>21</v>
      </c>
      <c r="AA2" s="28" t="s">
        <v>16</v>
      </c>
      <c r="AB2" s="28" t="s">
        <v>17</v>
      </c>
      <c r="AC2" s="28" t="s">
        <v>18</v>
      </c>
      <c r="AD2" s="28" t="s">
        <v>20</v>
      </c>
      <c r="AE2" s="25" t="s">
        <v>21</v>
      </c>
      <c r="AF2" s="37" t="s">
        <v>16</v>
      </c>
      <c r="AG2" s="38" t="s">
        <v>17</v>
      </c>
      <c r="AH2" s="38" t="s">
        <v>18</v>
      </c>
      <c r="AI2" s="38" t="s">
        <v>20</v>
      </c>
      <c r="AJ2" s="39" t="s">
        <v>21</v>
      </c>
      <c r="AK2" s="243" t="s">
        <v>16</v>
      </c>
      <c r="AL2" s="28" t="s">
        <v>17</v>
      </c>
      <c r="AM2" s="28" t="s">
        <v>18</v>
      </c>
      <c r="AN2" s="28" t="s">
        <v>20</v>
      </c>
      <c r="AO2" s="28" t="s">
        <v>21</v>
      </c>
      <c r="AP2" s="28" t="s">
        <v>16</v>
      </c>
      <c r="AQ2" s="28" t="s">
        <v>17</v>
      </c>
      <c r="AR2" s="28" t="s">
        <v>18</v>
      </c>
      <c r="AS2" s="28" t="s">
        <v>20</v>
      </c>
      <c r="AT2" s="28" t="s">
        <v>21</v>
      </c>
      <c r="AU2" s="42" t="s">
        <v>16</v>
      </c>
      <c r="AV2" s="42" t="s">
        <v>17</v>
      </c>
      <c r="AW2" s="42" t="s">
        <v>18</v>
      </c>
      <c r="AX2" s="42" t="s">
        <v>20</v>
      </c>
      <c r="AY2" s="42" t="s">
        <v>21</v>
      </c>
      <c r="AZ2" s="284"/>
      <c r="BA2" s="284"/>
      <c r="BB2" s="284"/>
      <c r="BC2" s="284"/>
      <c r="BD2" s="284"/>
      <c r="BE2" s="284"/>
      <c r="BF2" s="284"/>
      <c r="BG2" s="284"/>
      <c r="BH2" s="284"/>
      <c r="BI2" s="284"/>
      <c r="BJ2" s="284"/>
      <c r="BK2" s="284"/>
    </row>
    <row r="3" ht="14.25" customHeight="1">
      <c r="A3" s="44">
        <v>46082.0</v>
      </c>
      <c r="B3" s="50">
        <v>6.957E7</v>
      </c>
      <c r="C3" s="50"/>
      <c r="D3" s="50">
        <v>1.136E7</v>
      </c>
      <c r="E3" s="50">
        <f t="shared" ref="E3:E33" si="2">sum(B3:D3)</f>
        <v>80930000</v>
      </c>
      <c r="F3" s="50"/>
      <c r="G3" s="50">
        <v>1.84E7</v>
      </c>
      <c r="H3" s="50">
        <v>1.56E7</v>
      </c>
      <c r="I3" s="50">
        <v>4.297E7</v>
      </c>
      <c r="J3" s="50">
        <f t="shared" ref="J3:J33" si="3">sum(G3:I3)</f>
        <v>76970000</v>
      </c>
      <c r="K3" s="50"/>
      <c r="L3" s="56">
        <v>2.42E7</v>
      </c>
      <c r="M3" s="56">
        <v>2.05E7</v>
      </c>
      <c r="N3" s="56">
        <v>6.204E7</v>
      </c>
      <c r="O3" s="56">
        <f t="shared" ref="O3:O33" si="4">sum(L3:N3)</f>
        <v>106740000</v>
      </c>
      <c r="P3" s="56">
        <v>0.0</v>
      </c>
      <c r="Q3" s="50">
        <f>MARET!E9-R3-S3</f>
        <v>57740000</v>
      </c>
      <c r="R3" s="50">
        <v>0.0</v>
      </c>
      <c r="S3" s="50">
        <v>0.0</v>
      </c>
      <c r="T3" s="50">
        <f t="shared" ref="T3:T33" si="5">sum(Q3:S3)</f>
        <v>57740000</v>
      </c>
      <c r="U3" s="64"/>
      <c r="V3" s="66">
        <v>1.39E7</v>
      </c>
      <c r="W3" s="68">
        <v>2.916E7</v>
      </c>
      <c r="X3" s="68">
        <v>0.0</v>
      </c>
      <c r="Y3" s="68">
        <f t="shared" ref="Y3:Y33" si="6">sum(V3:X3)</f>
        <v>43060000</v>
      </c>
      <c r="Z3" s="73"/>
      <c r="AA3" s="73">
        <v>7740000.0</v>
      </c>
      <c r="AB3" s="73"/>
      <c r="AC3" s="73"/>
      <c r="AD3" s="50">
        <f t="shared" ref="AD3:AD33" si="7">sum(AA3:AC3)</f>
        <v>7740000</v>
      </c>
      <c r="AF3" s="73">
        <f>MARET!H9-AG3-AH3</f>
        <v>16080000</v>
      </c>
      <c r="AG3" s="50">
        <v>1.22E7</v>
      </c>
      <c r="AH3" s="50">
        <v>1.341E7</v>
      </c>
      <c r="AI3" s="50">
        <f t="shared" ref="AI3:AI33" si="8">AF3+AG3+AH3</f>
        <v>41690000</v>
      </c>
      <c r="AJ3" s="73">
        <v>0.0</v>
      </c>
      <c r="AK3" s="50">
        <v>7500000.0</v>
      </c>
      <c r="AL3" s="82">
        <v>0.0</v>
      </c>
      <c r="AM3" s="82">
        <f>10700000+22800000</f>
        <v>33500000</v>
      </c>
      <c r="AN3" s="50">
        <f t="shared" ref="AN3:AN33" si="9">sum(AK3:AM3)</f>
        <v>41000000</v>
      </c>
      <c r="AO3" s="82">
        <v>0.0</v>
      </c>
      <c r="AP3" s="82">
        <v>7.604E7</v>
      </c>
      <c r="AQ3" s="83">
        <v>0.0</v>
      </c>
      <c r="AR3" s="83">
        <v>0.0</v>
      </c>
      <c r="AS3" s="50">
        <f t="shared" ref="AS3:AS6" si="10">sum(AP3:AR3)</f>
        <v>76040000</v>
      </c>
      <c r="AT3" s="84"/>
      <c r="AU3" s="86">
        <f t="shared" ref="AU3:AW3" si="1">SUM(B3,G3,L3,Q3,V3,AA3,AF3,AK3,AP3)</f>
        <v>291170000</v>
      </c>
      <c r="AV3" s="86">
        <f t="shared" si="1"/>
        <v>77460000</v>
      </c>
      <c r="AW3" s="86">
        <f t="shared" si="1"/>
        <v>163280000</v>
      </c>
      <c r="AX3" s="86">
        <f t="shared" ref="AX3:AX33" si="12">E3+J3+O3+T3+Y3+AD3+AI3+AN3+AS3</f>
        <v>531910000</v>
      </c>
      <c r="AY3" s="86"/>
      <c r="AZ3" s="284"/>
      <c r="BA3" s="284"/>
      <c r="BB3" s="284"/>
      <c r="BC3" s="284"/>
      <c r="BD3" s="284"/>
      <c r="BE3" s="284"/>
      <c r="BF3" s="284"/>
      <c r="BG3" s="284"/>
      <c r="BH3" s="284"/>
      <c r="BI3" s="284"/>
      <c r="BJ3" s="284"/>
      <c r="BK3" s="284"/>
    </row>
    <row r="4" ht="14.25" customHeight="1">
      <c r="A4" s="44">
        <v>46083.0</v>
      </c>
      <c r="B4" s="50">
        <f>94620000-D4</f>
        <v>81520000</v>
      </c>
      <c r="C4" s="50"/>
      <c r="D4" s="50">
        <v>1.31E7</v>
      </c>
      <c r="E4" s="50">
        <f t="shared" si="2"/>
        <v>94620000</v>
      </c>
      <c r="F4" s="50"/>
      <c r="G4" s="50">
        <v>2.092E7</v>
      </c>
      <c r="H4" s="50">
        <v>0.0</v>
      </c>
      <c r="I4" s="50">
        <v>0.0</v>
      </c>
      <c r="J4" s="50">
        <f t="shared" si="3"/>
        <v>20920000</v>
      </c>
      <c r="K4" s="50"/>
      <c r="L4" s="56">
        <v>2.108E7</v>
      </c>
      <c r="M4" s="56"/>
      <c r="N4" s="56">
        <v>6.107E7</v>
      </c>
      <c r="O4" s="56">
        <f t="shared" si="4"/>
        <v>82150000</v>
      </c>
      <c r="P4" s="56"/>
      <c r="Q4" s="50">
        <f>MARET!E10-R4-S4</f>
        <v>49960000</v>
      </c>
      <c r="R4" s="50">
        <v>0.0</v>
      </c>
      <c r="S4" s="50">
        <v>0.0</v>
      </c>
      <c r="T4" s="50">
        <f t="shared" si="5"/>
        <v>49960000</v>
      </c>
      <c r="U4" s="97"/>
      <c r="V4" s="66">
        <v>3.235E7</v>
      </c>
      <c r="W4" s="68"/>
      <c r="X4" s="68"/>
      <c r="Y4" s="68">
        <f t="shared" si="6"/>
        <v>32350000</v>
      </c>
      <c r="Z4" s="98"/>
      <c r="AA4" s="73">
        <v>7440000.0</v>
      </c>
      <c r="AB4" s="73">
        <v>6020000.0</v>
      </c>
      <c r="AC4" s="73"/>
      <c r="AD4" s="50">
        <f t="shared" si="7"/>
        <v>13460000</v>
      </c>
      <c r="AE4" s="73"/>
      <c r="AF4" s="73">
        <f>MARET!H10-AG4-AH4</f>
        <v>16800000</v>
      </c>
      <c r="AG4" s="101">
        <v>0.0</v>
      </c>
      <c r="AH4" s="50">
        <v>1.22E7</v>
      </c>
      <c r="AI4" s="50">
        <f t="shared" si="8"/>
        <v>29000000</v>
      </c>
      <c r="AJ4" s="101">
        <v>0.0</v>
      </c>
      <c r="AK4" s="101">
        <v>0.0</v>
      </c>
      <c r="AL4" s="103">
        <v>0.0</v>
      </c>
      <c r="AM4" s="103">
        <v>8600000.0</v>
      </c>
      <c r="AN4" s="50">
        <f t="shared" si="9"/>
        <v>8600000</v>
      </c>
      <c r="AO4" s="103">
        <v>0.0</v>
      </c>
      <c r="AP4" s="103">
        <v>0.0</v>
      </c>
      <c r="AQ4" s="83">
        <v>7800000.0</v>
      </c>
      <c r="AR4" s="83">
        <v>8010000.0</v>
      </c>
      <c r="AS4" s="50">
        <f t="shared" si="10"/>
        <v>15810000</v>
      </c>
      <c r="AT4" s="84"/>
      <c r="AU4" s="86">
        <f t="shared" ref="AU4:AW4" si="11">SUM(B4,G4,L4,Q4,V4,AA4,AF4,AK4,AP4)</f>
        <v>230070000</v>
      </c>
      <c r="AV4" s="86">
        <f t="shared" si="11"/>
        <v>13820000</v>
      </c>
      <c r="AW4" s="86">
        <f t="shared" si="11"/>
        <v>102980000</v>
      </c>
      <c r="AX4" s="86">
        <f t="shared" si="12"/>
        <v>346870000</v>
      </c>
      <c r="AY4" s="86"/>
      <c r="AZ4" s="284"/>
      <c r="BA4" s="284"/>
      <c r="BB4" s="284"/>
      <c r="BC4" s="284"/>
      <c r="BD4" s="284"/>
      <c r="BE4" s="284"/>
      <c r="BF4" s="284"/>
      <c r="BG4" s="284"/>
      <c r="BH4" s="284"/>
      <c r="BI4" s="284"/>
      <c r="BJ4" s="284"/>
      <c r="BK4" s="284"/>
    </row>
    <row r="5" ht="14.25" customHeight="1">
      <c r="A5" s="44">
        <v>46084.0</v>
      </c>
      <c r="B5" s="136"/>
      <c r="C5" s="50">
        <v>3930000.0</v>
      </c>
      <c r="D5" s="50">
        <v>6200000.0</v>
      </c>
      <c r="E5" s="50">
        <f t="shared" si="2"/>
        <v>10130000</v>
      </c>
      <c r="F5" s="50"/>
      <c r="G5" s="50">
        <v>0.0</v>
      </c>
      <c r="H5" s="50">
        <v>0.0</v>
      </c>
      <c r="I5" s="50">
        <v>0.0</v>
      </c>
      <c r="J5" s="50">
        <f t="shared" si="3"/>
        <v>0</v>
      </c>
      <c r="K5" s="50"/>
      <c r="L5" s="56">
        <v>1.23E7</v>
      </c>
      <c r="M5" s="56">
        <v>1.152E7</v>
      </c>
      <c r="N5" s="56">
        <v>6750000.0</v>
      </c>
      <c r="O5" s="56">
        <f t="shared" si="4"/>
        <v>30570000</v>
      </c>
      <c r="P5" s="56"/>
      <c r="Q5" s="50">
        <f>MARET!E11-R5-S5</f>
        <v>43600000</v>
      </c>
      <c r="R5" s="50">
        <v>0.0</v>
      </c>
      <c r="S5" s="50">
        <v>0.0</v>
      </c>
      <c r="T5" s="50">
        <f t="shared" si="5"/>
        <v>43600000</v>
      </c>
      <c r="U5" s="64"/>
      <c r="V5" s="66">
        <v>1.018E7</v>
      </c>
      <c r="W5" s="68"/>
      <c r="X5" s="68"/>
      <c r="Y5" s="68">
        <f t="shared" si="6"/>
        <v>10180000</v>
      </c>
      <c r="Z5" s="73"/>
      <c r="AA5" s="73">
        <v>8584000.0</v>
      </c>
      <c r="AB5" s="73"/>
      <c r="AC5" s="73"/>
      <c r="AD5" s="50">
        <f t="shared" si="7"/>
        <v>8584000</v>
      </c>
      <c r="AE5" s="73"/>
      <c r="AF5" s="73">
        <f>MARET!H11-AG5-AH5</f>
        <v>19480000</v>
      </c>
      <c r="AG5" s="50">
        <v>0.0</v>
      </c>
      <c r="AH5" s="50">
        <v>7500000.0</v>
      </c>
      <c r="AI5" s="50">
        <f t="shared" si="8"/>
        <v>26980000</v>
      </c>
      <c r="AJ5" s="73">
        <v>0.0</v>
      </c>
      <c r="AK5" s="50">
        <v>6600000.0</v>
      </c>
      <c r="AL5" s="82">
        <v>0.0</v>
      </c>
      <c r="AM5" s="82">
        <v>0.0</v>
      </c>
      <c r="AN5" s="50">
        <f t="shared" si="9"/>
        <v>6600000</v>
      </c>
      <c r="AO5" s="82">
        <v>0.0</v>
      </c>
      <c r="AP5" s="82">
        <v>1.14E7</v>
      </c>
      <c r="AQ5" s="83">
        <v>5600000.0</v>
      </c>
      <c r="AR5" s="83">
        <v>0.0</v>
      </c>
      <c r="AS5" s="50">
        <f t="shared" si="10"/>
        <v>17000000</v>
      </c>
      <c r="AT5" s="84"/>
      <c r="AU5" s="86">
        <f t="shared" ref="AU5:AW5" si="13">SUM(B5,G5,L5,Q5,V5,AA5,AF5,AK5,AP5)</f>
        <v>112144000</v>
      </c>
      <c r="AV5" s="86">
        <f t="shared" si="13"/>
        <v>21050000</v>
      </c>
      <c r="AW5" s="86">
        <f t="shared" si="13"/>
        <v>20450000</v>
      </c>
      <c r="AX5" s="86">
        <f t="shared" si="12"/>
        <v>153644000</v>
      </c>
      <c r="AY5" s="86"/>
      <c r="AZ5" s="284"/>
      <c r="BA5" s="284"/>
      <c r="BB5" s="284"/>
      <c r="BC5" s="284"/>
      <c r="BD5" s="284"/>
      <c r="BE5" s="284"/>
      <c r="BF5" s="284"/>
      <c r="BG5" s="284"/>
      <c r="BH5" s="284"/>
      <c r="BI5" s="284"/>
      <c r="BJ5" s="284"/>
      <c r="BK5" s="284"/>
    </row>
    <row r="6" ht="14.25" customHeight="1">
      <c r="A6" s="44">
        <v>46085.0</v>
      </c>
      <c r="B6" s="50"/>
      <c r="C6" s="50"/>
      <c r="D6" s="50">
        <v>1.429E7</v>
      </c>
      <c r="E6" s="50">
        <f t="shared" si="2"/>
        <v>14290000</v>
      </c>
      <c r="F6" s="50"/>
      <c r="G6" s="50">
        <v>5800000.0</v>
      </c>
      <c r="H6" s="50">
        <v>1.824E7</v>
      </c>
      <c r="I6" s="50"/>
      <c r="J6" s="50">
        <f t="shared" si="3"/>
        <v>24040000</v>
      </c>
      <c r="K6" s="50"/>
      <c r="L6" s="56">
        <v>0.0</v>
      </c>
      <c r="M6" s="56">
        <v>1.02E7</v>
      </c>
      <c r="N6" s="56">
        <v>1.34E7</v>
      </c>
      <c r="O6" s="56">
        <f t="shared" si="4"/>
        <v>23600000</v>
      </c>
      <c r="P6" s="56"/>
      <c r="Q6" s="50">
        <f>MARET!E12-R6-S6</f>
        <v>63420000</v>
      </c>
      <c r="R6" s="50">
        <v>0.0</v>
      </c>
      <c r="S6" s="50">
        <v>0.0</v>
      </c>
      <c r="T6" s="50">
        <f t="shared" si="5"/>
        <v>63420000</v>
      </c>
      <c r="U6" s="64"/>
      <c r="V6" s="66">
        <v>2.814E7</v>
      </c>
      <c r="W6" s="68"/>
      <c r="X6" s="68"/>
      <c r="Y6" s="68">
        <f t="shared" si="6"/>
        <v>28140000</v>
      </c>
      <c r="Z6" s="73"/>
      <c r="AA6" s="73"/>
      <c r="AB6" s="73"/>
      <c r="AC6" s="73"/>
      <c r="AD6" s="50">
        <f t="shared" si="7"/>
        <v>0</v>
      </c>
      <c r="AE6" s="73"/>
      <c r="AF6" s="73">
        <f>MARET!H12-AG6-AH6</f>
        <v>10000000</v>
      </c>
      <c r="AG6" s="50">
        <v>0.0</v>
      </c>
      <c r="AH6" s="50">
        <v>1.38E7</v>
      </c>
      <c r="AI6" s="50">
        <f t="shared" si="8"/>
        <v>23800000</v>
      </c>
      <c r="AJ6" s="104">
        <v>0.0</v>
      </c>
      <c r="AK6" s="50">
        <v>1.0E7</v>
      </c>
      <c r="AL6" s="82">
        <v>0.0</v>
      </c>
      <c r="AM6" s="82">
        <v>6200000.0</v>
      </c>
      <c r="AN6" s="50">
        <f t="shared" si="9"/>
        <v>16200000</v>
      </c>
      <c r="AO6" s="82">
        <v>0.0</v>
      </c>
      <c r="AP6" s="82">
        <v>1.55E7</v>
      </c>
      <c r="AQ6" s="83">
        <v>0.0</v>
      </c>
      <c r="AR6" s="83">
        <v>0.0</v>
      </c>
      <c r="AS6" s="50">
        <f t="shared" si="10"/>
        <v>15500000</v>
      </c>
      <c r="AT6" s="84"/>
      <c r="AU6" s="86">
        <f t="shared" ref="AU6:AW6" si="14">SUM(B6,G6,L6,Q6,V6,AA6,AF6,AK6,AP6)</f>
        <v>132860000</v>
      </c>
      <c r="AV6" s="86">
        <f t="shared" si="14"/>
        <v>28440000</v>
      </c>
      <c r="AW6" s="86">
        <f t="shared" si="14"/>
        <v>47690000</v>
      </c>
      <c r="AX6" s="86">
        <f t="shared" si="12"/>
        <v>208990000</v>
      </c>
      <c r="AY6" s="86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</row>
    <row r="7" ht="14.25" customHeight="1">
      <c r="A7" s="44">
        <v>46086.0</v>
      </c>
      <c r="B7" s="50"/>
      <c r="C7" s="50">
        <v>4100000.0</v>
      </c>
      <c r="D7" s="50">
        <v>2.98E7</v>
      </c>
      <c r="E7" s="50">
        <f t="shared" si="2"/>
        <v>33900000</v>
      </c>
      <c r="F7" s="50"/>
      <c r="G7" s="50">
        <v>1.69E7</v>
      </c>
      <c r="H7" s="50"/>
      <c r="I7" s="50"/>
      <c r="J7" s="50">
        <f t="shared" si="3"/>
        <v>16900000</v>
      </c>
      <c r="K7" s="50"/>
      <c r="L7" s="56">
        <v>1.58E7</v>
      </c>
      <c r="M7" s="94">
        <v>2.33E7</v>
      </c>
      <c r="N7" s="56">
        <v>1.125E7</v>
      </c>
      <c r="O7" s="56">
        <f t="shared" si="4"/>
        <v>50350000</v>
      </c>
      <c r="P7" s="94"/>
      <c r="Q7" s="50">
        <f>MARET!E13-R7-S7</f>
        <v>0</v>
      </c>
      <c r="R7" s="122">
        <v>0.0</v>
      </c>
      <c r="S7" s="122">
        <v>8.186E7</v>
      </c>
      <c r="T7" s="50">
        <f t="shared" si="5"/>
        <v>81860000</v>
      </c>
      <c r="U7" s="123"/>
      <c r="V7" s="184"/>
      <c r="W7" s="68">
        <v>1.14E7</v>
      </c>
      <c r="X7" s="68"/>
      <c r="Y7" s="68">
        <f t="shared" si="6"/>
        <v>11400000</v>
      </c>
      <c r="Z7" s="98"/>
      <c r="AA7" s="73"/>
      <c r="AB7" s="73">
        <v>3220000.0</v>
      </c>
      <c r="AC7" s="73">
        <v>6880000.0</v>
      </c>
      <c r="AD7" s="50">
        <f t="shared" si="7"/>
        <v>10100000</v>
      </c>
      <c r="AE7" s="73"/>
      <c r="AF7" s="73">
        <f>MARET!H13-AG7-AH7</f>
        <v>27540000</v>
      </c>
      <c r="AG7" s="50">
        <v>0.0</v>
      </c>
      <c r="AH7" s="50">
        <v>0.0</v>
      </c>
      <c r="AI7" s="50">
        <f t="shared" si="8"/>
        <v>27540000</v>
      </c>
      <c r="AJ7" s="50">
        <v>0.0</v>
      </c>
      <c r="AK7" s="50">
        <v>1.916E7</v>
      </c>
      <c r="AL7" s="82">
        <v>0.0</v>
      </c>
      <c r="AM7" s="82">
        <v>1.64E7</v>
      </c>
      <c r="AN7" s="50">
        <f t="shared" si="9"/>
        <v>35560000</v>
      </c>
      <c r="AO7" s="82">
        <v>0.0</v>
      </c>
      <c r="AP7" s="82">
        <v>0.0</v>
      </c>
      <c r="AQ7" s="83">
        <v>0.0</v>
      </c>
      <c r="AR7" s="83">
        <v>0.0</v>
      </c>
      <c r="AS7" s="50">
        <v>0.0</v>
      </c>
      <c r="AT7" s="84"/>
      <c r="AU7" s="86">
        <f t="shared" ref="AU7:AW7" si="15">SUM(B7,G7,L7,Q7,V7,AA7,AF7,AK7,AP7)</f>
        <v>79400000</v>
      </c>
      <c r="AV7" s="86">
        <f t="shared" si="15"/>
        <v>42020000</v>
      </c>
      <c r="AW7" s="86">
        <f t="shared" si="15"/>
        <v>146190000</v>
      </c>
      <c r="AX7" s="86">
        <f t="shared" si="12"/>
        <v>267610000</v>
      </c>
      <c r="AY7" s="86"/>
      <c r="AZ7" s="284"/>
      <c r="BA7" s="284"/>
      <c r="BB7" s="284"/>
      <c r="BC7" s="284"/>
      <c r="BD7" s="284"/>
      <c r="BE7" s="284"/>
      <c r="BF7" s="284"/>
      <c r="BG7" s="284"/>
      <c r="BH7" s="284"/>
      <c r="BI7" s="284"/>
      <c r="BJ7" s="284"/>
      <c r="BK7" s="284"/>
    </row>
    <row r="8" ht="14.25" customHeight="1">
      <c r="A8" s="44">
        <v>46087.0</v>
      </c>
      <c r="B8" s="136">
        <v>2.975E7</v>
      </c>
      <c r="C8" s="50">
        <v>1.104E7</v>
      </c>
      <c r="D8" s="50"/>
      <c r="E8" s="50">
        <f t="shared" si="2"/>
        <v>40790000</v>
      </c>
      <c r="F8" s="50"/>
      <c r="G8" s="285">
        <v>2.07E7</v>
      </c>
      <c r="H8" s="50">
        <v>5800000.0</v>
      </c>
      <c r="I8" s="50"/>
      <c r="J8" s="50">
        <f t="shared" si="3"/>
        <v>26500000</v>
      </c>
      <c r="K8" s="50"/>
      <c r="L8" s="56">
        <v>2.958E7</v>
      </c>
      <c r="M8" s="56"/>
      <c r="N8" s="56">
        <v>3.207E7</v>
      </c>
      <c r="O8" s="56">
        <f t="shared" si="4"/>
        <v>61650000</v>
      </c>
      <c r="P8" s="56"/>
      <c r="Q8" s="50">
        <f>MARET!E14-R8-S8</f>
        <v>12200000</v>
      </c>
      <c r="R8" s="50">
        <v>0.0</v>
      </c>
      <c r="S8" s="50">
        <v>1.136E7</v>
      </c>
      <c r="T8" s="50">
        <f t="shared" si="5"/>
        <v>23560000</v>
      </c>
      <c r="U8" s="64"/>
      <c r="V8" s="66">
        <v>2.47E7</v>
      </c>
      <c r="W8" s="68"/>
      <c r="X8" s="68"/>
      <c r="Y8" s="68">
        <f t="shared" si="6"/>
        <v>24700000</v>
      </c>
      <c r="Z8" s="73"/>
      <c r="AA8" s="73"/>
      <c r="AB8" s="73"/>
      <c r="AC8" s="73"/>
      <c r="AD8" s="50">
        <f t="shared" si="7"/>
        <v>0</v>
      </c>
      <c r="AE8" s="73"/>
      <c r="AF8" s="73">
        <f>MARET!H14-AG8-AH8</f>
        <v>6000000</v>
      </c>
      <c r="AG8" s="101">
        <v>0.0</v>
      </c>
      <c r="AH8" s="104">
        <v>0.0</v>
      </c>
      <c r="AI8" s="50">
        <f t="shared" si="8"/>
        <v>6000000</v>
      </c>
      <c r="AJ8" s="101">
        <v>0.0</v>
      </c>
      <c r="AK8" s="101">
        <v>5.7E7</v>
      </c>
      <c r="AL8" s="82">
        <v>3.312E7</v>
      </c>
      <c r="AM8" s="103">
        <v>1.14E7</v>
      </c>
      <c r="AN8" s="50">
        <f t="shared" si="9"/>
        <v>101520000</v>
      </c>
      <c r="AO8" s="103">
        <v>0.0</v>
      </c>
      <c r="AP8" s="136">
        <v>0.0</v>
      </c>
      <c r="AQ8" s="83">
        <v>0.0</v>
      </c>
      <c r="AR8" s="83">
        <v>0.0</v>
      </c>
      <c r="AS8" s="50">
        <f>sum(AP8:AR8)</f>
        <v>0</v>
      </c>
      <c r="AT8" s="84"/>
      <c r="AU8" s="86">
        <f t="shared" ref="AU8:AW8" si="16">SUM(B8,G8,L8,Q8,V8,AA8,AF8,AK8,AP8)</f>
        <v>179930000</v>
      </c>
      <c r="AV8" s="86">
        <f t="shared" si="16"/>
        <v>49960000</v>
      </c>
      <c r="AW8" s="86">
        <f t="shared" si="16"/>
        <v>54830000</v>
      </c>
      <c r="AX8" s="86">
        <f t="shared" si="12"/>
        <v>284720000</v>
      </c>
      <c r="AY8" s="86"/>
      <c r="AZ8" s="284"/>
      <c r="BA8" s="284"/>
      <c r="BB8" s="284"/>
      <c r="BC8" s="284"/>
      <c r="BD8" s="284"/>
      <c r="BE8" s="284"/>
      <c r="BF8" s="284"/>
      <c r="BG8" s="284"/>
      <c r="BH8" s="284"/>
      <c r="BI8" s="284"/>
      <c r="BJ8" s="284"/>
      <c r="BK8" s="284"/>
    </row>
    <row r="9" ht="14.25" customHeight="1">
      <c r="A9" s="44">
        <v>46088.0</v>
      </c>
      <c r="B9" s="50">
        <v>6.22E7</v>
      </c>
      <c r="C9" s="50">
        <v>2.396E7</v>
      </c>
      <c r="D9" s="50">
        <v>1.035E7</v>
      </c>
      <c r="E9" s="50">
        <f t="shared" si="2"/>
        <v>96510000</v>
      </c>
      <c r="F9" s="50"/>
      <c r="G9" s="285">
        <v>4.1145E7</v>
      </c>
      <c r="H9" s="50"/>
      <c r="I9" s="50"/>
      <c r="J9" s="50">
        <f t="shared" si="3"/>
        <v>41145000</v>
      </c>
      <c r="K9" s="50"/>
      <c r="L9" s="56">
        <v>5.564E7</v>
      </c>
      <c r="M9" s="56"/>
      <c r="N9" s="56">
        <v>4.072E7</v>
      </c>
      <c r="O9" s="56">
        <f t="shared" si="4"/>
        <v>96360000</v>
      </c>
      <c r="P9" s="56"/>
      <c r="Q9" s="50">
        <f>MARET!E15-R9-S9</f>
        <v>78310000</v>
      </c>
      <c r="R9" s="50">
        <v>0.0</v>
      </c>
      <c r="S9" s="50">
        <v>5.95E7</v>
      </c>
      <c r="T9" s="50">
        <f t="shared" si="5"/>
        <v>137810000</v>
      </c>
      <c r="U9" s="64"/>
      <c r="V9" s="66">
        <v>5.92E7</v>
      </c>
      <c r="W9" s="68">
        <v>7100000.0</v>
      </c>
      <c r="X9" s="68"/>
      <c r="Y9" s="68">
        <f t="shared" si="6"/>
        <v>66300000</v>
      </c>
      <c r="Z9" s="50"/>
      <c r="AA9" s="164">
        <v>3220000.0</v>
      </c>
      <c r="AB9" s="73"/>
      <c r="AC9" s="73"/>
      <c r="AD9" s="50">
        <f t="shared" si="7"/>
        <v>3220000</v>
      </c>
      <c r="AE9" s="73"/>
      <c r="AF9" s="73">
        <f>MARET!H15-AG9-AH9</f>
        <v>22700000</v>
      </c>
      <c r="AG9" s="50">
        <v>8600000.0</v>
      </c>
      <c r="AH9" s="50">
        <v>3.35E7</v>
      </c>
      <c r="AI9" s="50">
        <f t="shared" si="8"/>
        <v>64800000</v>
      </c>
      <c r="AJ9" s="50">
        <v>0.0</v>
      </c>
      <c r="AK9" s="50">
        <v>4.06E7</v>
      </c>
      <c r="AL9" s="82">
        <v>2.33E7</v>
      </c>
      <c r="AM9" s="82"/>
      <c r="AN9" s="50">
        <f t="shared" si="9"/>
        <v>63900000</v>
      </c>
      <c r="AO9" s="82">
        <v>0.0</v>
      </c>
      <c r="AP9" s="82">
        <v>0.0</v>
      </c>
      <c r="AQ9" s="83">
        <v>0.0</v>
      </c>
      <c r="AR9" s="83">
        <v>0.0</v>
      </c>
      <c r="AS9" s="50">
        <v>0.0</v>
      </c>
      <c r="AT9" s="83">
        <v>0.0</v>
      </c>
      <c r="AU9" s="86">
        <f t="shared" ref="AU9:AW9" si="17">SUM(B9,G9,L9,Q9,V9,AA9,AF9,AK9,AP9)</f>
        <v>363015000</v>
      </c>
      <c r="AV9" s="86">
        <f t="shared" si="17"/>
        <v>62960000</v>
      </c>
      <c r="AW9" s="86">
        <f t="shared" si="17"/>
        <v>144070000</v>
      </c>
      <c r="AX9" s="86">
        <f t="shared" si="12"/>
        <v>570045000</v>
      </c>
      <c r="AY9" s="86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4"/>
      <c r="BK9" s="284"/>
    </row>
    <row r="10" ht="14.25" customHeight="1">
      <c r="A10" s="44">
        <v>46089.0</v>
      </c>
      <c r="B10" s="50">
        <v>3.47E7</v>
      </c>
      <c r="C10" s="50">
        <v>1.72E7</v>
      </c>
      <c r="D10" s="50">
        <v>2.214E7</v>
      </c>
      <c r="E10" s="50">
        <f t="shared" si="2"/>
        <v>74040000</v>
      </c>
      <c r="F10" s="50"/>
      <c r="G10" s="285">
        <v>3.53E7</v>
      </c>
      <c r="H10" s="50"/>
      <c r="I10" s="50"/>
      <c r="J10" s="50">
        <f t="shared" si="3"/>
        <v>35300000</v>
      </c>
      <c r="K10" s="50"/>
      <c r="L10" s="56">
        <v>1.857E7</v>
      </c>
      <c r="M10" s="56"/>
      <c r="N10" s="56">
        <v>2.41E7</v>
      </c>
      <c r="O10" s="56">
        <f t="shared" si="4"/>
        <v>42670000</v>
      </c>
      <c r="P10" s="56"/>
      <c r="Q10" s="50">
        <f>MARET!E16-R10-S10</f>
        <v>51640000</v>
      </c>
      <c r="R10" s="50">
        <v>0.0</v>
      </c>
      <c r="S10" s="50">
        <v>3.0E7</v>
      </c>
      <c r="T10" s="50">
        <f t="shared" si="5"/>
        <v>81640000</v>
      </c>
      <c r="U10" s="64"/>
      <c r="V10" s="66">
        <v>9300000.0</v>
      </c>
      <c r="W10" s="175">
        <v>1768500.0</v>
      </c>
      <c r="X10" s="175"/>
      <c r="Y10" s="68">
        <f t="shared" si="6"/>
        <v>11068500</v>
      </c>
      <c r="Z10" s="164"/>
      <c r="AA10" s="164">
        <v>1.35E7</v>
      </c>
      <c r="AB10" s="73"/>
      <c r="AC10" s="73"/>
      <c r="AD10" s="50">
        <f t="shared" si="7"/>
        <v>13500000</v>
      </c>
      <c r="AE10" s="73"/>
      <c r="AF10" s="73">
        <f>MARET!H16-AG10-AH10</f>
        <v>81700000</v>
      </c>
      <c r="AG10" s="50">
        <v>0.0</v>
      </c>
      <c r="AH10" s="50">
        <v>0.0</v>
      </c>
      <c r="AI10" s="50">
        <f t="shared" si="8"/>
        <v>81700000</v>
      </c>
      <c r="AJ10" s="50">
        <v>0.0</v>
      </c>
      <c r="AK10" s="50">
        <v>2.943E7</v>
      </c>
      <c r="AL10" s="82"/>
      <c r="AM10" s="82">
        <v>1.38E7</v>
      </c>
      <c r="AN10" s="50">
        <f t="shared" si="9"/>
        <v>43230000</v>
      </c>
      <c r="AO10" s="82">
        <v>0.0</v>
      </c>
      <c r="AP10" s="82">
        <v>3.518E7</v>
      </c>
      <c r="AQ10" s="83">
        <v>0.0</v>
      </c>
      <c r="AR10" s="83">
        <v>1.17E7</v>
      </c>
      <c r="AS10" s="50">
        <f t="shared" ref="AS10:AS17" si="19">sum(AP10:AR10)</f>
        <v>46880000</v>
      </c>
      <c r="AT10" s="84"/>
      <c r="AU10" s="86">
        <f t="shared" ref="AU10:AW10" si="18">SUM(B10,G10,L10,Q10,V10,AA10,AF10,AK10,AP10)</f>
        <v>309320000</v>
      </c>
      <c r="AV10" s="86">
        <f t="shared" si="18"/>
        <v>18968500</v>
      </c>
      <c r="AW10" s="86">
        <f t="shared" si="18"/>
        <v>101740000</v>
      </c>
      <c r="AX10" s="86">
        <f t="shared" si="12"/>
        <v>430028500</v>
      </c>
      <c r="AY10" s="86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</row>
    <row r="11" ht="14.25" customHeight="1">
      <c r="A11" s="44">
        <v>46090.0</v>
      </c>
      <c r="B11" s="50">
        <v>2.67E7</v>
      </c>
      <c r="C11" s="60">
        <v>1.45E7</v>
      </c>
      <c r="D11" s="60">
        <v>1.96E7</v>
      </c>
      <c r="E11" s="50">
        <f t="shared" si="2"/>
        <v>60800000</v>
      </c>
      <c r="F11" s="60"/>
      <c r="G11" s="60"/>
      <c r="H11" s="50"/>
      <c r="I11" s="50">
        <v>7500000.0</v>
      </c>
      <c r="J11" s="50">
        <f t="shared" si="3"/>
        <v>7500000</v>
      </c>
      <c r="K11" s="50"/>
      <c r="L11" s="56">
        <v>1.18E7</v>
      </c>
      <c r="M11" s="56">
        <v>1.07E7</v>
      </c>
      <c r="N11" s="56">
        <v>0.0</v>
      </c>
      <c r="O11" s="56">
        <f t="shared" si="4"/>
        <v>22500000</v>
      </c>
      <c r="P11" s="56"/>
      <c r="Q11" s="50">
        <f>MARET!E17-R11-S11</f>
        <v>54180000</v>
      </c>
      <c r="R11" s="50">
        <v>0.0</v>
      </c>
      <c r="S11" s="50">
        <v>0.0</v>
      </c>
      <c r="T11" s="50">
        <f t="shared" si="5"/>
        <v>54180000</v>
      </c>
      <c r="U11" s="64"/>
      <c r="V11" s="66">
        <v>8400000.0</v>
      </c>
      <c r="W11" s="175">
        <v>1.213E7</v>
      </c>
      <c r="X11" s="175">
        <v>1.116E7</v>
      </c>
      <c r="Y11" s="68">
        <f t="shared" si="6"/>
        <v>31690000</v>
      </c>
      <c r="Z11" s="164"/>
      <c r="AA11" s="164"/>
      <c r="AB11" s="73">
        <v>8660000.0</v>
      </c>
      <c r="AC11" s="73"/>
      <c r="AD11" s="50">
        <f t="shared" si="7"/>
        <v>8660000</v>
      </c>
      <c r="AE11" s="73"/>
      <c r="AF11" s="73">
        <f>MARET!H17-AG11-AH11</f>
        <v>8800000</v>
      </c>
      <c r="AG11" s="50">
        <v>1.0E7</v>
      </c>
      <c r="AH11" s="75">
        <v>7271400.0</v>
      </c>
      <c r="AI11" s="50">
        <f t="shared" si="8"/>
        <v>26071400</v>
      </c>
      <c r="AJ11" s="50">
        <v>0.0</v>
      </c>
      <c r="AK11" s="268">
        <v>0.0</v>
      </c>
      <c r="AL11" s="82">
        <v>6600000.0</v>
      </c>
      <c r="AM11" s="73">
        <v>5800000.0</v>
      </c>
      <c r="AN11" s="50">
        <f t="shared" si="9"/>
        <v>12400000</v>
      </c>
      <c r="AO11" s="82">
        <v>0.0</v>
      </c>
      <c r="AP11" s="73">
        <v>0.0</v>
      </c>
      <c r="AQ11" s="83">
        <v>0.0</v>
      </c>
      <c r="AR11" s="83">
        <v>0.0</v>
      </c>
      <c r="AS11" s="50">
        <f t="shared" si="19"/>
        <v>0</v>
      </c>
      <c r="AT11" s="84"/>
      <c r="AU11" s="86">
        <f t="shared" ref="AU11:AW11" si="20">SUM(B11,G11,L11,Q11,V11,AA11,AF11,AK11,AP11)</f>
        <v>109880000</v>
      </c>
      <c r="AV11" s="86">
        <f t="shared" si="20"/>
        <v>62590000</v>
      </c>
      <c r="AW11" s="86">
        <f t="shared" si="20"/>
        <v>51331400</v>
      </c>
      <c r="AX11" s="86">
        <f t="shared" si="12"/>
        <v>223801400</v>
      </c>
      <c r="AY11" s="86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</row>
    <row r="12" ht="14.25" customHeight="1">
      <c r="A12" s="44">
        <v>46091.0</v>
      </c>
      <c r="B12" s="256">
        <v>2.441E7</v>
      </c>
      <c r="C12" s="50"/>
      <c r="D12" s="50">
        <v>1.683E7</v>
      </c>
      <c r="E12" s="50">
        <f t="shared" si="2"/>
        <v>41240000</v>
      </c>
      <c r="F12" s="50"/>
      <c r="G12" s="50"/>
      <c r="H12" s="50">
        <v>5040000.0</v>
      </c>
      <c r="I12" s="50"/>
      <c r="J12" s="50">
        <f t="shared" si="3"/>
        <v>5040000</v>
      </c>
      <c r="K12" s="50"/>
      <c r="L12" s="56">
        <v>3.08E7</v>
      </c>
      <c r="M12" s="56">
        <v>1.16E7</v>
      </c>
      <c r="N12" s="56">
        <v>5.03E7</v>
      </c>
      <c r="O12" s="56">
        <f t="shared" si="4"/>
        <v>92700000</v>
      </c>
      <c r="P12" s="56"/>
      <c r="Q12" s="50">
        <f>MARET!E18-R12-S12</f>
        <v>25580000</v>
      </c>
      <c r="R12" s="50">
        <v>9200000.0</v>
      </c>
      <c r="S12" s="50">
        <v>0.0</v>
      </c>
      <c r="T12" s="50">
        <f t="shared" si="5"/>
        <v>34780000</v>
      </c>
      <c r="U12" s="64"/>
      <c r="V12" s="66">
        <v>1.9E7</v>
      </c>
      <c r="W12" s="68">
        <v>2.138E7</v>
      </c>
      <c r="X12" s="68">
        <v>2025000.0</v>
      </c>
      <c r="Y12" s="68">
        <f t="shared" si="6"/>
        <v>42405000</v>
      </c>
      <c r="Z12" s="73"/>
      <c r="AA12" s="164"/>
      <c r="AB12" s="73"/>
      <c r="AC12" s="73"/>
      <c r="AD12" s="50">
        <f t="shared" si="7"/>
        <v>0</v>
      </c>
      <c r="AE12" s="73"/>
      <c r="AF12" s="73">
        <f>MARET!H18-AG12-AH12</f>
        <v>0</v>
      </c>
      <c r="AG12" s="50">
        <v>0.0</v>
      </c>
      <c r="AH12" s="50">
        <v>0.0</v>
      </c>
      <c r="AI12" s="50">
        <f t="shared" si="8"/>
        <v>0</v>
      </c>
      <c r="AJ12" s="50">
        <v>0.0</v>
      </c>
      <c r="AK12" s="50">
        <v>7010000.0</v>
      </c>
      <c r="AL12" s="82">
        <v>0.0</v>
      </c>
      <c r="AM12" s="73">
        <v>0.0</v>
      </c>
      <c r="AN12" s="50">
        <f t="shared" si="9"/>
        <v>7010000</v>
      </c>
      <c r="AO12" s="82">
        <v>0.0</v>
      </c>
      <c r="AP12" s="182">
        <v>6640000.0</v>
      </c>
      <c r="AQ12" s="83">
        <v>0.0</v>
      </c>
      <c r="AR12" s="83">
        <v>0.0</v>
      </c>
      <c r="AS12" s="50">
        <f t="shared" si="19"/>
        <v>6640000</v>
      </c>
      <c r="AT12" s="84"/>
      <c r="AU12" s="86">
        <f t="shared" ref="AU12:AW12" si="21">SUM(B12,G12,L12,Q12,V12,AA12,AF12,AK12,AP12)</f>
        <v>113440000</v>
      </c>
      <c r="AV12" s="86">
        <f t="shared" si="21"/>
        <v>47220000</v>
      </c>
      <c r="AW12" s="86">
        <f t="shared" si="21"/>
        <v>69155000</v>
      </c>
      <c r="AX12" s="86">
        <f t="shared" si="12"/>
        <v>229815000</v>
      </c>
      <c r="AY12" s="86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</row>
    <row r="13" ht="14.25" customHeight="1">
      <c r="A13" s="44">
        <v>46092.0</v>
      </c>
      <c r="B13" s="256">
        <f>41540000-C13-D13</f>
        <v>26540000</v>
      </c>
      <c r="C13" s="50"/>
      <c r="D13" s="50">
        <v>1.5E7</v>
      </c>
      <c r="E13" s="50">
        <f t="shared" si="2"/>
        <v>41540000</v>
      </c>
      <c r="F13" s="50"/>
      <c r="G13" s="50"/>
      <c r="H13" s="50">
        <v>1.38E7</v>
      </c>
      <c r="I13" s="50"/>
      <c r="J13" s="50">
        <f t="shared" si="3"/>
        <v>13800000</v>
      </c>
      <c r="K13" s="50"/>
      <c r="L13" s="56">
        <v>2.2445E7</v>
      </c>
      <c r="M13" s="56">
        <v>9280000.0</v>
      </c>
      <c r="N13" s="56">
        <v>1.431E7</v>
      </c>
      <c r="O13" s="56">
        <f t="shared" si="4"/>
        <v>46035000</v>
      </c>
      <c r="P13" s="56"/>
      <c r="Q13" s="50">
        <f>MARET!E19-R13-S13</f>
        <v>38560000</v>
      </c>
      <c r="R13" s="50">
        <v>0.0</v>
      </c>
      <c r="S13" s="50">
        <v>2.382E7</v>
      </c>
      <c r="T13" s="50">
        <f t="shared" si="5"/>
        <v>62380000</v>
      </c>
      <c r="U13" s="64"/>
      <c r="V13" s="66">
        <v>3.55E7</v>
      </c>
      <c r="W13" s="68"/>
      <c r="X13" s="68"/>
      <c r="Y13" s="68">
        <f t="shared" si="6"/>
        <v>35500000</v>
      </c>
      <c r="Z13" s="73"/>
      <c r="AA13" s="73">
        <v>6476000.0</v>
      </c>
      <c r="AB13" s="73"/>
      <c r="AC13" s="73"/>
      <c r="AD13" s="50">
        <f t="shared" si="7"/>
        <v>6476000</v>
      </c>
      <c r="AE13" s="73"/>
      <c r="AF13" s="73">
        <f>MARET!H19-AG13-AH13</f>
        <v>27000000</v>
      </c>
      <c r="AG13" s="50">
        <v>1.22E7</v>
      </c>
      <c r="AH13" s="50">
        <v>0.0</v>
      </c>
      <c r="AI13" s="50">
        <f t="shared" si="8"/>
        <v>39200000</v>
      </c>
      <c r="AJ13" s="50">
        <v>0.0</v>
      </c>
      <c r="AK13" s="50">
        <v>0.0</v>
      </c>
      <c r="AL13" s="82">
        <v>0.0</v>
      </c>
      <c r="AM13" s="73">
        <v>0.0</v>
      </c>
      <c r="AN13" s="50">
        <f t="shared" si="9"/>
        <v>0</v>
      </c>
      <c r="AO13" s="82">
        <v>0.0</v>
      </c>
      <c r="AP13" s="182">
        <v>4500000.0</v>
      </c>
      <c r="AQ13" s="83">
        <v>0.0</v>
      </c>
      <c r="AR13" s="83">
        <v>2.164E7</v>
      </c>
      <c r="AS13" s="50">
        <f t="shared" si="19"/>
        <v>26140000</v>
      </c>
      <c r="AT13" s="84"/>
      <c r="AU13" s="86">
        <f t="shared" ref="AU13:AW13" si="22">SUM(B13,G13,L13,Q13,V13,AA13,AF13,AK13,AP13)</f>
        <v>161021000</v>
      </c>
      <c r="AV13" s="86">
        <f t="shared" si="22"/>
        <v>35280000</v>
      </c>
      <c r="AW13" s="86">
        <f t="shared" si="22"/>
        <v>74770000</v>
      </c>
      <c r="AX13" s="86">
        <f t="shared" si="12"/>
        <v>271071000</v>
      </c>
      <c r="AY13" s="86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</row>
    <row r="14" ht="14.25" customHeight="1">
      <c r="A14" s="44">
        <v>46093.0</v>
      </c>
      <c r="B14" s="50">
        <v>6800000.0</v>
      </c>
      <c r="C14" s="50">
        <v>8160000.0</v>
      </c>
      <c r="D14" s="50">
        <v>3.778E7</v>
      </c>
      <c r="E14" s="50">
        <f t="shared" si="2"/>
        <v>52740000</v>
      </c>
      <c r="F14" s="50">
        <v>8160000.0</v>
      </c>
      <c r="G14" s="50">
        <v>4.636E7</v>
      </c>
      <c r="H14" s="50">
        <v>7500000.0</v>
      </c>
      <c r="I14" s="50"/>
      <c r="J14" s="50">
        <f t="shared" si="3"/>
        <v>53860000</v>
      </c>
      <c r="K14" s="50"/>
      <c r="L14" s="56">
        <v>3.58E7</v>
      </c>
      <c r="M14" s="56"/>
      <c r="N14" s="94"/>
      <c r="O14" s="56">
        <f t="shared" si="4"/>
        <v>35800000</v>
      </c>
      <c r="P14" s="94"/>
      <c r="Q14" s="50">
        <f>MARET!E20-R14-S14</f>
        <v>78890000</v>
      </c>
      <c r="R14" s="50">
        <v>0.0</v>
      </c>
      <c r="S14" s="50">
        <v>9000000.0</v>
      </c>
      <c r="T14" s="50">
        <f t="shared" si="5"/>
        <v>87890000</v>
      </c>
      <c r="U14" s="64"/>
      <c r="V14" s="66">
        <v>1.0E7</v>
      </c>
      <c r="W14" s="68"/>
      <c r="X14" s="68"/>
      <c r="Y14" s="68">
        <f t="shared" si="6"/>
        <v>10000000</v>
      </c>
      <c r="Z14" s="73"/>
      <c r="AA14" s="73">
        <v>1.11E7</v>
      </c>
      <c r="AB14" s="73">
        <v>2744000.0</v>
      </c>
      <c r="AC14" s="73"/>
      <c r="AD14" s="50">
        <f t="shared" si="7"/>
        <v>13844000</v>
      </c>
      <c r="AE14" s="73"/>
      <c r="AF14" s="73">
        <f>MARET!H20-AG14-AH14</f>
        <v>200000</v>
      </c>
      <c r="AG14" s="146">
        <v>0.0</v>
      </c>
      <c r="AH14" s="146">
        <v>0.0</v>
      </c>
      <c r="AI14" s="50">
        <f t="shared" si="8"/>
        <v>200000</v>
      </c>
      <c r="AJ14" s="146">
        <v>0.0</v>
      </c>
      <c r="AK14" s="268"/>
      <c r="AL14" s="82"/>
      <c r="AM14" s="73"/>
      <c r="AN14" s="50">
        <f t="shared" si="9"/>
        <v>0</v>
      </c>
      <c r="AO14" s="82">
        <v>0.0</v>
      </c>
      <c r="AP14" s="182">
        <v>0.0</v>
      </c>
      <c r="AQ14" s="83">
        <v>5920000.0</v>
      </c>
      <c r="AR14" s="83">
        <v>0.0</v>
      </c>
      <c r="AS14" s="50">
        <f t="shared" si="19"/>
        <v>5920000</v>
      </c>
      <c r="AT14" s="84"/>
      <c r="AU14" s="86">
        <f t="shared" ref="AU14:AW14" si="23">SUM(B14,G14,L14,Q14,V14,AA14,AF14,AK14,AP14)</f>
        <v>189150000</v>
      </c>
      <c r="AV14" s="86">
        <f t="shared" si="23"/>
        <v>24324000</v>
      </c>
      <c r="AW14" s="86">
        <f t="shared" si="23"/>
        <v>46780000</v>
      </c>
      <c r="AX14" s="86">
        <f t="shared" si="12"/>
        <v>260254000</v>
      </c>
      <c r="AY14" s="86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</row>
    <row r="15" ht="14.25" customHeight="1">
      <c r="A15" s="44">
        <v>46094.0</v>
      </c>
      <c r="B15" s="50">
        <v>4.892E7</v>
      </c>
      <c r="C15" s="50">
        <v>6640000.0</v>
      </c>
      <c r="D15" s="50">
        <v>5.256E7</v>
      </c>
      <c r="E15" s="50">
        <f t="shared" si="2"/>
        <v>108120000</v>
      </c>
      <c r="F15" s="50"/>
      <c r="G15" s="285">
        <f>MARET!C21-H15-I15</f>
        <v>59120000</v>
      </c>
      <c r="H15" s="50">
        <v>0.0</v>
      </c>
      <c r="I15" s="50">
        <v>1.76E7</v>
      </c>
      <c r="J15" s="50">
        <f t="shared" si="3"/>
        <v>76720000</v>
      </c>
      <c r="K15" s="50"/>
      <c r="L15" s="56">
        <v>5.077E7</v>
      </c>
      <c r="M15" s="56">
        <v>1.88E7</v>
      </c>
      <c r="N15" s="56">
        <v>3.89E7</v>
      </c>
      <c r="O15" s="56">
        <f t="shared" si="4"/>
        <v>108470000</v>
      </c>
      <c r="P15" s="56"/>
      <c r="Q15" s="50">
        <f>MARET!E21-R15-S15</f>
        <v>31910000</v>
      </c>
      <c r="R15" s="122">
        <v>2.333E7</v>
      </c>
      <c r="S15" s="122">
        <v>2.17E7</v>
      </c>
      <c r="T15" s="50">
        <f t="shared" si="5"/>
        <v>76940000</v>
      </c>
      <c r="U15" s="123"/>
      <c r="V15" s="184">
        <v>2.12E7</v>
      </c>
      <c r="W15" s="68"/>
      <c r="X15" s="68">
        <v>2.22415E7</v>
      </c>
      <c r="Y15" s="68">
        <f t="shared" si="6"/>
        <v>43441500</v>
      </c>
      <c r="Z15" s="98"/>
      <c r="AA15" s="73">
        <v>6924000.0</v>
      </c>
      <c r="AB15" s="73"/>
      <c r="AC15" s="73"/>
      <c r="AD15" s="50">
        <f t="shared" si="7"/>
        <v>6924000</v>
      </c>
      <c r="AE15" s="73"/>
      <c r="AF15" s="73">
        <f>MARET!H21-AG15-AH15</f>
        <v>22400000</v>
      </c>
      <c r="AG15" s="50">
        <v>0.0</v>
      </c>
      <c r="AH15" s="50">
        <v>0.0</v>
      </c>
      <c r="AI15" s="50">
        <f t="shared" si="8"/>
        <v>22400000</v>
      </c>
      <c r="AJ15" s="50">
        <v>0.0</v>
      </c>
      <c r="AK15" s="50"/>
      <c r="AL15" s="82"/>
      <c r="AM15" s="73"/>
      <c r="AN15" s="50">
        <f t="shared" si="9"/>
        <v>0</v>
      </c>
      <c r="AO15" s="82">
        <v>0.0</v>
      </c>
      <c r="AP15" s="185">
        <v>3.8235E7</v>
      </c>
      <c r="AQ15" s="83">
        <v>0.0</v>
      </c>
      <c r="AR15" s="83">
        <v>0.0</v>
      </c>
      <c r="AS15" s="50">
        <f t="shared" si="19"/>
        <v>38235000</v>
      </c>
      <c r="AT15" s="84"/>
      <c r="AU15" s="86">
        <f t="shared" ref="AU15:AW15" si="24">SUM(B15,G15,L15,Q15,V15,AA15,AF15,AK15,AP15)</f>
        <v>279479000</v>
      </c>
      <c r="AV15" s="86">
        <f t="shared" si="24"/>
        <v>48770000</v>
      </c>
      <c r="AW15" s="86">
        <f t="shared" si="24"/>
        <v>153001500</v>
      </c>
      <c r="AX15" s="86">
        <f t="shared" si="12"/>
        <v>481250500</v>
      </c>
      <c r="AY15" s="86"/>
      <c r="AZ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</row>
    <row r="16" ht="14.25" customHeight="1">
      <c r="A16" s="44">
        <v>46095.0</v>
      </c>
      <c r="B16" s="50">
        <v>5.02E7</v>
      </c>
      <c r="C16" s="50"/>
      <c r="D16" s="50">
        <v>3.078E7</v>
      </c>
      <c r="E16" s="50">
        <f t="shared" si="2"/>
        <v>80980000</v>
      </c>
      <c r="F16" s="50"/>
      <c r="G16" s="285">
        <f>MARET!C22-H16-I16</f>
        <v>26350000</v>
      </c>
      <c r="H16" s="50">
        <v>0.0</v>
      </c>
      <c r="I16" s="50">
        <v>0.0</v>
      </c>
      <c r="J16" s="50">
        <f t="shared" si="3"/>
        <v>26350000</v>
      </c>
      <c r="K16" s="50"/>
      <c r="L16" s="56">
        <v>1.1896E8</v>
      </c>
      <c r="M16" s="56">
        <v>1.23E7</v>
      </c>
      <c r="N16" s="56">
        <v>8.63E7</v>
      </c>
      <c r="O16" s="56">
        <f t="shared" si="4"/>
        <v>217560000</v>
      </c>
      <c r="P16" s="56"/>
      <c r="Q16" s="50">
        <f>MARET!E22-R16-S16</f>
        <v>85675000</v>
      </c>
      <c r="R16" s="50">
        <v>0.0</v>
      </c>
      <c r="S16" s="50">
        <v>8200000.0</v>
      </c>
      <c r="T16" s="50">
        <f t="shared" si="5"/>
        <v>93875000</v>
      </c>
      <c r="U16" s="64"/>
      <c r="V16" s="66"/>
      <c r="W16" s="186">
        <v>1.32E7</v>
      </c>
      <c r="X16" s="186">
        <v>4.85E7</v>
      </c>
      <c r="Y16" s="68">
        <f t="shared" si="6"/>
        <v>61700000</v>
      </c>
      <c r="Z16" s="114"/>
      <c r="AA16" s="114">
        <v>3.4542E7</v>
      </c>
      <c r="AB16" s="73"/>
      <c r="AC16" s="73"/>
      <c r="AD16" s="50">
        <f t="shared" si="7"/>
        <v>34542000</v>
      </c>
      <c r="AE16" s="73"/>
      <c r="AF16" s="73">
        <f>MARET!H22-AG16-AH16</f>
        <v>62120000</v>
      </c>
      <c r="AG16" s="146">
        <v>0.0</v>
      </c>
      <c r="AH16" s="146">
        <v>8100000.0</v>
      </c>
      <c r="AI16" s="50">
        <f t="shared" si="8"/>
        <v>70220000</v>
      </c>
      <c r="AJ16" s="146">
        <v>0.0</v>
      </c>
      <c r="AK16" s="146">
        <v>6000000.0</v>
      </c>
      <c r="AL16" s="82"/>
      <c r="AM16" s="73"/>
      <c r="AN16" s="50">
        <f t="shared" si="9"/>
        <v>6000000</v>
      </c>
      <c r="AO16" s="82">
        <v>0.0</v>
      </c>
      <c r="AP16" s="182">
        <v>1.16E7</v>
      </c>
      <c r="AQ16" s="83">
        <v>0.0</v>
      </c>
      <c r="AR16" s="83">
        <v>5900000.0</v>
      </c>
      <c r="AS16" s="50">
        <f t="shared" si="19"/>
        <v>17500000</v>
      </c>
      <c r="AT16" s="84"/>
      <c r="AU16" s="86">
        <f t="shared" ref="AU16:AW16" si="25">SUM(B16,G16,L16,Q16,V16,AA16,AF16,AK16,AP16)</f>
        <v>395447000</v>
      </c>
      <c r="AV16" s="86">
        <f t="shared" si="25"/>
        <v>25500000</v>
      </c>
      <c r="AW16" s="86">
        <f t="shared" si="25"/>
        <v>187780000</v>
      </c>
      <c r="AX16" s="86">
        <f t="shared" si="12"/>
        <v>608727000</v>
      </c>
      <c r="AY16" s="86"/>
      <c r="AZ16" s="284"/>
      <c r="BA16" s="284"/>
      <c r="BB16" s="284"/>
      <c r="BC16" s="284"/>
      <c r="BD16" s="284"/>
      <c r="BE16" s="284"/>
      <c r="BF16" s="284"/>
      <c r="BG16" s="284"/>
      <c r="BH16" s="284"/>
      <c r="BI16" s="284"/>
      <c r="BJ16" s="284"/>
      <c r="BK16" s="284"/>
    </row>
    <row r="17" ht="14.25" customHeight="1">
      <c r="A17" s="44">
        <v>46096.0</v>
      </c>
      <c r="B17" s="50">
        <v>2.16E7</v>
      </c>
      <c r="C17" s="50"/>
      <c r="D17" s="50">
        <v>3.376E7</v>
      </c>
      <c r="E17" s="50">
        <f t="shared" si="2"/>
        <v>55360000</v>
      </c>
      <c r="F17" s="50"/>
      <c r="G17" s="285">
        <f>MARET!C23-H17-I17</f>
        <v>54800000</v>
      </c>
      <c r="H17" s="50">
        <v>7000000.0</v>
      </c>
      <c r="I17" s="50">
        <v>0.0</v>
      </c>
      <c r="J17" s="50">
        <f t="shared" si="3"/>
        <v>61800000</v>
      </c>
      <c r="K17" s="50"/>
      <c r="L17" s="56">
        <v>7.713E7</v>
      </c>
      <c r="M17" s="94">
        <v>1.47E7</v>
      </c>
      <c r="N17" s="94">
        <v>6.138E7</v>
      </c>
      <c r="O17" s="56">
        <f t="shared" si="4"/>
        <v>153210000</v>
      </c>
      <c r="P17" s="94"/>
      <c r="Q17" s="50">
        <f>MARET!E23-R17-S17</f>
        <v>84890000</v>
      </c>
      <c r="R17" s="50">
        <v>6000000.0</v>
      </c>
      <c r="S17" s="50">
        <v>4.7992E7</v>
      </c>
      <c r="T17" s="50">
        <f t="shared" si="5"/>
        <v>138882000</v>
      </c>
      <c r="U17" s="64"/>
      <c r="V17" s="66">
        <v>4.524E7</v>
      </c>
      <c r="W17" s="68">
        <v>3.06E7</v>
      </c>
      <c r="X17" s="68">
        <v>2.524E7</v>
      </c>
      <c r="Y17" s="68">
        <f t="shared" si="6"/>
        <v>101080000</v>
      </c>
      <c r="Z17" s="73"/>
      <c r="AA17" s="73">
        <v>1.1416E7</v>
      </c>
      <c r="AB17" s="73">
        <v>3340000.0</v>
      </c>
      <c r="AC17" s="73"/>
      <c r="AD17" s="50">
        <f t="shared" si="7"/>
        <v>14756000</v>
      </c>
      <c r="AE17" s="73"/>
      <c r="AF17" s="73">
        <f>MARET!H23-AG17-AH17</f>
        <v>130670000</v>
      </c>
      <c r="AG17" s="146">
        <v>0.0</v>
      </c>
      <c r="AH17" s="146">
        <v>7280000.0</v>
      </c>
      <c r="AI17" s="50">
        <f t="shared" si="8"/>
        <v>137950000</v>
      </c>
      <c r="AJ17" s="146">
        <v>0.0</v>
      </c>
      <c r="AK17" s="146">
        <v>3.04E7</v>
      </c>
      <c r="AL17" s="82"/>
      <c r="AM17" s="73">
        <v>1.32E7</v>
      </c>
      <c r="AN17" s="50">
        <f t="shared" si="9"/>
        <v>43600000</v>
      </c>
      <c r="AO17" s="73">
        <v>0.0</v>
      </c>
      <c r="AP17" s="50">
        <v>7200000.0</v>
      </c>
      <c r="AQ17" s="83">
        <v>0.0</v>
      </c>
      <c r="AR17" s="83">
        <v>0.0</v>
      </c>
      <c r="AS17" s="50">
        <f t="shared" si="19"/>
        <v>7200000</v>
      </c>
      <c r="AT17" s="84"/>
      <c r="AU17" s="86">
        <f t="shared" ref="AU17:AW17" si="26">SUM(B17,G17,L17,Q17,V17,AA17,AF17,AK17,AP17)</f>
        <v>463346000</v>
      </c>
      <c r="AV17" s="86">
        <f t="shared" si="26"/>
        <v>61640000</v>
      </c>
      <c r="AW17" s="86">
        <f t="shared" si="26"/>
        <v>188852000</v>
      </c>
      <c r="AX17" s="86">
        <f t="shared" si="12"/>
        <v>713838000</v>
      </c>
      <c r="AY17" s="86"/>
      <c r="AZ17" s="287"/>
      <c r="BA17" s="287"/>
      <c r="BB17" s="287"/>
      <c r="BC17" s="287"/>
      <c r="BD17" s="287"/>
      <c r="BE17" s="287"/>
      <c r="BF17" s="287"/>
      <c r="BG17" s="287"/>
      <c r="BH17" s="287"/>
      <c r="BI17" s="287"/>
      <c r="BJ17" s="287"/>
      <c r="BK17" s="287"/>
    </row>
    <row r="18" ht="14.25" customHeight="1">
      <c r="A18" s="44">
        <v>46097.0</v>
      </c>
      <c r="B18" s="114">
        <f>143010000-D18</f>
        <v>24400000</v>
      </c>
      <c r="C18" s="50"/>
      <c r="D18" s="50">
        <v>1.1861E8</v>
      </c>
      <c r="E18" s="50">
        <f t="shared" si="2"/>
        <v>143010000</v>
      </c>
      <c r="F18" s="50"/>
      <c r="G18" s="285">
        <f>MARET!C24-H18-I18</f>
        <v>0</v>
      </c>
      <c r="H18" s="236"/>
      <c r="J18" s="50">
        <f t="shared" si="3"/>
        <v>0</v>
      </c>
      <c r="K18" s="50"/>
      <c r="L18" s="56">
        <v>3.892E7</v>
      </c>
      <c r="M18" s="94">
        <v>1.79E7</v>
      </c>
      <c r="N18" s="94"/>
      <c r="O18" s="56">
        <f t="shared" si="4"/>
        <v>56820000</v>
      </c>
      <c r="P18" s="94"/>
      <c r="Q18" s="50">
        <f>MARET!E24-R18-S18</f>
        <v>44500000</v>
      </c>
      <c r="R18" s="50">
        <v>0.0</v>
      </c>
      <c r="S18" s="50">
        <v>0.0</v>
      </c>
      <c r="T18" s="50">
        <f t="shared" si="5"/>
        <v>44500000</v>
      </c>
      <c r="U18" s="64"/>
      <c r="V18" s="66">
        <v>1.64E7</v>
      </c>
      <c r="W18" s="68">
        <v>1.056E7</v>
      </c>
      <c r="X18" s="68">
        <v>5.9845E7</v>
      </c>
      <c r="Y18" s="68">
        <f t="shared" si="6"/>
        <v>86805000</v>
      </c>
      <c r="Z18" s="73"/>
      <c r="AA18" s="73">
        <v>2160000.0</v>
      </c>
      <c r="AB18" s="73"/>
      <c r="AC18" s="73"/>
      <c r="AD18" s="50">
        <f t="shared" si="7"/>
        <v>2160000</v>
      </c>
      <c r="AE18" s="73"/>
      <c r="AF18" s="73">
        <f>MARET!H24-AG18-AH18</f>
        <v>16800000</v>
      </c>
      <c r="AG18" s="101">
        <v>0.0</v>
      </c>
      <c r="AH18" s="101">
        <v>1.91E7</v>
      </c>
      <c r="AI18" s="50">
        <f t="shared" si="8"/>
        <v>35900000</v>
      </c>
      <c r="AJ18" s="101">
        <v>0.0</v>
      </c>
      <c r="AK18" s="101">
        <v>9320000.0</v>
      </c>
      <c r="AL18" s="82"/>
      <c r="AM18" s="73">
        <v>1.432E7</v>
      </c>
      <c r="AN18" s="50">
        <f t="shared" si="9"/>
        <v>23640000</v>
      </c>
      <c r="AO18" s="73">
        <v>0.0</v>
      </c>
      <c r="AP18" s="103">
        <v>0.0</v>
      </c>
      <c r="AQ18" s="190">
        <v>0.0</v>
      </c>
      <c r="AR18" s="190">
        <v>0.0</v>
      </c>
      <c r="AS18" s="50">
        <v>0.0</v>
      </c>
      <c r="AT18" s="191"/>
      <c r="AU18" s="86">
        <f t="shared" ref="AU18:AW18" si="27">SUM(B18,G18,L18,Q18,V18,AA18,AF18,AK18,AP18)</f>
        <v>152500000</v>
      </c>
      <c r="AV18" s="86">
        <f t="shared" si="27"/>
        <v>28460000</v>
      </c>
      <c r="AW18" s="86">
        <f t="shared" si="27"/>
        <v>211875000</v>
      </c>
      <c r="AX18" s="86">
        <f t="shared" si="12"/>
        <v>392835000</v>
      </c>
      <c r="AY18" s="86"/>
      <c r="BA18" s="287"/>
      <c r="BB18" s="287"/>
      <c r="BC18" s="287"/>
      <c r="BD18" s="287"/>
      <c r="BE18" s="287"/>
      <c r="BF18" s="287"/>
      <c r="BG18" s="287"/>
      <c r="BH18" s="287"/>
      <c r="BI18" s="287"/>
      <c r="BJ18" s="287"/>
      <c r="BK18" s="287"/>
    </row>
    <row r="19" ht="14.25" customHeight="1">
      <c r="A19" s="44">
        <v>46098.0</v>
      </c>
      <c r="B19" s="256">
        <v>1.037E7</v>
      </c>
      <c r="C19" s="50"/>
      <c r="D19" s="50">
        <v>9.8746E7</v>
      </c>
      <c r="E19" s="50">
        <f t="shared" si="2"/>
        <v>109116000</v>
      </c>
      <c r="F19" s="50"/>
      <c r="G19" s="285">
        <f>MARET!C25-H19-I19</f>
        <v>17680000</v>
      </c>
      <c r="H19" s="50">
        <v>1.98E7</v>
      </c>
      <c r="I19" s="50">
        <v>1.02E7</v>
      </c>
      <c r="J19" s="50">
        <f t="shared" si="3"/>
        <v>47680000</v>
      </c>
      <c r="L19" s="56">
        <v>2.712E7</v>
      </c>
      <c r="M19" s="94">
        <v>3.048E7</v>
      </c>
      <c r="N19" s="94">
        <v>2.18E7</v>
      </c>
      <c r="O19" s="56">
        <f t="shared" si="4"/>
        <v>79400000</v>
      </c>
      <c r="P19" s="192"/>
      <c r="Q19" s="50">
        <f>MARET!E25-R19-S19</f>
        <v>24800000</v>
      </c>
      <c r="R19" s="50"/>
      <c r="S19" s="50">
        <v>2.89E7</v>
      </c>
      <c r="T19" s="50">
        <f t="shared" si="5"/>
        <v>53700000</v>
      </c>
      <c r="U19" s="64"/>
      <c r="V19" s="66">
        <v>4.59E7</v>
      </c>
      <c r="W19" s="68"/>
      <c r="X19" s="68">
        <v>4240000.0</v>
      </c>
      <c r="Y19" s="68">
        <f t="shared" si="6"/>
        <v>50140000</v>
      </c>
      <c r="Z19" s="73"/>
      <c r="AA19" s="73">
        <v>2360000.0</v>
      </c>
      <c r="AB19" s="73"/>
      <c r="AC19" s="73"/>
      <c r="AD19" s="50">
        <f t="shared" si="7"/>
        <v>2360000</v>
      </c>
      <c r="AE19" s="73"/>
      <c r="AF19" s="73">
        <f>MARET!H25-AG19-AH19</f>
        <v>29740000</v>
      </c>
      <c r="AG19" s="50">
        <v>0.0</v>
      </c>
      <c r="AH19" s="50">
        <v>0.0</v>
      </c>
      <c r="AI19" s="50">
        <f t="shared" si="8"/>
        <v>29740000</v>
      </c>
      <c r="AJ19" s="50">
        <v>0.0</v>
      </c>
      <c r="AK19" s="50"/>
      <c r="AL19" s="82">
        <v>1.22E7</v>
      </c>
      <c r="AM19" s="73">
        <v>1.1035E7</v>
      </c>
      <c r="AN19" s="50">
        <f t="shared" si="9"/>
        <v>23235000</v>
      </c>
      <c r="AO19" s="73">
        <v>0.0</v>
      </c>
      <c r="AP19" s="103">
        <v>8700000.0</v>
      </c>
      <c r="AQ19" s="190">
        <v>0.0</v>
      </c>
      <c r="AR19" s="190">
        <v>6000000.0</v>
      </c>
      <c r="AS19" s="50">
        <f t="shared" ref="AS19:AS20" si="29">sum(AP19:AR19)</f>
        <v>14700000</v>
      </c>
      <c r="AT19" s="191"/>
      <c r="AU19" s="86">
        <f t="shared" ref="AU19:AW19" si="28">SUM(B19,G19,L19,Q19,V19,AA19,AF19,AK19,AP19)</f>
        <v>166670000</v>
      </c>
      <c r="AV19" s="86">
        <f t="shared" si="28"/>
        <v>62480000</v>
      </c>
      <c r="AW19" s="86">
        <f t="shared" si="28"/>
        <v>180921000</v>
      </c>
      <c r="AX19" s="86">
        <f t="shared" si="12"/>
        <v>410071000</v>
      </c>
      <c r="AY19" s="86"/>
      <c r="BA19" s="287"/>
      <c r="BB19" s="287"/>
      <c r="BC19" s="287"/>
      <c r="BD19" s="287"/>
      <c r="BE19" s="287"/>
      <c r="BF19" s="287"/>
      <c r="BG19" s="287"/>
      <c r="BH19" s="287"/>
      <c r="BI19" s="287"/>
      <c r="BJ19" s="287"/>
      <c r="BK19" s="287"/>
    </row>
    <row r="20" ht="14.25" customHeight="1">
      <c r="A20" s="44">
        <v>46099.0</v>
      </c>
      <c r="B20" s="50">
        <v>2.956E7</v>
      </c>
      <c r="C20" s="50">
        <v>2.9E7</v>
      </c>
      <c r="D20" s="50">
        <v>2.956E7</v>
      </c>
      <c r="E20" s="50">
        <f t="shared" si="2"/>
        <v>88120000</v>
      </c>
      <c r="F20" s="50">
        <v>2.9E7</v>
      </c>
      <c r="G20" s="285">
        <f>MARET!C26-H20-I20</f>
        <v>0</v>
      </c>
      <c r="H20" s="50">
        <v>7000000.0</v>
      </c>
      <c r="I20" s="50"/>
      <c r="J20" s="50">
        <f t="shared" si="3"/>
        <v>7000000</v>
      </c>
      <c r="K20" s="50"/>
      <c r="L20" s="56">
        <v>2.53E7</v>
      </c>
      <c r="M20" s="94">
        <v>4000000.0</v>
      </c>
      <c r="N20" s="94">
        <v>1.68E7</v>
      </c>
      <c r="O20" s="56">
        <f t="shared" si="4"/>
        <v>46100000</v>
      </c>
      <c r="P20" s="94"/>
      <c r="Q20" s="50">
        <f>MARET!E26-R20-S20</f>
        <v>53080000</v>
      </c>
      <c r="R20" s="50"/>
      <c r="S20" s="50">
        <v>1.25E7</v>
      </c>
      <c r="T20" s="50">
        <f t="shared" si="5"/>
        <v>65580000</v>
      </c>
      <c r="U20" s="64"/>
      <c r="V20" s="66">
        <v>5040000.0</v>
      </c>
      <c r="W20" s="68">
        <v>7200000.0</v>
      </c>
      <c r="X20" s="68">
        <v>6.126E7</v>
      </c>
      <c r="Y20" s="68">
        <f t="shared" si="6"/>
        <v>73500000</v>
      </c>
      <c r="Z20" s="50"/>
      <c r="AA20" s="50">
        <v>1.5704E7</v>
      </c>
      <c r="AB20" s="73">
        <v>9310000.0</v>
      </c>
      <c r="AC20" s="73"/>
      <c r="AD20" s="50">
        <f t="shared" si="7"/>
        <v>25014000</v>
      </c>
      <c r="AE20" s="73"/>
      <c r="AF20" s="73">
        <f>MARET!H26-AG20-AH20</f>
        <v>43370000</v>
      </c>
      <c r="AG20" s="101">
        <v>0.0</v>
      </c>
      <c r="AH20" s="101">
        <v>0.0</v>
      </c>
      <c r="AI20" s="50">
        <f t="shared" si="8"/>
        <v>43370000</v>
      </c>
      <c r="AJ20" s="101">
        <v>0.0</v>
      </c>
      <c r="AK20" s="101">
        <v>6200000.0</v>
      </c>
      <c r="AL20" s="82">
        <v>7500000.0</v>
      </c>
      <c r="AM20" s="82">
        <v>0.0</v>
      </c>
      <c r="AN20" s="50">
        <f t="shared" si="9"/>
        <v>13700000</v>
      </c>
      <c r="AO20" s="73">
        <v>0.0</v>
      </c>
      <c r="AP20" s="82">
        <v>0.0</v>
      </c>
      <c r="AQ20" s="190">
        <v>2.422E7</v>
      </c>
      <c r="AR20" s="190">
        <v>0.0</v>
      </c>
      <c r="AS20" s="50">
        <f t="shared" si="29"/>
        <v>24220000</v>
      </c>
      <c r="AT20" s="191"/>
      <c r="AU20" s="86">
        <f t="shared" ref="AU20:AW20" si="30">SUM(B20,G20,L20,Q20,V20,AA20,AF20,AK20,AP20)</f>
        <v>178254000</v>
      </c>
      <c r="AV20" s="86">
        <f t="shared" si="30"/>
        <v>88230000</v>
      </c>
      <c r="AW20" s="86">
        <f t="shared" si="30"/>
        <v>120120000</v>
      </c>
      <c r="AX20" s="86">
        <f t="shared" si="12"/>
        <v>386604000</v>
      </c>
      <c r="AY20" s="86"/>
      <c r="BA20" s="287"/>
      <c r="BB20" s="287"/>
      <c r="BC20" s="287"/>
      <c r="BD20" s="287"/>
      <c r="BE20" s="287"/>
      <c r="BF20" s="287"/>
      <c r="BG20" s="287"/>
      <c r="BH20" s="287"/>
      <c r="BI20" s="287"/>
      <c r="BJ20" s="287"/>
      <c r="BK20" s="287"/>
    </row>
    <row r="21" ht="14.25" customHeight="1">
      <c r="A21" s="44">
        <v>46100.0</v>
      </c>
      <c r="B21" s="256">
        <f>22850000-D21</f>
        <v>10350000</v>
      </c>
      <c r="C21" s="50"/>
      <c r="D21" s="50">
        <v>1.25E7</v>
      </c>
      <c r="E21" s="50">
        <f t="shared" si="2"/>
        <v>22850000</v>
      </c>
      <c r="F21" s="50"/>
      <c r="G21" s="285">
        <f>MARET!C27-H21-I21</f>
        <v>18400000</v>
      </c>
      <c r="H21" s="50"/>
      <c r="I21" s="50">
        <v>6800000.0</v>
      </c>
      <c r="J21" s="50">
        <f t="shared" si="3"/>
        <v>25200000</v>
      </c>
      <c r="K21" s="50"/>
      <c r="L21" s="56">
        <v>2.2E7</v>
      </c>
      <c r="M21" s="94">
        <v>4100000.0</v>
      </c>
      <c r="N21" s="94">
        <v>8600000.0</v>
      </c>
      <c r="O21" s="56">
        <f t="shared" si="4"/>
        <v>34700000</v>
      </c>
      <c r="P21" s="94"/>
      <c r="Q21" s="50">
        <f>MARET!E27-R21-S21</f>
        <v>81120000</v>
      </c>
      <c r="R21" s="50"/>
      <c r="S21" s="50">
        <v>3.4E7</v>
      </c>
      <c r="T21" s="50">
        <f t="shared" si="5"/>
        <v>115120000</v>
      </c>
      <c r="U21" s="64"/>
      <c r="V21" s="66">
        <v>2.2065E7</v>
      </c>
      <c r="W21" s="68"/>
      <c r="X21" s="68">
        <v>2.118E7</v>
      </c>
      <c r="Y21" s="68">
        <f t="shared" si="6"/>
        <v>43245000</v>
      </c>
      <c r="Z21" s="73"/>
      <c r="AA21" s="73">
        <v>1.961E7</v>
      </c>
      <c r="AB21" s="73"/>
      <c r="AC21" s="73"/>
      <c r="AD21" s="50">
        <f t="shared" si="7"/>
        <v>19610000</v>
      </c>
      <c r="AE21" s="73"/>
      <c r="AF21" s="73">
        <f>MARET!H27-AG21-AH21</f>
        <v>55780000</v>
      </c>
      <c r="AG21" s="146">
        <v>0.0</v>
      </c>
      <c r="AH21" s="146">
        <v>1.4425E7</v>
      </c>
      <c r="AI21" s="50">
        <f t="shared" si="8"/>
        <v>70205000</v>
      </c>
      <c r="AJ21" s="146">
        <v>0.0</v>
      </c>
      <c r="AK21" s="146">
        <v>1.91E7</v>
      </c>
      <c r="AL21" s="82">
        <v>0.0</v>
      </c>
      <c r="AM21" s="268">
        <v>3.62E7</v>
      </c>
      <c r="AN21" s="50">
        <f t="shared" si="9"/>
        <v>55300000</v>
      </c>
      <c r="AO21" s="82">
        <v>0.0</v>
      </c>
      <c r="AP21" s="82">
        <v>0.0</v>
      </c>
      <c r="AQ21" s="190">
        <v>0.0</v>
      </c>
      <c r="AR21" s="190">
        <v>0.0</v>
      </c>
      <c r="AS21" s="50">
        <v>0.0</v>
      </c>
      <c r="AT21" s="191"/>
      <c r="AU21" s="86">
        <f t="shared" ref="AU21:AW21" si="31">SUM(B21,G21,L21,Q21,V21,AA21,AF21,AK21,AP21)</f>
        <v>248425000</v>
      </c>
      <c r="AV21" s="86">
        <f t="shared" si="31"/>
        <v>4100000</v>
      </c>
      <c r="AW21" s="86">
        <f t="shared" si="31"/>
        <v>133705000</v>
      </c>
      <c r="AX21" s="86">
        <f t="shared" si="12"/>
        <v>386230000</v>
      </c>
      <c r="AY21" s="86"/>
      <c r="AZ21" s="287"/>
      <c r="BA21" s="287"/>
      <c r="BB21" s="287"/>
      <c r="BC21" s="287"/>
      <c r="BD21" s="287"/>
      <c r="BE21" s="287"/>
      <c r="BF21" s="287"/>
      <c r="BG21" s="287"/>
      <c r="BH21" s="287"/>
      <c r="BI21" s="287"/>
      <c r="BJ21" s="287"/>
      <c r="BK21" s="287"/>
    </row>
    <row r="22" ht="14.25" customHeight="1">
      <c r="A22" s="44">
        <v>46101.0</v>
      </c>
      <c r="B22" s="256">
        <v>0.0</v>
      </c>
      <c r="C22" s="50">
        <v>0.0</v>
      </c>
      <c r="D22" s="50">
        <v>0.0</v>
      </c>
      <c r="E22" s="50">
        <f t="shared" si="2"/>
        <v>0</v>
      </c>
      <c r="F22" s="50"/>
      <c r="G22" s="285">
        <f>MARET!C28-H22-I22</f>
        <v>0</v>
      </c>
      <c r="H22" s="65">
        <v>1.9095E7</v>
      </c>
      <c r="I22" s="50"/>
      <c r="J22" s="50">
        <f t="shared" si="3"/>
        <v>19095000</v>
      </c>
      <c r="K22" s="50"/>
      <c r="L22" s="56">
        <v>4.122E7</v>
      </c>
      <c r="M22" s="94">
        <v>1.104E7</v>
      </c>
      <c r="N22" s="94">
        <v>8.519E7</v>
      </c>
      <c r="O22" s="56">
        <f t="shared" si="4"/>
        <v>137450000</v>
      </c>
      <c r="P22" s="94"/>
      <c r="Q22" s="50">
        <f>MARET!E28-R22-S22</f>
        <v>18020000</v>
      </c>
      <c r="R22" s="50">
        <v>2.212E7</v>
      </c>
      <c r="S22" s="50"/>
      <c r="T22" s="50">
        <f t="shared" si="5"/>
        <v>40140000</v>
      </c>
      <c r="U22" s="64"/>
      <c r="V22" s="66">
        <v>1.908E7</v>
      </c>
      <c r="W22" s="194"/>
      <c r="X22" s="194">
        <v>3.062E7</v>
      </c>
      <c r="Y22" s="68">
        <f t="shared" si="6"/>
        <v>49700000</v>
      </c>
      <c r="Z22" s="195"/>
      <c r="AA22" s="195">
        <v>2.6925E7</v>
      </c>
      <c r="AB22" s="73"/>
      <c r="AC22" s="73"/>
      <c r="AD22" s="50">
        <f t="shared" si="7"/>
        <v>26925000</v>
      </c>
      <c r="AE22" s="73"/>
      <c r="AF22" s="73">
        <f>MARET!H28-AG22-AH22</f>
        <v>62470000</v>
      </c>
      <c r="AG22" s="50">
        <v>6000000.0</v>
      </c>
      <c r="AH22" s="50">
        <v>0.0</v>
      </c>
      <c r="AI22" s="50">
        <f t="shared" si="8"/>
        <v>68470000</v>
      </c>
      <c r="AJ22" s="50">
        <v>0.0</v>
      </c>
      <c r="AK22" s="50">
        <v>6100000.0</v>
      </c>
      <c r="AL22" s="103">
        <v>6200000.0</v>
      </c>
      <c r="AM22" s="103">
        <v>1.14E7</v>
      </c>
      <c r="AN22" s="50">
        <f t="shared" si="9"/>
        <v>23700000</v>
      </c>
      <c r="AO22" s="103">
        <v>0.0</v>
      </c>
      <c r="AP22" s="103">
        <v>3200000.0</v>
      </c>
      <c r="AQ22" s="190">
        <v>0.0</v>
      </c>
      <c r="AR22" s="190">
        <v>0.0</v>
      </c>
      <c r="AS22" s="50">
        <f t="shared" ref="AS22:AS29" si="33">sum(AP22:AR22)</f>
        <v>3200000</v>
      </c>
      <c r="AT22" s="191"/>
      <c r="AU22" s="86">
        <f t="shared" ref="AU22:AW22" si="32">SUM(B22,G22,L22,Q22,V22,AA22,AF22,AK22,AP22)</f>
        <v>177015000</v>
      </c>
      <c r="AV22" s="86">
        <f t="shared" si="32"/>
        <v>64455000</v>
      </c>
      <c r="AW22" s="86">
        <f t="shared" si="32"/>
        <v>127210000</v>
      </c>
      <c r="AX22" s="86">
        <f t="shared" si="12"/>
        <v>368680000</v>
      </c>
      <c r="AY22" s="86"/>
      <c r="AZ22" s="287"/>
      <c r="BA22" s="287"/>
      <c r="BB22" s="287"/>
      <c r="BC22" s="287"/>
      <c r="BD22" s="287"/>
      <c r="BE22" s="287"/>
      <c r="BF22" s="287"/>
      <c r="BG22" s="287"/>
      <c r="BH22" s="287"/>
      <c r="BI22" s="287"/>
      <c r="BJ22" s="287"/>
      <c r="BK22" s="287"/>
    </row>
    <row r="23" ht="14.25" customHeight="1">
      <c r="A23" s="44">
        <v>46102.0</v>
      </c>
      <c r="B23" s="50">
        <v>0.0</v>
      </c>
      <c r="C23" s="50">
        <v>0.0</v>
      </c>
      <c r="D23" s="50">
        <v>0.0</v>
      </c>
      <c r="E23" s="50">
        <f t="shared" si="2"/>
        <v>0</v>
      </c>
      <c r="F23" s="50"/>
      <c r="G23" s="285">
        <f>MARET!C29-H23-I23</f>
        <v>2900000</v>
      </c>
      <c r="H23" s="50"/>
      <c r="I23" s="50"/>
      <c r="J23" s="50">
        <f t="shared" si="3"/>
        <v>2900000</v>
      </c>
      <c r="K23" s="50"/>
      <c r="L23" s="56">
        <v>0.0</v>
      </c>
      <c r="M23" s="56">
        <v>1.38E7</v>
      </c>
      <c r="N23" s="56">
        <v>0.0</v>
      </c>
      <c r="O23" s="56">
        <f t="shared" si="4"/>
        <v>13800000</v>
      </c>
      <c r="P23" s="56"/>
      <c r="Q23" s="50">
        <f>MARET!E29-R23-S23</f>
        <v>50467000</v>
      </c>
      <c r="R23" s="50">
        <v>1.271E7</v>
      </c>
      <c r="S23" s="50">
        <v>5.877E7</v>
      </c>
      <c r="T23" s="50">
        <f t="shared" si="5"/>
        <v>121947000</v>
      </c>
      <c r="U23" s="64"/>
      <c r="V23" s="66">
        <v>4.286E7</v>
      </c>
      <c r="W23" s="68"/>
      <c r="X23" s="68">
        <v>3.4865E7</v>
      </c>
      <c r="Y23" s="68">
        <f t="shared" si="6"/>
        <v>77725000</v>
      </c>
      <c r="Z23" s="50"/>
      <c r="AA23" s="50">
        <v>4360000.0</v>
      </c>
      <c r="AB23" s="73">
        <v>3340000.0</v>
      </c>
      <c r="AC23" s="73"/>
      <c r="AD23" s="50">
        <f t="shared" si="7"/>
        <v>7700000</v>
      </c>
      <c r="AE23" s="73"/>
      <c r="AF23" s="73">
        <f>MARET!H29-AG23-AH23</f>
        <v>15580000</v>
      </c>
      <c r="AG23" s="101">
        <v>0.0</v>
      </c>
      <c r="AH23" s="101">
        <v>0.0</v>
      </c>
      <c r="AI23" s="50">
        <f t="shared" si="8"/>
        <v>15580000</v>
      </c>
      <c r="AJ23" s="101">
        <v>0.0</v>
      </c>
      <c r="AK23" s="50">
        <v>9300000.0</v>
      </c>
      <c r="AL23" s="103">
        <v>0.0</v>
      </c>
      <c r="AM23" s="103">
        <v>0.0</v>
      </c>
      <c r="AN23" s="50">
        <f t="shared" si="9"/>
        <v>9300000</v>
      </c>
      <c r="AO23" s="103">
        <v>0.0</v>
      </c>
      <c r="AP23" s="103">
        <v>5300000.0</v>
      </c>
      <c r="AQ23" s="190">
        <v>0.0</v>
      </c>
      <c r="AR23" s="190">
        <v>1.408E7</v>
      </c>
      <c r="AS23" s="50">
        <f t="shared" si="33"/>
        <v>19380000</v>
      </c>
      <c r="AT23" s="191"/>
      <c r="AU23" s="86">
        <f t="shared" ref="AU23:AW23" si="34">SUM(B23,G23,L23,Q23,V23,AA23,AF23,AK23,AP23)</f>
        <v>130767000</v>
      </c>
      <c r="AV23" s="86">
        <f t="shared" si="34"/>
        <v>29850000</v>
      </c>
      <c r="AW23" s="86">
        <f t="shared" si="34"/>
        <v>107715000</v>
      </c>
      <c r="AX23" s="86">
        <f t="shared" si="12"/>
        <v>268332000</v>
      </c>
      <c r="AY23" s="86"/>
      <c r="AZ23" s="287"/>
      <c r="BA23" s="287"/>
      <c r="BB23" s="287"/>
      <c r="BC23" s="287"/>
      <c r="BD23" s="287"/>
      <c r="BE23" s="287"/>
      <c r="BF23" s="287"/>
      <c r="BG23" s="287"/>
      <c r="BH23" s="287"/>
      <c r="BI23" s="287"/>
      <c r="BJ23" s="287"/>
      <c r="BK23" s="287"/>
    </row>
    <row r="24" ht="14.25" customHeight="1">
      <c r="A24" s="44">
        <v>46103.0</v>
      </c>
      <c r="B24" s="50">
        <v>3.802E7</v>
      </c>
      <c r="C24" s="50">
        <v>3.197E7</v>
      </c>
      <c r="D24" s="50">
        <v>1.662E7</v>
      </c>
      <c r="E24" s="50">
        <f t="shared" si="2"/>
        <v>86610000</v>
      </c>
      <c r="F24" s="50"/>
      <c r="G24" s="285">
        <f>MARET!C30-H24-I24</f>
        <v>6500000</v>
      </c>
      <c r="H24" s="50">
        <v>1.25E7</v>
      </c>
      <c r="I24" s="50">
        <v>1.66E7</v>
      </c>
      <c r="J24" s="50">
        <f t="shared" si="3"/>
        <v>35600000</v>
      </c>
      <c r="K24" s="50"/>
      <c r="L24" s="56">
        <v>3.612E7</v>
      </c>
      <c r="M24" s="56">
        <v>6930000.0</v>
      </c>
      <c r="N24" s="56">
        <v>3.823E7</v>
      </c>
      <c r="O24" s="56">
        <f t="shared" si="4"/>
        <v>81280000</v>
      </c>
      <c r="P24" s="56"/>
      <c r="Q24" s="50">
        <f>MARET!E30-R24-S24</f>
        <v>90020000</v>
      </c>
      <c r="R24" s="50">
        <v>1.98E7</v>
      </c>
      <c r="S24" s="50">
        <v>1.155E7</v>
      </c>
      <c r="T24" s="50">
        <f t="shared" si="5"/>
        <v>121370000</v>
      </c>
      <c r="U24" s="64"/>
      <c r="V24" s="66">
        <v>1.752E7</v>
      </c>
      <c r="W24" s="68"/>
      <c r="X24" s="68"/>
      <c r="Y24" s="68">
        <f t="shared" si="6"/>
        <v>17520000</v>
      </c>
      <c r="Z24" s="73"/>
      <c r="AA24" s="50">
        <v>1.527E7</v>
      </c>
      <c r="AB24" s="50"/>
      <c r="AC24" s="73"/>
      <c r="AD24" s="50">
        <f t="shared" si="7"/>
        <v>15270000</v>
      </c>
      <c r="AE24" s="73"/>
      <c r="AF24" s="73">
        <f>MARET!H30-AG24-AH24</f>
        <v>0</v>
      </c>
      <c r="AG24" s="50">
        <v>0.0</v>
      </c>
      <c r="AH24" s="50">
        <v>0.0</v>
      </c>
      <c r="AI24" s="50">
        <f t="shared" si="8"/>
        <v>0</v>
      </c>
      <c r="AJ24" s="50">
        <v>0.0</v>
      </c>
      <c r="AK24" s="50">
        <v>1.264E7</v>
      </c>
      <c r="AL24" s="82">
        <v>0.0</v>
      </c>
      <c r="AM24" s="82">
        <v>2.05E7</v>
      </c>
      <c r="AN24" s="50">
        <f t="shared" si="9"/>
        <v>33140000</v>
      </c>
      <c r="AO24" s="82">
        <v>0.0</v>
      </c>
      <c r="AP24" s="82">
        <v>6.272E7</v>
      </c>
      <c r="AQ24" s="190">
        <v>0.0</v>
      </c>
      <c r="AR24" s="285">
        <v>0.0</v>
      </c>
      <c r="AS24" s="50">
        <f t="shared" si="33"/>
        <v>62720000</v>
      </c>
      <c r="AT24" s="191"/>
      <c r="AU24" s="86">
        <f t="shared" ref="AU24:AW24" si="35">SUM(B24,G24,L24,Q24,V24,AA24,AF24,AK24,AP24)</f>
        <v>278810000</v>
      </c>
      <c r="AV24" s="86">
        <f t="shared" si="35"/>
        <v>71200000</v>
      </c>
      <c r="AW24" s="86">
        <f t="shared" si="35"/>
        <v>103500000</v>
      </c>
      <c r="AX24" s="86">
        <f t="shared" si="12"/>
        <v>453510000</v>
      </c>
      <c r="AY24" s="86"/>
      <c r="AZ24" s="287"/>
      <c r="BA24" s="287"/>
      <c r="BB24" s="287"/>
      <c r="BC24" s="287"/>
      <c r="BD24" s="287"/>
      <c r="BE24" s="287"/>
      <c r="BF24" s="287"/>
      <c r="BG24" s="287"/>
      <c r="BH24" s="287"/>
      <c r="BI24" s="287"/>
      <c r="BJ24" s="287"/>
      <c r="BK24" s="287"/>
    </row>
    <row r="25" ht="14.25" customHeight="1">
      <c r="A25" s="44">
        <v>46104.0</v>
      </c>
      <c r="B25" s="256">
        <v>4.174E7</v>
      </c>
      <c r="C25" s="50"/>
      <c r="D25" s="50">
        <v>1.1E7</v>
      </c>
      <c r="E25" s="50">
        <f t="shared" si="2"/>
        <v>52740000</v>
      </c>
      <c r="F25" s="50"/>
      <c r="G25" s="285">
        <f>MARET!C31-H25-I25</f>
        <v>8500000</v>
      </c>
      <c r="H25" s="50"/>
      <c r="I25" s="50">
        <v>1.39E7</v>
      </c>
      <c r="J25" s="50">
        <f t="shared" si="3"/>
        <v>22400000</v>
      </c>
      <c r="K25" s="50"/>
      <c r="L25" s="56">
        <v>4.39E7</v>
      </c>
      <c r="M25" s="56">
        <v>0.0</v>
      </c>
      <c r="N25" s="56">
        <v>1.472E7</v>
      </c>
      <c r="O25" s="56">
        <f t="shared" si="4"/>
        <v>58620000</v>
      </c>
      <c r="P25" s="56"/>
      <c r="Q25" s="50">
        <f>MARET!E31-R25-S25</f>
        <v>52085000</v>
      </c>
      <c r="R25" s="50"/>
      <c r="S25" s="50">
        <v>6100000.0</v>
      </c>
      <c r="T25" s="50">
        <f t="shared" si="5"/>
        <v>58185000</v>
      </c>
      <c r="U25" s="64"/>
      <c r="V25" s="66">
        <v>4.39E7</v>
      </c>
      <c r="W25" s="175"/>
      <c r="X25" s="175">
        <v>1.0E7</v>
      </c>
      <c r="Y25" s="68">
        <f t="shared" si="6"/>
        <v>53900000</v>
      </c>
      <c r="Z25" s="164"/>
      <c r="AA25" s="164">
        <v>1.25E7</v>
      </c>
      <c r="AB25" s="50">
        <v>2700000.0</v>
      </c>
      <c r="AC25" s="50"/>
      <c r="AD25" s="50">
        <f t="shared" si="7"/>
        <v>15200000</v>
      </c>
      <c r="AE25" s="73"/>
      <c r="AF25" s="73">
        <f>MARET!H31-AG25-AH25</f>
        <v>28520000</v>
      </c>
      <c r="AG25" s="101">
        <v>2.069E7</v>
      </c>
      <c r="AH25" s="101">
        <v>0.0</v>
      </c>
      <c r="AI25" s="50">
        <f t="shared" si="8"/>
        <v>49210000</v>
      </c>
      <c r="AJ25" s="101">
        <v>0.0</v>
      </c>
      <c r="AK25" s="50">
        <f>10080000+16400000</f>
        <v>26480000</v>
      </c>
      <c r="AL25" s="82">
        <v>0.0</v>
      </c>
      <c r="AM25" s="82">
        <v>1.06E7</v>
      </c>
      <c r="AN25" s="50">
        <f t="shared" si="9"/>
        <v>37080000</v>
      </c>
      <c r="AO25" s="82">
        <v>0.0</v>
      </c>
      <c r="AP25" s="82">
        <v>-300000.0</v>
      </c>
      <c r="AQ25" s="190">
        <v>0.0</v>
      </c>
      <c r="AR25" s="190">
        <v>0.0</v>
      </c>
      <c r="AS25" s="50">
        <f t="shared" si="33"/>
        <v>-300000</v>
      </c>
      <c r="AT25" s="191"/>
      <c r="AU25" s="86">
        <f t="shared" ref="AU25:AW25" si="36">SUM(B25,G25,L25,Q25,V25,AA25,AF25,AK25,AP25)</f>
        <v>257325000</v>
      </c>
      <c r="AV25" s="86">
        <f t="shared" si="36"/>
        <v>23390000</v>
      </c>
      <c r="AW25" s="86">
        <f t="shared" si="36"/>
        <v>66320000</v>
      </c>
      <c r="AX25" s="86">
        <f t="shared" si="12"/>
        <v>347035000</v>
      </c>
      <c r="AY25" s="86"/>
      <c r="AZ25" s="284"/>
      <c r="BA25" s="284"/>
      <c r="BB25" s="284"/>
      <c r="BC25" s="284"/>
      <c r="BD25" s="284"/>
      <c r="BE25" s="284"/>
      <c r="BF25" s="284"/>
      <c r="BG25" s="284"/>
      <c r="BH25" s="284"/>
      <c r="BI25" s="284"/>
      <c r="BJ25" s="284"/>
      <c r="BK25" s="284"/>
    </row>
    <row r="26" ht="14.25" customHeight="1">
      <c r="A26" s="44">
        <v>46105.0</v>
      </c>
      <c r="B26" s="269">
        <f>70595000-D26</f>
        <v>34250000</v>
      </c>
      <c r="C26" s="50"/>
      <c r="D26" s="50">
        <v>3.6345E7</v>
      </c>
      <c r="E26" s="50">
        <f t="shared" si="2"/>
        <v>70595000</v>
      </c>
      <c r="F26" s="50"/>
      <c r="G26" s="285">
        <f>MARET!C32-H26-I26</f>
        <v>0</v>
      </c>
      <c r="H26" s="50">
        <v>0.0</v>
      </c>
      <c r="I26" s="50">
        <v>0.0</v>
      </c>
      <c r="J26" s="50">
        <f t="shared" si="3"/>
        <v>0</v>
      </c>
      <c r="K26" s="50"/>
      <c r="L26" s="56">
        <v>1.02E7</v>
      </c>
      <c r="M26" s="94"/>
      <c r="N26" s="94">
        <v>2.45E7</v>
      </c>
      <c r="O26" s="56">
        <f t="shared" si="4"/>
        <v>34700000</v>
      </c>
      <c r="P26" s="94"/>
      <c r="Q26" s="50">
        <f>MARET!E32-R26-S26</f>
        <v>46930000</v>
      </c>
      <c r="R26" s="50"/>
      <c r="S26" s="50">
        <v>4.6885E7</v>
      </c>
      <c r="T26" s="50">
        <f t="shared" si="5"/>
        <v>93815000</v>
      </c>
      <c r="U26" s="64"/>
      <c r="V26" s="66">
        <v>3.426E7</v>
      </c>
      <c r="W26" s="175"/>
      <c r="X26" s="175">
        <v>5.867E7</v>
      </c>
      <c r="Y26" s="68">
        <f t="shared" si="6"/>
        <v>92930000</v>
      </c>
      <c r="Z26" s="198"/>
      <c r="AA26" s="198">
        <v>8200000.0</v>
      </c>
      <c r="AB26" s="50">
        <v>3460000.0</v>
      </c>
      <c r="AC26" s="50"/>
      <c r="AD26" s="50">
        <f t="shared" si="7"/>
        <v>11660000</v>
      </c>
      <c r="AE26" s="73"/>
      <c r="AF26" s="73">
        <f>MARET!H32-AG26-AH26</f>
        <v>33080000</v>
      </c>
      <c r="AG26" s="101">
        <v>1.26E7</v>
      </c>
      <c r="AH26" s="101">
        <v>0.0</v>
      </c>
      <c r="AI26" s="50">
        <f t="shared" si="8"/>
        <v>45680000</v>
      </c>
      <c r="AJ26" s="101">
        <v>0.0</v>
      </c>
      <c r="AK26" s="50">
        <v>2.93E7</v>
      </c>
      <c r="AL26" s="82">
        <v>9000000.0</v>
      </c>
      <c r="AM26" s="82">
        <v>5320000.0</v>
      </c>
      <c r="AN26" s="50">
        <f t="shared" si="9"/>
        <v>43620000</v>
      </c>
      <c r="AO26" s="82">
        <v>0.0</v>
      </c>
      <c r="AP26" s="82">
        <v>1.932E7</v>
      </c>
      <c r="AQ26" s="190">
        <v>0.0</v>
      </c>
      <c r="AR26" s="190">
        <v>0.0</v>
      </c>
      <c r="AS26" s="50">
        <f t="shared" si="33"/>
        <v>19320000</v>
      </c>
      <c r="AT26" s="191"/>
      <c r="AU26" s="86">
        <f t="shared" ref="AU26:AW26" si="37">SUM(B26,G26,L26,Q26,V26,AA26,AF26,AK26,AP26)</f>
        <v>215540000</v>
      </c>
      <c r="AV26" s="86">
        <f t="shared" si="37"/>
        <v>25060000</v>
      </c>
      <c r="AW26" s="86">
        <f t="shared" si="37"/>
        <v>171720000</v>
      </c>
      <c r="AX26" s="86">
        <f t="shared" si="12"/>
        <v>412320000</v>
      </c>
      <c r="AY26" s="86"/>
      <c r="AZ26" s="284"/>
      <c r="BA26" s="284"/>
      <c r="BB26" s="284"/>
      <c r="BC26" s="284"/>
      <c r="BD26" s="284"/>
      <c r="BE26" s="284"/>
      <c r="BF26" s="284"/>
      <c r="BG26" s="284"/>
      <c r="BH26" s="284"/>
      <c r="BI26" s="284"/>
      <c r="BJ26" s="284"/>
      <c r="BK26" s="284"/>
    </row>
    <row r="27" ht="14.25" customHeight="1">
      <c r="A27" s="44">
        <v>46106.0</v>
      </c>
      <c r="B27" s="269">
        <v>2.436E7</v>
      </c>
      <c r="C27" s="50"/>
      <c r="D27" s="50">
        <v>1.4E7</v>
      </c>
      <c r="E27" s="50">
        <f t="shared" si="2"/>
        <v>38360000</v>
      </c>
      <c r="F27" s="50"/>
      <c r="G27" s="285">
        <f>MARET!C33-H27-I27</f>
        <v>27400000</v>
      </c>
      <c r="H27" s="50">
        <v>0.0</v>
      </c>
      <c r="I27" s="50">
        <v>0.0</v>
      </c>
      <c r="J27" s="50">
        <f t="shared" si="3"/>
        <v>27400000</v>
      </c>
      <c r="K27" s="50"/>
      <c r="L27" s="56">
        <v>5.146E7</v>
      </c>
      <c r="M27" s="56"/>
      <c r="N27" s="56">
        <v>2.332E7</v>
      </c>
      <c r="O27" s="56">
        <f t="shared" si="4"/>
        <v>74780000</v>
      </c>
      <c r="P27" s="94"/>
      <c r="Q27" s="50">
        <f>MARET!E33-R27-S27</f>
        <v>32170000</v>
      </c>
      <c r="R27" s="50">
        <v>7600000.0</v>
      </c>
      <c r="S27" s="50">
        <v>1.179E7</v>
      </c>
      <c r="T27" s="50">
        <f t="shared" si="5"/>
        <v>51560000</v>
      </c>
      <c r="U27" s="64"/>
      <c r="V27" s="66">
        <v>2.017E7</v>
      </c>
      <c r="W27" s="68">
        <v>6000000.0</v>
      </c>
      <c r="X27" s="68"/>
      <c r="Y27" s="68">
        <f t="shared" si="6"/>
        <v>26170000</v>
      </c>
      <c r="Z27" s="73"/>
      <c r="AA27" s="73">
        <v>1.7355E7</v>
      </c>
      <c r="AB27" s="73">
        <v>8455000.0</v>
      </c>
      <c r="AC27" s="50"/>
      <c r="AD27" s="50">
        <f t="shared" si="7"/>
        <v>25810000</v>
      </c>
      <c r="AE27" s="73"/>
      <c r="AF27" s="73">
        <f>MARET!H33-AG27-AH27</f>
        <v>18760000</v>
      </c>
      <c r="AG27" s="101">
        <v>4200000.0</v>
      </c>
      <c r="AH27" s="101">
        <v>0.0</v>
      </c>
      <c r="AI27" s="50">
        <f t="shared" si="8"/>
        <v>22960000</v>
      </c>
      <c r="AJ27" s="101">
        <v>0.0</v>
      </c>
      <c r="AK27" s="50"/>
      <c r="AL27" s="82"/>
      <c r="AM27" s="82"/>
      <c r="AN27" s="50">
        <f t="shared" si="9"/>
        <v>0</v>
      </c>
      <c r="AO27" s="82">
        <v>0.0</v>
      </c>
      <c r="AP27" s="82">
        <v>2.0E7</v>
      </c>
      <c r="AQ27" s="190">
        <v>0.0</v>
      </c>
      <c r="AR27" s="190">
        <v>0.0</v>
      </c>
      <c r="AS27" s="50">
        <f t="shared" si="33"/>
        <v>20000000</v>
      </c>
      <c r="AT27" s="191"/>
      <c r="AU27" s="86">
        <f t="shared" ref="AU27:AW27" si="38">SUM(B27,G27,L27,Q27,V27,AA27,AF27,AK27,AP27)</f>
        <v>211675000</v>
      </c>
      <c r="AV27" s="86">
        <f t="shared" si="38"/>
        <v>26255000</v>
      </c>
      <c r="AW27" s="86">
        <f t="shared" si="38"/>
        <v>49110000</v>
      </c>
      <c r="AX27" s="86">
        <f t="shared" si="12"/>
        <v>287040000</v>
      </c>
      <c r="AY27" s="86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</row>
    <row r="28" ht="14.25" customHeight="1">
      <c r="A28" s="44">
        <v>46107.0</v>
      </c>
      <c r="B28" s="50">
        <v>2.032E7</v>
      </c>
      <c r="C28" s="50"/>
      <c r="D28" s="50">
        <v>7160000.0</v>
      </c>
      <c r="E28" s="50">
        <f t="shared" si="2"/>
        <v>27480000</v>
      </c>
      <c r="F28" s="50"/>
      <c r="G28" s="285">
        <v>2.348E7</v>
      </c>
      <c r="H28" s="50"/>
      <c r="I28" s="50">
        <v>1.45E7</v>
      </c>
      <c r="J28" s="50">
        <f t="shared" si="3"/>
        <v>37980000</v>
      </c>
      <c r="K28" s="50"/>
      <c r="L28" s="56">
        <v>6600000.0</v>
      </c>
      <c r="M28" s="56">
        <v>8645000.0</v>
      </c>
      <c r="N28" s="56">
        <v>9590000.0</v>
      </c>
      <c r="O28" s="56">
        <f t="shared" si="4"/>
        <v>24835000</v>
      </c>
      <c r="P28" s="94"/>
      <c r="Q28" s="50">
        <f>MARET!E34-R28-S28</f>
        <v>51750000</v>
      </c>
      <c r="R28" s="199"/>
      <c r="S28" s="199">
        <v>2.873E7</v>
      </c>
      <c r="T28" s="50">
        <f t="shared" si="5"/>
        <v>80480000</v>
      </c>
      <c r="U28" s="97"/>
      <c r="V28" s="184">
        <v>1.2E7</v>
      </c>
      <c r="W28" s="68"/>
      <c r="X28" s="68">
        <v>1.02E7</v>
      </c>
      <c r="Y28" s="68">
        <f t="shared" si="6"/>
        <v>22200000</v>
      </c>
      <c r="Z28" s="98"/>
      <c r="AA28" s="73">
        <v>1.292E7</v>
      </c>
      <c r="AB28" s="50">
        <v>4840000.0</v>
      </c>
      <c r="AC28" s="50"/>
      <c r="AD28" s="50">
        <f t="shared" si="7"/>
        <v>17760000</v>
      </c>
      <c r="AE28" s="73"/>
      <c r="AF28" s="73">
        <f>MARET!H34-AG28-AH28</f>
        <v>9100000</v>
      </c>
      <c r="AG28" s="50">
        <v>2.0725E7</v>
      </c>
      <c r="AH28" s="50">
        <v>0.0</v>
      </c>
      <c r="AI28" s="50">
        <f t="shared" si="8"/>
        <v>29825000</v>
      </c>
      <c r="AJ28" s="50">
        <v>0.0</v>
      </c>
      <c r="AK28" s="50">
        <v>2.5855E7</v>
      </c>
      <c r="AL28" s="82">
        <v>0.0</v>
      </c>
      <c r="AM28" s="82">
        <v>1.08E7</v>
      </c>
      <c r="AN28" s="50">
        <f t="shared" si="9"/>
        <v>36655000</v>
      </c>
      <c r="AO28" s="82">
        <v>0.0</v>
      </c>
      <c r="AP28" s="82">
        <v>4.075E7</v>
      </c>
      <c r="AQ28" s="190">
        <v>0.0</v>
      </c>
      <c r="AR28" s="190">
        <v>8100000.0</v>
      </c>
      <c r="AS28" s="50">
        <f t="shared" si="33"/>
        <v>48850000</v>
      </c>
      <c r="AT28" s="191"/>
      <c r="AU28" s="86">
        <f t="shared" ref="AU28:AW28" si="39">SUM(B28,G28,L28,Q28,V28,AA28,AF28,AK28,AP28)</f>
        <v>202775000</v>
      </c>
      <c r="AV28" s="86">
        <f t="shared" si="39"/>
        <v>34210000</v>
      </c>
      <c r="AW28" s="86">
        <f t="shared" si="39"/>
        <v>89080000</v>
      </c>
      <c r="AX28" s="86">
        <f t="shared" si="12"/>
        <v>326065000</v>
      </c>
      <c r="AY28" s="86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</row>
    <row r="29" ht="14.25" customHeight="1">
      <c r="A29" s="44">
        <v>46108.0</v>
      </c>
      <c r="B29" s="50">
        <v>3.571E7</v>
      </c>
      <c r="C29" s="50"/>
      <c r="D29" s="50">
        <v>2.072E7</v>
      </c>
      <c r="E29" s="50">
        <f t="shared" si="2"/>
        <v>56430000</v>
      </c>
      <c r="F29" s="50"/>
      <c r="G29" s="285">
        <f>MARET!C35-H29-I29</f>
        <v>7200000</v>
      </c>
      <c r="H29" s="50">
        <v>8100000.0</v>
      </c>
      <c r="I29" s="50"/>
      <c r="J29" s="50">
        <f t="shared" si="3"/>
        <v>15300000</v>
      </c>
      <c r="K29" s="50"/>
      <c r="L29" s="56">
        <v>5.659E7</v>
      </c>
      <c r="M29" s="56">
        <v>2.491E7</v>
      </c>
      <c r="N29" s="56">
        <v>2.525E7</v>
      </c>
      <c r="O29" s="56">
        <f t="shared" si="4"/>
        <v>106750000</v>
      </c>
      <c r="P29" s="94"/>
      <c r="Q29" s="50">
        <f>MARET!E35-R29-S29</f>
        <v>60350000</v>
      </c>
      <c r="R29" s="114"/>
      <c r="S29" s="114">
        <v>1.64E7</v>
      </c>
      <c r="T29" s="50">
        <f t="shared" si="5"/>
        <v>76750000</v>
      </c>
      <c r="U29" s="202"/>
      <c r="V29" s="66"/>
      <c r="W29" s="68">
        <v>6100000.0</v>
      </c>
      <c r="X29" s="68"/>
      <c r="Y29" s="68">
        <f t="shared" si="6"/>
        <v>6100000</v>
      </c>
      <c r="Z29" s="73"/>
      <c r="AA29" s="73">
        <v>1.1795E7</v>
      </c>
      <c r="AB29" s="50"/>
      <c r="AC29" s="50"/>
      <c r="AD29" s="50">
        <f t="shared" si="7"/>
        <v>11795000</v>
      </c>
      <c r="AE29" s="73"/>
      <c r="AF29" s="73">
        <f>MARET!H35-AG29-AH29</f>
        <v>0</v>
      </c>
      <c r="AG29" s="50">
        <v>0.0</v>
      </c>
      <c r="AH29" s="50">
        <v>0.0</v>
      </c>
      <c r="AI29" s="50">
        <f t="shared" si="8"/>
        <v>0</v>
      </c>
      <c r="AJ29" s="50">
        <v>0.0</v>
      </c>
      <c r="AK29" s="50">
        <v>1.1485E7</v>
      </c>
      <c r="AL29" s="103">
        <v>0.0</v>
      </c>
      <c r="AM29" s="103">
        <v>0.0</v>
      </c>
      <c r="AN29" s="50">
        <f t="shared" si="9"/>
        <v>11485000</v>
      </c>
      <c r="AO29" s="103">
        <v>0.0</v>
      </c>
      <c r="AP29" s="103">
        <v>2.2625E7</v>
      </c>
      <c r="AQ29" s="190">
        <v>0.0</v>
      </c>
      <c r="AR29" s="190">
        <v>0.0</v>
      </c>
      <c r="AS29" s="50">
        <f t="shared" si="33"/>
        <v>22625000</v>
      </c>
      <c r="AT29" s="191"/>
      <c r="AU29" s="86">
        <f t="shared" ref="AU29:AW29" si="40">SUM(B29,G29,L29,Q29,V29,AA29,AF29,AK29,AP29)</f>
        <v>205755000</v>
      </c>
      <c r="AV29" s="86">
        <f t="shared" si="40"/>
        <v>39110000</v>
      </c>
      <c r="AW29" s="86">
        <f t="shared" si="40"/>
        <v>62370000</v>
      </c>
      <c r="AX29" s="86">
        <f t="shared" si="12"/>
        <v>307235000</v>
      </c>
      <c r="AY29" s="86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</row>
    <row r="30" ht="14.25" customHeight="1">
      <c r="A30" s="44">
        <v>46109.0</v>
      </c>
      <c r="B30" s="256">
        <v>1.14E7</v>
      </c>
      <c r="C30" s="50"/>
      <c r="D30" s="50"/>
      <c r="E30" s="50">
        <f t="shared" si="2"/>
        <v>11400000</v>
      </c>
      <c r="F30" s="50"/>
      <c r="G30" s="285">
        <v>6840000.0</v>
      </c>
      <c r="H30" s="50">
        <v>1.104E7</v>
      </c>
      <c r="I30" s="50">
        <v>4240000.0</v>
      </c>
      <c r="J30" s="50">
        <f t="shared" si="3"/>
        <v>22120000</v>
      </c>
      <c r="K30" s="50"/>
      <c r="L30" s="56">
        <v>2.03E7</v>
      </c>
      <c r="M30" s="94"/>
      <c r="N30" s="94">
        <v>2.5265E7</v>
      </c>
      <c r="O30" s="56">
        <f t="shared" si="4"/>
        <v>45565000</v>
      </c>
      <c r="P30" s="94"/>
      <c r="Q30" s="50">
        <f>MARET!E39-R30-S30</f>
        <v>45640000</v>
      </c>
      <c r="R30" s="50"/>
      <c r="S30" s="50">
        <v>1.67E7</v>
      </c>
      <c r="T30" s="50">
        <f t="shared" si="5"/>
        <v>62340000</v>
      </c>
      <c r="U30" s="64"/>
      <c r="V30" s="66"/>
      <c r="W30" s="68"/>
      <c r="X30" s="68">
        <f>13300000+6480000+14200000+4720000</f>
        <v>38700000</v>
      </c>
      <c r="Y30" s="68">
        <f t="shared" si="6"/>
        <v>38700000</v>
      </c>
      <c r="Z30" s="73"/>
      <c r="AA30" s="73">
        <v>5860000.0</v>
      </c>
      <c r="AB30" s="50"/>
      <c r="AC30" s="50"/>
      <c r="AD30" s="50">
        <f t="shared" si="7"/>
        <v>5860000</v>
      </c>
      <c r="AE30" s="73"/>
      <c r="AF30" s="73">
        <f>MARET!H36-AG30-AH30</f>
        <v>74325000</v>
      </c>
      <c r="AG30" s="101">
        <v>7210000.0</v>
      </c>
      <c r="AH30" s="101">
        <v>5220000.0</v>
      </c>
      <c r="AI30" s="50">
        <f t="shared" si="8"/>
        <v>86755000</v>
      </c>
      <c r="AJ30" s="101">
        <v>0.0</v>
      </c>
      <c r="AK30" s="50">
        <f>7500000+7200000</f>
        <v>14700000</v>
      </c>
      <c r="AL30" s="103">
        <v>0.0</v>
      </c>
      <c r="AM30" s="103">
        <v>2.47E7</v>
      </c>
      <c r="AN30" s="50">
        <f t="shared" si="9"/>
        <v>39400000</v>
      </c>
      <c r="AO30" s="103">
        <v>0.0</v>
      </c>
      <c r="AP30" s="103">
        <v>4.885E7</v>
      </c>
      <c r="AQ30" s="190">
        <v>0.0</v>
      </c>
      <c r="AR30" s="190">
        <v>0.0</v>
      </c>
      <c r="AS30" s="50">
        <v>4.575E7</v>
      </c>
      <c r="AT30" s="191"/>
      <c r="AU30" s="86">
        <f t="shared" ref="AU30:AW30" si="41">SUM(B30,G30,L30,Q30,V30,AA30,AF30,AK30,AP30)</f>
        <v>227915000</v>
      </c>
      <c r="AV30" s="86">
        <f t="shared" si="41"/>
        <v>18250000</v>
      </c>
      <c r="AW30" s="86">
        <f t="shared" si="41"/>
        <v>114825000</v>
      </c>
      <c r="AX30" s="86">
        <f t="shared" si="12"/>
        <v>357890000</v>
      </c>
      <c r="AY30" s="86"/>
      <c r="AZ30" s="284"/>
      <c r="BA30" s="284"/>
      <c r="BB30" s="284"/>
      <c r="BC30" s="284"/>
      <c r="BD30" s="284"/>
      <c r="BE30" s="284"/>
      <c r="BF30" s="284"/>
      <c r="BG30" s="284"/>
      <c r="BH30" s="284"/>
      <c r="BI30" s="284"/>
      <c r="BJ30" s="284"/>
      <c r="BK30" s="284"/>
    </row>
    <row r="31" ht="14.25" customHeight="1">
      <c r="A31" s="44">
        <v>46110.0</v>
      </c>
      <c r="B31" s="50">
        <v>4.608E7</v>
      </c>
      <c r="C31" s="50">
        <v>1.99E7</v>
      </c>
      <c r="D31" s="50"/>
      <c r="E31" s="50">
        <f t="shared" si="2"/>
        <v>65980000</v>
      </c>
      <c r="F31" s="50"/>
      <c r="G31" s="285"/>
      <c r="H31" s="50"/>
      <c r="I31" s="50">
        <v>1.7364E7</v>
      </c>
      <c r="J31" s="50">
        <f t="shared" si="3"/>
        <v>17364000</v>
      </c>
      <c r="K31" s="50"/>
      <c r="L31" s="56">
        <v>2.756E7</v>
      </c>
      <c r="M31" s="94">
        <v>2.35E7</v>
      </c>
      <c r="N31" s="94">
        <v>3.365E7</v>
      </c>
      <c r="O31" s="56">
        <f t="shared" si="4"/>
        <v>84710000</v>
      </c>
      <c r="P31" s="94"/>
      <c r="Q31" s="50">
        <f>MARET!E37-R31-S31</f>
        <v>66460000</v>
      </c>
      <c r="R31" s="50"/>
      <c r="S31" s="50">
        <v>1.658E7</v>
      </c>
      <c r="T31" s="50">
        <f t="shared" si="5"/>
        <v>83040000</v>
      </c>
      <c r="U31" s="64"/>
      <c r="V31" s="66">
        <v>3.858E7</v>
      </c>
      <c r="W31" s="68">
        <v>3.23E7</v>
      </c>
      <c r="X31" s="175">
        <v>1.22E7</v>
      </c>
      <c r="Y31" s="68">
        <f t="shared" si="6"/>
        <v>83080000</v>
      </c>
      <c r="Z31" s="164"/>
      <c r="AA31" s="238"/>
      <c r="AB31" s="73"/>
      <c r="AC31" s="73"/>
      <c r="AD31" s="50">
        <f t="shared" si="7"/>
        <v>0</v>
      </c>
      <c r="AE31" s="73"/>
      <c r="AF31" s="73">
        <f>MARET!H37-AG31-AH31</f>
        <v>47720000</v>
      </c>
      <c r="AG31" s="50">
        <v>0.0</v>
      </c>
      <c r="AH31" s="50">
        <v>0.0</v>
      </c>
      <c r="AI31" s="50">
        <f t="shared" si="8"/>
        <v>47720000</v>
      </c>
      <c r="AJ31" s="50">
        <v>0.0</v>
      </c>
      <c r="AK31" s="50">
        <v>1.06E7</v>
      </c>
      <c r="AL31" s="103"/>
      <c r="AM31" s="103">
        <v>1.176E7</v>
      </c>
      <c r="AN31" s="50">
        <f t="shared" si="9"/>
        <v>22360000</v>
      </c>
      <c r="AO31" s="103">
        <v>0.0</v>
      </c>
      <c r="AP31" s="103">
        <v>0.0</v>
      </c>
      <c r="AQ31" s="190">
        <v>0.0</v>
      </c>
      <c r="AR31" s="190">
        <v>1.426E7</v>
      </c>
      <c r="AS31" s="50">
        <f t="shared" ref="AS31:AS33" si="43">sum(AP31:AR31)</f>
        <v>14260000</v>
      </c>
      <c r="AT31" s="191"/>
      <c r="AU31" s="86">
        <f t="shared" ref="AU31:AW31" si="42">SUM(B31,G31,L31,Q31,V31,AA31,AF31,AK31,AP31)</f>
        <v>237000000</v>
      </c>
      <c r="AV31" s="86">
        <f t="shared" si="42"/>
        <v>75700000</v>
      </c>
      <c r="AW31" s="86">
        <f t="shared" si="42"/>
        <v>105814000</v>
      </c>
      <c r="AX31" s="86">
        <f t="shared" si="12"/>
        <v>418514000</v>
      </c>
      <c r="AY31" s="86"/>
      <c r="AZ31" s="284"/>
      <c r="BA31" s="284"/>
      <c r="BB31" s="284"/>
      <c r="BC31" s="284"/>
      <c r="BD31" s="284"/>
      <c r="BE31" s="284"/>
      <c r="BF31" s="284"/>
      <c r="BG31" s="284"/>
      <c r="BH31" s="284"/>
      <c r="BI31" s="284"/>
      <c r="BJ31" s="284"/>
      <c r="BK31" s="284"/>
    </row>
    <row r="32" ht="14.25" customHeight="1">
      <c r="A32" s="44">
        <v>46111.0</v>
      </c>
      <c r="B32" s="50">
        <v>1.656E7</v>
      </c>
      <c r="C32" s="50"/>
      <c r="D32" s="50"/>
      <c r="E32" s="50">
        <f t="shared" si="2"/>
        <v>16560000</v>
      </c>
      <c r="F32" s="50"/>
      <c r="G32" s="285"/>
      <c r="H32" s="50">
        <v>6100000.0</v>
      </c>
      <c r="I32" s="50"/>
      <c r="J32" s="50">
        <f t="shared" si="3"/>
        <v>6100000</v>
      </c>
      <c r="K32" s="50"/>
      <c r="L32" s="56">
        <v>0.0</v>
      </c>
      <c r="M32" s="56">
        <v>1.15E7</v>
      </c>
      <c r="N32" s="56">
        <v>2.232E7</v>
      </c>
      <c r="O32" s="56">
        <f t="shared" si="4"/>
        <v>33820000</v>
      </c>
      <c r="P32" s="94"/>
      <c r="Q32" s="50">
        <f>MARET!E38-R32-S32</f>
        <v>40500000</v>
      </c>
      <c r="R32" s="50"/>
      <c r="S32" s="50">
        <v>0.0</v>
      </c>
      <c r="T32" s="50">
        <f t="shared" si="5"/>
        <v>40500000</v>
      </c>
      <c r="U32" s="64"/>
      <c r="V32" s="66">
        <v>3.639E7</v>
      </c>
      <c r="W32" s="68"/>
      <c r="X32" s="68">
        <v>1.69115E7</v>
      </c>
      <c r="Y32" s="68">
        <f t="shared" si="6"/>
        <v>53301500</v>
      </c>
      <c r="Z32" s="73"/>
      <c r="AA32" s="73">
        <v>3210000.0</v>
      </c>
      <c r="AB32" s="73">
        <v>1.872E7</v>
      </c>
      <c r="AC32" s="73"/>
      <c r="AD32" s="50">
        <f t="shared" si="7"/>
        <v>21930000</v>
      </c>
      <c r="AE32" s="73"/>
      <c r="AF32" s="73">
        <f>MARET!H38-AG32-AH32</f>
        <v>0</v>
      </c>
      <c r="AG32" s="50">
        <v>0.0</v>
      </c>
      <c r="AH32" s="50">
        <v>3500000.0</v>
      </c>
      <c r="AI32" s="50">
        <f t="shared" si="8"/>
        <v>3500000</v>
      </c>
      <c r="AJ32" s="50">
        <v>0.0</v>
      </c>
      <c r="AK32" s="50">
        <v>1.5E7</v>
      </c>
      <c r="AL32" s="82"/>
      <c r="AM32" s="82">
        <v>1.104E7</v>
      </c>
      <c r="AN32" s="50">
        <f t="shared" si="9"/>
        <v>26040000</v>
      </c>
      <c r="AO32" s="82">
        <v>0.0</v>
      </c>
      <c r="AP32" s="82">
        <v>2.7095E7</v>
      </c>
      <c r="AQ32" s="190">
        <v>0.0</v>
      </c>
      <c r="AR32" s="190">
        <v>0.0</v>
      </c>
      <c r="AS32" s="50">
        <f t="shared" si="43"/>
        <v>27095000</v>
      </c>
      <c r="AT32" s="191"/>
      <c r="AU32" s="86">
        <f t="shared" ref="AU32:AW32" si="44">SUM(B32,G32,L32,Q32,V32,AA32,AF32,AK32,AP32)</f>
        <v>138755000</v>
      </c>
      <c r="AV32" s="86">
        <f t="shared" si="44"/>
        <v>36320000</v>
      </c>
      <c r="AW32" s="86">
        <f t="shared" si="44"/>
        <v>53771500</v>
      </c>
      <c r="AX32" s="86">
        <f t="shared" si="12"/>
        <v>228846500</v>
      </c>
      <c r="AY32" s="86"/>
      <c r="AZ32" s="284"/>
      <c r="BA32" s="284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</row>
    <row r="33" ht="14.25" customHeight="1">
      <c r="A33" s="44">
        <v>46112.0</v>
      </c>
      <c r="B33" s="50">
        <v>4.0E7</v>
      </c>
      <c r="C33" s="50">
        <v>1.66E7</v>
      </c>
      <c r="D33" s="50"/>
      <c r="E33" s="50">
        <f t="shared" si="2"/>
        <v>56600000</v>
      </c>
      <c r="F33" s="50">
        <v>1.66E7</v>
      </c>
      <c r="G33" s="285"/>
      <c r="H33" s="50"/>
      <c r="I33" s="50">
        <v>2.256E7</v>
      </c>
      <c r="J33" s="50">
        <f t="shared" si="3"/>
        <v>22560000</v>
      </c>
      <c r="K33" s="50"/>
      <c r="L33" s="56">
        <v>4.308E7</v>
      </c>
      <c r="M33" s="94"/>
      <c r="N33" s="94">
        <v>3.411E7</v>
      </c>
      <c r="O33" s="56">
        <f t="shared" si="4"/>
        <v>77190000</v>
      </c>
      <c r="P33" s="94"/>
      <c r="Q33" s="50">
        <f>MARET!E39-R33-S33</f>
        <v>37180000</v>
      </c>
      <c r="R33" s="292"/>
      <c r="S33" s="293">
        <v>2.516E7</v>
      </c>
      <c r="T33" s="50">
        <f t="shared" si="5"/>
        <v>62340000</v>
      </c>
      <c r="U33" s="64"/>
      <c r="V33" s="66"/>
      <c r="W33" s="68"/>
      <c r="X33" s="68">
        <v>6030000.0</v>
      </c>
      <c r="Y33" s="68">
        <f t="shared" si="6"/>
        <v>6030000</v>
      </c>
      <c r="Z33" s="73"/>
      <c r="AA33" s="73"/>
      <c r="AB33" s="73">
        <v>3340000.0</v>
      </c>
      <c r="AC33" s="73"/>
      <c r="AD33" s="50">
        <f t="shared" si="7"/>
        <v>3340000</v>
      </c>
      <c r="AE33" s="73"/>
      <c r="AF33" s="73">
        <f>MARET!H39-AG33-AH33</f>
        <v>11700000</v>
      </c>
      <c r="AG33" s="50">
        <v>3350000.0</v>
      </c>
      <c r="AH33" s="50">
        <v>6100000.0</v>
      </c>
      <c r="AI33" s="50">
        <f t="shared" si="8"/>
        <v>21150000</v>
      </c>
      <c r="AJ33" s="50">
        <v>0.0</v>
      </c>
      <c r="AK33" s="50"/>
      <c r="AL33" s="82"/>
      <c r="AM33" s="268">
        <v>3.977E7</v>
      </c>
      <c r="AN33" s="50">
        <f t="shared" si="9"/>
        <v>39770000</v>
      </c>
      <c r="AO33" s="82">
        <v>0.0</v>
      </c>
      <c r="AP33" s="82">
        <v>8100000.0</v>
      </c>
      <c r="AQ33" s="190">
        <v>0.0</v>
      </c>
      <c r="AR33" s="190">
        <v>0.0</v>
      </c>
      <c r="AS33" s="50">
        <f t="shared" si="43"/>
        <v>8100000</v>
      </c>
      <c r="AT33" s="191"/>
      <c r="AU33" s="86">
        <f t="shared" ref="AU33:AW33" si="45">SUM(B33,G33,L33,Q33,V33,AA33,AF33,AK33,AP33)</f>
        <v>140060000</v>
      </c>
      <c r="AV33" s="86">
        <f t="shared" si="45"/>
        <v>23290000</v>
      </c>
      <c r="AW33" s="86">
        <f t="shared" si="45"/>
        <v>133730000</v>
      </c>
      <c r="AX33" s="86">
        <f t="shared" si="12"/>
        <v>297080000</v>
      </c>
      <c r="AY33" s="86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</row>
    <row r="34" ht="14.25" customHeight="1">
      <c r="A34" s="205" t="s">
        <v>31</v>
      </c>
      <c r="B34" s="206">
        <f t="shared" ref="B34:AY34" si="46">SUM(B3:B33)</f>
        <v>866030000</v>
      </c>
      <c r="C34" s="206">
        <f t="shared" si="46"/>
        <v>187000000</v>
      </c>
      <c r="D34" s="206">
        <f t="shared" si="46"/>
        <v>678811000</v>
      </c>
      <c r="E34" s="206">
        <f t="shared" si="46"/>
        <v>1731841000</v>
      </c>
      <c r="F34" s="206">
        <f t="shared" si="46"/>
        <v>53760000</v>
      </c>
      <c r="G34" s="206">
        <f t="shared" si="46"/>
        <v>464695000</v>
      </c>
      <c r="H34" s="206">
        <f t="shared" si="46"/>
        <v>156615000</v>
      </c>
      <c r="I34" s="206">
        <f t="shared" si="46"/>
        <v>174234000</v>
      </c>
      <c r="J34" s="206">
        <f t="shared" si="46"/>
        <v>795544000</v>
      </c>
      <c r="K34" s="206">
        <f t="shared" si="46"/>
        <v>0</v>
      </c>
      <c r="L34" s="206">
        <f t="shared" si="46"/>
        <v>975245000</v>
      </c>
      <c r="M34" s="206">
        <f t="shared" si="46"/>
        <v>299705000</v>
      </c>
      <c r="N34" s="206">
        <f t="shared" si="46"/>
        <v>885935000</v>
      </c>
      <c r="O34" s="206">
        <f t="shared" si="46"/>
        <v>2160885000</v>
      </c>
      <c r="P34" s="206">
        <f t="shared" si="46"/>
        <v>0</v>
      </c>
      <c r="Q34" s="206">
        <f t="shared" si="46"/>
        <v>1551627000</v>
      </c>
      <c r="R34" s="206">
        <f t="shared" si="46"/>
        <v>100760000</v>
      </c>
      <c r="S34" s="206">
        <f t="shared" si="46"/>
        <v>607497000</v>
      </c>
      <c r="T34" s="206">
        <f t="shared" si="46"/>
        <v>2259884000</v>
      </c>
      <c r="U34" s="206">
        <f t="shared" si="46"/>
        <v>0</v>
      </c>
      <c r="V34" s="206">
        <f t="shared" si="46"/>
        <v>671275000</v>
      </c>
      <c r="W34" s="206">
        <f t="shared" si="46"/>
        <v>188898500</v>
      </c>
      <c r="X34" s="206">
        <f t="shared" si="46"/>
        <v>473888000</v>
      </c>
      <c r="Y34" s="206">
        <f t="shared" si="46"/>
        <v>1334061500</v>
      </c>
      <c r="Z34" s="206">
        <f t="shared" si="46"/>
        <v>0</v>
      </c>
      <c r="AA34" s="206">
        <f t="shared" si="46"/>
        <v>269171000</v>
      </c>
      <c r="AB34" s="206">
        <f t="shared" si="46"/>
        <v>78149000</v>
      </c>
      <c r="AC34" s="206">
        <f t="shared" si="46"/>
        <v>6880000</v>
      </c>
      <c r="AD34" s="206">
        <f t="shared" si="46"/>
        <v>354200000</v>
      </c>
      <c r="AE34" s="206">
        <f t="shared" si="46"/>
        <v>0</v>
      </c>
      <c r="AF34" s="206">
        <f t="shared" si="46"/>
        <v>898435000</v>
      </c>
      <c r="AG34" s="206">
        <f t="shared" si="46"/>
        <v>117775000</v>
      </c>
      <c r="AH34" s="206">
        <f t="shared" si="46"/>
        <v>151406400</v>
      </c>
      <c r="AI34" s="206">
        <f t="shared" si="46"/>
        <v>1167616400</v>
      </c>
      <c r="AJ34" s="206">
        <f t="shared" si="46"/>
        <v>0</v>
      </c>
      <c r="AK34" s="206">
        <f t="shared" si="46"/>
        <v>409780000</v>
      </c>
      <c r="AL34" s="206">
        <f t="shared" si="46"/>
        <v>97920000</v>
      </c>
      <c r="AM34" s="206">
        <f t="shared" si="46"/>
        <v>316345000</v>
      </c>
      <c r="AN34" s="206">
        <f t="shared" si="46"/>
        <v>824045000</v>
      </c>
      <c r="AO34" s="206">
        <f t="shared" si="46"/>
        <v>0</v>
      </c>
      <c r="AP34" s="206">
        <f t="shared" si="46"/>
        <v>472655000</v>
      </c>
      <c r="AQ34" s="206">
        <f t="shared" si="46"/>
        <v>43540000</v>
      </c>
      <c r="AR34" s="206">
        <f t="shared" si="46"/>
        <v>89690000</v>
      </c>
      <c r="AS34" s="206">
        <f t="shared" si="46"/>
        <v>602785000</v>
      </c>
      <c r="AT34" s="206">
        <f t="shared" si="46"/>
        <v>0</v>
      </c>
      <c r="AU34" s="210">
        <f t="shared" si="46"/>
        <v>6578913000</v>
      </c>
      <c r="AV34" s="210">
        <f t="shared" si="46"/>
        <v>1270362500</v>
      </c>
      <c r="AW34" s="210">
        <f t="shared" si="46"/>
        <v>3384686400</v>
      </c>
      <c r="AX34" s="210">
        <f t="shared" si="46"/>
        <v>11230861900</v>
      </c>
      <c r="AY34" s="210">
        <f t="shared" si="46"/>
        <v>0</v>
      </c>
      <c r="AZ34" s="284"/>
      <c r="BA34" s="284"/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</row>
    <row r="35" ht="14.25" customHeight="1">
      <c r="A35" s="211" t="s">
        <v>40</v>
      </c>
      <c r="B35" s="212">
        <f>B34/E34</f>
        <v>0.5000632275</v>
      </c>
      <c r="C35" s="212">
        <f>C34/E34</f>
        <v>0.1079775799</v>
      </c>
      <c r="D35" s="212">
        <f>D34/E34</f>
        <v>0.3919591926</v>
      </c>
      <c r="E35" s="212"/>
      <c r="F35" s="212">
        <f>F34/E34</f>
        <v>0.03104211068</v>
      </c>
      <c r="G35" s="212">
        <f>G34/J34</f>
        <v>0.5841223113</v>
      </c>
      <c r="H35" s="212">
        <f>H34/J34</f>
        <v>0.1968652897</v>
      </c>
      <c r="I35" s="212">
        <f>I34/J34</f>
        <v>0.2190123991</v>
      </c>
      <c r="J35" s="212"/>
      <c r="K35" s="212">
        <f>K34/J34</f>
        <v>0</v>
      </c>
      <c r="L35" s="212">
        <f>L34/O34</f>
        <v>0.4513174</v>
      </c>
      <c r="M35" s="212">
        <f>M34/O34</f>
        <v>0.1386954882</v>
      </c>
      <c r="N35" s="212">
        <f>N34/O34</f>
        <v>0.4099871118</v>
      </c>
      <c r="O35" s="212"/>
      <c r="P35" s="212">
        <f>P34/O34</f>
        <v>0</v>
      </c>
      <c r="Q35" s="212">
        <f>Q34/T34</f>
        <v>0.6865958607</v>
      </c>
      <c r="R35" s="212">
        <f>R34/T34</f>
        <v>0.0445863593</v>
      </c>
      <c r="S35" s="212">
        <f>S34/T34</f>
        <v>0.26881778</v>
      </c>
      <c r="T35" s="212"/>
      <c r="U35" s="212">
        <f>U34/T34</f>
        <v>0</v>
      </c>
      <c r="V35" s="294">
        <f>V34/Y34</f>
        <v>0.50318145</v>
      </c>
      <c r="W35" s="294">
        <f>W34/Y34</f>
        <v>0.1415965456</v>
      </c>
      <c r="X35" s="294">
        <f>X34/Y34</f>
        <v>0.3552220044</v>
      </c>
      <c r="Y35" s="212"/>
      <c r="Z35" s="212">
        <f>Z34/Y34</f>
        <v>0</v>
      </c>
      <c r="AA35" s="212">
        <f>AA34/AD34</f>
        <v>0.7599407115</v>
      </c>
      <c r="AB35" s="212">
        <f>AB34/AD34</f>
        <v>0.2206352343</v>
      </c>
      <c r="AC35" s="212">
        <f>AC34/AD34</f>
        <v>0.01942405421</v>
      </c>
      <c r="AD35" s="212"/>
      <c r="AE35" s="212">
        <f>AE34/AD34</f>
        <v>0</v>
      </c>
      <c r="AF35" s="212">
        <f>AF34/AI34</f>
        <v>0.7694607578</v>
      </c>
      <c r="AG35" s="212">
        <f>AG34/AI34</f>
        <v>0.1008678878</v>
      </c>
      <c r="AH35" s="212">
        <f>AH34/AI34</f>
        <v>0.1296713544</v>
      </c>
      <c r="AI35" s="212"/>
      <c r="AJ35" s="212">
        <f>AJ34/AI34</f>
        <v>0</v>
      </c>
      <c r="AK35" s="212">
        <f>AK34/AN34</f>
        <v>0.497278668</v>
      </c>
      <c r="AL35" s="212">
        <f>AL34/AN34</f>
        <v>0.118828462</v>
      </c>
      <c r="AM35" s="212">
        <f>AM34/AN34</f>
        <v>0.3838928699</v>
      </c>
      <c r="AN35" s="212"/>
      <c r="AO35" s="212">
        <f>AO34/AN34</f>
        <v>0</v>
      </c>
      <c r="AP35" s="212">
        <f>AP34/AS34</f>
        <v>0.7841187156</v>
      </c>
      <c r="AQ35" s="212">
        <f>AQ34/AS34</f>
        <v>0.07223139262</v>
      </c>
      <c r="AR35" s="212">
        <f>AR34/AS34</f>
        <v>0.1487926873</v>
      </c>
      <c r="AS35" s="212"/>
      <c r="AT35" s="212">
        <f>AT34/AS34</f>
        <v>0</v>
      </c>
      <c r="AU35" s="218">
        <f>AU34/AX34</f>
        <v>0.5857887897</v>
      </c>
      <c r="AV35" s="218">
        <f>AV34/AX34</f>
        <v>0.1131135358</v>
      </c>
      <c r="AW35" s="218">
        <f>AW34/AX34</f>
        <v>0.3013736996</v>
      </c>
      <c r="AX35" s="218"/>
      <c r="AY35" s="218">
        <f>AY34/AX34</f>
        <v>0</v>
      </c>
      <c r="AZ35" s="295"/>
      <c r="BA35" s="295"/>
      <c r="BB35" s="295"/>
      <c r="BC35" s="295"/>
      <c r="BD35" s="295"/>
      <c r="BE35" s="295"/>
      <c r="BF35" s="295"/>
      <c r="BG35" s="295"/>
      <c r="BH35" s="295"/>
      <c r="BI35" s="295"/>
      <c r="BJ35" s="295"/>
      <c r="BK35" s="295"/>
    </row>
    <row r="36" ht="12.75" customHeight="1">
      <c r="A36" s="219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1"/>
      <c r="X36" s="221"/>
      <c r="Y36" s="221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4"/>
      <c r="AR36" s="224"/>
      <c r="AS36" s="224"/>
      <c r="AT36" s="224"/>
      <c r="AU36" s="224">
        <f t="shared" ref="AU36:AX36" si="47">sum(AU20:AU26)</f>
        <v>1486136000</v>
      </c>
      <c r="AV36" s="224">
        <f t="shared" si="47"/>
        <v>306285000</v>
      </c>
      <c r="AW36" s="224">
        <f t="shared" si="47"/>
        <v>830290000</v>
      </c>
      <c r="AX36" s="224">
        <f t="shared" si="47"/>
        <v>2622711000</v>
      </c>
      <c r="AY36" s="224"/>
      <c r="AZ36" s="284"/>
      <c r="BA36" s="284"/>
      <c r="BB36" s="284"/>
      <c r="BC36" s="284"/>
      <c r="BD36" s="284"/>
      <c r="BE36" s="284"/>
      <c r="BF36" s="284"/>
      <c r="BG36" s="284"/>
      <c r="BH36" s="284"/>
      <c r="BI36" s="284"/>
      <c r="BJ36" s="284"/>
      <c r="BK36" s="284"/>
    </row>
    <row r="37" ht="14.25" customHeight="1">
      <c r="A37" s="219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5"/>
      <c r="AA37" s="225"/>
      <c r="AB37" s="225"/>
      <c r="AC37" s="225"/>
      <c r="AD37" s="225"/>
      <c r="AE37" s="225"/>
      <c r="AF37" s="225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4"/>
      <c r="AR37" s="224"/>
      <c r="AS37" s="224"/>
      <c r="AT37" s="224"/>
      <c r="AU37" s="226"/>
      <c r="AV37" s="226"/>
      <c r="AW37" s="226"/>
      <c r="AX37" s="226"/>
      <c r="AY37" s="22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</row>
    <row r="38" ht="14.25" customHeight="1">
      <c r="A38" s="219"/>
      <c r="B38" s="220">
        <f t="shared" ref="B38:C38" si="48">sum(B31:B33)</f>
        <v>102640000</v>
      </c>
      <c r="C38" s="220">
        <f t="shared" si="48"/>
        <v>36500000</v>
      </c>
      <c r="D38" s="220">
        <f>sum(D25:D30)</f>
        <v>89225000</v>
      </c>
      <c r="E38" s="220">
        <f>sum(E31:E33)</f>
        <v>139140000</v>
      </c>
      <c r="F38" s="220"/>
      <c r="G38" s="220">
        <f t="shared" ref="G38:H38" si="49">sum(G31:G33)</f>
        <v>0</v>
      </c>
      <c r="H38" s="220">
        <f t="shared" si="49"/>
        <v>6100000</v>
      </c>
      <c r="I38" s="220">
        <f>sum(I25:I30)</f>
        <v>32640000</v>
      </c>
      <c r="J38" s="220">
        <f>sum(J31:J33)</f>
        <v>46024000</v>
      </c>
      <c r="K38" s="220"/>
      <c r="L38" s="220">
        <f t="shared" ref="L38:M38" si="50">sum(L31:L33)</f>
        <v>70640000</v>
      </c>
      <c r="M38" s="220">
        <f t="shared" si="50"/>
        <v>35000000</v>
      </c>
      <c r="N38" s="220">
        <f>sum(N25:N30)</f>
        <v>122645000</v>
      </c>
      <c r="O38" s="220">
        <f>sum(O31:O33)</f>
        <v>195720000</v>
      </c>
      <c r="P38" s="220"/>
      <c r="Q38" s="220">
        <f t="shared" ref="Q38:R38" si="51">sum(Q31:Q33)</f>
        <v>144140000</v>
      </c>
      <c r="R38" s="220">
        <f t="shared" si="51"/>
        <v>0</v>
      </c>
      <c r="S38" s="220">
        <f>sum(S25:S30)</f>
        <v>126605000</v>
      </c>
      <c r="T38" s="220">
        <f>sum(T31:T33)</f>
        <v>185880000</v>
      </c>
      <c r="U38" s="220"/>
      <c r="V38" s="220">
        <f t="shared" ref="V38:W38" si="52">sum(V31:V33)</f>
        <v>74970000</v>
      </c>
      <c r="W38" s="220">
        <f t="shared" si="52"/>
        <v>32300000</v>
      </c>
      <c r="X38" s="220">
        <f>sum(X25:X30)</f>
        <v>117570000</v>
      </c>
      <c r="Y38" s="220">
        <f>sum(Y31:Y33)</f>
        <v>142411500</v>
      </c>
      <c r="Z38" s="225"/>
      <c r="AA38" s="220">
        <f t="shared" ref="AA38:AB38" si="53">sum(AA31:AA33)</f>
        <v>3210000</v>
      </c>
      <c r="AB38" s="220">
        <f t="shared" si="53"/>
        <v>22060000</v>
      </c>
      <c r="AC38" s="220">
        <f>sum(AC25:AC30)</f>
        <v>0</v>
      </c>
      <c r="AD38" s="220">
        <f>sum(AD31:AD33)</f>
        <v>25270000</v>
      </c>
      <c r="AE38" s="225"/>
      <c r="AF38" s="220">
        <f t="shared" ref="AF38:AG38" si="54">sum(AF31:AF33)</f>
        <v>59420000</v>
      </c>
      <c r="AG38" s="220">
        <f t="shared" si="54"/>
        <v>3350000</v>
      </c>
      <c r="AH38" s="220">
        <f>sum(AH25:AH30)</f>
        <v>5220000</v>
      </c>
      <c r="AI38" s="220">
        <f>sum(AI31:AI33)</f>
        <v>72370000</v>
      </c>
      <c r="AJ38" s="220"/>
      <c r="AK38" s="220">
        <f t="shared" ref="AK38:AL38" si="55">sum(AK31:AK33)</f>
        <v>25600000</v>
      </c>
      <c r="AL38" s="220">
        <f t="shared" si="55"/>
        <v>0</v>
      </c>
      <c r="AM38" s="220">
        <f>sum(AM25:AM30)</f>
        <v>51420000</v>
      </c>
      <c r="AN38" s="220">
        <f>sum(AN31:AN33)</f>
        <v>88170000</v>
      </c>
      <c r="AO38" s="220"/>
      <c r="AP38" s="220">
        <f t="shared" ref="AP38:AQ38" si="56">sum(AP31:AP33)</f>
        <v>35195000</v>
      </c>
      <c r="AQ38" s="220">
        <f t="shared" si="56"/>
        <v>0</v>
      </c>
      <c r="AR38" s="220">
        <f>sum(AR25:AR30)</f>
        <v>8100000</v>
      </c>
      <c r="AS38" s="220">
        <f>sum(AS31:AS33)</f>
        <v>49455000</v>
      </c>
      <c r="AT38" s="224"/>
      <c r="AU38" s="220">
        <f t="shared" ref="AU38:AV38" si="57">sum(AU31:AU33)</f>
        <v>515815000</v>
      </c>
      <c r="AV38" s="220">
        <f t="shared" si="57"/>
        <v>135310000</v>
      </c>
      <c r="AW38" s="220">
        <f>sum(AW25:AW30)</f>
        <v>553425000</v>
      </c>
      <c r="AX38" s="220">
        <f>sum(AX31:AX33)</f>
        <v>944440500</v>
      </c>
      <c r="AY38" s="22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</row>
    <row r="39" ht="14.25" customHeight="1">
      <c r="A39" s="219"/>
      <c r="B39" s="227">
        <f>B38/E38</f>
        <v>0.7376742849</v>
      </c>
      <c r="C39" s="227">
        <f>C38/E38</f>
        <v>0.2623257151</v>
      </c>
      <c r="D39" s="227">
        <f>D38/E38</f>
        <v>0.6412606008</v>
      </c>
      <c r="E39" s="220"/>
      <c r="F39" s="220"/>
      <c r="G39" s="227">
        <f>G38/J38</f>
        <v>0</v>
      </c>
      <c r="H39" s="227">
        <f>H38/J38</f>
        <v>0.1325395446</v>
      </c>
      <c r="I39" s="227">
        <f>I38/J38</f>
        <v>0.7091952025</v>
      </c>
      <c r="J39" s="220"/>
      <c r="K39" s="220"/>
      <c r="L39" s="227">
        <f>L38/O38</f>
        <v>0.3609237686</v>
      </c>
      <c r="M39" s="227">
        <f>M38/O38</f>
        <v>0.1788268956</v>
      </c>
      <c r="N39" s="227">
        <f>N38/O38</f>
        <v>0.6266349888</v>
      </c>
      <c r="O39" s="220"/>
      <c r="P39" s="220"/>
      <c r="Q39" s="227">
        <f>Q38/T38</f>
        <v>0.7754465246</v>
      </c>
      <c r="R39" s="227">
        <f>R38/T38</f>
        <v>0</v>
      </c>
      <c r="S39" s="227">
        <f>S38/T38</f>
        <v>0.6811114698</v>
      </c>
      <c r="T39" s="220"/>
      <c r="U39" s="220"/>
      <c r="V39" s="227">
        <f>V38/Y38</f>
        <v>0.5264322053</v>
      </c>
      <c r="W39" s="227">
        <f>W38/Y38</f>
        <v>0.2268075261</v>
      </c>
      <c r="X39" s="227">
        <f>X38/Y38</f>
        <v>0.8255653511</v>
      </c>
      <c r="Y39" s="220"/>
      <c r="Z39" s="225"/>
      <c r="AA39" s="227">
        <f>AA38/AD38</f>
        <v>0.1270280966</v>
      </c>
      <c r="AB39" s="227">
        <f>AB38/AD38</f>
        <v>0.8729719034</v>
      </c>
      <c r="AC39" s="227">
        <f>AC38/AD38</f>
        <v>0</v>
      </c>
      <c r="AD39" s="220"/>
      <c r="AE39" s="225"/>
      <c r="AF39" s="227">
        <f>AF38/AI38</f>
        <v>0.8210584496</v>
      </c>
      <c r="AG39" s="227">
        <f>AG38/AI38</f>
        <v>0.04628989913</v>
      </c>
      <c r="AH39" s="227">
        <f>AH38/AI38</f>
        <v>0.07212933536</v>
      </c>
      <c r="AI39" s="220"/>
      <c r="AJ39" s="220"/>
      <c r="AK39" s="227">
        <f>AK38/AN38</f>
        <v>0.290348191</v>
      </c>
      <c r="AL39" s="227">
        <f>AL38/AN38</f>
        <v>0</v>
      </c>
      <c r="AM39" s="227">
        <f>AM38/AN38</f>
        <v>0.5831915618</v>
      </c>
      <c r="AN39" s="220"/>
      <c r="AO39" s="220"/>
      <c r="AP39" s="227">
        <f>AP38/AS38</f>
        <v>0.711657062</v>
      </c>
      <c r="AQ39" s="227">
        <f>AQ38/AS38</f>
        <v>0</v>
      </c>
      <c r="AR39" s="227">
        <f>AR38/AS38</f>
        <v>0.1637852593</v>
      </c>
      <c r="AS39" s="220"/>
      <c r="AT39" s="224"/>
      <c r="AU39" s="224">
        <f t="shared" ref="AU39:AY39" si="58">sum(AU10:AU16)</f>
        <v>1557737000</v>
      </c>
      <c r="AV39" s="224">
        <f t="shared" si="58"/>
        <v>262652500</v>
      </c>
      <c r="AW39" s="224">
        <f t="shared" si="58"/>
        <v>684557900</v>
      </c>
      <c r="AX39" s="224">
        <f t="shared" si="58"/>
        <v>2504947400</v>
      </c>
      <c r="AY39" s="224">
        <f t="shared" si="58"/>
        <v>0</v>
      </c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</row>
    <row r="40" ht="14.25" customHeight="1">
      <c r="A40" s="219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7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5"/>
      <c r="AA40" s="225"/>
      <c r="AB40" s="225"/>
      <c r="AC40" s="225"/>
      <c r="AD40" s="225"/>
      <c r="AE40" s="225"/>
      <c r="AF40" s="225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4"/>
      <c r="AR40" s="224"/>
      <c r="AS40" s="224"/>
      <c r="AT40" s="224"/>
      <c r="AU40" s="226">
        <f>AU39/AX39</f>
        <v>0.6218641557</v>
      </c>
      <c r="AV40" s="226">
        <f>AV39/AX39</f>
        <v>0.1048534991</v>
      </c>
      <c r="AW40" s="226">
        <f>AW39/AX39</f>
        <v>0.2732823452</v>
      </c>
      <c r="AX40" s="224"/>
      <c r="AY40" s="224"/>
      <c r="AZ40" s="284"/>
      <c r="BA40" s="284"/>
      <c r="BB40" s="284"/>
      <c r="BC40" s="284"/>
      <c r="BD40" s="284"/>
      <c r="BE40" s="284"/>
      <c r="BF40" s="284"/>
      <c r="BG40" s="284"/>
      <c r="BH40" s="284"/>
      <c r="BI40" s="284"/>
      <c r="BJ40" s="284"/>
      <c r="BK40" s="284"/>
    </row>
    <row r="41" ht="14.25" customHeight="1">
      <c r="A41" s="219"/>
      <c r="B41" s="220"/>
      <c r="C41" s="220"/>
      <c r="D41" s="220"/>
      <c r="E41" s="220"/>
      <c r="F41" s="229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5"/>
      <c r="AA41" s="225"/>
      <c r="AB41" s="225"/>
      <c r="AC41" s="225"/>
      <c r="AD41" s="225"/>
      <c r="AE41" s="225"/>
      <c r="AF41" s="225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4"/>
      <c r="AR41" s="224"/>
      <c r="AS41" s="224"/>
      <c r="AT41" s="224"/>
      <c r="AU41" s="224"/>
      <c r="AV41" s="224"/>
      <c r="AW41" s="224"/>
      <c r="AX41" s="224"/>
      <c r="AY41" s="224"/>
      <c r="AZ41" s="284"/>
      <c r="BA41" s="284"/>
      <c r="BB41" s="284"/>
      <c r="BC41" s="284"/>
      <c r="BD41" s="284"/>
      <c r="BE41" s="284"/>
      <c r="BF41" s="284"/>
      <c r="BG41" s="284"/>
      <c r="BH41" s="284"/>
      <c r="BI41" s="284"/>
      <c r="BJ41" s="284"/>
      <c r="BK41" s="284"/>
    </row>
    <row r="42" ht="14.25" customHeight="1">
      <c r="A42" s="219"/>
      <c r="B42" s="220"/>
      <c r="C42" s="220">
        <f>sum(C34+D34)</f>
        <v>865811000</v>
      </c>
      <c r="D42" s="220"/>
      <c r="E42" s="220"/>
      <c r="F42" s="220"/>
      <c r="G42" s="220"/>
      <c r="H42" s="220"/>
      <c r="I42" s="220">
        <f>sum(I34+H34)</f>
        <v>330849000</v>
      </c>
      <c r="J42" s="220"/>
      <c r="K42" s="220"/>
      <c r="L42" s="220"/>
      <c r="M42" s="220"/>
      <c r="N42" s="220">
        <f>M34+N34</f>
        <v>1185640000</v>
      </c>
      <c r="O42" s="220"/>
      <c r="P42" s="220"/>
      <c r="Q42" s="220"/>
      <c r="R42" s="220"/>
      <c r="S42" s="220">
        <f>S34+R34</f>
        <v>708257000</v>
      </c>
      <c r="T42" s="220"/>
      <c r="U42" s="220"/>
      <c r="V42" s="220"/>
      <c r="W42" s="220"/>
      <c r="X42" s="220">
        <f>X34+W34</f>
        <v>662786500</v>
      </c>
      <c r="Y42" s="220"/>
      <c r="Z42" s="225"/>
      <c r="AA42" s="225"/>
      <c r="AB42" s="225"/>
      <c r="AC42" s="225">
        <f>AC34+AB34</f>
        <v>85029000</v>
      </c>
      <c r="AD42" s="225"/>
      <c r="AE42" s="225"/>
      <c r="AF42" s="225"/>
      <c r="AG42" s="220"/>
      <c r="AH42" s="220">
        <f>AH34+AG34</f>
        <v>269181400</v>
      </c>
      <c r="AI42" s="220"/>
      <c r="AJ42" s="220"/>
      <c r="AK42" s="220"/>
      <c r="AL42" s="220"/>
      <c r="AM42" s="220">
        <f>AM34+AL34</f>
        <v>414265000</v>
      </c>
      <c r="AN42" s="220"/>
      <c r="AO42" s="220"/>
      <c r="AP42" s="220"/>
      <c r="AQ42" s="224"/>
      <c r="AR42" s="224">
        <f>AR34+AQ34</f>
        <v>133230000</v>
      </c>
      <c r="AS42" s="224"/>
      <c r="AT42" s="224"/>
      <c r="AU42" s="224"/>
      <c r="AV42" s="224"/>
      <c r="AW42" s="224"/>
      <c r="AX42" s="224"/>
      <c r="AY42" s="224"/>
      <c r="AZ42" s="284"/>
      <c r="BA42" s="284"/>
      <c r="BB42" s="284"/>
      <c r="BC42" s="284"/>
      <c r="BD42" s="284"/>
      <c r="BE42" s="284"/>
      <c r="BF42" s="284"/>
      <c r="BG42" s="284"/>
      <c r="BH42" s="284"/>
      <c r="BI42" s="284"/>
      <c r="BJ42" s="284"/>
      <c r="BK42" s="284"/>
    </row>
    <row r="43" ht="14.25" customHeight="1">
      <c r="A43" s="219"/>
      <c r="B43" s="220"/>
      <c r="C43" s="227">
        <f>C42/E34</f>
        <v>0.4999367725</v>
      </c>
      <c r="D43" s="220"/>
      <c r="E43" s="220"/>
      <c r="F43" s="220"/>
      <c r="G43" s="220"/>
      <c r="H43" s="220"/>
      <c r="I43" s="227">
        <f>I42/J34</f>
        <v>0.4158776887</v>
      </c>
      <c r="J43" s="220"/>
      <c r="K43" s="220"/>
      <c r="L43" s="220"/>
      <c r="M43" s="220"/>
      <c r="N43" s="227">
        <f>N42/O34</f>
        <v>0.5486826</v>
      </c>
      <c r="O43" s="220"/>
      <c r="P43" s="220"/>
      <c r="Q43" s="220"/>
      <c r="R43" s="220"/>
      <c r="S43" s="227">
        <f>S42/T34</f>
        <v>0.3134041393</v>
      </c>
      <c r="T43" s="220"/>
      <c r="U43" s="220"/>
      <c r="V43" s="220"/>
      <c r="W43" s="220"/>
      <c r="X43" s="227">
        <f>X42/Y34</f>
        <v>0.49681855</v>
      </c>
      <c r="Y43" s="220"/>
      <c r="Z43" s="225"/>
      <c r="AA43" s="225"/>
      <c r="AB43" s="225"/>
      <c r="AC43" s="296">
        <f>AC42/AD34</f>
        <v>0.2400592885</v>
      </c>
      <c r="AD43" s="225"/>
      <c r="AE43" s="225"/>
      <c r="AF43" s="225"/>
      <c r="AG43" s="220"/>
      <c r="AH43" s="227">
        <f>AH42/AI34</f>
        <v>0.2305392422</v>
      </c>
      <c r="AI43" s="220"/>
      <c r="AJ43" s="220"/>
      <c r="AK43" s="220"/>
      <c r="AL43" s="220"/>
      <c r="AM43" s="227">
        <f>AM42/AN34</f>
        <v>0.502721332</v>
      </c>
      <c r="AN43" s="220"/>
      <c r="AO43" s="220"/>
      <c r="AP43" s="220"/>
      <c r="AQ43" s="224"/>
      <c r="AR43" s="226">
        <f>AR42/AS34</f>
        <v>0.2210240799</v>
      </c>
      <c r="AS43" s="224"/>
      <c r="AT43" s="224"/>
      <c r="AU43" s="224"/>
      <c r="AV43" s="224"/>
      <c r="AW43" s="224"/>
      <c r="AX43" s="224"/>
      <c r="AY43" s="224"/>
      <c r="AZ43" s="284"/>
      <c r="BA43" s="284"/>
      <c r="BB43" s="284"/>
      <c r="BC43" s="284"/>
      <c r="BD43" s="284"/>
      <c r="BE43" s="284"/>
      <c r="BF43" s="284"/>
      <c r="BG43" s="284"/>
      <c r="BH43" s="284"/>
      <c r="BI43" s="284"/>
      <c r="BJ43" s="284"/>
      <c r="BK43" s="284"/>
    </row>
    <row r="44" ht="14.25" customHeight="1">
      <c r="A44" s="219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5"/>
      <c r="AA44" s="225"/>
      <c r="AB44" s="225"/>
      <c r="AC44" s="225"/>
      <c r="AD44" s="225"/>
      <c r="AE44" s="225"/>
      <c r="AF44" s="225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4"/>
      <c r="AR44" s="224"/>
      <c r="AS44" s="224"/>
      <c r="AT44" s="224"/>
      <c r="AU44" s="224"/>
      <c r="AV44" s="224"/>
      <c r="AW44" s="224"/>
      <c r="AX44" s="224"/>
      <c r="AY44" s="224"/>
      <c r="AZ44" s="284"/>
      <c r="BA44" s="284"/>
      <c r="BB44" s="284"/>
      <c r="BC44" s="284"/>
      <c r="BD44" s="284"/>
      <c r="BE44" s="284"/>
      <c r="BF44" s="284"/>
      <c r="BG44" s="284"/>
      <c r="BH44" s="284"/>
      <c r="BI44" s="284"/>
      <c r="BJ44" s="284"/>
      <c r="BK44" s="284"/>
    </row>
    <row r="45" ht="14.25" customHeight="1">
      <c r="A45" s="219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5"/>
      <c r="AA45" s="225"/>
      <c r="AB45" s="225"/>
      <c r="AC45" s="225"/>
      <c r="AD45" s="225"/>
      <c r="AE45" s="225"/>
      <c r="AF45" s="225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4"/>
      <c r="AR45" s="224"/>
      <c r="AS45" s="224"/>
      <c r="AT45" s="224"/>
      <c r="AU45" s="224"/>
      <c r="AV45" s="224"/>
      <c r="AW45" s="224"/>
      <c r="AX45" s="224"/>
      <c r="AY45" s="224"/>
      <c r="AZ45" s="284"/>
      <c r="BA45" s="284"/>
      <c r="BB45" s="284"/>
      <c r="BC45" s="284"/>
      <c r="BD45" s="284"/>
      <c r="BE45" s="284"/>
      <c r="BF45" s="284"/>
      <c r="BG45" s="284"/>
      <c r="BH45" s="284"/>
      <c r="BI45" s="284"/>
      <c r="BJ45" s="284"/>
      <c r="BK45" s="284"/>
    </row>
    <row r="46" ht="14.25" customHeight="1">
      <c r="A46" s="219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5"/>
      <c r="AA46" s="225"/>
      <c r="AB46" s="225"/>
      <c r="AC46" s="225"/>
      <c r="AD46" s="225"/>
      <c r="AE46" s="225"/>
      <c r="AF46" s="225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4"/>
      <c r="AR46" s="224"/>
      <c r="AS46" s="224"/>
      <c r="AT46" s="224"/>
      <c r="AU46" s="224"/>
      <c r="AV46" s="224"/>
      <c r="AW46" s="224"/>
      <c r="AX46" s="224"/>
      <c r="AY46" s="224"/>
      <c r="AZ46" s="284"/>
      <c r="BA46" s="284"/>
      <c r="BB46" s="284"/>
      <c r="BC46" s="284"/>
      <c r="BD46" s="284"/>
      <c r="BE46" s="284"/>
      <c r="BF46" s="284"/>
      <c r="BG46" s="284"/>
      <c r="BH46" s="284"/>
      <c r="BI46" s="284"/>
      <c r="BJ46" s="284"/>
      <c r="BK46" s="284"/>
    </row>
    <row r="47" ht="14.25" customHeight="1">
      <c r="A47" s="219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5"/>
      <c r="AA47" s="225"/>
      <c r="AB47" s="225"/>
      <c r="AC47" s="225"/>
      <c r="AD47" s="225"/>
      <c r="AE47" s="225"/>
      <c r="AF47" s="225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4"/>
      <c r="AR47" s="224"/>
      <c r="AS47" s="224"/>
      <c r="AT47" s="224"/>
      <c r="AU47" s="224"/>
      <c r="AV47" s="224"/>
      <c r="AW47" s="224"/>
      <c r="AX47" s="224"/>
      <c r="AY47" s="224"/>
      <c r="AZ47" s="284"/>
      <c r="BA47" s="284"/>
      <c r="BB47" s="284"/>
      <c r="BC47" s="284"/>
      <c r="BD47" s="284"/>
      <c r="BE47" s="284"/>
      <c r="BF47" s="284"/>
      <c r="BG47" s="284"/>
      <c r="BH47" s="284"/>
      <c r="BI47" s="284"/>
      <c r="BJ47" s="284"/>
      <c r="BK47" s="284"/>
    </row>
    <row r="48" ht="14.25" customHeight="1">
      <c r="A48" s="219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5"/>
      <c r="AA48" s="225"/>
      <c r="AB48" s="225"/>
      <c r="AC48" s="225"/>
      <c r="AD48" s="225"/>
      <c r="AE48" s="225"/>
      <c r="AF48" s="225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4"/>
      <c r="AR48" s="224"/>
      <c r="AS48" s="224"/>
      <c r="AT48" s="224"/>
      <c r="AU48" s="224"/>
      <c r="AV48" s="224"/>
      <c r="AW48" s="224"/>
      <c r="AX48" s="224"/>
      <c r="AY48" s="224"/>
      <c r="AZ48" s="284"/>
      <c r="BA48" s="284"/>
      <c r="BB48" s="284"/>
      <c r="BC48" s="284"/>
      <c r="BD48" s="284"/>
      <c r="BE48" s="284"/>
      <c r="BF48" s="284"/>
      <c r="BG48" s="284"/>
      <c r="BH48" s="284"/>
      <c r="BI48" s="284"/>
      <c r="BJ48" s="284"/>
      <c r="BK48" s="284"/>
    </row>
    <row r="49" ht="14.25" customHeight="1">
      <c r="A49" s="219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5"/>
      <c r="AA49" s="225"/>
      <c r="AB49" s="225"/>
      <c r="AC49" s="225"/>
      <c r="AD49" s="225"/>
      <c r="AE49" s="225"/>
      <c r="AF49" s="225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4"/>
      <c r="AR49" s="224"/>
      <c r="AS49" s="224"/>
      <c r="AT49" s="224"/>
      <c r="AU49" s="224"/>
      <c r="AV49" s="224"/>
      <c r="AW49" s="224"/>
      <c r="AX49" s="224"/>
      <c r="AY49" s="224"/>
      <c r="AZ49" s="284"/>
      <c r="BA49" s="284"/>
      <c r="BB49" s="284"/>
      <c r="BC49" s="284"/>
      <c r="BD49" s="284"/>
      <c r="BE49" s="284"/>
      <c r="BF49" s="284"/>
      <c r="BG49" s="284"/>
      <c r="BH49" s="284"/>
      <c r="BI49" s="284"/>
      <c r="BJ49" s="284"/>
      <c r="BK49" s="284"/>
    </row>
    <row r="50" ht="14.25" customHeight="1">
      <c r="A50" s="21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5"/>
      <c r="AA50" s="225"/>
      <c r="AB50" s="225"/>
      <c r="AC50" s="225"/>
      <c r="AD50" s="225"/>
      <c r="AE50" s="225"/>
      <c r="AF50" s="225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4"/>
      <c r="AR50" s="224"/>
      <c r="AS50" s="224"/>
      <c r="AT50" s="224"/>
      <c r="AU50" s="224"/>
      <c r="AV50" s="224"/>
      <c r="AW50" s="224"/>
      <c r="AX50" s="224"/>
      <c r="AY50" s="224"/>
      <c r="AZ50" s="284"/>
      <c r="BA50" s="284"/>
      <c r="BB50" s="284"/>
      <c r="BC50" s="284"/>
      <c r="BD50" s="284"/>
      <c r="BE50" s="284"/>
      <c r="BF50" s="284"/>
      <c r="BG50" s="284"/>
      <c r="BH50" s="284"/>
      <c r="BI50" s="284"/>
      <c r="BJ50" s="284"/>
      <c r="BK50" s="284"/>
    </row>
    <row r="51" ht="14.25" customHeight="1">
      <c r="A51" s="219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5"/>
      <c r="AA51" s="225"/>
      <c r="AB51" s="225"/>
      <c r="AC51" s="225"/>
      <c r="AD51" s="225"/>
      <c r="AE51" s="225"/>
      <c r="AF51" s="225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4"/>
      <c r="AR51" s="224"/>
      <c r="AS51" s="224"/>
      <c r="AT51" s="224"/>
      <c r="AU51" s="224"/>
      <c r="AV51" s="224"/>
      <c r="AW51" s="224"/>
      <c r="AX51" s="224"/>
      <c r="AY51" s="224"/>
      <c r="AZ51" s="284"/>
      <c r="BA51" s="284"/>
      <c r="BB51" s="284"/>
      <c r="BC51" s="284"/>
      <c r="BD51" s="284"/>
      <c r="BE51" s="284"/>
      <c r="BF51" s="284"/>
      <c r="BG51" s="284"/>
      <c r="BH51" s="284"/>
      <c r="BI51" s="284"/>
      <c r="BJ51" s="284"/>
      <c r="BK51" s="284"/>
    </row>
    <row r="52" ht="14.25" customHeight="1">
      <c r="A52" s="219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5"/>
      <c r="AA52" s="225"/>
      <c r="AB52" s="225"/>
      <c r="AC52" s="225"/>
      <c r="AD52" s="225"/>
      <c r="AE52" s="225"/>
      <c r="AF52" s="225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4"/>
      <c r="AR52" s="224"/>
      <c r="AS52" s="224"/>
      <c r="AT52" s="224"/>
      <c r="AU52" s="224"/>
      <c r="AV52" s="224"/>
      <c r="AW52" s="224"/>
      <c r="AX52" s="224"/>
      <c r="AY52" s="224"/>
      <c r="AZ52" s="284"/>
      <c r="BA52" s="284"/>
      <c r="BB52" s="284"/>
      <c r="BC52" s="284"/>
      <c r="BD52" s="284"/>
      <c r="BE52" s="284"/>
      <c r="BF52" s="284"/>
      <c r="BG52" s="284"/>
      <c r="BH52" s="284"/>
      <c r="BI52" s="284"/>
      <c r="BJ52" s="284"/>
      <c r="BK52" s="284"/>
    </row>
    <row r="53" ht="14.25" customHeight="1">
      <c r="A53" s="219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5"/>
      <c r="AA53" s="225"/>
      <c r="AB53" s="225"/>
      <c r="AC53" s="225"/>
      <c r="AD53" s="225"/>
      <c r="AE53" s="225"/>
      <c r="AF53" s="225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4"/>
      <c r="AR53" s="224"/>
      <c r="AS53" s="224"/>
      <c r="AT53" s="224"/>
      <c r="AU53" s="224"/>
      <c r="AV53" s="224"/>
      <c r="AW53" s="224"/>
      <c r="AX53" s="224"/>
      <c r="AY53" s="224"/>
      <c r="AZ53" s="284"/>
      <c r="BA53" s="284"/>
      <c r="BB53" s="284"/>
      <c r="BC53" s="284"/>
      <c r="BD53" s="284"/>
      <c r="BE53" s="284"/>
      <c r="BF53" s="284"/>
      <c r="BG53" s="284"/>
      <c r="BH53" s="284"/>
      <c r="BI53" s="284"/>
      <c r="BJ53" s="284"/>
      <c r="BK53" s="284"/>
    </row>
    <row r="54" ht="14.25" customHeight="1">
      <c r="A54" s="219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5"/>
      <c r="AA54" s="225"/>
      <c r="AB54" s="225"/>
      <c r="AC54" s="225"/>
      <c r="AD54" s="225"/>
      <c r="AE54" s="225"/>
      <c r="AF54" s="225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4"/>
      <c r="AR54" s="224"/>
      <c r="AS54" s="224"/>
      <c r="AT54" s="224"/>
      <c r="AU54" s="224"/>
      <c r="AV54" s="224"/>
      <c r="AW54" s="224"/>
      <c r="AX54" s="224"/>
      <c r="AY54" s="224"/>
      <c r="AZ54" s="284"/>
      <c r="BA54" s="284"/>
      <c r="BB54" s="284"/>
      <c r="BC54" s="284"/>
      <c r="BD54" s="284"/>
      <c r="BE54" s="284"/>
      <c r="BF54" s="284"/>
      <c r="BG54" s="284"/>
      <c r="BH54" s="284"/>
      <c r="BI54" s="284"/>
      <c r="BJ54" s="284"/>
      <c r="BK54" s="284"/>
    </row>
    <row r="55" ht="14.25" customHeight="1">
      <c r="A55" s="21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5"/>
      <c r="AA55" s="225"/>
      <c r="AB55" s="225"/>
      <c r="AC55" s="225"/>
      <c r="AD55" s="225"/>
      <c r="AE55" s="225"/>
      <c r="AF55" s="225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4"/>
      <c r="AR55" s="224"/>
      <c r="AS55" s="224"/>
      <c r="AT55" s="224"/>
      <c r="AU55" s="224"/>
      <c r="AV55" s="224"/>
      <c r="AW55" s="224"/>
      <c r="AX55" s="224"/>
      <c r="AY55" s="224"/>
      <c r="AZ55" s="284"/>
      <c r="BA55" s="284"/>
      <c r="BB55" s="284"/>
      <c r="BC55" s="284"/>
      <c r="BD55" s="284"/>
      <c r="BE55" s="284"/>
      <c r="BF55" s="284"/>
      <c r="BG55" s="284"/>
      <c r="BH55" s="284"/>
      <c r="BI55" s="284"/>
      <c r="BJ55" s="284"/>
      <c r="BK55" s="284"/>
    </row>
    <row r="56" ht="14.25" customHeight="1">
      <c r="A56" s="219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5"/>
      <c r="AA56" s="225"/>
      <c r="AB56" s="225"/>
      <c r="AC56" s="225"/>
      <c r="AD56" s="225"/>
      <c r="AE56" s="225"/>
      <c r="AF56" s="225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4"/>
      <c r="AR56" s="224"/>
      <c r="AS56" s="224"/>
      <c r="AT56" s="224"/>
      <c r="AU56" s="224"/>
      <c r="AV56" s="224"/>
      <c r="AW56" s="224"/>
      <c r="AX56" s="224"/>
      <c r="AY56" s="224"/>
      <c r="AZ56" s="284"/>
      <c r="BA56" s="284"/>
      <c r="BB56" s="284"/>
      <c r="BC56" s="284"/>
      <c r="BD56" s="284"/>
      <c r="BE56" s="284"/>
      <c r="BF56" s="284"/>
      <c r="BG56" s="284"/>
      <c r="BH56" s="284"/>
      <c r="BI56" s="284"/>
      <c r="BJ56" s="284"/>
      <c r="BK56" s="284"/>
    </row>
    <row r="57" ht="14.25" customHeight="1">
      <c r="A57" s="219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5"/>
      <c r="AA57" s="225"/>
      <c r="AB57" s="225"/>
      <c r="AC57" s="225"/>
      <c r="AD57" s="225"/>
      <c r="AE57" s="225"/>
      <c r="AF57" s="225"/>
      <c r="AG57" s="220"/>
      <c r="AH57" s="220"/>
      <c r="AI57" s="220"/>
      <c r="AJ57" s="220"/>
      <c r="AK57" s="220"/>
      <c r="AL57" s="220"/>
      <c r="AM57" s="220"/>
      <c r="AN57" s="220"/>
      <c r="AO57" s="220"/>
      <c r="AP57" s="220"/>
      <c r="AQ57" s="224"/>
      <c r="AR57" s="224"/>
      <c r="AS57" s="224"/>
      <c r="AT57" s="224"/>
      <c r="AU57" s="224"/>
      <c r="AV57" s="224"/>
      <c r="AW57" s="224"/>
      <c r="AX57" s="224"/>
      <c r="AY57" s="224"/>
      <c r="AZ57" s="284"/>
      <c r="BA57" s="284"/>
      <c r="BB57" s="284"/>
      <c r="BC57" s="284"/>
      <c r="BD57" s="284"/>
      <c r="BE57" s="284"/>
      <c r="BF57" s="284"/>
      <c r="BG57" s="284"/>
      <c r="BH57" s="284"/>
      <c r="BI57" s="284"/>
      <c r="BJ57" s="284"/>
      <c r="BK57" s="284"/>
    </row>
    <row r="58" ht="14.25" customHeight="1">
      <c r="A58" s="219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5"/>
      <c r="AA58" s="225"/>
      <c r="AB58" s="225"/>
      <c r="AC58" s="225"/>
      <c r="AD58" s="225"/>
      <c r="AE58" s="225"/>
      <c r="AF58" s="225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4"/>
      <c r="AR58" s="224"/>
      <c r="AS58" s="224"/>
      <c r="AT58" s="224"/>
      <c r="AU58" s="224"/>
      <c r="AV58" s="224"/>
      <c r="AW58" s="224"/>
      <c r="AX58" s="224"/>
      <c r="AY58" s="224"/>
      <c r="AZ58" s="284"/>
      <c r="BA58" s="284"/>
      <c r="BB58" s="284"/>
      <c r="BC58" s="284"/>
      <c r="BD58" s="284"/>
      <c r="BE58" s="284"/>
      <c r="BF58" s="284"/>
      <c r="BG58" s="284"/>
      <c r="BH58" s="284"/>
      <c r="BI58" s="284"/>
      <c r="BJ58" s="284"/>
      <c r="BK58" s="284"/>
    </row>
    <row r="59" ht="14.25" customHeight="1">
      <c r="A59" s="219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5"/>
      <c r="AA59" s="225"/>
      <c r="AB59" s="225"/>
      <c r="AC59" s="225"/>
      <c r="AD59" s="225"/>
      <c r="AE59" s="225"/>
      <c r="AF59" s="225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4"/>
      <c r="AR59" s="224"/>
      <c r="AS59" s="224"/>
      <c r="AT59" s="224"/>
      <c r="AU59" s="224"/>
      <c r="AV59" s="224"/>
      <c r="AW59" s="224"/>
      <c r="AX59" s="224"/>
      <c r="AY59" s="224"/>
      <c r="AZ59" s="284"/>
      <c r="BA59" s="284"/>
      <c r="BB59" s="284"/>
      <c r="BC59" s="284"/>
      <c r="BD59" s="284"/>
      <c r="BE59" s="284"/>
      <c r="BF59" s="284"/>
      <c r="BG59" s="284"/>
      <c r="BH59" s="284"/>
      <c r="BI59" s="284"/>
      <c r="BJ59" s="284"/>
      <c r="BK59" s="284"/>
    </row>
    <row r="60" ht="14.25" customHeight="1">
      <c r="A60" s="219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5"/>
      <c r="AA60" s="225"/>
      <c r="AB60" s="225"/>
      <c r="AC60" s="225"/>
      <c r="AD60" s="225"/>
      <c r="AE60" s="225"/>
      <c r="AF60" s="225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4"/>
      <c r="AR60" s="224"/>
      <c r="AS60" s="224"/>
      <c r="AT60" s="224"/>
      <c r="AU60" s="224"/>
      <c r="AV60" s="224"/>
      <c r="AW60" s="224"/>
      <c r="AX60" s="224"/>
      <c r="AY60" s="224"/>
      <c r="AZ60" s="284"/>
      <c r="BA60" s="284"/>
      <c r="BB60" s="284"/>
      <c r="BC60" s="284"/>
      <c r="BD60" s="284"/>
      <c r="BE60" s="284"/>
      <c r="BF60" s="284"/>
      <c r="BG60" s="284"/>
      <c r="BH60" s="284"/>
      <c r="BI60" s="284"/>
      <c r="BJ60" s="284"/>
      <c r="BK60" s="284"/>
    </row>
    <row r="61" ht="14.25" customHeight="1">
      <c r="A61" s="219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5"/>
      <c r="AA61" s="225"/>
      <c r="AB61" s="225"/>
      <c r="AC61" s="225"/>
      <c r="AD61" s="225"/>
      <c r="AE61" s="225"/>
      <c r="AF61" s="225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4"/>
      <c r="AR61" s="224"/>
      <c r="AS61" s="224"/>
      <c r="AT61" s="224"/>
      <c r="AU61" s="224"/>
      <c r="AV61" s="224"/>
      <c r="AW61" s="224"/>
      <c r="AX61" s="224"/>
      <c r="AY61" s="224"/>
      <c r="AZ61" s="284"/>
      <c r="BA61" s="284"/>
      <c r="BB61" s="284"/>
      <c r="BC61" s="284"/>
      <c r="BD61" s="284"/>
      <c r="BE61" s="284"/>
      <c r="BF61" s="284"/>
      <c r="BG61" s="284"/>
      <c r="BH61" s="284"/>
      <c r="BI61" s="284"/>
      <c r="BJ61" s="284"/>
      <c r="BK61" s="284"/>
    </row>
    <row r="62" ht="14.25" customHeight="1">
      <c r="A62" s="219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5"/>
      <c r="AA62" s="225"/>
      <c r="AB62" s="225"/>
      <c r="AC62" s="225"/>
      <c r="AD62" s="225"/>
      <c r="AE62" s="225"/>
      <c r="AF62" s="225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4"/>
      <c r="AR62" s="224"/>
      <c r="AS62" s="224"/>
      <c r="AT62" s="224"/>
      <c r="AU62" s="224"/>
      <c r="AV62" s="224"/>
      <c r="AW62" s="224"/>
      <c r="AX62" s="224"/>
      <c r="AY62" s="224"/>
      <c r="AZ62" s="284"/>
      <c r="BA62" s="284"/>
      <c r="BB62" s="284"/>
      <c r="BC62" s="284"/>
      <c r="BD62" s="284"/>
      <c r="BE62" s="284"/>
      <c r="BF62" s="284"/>
      <c r="BG62" s="284"/>
      <c r="BH62" s="284"/>
      <c r="BI62" s="284"/>
      <c r="BJ62" s="284"/>
      <c r="BK62" s="284"/>
    </row>
    <row r="63" ht="14.25" customHeight="1">
      <c r="A63" s="219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5"/>
      <c r="AA63" s="225"/>
      <c r="AB63" s="225"/>
      <c r="AC63" s="225"/>
      <c r="AD63" s="225"/>
      <c r="AE63" s="225"/>
      <c r="AF63" s="225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4"/>
      <c r="AR63" s="224"/>
      <c r="AS63" s="224"/>
      <c r="AT63" s="224"/>
      <c r="AU63" s="224"/>
      <c r="AV63" s="224"/>
      <c r="AW63" s="224"/>
      <c r="AX63" s="224"/>
      <c r="AY63" s="224"/>
      <c r="AZ63" s="284"/>
      <c r="BA63" s="284"/>
      <c r="BB63" s="284"/>
      <c r="BC63" s="284"/>
      <c r="BD63" s="284"/>
      <c r="BE63" s="284"/>
      <c r="BF63" s="284"/>
      <c r="BG63" s="284"/>
      <c r="BH63" s="284"/>
      <c r="BI63" s="284"/>
      <c r="BJ63" s="284"/>
      <c r="BK63" s="284"/>
    </row>
    <row r="64" ht="14.25" customHeight="1">
      <c r="A64" s="219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5"/>
      <c r="AA64" s="225"/>
      <c r="AB64" s="225"/>
      <c r="AC64" s="225"/>
      <c r="AD64" s="225"/>
      <c r="AE64" s="225"/>
      <c r="AF64" s="225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4"/>
      <c r="AR64" s="224"/>
      <c r="AS64" s="224"/>
      <c r="AT64" s="224"/>
      <c r="AU64" s="224"/>
      <c r="AV64" s="224"/>
      <c r="AW64" s="224"/>
      <c r="AX64" s="224"/>
      <c r="AY64" s="224"/>
      <c r="AZ64" s="284"/>
      <c r="BA64" s="284"/>
      <c r="BB64" s="284"/>
      <c r="BC64" s="284"/>
      <c r="BD64" s="284"/>
      <c r="BE64" s="284"/>
      <c r="BF64" s="284"/>
      <c r="BG64" s="284"/>
      <c r="BH64" s="284"/>
      <c r="BI64" s="284"/>
      <c r="BJ64" s="284"/>
      <c r="BK64" s="284"/>
    </row>
    <row r="65" ht="14.25" customHeight="1">
      <c r="A65" s="219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5"/>
      <c r="AA65" s="225"/>
      <c r="AB65" s="225"/>
      <c r="AC65" s="225"/>
      <c r="AD65" s="225"/>
      <c r="AE65" s="225"/>
      <c r="AF65" s="225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4"/>
      <c r="AR65" s="224"/>
      <c r="AS65" s="224"/>
      <c r="AT65" s="224"/>
      <c r="AU65" s="224"/>
      <c r="AV65" s="224"/>
      <c r="AW65" s="224"/>
      <c r="AX65" s="224"/>
      <c r="AY65" s="224"/>
      <c r="AZ65" s="284"/>
      <c r="BA65" s="284"/>
      <c r="BB65" s="284"/>
      <c r="BC65" s="284"/>
      <c r="BD65" s="284"/>
      <c r="BE65" s="284"/>
      <c r="BF65" s="284"/>
      <c r="BG65" s="284"/>
      <c r="BH65" s="284"/>
      <c r="BI65" s="284"/>
      <c r="BJ65" s="284"/>
      <c r="BK65" s="284"/>
    </row>
    <row r="66" ht="14.25" customHeight="1">
      <c r="A66" s="219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5"/>
      <c r="AA66" s="225"/>
      <c r="AB66" s="225"/>
      <c r="AC66" s="225"/>
      <c r="AD66" s="225"/>
      <c r="AE66" s="225"/>
      <c r="AF66" s="225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4"/>
      <c r="AR66" s="224"/>
      <c r="AS66" s="224"/>
      <c r="AT66" s="224"/>
      <c r="AU66" s="224"/>
      <c r="AV66" s="224"/>
      <c r="AW66" s="224"/>
      <c r="AX66" s="224"/>
      <c r="AY66" s="224"/>
      <c r="AZ66" s="284"/>
      <c r="BA66" s="284"/>
      <c r="BB66" s="284"/>
      <c r="BC66" s="284"/>
      <c r="BD66" s="284"/>
      <c r="BE66" s="284"/>
      <c r="BF66" s="284"/>
      <c r="BG66" s="284"/>
      <c r="BH66" s="284"/>
      <c r="BI66" s="284"/>
      <c r="BJ66" s="284"/>
      <c r="BK66" s="284"/>
    </row>
    <row r="67" ht="14.25" customHeight="1">
      <c r="A67" s="219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5"/>
      <c r="AA67" s="225"/>
      <c r="AB67" s="225"/>
      <c r="AC67" s="225"/>
      <c r="AD67" s="225"/>
      <c r="AE67" s="225"/>
      <c r="AF67" s="225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4"/>
      <c r="AR67" s="224"/>
      <c r="AS67" s="224"/>
      <c r="AT67" s="224"/>
      <c r="AU67" s="224"/>
      <c r="AV67" s="224"/>
      <c r="AW67" s="224"/>
      <c r="AX67" s="224"/>
      <c r="AY67" s="224"/>
      <c r="AZ67" s="284"/>
      <c r="BA67" s="284"/>
      <c r="BB67" s="284"/>
      <c r="BC67" s="284"/>
      <c r="BD67" s="284"/>
      <c r="BE67" s="284"/>
      <c r="BF67" s="284"/>
      <c r="BG67" s="284"/>
      <c r="BH67" s="284"/>
      <c r="BI67" s="284"/>
      <c r="BJ67" s="284"/>
      <c r="BK67" s="284"/>
    </row>
    <row r="68" ht="14.25" customHeight="1">
      <c r="A68" s="219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5"/>
      <c r="AA68" s="225"/>
      <c r="AB68" s="225"/>
      <c r="AC68" s="225"/>
      <c r="AD68" s="225"/>
      <c r="AE68" s="225"/>
      <c r="AF68" s="225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4"/>
      <c r="AR68" s="224"/>
      <c r="AS68" s="224"/>
      <c r="AT68" s="224"/>
      <c r="AU68" s="224"/>
      <c r="AV68" s="224"/>
      <c r="AW68" s="224"/>
      <c r="AX68" s="224"/>
      <c r="AY68" s="224"/>
      <c r="AZ68" s="284"/>
      <c r="BA68" s="284"/>
      <c r="BB68" s="284"/>
      <c r="BC68" s="284"/>
      <c r="BD68" s="284"/>
      <c r="BE68" s="284"/>
      <c r="BF68" s="284"/>
      <c r="BG68" s="284"/>
      <c r="BH68" s="284"/>
      <c r="BI68" s="284"/>
      <c r="BJ68" s="284"/>
      <c r="BK68" s="284"/>
    </row>
    <row r="69" ht="14.25" customHeight="1">
      <c r="A69" s="219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5"/>
      <c r="AA69" s="225"/>
      <c r="AB69" s="225"/>
      <c r="AC69" s="225"/>
      <c r="AD69" s="225"/>
      <c r="AE69" s="225"/>
      <c r="AF69" s="225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4"/>
      <c r="AR69" s="224"/>
      <c r="AS69" s="224"/>
      <c r="AT69" s="224"/>
      <c r="AU69" s="224"/>
      <c r="AV69" s="224"/>
      <c r="AW69" s="224"/>
      <c r="AX69" s="224"/>
      <c r="AY69" s="224"/>
      <c r="AZ69" s="284"/>
      <c r="BA69" s="284"/>
      <c r="BB69" s="284"/>
      <c r="BC69" s="284"/>
      <c r="BD69" s="284"/>
      <c r="BE69" s="284"/>
      <c r="BF69" s="284"/>
      <c r="BG69" s="284"/>
      <c r="BH69" s="284"/>
      <c r="BI69" s="284"/>
      <c r="BJ69" s="284"/>
      <c r="BK69" s="284"/>
    </row>
    <row r="70" ht="14.25" customHeight="1">
      <c r="A70" s="219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5"/>
      <c r="AA70" s="225"/>
      <c r="AB70" s="225"/>
      <c r="AC70" s="225"/>
      <c r="AD70" s="225"/>
      <c r="AE70" s="225"/>
      <c r="AF70" s="225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4"/>
      <c r="AR70" s="224"/>
      <c r="AS70" s="224"/>
      <c r="AT70" s="224"/>
      <c r="AU70" s="224"/>
      <c r="AV70" s="224"/>
      <c r="AW70" s="224"/>
      <c r="AX70" s="224"/>
      <c r="AY70" s="224"/>
      <c r="AZ70" s="284"/>
      <c r="BA70" s="284"/>
      <c r="BB70" s="284"/>
      <c r="BC70" s="284"/>
      <c r="BD70" s="284"/>
      <c r="BE70" s="284"/>
      <c r="BF70" s="284"/>
      <c r="BG70" s="284"/>
      <c r="BH70" s="284"/>
      <c r="BI70" s="284"/>
      <c r="BJ70" s="284"/>
      <c r="BK70" s="284"/>
    </row>
    <row r="71" ht="14.25" customHeight="1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5"/>
      <c r="AA71" s="225"/>
      <c r="AB71" s="225"/>
      <c r="AC71" s="225"/>
      <c r="AD71" s="225"/>
      <c r="AE71" s="225"/>
      <c r="AF71" s="225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4"/>
      <c r="AR71" s="224"/>
      <c r="AS71" s="224"/>
      <c r="AT71" s="224"/>
      <c r="AU71" s="224"/>
      <c r="AV71" s="224"/>
      <c r="AW71" s="224"/>
      <c r="AX71" s="224"/>
      <c r="AY71" s="224"/>
      <c r="AZ71" s="284"/>
      <c r="BA71" s="284"/>
      <c r="BB71" s="284"/>
      <c r="BC71" s="284"/>
      <c r="BD71" s="284"/>
      <c r="BE71" s="284"/>
      <c r="BF71" s="284"/>
      <c r="BG71" s="284"/>
      <c r="BH71" s="284"/>
      <c r="BI71" s="284"/>
      <c r="BJ71" s="284"/>
      <c r="BK71" s="284"/>
    </row>
    <row r="72" ht="14.25" customHeight="1">
      <c r="A72" s="219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5"/>
      <c r="AA72" s="225"/>
      <c r="AB72" s="225"/>
      <c r="AC72" s="225"/>
      <c r="AD72" s="225"/>
      <c r="AE72" s="225"/>
      <c r="AF72" s="225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4"/>
      <c r="AR72" s="224"/>
      <c r="AS72" s="224"/>
      <c r="AT72" s="224"/>
      <c r="AU72" s="224"/>
      <c r="AV72" s="224"/>
      <c r="AW72" s="224"/>
      <c r="AX72" s="224"/>
      <c r="AY72" s="224"/>
      <c r="AZ72" s="284"/>
      <c r="BA72" s="284"/>
      <c r="BB72" s="284"/>
      <c r="BC72" s="284"/>
      <c r="BD72" s="284"/>
      <c r="BE72" s="284"/>
      <c r="BF72" s="284"/>
      <c r="BG72" s="284"/>
      <c r="BH72" s="284"/>
      <c r="BI72" s="284"/>
      <c r="BJ72" s="284"/>
      <c r="BK72" s="284"/>
    </row>
    <row r="73" ht="14.25" customHeight="1">
      <c r="A73" s="219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5"/>
      <c r="AA73" s="225"/>
      <c r="AB73" s="225"/>
      <c r="AC73" s="225"/>
      <c r="AD73" s="225"/>
      <c r="AE73" s="225"/>
      <c r="AF73" s="225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4"/>
      <c r="AR73" s="224"/>
      <c r="AS73" s="224"/>
      <c r="AT73" s="224"/>
      <c r="AU73" s="224"/>
      <c r="AV73" s="224"/>
      <c r="AW73" s="224"/>
      <c r="AX73" s="224"/>
      <c r="AY73" s="224"/>
      <c r="AZ73" s="284"/>
      <c r="BA73" s="284"/>
      <c r="BB73" s="284"/>
      <c r="BC73" s="284"/>
      <c r="BD73" s="284"/>
      <c r="BE73" s="284"/>
      <c r="BF73" s="284"/>
      <c r="BG73" s="284"/>
      <c r="BH73" s="284"/>
      <c r="BI73" s="284"/>
      <c r="BJ73" s="284"/>
      <c r="BK73" s="284"/>
    </row>
    <row r="74" ht="14.25" customHeight="1">
      <c r="A74" s="219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5"/>
      <c r="AA74" s="225"/>
      <c r="AB74" s="225"/>
      <c r="AC74" s="225"/>
      <c r="AD74" s="225"/>
      <c r="AE74" s="225"/>
      <c r="AF74" s="225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4"/>
      <c r="AR74" s="224"/>
      <c r="AS74" s="224"/>
      <c r="AT74" s="224"/>
      <c r="AU74" s="224"/>
      <c r="AV74" s="224"/>
      <c r="AW74" s="224"/>
      <c r="AX74" s="224"/>
      <c r="AY74" s="224"/>
      <c r="AZ74" s="284"/>
      <c r="BA74" s="284"/>
      <c r="BB74" s="284"/>
      <c r="BC74" s="284"/>
      <c r="BD74" s="284"/>
      <c r="BE74" s="284"/>
      <c r="BF74" s="284"/>
      <c r="BG74" s="284"/>
      <c r="BH74" s="284"/>
      <c r="BI74" s="284"/>
      <c r="BJ74" s="284"/>
      <c r="BK74" s="284"/>
    </row>
    <row r="75" ht="14.25" customHeight="1">
      <c r="A75" s="219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5"/>
      <c r="AA75" s="225"/>
      <c r="AB75" s="225"/>
      <c r="AC75" s="225"/>
      <c r="AD75" s="225"/>
      <c r="AE75" s="225"/>
      <c r="AF75" s="225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4"/>
      <c r="AR75" s="224"/>
      <c r="AS75" s="224"/>
      <c r="AT75" s="224"/>
      <c r="AU75" s="224"/>
      <c r="AV75" s="224"/>
      <c r="AW75" s="224"/>
      <c r="AX75" s="224"/>
      <c r="AY75" s="224"/>
      <c r="AZ75" s="284"/>
      <c r="BA75" s="284"/>
      <c r="BB75" s="284"/>
      <c r="BC75" s="284"/>
      <c r="BD75" s="284"/>
      <c r="BE75" s="284"/>
      <c r="BF75" s="284"/>
      <c r="BG75" s="284"/>
      <c r="BH75" s="284"/>
      <c r="BI75" s="284"/>
      <c r="BJ75" s="284"/>
      <c r="BK75" s="284"/>
    </row>
    <row r="76" ht="14.25" customHeight="1">
      <c r="A76" s="219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5"/>
      <c r="AA76" s="225"/>
      <c r="AB76" s="225"/>
      <c r="AC76" s="225"/>
      <c r="AD76" s="225"/>
      <c r="AE76" s="225"/>
      <c r="AF76" s="225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4"/>
      <c r="AR76" s="224"/>
      <c r="AS76" s="224"/>
      <c r="AT76" s="224"/>
      <c r="AU76" s="224"/>
      <c r="AV76" s="224"/>
      <c r="AW76" s="224"/>
      <c r="AX76" s="224"/>
      <c r="AY76" s="224"/>
      <c r="AZ76" s="284"/>
      <c r="BA76" s="284"/>
      <c r="BB76" s="284"/>
      <c r="BC76" s="284"/>
      <c r="BD76" s="284"/>
      <c r="BE76" s="284"/>
      <c r="BF76" s="284"/>
      <c r="BG76" s="284"/>
      <c r="BH76" s="284"/>
      <c r="BI76" s="284"/>
      <c r="BJ76" s="284"/>
      <c r="BK76" s="284"/>
    </row>
    <row r="77" ht="14.25" customHeight="1">
      <c r="A77" s="219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5"/>
      <c r="AA77" s="225"/>
      <c r="AB77" s="225"/>
      <c r="AC77" s="225"/>
      <c r="AD77" s="225"/>
      <c r="AE77" s="225"/>
      <c r="AF77" s="225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4"/>
      <c r="AR77" s="224"/>
      <c r="AS77" s="224"/>
      <c r="AT77" s="224"/>
      <c r="AU77" s="224"/>
      <c r="AV77" s="224"/>
      <c r="AW77" s="224"/>
      <c r="AX77" s="224"/>
      <c r="AY77" s="224"/>
      <c r="AZ77" s="284"/>
      <c r="BA77" s="284"/>
      <c r="BB77" s="284"/>
      <c r="BC77" s="284"/>
      <c r="BD77" s="284"/>
      <c r="BE77" s="284"/>
      <c r="BF77" s="284"/>
      <c r="BG77" s="284"/>
      <c r="BH77" s="284"/>
      <c r="BI77" s="284"/>
      <c r="BJ77" s="284"/>
      <c r="BK77" s="284"/>
    </row>
    <row r="78" ht="14.25" customHeight="1">
      <c r="A78" s="219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5"/>
      <c r="AA78" s="225"/>
      <c r="AB78" s="225"/>
      <c r="AC78" s="225"/>
      <c r="AD78" s="225"/>
      <c r="AE78" s="225"/>
      <c r="AF78" s="225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4"/>
      <c r="AR78" s="224"/>
      <c r="AS78" s="224"/>
      <c r="AT78" s="224"/>
      <c r="AU78" s="224"/>
      <c r="AV78" s="224"/>
      <c r="AW78" s="224"/>
      <c r="AX78" s="224"/>
      <c r="AY78" s="224"/>
      <c r="AZ78" s="284"/>
      <c r="BA78" s="284"/>
      <c r="BB78" s="284"/>
      <c r="BC78" s="284"/>
      <c r="BD78" s="284"/>
      <c r="BE78" s="284"/>
      <c r="BF78" s="284"/>
      <c r="BG78" s="284"/>
      <c r="BH78" s="284"/>
      <c r="BI78" s="284"/>
      <c r="BJ78" s="284"/>
      <c r="BK78" s="284"/>
    </row>
    <row r="79" ht="14.25" customHeight="1">
      <c r="A79" s="219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5"/>
      <c r="AA79" s="225"/>
      <c r="AB79" s="225"/>
      <c r="AC79" s="225"/>
      <c r="AD79" s="225"/>
      <c r="AE79" s="225"/>
      <c r="AF79" s="225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4"/>
      <c r="AR79" s="224"/>
      <c r="AS79" s="224"/>
      <c r="AT79" s="224"/>
      <c r="AU79" s="224"/>
      <c r="AV79" s="224"/>
      <c r="AW79" s="224"/>
      <c r="AX79" s="224"/>
      <c r="AY79" s="224"/>
      <c r="AZ79" s="284"/>
      <c r="BA79" s="284"/>
      <c r="BB79" s="284"/>
      <c r="BC79" s="284"/>
      <c r="BD79" s="284"/>
      <c r="BE79" s="284"/>
      <c r="BF79" s="284"/>
      <c r="BG79" s="284"/>
      <c r="BH79" s="284"/>
      <c r="BI79" s="284"/>
      <c r="BJ79" s="284"/>
      <c r="BK79" s="284"/>
    </row>
    <row r="80" ht="14.25" customHeight="1">
      <c r="A80" s="219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5"/>
      <c r="AA80" s="225"/>
      <c r="AB80" s="225"/>
      <c r="AC80" s="225"/>
      <c r="AD80" s="225"/>
      <c r="AE80" s="225"/>
      <c r="AF80" s="225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4"/>
      <c r="AR80" s="224"/>
      <c r="AS80" s="224"/>
      <c r="AT80" s="224"/>
      <c r="AU80" s="224"/>
      <c r="AV80" s="224"/>
      <c r="AW80" s="224"/>
      <c r="AX80" s="224"/>
      <c r="AY80" s="224"/>
      <c r="AZ80" s="284"/>
      <c r="BA80" s="284"/>
      <c r="BB80" s="284"/>
      <c r="BC80" s="284"/>
      <c r="BD80" s="284"/>
      <c r="BE80" s="284"/>
      <c r="BF80" s="284"/>
      <c r="BG80" s="284"/>
      <c r="BH80" s="284"/>
      <c r="BI80" s="284"/>
      <c r="BJ80" s="284"/>
      <c r="BK80" s="284"/>
    </row>
    <row r="81" ht="14.25" customHeight="1">
      <c r="A81" s="21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5"/>
      <c r="AA81" s="225"/>
      <c r="AB81" s="225"/>
      <c r="AC81" s="225"/>
      <c r="AD81" s="225"/>
      <c r="AE81" s="225"/>
      <c r="AF81" s="225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4"/>
      <c r="AR81" s="224"/>
      <c r="AS81" s="224"/>
      <c r="AT81" s="224"/>
      <c r="AU81" s="224"/>
      <c r="AV81" s="224"/>
      <c r="AW81" s="224"/>
      <c r="AX81" s="224"/>
      <c r="AY81" s="224"/>
      <c r="AZ81" s="284"/>
      <c r="BA81" s="284"/>
      <c r="BB81" s="284"/>
      <c r="BC81" s="284"/>
      <c r="BD81" s="284"/>
      <c r="BE81" s="284"/>
      <c r="BF81" s="284"/>
      <c r="BG81" s="284"/>
      <c r="BH81" s="284"/>
      <c r="BI81" s="284"/>
      <c r="BJ81" s="284"/>
      <c r="BK81" s="284"/>
    </row>
    <row r="82" ht="14.25" customHeight="1">
      <c r="A82" s="219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5"/>
      <c r="AA82" s="225"/>
      <c r="AB82" s="225"/>
      <c r="AC82" s="225"/>
      <c r="AD82" s="225"/>
      <c r="AE82" s="225"/>
      <c r="AF82" s="225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4"/>
      <c r="AR82" s="224"/>
      <c r="AS82" s="224"/>
      <c r="AT82" s="224"/>
      <c r="AU82" s="224"/>
      <c r="AV82" s="224"/>
      <c r="AW82" s="224"/>
      <c r="AX82" s="224"/>
      <c r="AY82" s="224"/>
      <c r="AZ82" s="284"/>
      <c r="BA82" s="284"/>
      <c r="BB82" s="284"/>
      <c r="BC82" s="284"/>
      <c r="BD82" s="284"/>
      <c r="BE82" s="284"/>
      <c r="BF82" s="284"/>
      <c r="BG82" s="284"/>
      <c r="BH82" s="284"/>
      <c r="BI82" s="284"/>
      <c r="BJ82" s="284"/>
      <c r="BK82" s="284"/>
    </row>
    <row r="83" ht="14.25" customHeight="1">
      <c r="A83" s="219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5"/>
      <c r="AA83" s="225"/>
      <c r="AB83" s="225"/>
      <c r="AC83" s="225"/>
      <c r="AD83" s="225"/>
      <c r="AE83" s="225"/>
      <c r="AF83" s="225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4"/>
      <c r="AR83" s="224"/>
      <c r="AS83" s="224"/>
      <c r="AT83" s="224"/>
      <c r="AU83" s="224"/>
      <c r="AV83" s="224"/>
      <c r="AW83" s="224"/>
      <c r="AX83" s="224"/>
      <c r="AY83" s="224"/>
      <c r="AZ83" s="284"/>
      <c r="BA83" s="284"/>
      <c r="BB83" s="284"/>
      <c r="BC83" s="284"/>
      <c r="BD83" s="284"/>
      <c r="BE83" s="284"/>
      <c r="BF83" s="284"/>
      <c r="BG83" s="284"/>
      <c r="BH83" s="284"/>
      <c r="BI83" s="284"/>
      <c r="BJ83" s="284"/>
      <c r="BK83" s="284"/>
    </row>
    <row r="84" ht="14.25" customHeight="1">
      <c r="A84" s="219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5"/>
      <c r="AA84" s="225"/>
      <c r="AB84" s="225"/>
      <c r="AC84" s="225"/>
      <c r="AD84" s="225"/>
      <c r="AE84" s="225"/>
      <c r="AF84" s="225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4"/>
      <c r="AR84" s="224"/>
      <c r="AS84" s="224"/>
      <c r="AT84" s="224"/>
      <c r="AU84" s="224"/>
      <c r="AV84" s="224"/>
      <c r="AW84" s="224"/>
      <c r="AX84" s="224"/>
      <c r="AY84" s="224"/>
      <c r="AZ84" s="284"/>
      <c r="BA84" s="284"/>
      <c r="BB84" s="284"/>
      <c r="BC84" s="284"/>
      <c r="BD84" s="284"/>
      <c r="BE84" s="284"/>
      <c r="BF84" s="284"/>
      <c r="BG84" s="284"/>
      <c r="BH84" s="284"/>
      <c r="BI84" s="284"/>
      <c r="BJ84" s="284"/>
      <c r="BK84" s="284"/>
    </row>
    <row r="85" ht="14.25" customHeight="1">
      <c r="A85" s="219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5"/>
      <c r="AA85" s="225"/>
      <c r="AB85" s="225"/>
      <c r="AC85" s="225"/>
      <c r="AD85" s="225"/>
      <c r="AE85" s="225"/>
      <c r="AF85" s="225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4"/>
      <c r="AR85" s="224"/>
      <c r="AS85" s="224"/>
      <c r="AT85" s="224"/>
      <c r="AU85" s="224"/>
      <c r="AV85" s="224"/>
      <c r="AW85" s="224"/>
      <c r="AX85" s="224"/>
      <c r="AY85" s="224"/>
      <c r="AZ85" s="284"/>
      <c r="BA85" s="284"/>
      <c r="BB85" s="284"/>
      <c r="BC85" s="284"/>
      <c r="BD85" s="284"/>
      <c r="BE85" s="284"/>
      <c r="BF85" s="284"/>
      <c r="BG85" s="284"/>
      <c r="BH85" s="284"/>
      <c r="BI85" s="284"/>
      <c r="BJ85" s="284"/>
      <c r="BK85" s="284"/>
    </row>
    <row r="86" ht="14.25" customHeight="1">
      <c r="A86" s="219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5"/>
      <c r="AA86" s="225"/>
      <c r="AB86" s="225"/>
      <c r="AC86" s="225"/>
      <c r="AD86" s="225"/>
      <c r="AE86" s="225"/>
      <c r="AF86" s="225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4"/>
      <c r="AR86" s="224"/>
      <c r="AS86" s="224"/>
      <c r="AT86" s="224"/>
      <c r="AU86" s="224"/>
      <c r="AV86" s="224"/>
      <c r="AW86" s="224"/>
      <c r="AX86" s="224"/>
      <c r="AY86" s="224"/>
      <c r="AZ86" s="284"/>
      <c r="BA86" s="284"/>
      <c r="BB86" s="284"/>
      <c r="BC86" s="284"/>
      <c r="BD86" s="284"/>
      <c r="BE86" s="284"/>
      <c r="BF86" s="284"/>
      <c r="BG86" s="284"/>
      <c r="BH86" s="284"/>
      <c r="BI86" s="284"/>
      <c r="BJ86" s="284"/>
      <c r="BK86" s="284"/>
    </row>
    <row r="87" ht="14.25" customHeight="1">
      <c r="A87" s="219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5"/>
      <c r="AA87" s="225"/>
      <c r="AB87" s="225"/>
      <c r="AC87" s="225"/>
      <c r="AD87" s="225"/>
      <c r="AE87" s="225"/>
      <c r="AF87" s="225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4"/>
      <c r="AR87" s="224"/>
      <c r="AS87" s="224"/>
      <c r="AT87" s="224"/>
      <c r="AU87" s="224"/>
      <c r="AV87" s="224"/>
      <c r="AW87" s="224"/>
      <c r="AX87" s="224"/>
      <c r="AY87" s="224"/>
      <c r="AZ87" s="284"/>
      <c r="BA87" s="284"/>
      <c r="BB87" s="284"/>
      <c r="BC87" s="284"/>
      <c r="BD87" s="284"/>
      <c r="BE87" s="284"/>
      <c r="BF87" s="284"/>
      <c r="BG87" s="284"/>
      <c r="BH87" s="284"/>
      <c r="BI87" s="284"/>
      <c r="BJ87" s="284"/>
      <c r="BK87" s="284"/>
    </row>
    <row r="88" ht="14.25" customHeight="1">
      <c r="A88" s="219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5"/>
      <c r="AA88" s="225"/>
      <c r="AB88" s="225"/>
      <c r="AC88" s="225"/>
      <c r="AD88" s="225"/>
      <c r="AE88" s="225"/>
      <c r="AF88" s="225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4"/>
      <c r="AR88" s="224"/>
      <c r="AS88" s="224"/>
      <c r="AT88" s="224"/>
      <c r="AU88" s="224"/>
      <c r="AV88" s="224"/>
      <c r="AW88" s="224"/>
      <c r="AX88" s="224"/>
      <c r="AY88" s="224"/>
      <c r="AZ88" s="284"/>
      <c r="BA88" s="284"/>
      <c r="BB88" s="284"/>
      <c r="BC88" s="284"/>
      <c r="BD88" s="284"/>
      <c r="BE88" s="284"/>
      <c r="BF88" s="284"/>
      <c r="BG88" s="284"/>
      <c r="BH88" s="284"/>
      <c r="BI88" s="284"/>
      <c r="BJ88" s="284"/>
      <c r="BK88" s="284"/>
    </row>
    <row r="89" ht="14.25" customHeight="1">
      <c r="A89" s="219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5"/>
      <c r="AA89" s="225"/>
      <c r="AB89" s="225"/>
      <c r="AC89" s="225"/>
      <c r="AD89" s="225"/>
      <c r="AE89" s="225"/>
      <c r="AF89" s="225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4"/>
      <c r="AR89" s="224"/>
      <c r="AS89" s="224"/>
      <c r="AT89" s="224"/>
      <c r="AU89" s="224"/>
      <c r="AV89" s="224"/>
      <c r="AW89" s="224"/>
      <c r="AX89" s="224"/>
      <c r="AY89" s="224"/>
      <c r="AZ89" s="284"/>
      <c r="BA89" s="284"/>
      <c r="BB89" s="284"/>
      <c r="BC89" s="284"/>
      <c r="BD89" s="284"/>
      <c r="BE89" s="284"/>
      <c r="BF89" s="284"/>
      <c r="BG89" s="284"/>
      <c r="BH89" s="284"/>
      <c r="BI89" s="284"/>
      <c r="BJ89" s="284"/>
      <c r="BK89" s="284"/>
    </row>
    <row r="90" ht="14.25" customHeight="1">
      <c r="A90" s="219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5"/>
      <c r="AA90" s="225"/>
      <c r="AB90" s="225"/>
      <c r="AC90" s="225"/>
      <c r="AD90" s="225"/>
      <c r="AE90" s="225"/>
      <c r="AF90" s="225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4"/>
      <c r="AR90" s="224"/>
      <c r="AS90" s="224"/>
      <c r="AT90" s="224"/>
      <c r="AU90" s="224"/>
      <c r="AV90" s="224"/>
      <c r="AW90" s="224"/>
      <c r="AX90" s="224"/>
      <c r="AY90" s="224"/>
      <c r="AZ90" s="284"/>
      <c r="BA90" s="284"/>
      <c r="BB90" s="284"/>
      <c r="BC90" s="284"/>
      <c r="BD90" s="284"/>
      <c r="BE90" s="284"/>
      <c r="BF90" s="284"/>
      <c r="BG90" s="284"/>
      <c r="BH90" s="284"/>
      <c r="BI90" s="284"/>
      <c r="BJ90" s="284"/>
      <c r="BK90" s="284"/>
    </row>
    <row r="91" ht="14.25" customHeight="1">
      <c r="A91" s="219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5"/>
      <c r="AA91" s="225"/>
      <c r="AB91" s="225"/>
      <c r="AC91" s="225"/>
      <c r="AD91" s="225"/>
      <c r="AE91" s="225"/>
      <c r="AF91" s="225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4"/>
      <c r="AR91" s="224"/>
      <c r="AS91" s="224"/>
      <c r="AT91" s="224"/>
      <c r="AU91" s="224"/>
      <c r="AV91" s="224"/>
      <c r="AW91" s="224"/>
      <c r="AX91" s="224"/>
      <c r="AY91" s="224"/>
      <c r="AZ91" s="284"/>
      <c r="BA91" s="284"/>
      <c r="BB91" s="284"/>
      <c r="BC91" s="284"/>
      <c r="BD91" s="284"/>
      <c r="BE91" s="284"/>
      <c r="BF91" s="284"/>
      <c r="BG91" s="284"/>
      <c r="BH91" s="284"/>
      <c r="BI91" s="284"/>
      <c r="BJ91" s="284"/>
      <c r="BK91" s="284"/>
    </row>
    <row r="92" ht="14.25" customHeight="1">
      <c r="A92" s="219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5"/>
      <c r="AA92" s="225"/>
      <c r="AB92" s="225"/>
      <c r="AC92" s="225"/>
      <c r="AD92" s="225"/>
      <c r="AE92" s="225"/>
      <c r="AF92" s="225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4"/>
      <c r="AR92" s="224"/>
      <c r="AS92" s="224"/>
      <c r="AT92" s="224"/>
      <c r="AU92" s="224"/>
      <c r="AV92" s="224"/>
      <c r="AW92" s="224"/>
      <c r="AX92" s="224"/>
      <c r="AY92" s="224"/>
      <c r="AZ92" s="284"/>
      <c r="BA92" s="284"/>
      <c r="BB92" s="284"/>
      <c r="BC92" s="284"/>
      <c r="BD92" s="284"/>
      <c r="BE92" s="284"/>
      <c r="BF92" s="284"/>
      <c r="BG92" s="284"/>
      <c r="BH92" s="284"/>
      <c r="BI92" s="284"/>
      <c r="BJ92" s="284"/>
      <c r="BK92" s="284"/>
    </row>
    <row r="93" ht="14.25" customHeight="1">
      <c r="A93" s="219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5"/>
      <c r="AA93" s="225"/>
      <c r="AB93" s="225"/>
      <c r="AC93" s="225"/>
      <c r="AD93" s="225"/>
      <c r="AE93" s="225"/>
      <c r="AF93" s="225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4"/>
      <c r="AR93" s="224"/>
      <c r="AS93" s="224"/>
      <c r="AT93" s="224"/>
      <c r="AU93" s="224"/>
      <c r="AV93" s="224"/>
      <c r="AW93" s="224"/>
      <c r="AX93" s="224"/>
      <c r="AY93" s="224"/>
      <c r="AZ93" s="284"/>
      <c r="BA93" s="284"/>
      <c r="BB93" s="284"/>
      <c r="BC93" s="284"/>
      <c r="BD93" s="284"/>
      <c r="BE93" s="284"/>
      <c r="BF93" s="284"/>
      <c r="BG93" s="284"/>
      <c r="BH93" s="284"/>
      <c r="BI93" s="284"/>
      <c r="BJ93" s="284"/>
      <c r="BK93" s="284"/>
    </row>
    <row r="94" ht="14.25" customHeight="1">
      <c r="A94" s="219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5"/>
      <c r="AA94" s="225"/>
      <c r="AB94" s="225"/>
      <c r="AC94" s="225"/>
      <c r="AD94" s="225"/>
      <c r="AE94" s="225"/>
      <c r="AF94" s="225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4"/>
      <c r="AR94" s="224"/>
      <c r="AS94" s="224"/>
      <c r="AT94" s="224"/>
      <c r="AU94" s="224"/>
      <c r="AV94" s="224"/>
      <c r="AW94" s="224"/>
      <c r="AX94" s="224"/>
      <c r="AY94" s="224"/>
      <c r="AZ94" s="284"/>
      <c r="BA94" s="284"/>
      <c r="BB94" s="284"/>
      <c r="BC94" s="284"/>
      <c r="BD94" s="284"/>
      <c r="BE94" s="284"/>
      <c r="BF94" s="284"/>
      <c r="BG94" s="284"/>
      <c r="BH94" s="284"/>
      <c r="BI94" s="284"/>
      <c r="BJ94" s="284"/>
      <c r="BK94" s="284"/>
    </row>
    <row r="95" ht="14.25" customHeight="1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5"/>
      <c r="AA95" s="225"/>
      <c r="AB95" s="225"/>
      <c r="AC95" s="225"/>
      <c r="AD95" s="225"/>
      <c r="AE95" s="225"/>
      <c r="AF95" s="225"/>
      <c r="AG95" s="220"/>
      <c r="AH95" s="220"/>
      <c r="AI95" s="220"/>
      <c r="AJ95" s="220"/>
      <c r="AK95" s="220"/>
      <c r="AL95" s="220"/>
      <c r="AM95" s="220"/>
      <c r="AN95" s="220"/>
      <c r="AO95" s="220"/>
      <c r="AP95" s="220"/>
      <c r="AQ95" s="224"/>
      <c r="AR95" s="224"/>
      <c r="AS95" s="224"/>
      <c r="AT95" s="224"/>
      <c r="AU95" s="224"/>
      <c r="AV95" s="224"/>
      <c r="AW95" s="224"/>
      <c r="AX95" s="224"/>
      <c r="AY95" s="224"/>
      <c r="AZ95" s="284"/>
      <c r="BA95" s="284"/>
      <c r="BB95" s="284"/>
      <c r="BC95" s="284"/>
      <c r="BD95" s="284"/>
      <c r="BE95" s="284"/>
      <c r="BF95" s="284"/>
      <c r="BG95" s="284"/>
      <c r="BH95" s="284"/>
      <c r="BI95" s="284"/>
      <c r="BJ95" s="284"/>
      <c r="BK95" s="284"/>
    </row>
    <row r="96" ht="14.25" customHeight="1">
      <c r="A96" s="219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5"/>
      <c r="AA96" s="225"/>
      <c r="AB96" s="225"/>
      <c r="AC96" s="225"/>
      <c r="AD96" s="225"/>
      <c r="AE96" s="225"/>
      <c r="AF96" s="225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4"/>
      <c r="AR96" s="224"/>
      <c r="AS96" s="224"/>
      <c r="AT96" s="224"/>
      <c r="AU96" s="224"/>
      <c r="AV96" s="224"/>
      <c r="AW96" s="224"/>
      <c r="AX96" s="224"/>
      <c r="AY96" s="224"/>
      <c r="AZ96" s="284"/>
      <c r="BA96" s="284"/>
      <c r="BB96" s="284"/>
      <c r="BC96" s="284"/>
      <c r="BD96" s="284"/>
      <c r="BE96" s="284"/>
      <c r="BF96" s="284"/>
      <c r="BG96" s="284"/>
      <c r="BH96" s="284"/>
      <c r="BI96" s="284"/>
      <c r="BJ96" s="284"/>
      <c r="BK96" s="284"/>
    </row>
    <row r="97" ht="14.25" customHeight="1">
      <c r="A97" s="219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5"/>
      <c r="AA97" s="225"/>
      <c r="AB97" s="225"/>
      <c r="AC97" s="225"/>
      <c r="AD97" s="225"/>
      <c r="AE97" s="225"/>
      <c r="AF97" s="225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4"/>
      <c r="AR97" s="224"/>
      <c r="AS97" s="224"/>
      <c r="AT97" s="224"/>
      <c r="AU97" s="224"/>
      <c r="AV97" s="224"/>
      <c r="AW97" s="224"/>
      <c r="AX97" s="224"/>
      <c r="AY97" s="224"/>
      <c r="AZ97" s="284"/>
      <c r="BA97" s="284"/>
      <c r="BB97" s="284"/>
      <c r="BC97" s="284"/>
      <c r="BD97" s="284"/>
      <c r="BE97" s="284"/>
      <c r="BF97" s="284"/>
      <c r="BG97" s="284"/>
      <c r="BH97" s="284"/>
      <c r="BI97" s="284"/>
      <c r="BJ97" s="284"/>
      <c r="BK97" s="284"/>
    </row>
    <row r="98" ht="14.25" customHeight="1">
      <c r="A98" s="219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5"/>
      <c r="AA98" s="225"/>
      <c r="AB98" s="225"/>
      <c r="AC98" s="225"/>
      <c r="AD98" s="225"/>
      <c r="AE98" s="225"/>
      <c r="AF98" s="225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4"/>
      <c r="AR98" s="224"/>
      <c r="AS98" s="224"/>
      <c r="AT98" s="224"/>
      <c r="AU98" s="224"/>
      <c r="AV98" s="224"/>
      <c r="AW98" s="224"/>
      <c r="AX98" s="224"/>
      <c r="AY98" s="224"/>
      <c r="AZ98" s="284"/>
      <c r="BA98" s="284"/>
      <c r="BB98" s="284"/>
      <c r="BC98" s="284"/>
      <c r="BD98" s="284"/>
      <c r="BE98" s="284"/>
      <c r="BF98" s="284"/>
      <c r="BG98" s="284"/>
      <c r="BH98" s="284"/>
      <c r="BI98" s="284"/>
      <c r="BJ98" s="284"/>
      <c r="BK98" s="284"/>
    </row>
    <row r="99" ht="14.25" customHeight="1">
      <c r="A99" s="219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5"/>
      <c r="AA99" s="225"/>
      <c r="AB99" s="225"/>
      <c r="AC99" s="225"/>
      <c r="AD99" s="225"/>
      <c r="AE99" s="225"/>
      <c r="AF99" s="225"/>
      <c r="AG99" s="220"/>
      <c r="AH99" s="220"/>
      <c r="AI99" s="220"/>
      <c r="AJ99" s="220"/>
      <c r="AK99" s="220"/>
      <c r="AL99" s="220"/>
      <c r="AM99" s="220"/>
      <c r="AN99" s="220"/>
      <c r="AO99" s="220"/>
      <c r="AP99" s="220"/>
      <c r="AQ99" s="224"/>
      <c r="AR99" s="224"/>
      <c r="AS99" s="224"/>
      <c r="AT99" s="224"/>
      <c r="AU99" s="224"/>
      <c r="AV99" s="224"/>
      <c r="AW99" s="224"/>
      <c r="AX99" s="224"/>
      <c r="AY99" s="224"/>
      <c r="AZ99" s="284"/>
      <c r="BA99" s="284"/>
      <c r="BB99" s="284"/>
      <c r="BC99" s="284"/>
      <c r="BD99" s="284"/>
      <c r="BE99" s="284"/>
      <c r="BF99" s="284"/>
      <c r="BG99" s="284"/>
      <c r="BH99" s="284"/>
      <c r="BI99" s="284"/>
      <c r="BJ99" s="284"/>
      <c r="BK99" s="284"/>
    </row>
    <row r="100" ht="14.25" customHeight="1">
      <c r="A100" s="219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5"/>
      <c r="AA100" s="225"/>
      <c r="AB100" s="225"/>
      <c r="AC100" s="225"/>
      <c r="AD100" s="225"/>
      <c r="AE100" s="225"/>
      <c r="AF100" s="225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4"/>
      <c r="AR100" s="224"/>
      <c r="AS100" s="224"/>
      <c r="AT100" s="224"/>
      <c r="AU100" s="224"/>
      <c r="AV100" s="224"/>
      <c r="AW100" s="224"/>
      <c r="AX100" s="224"/>
      <c r="AY100" s="224"/>
      <c r="AZ100" s="284"/>
      <c r="BA100" s="284"/>
      <c r="BB100" s="284"/>
      <c r="BC100" s="284"/>
      <c r="BD100" s="284"/>
      <c r="BE100" s="284"/>
      <c r="BF100" s="284"/>
      <c r="BG100" s="284"/>
      <c r="BH100" s="284"/>
      <c r="BI100" s="284"/>
      <c r="BJ100" s="284"/>
      <c r="BK100" s="284"/>
    </row>
    <row r="101" ht="14.25" customHeight="1">
      <c r="A101" s="219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5"/>
      <c r="AA101" s="225"/>
      <c r="AB101" s="225"/>
      <c r="AC101" s="225"/>
      <c r="AD101" s="225"/>
      <c r="AE101" s="225"/>
      <c r="AF101" s="225"/>
      <c r="AG101" s="220"/>
      <c r="AH101" s="220"/>
      <c r="AI101" s="220"/>
      <c r="AJ101" s="220"/>
      <c r="AK101" s="220"/>
      <c r="AL101" s="220"/>
      <c r="AM101" s="220"/>
      <c r="AN101" s="220"/>
      <c r="AO101" s="220"/>
      <c r="AP101" s="220"/>
      <c r="AQ101" s="224"/>
      <c r="AR101" s="224"/>
      <c r="AS101" s="224"/>
      <c r="AT101" s="224"/>
      <c r="AU101" s="224"/>
      <c r="AV101" s="224"/>
      <c r="AW101" s="224"/>
      <c r="AX101" s="224"/>
      <c r="AY101" s="224"/>
      <c r="AZ101" s="284"/>
      <c r="BA101" s="284"/>
      <c r="BB101" s="284"/>
      <c r="BC101" s="284"/>
      <c r="BD101" s="284"/>
      <c r="BE101" s="284"/>
      <c r="BF101" s="284"/>
      <c r="BG101" s="284"/>
      <c r="BH101" s="284"/>
      <c r="BI101" s="284"/>
      <c r="BJ101" s="284"/>
      <c r="BK101" s="284"/>
    </row>
    <row r="102" ht="14.25" customHeight="1">
      <c r="A102" s="219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5"/>
      <c r="AA102" s="225"/>
      <c r="AB102" s="225"/>
      <c r="AC102" s="225"/>
      <c r="AD102" s="225"/>
      <c r="AE102" s="225"/>
      <c r="AF102" s="225"/>
      <c r="AG102" s="220"/>
      <c r="AH102" s="220"/>
      <c r="AI102" s="220"/>
      <c r="AJ102" s="220"/>
      <c r="AK102" s="220"/>
      <c r="AL102" s="220"/>
      <c r="AM102" s="220"/>
      <c r="AN102" s="220"/>
      <c r="AO102" s="220"/>
      <c r="AP102" s="220"/>
      <c r="AQ102" s="224"/>
      <c r="AR102" s="224"/>
      <c r="AS102" s="224"/>
      <c r="AT102" s="224"/>
      <c r="AU102" s="224"/>
      <c r="AV102" s="224"/>
      <c r="AW102" s="224"/>
      <c r="AX102" s="224"/>
      <c r="AY102" s="224"/>
      <c r="AZ102" s="284"/>
      <c r="BA102" s="284"/>
      <c r="BB102" s="284"/>
      <c r="BC102" s="284"/>
      <c r="BD102" s="284"/>
      <c r="BE102" s="284"/>
      <c r="BF102" s="284"/>
      <c r="BG102" s="284"/>
      <c r="BH102" s="284"/>
      <c r="BI102" s="284"/>
      <c r="BJ102" s="284"/>
      <c r="BK102" s="284"/>
    </row>
    <row r="103" ht="14.25" customHeight="1">
      <c r="A103" s="219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5"/>
      <c r="AA103" s="225"/>
      <c r="AB103" s="225"/>
      <c r="AC103" s="225"/>
      <c r="AD103" s="225"/>
      <c r="AE103" s="225"/>
      <c r="AF103" s="225"/>
      <c r="AG103" s="220"/>
      <c r="AH103" s="220"/>
      <c r="AI103" s="220"/>
      <c r="AJ103" s="220"/>
      <c r="AK103" s="220"/>
      <c r="AL103" s="220"/>
      <c r="AM103" s="220"/>
      <c r="AN103" s="220"/>
      <c r="AO103" s="220"/>
      <c r="AP103" s="220"/>
      <c r="AQ103" s="224"/>
      <c r="AR103" s="224"/>
      <c r="AS103" s="224"/>
      <c r="AT103" s="224"/>
      <c r="AU103" s="224"/>
      <c r="AV103" s="224"/>
      <c r="AW103" s="224"/>
      <c r="AX103" s="224"/>
      <c r="AY103" s="224"/>
      <c r="AZ103" s="284"/>
      <c r="BA103" s="284"/>
      <c r="BB103" s="284"/>
      <c r="BC103" s="284"/>
      <c r="BD103" s="284"/>
      <c r="BE103" s="284"/>
      <c r="BF103" s="284"/>
      <c r="BG103" s="284"/>
      <c r="BH103" s="284"/>
      <c r="BI103" s="284"/>
      <c r="BJ103" s="284"/>
      <c r="BK103" s="284"/>
    </row>
    <row r="104" ht="14.25" customHeight="1">
      <c r="A104" s="219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5"/>
      <c r="AA104" s="225"/>
      <c r="AB104" s="225"/>
      <c r="AC104" s="225"/>
      <c r="AD104" s="225"/>
      <c r="AE104" s="225"/>
      <c r="AF104" s="225"/>
      <c r="AG104" s="220"/>
      <c r="AH104" s="220"/>
      <c r="AI104" s="220"/>
      <c r="AJ104" s="220"/>
      <c r="AK104" s="220"/>
      <c r="AL104" s="220"/>
      <c r="AM104" s="220"/>
      <c r="AN104" s="220"/>
      <c r="AO104" s="220"/>
      <c r="AP104" s="220"/>
      <c r="AQ104" s="224"/>
      <c r="AR104" s="224"/>
      <c r="AS104" s="224"/>
      <c r="AT104" s="224"/>
      <c r="AU104" s="224"/>
      <c r="AV104" s="224"/>
      <c r="AW104" s="224"/>
      <c r="AX104" s="224"/>
      <c r="AY104" s="224"/>
      <c r="AZ104" s="284"/>
      <c r="BA104" s="284"/>
      <c r="BB104" s="284"/>
      <c r="BC104" s="284"/>
      <c r="BD104" s="284"/>
      <c r="BE104" s="284"/>
      <c r="BF104" s="284"/>
      <c r="BG104" s="284"/>
      <c r="BH104" s="284"/>
      <c r="BI104" s="284"/>
      <c r="BJ104" s="284"/>
      <c r="BK104" s="284"/>
    </row>
    <row r="105" ht="14.25" customHeight="1">
      <c r="A105" s="219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5"/>
      <c r="AA105" s="225"/>
      <c r="AB105" s="225"/>
      <c r="AC105" s="225"/>
      <c r="AD105" s="225"/>
      <c r="AE105" s="225"/>
      <c r="AF105" s="225"/>
      <c r="AG105" s="220"/>
      <c r="AH105" s="220"/>
      <c r="AI105" s="220"/>
      <c r="AJ105" s="220"/>
      <c r="AK105" s="220"/>
      <c r="AL105" s="220"/>
      <c r="AM105" s="220"/>
      <c r="AN105" s="220"/>
      <c r="AO105" s="220"/>
      <c r="AP105" s="220"/>
      <c r="AQ105" s="224"/>
      <c r="AR105" s="224"/>
      <c r="AS105" s="224"/>
      <c r="AT105" s="224"/>
      <c r="AU105" s="224"/>
      <c r="AV105" s="224"/>
      <c r="AW105" s="224"/>
      <c r="AX105" s="224"/>
      <c r="AY105" s="224"/>
      <c r="AZ105" s="284"/>
      <c r="BA105" s="284"/>
      <c r="BB105" s="284"/>
      <c r="BC105" s="284"/>
      <c r="BD105" s="284"/>
      <c r="BE105" s="284"/>
      <c r="BF105" s="284"/>
      <c r="BG105" s="284"/>
      <c r="BH105" s="284"/>
      <c r="BI105" s="284"/>
      <c r="BJ105" s="284"/>
      <c r="BK105" s="284"/>
    </row>
    <row r="106" ht="14.25" customHeight="1">
      <c r="A106" s="219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5"/>
      <c r="AA106" s="225"/>
      <c r="AB106" s="225"/>
      <c r="AC106" s="225"/>
      <c r="AD106" s="225"/>
      <c r="AE106" s="225"/>
      <c r="AF106" s="225"/>
      <c r="AG106" s="220"/>
      <c r="AH106" s="220"/>
      <c r="AI106" s="220"/>
      <c r="AJ106" s="220"/>
      <c r="AK106" s="220"/>
      <c r="AL106" s="220"/>
      <c r="AM106" s="220"/>
      <c r="AN106" s="220"/>
      <c r="AO106" s="220"/>
      <c r="AP106" s="220"/>
      <c r="AQ106" s="224"/>
      <c r="AR106" s="224"/>
      <c r="AS106" s="224"/>
      <c r="AT106" s="224"/>
      <c r="AU106" s="224"/>
      <c r="AV106" s="224"/>
      <c r="AW106" s="224"/>
      <c r="AX106" s="224"/>
      <c r="AY106" s="224"/>
      <c r="AZ106" s="284"/>
      <c r="BA106" s="284"/>
      <c r="BB106" s="284"/>
      <c r="BC106" s="284"/>
      <c r="BD106" s="284"/>
      <c r="BE106" s="284"/>
      <c r="BF106" s="284"/>
      <c r="BG106" s="284"/>
      <c r="BH106" s="284"/>
      <c r="BI106" s="284"/>
      <c r="BJ106" s="284"/>
      <c r="BK106" s="284"/>
    </row>
    <row r="107" ht="14.25" customHeight="1">
      <c r="A107" s="219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5"/>
      <c r="AA107" s="225"/>
      <c r="AB107" s="225"/>
      <c r="AC107" s="225"/>
      <c r="AD107" s="225"/>
      <c r="AE107" s="225"/>
      <c r="AF107" s="225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4"/>
      <c r="AR107" s="224"/>
      <c r="AS107" s="224"/>
      <c r="AT107" s="224"/>
      <c r="AU107" s="224"/>
      <c r="AV107" s="224"/>
      <c r="AW107" s="224"/>
      <c r="AX107" s="224"/>
      <c r="AY107" s="224"/>
      <c r="AZ107" s="284"/>
      <c r="BA107" s="284"/>
      <c r="BB107" s="284"/>
      <c r="BC107" s="284"/>
      <c r="BD107" s="284"/>
      <c r="BE107" s="284"/>
      <c r="BF107" s="284"/>
      <c r="BG107" s="284"/>
      <c r="BH107" s="284"/>
      <c r="BI107" s="284"/>
      <c r="BJ107" s="284"/>
      <c r="BK107" s="284"/>
    </row>
    <row r="108" ht="14.25" customHeight="1">
      <c r="A108" s="219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5"/>
      <c r="AA108" s="225"/>
      <c r="AB108" s="225"/>
      <c r="AC108" s="225"/>
      <c r="AD108" s="225"/>
      <c r="AE108" s="225"/>
      <c r="AF108" s="225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4"/>
      <c r="AR108" s="224"/>
      <c r="AS108" s="224"/>
      <c r="AT108" s="224"/>
      <c r="AU108" s="224"/>
      <c r="AV108" s="224"/>
      <c r="AW108" s="224"/>
      <c r="AX108" s="224"/>
      <c r="AY108" s="224"/>
      <c r="AZ108" s="284"/>
      <c r="BA108" s="284"/>
      <c r="BB108" s="284"/>
      <c r="BC108" s="284"/>
      <c r="BD108" s="284"/>
      <c r="BE108" s="284"/>
      <c r="BF108" s="284"/>
      <c r="BG108" s="284"/>
      <c r="BH108" s="284"/>
      <c r="BI108" s="284"/>
      <c r="BJ108" s="284"/>
      <c r="BK108" s="284"/>
    </row>
    <row r="109" ht="14.25" customHeight="1">
      <c r="A109" s="219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5"/>
      <c r="AA109" s="225"/>
      <c r="AB109" s="225"/>
      <c r="AC109" s="225"/>
      <c r="AD109" s="225"/>
      <c r="AE109" s="225"/>
      <c r="AF109" s="225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4"/>
      <c r="AR109" s="224"/>
      <c r="AS109" s="224"/>
      <c r="AT109" s="224"/>
      <c r="AU109" s="224"/>
      <c r="AV109" s="224"/>
      <c r="AW109" s="224"/>
      <c r="AX109" s="224"/>
      <c r="AY109" s="224"/>
      <c r="AZ109" s="284"/>
      <c r="BA109" s="284"/>
      <c r="BB109" s="284"/>
      <c r="BC109" s="284"/>
      <c r="BD109" s="284"/>
      <c r="BE109" s="284"/>
      <c r="BF109" s="284"/>
      <c r="BG109" s="284"/>
      <c r="BH109" s="284"/>
      <c r="BI109" s="284"/>
      <c r="BJ109" s="284"/>
      <c r="BK109" s="284"/>
    </row>
    <row r="110" ht="14.25" customHeight="1">
      <c r="A110" s="219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5"/>
      <c r="AA110" s="225"/>
      <c r="AB110" s="225"/>
      <c r="AC110" s="225"/>
      <c r="AD110" s="225"/>
      <c r="AE110" s="225"/>
      <c r="AF110" s="225"/>
      <c r="AG110" s="220"/>
      <c r="AH110" s="220"/>
      <c r="AI110" s="220"/>
      <c r="AJ110" s="220"/>
      <c r="AK110" s="220"/>
      <c r="AL110" s="220"/>
      <c r="AM110" s="220"/>
      <c r="AN110" s="220"/>
      <c r="AO110" s="220"/>
      <c r="AP110" s="220"/>
      <c r="AQ110" s="224"/>
      <c r="AR110" s="224"/>
      <c r="AS110" s="224"/>
      <c r="AT110" s="224"/>
      <c r="AU110" s="224"/>
      <c r="AV110" s="224"/>
      <c r="AW110" s="224"/>
      <c r="AX110" s="224"/>
      <c r="AY110" s="224"/>
      <c r="AZ110" s="284"/>
      <c r="BA110" s="284"/>
      <c r="BB110" s="284"/>
      <c r="BC110" s="284"/>
      <c r="BD110" s="284"/>
      <c r="BE110" s="284"/>
      <c r="BF110" s="284"/>
      <c r="BG110" s="284"/>
      <c r="BH110" s="284"/>
      <c r="BI110" s="284"/>
      <c r="BJ110" s="284"/>
      <c r="BK110" s="284"/>
    </row>
    <row r="111" ht="14.25" customHeight="1">
      <c r="A111" s="219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5"/>
      <c r="AA111" s="225"/>
      <c r="AB111" s="225"/>
      <c r="AC111" s="225"/>
      <c r="AD111" s="225"/>
      <c r="AE111" s="225"/>
      <c r="AF111" s="225"/>
      <c r="AG111" s="220"/>
      <c r="AH111" s="220"/>
      <c r="AI111" s="220"/>
      <c r="AJ111" s="220"/>
      <c r="AK111" s="220"/>
      <c r="AL111" s="220"/>
      <c r="AM111" s="220"/>
      <c r="AN111" s="220"/>
      <c r="AO111" s="220"/>
      <c r="AP111" s="220"/>
      <c r="AQ111" s="224"/>
      <c r="AR111" s="224"/>
      <c r="AS111" s="224"/>
      <c r="AT111" s="224"/>
      <c r="AU111" s="224"/>
      <c r="AV111" s="224"/>
      <c r="AW111" s="224"/>
      <c r="AX111" s="224"/>
      <c r="AY111" s="224"/>
      <c r="AZ111" s="284"/>
      <c r="BA111" s="284"/>
      <c r="BB111" s="284"/>
      <c r="BC111" s="284"/>
      <c r="BD111" s="284"/>
      <c r="BE111" s="284"/>
      <c r="BF111" s="284"/>
      <c r="BG111" s="284"/>
      <c r="BH111" s="284"/>
      <c r="BI111" s="284"/>
      <c r="BJ111" s="284"/>
      <c r="BK111" s="284"/>
    </row>
    <row r="112" ht="14.25" customHeight="1">
      <c r="A112" s="219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5"/>
      <c r="AA112" s="225"/>
      <c r="AB112" s="225"/>
      <c r="AC112" s="225"/>
      <c r="AD112" s="225"/>
      <c r="AE112" s="225"/>
      <c r="AF112" s="225"/>
      <c r="AG112" s="220"/>
      <c r="AH112" s="220"/>
      <c r="AI112" s="220"/>
      <c r="AJ112" s="220"/>
      <c r="AK112" s="220"/>
      <c r="AL112" s="220"/>
      <c r="AM112" s="220"/>
      <c r="AN112" s="220"/>
      <c r="AO112" s="220"/>
      <c r="AP112" s="220"/>
      <c r="AQ112" s="224"/>
      <c r="AR112" s="224"/>
      <c r="AS112" s="224"/>
      <c r="AT112" s="224"/>
      <c r="AU112" s="224"/>
      <c r="AV112" s="224"/>
      <c r="AW112" s="224"/>
      <c r="AX112" s="224"/>
      <c r="AY112" s="224"/>
      <c r="AZ112" s="284"/>
      <c r="BA112" s="284"/>
      <c r="BB112" s="284"/>
      <c r="BC112" s="284"/>
      <c r="BD112" s="284"/>
      <c r="BE112" s="284"/>
      <c r="BF112" s="284"/>
      <c r="BG112" s="284"/>
      <c r="BH112" s="284"/>
      <c r="BI112" s="284"/>
      <c r="BJ112" s="284"/>
      <c r="BK112" s="284"/>
    </row>
    <row r="113" ht="14.25" customHeight="1">
      <c r="A113" s="219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5"/>
      <c r="AA113" s="225"/>
      <c r="AB113" s="225"/>
      <c r="AC113" s="225"/>
      <c r="AD113" s="225"/>
      <c r="AE113" s="225"/>
      <c r="AF113" s="225"/>
      <c r="AG113" s="220"/>
      <c r="AH113" s="220"/>
      <c r="AI113" s="220"/>
      <c r="AJ113" s="220"/>
      <c r="AK113" s="220"/>
      <c r="AL113" s="220"/>
      <c r="AM113" s="220"/>
      <c r="AN113" s="220"/>
      <c r="AO113" s="220"/>
      <c r="AP113" s="220"/>
      <c r="AQ113" s="224"/>
      <c r="AR113" s="224"/>
      <c r="AS113" s="224"/>
      <c r="AT113" s="224"/>
      <c r="AU113" s="224"/>
      <c r="AV113" s="224"/>
      <c r="AW113" s="224"/>
      <c r="AX113" s="224"/>
      <c r="AY113" s="224"/>
      <c r="AZ113" s="284"/>
      <c r="BA113" s="284"/>
      <c r="BB113" s="284"/>
      <c r="BC113" s="284"/>
      <c r="BD113" s="284"/>
      <c r="BE113" s="284"/>
      <c r="BF113" s="284"/>
      <c r="BG113" s="284"/>
      <c r="BH113" s="284"/>
      <c r="BI113" s="284"/>
      <c r="BJ113" s="284"/>
      <c r="BK113" s="284"/>
    </row>
    <row r="114" ht="14.25" customHeight="1">
      <c r="A114" s="219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5"/>
      <c r="AA114" s="225"/>
      <c r="AB114" s="225"/>
      <c r="AC114" s="225"/>
      <c r="AD114" s="225"/>
      <c r="AE114" s="225"/>
      <c r="AF114" s="225"/>
      <c r="AG114" s="220"/>
      <c r="AH114" s="220"/>
      <c r="AI114" s="220"/>
      <c r="AJ114" s="220"/>
      <c r="AK114" s="220"/>
      <c r="AL114" s="220"/>
      <c r="AM114" s="220"/>
      <c r="AN114" s="220"/>
      <c r="AO114" s="220"/>
      <c r="AP114" s="220"/>
      <c r="AQ114" s="224"/>
      <c r="AR114" s="224"/>
      <c r="AS114" s="224"/>
      <c r="AT114" s="224"/>
      <c r="AU114" s="224"/>
      <c r="AV114" s="224"/>
      <c r="AW114" s="224"/>
      <c r="AX114" s="224"/>
      <c r="AY114" s="224"/>
      <c r="AZ114" s="284"/>
      <c r="BA114" s="284"/>
      <c r="BB114" s="284"/>
      <c r="BC114" s="284"/>
      <c r="BD114" s="284"/>
      <c r="BE114" s="284"/>
      <c r="BF114" s="284"/>
      <c r="BG114" s="284"/>
      <c r="BH114" s="284"/>
      <c r="BI114" s="284"/>
      <c r="BJ114" s="284"/>
      <c r="BK114" s="284"/>
    </row>
    <row r="115" ht="14.25" customHeight="1">
      <c r="A115" s="219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5"/>
      <c r="AA115" s="225"/>
      <c r="AB115" s="225"/>
      <c r="AC115" s="225"/>
      <c r="AD115" s="225"/>
      <c r="AE115" s="225"/>
      <c r="AF115" s="225"/>
      <c r="AG115" s="220"/>
      <c r="AH115" s="220"/>
      <c r="AI115" s="220"/>
      <c r="AJ115" s="220"/>
      <c r="AK115" s="220"/>
      <c r="AL115" s="220"/>
      <c r="AM115" s="220"/>
      <c r="AN115" s="220"/>
      <c r="AO115" s="220"/>
      <c r="AP115" s="220"/>
      <c r="AQ115" s="224"/>
      <c r="AR115" s="224"/>
      <c r="AS115" s="224"/>
      <c r="AT115" s="224"/>
      <c r="AU115" s="224"/>
      <c r="AV115" s="224"/>
      <c r="AW115" s="224"/>
      <c r="AX115" s="224"/>
      <c r="AY115" s="224"/>
      <c r="AZ115" s="284"/>
      <c r="BA115" s="284"/>
      <c r="BB115" s="284"/>
      <c r="BC115" s="284"/>
      <c r="BD115" s="284"/>
      <c r="BE115" s="284"/>
      <c r="BF115" s="284"/>
      <c r="BG115" s="284"/>
      <c r="BH115" s="284"/>
      <c r="BI115" s="284"/>
      <c r="BJ115" s="284"/>
      <c r="BK115" s="284"/>
    </row>
    <row r="116" ht="14.25" customHeight="1">
      <c r="A116" s="219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5"/>
      <c r="AA116" s="225"/>
      <c r="AB116" s="225"/>
      <c r="AC116" s="225"/>
      <c r="AD116" s="225"/>
      <c r="AE116" s="225"/>
      <c r="AF116" s="225"/>
      <c r="AG116" s="220"/>
      <c r="AH116" s="220"/>
      <c r="AI116" s="220"/>
      <c r="AJ116" s="220"/>
      <c r="AK116" s="220"/>
      <c r="AL116" s="220"/>
      <c r="AM116" s="220"/>
      <c r="AN116" s="220"/>
      <c r="AO116" s="220"/>
      <c r="AP116" s="220"/>
      <c r="AQ116" s="224"/>
      <c r="AR116" s="224"/>
      <c r="AS116" s="224"/>
      <c r="AT116" s="224"/>
      <c r="AU116" s="224"/>
      <c r="AV116" s="224"/>
      <c r="AW116" s="224"/>
      <c r="AX116" s="224"/>
      <c r="AY116" s="224"/>
      <c r="AZ116" s="284"/>
      <c r="BA116" s="284"/>
      <c r="BB116" s="284"/>
      <c r="BC116" s="284"/>
      <c r="BD116" s="284"/>
      <c r="BE116" s="284"/>
      <c r="BF116" s="284"/>
      <c r="BG116" s="284"/>
      <c r="BH116" s="284"/>
      <c r="BI116" s="284"/>
      <c r="BJ116" s="284"/>
      <c r="BK116" s="284"/>
    </row>
    <row r="117" ht="14.25" customHeight="1">
      <c r="A117" s="219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5"/>
      <c r="AA117" s="225"/>
      <c r="AB117" s="225"/>
      <c r="AC117" s="225"/>
      <c r="AD117" s="225"/>
      <c r="AE117" s="225"/>
      <c r="AF117" s="225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4"/>
      <c r="AR117" s="224"/>
      <c r="AS117" s="224"/>
      <c r="AT117" s="224"/>
      <c r="AU117" s="224"/>
      <c r="AV117" s="224"/>
      <c r="AW117" s="224"/>
      <c r="AX117" s="224"/>
      <c r="AY117" s="224"/>
      <c r="AZ117" s="284"/>
      <c r="BA117" s="284"/>
      <c r="BB117" s="284"/>
      <c r="BC117" s="284"/>
      <c r="BD117" s="284"/>
      <c r="BE117" s="284"/>
      <c r="BF117" s="284"/>
      <c r="BG117" s="284"/>
      <c r="BH117" s="284"/>
      <c r="BI117" s="284"/>
      <c r="BJ117" s="284"/>
      <c r="BK117" s="284"/>
    </row>
    <row r="118" ht="14.25" customHeight="1">
      <c r="A118" s="219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5"/>
      <c r="AA118" s="225"/>
      <c r="AB118" s="225"/>
      <c r="AC118" s="225"/>
      <c r="AD118" s="225"/>
      <c r="AE118" s="225"/>
      <c r="AF118" s="225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4"/>
      <c r="AR118" s="224"/>
      <c r="AS118" s="224"/>
      <c r="AT118" s="224"/>
      <c r="AU118" s="224"/>
      <c r="AV118" s="224"/>
      <c r="AW118" s="224"/>
      <c r="AX118" s="224"/>
      <c r="AY118" s="224"/>
      <c r="AZ118" s="284"/>
      <c r="BA118" s="284"/>
      <c r="BB118" s="284"/>
      <c r="BC118" s="284"/>
      <c r="BD118" s="284"/>
      <c r="BE118" s="284"/>
      <c r="BF118" s="284"/>
      <c r="BG118" s="284"/>
      <c r="BH118" s="284"/>
      <c r="BI118" s="284"/>
      <c r="BJ118" s="284"/>
      <c r="BK118" s="284"/>
    </row>
    <row r="119" ht="14.25" customHeight="1">
      <c r="A119" s="219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5"/>
      <c r="AA119" s="225"/>
      <c r="AB119" s="225"/>
      <c r="AC119" s="225"/>
      <c r="AD119" s="225"/>
      <c r="AE119" s="225"/>
      <c r="AF119" s="225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4"/>
      <c r="AR119" s="224"/>
      <c r="AS119" s="224"/>
      <c r="AT119" s="224"/>
      <c r="AU119" s="224"/>
      <c r="AV119" s="224"/>
      <c r="AW119" s="224"/>
      <c r="AX119" s="224"/>
      <c r="AY119" s="224"/>
      <c r="AZ119" s="284"/>
      <c r="BA119" s="284"/>
      <c r="BB119" s="284"/>
      <c r="BC119" s="284"/>
      <c r="BD119" s="284"/>
      <c r="BE119" s="284"/>
      <c r="BF119" s="284"/>
      <c r="BG119" s="284"/>
      <c r="BH119" s="284"/>
      <c r="BI119" s="284"/>
      <c r="BJ119" s="284"/>
      <c r="BK119" s="284"/>
    </row>
    <row r="120" ht="14.25" customHeight="1">
      <c r="A120" s="219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5"/>
      <c r="AA120" s="225"/>
      <c r="AB120" s="225"/>
      <c r="AC120" s="225"/>
      <c r="AD120" s="225"/>
      <c r="AE120" s="225"/>
      <c r="AF120" s="225"/>
      <c r="AG120" s="220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4"/>
      <c r="AR120" s="224"/>
      <c r="AS120" s="224"/>
      <c r="AT120" s="224"/>
      <c r="AU120" s="224"/>
      <c r="AV120" s="224"/>
      <c r="AW120" s="224"/>
      <c r="AX120" s="224"/>
      <c r="AY120" s="224"/>
      <c r="AZ120" s="284"/>
      <c r="BA120" s="284"/>
      <c r="BB120" s="284"/>
      <c r="BC120" s="284"/>
      <c r="BD120" s="284"/>
      <c r="BE120" s="284"/>
      <c r="BF120" s="284"/>
      <c r="BG120" s="284"/>
      <c r="BH120" s="284"/>
      <c r="BI120" s="284"/>
      <c r="BJ120" s="284"/>
      <c r="BK120" s="284"/>
    </row>
    <row r="121" ht="14.25" customHeight="1">
      <c r="A121" s="219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5"/>
      <c r="AA121" s="225"/>
      <c r="AB121" s="225"/>
      <c r="AC121" s="225"/>
      <c r="AD121" s="225"/>
      <c r="AE121" s="225"/>
      <c r="AF121" s="225"/>
      <c r="AG121" s="220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4"/>
      <c r="AR121" s="224"/>
      <c r="AS121" s="224"/>
      <c r="AT121" s="224"/>
      <c r="AU121" s="224"/>
      <c r="AV121" s="224"/>
      <c r="AW121" s="224"/>
      <c r="AX121" s="224"/>
      <c r="AY121" s="224"/>
      <c r="AZ121" s="284"/>
      <c r="BA121" s="284"/>
      <c r="BB121" s="284"/>
      <c r="BC121" s="284"/>
      <c r="BD121" s="284"/>
      <c r="BE121" s="284"/>
      <c r="BF121" s="284"/>
      <c r="BG121" s="284"/>
      <c r="BH121" s="284"/>
      <c r="BI121" s="284"/>
      <c r="BJ121" s="284"/>
      <c r="BK121" s="284"/>
    </row>
    <row r="122" ht="14.25" customHeight="1">
      <c r="A122" s="219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5"/>
      <c r="AA122" s="225"/>
      <c r="AB122" s="225"/>
      <c r="AC122" s="225"/>
      <c r="AD122" s="225"/>
      <c r="AE122" s="225"/>
      <c r="AF122" s="225"/>
      <c r="AG122" s="220"/>
      <c r="AH122" s="220"/>
      <c r="AI122" s="220"/>
      <c r="AJ122" s="220"/>
      <c r="AK122" s="220"/>
      <c r="AL122" s="220"/>
      <c r="AM122" s="220"/>
      <c r="AN122" s="220"/>
      <c r="AO122" s="220"/>
      <c r="AP122" s="220"/>
      <c r="AQ122" s="224"/>
      <c r="AR122" s="224"/>
      <c r="AS122" s="224"/>
      <c r="AT122" s="224"/>
      <c r="AU122" s="224"/>
      <c r="AV122" s="224"/>
      <c r="AW122" s="224"/>
      <c r="AX122" s="224"/>
      <c r="AY122" s="224"/>
      <c r="AZ122" s="284"/>
      <c r="BA122" s="284"/>
      <c r="BB122" s="284"/>
      <c r="BC122" s="284"/>
      <c r="BD122" s="284"/>
      <c r="BE122" s="284"/>
      <c r="BF122" s="284"/>
      <c r="BG122" s="284"/>
      <c r="BH122" s="284"/>
      <c r="BI122" s="284"/>
      <c r="BJ122" s="284"/>
      <c r="BK122" s="284"/>
    </row>
    <row r="123" ht="14.25" customHeight="1">
      <c r="A123" s="219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5"/>
      <c r="AA123" s="225"/>
      <c r="AB123" s="225"/>
      <c r="AC123" s="225"/>
      <c r="AD123" s="225"/>
      <c r="AE123" s="225"/>
      <c r="AF123" s="225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4"/>
      <c r="AR123" s="224"/>
      <c r="AS123" s="224"/>
      <c r="AT123" s="224"/>
      <c r="AU123" s="224"/>
      <c r="AV123" s="224"/>
      <c r="AW123" s="224"/>
      <c r="AX123" s="224"/>
      <c r="AY123" s="224"/>
      <c r="AZ123" s="284"/>
      <c r="BA123" s="284"/>
      <c r="BB123" s="284"/>
      <c r="BC123" s="284"/>
      <c r="BD123" s="284"/>
      <c r="BE123" s="284"/>
      <c r="BF123" s="284"/>
      <c r="BG123" s="284"/>
      <c r="BH123" s="284"/>
      <c r="BI123" s="284"/>
      <c r="BJ123" s="284"/>
      <c r="BK123" s="284"/>
    </row>
    <row r="124" ht="14.25" customHeight="1">
      <c r="A124" s="219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5"/>
      <c r="AA124" s="225"/>
      <c r="AB124" s="225"/>
      <c r="AC124" s="225"/>
      <c r="AD124" s="225"/>
      <c r="AE124" s="225"/>
      <c r="AF124" s="225"/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220"/>
      <c r="AQ124" s="224"/>
      <c r="AR124" s="224"/>
      <c r="AS124" s="224"/>
      <c r="AT124" s="224"/>
      <c r="AU124" s="224"/>
      <c r="AV124" s="224"/>
      <c r="AW124" s="224"/>
      <c r="AX124" s="224"/>
      <c r="AY124" s="224"/>
      <c r="AZ124" s="284"/>
      <c r="BA124" s="284"/>
      <c r="BB124" s="284"/>
      <c r="BC124" s="284"/>
      <c r="BD124" s="284"/>
      <c r="BE124" s="284"/>
      <c r="BF124" s="284"/>
      <c r="BG124" s="284"/>
      <c r="BH124" s="284"/>
      <c r="BI124" s="284"/>
      <c r="BJ124" s="284"/>
      <c r="BK124" s="284"/>
    </row>
    <row r="125" ht="14.25" customHeight="1">
      <c r="A125" s="219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5"/>
      <c r="AA125" s="225"/>
      <c r="AB125" s="225"/>
      <c r="AC125" s="225"/>
      <c r="AD125" s="225"/>
      <c r="AE125" s="225"/>
      <c r="AF125" s="225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220"/>
      <c r="AQ125" s="224"/>
      <c r="AR125" s="224"/>
      <c r="AS125" s="224"/>
      <c r="AT125" s="224"/>
      <c r="AU125" s="224"/>
      <c r="AV125" s="224"/>
      <c r="AW125" s="224"/>
      <c r="AX125" s="224"/>
      <c r="AY125" s="224"/>
      <c r="AZ125" s="284"/>
      <c r="BA125" s="284"/>
      <c r="BB125" s="284"/>
      <c r="BC125" s="284"/>
      <c r="BD125" s="284"/>
      <c r="BE125" s="284"/>
      <c r="BF125" s="284"/>
      <c r="BG125" s="284"/>
      <c r="BH125" s="284"/>
      <c r="BI125" s="284"/>
      <c r="BJ125" s="284"/>
      <c r="BK125" s="284"/>
    </row>
    <row r="126" ht="14.25" customHeight="1">
      <c r="A126" s="219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5"/>
      <c r="AA126" s="225"/>
      <c r="AB126" s="225"/>
      <c r="AC126" s="225"/>
      <c r="AD126" s="225"/>
      <c r="AE126" s="225"/>
      <c r="AF126" s="225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220"/>
      <c r="AQ126" s="224"/>
      <c r="AR126" s="224"/>
      <c r="AS126" s="224"/>
      <c r="AT126" s="224"/>
      <c r="AU126" s="224"/>
      <c r="AV126" s="224"/>
      <c r="AW126" s="224"/>
      <c r="AX126" s="224"/>
      <c r="AY126" s="224"/>
      <c r="AZ126" s="284"/>
      <c r="BA126" s="284"/>
      <c r="BB126" s="284"/>
      <c r="BC126" s="284"/>
      <c r="BD126" s="284"/>
      <c r="BE126" s="284"/>
      <c r="BF126" s="284"/>
      <c r="BG126" s="284"/>
      <c r="BH126" s="284"/>
      <c r="BI126" s="284"/>
      <c r="BJ126" s="284"/>
      <c r="BK126" s="284"/>
    </row>
    <row r="127" ht="14.25" customHeight="1">
      <c r="A127" s="219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5"/>
      <c r="AA127" s="225"/>
      <c r="AB127" s="225"/>
      <c r="AC127" s="225"/>
      <c r="AD127" s="225"/>
      <c r="AE127" s="225"/>
      <c r="AF127" s="225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224"/>
      <c r="AR127" s="224"/>
      <c r="AS127" s="224"/>
      <c r="AT127" s="224"/>
      <c r="AU127" s="224"/>
      <c r="AV127" s="224"/>
      <c r="AW127" s="224"/>
      <c r="AX127" s="224"/>
      <c r="AY127" s="224"/>
      <c r="AZ127" s="284"/>
      <c r="BA127" s="284"/>
      <c r="BB127" s="284"/>
      <c r="BC127" s="284"/>
      <c r="BD127" s="284"/>
      <c r="BE127" s="284"/>
      <c r="BF127" s="284"/>
      <c r="BG127" s="284"/>
      <c r="BH127" s="284"/>
      <c r="BI127" s="284"/>
      <c r="BJ127" s="284"/>
      <c r="BK127" s="284"/>
    </row>
    <row r="128" ht="14.25" customHeight="1">
      <c r="A128" s="219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5"/>
      <c r="AA128" s="225"/>
      <c r="AB128" s="225"/>
      <c r="AC128" s="225"/>
      <c r="AD128" s="225"/>
      <c r="AE128" s="225"/>
      <c r="AF128" s="225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224"/>
      <c r="AR128" s="224"/>
      <c r="AS128" s="224"/>
      <c r="AT128" s="224"/>
      <c r="AU128" s="224"/>
      <c r="AV128" s="224"/>
      <c r="AW128" s="224"/>
      <c r="AX128" s="224"/>
      <c r="AY128" s="224"/>
      <c r="AZ128" s="284"/>
      <c r="BA128" s="284"/>
      <c r="BB128" s="284"/>
      <c r="BC128" s="284"/>
      <c r="BD128" s="284"/>
      <c r="BE128" s="284"/>
      <c r="BF128" s="284"/>
      <c r="BG128" s="284"/>
      <c r="BH128" s="284"/>
      <c r="BI128" s="284"/>
      <c r="BJ128" s="284"/>
      <c r="BK128" s="284"/>
    </row>
    <row r="129" ht="14.25" customHeight="1">
      <c r="A129" s="219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5"/>
      <c r="AA129" s="225"/>
      <c r="AB129" s="225"/>
      <c r="AC129" s="225"/>
      <c r="AD129" s="225"/>
      <c r="AE129" s="225"/>
      <c r="AF129" s="225"/>
      <c r="AG129" s="220"/>
      <c r="AH129" s="220"/>
      <c r="AI129" s="220"/>
      <c r="AJ129" s="220"/>
      <c r="AK129" s="220"/>
      <c r="AL129" s="220"/>
      <c r="AM129" s="220"/>
      <c r="AN129" s="220"/>
      <c r="AO129" s="220"/>
      <c r="AP129" s="220"/>
      <c r="AQ129" s="224"/>
      <c r="AR129" s="224"/>
      <c r="AS129" s="224"/>
      <c r="AT129" s="224"/>
      <c r="AU129" s="224"/>
      <c r="AV129" s="224"/>
      <c r="AW129" s="224"/>
      <c r="AX129" s="224"/>
      <c r="AY129" s="224"/>
      <c r="AZ129" s="284"/>
      <c r="BA129" s="284"/>
      <c r="BB129" s="284"/>
      <c r="BC129" s="284"/>
      <c r="BD129" s="284"/>
      <c r="BE129" s="284"/>
      <c r="BF129" s="284"/>
      <c r="BG129" s="284"/>
      <c r="BH129" s="284"/>
      <c r="BI129" s="284"/>
      <c r="BJ129" s="284"/>
      <c r="BK129" s="284"/>
    </row>
    <row r="130" ht="14.25" customHeight="1">
      <c r="A130" s="219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5"/>
      <c r="AA130" s="225"/>
      <c r="AB130" s="225"/>
      <c r="AC130" s="225"/>
      <c r="AD130" s="225"/>
      <c r="AE130" s="225"/>
      <c r="AF130" s="225"/>
      <c r="AG130" s="220"/>
      <c r="AH130" s="220"/>
      <c r="AI130" s="220"/>
      <c r="AJ130" s="220"/>
      <c r="AK130" s="220"/>
      <c r="AL130" s="220"/>
      <c r="AM130" s="220"/>
      <c r="AN130" s="220"/>
      <c r="AO130" s="220"/>
      <c r="AP130" s="220"/>
      <c r="AQ130" s="224"/>
      <c r="AR130" s="224"/>
      <c r="AS130" s="224"/>
      <c r="AT130" s="224"/>
      <c r="AU130" s="224"/>
      <c r="AV130" s="224"/>
      <c r="AW130" s="224"/>
      <c r="AX130" s="224"/>
      <c r="AY130" s="224"/>
      <c r="AZ130" s="284"/>
      <c r="BA130" s="284"/>
      <c r="BB130" s="284"/>
      <c r="BC130" s="284"/>
      <c r="BD130" s="284"/>
      <c r="BE130" s="284"/>
      <c r="BF130" s="284"/>
      <c r="BG130" s="284"/>
      <c r="BH130" s="284"/>
      <c r="BI130" s="284"/>
      <c r="BJ130" s="284"/>
      <c r="BK130" s="284"/>
    </row>
    <row r="131" ht="14.25" customHeight="1">
      <c r="A131" s="219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5"/>
      <c r="AA131" s="225"/>
      <c r="AB131" s="225"/>
      <c r="AC131" s="225"/>
      <c r="AD131" s="225"/>
      <c r="AE131" s="225"/>
      <c r="AF131" s="225"/>
      <c r="AG131" s="220"/>
      <c r="AH131" s="220"/>
      <c r="AI131" s="220"/>
      <c r="AJ131" s="220"/>
      <c r="AK131" s="220"/>
      <c r="AL131" s="220"/>
      <c r="AM131" s="220"/>
      <c r="AN131" s="220"/>
      <c r="AO131" s="220"/>
      <c r="AP131" s="220"/>
      <c r="AQ131" s="224"/>
      <c r="AR131" s="224"/>
      <c r="AS131" s="224"/>
      <c r="AT131" s="224"/>
      <c r="AU131" s="224"/>
      <c r="AV131" s="224"/>
      <c r="AW131" s="224"/>
      <c r="AX131" s="224"/>
      <c r="AY131" s="224"/>
      <c r="AZ131" s="284"/>
      <c r="BA131" s="284"/>
      <c r="BB131" s="284"/>
      <c r="BC131" s="284"/>
      <c r="BD131" s="284"/>
      <c r="BE131" s="284"/>
      <c r="BF131" s="284"/>
      <c r="BG131" s="284"/>
      <c r="BH131" s="284"/>
      <c r="BI131" s="284"/>
      <c r="BJ131" s="284"/>
      <c r="BK131" s="284"/>
    </row>
    <row r="132" ht="14.25" customHeight="1">
      <c r="A132" s="219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5"/>
      <c r="AA132" s="225"/>
      <c r="AB132" s="225"/>
      <c r="AC132" s="225"/>
      <c r="AD132" s="225"/>
      <c r="AE132" s="225"/>
      <c r="AF132" s="225"/>
      <c r="AG132" s="220"/>
      <c r="AH132" s="220"/>
      <c r="AI132" s="220"/>
      <c r="AJ132" s="220"/>
      <c r="AK132" s="220"/>
      <c r="AL132" s="220"/>
      <c r="AM132" s="220"/>
      <c r="AN132" s="220"/>
      <c r="AO132" s="220"/>
      <c r="AP132" s="220"/>
      <c r="AQ132" s="224"/>
      <c r="AR132" s="224"/>
      <c r="AS132" s="224"/>
      <c r="AT132" s="224"/>
      <c r="AU132" s="224"/>
      <c r="AV132" s="224"/>
      <c r="AW132" s="224"/>
      <c r="AX132" s="224"/>
      <c r="AY132" s="224"/>
      <c r="AZ132" s="284"/>
      <c r="BA132" s="284"/>
      <c r="BB132" s="284"/>
      <c r="BC132" s="284"/>
      <c r="BD132" s="284"/>
      <c r="BE132" s="284"/>
      <c r="BF132" s="284"/>
      <c r="BG132" s="284"/>
      <c r="BH132" s="284"/>
      <c r="BI132" s="284"/>
      <c r="BJ132" s="284"/>
      <c r="BK132" s="284"/>
    </row>
    <row r="133" ht="14.25" customHeight="1">
      <c r="A133" s="219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5"/>
      <c r="AA133" s="225"/>
      <c r="AB133" s="225"/>
      <c r="AC133" s="225"/>
      <c r="AD133" s="225"/>
      <c r="AE133" s="225"/>
      <c r="AF133" s="225"/>
      <c r="AG133" s="220"/>
      <c r="AH133" s="220"/>
      <c r="AI133" s="220"/>
      <c r="AJ133" s="220"/>
      <c r="AK133" s="220"/>
      <c r="AL133" s="220"/>
      <c r="AM133" s="220"/>
      <c r="AN133" s="220"/>
      <c r="AO133" s="220"/>
      <c r="AP133" s="220"/>
      <c r="AQ133" s="224"/>
      <c r="AR133" s="224"/>
      <c r="AS133" s="224"/>
      <c r="AT133" s="224"/>
      <c r="AU133" s="224"/>
      <c r="AV133" s="224"/>
      <c r="AW133" s="224"/>
      <c r="AX133" s="224"/>
      <c r="AY133" s="224"/>
      <c r="AZ133" s="284"/>
      <c r="BA133" s="284"/>
      <c r="BB133" s="284"/>
      <c r="BC133" s="284"/>
      <c r="BD133" s="284"/>
      <c r="BE133" s="284"/>
      <c r="BF133" s="284"/>
      <c r="BG133" s="284"/>
      <c r="BH133" s="284"/>
      <c r="BI133" s="284"/>
      <c r="BJ133" s="284"/>
      <c r="BK133" s="284"/>
    </row>
    <row r="134" ht="14.25" customHeight="1">
      <c r="A134" s="219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5"/>
      <c r="AA134" s="225"/>
      <c r="AB134" s="225"/>
      <c r="AC134" s="225"/>
      <c r="AD134" s="225"/>
      <c r="AE134" s="225"/>
      <c r="AF134" s="225"/>
      <c r="AG134" s="220"/>
      <c r="AH134" s="220"/>
      <c r="AI134" s="220"/>
      <c r="AJ134" s="220"/>
      <c r="AK134" s="220"/>
      <c r="AL134" s="220"/>
      <c r="AM134" s="220"/>
      <c r="AN134" s="220"/>
      <c r="AO134" s="220"/>
      <c r="AP134" s="220"/>
      <c r="AQ134" s="224"/>
      <c r="AR134" s="224"/>
      <c r="AS134" s="224"/>
      <c r="AT134" s="224"/>
      <c r="AU134" s="224"/>
      <c r="AV134" s="224"/>
      <c r="AW134" s="224"/>
      <c r="AX134" s="224"/>
      <c r="AY134" s="224"/>
      <c r="AZ134" s="284"/>
      <c r="BA134" s="284"/>
      <c r="BB134" s="284"/>
      <c r="BC134" s="284"/>
      <c r="BD134" s="284"/>
      <c r="BE134" s="284"/>
      <c r="BF134" s="284"/>
      <c r="BG134" s="284"/>
      <c r="BH134" s="284"/>
      <c r="BI134" s="284"/>
      <c r="BJ134" s="284"/>
      <c r="BK134" s="284"/>
    </row>
    <row r="135" ht="14.25" customHeight="1">
      <c r="A135" s="219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5"/>
      <c r="AA135" s="225"/>
      <c r="AB135" s="225"/>
      <c r="AC135" s="225"/>
      <c r="AD135" s="225"/>
      <c r="AE135" s="225"/>
      <c r="AF135" s="225"/>
      <c r="AG135" s="220"/>
      <c r="AH135" s="220"/>
      <c r="AI135" s="220"/>
      <c r="AJ135" s="220"/>
      <c r="AK135" s="220"/>
      <c r="AL135" s="220"/>
      <c r="AM135" s="220"/>
      <c r="AN135" s="220"/>
      <c r="AO135" s="220"/>
      <c r="AP135" s="220"/>
      <c r="AQ135" s="224"/>
      <c r="AR135" s="224"/>
      <c r="AS135" s="224"/>
      <c r="AT135" s="224"/>
      <c r="AU135" s="224"/>
      <c r="AV135" s="224"/>
      <c r="AW135" s="224"/>
      <c r="AX135" s="224"/>
      <c r="AY135" s="224"/>
      <c r="AZ135" s="284"/>
      <c r="BA135" s="284"/>
      <c r="BB135" s="284"/>
      <c r="BC135" s="284"/>
      <c r="BD135" s="284"/>
      <c r="BE135" s="284"/>
      <c r="BF135" s="284"/>
      <c r="BG135" s="284"/>
      <c r="BH135" s="284"/>
      <c r="BI135" s="284"/>
      <c r="BJ135" s="284"/>
      <c r="BK135" s="284"/>
    </row>
    <row r="136" ht="14.25" customHeight="1">
      <c r="A136" s="219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5"/>
      <c r="AA136" s="225"/>
      <c r="AB136" s="225"/>
      <c r="AC136" s="225"/>
      <c r="AD136" s="225"/>
      <c r="AE136" s="225"/>
      <c r="AF136" s="225"/>
      <c r="AG136" s="220"/>
      <c r="AH136" s="220"/>
      <c r="AI136" s="220"/>
      <c r="AJ136" s="220"/>
      <c r="AK136" s="220"/>
      <c r="AL136" s="220"/>
      <c r="AM136" s="220"/>
      <c r="AN136" s="220"/>
      <c r="AO136" s="220"/>
      <c r="AP136" s="220"/>
      <c r="AQ136" s="224"/>
      <c r="AR136" s="224"/>
      <c r="AS136" s="224"/>
      <c r="AT136" s="224"/>
      <c r="AU136" s="224"/>
      <c r="AV136" s="224"/>
      <c r="AW136" s="224"/>
      <c r="AX136" s="224"/>
      <c r="AY136" s="224"/>
      <c r="AZ136" s="284"/>
      <c r="BA136" s="284"/>
      <c r="BB136" s="284"/>
      <c r="BC136" s="284"/>
      <c r="BD136" s="284"/>
      <c r="BE136" s="284"/>
      <c r="BF136" s="284"/>
      <c r="BG136" s="284"/>
      <c r="BH136" s="284"/>
      <c r="BI136" s="284"/>
      <c r="BJ136" s="284"/>
      <c r="BK136" s="284"/>
    </row>
    <row r="137" ht="14.25" customHeight="1">
      <c r="A137" s="219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5"/>
      <c r="AA137" s="225"/>
      <c r="AB137" s="225"/>
      <c r="AC137" s="225"/>
      <c r="AD137" s="225"/>
      <c r="AE137" s="225"/>
      <c r="AF137" s="225"/>
      <c r="AG137" s="220"/>
      <c r="AH137" s="220"/>
      <c r="AI137" s="220"/>
      <c r="AJ137" s="220"/>
      <c r="AK137" s="220"/>
      <c r="AL137" s="220"/>
      <c r="AM137" s="220"/>
      <c r="AN137" s="220"/>
      <c r="AO137" s="220"/>
      <c r="AP137" s="220"/>
      <c r="AQ137" s="224"/>
      <c r="AR137" s="224"/>
      <c r="AS137" s="224"/>
      <c r="AT137" s="224"/>
      <c r="AU137" s="224"/>
      <c r="AV137" s="224"/>
      <c r="AW137" s="224"/>
      <c r="AX137" s="224"/>
      <c r="AY137" s="224"/>
      <c r="AZ137" s="284"/>
      <c r="BA137" s="284"/>
      <c r="BB137" s="284"/>
      <c r="BC137" s="284"/>
      <c r="BD137" s="284"/>
      <c r="BE137" s="284"/>
      <c r="BF137" s="284"/>
      <c r="BG137" s="284"/>
      <c r="BH137" s="284"/>
      <c r="BI137" s="284"/>
      <c r="BJ137" s="284"/>
      <c r="BK137" s="284"/>
    </row>
    <row r="138" ht="14.25" customHeight="1">
      <c r="A138" s="219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5"/>
      <c r="AA138" s="225"/>
      <c r="AB138" s="225"/>
      <c r="AC138" s="225"/>
      <c r="AD138" s="225"/>
      <c r="AE138" s="225"/>
      <c r="AF138" s="225"/>
      <c r="AG138" s="220"/>
      <c r="AH138" s="220"/>
      <c r="AI138" s="220"/>
      <c r="AJ138" s="220"/>
      <c r="AK138" s="220"/>
      <c r="AL138" s="220"/>
      <c r="AM138" s="220"/>
      <c r="AN138" s="220"/>
      <c r="AO138" s="220"/>
      <c r="AP138" s="220"/>
      <c r="AQ138" s="224"/>
      <c r="AR138" s="224"/>
      <c r="AS138" s="224"/>
      <c r="AT138" s="224"/>
      <c r="AU138" s="224"/>
      <c r="AV138" s="224"/>
      <c r="AW138" s="224"/>
      <c r="AX138" s="224"/>
      <c r="AY138" s="224"/>
      <c r="AZ138" s="284"/>
      <c r="BA138" s="284"/>
      <c r="BB138" s="284"/>
      <c r="BC138" s="284"/>
      <c r="BD138" s="284"/>
      <c r="BE138" s="284"/>
      <c r="BF138" s="284"/>
      <c r="BG138" s="284"/>
      <c r="BH138" s="284"/>
      <c r="BI138" s="284"/>
      <c r="BJ138" s="284"/>
      <c r="BK138" s="284"/>
    </row>
    <row r="139" ht="14.25" customHeight="1">
      <c r="A139" s="219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5"/>
      <c r="AA139" s="225"/>
      <c r="AB139" s="225"/>
      <c r="AC139" s="225"/>
      <c r="AD139" s="225"/>
      <c r="AE139" s="225"/>
      <c r="AF139" s="225"/>
      <c r="AG139" s="220"/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4"/>
      <c r="AR139" s="224"/>
      <c r="AS139" s="224"/>
      <c r="AT139" s="224"/>
      <c r="AU139" s="224"/>
      <c r="AV139" s="224"/>
      <c r="AW139" s="224"/>
      <c r="AX139" s="224"/>
      <c r="AY139" s="224"/>
      <c r="AZ139" s="284"/>
      <c r="BA139" s="284"/>
      <c r="BB139" s="284"/>
      <c r="BC139" s="284"/>
      <c r="BD139" s="284"/>
      <c r="BE139" s="284"/>
      <c r="BF139" s="284"/>
      <c r="BG139" s="284"/>
      <c r="BH139" s="284"/>
      <c r="BI139" s="284"/>
      <c r="BJ139" s="284"/>
      <c r="BK139" s="284"/>
    </row>
    <row r="140" ht="14.25" customHeight="1">
      <c r="A140" s="219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5"/>
      <c r="AA140" s="225"/>
      <c r="AB140" s="225"/>
      <c r="AC140" s="225"/>
      <c r="AD140" s="225"/>
      <c r="AE140" s="225"/>
      <c r="AF140" s="225"/>
      <c r="AG140" s="220"/>
      <c r="AH140" s="220"/>
      <c r="AI140" s="220"/>
      <c r="AJ140" s="220"/>
      <c r="AK140" s="220"/>
      <c r="AL140" s="220"/>
      <c r="AM140" s="220"/>
      <c r="AN140" s="220"/>
      <c r="AO140" s="220"/>
      <c r="AP140" s="220"/>
      <c r="AQ140" s="224"/>
      <c r="AR140" s="224"/>
      <c r="AS140" s="224"/>
      <c r="AT140" s="224"/>
      <c r="AU140" s="224"/>
      <c r="AV140" s="224"/>
      <c r="AW140" s="224"/>
      <c r="AX140" s="224"/>
      <c r="AY140" s="224"/>
      <c r="AZ140" s="284"/>
      <c r="BA140" s="284"/>
      <c r="BB140" s="284"/>
      <c r="BC140" s="284"/>
      <c r="BD140" s="284"/>
      <c r="BE140" s="284"/>
      <c r="BF140" s="284"/>
      <c r="BG140" s="284"/>
      <c r="BH140" s="284"/>
      <c r="BI140" s="284"/>
      <c r="BJ140" s="284"/>
      <c r="BK140" s="284"/>
    </row>
    <row r="141" ht="14.25" customHeight="1">
      <c r="A141" s="219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5"/>
      <c r="AA141" s="225"/>
      <c r="AB141" s="225"/>
      <c r="AC141" s="225"/>
      <c r="AD141" s="225"/>
      <c r="AE141" s="225"/>
      <c r="AF141" s="225"/>
      <c r="AG141" s="220"/>
      <c r="AH141" s="220"/>
      <c r="AI141" s="220"/>
      <c r="AJ141" s="220"/>
      <c r="AK141" s="220"/>
      <c r="AL141" s="220"/>
      <c r="AM141" s="220"/>
      <c r="AN141" s="220"/>
      <c r="AO141" s="220"/>
      <c r="AP141" s="220"/>
      <c r="AQ141" s="224"/>
      <c r="AR141" s="224"/>
      <c r="AS141" s="224"/>
      <c r="AT141" s="224"/>
      <c r="AU141" s="224"/>
      <c r="AV141" s="224"/>
      <c r="AW141" s="224"/>
      <c r="AX141" s="224"/>
      <c r="AY141" s="224"/>
      <c r="AZ141" s="284"/>
      <c r="BA141" s="284"/>
      <c r="BB141" s="284"/>
      <c r="BC141" s="284"/>
      <c r="BD141" s="284"/>
      <c r="BE141" s="284"/>
      <c r="BF141" s="284"/>
      <c r="BG141" s="284"/>
      <c r="BH141" s="284"/>
      <c r="BI141" s="284"/>
      <c r="BJ141" s="284"/>
      <c r="BK141" s="284"/>
    </row>
    <row r="142" ht="14.25" customHeight="1">
      <c r="A142" s="219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5"/>
      <c r="AA142" s="225"/>
      <c r="AB142" s="225"/>
      <c r="AC142" s="225"/>
      <c r="AD142" s="225"/>
      <c r="AE142" s="225"/>
      <c r="AF142" s="225"/>
      <c r="AG142" s="220"/>
      <c r="AH142" s="220"/>
      <c r="AI142" s="220"/>
      <c r="AJ142" s="220"/>
      <c r="AK142" s="220"/>
      <c r="AL142" s="220"/>
      <c r="AM142" s="220"/>
      <c r="AN142" s="220"/>
      <c r="AO142" s="220"/>
      <c r="AP142" s="220"/>
      <c r="AQ142" s="224"/>
      <c r="AR142" s="224"/>
      <c r="AS142" s="224"/>
      <c r="AT142" s="224"/>
      <c r="AU142" s="224"/>
      <c r="AV142" s="224"/>
      <c r="AW142" s="224"/>
      <c r="AX142" s="224"/>
      <c r="AY142" s="224"/>
      <c r="AZ142" s="284"/>
      <c r="BA142" s="284"/>
      <c r="BB142" s="284"/>
      <c r="BC142" s="284"/>
      <c r="BD142" s="284"/>
      <c r="BE142" s="284"/>
      <c r="BF142" s="284"/>
      <c r="BG142" s="284"/>
      <c r="BH142" s="284"/>
      <c r="BI142" s="284"/>
      <c r="BJ142" s="284"/>
      <c r="BK142" s="284"/>
    </row>
    <row r="143" ht="14.25" customHeight="1">
      <c r="A143" s="219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5"/>
      <c r="AA143" s="225"/>
      <c r="AB143" s="225"/>
      <c r="AC143" s="225"/>
      <c r="AD143" s="225"/>
      <c r="AE143" s="225"/>
      <c r="AF143" s="225"/>
      <c r="AG143" s="220"/>
      <c r="AH143" s="220"/>
      <c r="AI143" s="220"/>
      <c r="AJ143" s="220"/>
      <c r="AK143" s="220"/>
      <c r="AL143" s="220"/>
      <c r="AM143" s="220"/>
      <c r="AN143" s="220"/>
      <c r="AO143" s="220"/>
      <c r="AP143" s="220"/>
      <c r="AQ143" s="224"/>
      <c r="AR143" s="224"/>
      <c r="AS143" s="224"/>
      <c r="AT143" s="224"/>
      <c r="AU143" s="224"/>
      <c r="AV143" s="224"/>
      <c r="AW143" s="224"/>
      <c r="AX143" s="224"/>
      <c r="AY143" s="224"/>
      <c r="AZ143" s="284"/>
      <c r="BA143" s="284"/>
      <c r="BB143" s="284"/>
      <c r="BC143" s="284"/>
      <c r="BD143" s="284"/>
      <c r="BE143" s="284"/>
      <c r="BF143" s="284"/>
      <c r="BG143" s="284"/>
      <c r="BH143" s="284"/>
      <c r="BI143" s="284"/>
      <c r="BJ143" s="284"/>
      <c r="BK143" s="284"/>
    </row>
    <row r="144" ht="14.25" customHeight="1">
      <c r="A144" s="219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5"/>
      <c r="AA144" s="225"/>
      <c r="AB144" s="225"/>
      <c r="AC144" s="225"/>
      <c r="AD144" s="225"/>
      <c r="AE144" s="225"/>
      <c r="AF144" s="225"/>
      <c r="AG144" s="220"/>
      <c r="AH144" s="220"/>
      <c r="AI144" s="220"/>
      <c r="AJ144" s="220"/>
      <c r="AK144" s="220"/>
      <c r="AL144" s="220"/>
      <c r="AM144" s="220"/>
      <c r="AN144" s="220"/>
      <c r="AO144" s="220"/>
      <c r="AP144" s="220"/>
      <c r="AQ144" s="224"/>
      <c r="AR144" s="224"/>
      <c r="AS144" s="224"/>
      <c r="AT144" s="224"/>
      <c r="AU144" s="224"/>
      <c r="AV144" s="224"/>
      <c r="AW144" s="224"/>
      <c r="AX144" s="224"/>
      <c r="AY144" s="224"/>
      <c r="AZ144" s="284"/>
      <c r="BA144" s="284"/>
      <c r="BB144" s="284"/>
      <c r="BC144" s="284"/>
      <c r="BD144" s="284"/>
      <c r="BE144" s="284"/>
      <c r="BF144" s="284"/>
      <c r="BG144" s="284"/>
      <c r="BH144" s="284"/>
      <c r="BI144" s="284"/>
      <c r="BJ144" s="284"/>
      <c r="BK144" s="284"/>
    </row>
    <row r="145" ht="14.25" customHeight="1">
      <c r="A145" s="219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5"/>
      <c r="AA145" s="225"/>
      <c r="AB145" s="225"/>
      <c r="AC145" s="225"/>
      <c r="AD145" s="225"/>
      <c r="AE145" s="225"/>
      <c r="AF145" s="225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4"/>
      <c r="AR145" s="224"/>
      <c r="AS145" s="224"/>
      <c r="AT145" s="224"/>
      <c r="AU145" s="224"/>
      <c r="AV145" s="224"/>
      <c r="AW145" s="224"/>
      <c r="AX145" s="224"/>
      <c r="AY145" s="224"/>
      <c r="AZ145" s="284"/>
      <c r="BA145" s="284"/>
      <c r="BB145" s="284"/>
      <c r="BC145" s="284"/>
      <c r="BD145" s="284"/>
      <c r="BE145" s="284"/>
      <c r="BF145" s="284"/>
      <c r="BG145" s="284"/>
      <c r="BH145" s="284"/>
      <c r="BI145" s="284"/>
      <c r="BJ145" s="284"/>
      <c r="BK145" s="284"/>
    </row>
    <row r="146" ht="14.25" customHeight="1">
      <c r="A146" s="219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5"/>
      <c r="AA146" s="225"/>
      <c r="AB146" s="225"/>
      <c r="AC146" s="225"/>
      <c r="AD146" s="225"/>
      <c r="AE146" s="225"/>
      <c r="AF146" s="225"/>
      <c r="AG146" s="220"/>
      <c r="AH146" s="220"/>
      <c r="AI146" s="220"/>
      <c r="AJ146" s="220"/>
      <c r="AK146" s="220"/>
      <c r="AL146" s="220"/>
      <c r="AM146" s="220"/>
      <c r="AN146" s="220"/>
      <c r="AO146" s="220"/>
      <c r="AP146" s="220"/>
      <c r="AQ146" s="224"/>
      <c r="AR146" s="224"/>
      <c r="AS146" s="224"/>
      <c r="AT146" s="224"/>
      <c r="AU146" s="224"/>
      <c r="AV146" s="224"/>
      <c r="AW146" s="224"/>
      <c r="AX146" s="224"/>
      <c r="AY146" s="224"/>
      <c r="AZ146" s="284"/>
      <c r="BA146" s="284"/>
      <c r="BB146" s="284"/>
      <c r="BC146" s="284"/>
      <c r="BD146" s="284"/>
      <c r="BE146" s="284"/>
      <c r="BF146" s="284"/>
      <c r="BG146" s="284"/>
      <c r="BH146" s="284"/>
      <c r="BI146" s="284"/>
      <c r="BJ146" s="284"/>
      <c r="BK146" s="284"/>
    </row>
    <row r="147" ht="14.25" customHeight="1">
      <c r="A147" s="219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5"/>
      <c r="AA147" s="225"/>
      <c r="AB147" s="225"/>
      <c r="AC147" s="225"/>
      <c r="AD147" s="225"/>
      <c r="AE147" s="225"/>
      <c r="AF147" s="225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4"/>
      <c r="AR147" s="224"/>
      <c r="AS147" s="224"/>
      <c r="AT147" s="224"/>
      <c r="AU147" s="224"/>
      <c r="AV147" s="224"/>
      <c r="AW147" s="224"/>
      <c r="AX147" s="224"/>
      <c r="AY147" s="224"/>
      <c r="AZ147" s="284"/>
      <c r="BA147" s="284"/>
      <c r="BB147" s="284"/>
      <c r="BC147" s="284"/>
      <c r="BD147" s="284"/>
      <c r="BE147" s="284"/>
      <c r="BF147" s="284"/>
      <c r="BG147" s="284"/>
      <c r="BH147" s="284"/>
      <c r="BI147" s="284"/>
      <c r="BJ147" s="284"/>
      <c r="BK147" s="284"/>
    </row>
    <row r="148" ht="14.25" customHeight="1">
      <c r="A148" s="219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5"/>
      <c r="AA148" s="225"/>
      <c r="AB148" s="225"/>
      <c r="AC148" s="225"/>
      <c r="AD148" s="225"/>
      <c r="AE148" s="225"/>
      <c r="AF148" s="225"/>
      <c r="AG148" s="220"/>
      <c r="AH148" s="220"/>
      <c r="AI148" s="220"/>
      <c r="AJ148" s="220"/>
      <c r="AK148" s="220"/>
      <c r="AL148" s="220"/>
      <c r="AM148" s="220"/>
      <c r="AN148" s="220"/>
      <c r="AO148" s="220"/>
      <c r="AP148" s="220"/>
      <c r="AQ148" s="224"/>
      <c r="AR148" s="224"/>
      <c r="AS148" s="224"/>
      <c r="AT148" s="224"/>
      <c r="AU148" s="224"/>
      <c r="AV148" s="224"/>
      <c r="AW148" s="224"/>
      <c r="AX148" s="224"/>
      <c r="AY148" s="224"/>
      <c r="AZ148" s="284"/>
      <c r="BA148" s="284"/>
      <c r="BB148" s="284"/>
      <c r="BC148" s="284"/>
      <c r="BD148" s="284"/>
      <c r="BE148" s="284"/>
      <c r="BF148" s="284"/>
      <c r="BG148" s="284"/>
      <c r="BH148" s="284"/>
      <c r="BI148" s="284"/>
      <c r="BJ148" s="284"/>
      <c r="BK148" s="284"/>
    </row>
    <row r="149" ht="14.25" customHeight="1">
      <c r="A149" s="219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5"/>
      <c r="AA149" s="225"/>
      <c r="AB149" s="225"/>
      <c r="AC149" s="225"/>
      <c r="AD149" s="225"/>
      <c r="AE149" s="225"/>
      <c r="AF149" s="225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4"/>
      <c r="AR149" s="224"/>
      <c r="AS149" s="224"/>
      <c r="AT149" s="224"/>
      <c r="AU149" s="224"/>
      <c r="AV149" s="224"/>
      <c r="AW149" s="224"/>
      <c r="AX149" s="224"/>
      <c r="AY149" s="224"/>
      <c r="AZ149" s="284"/>
      <c r="BA149" s="284"/>
      <c r="BB149" s="284"/>
      <c r="BC149" s="284"/>
      <c r="BD149" s="284"/>
      <c r="BE149" s="284"/>
      <c r="BF149" s="284"/>
      <c r="BG149" s="284"/>
      <c r="BH149" s="284"/>
      <c r="BI149" s="284"/>
      <c r="BJ149" s="284"/>
      <c r="BK149" s="284"/>
    </row>
    <row r="150" ht="14.25" customHeight="1">
      <c r="A150" s="219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5"/>
      <c r="AA150" s="225"/>
      <c r="AB150" s="225"/>
      <c r="AC150" s="225"/>
      <c r="AD150" s="225"/>
      <c r="AE150" s="225"/>
      <c r="AF150" s="225"/>
      <c r="AG150" s="220"/>
      <c r="AH150" s="220"/>
      <c r="AI150" s="220"/>
      <c r="AJ150" s="220"/>
      <c r="AK150" s="220"/>
      <c r="AL150" s="220"/>
      <c r="AM150" s="220"/>
      <c r="AN150" s="220"/>
      <c r="AO150" s="220"/>
      <c r="AP150" s="220"/>
      <c r="AQ150" s="224"/>
      <c r="AR150" s="224"/>
      <c r="AS150" s="224"/>
      <c r="AT150" s="224"/>
      <c r="AU150" s="224"/>
      <c r="AV150" s="224"/>
      <c r="AW150" s="224"/>
      <c r="AX150" s="224"/>
      <c r="AY150" s="224"/>
      <c r="AZ150" s="284"/>
      <c r="BA150" s="284"/>
      <c r="BB150" s="284"/>
      <c r="BC150" s="284"/>
      <c r="BD150" s="284"/>
      <c r="BE150" s="284"/>
      <c r="BF150" s="284"/>
      <c r="BG150" s="284"/>
      <c r="BH150" s="284"/>
      <c r="BI150" s="284"/>
      <c r="BJ150" s="284"/>
      <c r="BK150" s="284"/>
    </row>
    <row r="151" ht="14.25" customHeight="1">
      <c r="A151" s="219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5"/>
      <c r="AA151" s="225"/>
      <c r="AB151" s="225"/>
      <c r="AC151" s="225"/>
      <c r="AD151" s="225"/>
      <c r="AE151" s="225"/>
      <c r="AF151" s="225"/>
      <c r="AG151" s="220"/>
      <c r="AH151" s="220"/>
      <c r="AI151" s="220"/>
      <c r="AJ151" s="220"/>
      <c r="AK151" s="220"/>
      <c r="AL151" s="220"/>
      <c r="AM151" s="220"/>
      <c r="AN151" s="220"/>
      <c r="AO151" s="220"/>
      <c r="AP151" s="220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84"/>
      <c r="BA151" s="284"/>
      <c r="BB151" s="284"/>
      <c r="BC151" s="284"/>
      <c r="BD151" s="284"/>
      <c r="BE151" s="284"/>
      <c r="BF151" s="284"/>
      <c r="BG151" s="284"/>
      <c r="BH151" s="284"/>
      <c r="BI151" s="284"/>
      <c r="BJ151" s="284"/>
      <c r="BK151" s="284"/>
    </row>
    <row r="152" ht="14.25" customHeight="1">
      <c r="A152" s="219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5"/>
      <c r="AA152" s="225"/>
      <c r="AB152" s="225"/>
      <c r="AC152" s="225"/>
      <c r="AD152" s="225"/>
      <c r="AE152" s="225"/>
      <c r="AF152" s="225"/>
      <c r="AG152" s="220"/>
      <c r="AH152" s="220"/>
      <c r="AI152" s="220"/>
      <c r="AJ152" s="220"/>
      <c r="AK152" s="220"/>
      <c r="AL152" s="220"/>
      <c r="AM152" s="220"/>
      <c r="AN152" s="220"/>
      <c r="AO152" s="220"/>
      <c r="AP152" s="220"/>
      <c r="AQ152" s="224"/>
      <c r="AR152" s="224"/>
      <c r="AS152" s="224"/>
      <c r="AT152" s="224"/>
      <c r="AU152" s="224"/>
      <c r="AV152" s="224"/>
      <c r="AW152" s="224"/>
      <c r="AX152" s="224"/>
      <c r="AY152" s="224"/>
      <c r="AZ152" s="284"/>
      <c r="BA152" s="284"/>
      <c r="BB152" s="284"/>
      <c r="BC152" s="284"/>
      <c r="BD152" s="284"/>
      <c r="BE152" s="284"/>
      <c r="BF152" s="284"/>
      <c r="BG152" s="284"/>
      <c r="BH152" s="284"/>
      <c r="BI152" s="284"/>
      <c r="BJ152" s="284"/>
      <c r="BK152" s="284"/>
    </row>
    <row r="153" ht="14.25" customHeight="1">
      <c r="A153" s="219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5"/>
      <c r="AA153" s="225"/>
      <c r="AB153" s="225"/>
      <c r="AC153" s="225"/>
      <c r="AD153" s="225"/>
      <c r="AE153" s="225"/>
      <c r="AF153" s="225"/>
      <c r="AG153" s="220"/>
      <c r="AH153" s="220"/>
      <c r="AI153" s="220"/>
      <c r="AJ153" s="220"/>
      <c r="AK153" s="220"/>
      <c r="AL153" s="220"/>
      <c r="AM153" s="220"/>
      <c r="AN153" s="220"/>
      <c r="AO153" s="220"/>
      <c r="AP153" s="220"/>
      <c r="AQ153" s="224"/>
      <c r="AR153" s="224"/>
      <c r="AS153" s="224"/>
      <c r="AT153" s="224"/>
      <c r="AU153" s="224"/>
      <c r="AV153" s="224"/>
      <c r="AW153" s="224"/>
      <c r="AX153" s="224"/>
      <c r="AY153" s="224"/>
      <c r="AZ153" s="284"/>
      <c r="BA153" s="284"/>
      <c r="BB153" s="284"/>
      <c r="BC153" s="284"/>
      <c r="BD153" s="284"/>
      <c r="BE153" s="284"/>
      <c r="BF153" s="284"/>
      <c r="BG153" s="284"/>
      <c r="BH153" s="284"/>
      <c r="BI153" s="284"/>
      <c r="BJ153" s="284"/>
      <c r="BK153" s="284"/>
    </row>
    <row r="154" ht="14.25" customHeight="1">
      <c r="A154" s="219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5"/>
      <c r="AA154" s="225"/>
      <c r="AB154" s="225"/>
      <c r="AC154" s="225"/>
      <c r="AD154" s="225"/>
      <c r="AE154" s="225"/>
      <c r="AF154" s="225"/>
      <c r="AG154" s="220"/>
      <c r="AH154" s="220"/>
      <c r="AI154" s="220"/>
      <c r="AJ154" s="220"/>
      <c r="AK154" s="220"/>
      <c r="AL154" s="220"/>
      <c r="AM154" s="220"/>
      <c r="AN154" s="220"/>
      <c r="AO154" s="220"/>
      <c r="AP154" s="220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84"/>
      <c r="BA154" s="284"/>
      <c r="BB154" s="284"/>
      <c r="BC154" s="284"/>
      <c r="BD154" s="284"/>
      <c r="BE154" s="284"/>
      <c r="BF154" s="284"/>
      <c r="BG154" s="284"/>
      <c r="BH154" s="284"/>
      <c r="BI154" s="284"/>
      <c r="BJ154" s="284"/>
      <c r="BK154" s="284"/>
    </row>
    <row r="155" ht="14.25" customHeight="1">
      <c r="A155" s="219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5"/>
      <c r="AA155" s="225"/>
      <c r="AB155" s="225"/>
      <c r="AC155" s="225"/>
      <c r="AD155" s="225"/>
      <c r="AE155" s="225"/>
      <c r="AF155" s="225"/>
      <c r="AG155" s="220"/>
      <c r="AH155" s="220"/>
      <c r="AI155" s="220"/>
      <c r="AJ155" s="220"/>
      <c r="AK155" s="220"/>
      <c r="AL155" s="220"/>
      <c r="AM155" s="220"/>
      <c r="AN155" s="220"/>
      <c r="AO155" s="220"/>
      <c r="AP155" s="220"/>
      <c r="AQ155" s="224"/>
      <c r="AR155" s="224"/>
      <c r="AS155" s="224"/>
      <c r="AT155" s="224"/>
      <c r="AU155" s="224"/>
      <c r="AV155" s="224"/>
      <c r="AW155" s="224"/>
      <c r="AX155" s="224"/>
      <c r="AY155" s="224"/>
      <c r="AZ155" s="284"/>
      <c r="BA155" s="284"/>
      <c r="BB155" s="284"/>
      <c r="BC155" s="284"/>
      <c r="BD155" s="284"/>
      <c r="BE155" s="284"/>
      <c r="BF155" s="284"/>
      <c r="BG155" s="284"/>
      <c r="BH155" s="284"/>
      <c r="BI155" s="284"/>
      <c r="BJ155" s="284"/>
      <c r="BK155" s="284"/>
    </row>
    <row r="156" ht="14.25" customHeight="1">
      <c r="A156" s="219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5"/>
      <c r="AA156" s="225"/>
      <c r="AB156" s="225"/>
      <c r="AC156" s="225"/>
      <c r="AD156" s="225"/>
      <c r="AE156" s="225"/>
      <c r="AF156" s="225"/>
      <c r="AG156" s="220"/>
      <c r="AH156" s="220"/>
      <c r="AI156" s="220"/>
      <c r="AJ156" s="220"/>
      <c r="AK156" s="220"/>
      <c r="AL156" s="220"/>
      <c r="AM156" s="220"/>
      <c r="AN156" s="220"/>
      <c r="AO156" s="220"/>
      <c r="AP156" s="220"/>
      <c r="AQ156" s="224"/>
      <c r="AR156" s="224"/>
      <c r="AS156" s="224"/>
      <c r="AT156" s="224"/>
      <c r="AU156" s="224"/>
      <c r="AV156" s="224"/>
      <c r="AW156" s="224"/>
      <c r="AX156" s="224"/>
      <c r="AY156" s="224"/>
      <c r="AZ156" s="284"/>
      <c r="BA156" s="284"/>
      <c r="BB156" s="284"/>
      <c r="BC156" s="284"/>
      <c r="BD156" s="284"/>
      <c r="BE156" s="284"/>
      <c r="BF156" s="284"/>
      <c r="BG156" s="284"/>
      <c r="BH156" s="284"/>
      <c r="BI156" s="284"/>
      <c r="BJ156" s="284"/>
      <c r="BK156" s="284"/>
    </row>
    <row r="157" ht="14.25" customHeight="1">
      <c r="A157" s="219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5"/>
      <c r="AA157" s="225"/>
      <c r="AB157" s="225"/>
      <c r="AC157" s="225"/>
      <c r="AD157" s="225"/>
      <c r="AE157" s="225"/>
      <c r="AF157" s="225"/>
      <c r="AG157" s="220"/>
      <c r="AH157" s="220"/>
      <c r="AI157" s="220"/>
      <c r="AJ157" s="220"/>
      <c r="AK157" s="220"/>
      <c r="AL157" s="220"/>
      <c r="AM157" s="220"/>
      <c r="AN157" s="220"/>
      <c r="AO157" s="220"/>
      <c r="AP157" s="220"/>
      <c r="AQ157" s="224"/>
      <c r="AR157" s="224"/>
      <c r="AS157" s="224"/>
      <c r="AT157" s="224"/>
      <c r="AU157" s="224"/>
      <c r="AV157" s="224"/>
      <c r="AW157" s="224"/>
      <c r="AX157" s="224"/>
      <c r="AY157" s="224"/>
      <c r="AZ157" s="284"/>
      <c r="BA157" s="284"/>
      <c r="BB157" s="284"/>
      <c r="BC157" s="284"/>
      <c r="BD157" s="284"/>
      <c r="BE157" s="284"/>
      <c r="BF157" s="284"/>
      <c r="BG157" s="284"/>
      <c r="BH157" s="284"/>
      <c r="BI157" s="284"/>
      <c r="BJ157" s="284"/>
      <c r="BK157" s="284"/>
    </row>
    <row r="158" ht="14.25" customHeight="1">
      <c r="A158" s="219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5"/>
      <c r="AA158" s="225"/>
      <c r="AB158" s="225"/>
      <c r="AC158" s="225"/>
      <c r="AD158" s="225"/>
      <c r="AE158" s="225"/>
      <c r="AF158" s="225"/>
      <c r="AG158" s="220"/>
      <c r="AH158" s="220"/>
      <c r="AI158" s="220"/>
      <c r="AJ158" s="220"/>
      <c r="AK158" s="220"/>
      <c r="AL158" s="220"/>
      <c r="AM158" s="220"/>
      <c r="AN158" s="220"/>
      <c r="AO158" s="220"/>
      <c r="AP158" s="220"/>
      <c r="AQ158" s="224"/>
      <c r="AR158" s="224"/>
      <c r="AS158" s="224"/>
      <c r="AT158" s="224"/>
      <c r="AU158" s="224"/>
      <c r="AV158" s="224"/>
      <c r="AW158" s="224"/>
      <c r="AX158" s="224"/>
      <c r="AY158" s="224"/>
      <c r="AZ158" s="284"/>
      <c r="BA158" s="284"/>
      <c r="BB158" s="284"/>
      <c r="BC158" s="284"/>
      <c r="BD158" s="284"/>
      <c r="BE158" s="284"/>
      <c r="BF158" s="284"/>
      <c r="BG158" s="284"/>
      <c r="BH158" s="284"/>
      <c r="BI158" s="284"/>
      <c r="BJ158" s="284"/>
      <c r="BK158" s="284"/>
    </row>
    <row r="159" ht="14.25" customHeight="1">
      <c r="A159" s="219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5"/>
      <c r="AA159" s="225"/>
      <c r="AB159" s="225"/>
      <c r="AC159" s="225"/>
      <c r="AD159" s="225"/>
      <c r="AE159" s="225"/>
      <c r="AF159" s="225"/>
      <c r="AG159" s="220"/>
      <c r="AH159" s="220"/>
      <c r="AI159" s="220"/>
      <c r="AJ159" s="220"/>
      <c r="AK159" s="220"/>
      <c r="AL159" s="220"/>
      <c r="AM159" s="220"/>
      <c r="AN159" s="220"/>
      <c r="AO159" s="220"/>
      <c r="AP159" s="220"/>
      <c r="AQ159" s="224"/>
      <c r="AR159" s="224"/>
      <c r="AS159" s="224"/>
      <c r="AT159" s="224"/>
      <c r="AU159" s="224"/>
      <c r="AV159" s="224"/>
      <c r="AW159" s="224"/>
      <c r="AX159" s="224"/>
      <c r="AY159" s="224"/>
      <c r="AZ159" s="284"/>
      <c r="BA159" s="284"/>
      <c r="BB159" s="284"/>
      <c r="BC159" s="284"/>
      <c r="BD159" s="284"/>
      <c r="BE159" s="284"/>
      <c r="BF159" s="284"/>
      <c r="BG159" s="284"/>
      <c r="BH159" s="284"/>
      <c r="BI159" s="284"/>
      <c r="BJ159" s="284"/>
      <c r="BK159" s="284"/>
    </row>
    <row r="160" ht="14.25" customHeight="1">
      <c r="A160" s="219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5"/>
      <c r="AA160" s="225"/>
      <c r="AB160" s="225"/>
      <c r="AC160" s="225"/>
      <c r="AD160" s="225"/>
      <c r="AE160" s="225"/>
      <c r="AF160" s="225"/>
      <c r="AG160" s="220"/>
      <c r="AH160" s="220"/>
      <c r="AI160" s="220"/>
      <c r="AJ160" s="220"/>
      <c r="AK160" s="220"/>
      <c r="AL160" s="220"/>
      <c r="AM160" s="220"/>
      <c r="AN160" s="220"/>
      <c r="AO160" s="220"/>
      <c r="AP160" s="220"/>
      <c r="AQ160" s="224"/>
      <c r="AR160" s="224"/>
      <c r="AS160" s="224"/>
      <c r="AT160" s="224"/>
      <c r="AU160" s="224"/>
      <c r="AV160" s="224"/>
      <c r="AW160" s="224"/>
      <c r="AX160" s="224"/>
      <c r="AY160" s="224"/>
      <c r="AZ160" s="284"/>
      <c r="BA160" s="284"/>
      <c r="BB160" s="284"/>
      <c r="BC160" s="284"/>
      <c r="BD160" s="284"/>
      <c r="BE160" s="284"/>
      <c r="BF160" s="284"/>
      <c r="BG160" s="284"/>
      <c r="BH160" s="284"/>
      <c r="BI160" s="284"/>
      <c r="BJ160" s="284"/>
      <c r="BK160" s="284"/>
    </row>
    <row r="161" ht="14.25" customHeight="1">
      <c r="A161" s="219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5"/>
      <c r="AA161" s="225"/>
      <c r="AB161" s="225"/>
      <c r="AC161" s="225"/>
      <c r="AD161" s="225"/>
      <c r="AE161" s="225"/>
      <c r="AF161" s="225"/>
      <c r="AG161" s="220"/>
      <c r="AH161" s="220"/>
      <c r="AI161" s="220"/>
      <c r="AJ161" s="220"/>
      <c r="AK161" s="220"/>
      <c r="AL161" s="220"/>
      <c r="AM161" s="220"/>
      <c r="AN161" s="220"/>
      <c r="AO161" s="220"/>
      <c r="AP161" s="220"/>
      <c r="AQ161" s="224"/>
      <c r="AR161" s="224"/>
      <c r="AS161" s="224"/>
      <c r="AT161" s="224"/>
      <c r="AU161" s="224"/>
      <c r="AV161" s="224"/>
      <c r="AW161" s="224"/>
      <c r="AX161" s="224"/>
      <c r="AY161" s="224"/>
      <c r="AZ161" s="284"/>
      <c r="BA161" s="284"/>
      <c r="BB161" s="284"/>
      <c r="BC161" s="284"/>
      <c r="BD161" s="284"/>
      <c r="BE161" s="284"/>
      <c r="BF161" s="284"/>
      <c r="BG161" s="284"/>
      <c r="BH161" s="284"/>
      <c r="BI161" s="284"/>
      <c r="BJ161" s="284"/>
      <c r="BK161" s="284"/>
    </row>
    <row r="162" ht="14.25" customHeight="1">
      <c r="A162" s="219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5"/>
      <c r="AA162" s="225"/>
      <c r="AB162" s="225"/>
      <c r="AC162" s="225"/>
      <c r="AD162" s="225"/>
      <c r="AE162" s="225"/>
      <c r="AF162" s="225"/>
      <c r="AG162" s="220"/>
      <c r="AH162" s="220"/>
      <c r="AI162" s="220"/>
      <c r="AJ162" s="220"/>
      <c r="AK162" s="220"/>
      <c r="AL162" s="220"/>
      <c r="AM162" s="220"/>
      <c r="AN162" s="220"/>
      <c r="AO162" s="220"/>
      <c r="AP162" s="220"/>
      <c r="AQ162" s="224"/>
      <c r="AR162" s="224"/>
      <c r="AS162" s="224"/>
      <c r="AT162" s="224"/>
      <c r="AU162" s="224"/>
      <c r="AV162" s="224"/>
      <c r="AW162" s="224"/>
      <c r="AX162" s="224"/>
      <c r="AY162" s="224"/>
      <c r="AZ162" s="284"/>
      <c r="BA162" s="284"/>
      <c r="BB162" s="284"/>
      <c r="BC162" s="284"/>
      <c r="BD162" s="284"/>
      <c r="BE162" s="284"/>
      <c r="BF162" s="284"/>
      <c r="BG162" s="284"/>
      <c r="BH162" s="284"/>
      <c r="BI162" s="284"/>
      <c r="BJ162" s="284"/>
      <c r="BK162" s="284"/>
    </row>
    <row r="163" ht="14.25" customHeight="1">
      <c r="A163" s="219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5"/>
      <c r="AA163" s="225"/>
      <c r="AB163" s="225"/>
      <c r="AC163" s="225"/>
      <c r="AD163" s="225"/>
      <c r="AE163" s="225"/>
      <c r="AF163" s="225"/>
      <c r="AG163" s="220"/>
      <c r="AH163" s="220"/>
      <c r="AI163" s="220"/>
      <c r="AJ163" s="220"/>
      <c r="AK163" s="220"/>
      <c r="AL163" s="220"/>
      <c r="AM163" s="220"/>
      <c r="AN163" s="220"/>
      <c r="AO163" s="220"/>
      <c r="AP163" s="220"/>
      <c r="AQ163" s="224"/>
      <c r="AR163" s="224"/>
      <c r="AS163" s="224"/>
      <c r="AT163" s="224"/>
      <c r="AU163" s="224"/>
      <c r="AV163" s="224"/>
      <c r="AW163" s="224"/>
      <c r="AX163" s="224"/>
      <c r="AY163" s="224"/>
      <c r="AZ163" s="284"/>
      <c r="BA163" s="284"/>
      <c r="BB163" s="284"/>
      <c r="BC163" s="284"/>
      <c r="BD163" s="284"/>
      <c r="BE163" s="284"/>
      <c r="BF163" s="284"/>
      <c r="BG163" s="284"/>
      <c r="BH163" s="284"/>
      <c r="BI163" s="284"/>
      <c r="BJ163" s="284"/>
      <c r="BK163" s="284"/>
    </row>
    <row r="164" ht="14.25" customHeight="1">
      <c r="A164" s="219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5"/>
      <c r="AA164" s="225"/>
      <c r="AB164" s="225"/>
      <c r="AC164" s="225"/>
      <c r="AD164" s="225"/>
      <c r="AE164" s="225"/>
      <c r="AF164" s="225"/>
      <c r="AG164" s="220"/>
      <c r="AH164" s="220"/>
      <c r="AI164" s="220"/>
      <c r="AJ164" s="220"/>
      <c r="AK164" s="220"/>
      <c r="AL164" s="220"/>
      <c r="AM164" s="220"/>
      <c r="AN164" s="220"/>
      <c r="AO164" s="220"/>
      <c r="AP164" s="220"/>
      <c r="AQ164" s="224"/>
      <c r="AR164" s="224"/>
      <c r="AS164" s="224"/>
      <c r="AT164" s="224"/>
      <c r="AU164" s="224"/>
      <c r="AV164" s="224"/>
      <c r="AW164" s="224"/>
      <c r="AX164" s="224"/>
      <c r="AY164" s="224"/>
      <c r="AZ164" s="284"/>
      <c r="BA164" s="284"/>
      <c r="BB164" s="284"/>
      <c r="BC164" s="284"/>
      <c r="BD164" s="284"/>
      <c r="BE164" s="284"/>
      <c r="BF164" s="284"/>
      <c r="BG164" s="284"/>
      <c r="BH164" s="284"/>
      <c r="BI164" s="284"/>
      <c r="BJ164" s="284"/>
      <c r="BK164" s="284"/>
    </row>
    <row r="165" ht="14.25" customHeight="1">
      <c r="A165" s="219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5"/>
      <c r="AA165" s="225"/>
      <c r="AB165" s="225"/>
      <c r="AC165" s="225"/>
      <c r="AD165" s="225"/>
      <c r="AE165" s="225"/>
      <c r="AF165" s="225"/>
      <c r="AG165" s="220"/>
      <c r="AH165" s="220"/>
      <c r="AI165" s="220"/>
      <c r="AJ165" s="220"/>
      <c r="AK165" s="220"/>
      <c r="AL165" s="220"/>
      <c r="AM165" s="220"/>
      <c r="AN165" s="220"/>
      <c r="AO165" s="220"/>
      <c r="AP165" s="220"/>
      <c r="AQ165" s="224"/>
      <c r="AR165" s="224"/>
      <c r="AS165" s="224"/>
      <c r="AT165" s="224"/>
      <c r="AU165" s="224"/>
      <c r="AV165" s="224"/>
      <c r="AW165" s="224"/>
      <c r="AX165" s="224"/>
      <c r="AY165" s="224"/>
      <c r="AZ165" s="284"/>
      <c r="BA165" s="284"/>
      <c r="BB165" s="284"/>
      <c r="BC165" s="284"/>
      <c r="BD165" s="284"/>
      <c r="BE165" s="284"/>
      <c r="BF165" s="284"/>
      <c r="BG165" s="284"/>
      <c r="BH165" s="284"/>
      <c r="BI165" s="284"/>
      <c r="BJ165" s="284"/>
      <c r="BK165" s="284"/>
    </row>
    <row r="166" ht="14.25" customHeight="1">
      <c r="A166" s="219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5"/>
      <c r="AA166" s="225"/>
      <c r="AB166" s="225"/>
      <c r="AC166" s="225"/>
      <c r="AD166" s="225"/>
      <c r="AE166" s="225"/>
      <c r="AF166" s="225"/>
      <c r="AG166" s="220"/>
      <c r="AH166" s="220"/>
      <c r="AI166" s="220"/>
      <c r="AJ166" s="220"/>
      <c r="AK166" s="220"/>
      <c r="AL166" s="220"/>
      <c r="AM166" s="220"/>
      <c r="AN166" s="220"/>
      <c r="AO166" s="220"/>
      <c r="AP166" s="220"/>
      <c r="AQ166" s="224"/>
      <c r="AR166" s="224"/>
      <c r="AS166" s="224"/>
      <c r="AT166" s="224"/>
      <c r="AU166" s="224"/>
      <c r="AV166" s="224"/>
      <c r="AW166" s="224"/>
      <c r="AX166" s="224"/>
      <c r="AY166" s="224"/>
      <c r="AZ166" s="284"/>
      <c r="BA166" s="284"/>
      <c r="BB166" s="284"/>
      <c r="BC166" s="284"/>
      <c r="BD166" s="284"/>
      <c r="BE166" s="284"/>
      <c r="BF166" s="284"/>
      <c r="BG166" s="284"/>
      <c r="BH166" s="284"/>
      <c r="BI166" s="284"/>
      <c r="BJ166" s="284"/>
      <c r="BK166" s="284"/>
    </row>
    <row r="167" ht="14.25" customHeight="1">
      <c r="A167" s="219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5"/>
      <c r="AA167" s="225"/>
      <c r="AB167" s="225"/>
      <c r="AC167" s="225"/>
      <c r="AD167" s="225"/>
      <c r="AE167" s="225"/>
      <c r="AF167" s="225"/>
      <c r="AG167" s="220"/>
      <c r="AH167" s="220"/>
      <c r="AI167" s="220"/>
      <c r="AJ167" s="220"/>
      <c r="AK167" s="220"/>
      <c r="AL167" s="220"/>
      <c r="AM167" s="220"/>
      <c r="AN167" s="220"/>
      <c r="AO167" s="220"/>
      <c r="AP167" s="220"/>
      <c r="AQ167" s="224"/>
      <c r="AR167" s="224"/>
      <c r="AS167" s="224"/>
      <c r="AT167" s="224"/>
      <c r="AU167" s="224"/>
      <c r="AV167" s="224"/>
      <c r="AW167" s="224"/>
      <c r="AX167" s="224"/>
      <c r="AY167" s="224"/>
      <c r="AZ167" s="284"/>
      <c r="BA167" s="284"/>
      <c r="BB167" s="284"/>
      <c r="BC167" s="284"/>
      <c r="BD167" s="284"/>
      <c r="BE167" s="284"/>
      <c r="BF167" s="284"/>
      <c r="BG167" s="284"/>
      <c r="BH167" s="284"/>
      <c r="BI167" s="284"/>
      <c r="BJ167" s="284"/>
      <c r="BK167" s="284"/>
    </row>
    <row r="168" ht="14.25" customHeight="1">
      <c r="A168" s="219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5"/>
      <c r="AA168" s="225"/>
      <c r="AB168" s="225"/>
      <c r="AC168" s="225"/>
      <c r="AD168" s="225"/>
      <c r="AE168" s="225"/>
      <c r="AF168" s="225"/>
      <c r="AG168" s="220"/>
      <c r="AH168" s="220"/>
      <c r="AI168" s="220"/>
      <c r="AJ168" s="220"/>
      <c r="AK168" s="220"/>
      <c r="AL168" s="220"/>
      <c r="AM168" s="220"/>
      <c r="AN168" s="220"/>
      <c r="AO168" s="220"/>
      <c r="AP168" s="220"/>
      <c r="AQ168" s="224"/>
      <c r="AR168" s="224"/>
      <c r="AS168" s="224"/>
      <c r="AT168" s="224"/>
      <c r="AU168" s="224"/>
      <c r="AV168" s="224"/>
      <c r="AW168" s="224"/>
      <c r="AX168" s="224"/>
      <c r="AY168" s="224"/>
      <c r="AZ168" s="284"/>
      <c r="BA168" s="284"/>
      <c r="BB168" s="284"/>
      <c r="BC168" s="284"/>
      <c r="BD168" s="284"/>
      <c r="BE168" s="284"/>
      <c r="BF168" s="284"/>
      <c r="BG168" s="284"/>
      <c r="BH168" s="284"/>
      <c r="BI168" s="284"/>
      <c r="BJ168" s="284"/>
      <c r="BK168" s="284"/>
    </row>
    <row r="169" ht="14.25" customHeight="1">
      <c r="A169" s="219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5"/>
      <c r="AA169" s="225"/>
      <c r="AB169" s="225"/>
      <c r="AC169" s="225"/>
      <c r="AD169" s="225"/>
      <c r="AE169" s="225"/>
      <c r="AF169" s="225"/>
      <c r="AG169" s="220"/>
      <c r="AH169" s="220"/>
      <c r="AI169" s="220"/>
      <c r="AJ169" s="220"/>
      <c r="AK169" s="220"/>
      <c r="AL169" s="220"/>
      <c r="AM169" s="220"/>
      <c r="AN169" s="220"/>
      <c r="AO169" s="220"/>
      <c r="AP169" s="220"/>
      <c r="AQ169" s="224"/>
      <c r="AR169" s="224"/>
      <c r="AS169" s="224"/>
      <c r="AT169" s="224"/>
      <c r="AU169" s="224"/>
      <c r="AV169" s="224"/>
      <c r="AW169" s="224"/>
      <c r="AX169" s="224"/>
      <c r="AY169" s="224"/>
      <c r="AZ169" s="284"/>
      <c r="BA169" s="284"/>
      <c r="BB169" s="284"/>
      <c r="BC169" s="284"/>
      <c r="BD169" s="284"/>
      <c r="BE169" s="284"/>
      <c r="BF169" s="284"/>
      <c r="BG169" s="284"/>
      <c r="BH169" s="284"/>
      <c r="BI169" s="284"/>
      <c r="BJ169" s="284"/>
      <c r="BK169" s="284"/>
    </row>
    <row r="170" ht="14.25" customHeight="1">
      <c r="A170" s="219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5"/>
      <c r="AA170" s="225"/>
      <c r="AB170" s="225"/>
      <c r="AC170" s="225"/>
      <c r="AD170" s="225"/>
      <c r="AE170" s="225"/>
      <c r="AF170" s="225"/>
      <c r="AG170" s="220"/>
      <c r="AH170" s="220"/>
      <c r="AI170" s="220"/>
      <c r="AJ170" s="220"/>
      <c r="AK170" s="220"/>
      <c r="AL170" s="220"/>
      <c r="AM170" s="220"/>
      <c r="AN170" s="220"/>
      <c r="AO170" s="220"/>
      <c r="AP170" s="220"/>
      <c r="AQ170" s="224"/>
      <c r="AR170" s="224"/>
      <c r="AS170" s="224"/>
      <c r="AT170" s="224"/>
      <c r="AU170" s="224"/>
      <c r="AV170" s="224"/>
      <c r="AW170" s="224"/>
      <c r="AX170" s="224"/>
      <c r="AY170" s="224"/>
      <c r="AZ170" s="284"/>
      <c r="BA170" s="284"/>
      <c r="BB170" s="284"/>
      <c r="BC170" s="284"/>
      <c r="BD170" s="284"/>
      <c r="BE170" s="284"/>
      <c r="BF170" s="284"/>
      <c r="BG170" s="284"/>
      <c r="BH170" s="284"/>
      <c r="BI170" s="284"/>
      <c r="BJ170" s="284"/>
      <c r="BK170" s="284"/>
    </row>
    <row r="171" ht="14.25" customHeight="1">
      <c r="A171" s="219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5"/>
      <c r="AA171" s="225"/>
      <c r="AB171" s="225"/>
      <c r="AC171" s="225"/>
      <c r="AD171" s="225"/>
      <c r="AE171" s="225"/>
      <c r="AF171" s="225"/>
      <c r="AG171" s="220"/>
      <c r="AH171" s="220"/>
      <c r="AI171" s="220"/>
      <c r="AJ171" s="220"/>
      <c r="AK171" s="220"/>
      <c r="AL171" s="220"/>
      <c r="AM171" s="220"/>
      <c r="AN171" s="220"/>
      <c r="AO171" s="220"/>
      <c r="AP171" s="220"/>
      <c r="AQ171" s="224"/>
      <c r="AR171" s="224"/>
      <c r="AS171" s="224"/>
      <c r="AT171" s="224"/>
      <c r="AU171" s="224"/>
      <c r="AV171" s="224"/>
      <c r="AW171" s="224"/>
      <c r="AX171" s="224"/>
      <c r="AY171" s="224"/>
      <c r="AZ171" s="284"/>
      <c r="BA171" s="284"/>
      <c r="BB171" s="284"/>
      <c r="BC171" s="284"/>
      <c r="BD171" s="284"/>
      <c r="BE171" s="284"/>
      <c r="BF171" s="284"/>
      <c r="BG171" s="284"/>
      <c r="BH171" s="284"/>
      <c r="BI171" s="284"/>
      <c r="BJ171" s="284"/>
      <c r="BK171" s="284"/>
    </row>
    <row r="172" ht="14.25" customHeight="1">
      <c r="A172" s="219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5"/>
      <c r="AA172" s="225"/>
      <c r="AB172" s="225"/>
      <c r="AC172" s="225"/>
      <c r="AD172" s="225"/>
      <c r="AE172" s="225"/>
      <c r="AF172" s="225"/>
      <c r="AG172" s="220"/>
      <c r="AH172" s="220"/>
      <c r="AI172" s="220"/>
      <c r="AJ172" s="220"/>
      <c r="AK172" s="220"/>
      <c r="AL172" s="220"/>
      <c r="AM172" s="220"/>
      <c r="AN172" s="220"/>
      <c r="AO172" s="220"/>
      <c r="AP172" s="220"/>
      <c r="AQ172" s="224"/>
      <c r="AR172" s="224"/>
      <c r="AS172" s="224"/>
      <c r="AT172" s="224"/>
      <c r="AU172" s="224"/>
      <c r="AV172" s="224"/>
      <c r="AW172" s="224"/>
      <c r="AX172" s="224"/>
      <c r="AY172" s="224"/>
      <c r="AZ172" s="284"/>
      <c r="BA172" s="284"/>
      <c r="BB172" s="284"/>
      <c r="BC172" s="284"/>
      <c r="BD172" s="284"/>
      <c r="BE172" s="284"/>
      <c r="BF172" s="284"/>
      <c r="BG172" s="284"/>
      <c r="BH172" s="284"/>
      <c r="BI172" s="284"/>
      <c r="BJ172" s="284"/>
      <c r="BK172" s="284"/>
    </row>
    <row r="173" ht="14.25" customHeight="1">
      <c r="A173" s="219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5"/>
      <c r="AA173" s="225"/>
      <c r="AB173" s="225"/>
      <c r="AC173" s="225"/>
      <c r="AD173" s="225"/>
      <c r="AE173" s="225"/>
      <c r="AF173" s="225"/>
      <c r="AG173" s="220"/>
      <c r="AH173" s="220"/>
      <c r="AI173" s="220"/>
      <c r="AJ173" s="220"/>
      <c r="AK173" s="220"/>
      <c r="AL173" s="220"/>
      <c r="AM173" s="220"/>
      <c r="AN173" s="220"/>
      <c r="AO173" s="220"/>
      <c r="AP173" s="220"/>
      <c r="AQ173" s="224"/>
      <c r="AR173" s="224"/>
      <c r="AS173" s="224"/>
      <c r="AT173" s="224"/>
      <c r="AU173" s="224"/>
      <c r="AV173" s="224"/>
      <c r="AW173" s="224"/>
      <c r="AX173" s="224"/>
      <c r="AY173" s="224"/>
      <c r="AZ173" s="284"/>
      <c r="BA173" s="284"/>
      <c r="BB173" s="284"/>
      <c r="BC173" s="284"/>
      <c r="BD173" s="284"/>
      <c r="BE173" s="284"/>
      <c r="BF173" s="284"/>
      <c r="BG173" s="284"/>
      <c r="BH173" s="284"/>
      <c r="BI173" s="284"/>
      <c r="BJ173" s="284"/>
      <c r="BK173" s="284"/>
    </row>
    <row r="174" ht="14.25" customHeight="1">
      <c r="A174" s="219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5"/>
      <c r="AA174" s="225"/>
      <c r="AB174" s="225"/>
      <c r="AC174" s="225"/>
      <c r="AD174" s="225"/>
      <c r="AE174" s="225"/>
      <c r="AF174" s="225"/>
      <c r="AG174" s="220"/>
      <c r="AH174" s="220"/>
      <c r="AI174" s="220"/>
      <c r="AJ174" s="220"/>
      <c r="AK174" s="220"/>
      <c r="AL174" s="220"/>
      <c r="AM174" s="220"/>
      <c r="AN174" s="220"/>
      <c r="AO174" s="220"/>
      <c r="AP174" s="220"/>
      <c r="AQ174" s="224"/>
      <c r="AR174" s="224"/>
      <c r="AS174" s="224"/>
      <c r="AT174" s="224"/>
      <c r="AU174" s="224"/>
      <c r="AV174" s="224"/>
      <c r="AW174" s="224"/>
      <c r="AX174" s="224"/>
      <c r="AY174" s="224"/>
      <c r="AZ174" s="284"/>
      <c r="BA174" s="284"/>
      <c r="BB174" s="284"/>
      <c r="BC174" s="284"/>
      <c r="BD174" s="284"/>
      <c r="BE174" s="284"/>
      <c r="BF174" s="284"/>
      <c r="BG174" s="284"/>
      <c r="BH174" s="284"/>
      <c r="BI174" s="284"/>
      <c r="BJ174" s="284"/>
      <c r="BK174" s="284"/>
    </row>
    <row r="175" ht="14.25" customHeight="1">
      <c r="A175" s="219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5"/>
      <c r="AA175" s="225"/>
      <c r="AB175" s="225"/>
      <c r="AC175" s="225"/>
      <c r="AD175" s="225"/>
      <c r="AE175" s="225"/>
      <c r="AF175" s="225"/>
      <c r="AG175" s="220"/>
      <c r="AH175" s="220"/>
      <c r="AI175" s="220"/>
      <c r="AJ175" s="220"/>
      <c r="AK175" s="220"/>
      <c r="AL175" s="220"/>
      <c r="AM175" s="220"/>
      <c r="AN175" s="220"/>
      <c r="AO175" s="220"/>
      <c r="AP175" s="220"/>
      <c r="AQ175" s="224"/>
      <c r="AR175" s="224"/>
      <c r="AS175" s="224"/>
      <c r="AT175" s="224"/>
      <c r="AU175" s="224"/>
      <c r="AV175" s="224"/>
      <c r="AW175" s="224"/>
      <c r="AX175" s="224"/>
      <c r="AY175" s="224"/>
      <c r="AZ175" s="284"/>
      <c r="BA175" s="284"/>
      <c r="BB175" s="284"/>
      <c r="BC175" s="284"/>
      <c r="BD175" s="284"/>
      <c r="BE175" s="284"/>
      <c r="BF175" s="284"/>
      <c r="BG175" s="284"/>
      <c r="BH175" s="284"/>
      <c r="BI175" s="284"/>
      <c r="BJ175" s="284"/>
      <c r="BK175" s="284"/>
    </row>
    <row r="176" ht="14.25" customHeight="1">
      <c r="A176" s="219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5"/>
      <c r="AA176" s="225"/>
      <c r="AB176" s="225"/>
      <c r="AC176" s="225"/>
      <c r="AD176" s="225"/>
      <c r="AE176" s="225"/>
      <c r="AF176" s="225"/>
      <c r="AG176" s="220"/>
      <c r="AH176" s="220"/>
      <c r="AI176" s="220"/>
      <c r="AJ176" s="220"/>
      <c r="AK176" s="220"/>
      <c r="AL176" s="220"/>
      <c r="AM176" s="220"/>
      <c r="AN176" s="220"/>
      <c r="AO176" s="220"/>
      <c r="AP176" s="220"/>
      <c r="AQ176" s="224"/>
      <c r="AR176" s="224"/>
      <c r="AS176" s="224"/>
      <c r="AT176" s="224"/>
      <c r="AU176" s="224"/>
      <c r="AV176" s="224"/>
      <c r="AW176" s="224"/>
      <c r="AX176" s="224"/>
      <c r="AY176" s="224"/>
      <c r="AZ176" s="284"/>
      <c r="BA176" s="284"/>
      <c r="BB176" s="284"/>
      <c r="BC176" s="284"/>
      <c r="BD176" s="284"/>
      <c r="BE176" s="284"/>
      <c r="BF176" s="284"/>
      <c r="BG176" s="284"/>
      <c r="BH176" s="284"/>
      <c r="BI176" s="284"/>
      <c r="BJ176" s="284"/>
      <c r="BK176" s="284"/>
    </row>
    <row r="177" ht="14.25" customHeight="1">
      <c r="A177" s="219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5"/>
      <c r="AA177" s="225"/>
      <c r="AB177" s="225"/>
      <c r="AC177" s="225"/>
      <c r="AD177" s="225"/>
      <c r="AE177" s="225"/>
      <c r="AF177" s="225"/>
      <c r="AG177" s="220"/>
      <c r="AH177" s="220"/>
      <c r="AI177" s="220"/>
      <c r="AJ177" s="220"/>
      <c r="AK177" s="220"/>
      <c r="AL177" s="220"/>
      <c r="AM177" s="220"/>
      <c r="AN177" s="220"/>
      <c r="AO177" s="220"/>
      <c r="AP177" s="220"/>
      <c r="AQ177" s="224"/>
      <c r="AR177" s="224"/>
      <c r="AS177" s="224"/>
      <c r="AT177" s="224"/>
      <c r="AU177" s="224"/>
      <c r="AV177" s="224"/>
      <c r="AW177" s="224"/>
      <c r="AX177" s="224"/>
      <c r="AY177" s="224"/>
      <c r="AZ177" s="284"/>
      <c r="BA177" s="284"/>
      <c r="BB177" s="284"/>
      <c r="BC177" s="284"/>
      <c r="BD177" s="284"/>
      <c r="BE177" s="284"/>
      <c r="BF177" s="284"/>
      <c r="BG177" s="284"/>
      <c r="BH177" s="284"/>
      <c r="BI177" s="284"/>
      <c r="BJ177" s="284"/>
      <c r="BK177" s="284"/>
    </row>
    <row r="178" ht="14.25" customHeight="1">
      <c r="A178" s="219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5"/>
      <c r="AA178" s="225"/>
      <c r="AB178" s="225"/>
      <c r="AC178" s="225"/>
      <c r="AD178" s="225"/>
      <c r="AE178" s="225"/>
      <c r="AF178" s="225"/>
      <c r="AG178" s="220"/>
      <c r="AH178" s="220"/>
      <c r="AI178" s="220"/>
      <c r="AJ178" s="220"/>
      <c r="AK178" s="220"/>
      <c r="AL178" s="220"/>
      <c r="AM178" s="220"/>
      <c r="AN178" s="220"/>
      <c r="AO178" s="220"/>
      <c r="AP178" s="220"/>
      <c r="AQ178" s="224"/>
      <c r="AR178" s="224"/>
      <c r="AS178" s="224"/>
      <c r="AT178" s="224"/>
      <c r="AU178" s="224"/>
      <c r="AV178" s="224"/>
      <c r="AW178" s="224"/>
      <c r="AX178" s="224"/>
      <c r="AY178" s="224"/>
      <c r="AZ178" s="284"/>
      <c r="BA178" s="284"/>
      <c r="BB178" s="284"/>
      <c r="BC178" s="284"/>
      <c r="BD178" s="284"/>
      <c r="BE178" s="284"/>
      <c r="BF178" s="284"/>
      <c r="BG178" s="284"/>
      <c r="BH178" s="284"/>
      <c r="BI178" s="284"/>
      <c r="BJ178" s="284"/>
      <c r="BK178" s="284"/>
    </row>
    <row r="179" ht="14.25" customHeight="1">
      <c r="A179" s="219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5"/>
      <c r="AA179" s="225"/>
      <c r="AB179" s="225"/>
      <c r="AC179" s="225"/>
      <c r="AD179" s="225"/>
      <c r="AE179" s="225"/>
      <c r="AF179" s="225"/>
      <c r="AG179" s="220"/>
      <c r="AH179" s="220"/>
      <c r="AI179" s="220"/>
      <c r="AJ179" s="220"/>
      <c r="AK179" s="220"/>
      <c r="AL179" s="220"/>
      <c r="AM179" s="220"/>
      <c r="AN179" s="220"/>
      <c r="AO179" s="220"/>
      <c r="AP179" s="220"/>
      <c r="AQ179" s="224"/>
      <c r="AR179" s="224"/>
      <c r="AS179" s="224"/>
      <c r="AT179" s="224"/>
      <c r="AU179" s="224"/>
      <c r="AV179" s="224"/>
      <c r="AW179" s="224"/>
      <c r="AX179" s="224"/>
      <c r="AY179" s="224"/>
      <c r="AZ179" s="284"/>
      <c r="BA179" s="284"/>
      <c r="BB179" s="284"/>
      <c r="BC179" s="284"/>
      <c r="BD179" s="284"/>
      <c r="BE179" s="284"/>
      <c r="BF179" s="284"/>
      <c r="BG179" s="284"/>
      <c r="BH179" s="284"/>
      <c r="BI179" s="284"/>
      <c r="BJ179" s="284"/>
      <c r="BK179" s="284"/>
    </row>
    <row r="180" ht="14.25" customHeight="1">
      <c r="A180" s="219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5"/>
      <c r="AA180" s="225"/>
      <c r="AB180" s="225"/>
      <c r="AC180" s="225"/>
      <c r="AD180" s="225"/>
      <c r="AE180" s="225"/>
      <c r="AF180" s="225"/>
      <c r="AG180" s="220"/>
      <c r="AH180" s="220"/>
      <c r="AI180" s="220"/>
      <c r="AJ180" s="220"/>
      <c r="AK180" s="220"/>
      <c r="AL180" s="220"/>
      <c r="AM180" s="220"/>
      <c r="AN180" s="220"/>
      <c r="AO180" s="220"/>
      <c r="AP180" s="220"/>
      <c r="AQ180" s="224"/>
      <c r="AR180" s="224"/>
      <c r="AS180" s="224"/>
      <c r="AT180" s="224"/>
      <c r="AU180" s="224"/>
      <c r="AV180" s="224"/>
      <c r="AW180" s="224"/>
      <c r="AX180" s="224"/>
      <c r="AY180" s="224"/>
      <c r="AZ180" s="284"/>
      <c r="BA180" s="284"/>
      <c r="BB180" s="284"/>
      <c r="BC180" s="284"/>
      <c r="BD180" s="284"/>
      <c r="BE180" s="284"/>
      <c r="BF180" s="284"/>
      <c r="BG180" s="284"/>
      <c r="BH180" s="284"/>
      <c r="BI180" s="284"/>
      <c r="BJ180" s="284"/>
      <c r="BK180" s="284"/>
    </row>
    <row r="181" ht="14.25" customHeight="1">
      <c r="A181" s="219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5"/>
      <c r="AA181" s="225"/>
      <c r="AB181" s="225"/>
      <c r="AC181" s="225"/>
      <c r="AD181" s="225"/>
      <c r="AE181" s="225"/>
      <c r="AF181" s="225"/>
      <c r="AG181" s="220"/>
      <c r="AH181" s="220"/>
      <c r="AI181" s="220"/>
      <c r="AJ181" s="220"/>
      <c r="AK181" s="220"/>
      <c r="AL181" s="220"/>
      <c r="AM181" s="220"/>
      <c r="AN181" s="220"/>
      <c r="AO181" s="220"/>
      <c r="AP181" s="220"/>
      <c r="AQ181" s="224"/>
      <c r="AR181" s="224"/>
      <c r="AS181" s="224"/>
      <c r="AT181" s="224"/>
      <c r="AU181" s="224"/>
      <c r="AV181" s="224"/>
      <c r="AW181" s="224"/>
      <c r="AX181" s="224"/>
      <c r="AY181" s="224"/>
      <c r="AZ181" s="284"/>
      <c r="BA181" s="284"/>
      <c r="BB181" s="284"/>
      <c r="BC181" s="284"/>
      <c r="BD181" s="284"/>
      <c r="BE181" s="284"/>
      <c r="BF181" s="284"/>
      <c r="BG181" s="284"/>
      <c r="BH181" s="284"/>
      <c r="BI181" s="284"/>
      <c r="BJ181" s="284"/>
      <c r="BK181" s="284"/>
    </row>
    <row r="182" ht="14.25" customHeight="1">
      <c r="A182" s="219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5"/>
      <c r="AA182" s="225"/>
      <c r="AB182" s="225"/>
      <c r="AC182" s="225"/>
      <c r="AD182" s="225"/>
      <c r="AE182" s="225"/>
      <c r="AF182" s="225"/>
      <c r="AG182" s="220"/>
      <c r="AH182" s="220"/>
      <c r="AI182" s="220"/>
      <c r="AJ182" s="220"/>
      <c r="AK182" s="220"/>
      <c r="AL182" s="220"/>
      <c r="AM182" s="220"/>
      <c r="AN182" s="220"/>
      <c r="AO182" s="220"/>
      <c r="AP182" s="220"/>
      <c r="AQ182" s="224"/>
      <c r="AR182" s="224"/>
      <c r="AS182" s="224"/>
      <c r="AT182" s="224"/>
      <c r="AU182" s="224"/>
      <c r="AV182" s="224"/>
      <c r="AW182" s="224"/>
      <c r="AX182" s="224"/>
      <c r="AY182" s="224"/>
      <c r="AZ182" s="284"/>
      <c r="BA182" s="284"/>
      <c r="BB182" s="284"/>
      <c r="BC182" s="284"/>
      <c r="BD182" s="284"/>
      <c r="BE182" s="284"/>
      <c r="BF182" s="284"/>
      <c r="BG182" s="284"/>
      <c r="BH182" s="284"/>
      <c r="BI182" s="284"/>
      <c r="BJ182" s="284"/>
      <c r="BK182" s="284"/>
    </row>
    <row r="183" ht="14.25" customHeight="1">
      <c r="A183" s="219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5"/>
      <c r="AA183" s="225"/>
      <c r="AB183" s="225"/>
      <c r="AC183" s="225"/>
      <c r="AD183" s="225"/>
      <c r="AE183" s="225"/>
      <c r="AF183" s="225"/>
      <c r="AG183" s="220"/>
      <c r="AH183" s="220"/>
      <c r="AI183" s="220"/>
      <c r="AJ183" s="220"/>
      <c r="AK183" s="220"/>
      <c r="AL183" s="220"/>
      <c r="AM183" s="220"/>
      <c r="AN183" s="220"/>
      <c r="AO183" s="220"/>
      <c r="AP183" s="220"/>
      <c r="AQ183" s="224"/>
      <c r="AR183" s="224"/>
      <c r="AS183" s="224"/>
      <c r="AT183" s="224"/>
      <c r="AU183" s="224"/>
      <c r="AV183" s="224"/>
      <c r="AW183" s="224"/>
      <c r="AX183" s="224"/>
      <c r="AY183" s="224"/>
      <c r="AZ183" s="284"/>
      <c r="BA183" s="284"/>
      <c r="BB183" s="284"/>
      <c r="BC183" s="284"/>
      <c r="BD183" s="284"/>
      <c r="BE183" s="284"/>
      <c r="BF183" s="284"/>
      <c r="BG183" s="284"/>
      <c r="BH183" s="284"/>
      <c r="BI183" s="284"/>
      <c r="BJ183" s="284"/>
      <c r="BK183" s="284"/>
    </row>
    <row r="184" ht="14.25" customHeight="1">
      <c r="A184" s="219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5"/>
      <c r="AA184" s="225"/>
      <c r="AB184" s="225"/>
      <c r="AC184" s="225"/>
      <c r="AD184" s="225"/>
      <c r="AE184" s="225"/>
      <c r="AF184" s="225"/>
      <c r="AG184" s="220"/>
      <c r="AH184" s="220"/>
      <c r="AI184" s="220"/>
      <c r="AJ184" s="220"/>
      <c r="AK184" s="220"/>
      <c r="AL184" s="220"/>
      <c r="AM184" s="220"/>
      <c r="AN184" s="220"/>
      <c r="AO184" s="220"/>
      <c r="AP184" s="220"/>
      <c r="AQ184" s="224"/>
      <c r="AR184" s="224"/>
      <c r="AS184" s="224"/>
      <c r="AT184" s="224"/>
      <c r="AU184" s="224"/>
      <c r="AV184" s="224"/>
      <c r="AW184" s="224"/>
      <c r="AX184" s="224"/>
      <c r="AY184" s="224"/>
      <c r="AZ184" s="284"/>
      <c r="BA184" s="284"/>
      <c r="BB184" s="284"/>
      <c r="BC184" s="284"/>
      <c r="BD184" s="284"/>
      <c r="BE184" s="284"/>
      <c r="BF184" s="284"/>
      <c r="BG184" s="284"/>
      <c r="BH184" s="284"/>
      <c r="BI184" s="284"/>
      <c r="BJ184" s="284"/>
      <c r="BK184" s="284"/>
    </row>
    <row r="185" ht="14.25" customHeight="1">
      <c r="A185" s="219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5"/>
      <c r="AA185" s="225"/>
      <c r="AB185" s="225"/>
      <c r="AC185" s="225"/>
      <c r="AD185" s="225"/>
      <c r="AE185" s="225"/>
      <c r="AF185" s="225"/>
      <c r="AG185" s="220"/>
      <c r="AH185" s="220"/>
      <c r="AI185" s="220"/>
      <c r="AJ185" s="220"/>
      <c r="AK185" s="220"/>
      <c r="AL185" s="220"/>
      <c r="AM185" s="220"/>
      <c r="AN185" s="220"/>
      <c r="AO185" s="220"/>
      <c r="AP185" s="220"/>
      <c r="AQ185" s="224"/>
      <c r="AR185" s="224"/>
      <c r="AS185" s="224"/>
      <c r="AT185" s="224"/>
      <c r="AU185" s="224"/>
      <c r="AV185" s="224"/>
      <c r="AW185" s="224"/>
      <c r="AX185" s="224"/>
      <c r="AY185" s="224"/>
      <c r="AZ185" s="284"/>
      <c r="BA185" s="284"/>
      <c r="BB185" s="284"/>
      <c r="BC185" s="284"/>
      <c r="BD185" s="284"/>
      <c r="BE185" s="284"/>
      <c r="BF185" s="284"/>
      <c r="BG185" s="284"/>
      <c r="BH185" s="284"/>
      <c r="BI185" s="284"/>
      <c r="BJ185" s="284"/>
      <c r="BK185" s="284"/>
    </row>
    <row r="186" ht="14.25" customHeight="1">
      <c r="A186" s="219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5"/>
      <c r="AA186" s="225"/>
      <c r="AB186" s="225"/>
      <c r="AC186" s="225"/>
      <c r="AD186" s="225"/>
      <c r="AE186" s="225"/>
      <c r="AF186" s="225"/>
      <c r="AG186" s="220"/>
      <c r="AH186" s="220"/>
      <c r="AI186" s="220"/>
      <c r="AJ186" s="220"/>
      <c r="AK186" s="220"/>
      <c r="AL186" s="220"/>
      <c r="AM186" s="220"/>
      <c r="AN186" s="220"/>
      <c r="AO186" s="220"/>
      <c r="AP186" s="220"/>
      <c r="AQ186" s="224"/>
      <c r="AR186" s="224"/>
      <c r="AS186" s="224"/>
      <c r="AT186" s="224"/>
      <c r="AU186" s="224"/>
      <c r="AV186" s="224"/>
      <c r="AW186" s="224"/>
      <c r="AX186" s="224"/>
      <c r="AY186" s="224"/>
      <c r="AZ186" s="284"/>
      <c r="BA186" s="284"/>
      <c r="BB186" s="284"/>
      <c r="BC186" s="284"/>
      <c r="BD186" s="284"/>
      <c r="BE186" s="284"/>
      <c r="BF186" s="284"/>
      <c r="BG186" s="284"/>
      <c r="BH186" s="284"/>
      <c r="BI186" s="284"/>
      <c r="BJ186" s="284"/>
      <c r="BK186" s="284"/>
    </row>
    <row r="187" ht="14.25" customHeight="1">
      <c r="A187" s="219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5"/>
      <c r="AA187" s="225"/>
      <c r="AB187" s="225"/>
      <c r="AC187" s="225"/>
      <c r="AD187" s="225"/>
      <c r="AE187" s="225"/>
      <c r="AF187" s="225"/>
      <c r="AG187" s="220"/>
      <c r="AH187" s="220"/>
      <c r="AI187" s="220"/>
      <c r="AJ187" s="220"/>
      <c r="AK187" s="220"/>
      <c r="AL187" s="220"/>
      <c r="AM187" s="220"/>
      <c r="AN187" s="220"/>
      <c r="AO187" s="220"/>
      <c r="AP187" s="220"/>
      <c r="AQ187" s="224"/>
      <c r="AR187" s="224"/>
      <c r="AS187" s="224"/>
      <c r="AT187" s="224"/>
      <c r="AU187" s="224"/>
      <c r="AV187" s="224"/>
      <c r="AW187" s="224"/>
      <c r="AX187" s="224"/>
      <c r="AY187" s="224"/>
      <c r="AZ187" s="284"/>
      <c r="BA187" s="284"/>
      <c r="BB187" s="284"/>
      <c r="BC187" s="284"/>
      <c r="BD187" s="284"/>
      <c r="BE187" s="284"/>
      <c r="BF187" s="284"/>
      <c r="BG187" s="284"/>
      <c r="BH187" s="284"/>
      <c r="BI187" s="284"/>
      <c r="BJ187" s="284"/>
      <c r="BK187" s="284"/>
    </row>
    <row r="188" ht="14.25" customHeight="1">
      <c r="A188" s="219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5"/>
      <c r="AA188" s="225"/>
      <c r="AB188" s="225"/>
      <c r="AC188" s="225"/>
      <c r="AD188" s="225"/>
      <c r="AE188" s="225"/>
      <c r="AF188" s="225"/>
      <c r="AG188" s="220"/>
      <c r="AH188" s="220"/>
      <c r="AI188" s="220"/>
      <c r="AJ188" s="220"/>
      <c r="AK188" s="220"/>
      <c r="AL188" s="220"/>
      <c r="AM188" s="220"/>
      <c r="AN188" s="220"/>
      <c r="AO188" s="220"/>
      <c r="AP188" s="220"/>
      <c r="AQ188" s="224"/>
      <c r="AR188" s="224"/>
      <c r="AS188" s="224"/>
      <c r="AT188" s="224"/>
      <c r="AU188" s="224"/>
      <c r="AV188" s="224"/>
      <c r="AW188" s="224"/>
      <c r="AX188" s="224"/>
      <c r="AY188" s="224"/>
      <c r="AZ188" s="284"/>
      <c r="BA188" s="284"/>
      <c r="BB188" s="284"/>
      <c r="BC188" s="284"/>
      <c r="BD188" s="284"/>
      <c r="BE188" s="284"/>
      <c r="BF188" s="284"/>
      <c r="BG188" s="284"/>
      <c r="BH188" s="284"/>
      <c r="BI188" s="284"/>
      <c r="BJ188" s="284"/>
      <c r="BK188" s="284"/>
    </row>
    <row r="189" ht="14.25" customHeight="1">
      <c r="A189" s="219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5"/>
      <c r="AA189" s="225"/>
      <c r="AB189" s="225"/>
      <c r="AC189" s="225"/>
      <c r="AD189" s="225"/>
      <c r="AE189" s="225"/>
      <c r="AF189" s="225"/>
      <c r="AG189" s="220"/>
      <c r="AH189" s="220"/>
      <c r="AI189" s="220"/>
      <c r="AJ189" s="220"/>
      <c r="AK189" s="220"/>
      <c r="AL189" s="220"/>
      <c r="AM189" s="220"/>
      <c r="AN189" s="220"/>
      <c r="AO189" s="220"/>
      <c r="AP189" s="220"/>
      <c r="AQ189" s="224"/>
      <c r="AR189" s="224"/>
      <c r="AS189" s="224"/>
      <c r="AT189" s="224"/>
      <c r="AU189" s="224"/>
      <c r="AV189" s="224"/>
      <c r="AW189" s="224"/>
      <c r="AX189" s="224"/>
      <c r="AY189" s="224"/>
      <c r="AZ189" s="284"/>
      <c r="BA189" s="284"/>
      <c r="BB189" s="284"/>
      <c r="BC189" s="284"/>
      <c r="BD189" s="284"/>
      <c r="BE189" s="284"/>
      <c r="BF189" s="284"/>
      <c r="BG189" s="284"/>
      <c r="BH189" s="284"/>
      <c r="BI189" s="284"/>
      <c r="BJ189" s="284"/>
      <c r="BK189" s="284"/>
    </row>
    <row r="190" ht="14.25" customHeight="1">
      <c r="A190" s="219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5"/>
      <c r="AA190" s="225"/>
      <c r="AB190" s="225"/>
      <c r="AC190" s="225"/>
      <c r="AD190" s="225"/>
      <c r="AE190" s="225"/>
      <c r="AF190" s="225"/>
      <c r="AG190" s="220"/>
      <c r="AH190" s="220"/>
      <c r="AI190" s="220"/>
      <c r="AJ190" s="220"/>
      <c r="AK190" s="220"/>
      <c r="AL190" s="220"/>
      <c r="AM190" s="220"/>
      <c r="AN190" s="220"/>
      <c r="AO190" s="220"/>
      <c r="AP190" s="220"/>
      <c r="AQ190" s="224"/>
      <c r="AR190" s="224"/>
      <c r="AS190" s="224"/>
      <c r="AT190" s="224"/>
      <c r="AU190" s="224"/>
      <c r="AV190" s="224"/>
      <c r="AW190" s="224"/>
      <c r="AX190" s="224"/>
      <c r="AY190" s="224"/>
      <c r="AZ190" s="284"/>
      <c r="BA190" s="284"/>
      <c r="BB190" s="284"/>
      <c r="BC190" s="284"/>
      <c r="BD190" s="284"/>
      <c r="BE190" s="284"/>
      <c r="BF190" s="284"/>
      <c r="BG190" s="284"/>
      <c r="BH190" s="284"/>
      <c r="BI190" s="284"/>
      <c r="BJ190" s="284"/>
      <c r="BK190" s="284"/>
    </row>
    <row r="191" ht="14.25" customHeight="1">
      <c r="A191" s="219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5"/>
      <c r="AA191" s="225"/>
      <c r="AB191" s="225"/>
      <c r="AC191" s="225"/>
      <c r="AD191" s="225"/>
      <c r="AE191" s="225"/>
      <c r="AF191" s="225"/>
      <c r="AG191" s="220"/>
      <c r="AH191" s="220"/>
      <c r="AI191" s="220"/>
      <c r="AJ191" s="220"/>
      <c r="AK191" s="220"/>
      <c r="AL191" s="220"/>
      <c r="AM191" s="220"/>
      <c r="AN191" s="220"/>
      <c r="AO191" s="220"/>
      <c r="AP191" s="220"/>
      <c r="AQ191" s="224"/>
      <c r="AR191" s="224"/>
      <c r="AS191" s="224"/>
      <c r="AT191" s="224"/>
      <c r="AU191" s="224"/>
      <c r="AV191" s="224"/>
      <c r="AW191" s="224"/>
      <c r="AX191" s="224"/>
      <c r="AY191" s="224"/>
      <c r="AZ191" s="284"/>
      <c r="BA191" s="284"/>
      <c r="BB191" s="284"/>
      <c r="BC191" s="284"/>
      <c r="BD191" s="284"/>
      <c r="BE191" s="284"/>
      <c r="BF191" s="284"/>
      <c r="BG191" s="284"/>
      <c r="BH191" s="284"/>
      <c r="BI191" s="284"/>
      <c r="BJ191" s="284"/>
      <c r="BK191" s="284"/>
    </row>
    <row r="192" ht="14.25" customHeight="1">
      <c r="A192" s="219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5"/>
      <c r="AA192" s="225"/>
      <c r="AB192" s="225"/>
      <c r="AC192" s="225"/>
      <c r="AD192" s="225"/>
      <c r="AE192" s="225"/>
      <c r="AF192" s="225"/>
      <c r="AG192" s="220"/>
      <c r="AH192" s="220"/>
      <c r="AI192" s="220"/>
      <c r="AJ192" s="220"/>
      <c r="AK192" s="220"/>
      <c r="AL192" s="220"/>
      <c r="AM192" s="220"/>
      <c r="AN192" s="220"/>
      <c r="AO192" s="220"/>
      <c r="AP192" s="220"/>
      <c r="AQ192" s="224"/>
      <c r="AR192" s="224"/>
      <c r="AS192" s="224"/>
      <c r="AT192" s="224"/>
      <c r="AU192" s="224"/>
      <c r="AV192" s="224"/>
      <c r="AW192" s="224"/>
      <c r="AX192" s="224"/>
      <c r="AY192" s="224"/>
      <c r="AZ192" s="284"/>
      <c r="BA192" s="284"/>
      <c r="BB192" s="284"/>
      <c r="BC192" s="284"/>
      <c r="BD192" s="284"/>
      <c r="BE192" s="284"/>
      <c r="BF192" s="284"/>
      <c r="BG192" s="284"/>
      <c r="BH192" s="284"/>
      <c r="BI192" s="284"/>
      <c r="BJ192" s="284"/>
      <c r="BK192" s="284"/>
    </row>
    <row r="193" ht="14.25" customHeight="1">
      <c r="A193" s="219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5"/>
      <c r="AA193" s="225"/>
      <c r="AB193" s="225"/>
      <c r="AC193" s="225"/>
      <c r="AD193" s="225"/>
      <c r="AE193" s="225"/>
      <c r="AF193" s="225"/>
      <c r="AG193" s="220"/>
      <c r="AH193" s="220"/>
      <c r="AI193" s="220"/>
      <c r="AJ193" s="220"/>
      <c r="AK193" s="220"/>
      <c r="AL193" s="220"/>
      <c r="AM193" s="220"/>
      <c r="AN193" s="220"/>
      <c r="AO193" s="220"/>
      <c r="AP193" s="220"/>
      <c r="AQ193" s="224"/>
      <c r="AR193" s="224"/>
      <c r="AS193" s="224"/>
      <c r="AT193" s="224"/>
      <c r="AU193" s="224"/>
      <c r="AV193" s="224"/>
      <c r="AW193" s="224"/>
      <c r="AX193" s="224"/>
      <c r="AY193" s="224"/>
      <c r="AZ193" s="284"/>
      <c r="BA193" s="284"/>
      <c r="BB193" s="284"/>
      <c r="BC193" s="284"/>
      <c r="BD193" s="284"/>
      <c r="BE193" s="284"/>
      <c r="BF193" s="284"/>
      <c r="BG193" s="284"/>
      <c r="BH193" s="284"/>
      <c r="BI193" s="284"/>
      <c r="BJ193" s="284"/>
      <c r="BK193" s="284"/>
    </row>
    <row r="194" ht="14.25" customHeight="1">
      <c r="A194" s="219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5"/>
      <c r="AA194" s="225"/>
      <c r="AB194" s="225"/>
      <c r="AC194" s="225"/>
      <c r="AD194" s="225"/>
      <c r="AE194" s="225"/>
      <c r="AF194" s="225"/>
      <c r="AG194" s="220"/>
      <c r="AH194" s="220"/>
      <c r="AI194" s="220"/>
      <c r="AJ194" s="220"/>
      <c r="AK194" s="220"/>
      <c r="AL194" s="220"/>
      <c r="AM194" s="220"/>
      <c r="AN194" s="220"/>
      <c r="AO194" s="220"/>
      <c r="AP194" s="220"/>
      <c r="AQ194" s="224"/>
      <c r="AR194" s="224"/>
      <c r="AS194" s="224"/>
      <c r="AT194" s="224"/>
      <c r="AU194" s="224"/>
      <c r="AV194" s="224"/>
      <c r="AW194" s="224"/>
      <c r="AX194" s="224"/>
      <c r="AY194" s="224"/>
      <c r="AZ194" s="284"/>
      <c r="BA194" s="284"/>
      <c r="BB194" s="284"/>
      <c r="BC194" s="284"/>
      <c r="BD194" s="284"/>
      <c r="BE194" s="284"/>
      <c r="BF194" s="284"/>
      <c r="BG194" s="284"/>
      <c r="BH194" s="284"/>
      <c r="BI194" s="284"/>
      <c r="BJ194" s="284"/>
      <c r="BK194" s="284"/>
    </row>
    <row r="195" ht="14.25" customHeight="1">
      <c r="A195" s="219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5"/>
      <c r="AA195" s="225"/>
      <c r="AB195" s="225"/>
      <c r="AC195" s="225"/>
      <c r="AD195" s="225"/>
      <c r="AE195" s="225"/>
      <c r="AF195" s="225"/>
      <c r="AG195" s="220"/>
      <c r="AH195" s="220"/>
      <c r="AI195" s="220"/>
      <c r="AJ195" s="220"/>
      <c r="AK195" s="220"/>
      <c r="AL195" s="220"/>
      <c r="AM195" s="220"/>
      <c r="AN195" s="220"/>
      <c r="AO195" s="220"/>
      <c r="AP195" s="220"/>
      <c r="AQ195" s="224"/>
      <c r="AR195" s="224"/>
      <c r="AS195" s="224"/>
      <c r="AT195" s="224"/>
      <c r="AU195" s="224"/>
      <c r="AV195" s="224"/>
      <c r="AW195" s="224"/>
      <c r="AX195" s="224"/>
      <c r="AY195" s="224"/>
      <c r="AZ195" s="284"/>
      <c r="BA195" s="284"/>
      <c r="BB195" s="284"/>
      <c r="BC195" s="284"/>
      <c r="BD195" s="284"/>
      <c r="BE195" s="284"/>
      <c r="BF195" s="284"/>
      <c r="BG195" s="284"/>
      <c r="BH195" s="284"/>
      <c r="BI195" s="284"/>
      <c r="BJ195" s="284"/>
      <c r="BK195" s="284"/>
    </row>
    <row r="196" ht="14.25" customHeight="1">
      <c r="A196" s="219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5"/>
      <c r="AA196" s="225"/>
      <c r="AB196" s="225"/>
      <c r="AC196" s="225"/>
      <c r="AD196" s="225"/>
      <c r="AE196" s="225"/>
      <c r="AF196" s="225"/>
      <c r="AG196" s="220"/>
      <c r="AH196" s="220"/>
      <c r="AI196" s="220"/>
      <c r="AJ196" s="220"/>
      <c r="AK196" s="220"/>
      <c r="AL196" s="220"/>
      <c r="AM196" s="220"/>
      <c r="AN196" s="220"/>
      <c r="AO196" s="220"/>
      <c r="AP196" s="220"/>
      <c r="AQ196" s="224"/>
      <c r="AR196" s="224"/>
      <c r="AS196" s="224"/>
      <c r="AT196" s="224"/>
      <c r="AU196" s="224"/>
      <c r="AV196" s="224"/>
      <c r="AW196" s="224"/>
      <c r="AX196" s="224"/>
      <c r="AY196" s="224"/>
      <c r="AZ196" s="284"/>
      <c r="BA196" s="284"/>
      <c r="BB196" s="284"/>
      <c r="BC196" s="284"/>
      <c r="BD196" s="284"/>
      <c r="BE196" s="284"/>
      <c r="BF196" s="284"/>
      <c r="BG196" s="284"/>
      <c r="BH196" s="284"/>
      <c r="BI196" s="284"/>
      <c r="BJ196" s="284"/>
      <c r="BK196" s="284"/>
    </row>
    <row r="197" ht="14.25" customHeight="1">
      <c r="A197" s="219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5"/>
      <c r="AA197" s="225"/>
      <c r="AB197" s="225"/>
      <c r="AC197" s="225"/>
      <c r="AD197" s="225"/>
      <c r="AE197" s="225"/>
      <c r="AF197" s="225"/>
      <c r="AG197" s="220"/>
      <c r="AH197" s="220"/>
      <c r="AI197" s="220"/>
      <c r="AJ197" s="220"/>
      <c r="AK197" s="220"/>
      <c r="AL197" s="220"/>
      <c r="AM197" s="220"/>
      <c r="AN197" s="220"/>
      <c r="AO197" s="220"/>
      <c r="AP197" s="220"/>
      <c r="AQ197" s="224"/>
      <c r="AR197" s="224"/>
      <c r="AS197" s="224"/>
      <c r="AT197" s="224"/>
      <c r="AU197" s="224"/>
      <c r="AV197" s="224"/>
      <c r="AW197" s="224"/>
      <c r="AX197" s="224"/>
      <c r="AY197" s="224"/>
      <c r="AZ197" s="284"/>
      <c r="BA197" s="284"/>
      <c r="BB197" s="284"/>
      <c r="BC197" s="284"/>
      <c r="BD197" s="284"/>
      <c r="BE197" s="284"/>
      <c r="BF197" s="284"/>
      <c r="BG197" s="284"/>
      <c r="BH197" s="284"/>
      <c r="BI197" s="284"/>
      <c r="BJ197" s="284"/>
      <c r="BK197" s="284"/>
    </row>
    <row r="198" ht="14.25" customHeight="1">
      <c r="A198" s="219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5"/>
      <c r="AA198" s="225"/>
      <c r="AB198" s="225"/>
      <c r="AC198" s="225"/>
      <c r="AD198" s="225"/>
      <c r="AE198" s="225"/>
      <c r="AF198" s="225"/>
      <c r="AG198" s="220"/>
      <c r="AH198" s="220"/>
      <c r="AI198" s="220"/>
      <c r="AJ198" s="220"/>
      <c r="AK198" s="220"/>
      <c r="AL198" s="220"/>
      <c r="AM198" s="220"/>
      <c r="AN198" s="220"/>
      <c r="AO198" s="220"/>
      <c r="AP198" s="220"/>
      <c r="AQ198" s="224"/>
      <c r="AR198" s="224"/>
      <c r="AS198" s="224"/>
      <c r="AT198" s="224"/>
      <c r="AU198" s="224"/>
      <c r="AV198" s="224"/>
      <c r="AW198" s="224"/>
      <c r="AX198" s="224"/>
      <c r="AY198" s="224"/>
      <c r="AZ198" s="284"/>
      <c r="BA198" s="284"/>
      <c r="BB198" s="284"/>
      <c r="BC198" s="284"/>
      <c r="BD198" s="284"/>
      <c r="BE198" s="284"/>
      <c r="BF198" s="284"/>
      <c r="BG198" s="284"/>
      <c r="BH198" s="284"/>
      <c r="BI198" s="284"/>
      <c r="BJ198" s="284"/>
      <c r="BK198" s="284"/>
    </row>
    <row r="199" ht="14.25" customHeight="1">
      <c r="A199" s="219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5"/>
      <c r="AA199" s="225"/>
      <c r="AB199" s="225"/>
      <c r="AC199" s="225"/>
      <c r="AD199" s="225"/>
      <c r="AE199" s="225"/>
      <c r="AF199" s="225"/>
      <c r="AG199" s="220"/>
      <c r="AH199" s="220"/>
      <c r="AI199" s="220"/>
      <c r="AJ199" s="220"/>
      <c r="AK199" s="220"/>
      <c r="AL199" s="220"/>
      <c r="AM199" s="220"/>
      <c r="AN199" s="220"/>
      <c r="AO199" s="220"/>
      <c r="AP199" s="220"/>
      <c r="AQ199" s="224"/>
      <c r="AR199" s="224"/>
      <c r="AS199" s="224"/>
      <c r="AT199" s="224"/>
      <c r="AU199" s="224"/>
      <c r="AV199" s="224"/>
      <c r="AW199" s="224"/>
      <c r="AX199" s="224"/>
      <c r="AY199" s="224"/>
      <c r="AZ199" s="284"/>
      <c r="BA199" s="284"/>
      <c r="BB199" s="284"/>
      <c r="BC199" s="284"/>
      <c r="BD199" s="284"/>
      <c r="BE199" s="284"/>
      <c r="BF199" s="284"/>
      <c r="BG199" s="284"/>
      <c r="BH199" s="284"/>
      <c r="BI199" s="284"/>
      <c r="BJ199" s="284"/>
      <c r="BK199" s="284"/>
    </row>
    <row r="200" ht="14.25" customHeight="1">
      <c r="A200" s="21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5"/>
      <c r="AA200" s="225"/>
      <c r="AB200" s="225"/>
      <c r="AC200" s="225"/>
      <c r="AD200" s="225"/>
      <c r="AE200" s="225"/>
      <c r="AF200" s="225"/>
      <c r="AG200" s="220"/>
      <c r="AH200" s="220"/>
      <c r="AI200" s="220"/>
      <c r="AJ200" s="220"/>
      <c r="AK200" s="220"/>
      <c r="AL200" s="220"/>
      <c r="AM200" s="220"/>
      <c r="AN200" s="220"/>
      <c r="AO200" s="220"/>
      <c r="AP200" s="220"/>
      <c r="AQ200" s="224"/>
      <c r="AR200" s="224"/>
      <c r="AS200" s="224"/>
      <c r="AT200" s="224"/>
      <c r="AU200" s="224"/>
      <c r="AV200" s="224"/>
      <c r="AW200" s="224"/>
      <c r="AX200" s="224"/>
      <c r="AY200" s="224"/>
      <c r="AZ200" s="284"/>
      <c r="BA200" s="284"/>
      <c r="BB200" s="284"/>
      <c r="BC200" s="284"/>
      <c r="BD200" s="284"/>
      <c r="BE200" s="284"/>
      <c r="BF200" s="284"/>
      <c r="BG200" s="284"/>
      <c r="BH200" s="284"/>
      <c r="BI200" s="284"/>
      <c r="BJ200" s="284"/>
      <c r="BK200" s="284"/>
    </row>
    <row r="201" ht="14.25" customHeight="1">
      <c r="A201" s="219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5"/>
      <c r="AA201" s="225"/>
      <c r="AB201" s="225"/>
      <c r="AC201" s="225"/>
      <c r="AD201" s="225"/>
      <c r="AE201" s="225"/>
      <c r="AF201" s="225"/>
      <c r="AG201" s="220"/>
      <c r="AH201" s="220"/>
      <c r="AI201" s="220"/>
      <c r="AJ201" s="220"/>
      <c r="AK201" s="220"/>
      <c r="AL201" s="220"/>
      <c r="AM201" s="220"/>
      <c r="AN201" s="220"/>
      <c r="AO201" s="220"/>
      <c r="AP201" s="220"/>
      <c r="AQ201" s="224"/>
      <c r="AR201" s="224"/>
      <c r="AS201" s="224"/>
      <c r="AT201" s="224"/>
      <c r="AU201" s="224"/>
      <c r="AV201" s="224"/>
      <c r="AW201" s="224"/>
      <c r="AX201" s="224"/>
      <c r="AY201" s="224"/>
      <c r="AZ201" s="284"/>
      <c r="BA201" s="284"/>
      <c r="BB201" s="284"/>
      <c r="BC201" s="284"/>
      <c r="BD201" s="284"/>
      <c r="BE201" s="284"/>
      <c r="BF201" s="284"/>
      <c r="BG201" s="284"/>
      <c r="BH201" s="284"/>
      <c r="BI201" s="284"/>
      <c r="BJ201" s="284"/>
      <c r="BK201" s="284"/>
    </row>
    <row r="202" ht="14.25" customHeight="1">
      <c r="A202" s="219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5"/>
      <c r="AA202" s="225"/>
      <c r="AB202" s="225"/>
      <c r="AC202" s="225"/>
      <c r="AD202" s="225"/>
      <c r="AE202" s="225"/>
      <c r="AF202" s="225"/>
      <c r="AG202" s="220"/>
      <c r="AH202" s="220"/>
      <c r="AI202" s="220"/>
      <c r="AJ202" s="220"/>
      <c r="AK202" s="220"/>
      <c r="AL202" s="220"/>
      <c r="AM202" s="220"/>
      <c r="AN202" s="220"/>
      <c r="AO202" s="220"/>
      <c r="AP202" s="220"/>
      <c r="AQ202" s="224"/>
      <c r="AR202" s="224"/>
      <c r="AS202" s="224"/>
      <c r="AT202" s="224"/>
      <c r="AU202" s="224"/>
      <c r="AV202" s="224"/>
      <c r="AW202" s="224"/>
      <c r="AX202" s="224"/>
      <c r="AY202" s="224"/>
      <c r="AZ202" s="284"/>
      <c r="BA202" s="284"/>
      <c r="BB202" s="284"/>
      <c r="BC202" s="284"/>
      <c r="BD202" s="284"/>
      <c r="BE202" s="284"/>
      <c r="BF202" s="284"/>
      <c r="BG202" s="284"/>
      <c r="BH202" s="284"/>
      <c r="BI202" s="284"/>
      <c r="BJ202" s="284"/>
      <c r="BK202" s="284"/>
    </row>
    <row r="203" ht="14.25" customHeight="1">
      <c r="A203" s="219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5"/>
      <c r="AA203" s="225"/>
      <c r="AB203" s="225"/>
      <c r="AC203" s="225"/>
      <c r="AD203" s="225"/>
      <c r="AE203" s="225"/>
      <c r="AF203" s="225"/>
      <c r="AG203" s="220"/>
      <c r="AH203" s="220"/>
      <c r="AI203" s="220"/>
      <c r="AJ203" s="220"/>
      <c r="AK203" s="220"/>
      <c r="AL203" s="220"/>
      <c r="AM203" s="220"/>
      <c r="AN203" s="220"/>
      <c r="AO203" s="220"/>
      <c r="AP203" s="220"/>
      <c r="AQ203" s="224"/>
      <c r="AR203" s="224"/>
      <c r="AS203" s="224"/>
      <c r="AT203" s="224"/>
      <c r="AU203" s="224"/>
      <c r="AV203" s="224"/>
      <c r="AW203" s="224"/>
      <c r="AX203" s="224"/>
      <c r="AY203" s="224"/>
      <c r="AZ203" s="284"/>
      <c r="BA203" s="284"/>
      <c r="BB203" s="284"/>
      <c r="BC203" s="284"/>
      <c r="BD203" s="284"/>
      <c r="BE203" s="284"/>
      <c r="BF203" s="284"/>
      <c r="BG203" s="284"/>
      <c r="BH203" s="284"/>
      <c r="BI203" s="284"/>
      <c r="BJ203" s="284"/>
      <c r="BK203" s="284"/>
    </row>
    <row r="204" ht="14.25" customHeight="1">
      <c r="A204" s="219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5"/>
      <c r="AA204" s="225"/>
      <c r="AB204" s="225"/>
      <c r="AC204" s="225"/>
      <c r="AD204" s="225"/>
      <c r="AE204" s="225"/>
      <c r="AF204" s="225"/>
      <c r="AG204" s="220"/>
      <c r="AH204" s="220"/>
      <c r="AI204" s="220"/>
      <c r="AJ204" s="220"/>
      <c r="AK204" s="220"/>
      <c r="AL204" s="220"/>
      <c r="AM204" s="220"/>
      <c r="AN204" s="220"/>
      <c r="AO204" s="220"/>
      <c r="AP204" s="220"/>
      <c r="AQ204" s="224"/>
      <c r="AR204" s="224"/>
      <c r="AS204" s="224"/>
      <c r="AT204" s="224"/>
      <c r="AU204" s="224"/>
      <c r="AV204" s="224"/>
      <c r="AW204" s="224"/>
      <c r="AX204" s="224"/>
      <c r="AY204" s="224"/>
      <c r="AZ204" s="284"/>
      <c r="BA204" s="284"/>
      <c r="BB204" s="284"/>
      <c r="BC204" s="284"/>
      <c r="BD204" s="284"/>
      <c r="BE204" s="284"/>
      <c r="BF204" s="284"/>
      <c r="BG204" s="284"/>
      <c r="BH204" s="284"/>
      <c r="BI204" s="284"/>
      <c r="BJ204" s="284"/>
      <c r="BK204" s="284"/>
    </row>
    <row r="205" ht="14.25" customHeight="1">
      <c r="A205" s="219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5"/>
      <c r="AA205" s="225"/>
      <c r="AB205" s="225"/>
      <c r="AC205" s="225"/>
      <c r="AD205" s="225"/>
      <c r="AE205" s="225"/>
      <c r="AF205" s="225"/>
      <c r="AG205" s="220"/>
      <c r="AH205" s="220"/>
      <c r="AI205" s="220"/>
      <c r="AJ205" s="220"/>
      <c r="AK205" s="220"/>
      <c r="AL205" s="220"/>
      <c r="AM205" s="220"/>
      <c r="AN205" s="220"/>
      <c r="AO205" s="220"/>
      <c r="AP205" s="220"/>
      <c r="AQ205" s="224"/>
      <c r="AR205" s="224"/>
      <c r="AS205" s="224"/>
      <c r="AT205" s="224"/>
      <c r="AU205" s="224"/>
      <c r="AV205" s="224"/>
      <c r="AW205" s="224"/>
      <c r="AX205" s="224"/>
      <c r="AY205" s="224"/>
      <c r="AZ205" s="284"/>
      <c r="BA205" s="284"/>
      <c r="BB205" s="284"/>
      <c r="BC205" s="284"/>
      <c r="BD205" s="284"/>
      <c r="BE205" s="284"/>
      <c r="BF205" s="284"/>
      <c r="BG205" s="284"/>
      <c r="BH205" s="284"/>
      <c r="BI205" s="284"/>
      <c r="BJ205" s="284"/>
      <c r="BK205" s="284"/>
    </row>
    <row r="206" ht="14.25" customHeight="1">
      <c r="A206" s="219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5"/>
      <c r="AA206" s="225"/>
      <c r="AB206" s="225"/>
      <c r="AC206" s="225"/>
      <c r="AD206" s="225"/>
      <c r="AE206" s="225"/>
      <c r="AF206" s="225"/>
      <c r="AG206" s="220"/>
      <c r="AH206" s="220"/>
      <c r="AI206" s="220"/>
      <c r="AJ206" s="220"/>
      <c r="AK206" s="220"/>
      <c r="AL206" s="220"/>
      <c r="AM206" s="220"/>
      <c r="AN206" s="220"/>
      <c r="AO206" s="220"/>
      <c r="AP206" s="220"/>
      <c r="AQ206" s="224"/>
      <c r="AR206" s="224"/>
      <c r="AS206" s="224"/>
      <c r="AT206" s="224"/>
      <c r="AU206" s="224"/>
      <c r="AV206" s="224"/>
      <c r="AW206" s="224"/>
      <c r="AX206" s="224"/>
      <c r="AY206" s="224"/>
      <c r="AZ206" s="284"/>
      <c r="BA206" s="284"/>
      <c r="BB206" s="284"/>
      <c r="BC206" s="284"/>
      <c r="BD206" s="284"/>
      <c r="BE206" s="284"/>
      <c r="BF206" s="284"/>
      <c r="BG206" s="284"/>
      <c r="BH206" s="284"/>
      <c r="BI206" s="284"/>
      <c r="BJ206" s="284"/>
      <c r="BK206" s="284"/>
    </row>
    <row r="207" ht="14.25" customHeight="1">
      <c r="A207" s="219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5"/>
      <c r="AA207" s="225"/>
      <c r="AB207" s="225"/>
      <c r="AC207" s="225"/>
      <c r="AD207" s="225"/>
      <c r="AE207" s="225"/>
      <c r="AF207" s="225"/>
      <c r="AG207" s="220"/>
      <c r="AH207" s="220"/>
      <c r="AI207" s="220"/>
      <c r="AJ207" s="220"/>
      <c r="AK207" s="220"/>
      <c r="AL207" s="220"/>
      <c r="AM207" s="220"/>
      <c r="AN207" s="220"/>
      <c r="AO207" s="220"/>
      <c r="AP207" s="220"/>
      <c r="AQ207" s="224"/>
      <c r="AR207" s="224"/>
      <c r="AS207" s="224"/>
      <c r="AT207" s="224"/>
      <c r="AU207" s="224"/>
      <c r="AV207" s="224"/>
      <c r="AW207" s="224"/>
      <c r="AX207" s="224"/>
      <c r="AY207" s="224"/>
      <c r="AZ207" s="284"/>
      <c r="BA207" s="284"/>
      <c r="BB207" s="284"/>
      <c r="BC207" s="284"/>
      <c r="BD207" s="284"/>
      <c r="BE207" s="284"/>
      <c r="BF207" s="284"/>
      <c r="BG207" s="284"/>
      <c r="BH207" s="284"/>
      <c r="BI207" s="284"/>
      <c r="BJ207" s="284"/>
      <c r="BK207" s="284"/>
    </row>
    <row r="208" ht="14.25" customHeight="1">
      <c r="A208" s="219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5"/>
      <c r="AA208" s="225"/>
      <c r="AB208" s="225"/>
      <c r="AC208" s="225"/>
      <c r="AD208" s="225"/>
      <c r="AE208" s="225"/>
      <c r="AF208" s="225"/>
      <c r="AG208" s="220"/>
      <c r="AH208" s="220"/>
      <c r="AI208" s="220"/>
      <c r="AJ208" s="220"/>
      <c r="AK208" s="220"/>
      <c r="AL208" s="220"/>
      <c r="AM208" s="220"/>
      <c r="AN208" s="220"/>
      <c r="AO208" s="220"/>
      <c r="AP208" s="220"/>
      <c r="AQ208" s="224"/>
      <c r="AR208" s="224"/>
      <c r="AS208" s="224"/>
      <c r="AT208" s="224"/>
      <c r="AU208" s="224"/>
      <c r="AV208" s="224"/>
      <c r="AW208" s="224"/>
      <c r="AX208" s="224"/>
      <c r="AY208" s="224"/>
      <c r="AZ208" s="284"/>
      <c r="BA208" s="284"/>
      <c r="BB208" s="284"/>
      <c r="BC208" s="284"/>
      <c r="BD208" s="284"/>
      <c r="BE208" s="284"/>
      <c r="BF208" s="284"/>
      <c r="BG208" s="284"/>
      <c r="BH208" s="284"/>
      <c r="BI208" s="284"/>
      <c r="BJ208" s="284"/>
      <c r="BK208" s="284"/>
    </row>
    <row r="209" ht="14.25" customHeight="1">
      <c r="A209" s="219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5"/>
      <c r="AA209" s="225"/>
      <c r="AB209" s="225"/>
      <c r="AC209" s="225"/>
      <c r="AD209" s="225"/>
      <c r="AE209" s="225"/>
      <c r="AF209" s="225"/>
      <c r="AG209" s="220"/>
      <c r="AH209" s="220"/>
      <c r="AI209" s="220"/>
      <c r="AJ209" s="220"/>
      <c r="AK209" s="220"/>
      <c r="AL209" s="220"/>
      <c r="AM209" s="220"/>
      <c r="AN209" s="220"/>
      <c r="AO209" s="220"/>
      <c r="AP209" s="220"/>
      <c r="AQ209" s="224"/>
      <c r="AR209" s="224"/>
      <c r="AS209" s="224"/>
      <c r="AT209" s="224"/>
      <c r="AU209" s="224"/>
      <c r="AV209" s="224"/>
      <c r="AW209" s="224"/>
      <c r="AX209" s="224"/>
      <c r="AY209" s="224"/>
      <c r="AZ209" s="284"/>
      <c r="BA209" s="284"/>
      <c r="BB209" s="284"/>
      <c r="BC209" s="284"/>
      <c r="BD209" s="284"/>
      <c r="BE209" s="284"/>
      <c r="BF209" s="284"/>
      <c r="BG209" s="284"/>
      <c r="BH209" s="284"/>
      <c r="BI209" s="284"/>
      <c r="BJ209" s="284"/>
      <c r="BK209" s="284"/>
    </row>
    <row r="210" ht="14.25" customHeight="1">
      <c r="A210" s="219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5"/>
      <c r="AA210" s="225"/>
      <c r="AB210" s="225"/>
      <c r="AC210" s="225"/>
      <c r="AD210" s="225"/>
      <c r="AE210" s="225"/>
      <c r="AF210" s="225"/>
      <c r="AG210" s="220"/>
      <c r="AH210" s="220"/>
      <c r="AI210" s="220"/>
      <c r="AJ210" s="220"/>
      <c r="AK210" s="220"/>
      <c r="AL210" s="220"/>
      <c r="AM210" s="220"/>
      <c r="AN210" s="220"/>
      <c r="AO210" s="220"/>
      <c r="AP210" s="220"/>
      <c r="AQ210" s="224"/>
      <c r="AR210" s="224"/>
      <c r="AS210" s="224"/>
      <c r="AT210" s="224"/>
      <c r="AU210" s="224"/>
      <c r="AV210" s="224"/>
      <c r="AW210" s="224"/>
      <c r="AX210" s="224"/>
      <c r="AY210" s="224"/>
      <c r="AZ210" s="284"/>
      <c r="BA210" s="284"/>
      <c r="BB210" s="284"/>
      <c r="BC210" s="284"/>
      <c r="BD210" s="284"/>
      <c r="BE210" s="284"/>
      <c r="BF210" s="284"/>
      <c r="BG210" s="284"/>
      <c r="BH210" s="284"/>
      <c r="BI210" s="284"/>
      <c r="BJ210" s="284"/>
      <c r="BK210" s="284"/>
    </row>
    <row r="211" ht="14.25" customHeight="1">
      <c r="A211" s="219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5"/>
      <c r="AA211" s="225"/>
      <c r="AB211" s="225"/>
      <c r="AC211" s="225"/>
      <c r="AD211" s="225"/>
      <c r="AE211" s="225"/>
      <c r="AF211" s="225"/>
      <c r="AG211" s="220"/>
      <c r="AH211" s="220"/>
      <c r="AI211" s="220"/>
      <c r="AJ211" s="220"/>
      <c r="AK211" s="220"/>
      <c r="AL211" s="220"/>
      <c r="AM211" s="220"/>
      <c r="AN211" s="220"/>
      <c r="AO211" s="220"/>
      <c r="AP211" s="220"/>
      <c r="AQ211" s="224"/>
      <c r="AR211" s="224"/>
      <c r="AS211" s="224"/>
      <c r="AT211" s="224"/>
      <c r="AU211" s="224"/>
      <c r="AV211" s="224"/>
      <c r="AW211" s="224"/>
      <c r="AX211" s="224"/>
      <c r="AY211" s="224"/>
      <c r="AZ211" s="284"/>
      <c r="BA211" s="284"/>
      <c r="BB211" s="284"/>
      <c r="BC211" s="284"/>
      <c r="BD211" s="284"/>
      <c r="BE211" s="284"/>
      <c r="BF211" s="284"/>
      <c r="BG211" s="284"/>
      <c r="BH211" s="284"/>
      <c r="BI211" s="284"/>
      <c r="BJ211" s="284"/>
      <c r="BK211" s="284"/>
    </row>
    <row r="212" ht="14.25" customHeight="1">
      <c r="A212" s="219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5"/>
      <c r="AA212" s="225"/>
      <c r="AB212" s="225"/>
      <c r="AC212" s="225"/>
      <c r="AD212" s="225"/>
      <c r="AE212" s="225"/>
      <c r="AF212" s="225"/>
      <c r="AG212" s="220"/>
      <c r="AH212" s="220"/>
      <c r="AI212" s="220"/>
      <c r="AJ212" s="220"/>
      <c r="AK212" s="220"/>
      <c r="AL212" s="220"/>
      <c r="AM212" s="220"/>
      <c r="AN212" s="220"/>
      <c r="AO212" s="220"/>
      <c r="AP212" s="220"/>
      <c r="AQ212" s="224"/>
      <c r="AR212" s="224"/>
      <c r="AS212" s="224"/>
      <c r="AT212" s="224"/>
      <c r="AU212" s="224"/>
      <c r="AV212" s="224"/>
      <c r="AW212" s="224"/>
      <c r="AX212" s="224"/>
      <c r="AY212" s="224"/>
      <c r="AZ212" s="284"/>
      <c r="BA212" s="284"/>
      <c r="BB212" s="284"/>
      <c r="BC212" s="284"/>
      <c r="BD212" s="284"/>
      <c r="BE212" s="284"/>
      <c r="BF212" s="284"/>
      <c r="BG212" s="284"/>
      <c r="BH212" s="284"/>
      <c r="BI212" s="284"/>
      <c r="BJ212" s="284"/>
      <c r="BK212" s="284"/>
    </row>
    <row r="213" ht="14.25" customHeight="1">
      <c r="A213" s="219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5"/>
      <c r="AA213" s="225"/>
      <c r="AB213" s="225"/>
      <c r="AC213" s="225"/>
      <c r="AD213" s="225"/>
      <c r="AE213" s="225"/>
      <c r="AF213" s="225"/>
      <c r="AG213" s="220"/>
      <c r="AH213" s="220"/>
      <c r="AI213" s="220"/>
      <c r="AJ213" s="220"/>
      <c r="AK213" s="220"/>
      <c r="AL213" s="220"/>
      <c r="AM213" s="220"/>
      <c r="AN213" s="220"/>
      <c r="AO213" s="220"/>
      <c r="AP213" s="220"/>
      <c r="AQ213" s="224"/>
      <c r="AR213" s="224"/>
      <c r="AS213" s="224"/>
      <c r="AT213" s="224"/>
      <c r="AU213" s="224"/>
      <c r="AV213" s="224"/>
      <c r="AW213" s="224"/>
      <c r="AX213" s="224"/>
      <c r="AY213" s="224"/>
      <c r="AZ213" s="284"/>
      <c r="BA213" s="284"/>
      <c r="BB213" s="284"/>
      <c r="BC213" s="284"/>
      <c r="BD213" s="284"/>
      <c r="BE213" s="284"/>
      <c r="BF213" s="284"/>
      <c r="BG213" s="284"/>
      <c r="BH213" s="284"/>
      <c r="BI213" s="284"/>
      <c r="BJ213" s="284"/>
      <c r="BK213" s="284"/>
    </row>
    <row r="214" ht="14.25" customHeight="1">
      <c r="A214" s="219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5"/>
      <c r="AA214" s="225"/>
      <c r="AB214" s="225"/>
      <c r="AC214" s="225"/>
      <c r="AD214" s="225"/>
      <c r="AE214" s="225"/>
      <c r="AF214" s="225"/>
      <c r="AG214" s="220"/>
      <c r="AH214" s="220"/>
      <c r="AI214" s="220"/>
      <c r="AJ214" s="220"/>
      <c r="AK214" s="220"/>
      <c r="AL214" s="220"/>
      <c r="AM214" s="220"/>
      <c r="AN214" s="220"/>
      <c r="AO214" s="220"/>
      <c r="AP214" s="220"/>
      <c r="AQ214" s="224"/>
      <c r="AR214" s="224"/>
      <c r="AS214" s="224"/>
      <c r="AT214" s="224"/>
      <c r="AU214" s="224"/>
      <c r="AV214" s="224"/>
      <c r="AW214" s="224"/>
      <c r="AX214" s="224"/>
      <c r="AY214" s="224"/>
      <c r="AZ214" s="284"/>
      <c r="BA214" s="284"/>
      <c r="BB214" s="284"/>
      <c r="BC214" s="284"/>
      <c r="BD214" s="284"/>
      <c r="BE214" s="284"/>
      <c r="BF214" s="284"/>
      <c r="BG214" s="284"/>
      <c r="BH214" s="284"/>
      <c r="BI214" s="284"/>
      <c r="BJ214" s="284"/>
      <c r="BK214" s="284"/>
    </row>
    <row r="215" ht="14.25" customHeight="1">
      <c r="A215" s="219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5"/>
      <c r="AA215" s="225"/>
      <c r="AB215" s="225"/>
      <c r="AC215" s="225"/>
      <c r="AD215" s="225"/>
      <c r="AE215" s="225"/>
      <c r="AF215" s="225"/>
      <c r="AG215" s="220"/>
      <c r="AH215" s="220"/>
      <c r="AI215" s="220"/>
      <c r="AJ215" s="220"/>
      <c r="AK215" s="220"/>
      <c r="AL215" s="220"/>
      <c r="AM215" s="220"/>
      <c r="AN215" s="220"/>
      <c r="AO215" s="220"/>
      <c r="AP215" s="220"/>
      <c r="AQ215" s="224"/>
      <c r="AR215" s="224"/>
      <c r="AS215" s="224"/>
      <c r="AT215" s="224"/>
      <c r="AU215" s="224"/>
      <c r="AV215" s="224"/>
      <c r="AW215" s="224"/>
      <c r="AX215" s="224"/>
      <c r="AY215" s="224"/>
      <c r="AZ215" s="284"/>
      <c r="BA215" s="284"/>
      <c r="BB215" s="284"/>
      <c r="BC215" s="284"/>
      <c r="BD215" s="284"/>
      <c r="BE215" s="284"/>
      <c r="BF215" s="284"/>
      <c r="BG215" s="284"/>
      <c r="BH215" s="284"/>
      <c r="BI215" s="284"/>
      <c r="BJ215" s="284"/>
      <c r="BK215" s="284"/>
    </row>
    <row r="216" ht="14.25" customHeight="1">
      <c r="A216" s="219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5"/>
      <c r="AA216" s="225"/>
      <c r="AB216" s="225"/>
      <c r="AC216" s="225"/>
      <c r="AD216" s="225"/>
      <c r="AE216" s="225"/>
      <c r="AF216" s="225"/>
      <c r="AG216" s="220"/>
      <c r="AH216" s="220"/>
      <c r="AI216" s="220"/>
      <c r="AJ216" s="220"/>
      <c r="AK216" s="220"/>
      <c r="AL216" s="220"/>
      <c r="AM216" s="220"/>
      <c r="AN216" s="220"/>
      <c r="AO216" s="220"/>
      <c r="AP216" s="220"/>
      <c r="AQ216" s="224"/>
      <c r="AR216" s="224"/>
      <c r="AS216" s="224"/>
      <c r="AT216" s="224"/>
      <c r="AU216" s="224"/>
      <c r="AV216" s="224"/>
      <c r="AW216" s="224"/>
      <c r="AX216" s="224"/>
      <c r="AY216" s="224"/>
      <c r="AZ216" s="284"/>
      <c r="BA216" s="284"/>
      <c r="BB216" s="284"/>
      <c r="BC216" s="284"/>
      <c r="BD216" s="284"/>
      <c r="BE216" s="284"/>
      <c r="BF216" s="284"/>
      <c r="BG216" s="284"/>
      <c r="BH216" s="284"/>
      <c r="BI216" s="284"/>
      <c r="BJ216" s="284"/>
      <c r="BK216" s="284"/>
    </row>
    <row r="217" ht="14.25" customHeight="1">
      <c r="A217" s="219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5"/>
      <c r="AA217" s="225"/>
      <c r="AB217" s="225"/>
      <c r="AC217" s="225"/>
      <c r="AD217" s="225"/>
      <c r="AE217" s="225"/>
      <c r="AF217" s="225"/>
      <c r="AG217" s="220"/>
      <c r="AH217" s="220"/>
      <c r="AI217" s="220"/>
      <c r="AJ217" s="220"/>
      <c r="AK217" s="220"/>
      <c r="AL217" s="220"/>
      <c r="AM217" s="220"/>
      <c r="AN217" s="220"/>
      <c r="AO217" s="220"/>
      <c r="AP217" s="220"/>
      <c r="AQ217" s="224"/>
      <c r="AR217" s="224"/>
      <c r="AS217" s="224"/>
      <c r="AT217" s="224"/>
      <c r="AU217" s="224"/>
      <c r="AV217" s="224"/>
      <c r="AW217" s="224"/>
      <c r="AX217" s="224"/>
      <c r="AY217" s="224"/>
      <c r="AZ217" s="284"/>
      <c r="BA217" s="284"/>
      <c r="BB217" s="284"/>
      <c r="BC217" s="284"/>
      <c r="BD217" s="284"/>
      <c r="BE217" s="284"/>
      <c r="BF217" s="284"/>
      <c r="BG217" s="284"/>
      <c r="BH217" s="284"/>
      <c r="BI217" s="284"/>
      <c r="BJ217" s="284"/>
      <c r="BK217" s="284"/>
    </row>
    <row r="218" ht="14.25" customHeight="1">
      <c r="A218" s="219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5"/>
      <c r="AA218" s="225"/>
      <c r="AB218" s="225"/>
      <c r="AC218" s="225"/>
      <c r="AD218" s="225"/>
      <c r="AE218" s="225"/>
      <c r="AF218" s="225"/>
      <c r="AG218" s="220"/>
      <c r="AH218" s="220"/>
      <c r="AI218" s="220"/>
      <c r="AJ218" s="220"/>
      <c r="AK218" s="220"/>
      <c r="AL218" s="220"/>
      <c r="AM218" s="220"/>
      <c r="AN218" s="220"/>
      <c r="AO218" s="220"/>
      <c r="AP218" s="220"/>
      <c r="AQ218" s="224"/>
      <c r="AR218" s="224"/>
      <c r="AS218" s="224"/>
      <c r="AT218" s="224"/>
      <c r="AU218" s="224"/>
      <c r="AV218" s="224"/>
      <c r="AW218" s="224"/>
      <c r="AX218" s="224"/>
      <c r="AY218" s="224"/>
      <c r="AZ218" s="284"/>
      <c r="BA218" s="284"/>
      <c r="BB218" s="284"/>
      <c r="BC218" s="284"/>
      <c r="BD218" s="284"/>
      <c r="BE218" s="284"/>
      <c r="BF218" s="284"/>
      <c r="BG218" s="284"/>
      <c r="BH218" s="284"/>
      <c r="BI218" s="284"/>
      <c r="BJ218" s="284"/>
      <c r="BK218" s="284"/>
    </row>
    <row r="219" ht="14.25" customHeight="1">
      <c r="A219" s="219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5"/>
      <c r="AA219" s="225"/>
      <c r="AB219" s="225"/>
      <c r="AC219" s="225"/>
      <c r="AD219" s="225"/>
      <c r="AE219" s="225"/>
      <c r="AF219" s="225"/>
      <c r="AG219" s="220"/>
      <c r="AH219" s="220"/>
      <c r="AI219" s="220"/>
      <c r="AJ219" s="220"/>
      <c r="AK219" s="220"/>
      <c r="AL219" s="220"/>
      <c r="AM219" s="220"/>
      <c r="AN219" s="220"/>
      <c r="AO219" s="220"/>
      <c r="AP219" s="220"/>
      <c r="AQ219" s="224"/>
      <c r="AR219" s="224"/>
      <c r="AS219" s="224"/>
      <c r="AT219" s="224"/>
      <c r="AU219" s="224"/>
      <c r="AV219" s="224"/>
      <c r="AW219" s="224"/>
      <c r="AX219" s="224"/>
      <c r="AY219" s="224"/>
      <c r="AZ219" s="284"/>
      <c r="BA219" s="284"/>
      <c r="BB219" s="284"/>
      <c r="BC219" s="284"/>
      <c r="BD219" s="284"/>
      <c r="BE219" s="284"/>
      <c r="BF219" s="284"/>
      <c r="BG219" s="284"/>
      <c r="BH219" s="284"/>
      <c r="BI219" s="284"/>
      <c r="BJ219" s="284"/>
      <c r="BK219" s="284"/>
    </row>
    <row r="220" ht="14.25" customHeight="1">
      <c r="A220" s="219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5"/>
      <c r="AA220" s="225"/>
      <c r="AB220" s="225"/>
      <c r="AC220" s="225"/>
      <c r="AD220" s="225"/>
      <c r="AE220" s="225"/>
      <c r="AF220" s="225"/>
      <c r="AG220" s="220"/>
      <c r="AH220" s="220"/>
      <c r="AI220" s="220"/>
      <c r="AJ220" s="220"/>
      <c r="AK220" s="220"/>
      <c r="AL220" s="220"/>
      <c r="AM220" s="220"/>
      <c r="AN220" s="220"/>
      <c r="AO220" s="220"/>
      <c r="AP220" s="220"/>
      <c r="AQ220" s="224"/>
      <c r="AR220" s="224"/>
      <c r="AS220" s="224"/>
      <c r="AT220" s="224"/>
      <c r="AU220" s="224"/>
      <c r="AV220" s="224"/>
      <c r="AW220" s="224"/>
      <c r="AX220" s="224"/>
      <c r="AY220" s="224"/>
      <c r="AZ220" s="284"/>
      <c r="BA220" s="284"/>
      <c r="BB220" s="284"/>
      <c r="BC220" s="284"/>
      <c r="BD220" s="284"/>
      <c r="BE220" s="284"/>
      <c r="BF220" s="284"/>
      <c r="BG220" s="284"/>
      <c r="BH220" s="284"/>
      <c r="BI220" s="284"/>
      <c r="BJ220" s="284"/>
      <c r="BK220" s="284"/>
    </row>
    <row r="221" ht="14.25" customHeight="1">
      <c r="A221" s="219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5"/>
      <c r="AA221" s="225"/>
      <c r="AB221" s="225"/>
      <c r="AC221" s="225"/>
      <c r="AD221" s="225"/>
      <c r="AE221" s="225"/>
      <c r="AF221" s="225"/>
      <c r="AG221" s="220"/>
      <c r="AH221" s="220"/>
      <c r="AI221" s="220"/>
      <c r="AJ221" s="220"/>
      <c r="AK221" s="220"/>
      <c r="AL221" s="220"/>
      <c r="AM221" s="220"/>
      <c r="AN221" s="220"/>
      <c r="AO221" s="220"/>
      <c r="AP221" s="220"/>
      <c r="AQ221" s="224"/>
      <c r="AR221" s="224"/>
      <c r="AS221" s="224"/>
      <c r="AT221" s="224"/>
      <c r="AU221" s="224"/>
      <c r="AV221" s="224"/>
      <c r="AW221" s="224"/>
      <c r="AX221" s="224"/>
      <c r="AY221" s="224"/>
      <c r="AZ221" s="284"/>
      <c r="BA221" s="284"/>
      <c r="BB221" s="284"/>
      <c r="BC221" s="284"/>
      <c r="BD221" s="284"/>
      <c r="BE221" s="284"/>
      <c r="BF221" s="284"/>
      <c r="BG221" s="284"/>
      <c r="BH221" s="284"/>
      <c r="BI221" s="284"/>
      <c r="BJ221" s="284"/>
      <c r="BK221" s="284"/>
    </row>
    <row r="222" ht="14.25" customHeight="1">
      <c r="A222" s="219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5"/>
      <c r="AA222" s="225"/>
      <c r="AB222" s="225"/>
      <c r="AC222" s="225"/>
      <c r="AD222" s="225"/>
      <c r="AE222" s="225"/>
      <c r="AF222" s="225"/>
      <c r="AG222" s="220"/>
      <c r="AH222" s="220"/>
      <c r="AI222" s="220"/>
      <c r="AJ222" s="220"/>
      <c r="AK222" s="220"/>
      <c r="AL222" s="220"/>
      <c r="AM222" s="220"/>
      <c r="AN222" s="220"/>
      <c r="AO222" s="220"/>
      <c r="AP222" s="220"/>
      <c r="AQ222" s="224"/>
      <c r="AR222" s="224"/>
      <c r="AS222" s="224"/>
      <c r="AT222" s="224"/>
      <c r="AU222" s="224"/>
      <c r="AV222" s="224"/>
      <c r="AW222" s="224"/>
      <c r="AX222" s="224"/>
      <c r="AY222" s="224"/>
      <c r="AZ222" s="284"/>
      <c r="BA222" s="284"/>
      <c r="BB222" s="284"/>
      <c r="BC222" s="284"/>
      <c r="BD222" s="284"/>
      <c r="BE222" s="284"/>
      <c r="BF222" s="284"/>
      <c r="BG222" s="284"/>
      <c r="BH222" s="284"/>
      <c r="BI222" s="284"/>
      <c r="BJ222" s="284"/>
      <c r="BK222" s="284"/>
    </row>
    <row r="223" ht="14.25" customHeight="1">
      <c r="A223" s="219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5"/>
      <c r="AA223" s="225"/>
      <c r="AB223" s="225"/>
      <c r="AC223" s="225"/>
      <c r="AD223" s="225"/>
      <c r="AE223" s="225"/>
      <c r="AF223" s="225"/>
      <c r="AG223" s="220"/>
      <c r="AH223" s="220"/>
      <c r="AI223" s="220"/>
      <c r="AJ223" s="220"/>
      <c r="AK223" s="220"/>
      <c r="AL223" s="220"/>
      <c r="AM223" s="220"/>
      <c r="AN223" s="220"/>
      <c r="AO223" s="220"/>
      <c r="AP223" s="220"/>
      <c r="AQ223" s="224"/>
      <c r="AR223" s="224"/>
      <c r="AS223" s="224"/>
      <c r="AT223" s="224"/>
      <c r="AU223" s="224"/>
      <c r="AV223" s="224"/>
      <c r="AW223" s="224"/>
      <c r="AX223" s="224"/>
      <c r="AY223" s="224"/>
      <c r="AZ223" s="284"/>
      <c r="BA223" s="284"/>
      <c r="BB223" s="284"/>
      <c r="BC223" s="284"/>
      <c r="BD223" s="284"/>
      <c r="BE223" s="284"/>
      <c r="BF223" s="284"/>
      <c r="BG223" s="284"/>
      <c r="BH223" s="284"/>
      <c r="BI223" s="284"/>
      <c r="BJ223" s="284"/>
      <c r="BK223" s="284"/>
    </row>
    <row r="224" ht="14.25" customHeight="1">
      <c r="A224" s="219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5"/>
      <c r="AA224" s="225"/>
      <c r="AB224" s="225"/>
      <c r="AC224" s="225"/>
      <c r="AD224" s="225"/>
      <c r="AE224" s="225"/>
      <c r="AF224" s="225"/>
      <c r="AG224" s="220"/>
      <c r="AH224" s="220"/>
      <c r="AI224" s="220"/>
      <c r="AJ224" s="220"/>
      <c r="AK224" s="220"/>
      <c r="AL224" s="220"/>
      <c r="AM224" s="220"/>
      <c r="AN224" s="220"/>
      <c r="AO224" s="220"/>
      <c r="AP224" s="220"/>
      <c r="AQ224" s="224"/>
      <c r="AR224" s="224"/>
      <c r="AS224" s="224"/>
      <c r="AT224" s="224"/>
      <c r="AU224" s="224"/>
      <c r="AV224" s="224"/>
      <c r="AW224" s="224"/>
      <c r="AX224" s="224"/>
      <c r="AY224" s="224"/>
      <c r="AZ224" s="284"/>
      <c r="BA224" s="284"/>
      <c r="BB224" s="284"/>
      <c r="BC224" s="284"/>
      <c r="BD224" s="284"/>
      <c r="BE224" s="284"/>
      <c r="BF224" s="284"/>
      <c r="BG224" s="284"/>
      <c r="BH224" s="284"/>
      <c r="BI224" s="284"/>
      <c r="BJ224" s="284"/>
      <c r="BK224" s="284"/>
    </row>
    <row r="225" ht="14.25" customHeight="1">
      <c r="A225" s="219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5"/>
      <c r="AA225" s="225"/>
      <c r="AB225" s="225"/>
      <c r="AC225" s="225"/>
      <c r="AD225" s="225"/>
      <c r="AE225" s="225"/>
      <c r="AF225" s="225"/>
      <c r="AG225" s="220"/>
      <c r="AH225" s="220"/>
      <c r="AI225" s="220"/>
      <c r="AJ225" s="220"/>
      <c r="AK225" s="220"/>
      <c r="AL225" s="220"/>
      <c r="AM225" s="220"/>
      <c r="AN225" s="220"/>
      <c r="AO225" s="220"/>
      <c r="AP225" s="220"/>
      <c r="AQ225" s="224"/>
      <c r="AR225" s="224"/>
      <c r="AS225" s="224"/>
      <c r="AT225" s="224"/>
      <c r="AU225" s="224"/>
      <c r="AV225" s="224"/>
      <c r="AW225" s="224"/>
      <c r="AX225" s="224"/>
      <c r="AY225" s="224"/>
      <c r="AZ225" s="284"/>
      <c r="BA225" s="284"/>
      <c r="BB225" s="284"/>
      <c r="BC225" s="284"/>
      <c r="BD225" s="284"/>
      <c r="BE225" s="284"/>
      <c r="BF225" s="284"/>
      <c r="BG225" s="284"/>
      <c r="BH225" s="284"/>
      <c r="BI225" s="284"/>
      <c r="BJ225" s="284"/>
      <c r="BK225" s="284"/>
    </row>
    <row r="226" ht="14.25" customHeight="1">
      <c r="A226" s="219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5"/>
      <c r="AA226" s="225"/>
      <c r="AB226" s="225"/>
      <c r="AC226" s="225"/>
      <c r="AD226" s="225"/>
      <c r="AE226" s="225"/>
      <c r="AF226" s="225"/>
      <c r="AG226" s="220"/>
      <c r="AH226" s="220"/>
      <c r="AI226" s="220"/>
      <c r="AJ226" s="220"/>
      <c r="AK226" s="220"/>
      <c r="AL226" s="220"/>
      <c r="AM226" s="220"/>
      <c r="AN226" s="220"/>
      <c r="AO226" s="220"/>
      <c r="AP226" s="220"/>
      <c r="AQ226" s="224"/>
      <c r="AR226" s="224"/>
      <c r="AS226" s="224"/>
      <c r="AT226" s="224"/>
      <c r="AU226" s="224"/>
      <c r="AV226" s="224"/>
      <c r="AW226" s="224"/>
      <c r="AX226" s="224"/>
      <c r="AY226" s="224"/>
      <c r="AZ226" s="284"/>
      <c r="BA226" s="284"/>
      <c r="BB226" s="284"/>
      <c r="BC226" s="284"/>
      <c r="BD226" s="284"/>
      <c r="BE226" s="284"/>
      <c r="BF226" s="284"/>
      <c r="BG226" s="284"/>
      <c r="BH226" s="284"/>
      <c r="BI226" s="284"/>
      <c r="BJ226" s="284"/>
      <c r="BK226" s="284"/>
    </row>
    <row r="227" ht="14.25" customHeight="1">
      <c r="A227" s="219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5"/>
      <c r="AA227" s="225"/>
      <c r="AB227" s="225"/>
      <c r="AC227" s="225"/>
      <c r="AD227" s="225"/>
      <c r="AE227" s="225"/>
      <c r="AF227" s="225"/>
      <c r="AG227" s="220"/>
      <c r="AH227" s="220"/>
      <c r="AI227" s="220"/>
      <c r="AJ227" s="220"/>
      <c r="AK227" s="220"/>
      <c r="AL227" s="220"/>
      <c r="AM227" s="220"/>
      <c r="AN227" s="220"/>
      <c r="AO227" s="220"/>
      <c r="AP227" s="220"/>
      <c r="AQ227" s="224"/>
      <c r="AR227" s="224"/>
      <c r="AS227" s="224"/>
      <c r="AT227" s="224"/>
      <c r="AU227" s="224"/>
      <c r="AV227" s="224"/>
      <c r="AW227" s="224"/>
      <c r="AX227" s="224"/>
      <c r="AY227" s="224"/>
      <c r="AZ227" s="284"/>
      <c r="BA227" s="284"/>
      <c r="BB227" s="284"/>
      <c r="BC227" s="284"/>
      <c r="BD227" s="284"/>
      <c r="BE227" s="284"/>
      <c r="BF227" s="284"/>
      <c r="BG227" s="284"/>
      <c r="BH227" s="284"/>
      <c r="BI227" s="284"/>
      <c r="BJ227" s="284"/>
      <c r="BK227" s="284"/>
    </row>
    <row r="228" ht="14.25" customHeight="1">
      <c r="A228" s="219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5"/>
      <c r="AA228" s="225"/>
      <c r="AB228" s="225"/>
      <c r="AC228" s="225"/>
      <c r="AD228" s="225"/>
      <c r="AE228" s="225"/>
      <c r="AF228" s="225"/>
      <c r="AG228" s="220"/>
      <c r="AH228" s="220"/>
      <c r="AI228" s="220"/>
      <c r="AJ228" s="220"/>
      <c r="AK228" s="220"/>
      <c r="AL228" s="220"/>
      <c r="AM228" s="220"/>
      <c r="AN228" s="220"/>
      <c r="AO228" s="220"/>
      <c r="AP228" s="220"/>
      <c r="AQ228" s="224"/>
      <c r="AR228" s="224"/>
      <c r="AS228" s="224"/>
      <c r="AT228" s="224"/>
      <c r="AU228" s="224"/>
      <c r="AV228" s="224"/>
      <c r="AW228" s="224"/>
      <c r="AX228" s="224"/>
      <c r="AY228" s="224"/>
      <c r="AZ228" s="284"/>
      <c r="BA228" s="284"/>
      <c r="BB228" s="284"/>
      <c r="BC228" s="284"/>
      <c r="BD228" s="284"/>
      <c r="BE228" s="284"/>
      <c r="BF228" s="284"/>
      <c r="BG228" s="284"/>
      <c r="BH228" s="284"/>
      <c r="BI228" s="284"/>
      <c r="BJ228" s="284"/>
      <c r="BK228" s="284"/>
    </row>
    <row r="229" ht="14.25" customHeight="1">
      <c r="A229" s="219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5"/>
      <c r="AA229" s="225"/>
      <c r="AB229" s="225"/>
      <c r="AC229" s="225"/>
      <c r="AD229" s="225"/>
      <c r="AE229" s="225"/>
      <c r="AF229" s="225"/>
      <c r="AG229" s="220"/>
      <c r="AH229" s="220"/>
      <c r="AI229" s="220"/>
      <c r="AJ229" s="220"/>
      <c r="AK229" s="220"/>
      <c r="AL229" s="220"/>
      <c r="AM229" s="220"/>
      <c r="AN229" s="220"/>
      <c r="AO229" s="220"/>
      <c r="AP229" s="220"/>
      <c r="AQ229" s="224"/>
      <c r="AR229" s="224"/>
      <c r="AS229" s="224"/>
      <c r="AT229" s="224"/>
      <c r="AU229" s="224"/>
      <c r="AV229" s="224"/>
      <c r="AW229" s="224"/>
      <c r="AX229" s="224"/>
      <c r="AY229" s="224"/>
      <c r="AZ229" s="284"/>
      <c r="BA229" s="284"/>
      <c r="BB229" s="284"/>
      <c r="BC229" s="284"/>
      <c r="BD229" s="284"/>
      <c r="BE229" s="284"/>
      <c r="BF229" s="284"/>
      <c r="BG229" s="284"/>
      <c r="BH229" s="284"/>
      <c r="BI229" s="284"/>
      <c r="BJ229" s="284"/>
      <c r="BK229" s="284"/>
    </row>
    <row r="230" ht="14.25" customHeight="1">
      <c r="A230" s="219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5"/>
      <c r="AA230" s="225"/>
      <c r="AB230" s="225"/>
      <c r="AC230" s="225"/>
      <c r="AD230" s="225"/>
      <c r="AE230" s="225"/>
      <c r="AF230" s="225"/>
      <c r="AG230" s="220"/>
      <c r="AH230" s="220"/>
      <c r="AI230" s="220"/>
      <c r="AJ230" s="220"/>
      <c r="AK230" s="220"/>
      <c r="AL230" s="220"/>
      <c r="AM230" s="220"/>
      <c r="AN230" s="220"/>
      <c r="AO230" s="220"/>
      <c r="AP230" s="220"/>
      <c r="AQ230" s="224"/>
      <c r="AR230" s="224"/>
      <c r="AS230" s="224"/>
      <c r="AT230" s="224"/>
      <c r="AU230" s="224"/>
      <c r="AV230" s="224"/>
      <c r="AW230" s="224"/>
      <c r="AX230" s="224"/>
      <c r="AY230" s="224"/>
      <c r="AZ230" s="284"/>
      <c r="BA230" s="284"/>
      <c r="BB230" s="284"/>
      <c r="BC230" s="284"/>
      <c r="BD230" s="284"/>
      <c r="BE230" s="284"/>
      <c r="BF230" s="284"/>
      <c r="BG230" s="284"/>
      <c r="BH230" s="284"/>
      <c r="BI230" s="284"/>
      <c r="BJ230" s="284"/>
      <c r="BK230" s="284"/>
    </row>
    <row r="231" ht="14.25" customHeight="1">
      <c r="A231" s="219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5"/>
      <c r="AA231" s="225"/>
      <c r="AB231" s="225"/>
      <c r="AC231" s="225"/>
      <c r="AD231" s="225"/>
      <c r="AE231" s="225"/>
      <c r="AF231" s="225"/>
      <c r="AG231" s="220"/>
      <c r="AH231" s="220"/>
      <c r="AI231" s="220"/>
      <c r="AJ231" s="220"/>
      <c r="AK231" s="220"/>
      <c r="AL231" s="220"/>
      <c r="AM231" s="220"/>
      <c r="AN231" s="220"/>
      <c r="AO231" s="220"/>
      <c r="AP231" s="220"/>
      <c r="AQ231" s="224"/>
      <c r="AR231" s="224"/>
      <c r="AS231" s="224"/>
      <c r="AT231" s="224"/>
      <c r="AU231" s="224"/>
      <c r="AV231" s="224"/>
      <c r="AW231" s="224"/>
      <c r="AX231" s="224"/>
      <c r="AY231" s="224"/>
      <c r="AZ231" s="284"/>
      <c r="BA231" s="284"/>
      <c r="BB231" s="284"/>
      <c r="BC231" s="284"/>
      <c r="BD231" s="284"/>
      <c r="BE231" s="284"/>
      <c r="BF231" s="284"/>
      <c r="BG231" s="284"/>
      <c r="BH231" s="284"/>
      <c r="BI231" s="284"/>
      <c r="BJ231" s="284"/>
      <c r="BK231" s="284"/>
    </row>
    <row r="232" ht="14.25" customHeight="1">
      <c r="A232" s="219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5"/>
      <c r="AA232" s="225"/>
      <c r="AB232" s="225"/>
      <c r="AC232" s="225"/>
      <c r="AD232" s="225"/>
      <c r="AE232" s="225"/>
      <c r="AF232" s="225"/>
      <c r="AG232" s="220"/>
      <c r="AH232" s="220"/>
      <c r="AI232" s="220"/>
      <c r="AJ232" s="220"/>
      <c r="AK232" s="220"/>
      <c r="AL232" s="220"/>
      <c r="AM232" s="220"/>
      <c r="AN232" s="220"/>
      <c r="AO232" s="220"/>
      <c r="AP232" s="220"/>
      <c r="AQ232" s="224"/>
      <c r="AR232" s="224"/>
      <c r="AS232" s="224"/>
      <c r="AT232" s="224"/>
      <c r="AU232" s="224"/>
      <c r="AV232" s="224"/>
      <c r="AW232" s="224"/>
      <c r="AX232" s="224"/>
      <c r="AY232" s="224"/>
      <c r="AZ232" s="284"/>
      <c r="BA232" s="284"/>
      <c r="BB232" s="284"/>
      <c r="BC232" s="284"/>
      <c r="BD232" s="284"/>
      <c r="BE232" s="284"/>
      <c r="BF232" s="284"/>
      <c r="BG232" s="284"/>
      <c r="BH232" s="284"/>
      <c r="BI232" s="284"/>
      <c r="BJ232" s="284"/>
      <c r="BK232" s="284"/>
    </row>
    <row r="233" ht="14.25" customHeight="1">
      <c r="A233" s="219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5"/>
      <c r="AA233" s="225"/>
      <c r="AB233" s="225"/>
      <c r="AC233" s="225"/>
      <c r="AD233" s="225"/>
      <c r="AE233" s="225"/>
      <c r="AF233" s="225"/>
      <c r="AG233" s="220"/>
      <c r="AH233" s="220"/>
      <c r="AI233" s="220"/>
      <c r="AJ233" s="220"/>
      <c r="AK233" s="220"/>
      <c r="AL233" s="220"/>
      <c r="AM233" s="220"/>
      <c r="AN233" s="220"/>
      <c r="AO233" s="220"/>
      <c r="AP233" s="220"/>
      <c r="AQ233" s="224"/>
      <c r="AR233" s="224"/>
      <c r="AS233" s="224"/>
      <c r="AT233" s="224"/>
      <c r="AU233" s="224"/>
      <c r="AV233" s="224"/>
      <c r="AW233" s="224"/>
      <c r="AX233" s="224"/>
      <c r="AY233" s="224"/>
      <c r="AZ233" s="284"/>
      <c r="BA233" s="284"/>
      <c r="BB233" s="284"/>
      <c r="BC233" s="284"/>
      <c r="BD233" s="284"/>
      <c r="BE233" s="284"/>
      <c r="BF233" s="284"/>
      <c r="BG233" s="284"/>
      <c r="BH233" s="284"/>
      <c r="BI233" s="284"/>
      <c r="BJ233" s="284"/>
      <c r="BK233" s="284"/>
    </row>
    <row r="234" ht="14.25" customHeight="1">
      <c r="A234" s="219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5"/>
      <c r="AA234" s="225"/>
      <c r="AB234" s="225"/>
      <c r="AC234" s="225"/>
      <c r="AD234" s="225"/>
      <c r="AE234" s="225"/>
      <c r="AF234" s="225"/>
      <c r="AG234" s="220"/>
      <c r="AH234" s="220"/>
      <c r="AI234" s="220"/>
      <c r="AJ234" s="220"/>
      <c r="AK234" s="220"/>
      <c r="AL234" s="220"/>
      <c r="AM234" s="220"/>
      <c r="AN234" s="220"/>
      <c r="AO234" s="220"/>
      <c r="AP234" s="220"/>
      <c r="AQ234" s="224"/>
      <c r="AR234" s="224"/>
      <c r="AS234" s="224"/>
      <c r="AT234" s="224"/>
      <c r="AU234" s="224"/>
      <c r="AV234" s="224"/>
      <c r="AW234" s="224"/>
      <c r="AX234" s="224"/>
      <c r="AY234" s="224"/>
      <c r="AZ234" s="284"/>
      <c r="BA234" s="284"/>
      <c r="BB234" s="284"/>
      <c r="BC234" s="284"/>
      <c r="BD234" s="284"/>
      <c r="BE234" s="284"/>
      <c r="BF234" s="284"/>
      <c r="BG234" s="284"/>
      <c r="BH234" s="284"/>
      <c r="BI234" s="284"/>
      <c r="BJ234" s="284"/>
      <c r="BK234" s="284"/>
    </row>
    <row r="235" ht="14.25" customHeight="1">
      <c r="A235" s="219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5"/>
      <c r="AA235" s="225"/>
      <c r="AB235" s="225"/>
      <c r="AC235" s="225"/>
      <c r="AD235" s="225"/>
      <c r="AE235" s="225"/>
      <c r="AF235" s="225"/>
      <c r="AG235" s="220"/>
      <c r="AH235" s="220"/>
      <c r="AI235" s="220"/>
      <c r="AJ235" s="220"/>
      <c r="AK235" s="220"/>
      <c r="AL235" s="220"/>
      <c r="AM235" s="220"/>
      <c r="AN235" s="220"/>
      <c r="AO235" s="220"/>
      <c r="AP235" s="220"/>
      <c r="AQ235" s="224"/>
      <c r="AR235" s="224"/>
      <c r="AS235" s="224"/>
      <c r="AT235" s="224"/>
      <c r="AU235" s="224"/>
      <c r="AV235" s="224"/>
      <c r="AW235" s="224"/>
      <c r="AX235" s="224"/>
      <c r="AY235" s="224"/>
      <c r="AZ235" s="284"/>
      <c r="BA235" s="284"/>
      <c r="BB235" s="284"/>
      <c r="BC235" s="284"/>
      <c r="BD235" s="284"/>
      <c r="BE235" s="284"/>
      <c r="BF235" s="284"/>
      <c r="BG235" s="284"/>
      <c r="BH235" s="284"/>
      <c r="BI235" s="284"/>
      <c r="BJ235" s="284"/>
      <c r="BK235" s="284"/>
    </row>
    <row r="236" ht="14.25" customHeight="1">
      <c r="A236" s="219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5"/>
      <c r="AA236" s="225"/>
      <c r="AB236" s="225"/>
      <c r="AC236" s="225"/>
      <c r="AD236" s="225"/>
      <c r="AE236" s="225"/>
      <c r="AF236" s="225"/>
      <c r="AG236" s="220"/>
      <c r="AH236" s="220"/>
      <c r="AI236" s="220"/>
      <c r="AJ236" s="220"/>
      <c r="AK236" s="220"/>
      <c r="AL236" s="220"/>
      <c r="AM236" s="220"/>
      <c r="AN236" s="220"/>
      <c r="AO236" s="220"/>
      <c r="AP236" s="220"/>
      <c r="AQ236" s="224"/>
      <c r="AR236" s="224"/>
      <c r="AS236" s="224"/>
      <c r="AT236" s="224"/>
      <c r="AU236" s="224"/>
      <c r="AV236" s="224"/>
      <c r="AW236" s="224"/>
      <c r="AX236" s="224"/>
      <c r="AY236" s="224"/>
      <c r="AZ236" s="284"/>
      <c r="BA236" s="284"/>
      <c r="BB236" s="284"/>
      <c r="BC236" s="284"/>
      <c r="BD236" s="284"/>
      <c r="BE236" s="284"/>
      <c r="BF236" s="284"/>
      <c r="BG236" s="284"/>
      <c r="BH236" s="284"/>
      <c r="BI236" s="284"/>
      <c r="BJ236" s="284"/>
      <c r="BK236" s="284"/>
    </row>
    <row r="237" ht="14.25" customHeight="1">
      <c r="A237" s="219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5"/>
      <c r="AA237" s="225"/>
      <c r="AB237" s="225"/>
      <c r="AC237" s="225"/>
      <c r="AD237" s="225"/>
      <c r="AE237" s="225"/>
      <c r="AF237" s="225"/>
      <c r="AG237" s="220"/>
      <c r="AH237" s="220"/>
      <c r="AI237" s="220"/>
      <c r="AJ237" s="220"/>
      <c r="AK237" s="220"/>
      <c r="AL237" s="220"/>
      <c r="AM237" s="220"/>
      <c r="AN237" s="220"/>
      <c r="AO237" s="220"/>
      <c r="AP237" s="220"/>
      <c r="AQ237" s="224"/>
      <c r="AR237" s="224"/>
      <c r="AS237" s="224"/>
      <c r="AT237" s="224"/>
      <c r="AU237" s="224"/>
      <c r="AV237" s="224"/>
      <c r="AW237" s="224"/>
      <c r="AX237" s="224"/>
      <c r="AY237" s="224"/>
      <c r="AZ237" s="284"/>
      <c r="BA237" s="284"/>
      <c r="BB237" s="284"/>
      <c r="BC237" s="284"/>
      <c r="BD237" s="284"/>
      <c r="BE237" s="284"/>
      <c r="BF237" s="284"/>
      <c r="BG237" s="284"/>
      <c r="BH237" s="284"/>
      <c r="BI237" s="284"/>
      <c r="BJ237" s="284"/>
      <c r="BK237" s="284"/>
    </row>
    <row r="238" ht="14.25" customHeight="1">
      <c r="A238" s="219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5"/>
      <c r="AA238" s="225"/>
      <c r="AB238" s="225"/>
      <c r="AC238" s="225"/>
      <c r="AD238" s="225"/>
      <c r="AE238" s="225"/>
      <c r="AF238" s="225"/>
      <c r="AG238" s="220"/>
      <c r="AH238" s="220"/>
      <c r="AI238" s="220"/>
      <c r="AJ238" s="220"/>
      <c r="AK238" s="220"/>
      <c r="AL238" s="220"/>
      <c r="AM238" s="220"/>
      <c r="AN238" s="220"/>
      <c r="AO238" s="220"/>
      <c r="AP238" s="220"/>
      <c r="AQ238" s="224"/>
      <c r="AR238" s="224"/>
      <c r="AS238" s="224"/>
      <c r="AT238" s="224"/>
      <c r="AU238" s="224"/>
      <c r="AV238" s="224"/>
      <c r="AW238" s="224"/>
      <c r="AX238" s="224"/>
      <c r="AY238" s="224"/>
      <c r="AZ238" s="284"/>
      <c r="BA238" s="284"/>
      <c r="BB238" s="284"/>
      <c r="BC238" s="284"/>
      <c r="BD238" s="284"/>
      <c r="BE238" s="284"/>
      <c r="BF238" s="284"/>
      <c r="BG238" s="284"/>
      <c r="BH238" s="284"/>
      <c r="BI238" s="284"/>
      <c r="BJ238" s="284"/>
      <c r="BK238" s="284"/>
    </row>
    <row r="239" ht="14.25" customHeight="1">
      <c r="A239" s="219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5"/>
      <c r="AA239" s="225"/>
      <c r="AB239" s="225"/>
      <c r="AC239" s="225"/>
      <c r="AD239" s="225"/>
      <c r="AE239" s="225"/>
      <c r="AF239" s="225"/>
      <c r="AG239" s="220"/>
      <c r="AH239" s="220"/>
      <c r="AI239" s="220"/>
      <c r="AJ239" s="220"/>
      <c r="AK239" s="220"/>
      <c r="AL239" s="220"/>
      <c r="AM239" s="220"/>
      <c r="AN239" s="220"/>
      <c r="AO239" s="220"/>
      <c r="AP239" s="220"/>
      <c r="AQ239" s="224"/>
      <c r="AR239" s="224"/>
      <c r="AS239" s="224"/>
      <c r="AT239" s="224"/>
      <c r="AU239" s="224"/>
      <c r="AV239" s="224"/>
      <c r="AW239" s="224"/>
      <c r="AX239" s="224"/>
      <c r="AY239" s="224"/>
      <c r="AZ239" s="284"/>
      <c r="BA239" s="284"/>
      <c r="BB239" s="284"/>
      <c r="BC239" s="284"/>
      <c r="BD239" s="284"/>
      <c r="BE239" s="284"/>
      <c r="BF239" s="284"/>
      <c r="BG239" s="284"/>
      <c r="BH239" s="284"/>
      <c r="BI239" s="284"/>
      <c r="BJ239" s="284"/>
      <c r="BK239" s="284"/>
    </row>
    <row r="240" ht="14.25" customHeight="1">
      <c r="A240" s="219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5"/>
      <c r="AA240" s="225"/>
      <c r="AB240" s="225"/>
      <c r="AC240" s="225"/>
      <c r="AD240" s="225"/>
      <c r="AE240" s="225"/>
      <c r="AF240" s="225"/>
      <c r="AG240" s="220"/>
      <c r="AH240" s="220"/>
      <c r="AI240" s="220"/>
      <c r="AJ240" s="220"/>
      <c r="AK240" s="220"/>
      <c r="AL240" s="220"/>
      <c r="AM240" s="220"/>
      <c r="AN240" s="220"/>
      <c r="AO240" s="220"/>
      <c r="AP240" s="220"/>
      <c r="AQ240" s="224"/>
      <c r="AR240" s="224"/>
      <c r="AS240" s="224"/>
      <c r="AT240" s="224"/>
      <c r="AU240" s="224"/>
      <c r="AV240" s="224"/>
      <c r="AW240" s="224"/>
      <c r="AX240" s="224"/>
      <c r="AY240" s="224"/>
      <c r="AZ240" s="284"/>
      <c r="BA240" s="284"/>
      <c r="BB240" s="284"/>
      <c r="BC240" s="284"/>
      <c r="BD240" s="284"/>
      <c r="BE240" s="284"/>
      <c r="BF240" s="284"/>
      <c r="BG240" s="284"/>
      <c r="BH240" s="284"/>
      <c r="BI240" s="284"/>
      <c r="BJ240" s="284"/>
      <c r="BK240" s="284"/>
    </row>
    <row r="241" ht="14.25" customHeight="1">
      <c r="A241" s="219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5"/>
      <c r="AA241" s="225"/>
      <c r="AB241" s="225"/>
      <c r="AC241" s="225"/>
      <c r="AD241" s="225"/>
      <c r="AE241" s="225"/>
      <c r="AF241" s="225"/>
      <c r="AG241" s="220"/>
      <c r="AH241" s="220"/>
      <c r="AI241" s="220"/>
      <c r="AJ241" s="220"/>
      <c r="AK241" s="220"/>
      <c r="AL241" s="220"/>
      <c r="AM241" s="220"/>
      <c r="AN241" s="220"/>
      <c r="AO241" s="220"/>
      <c r="AP241" s="220"/>
      <c r="AQ241" s="224"/>
      <c r="AR241" s="224"/>
      <c r="AS241" s="224"/>
      <c r="AT241" s="224"/>
      <c r="AU241" s="224"/>
      <c r="AV241" s="224"/>
      <c r="AW241" s="224"/>
      <c r="AX241" s="224"/>
      <c r="AY241" s="224"/>
      <c r="AZ241" s="284"/>
      <c r="BA241" s="284"/>
      <c r="BB241" s="284"/>
      <c r="BC241" s="284"/>
      <c r="BD241" s="284"/>
      <c r="BE241" s="284"/>
      <c r="BF241" s="284"/>
      <c r="BG241" s="284"/>
      <c r="BH241" s="284"/>
      <c r="BI241" s="284"/>
      <c r="BJ241" s="284"/>
      <c r="BK241" s="284"/>
    </row>
    <row r="242" ht="14.25" customHeight="1">
      <c r="A242" s="219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5"/>
      <c r="AA242" s="225"/>
      <c r="AB242" s="225"/>
      <c r="AC242" s="225"/>
      <c r="AD242" s="225"/>
      <c r="AE242" s="225"/>
      <c r="AF242" s="225"/>
      <c r="AG242" s="220"/>
      <c r="AH242" s="220"/>
      <c r="AI242" s="220"/>
      <c r="AJ242" s="220"/>
      <c r="AK242" s="220"/>
      <c r="AL242" s="220"/>
      <c r="AM242" s="220"/>
      <c r="AN242" s="220"/>
      <c r="AO242" s="220"/>
      <c r="AP242" s="220"/>
      <c r="AQ242" s="224"/>
      <c r="AR242" s="224"/>
      <c r="AS242" s="224"/>
      <c r="AT242" s="224"/>
      <c r="AU242" s="224"/>
      <c r="AV242" s="224"/>
      <c r="AW242" s="224"/>
      <c r="AX242" s="224"/>
      <c r="AY242" s="224"/>
      <c r="AZ242" s="284"/>
      <c r="BA242" s="284"/>
      <c r="BB242" s="284"/>
      <c r="BC242" s="284"/>
      <c r="BD242" s="284"/>
      <c r="BE242" s="284"/>
      <c r="BF242" s="284"/>
      <c r="BG242" s="284"/>
      <c r="BH242" s="284"/>
      <c r="BI242" s="284"/>
      <c r="BJ242" s="284"/>
      <c r="BK242" s="284"/>
    </row>
    <row r="243" ht="14.25" customHeight="1">
      <c r="A243" s="219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5"/>
      <c r="AA243" s="225"/>
      <c r="AB243" s="225"/>
      <c r="AC243" s="225"/>
      <c r="AD243" s="225"/>
      <c r="AE243" s="225"/>
      <c r="AF243" s="225"/>
      <c r="AG243" s="220"/>
      <c r="AH243" s="220"/>
      <c r="AI243" s="220"/>
      <c r="AJ243" s="220"/>
      <c r="AK243" s="220"/>
      <c r="AL243" s="220"/>
      <c r="AM243" s="220"/>
      <c r="AN243" s="220"/>
      <c r="AO243" s="220"/>
      <c r="AP243" s="220"/>
      <c r="AQ243" s="224"/>
      <c r="AR243" s="224"/>
      <c r="AS243" s="224"/>
      <c r="AT243" s="224"/>
      <c r="AU243" s="224"/>
      <c r="AV243" s="224"/>
      <c r="AW243" s="224"/>
      <c r="AX243" s="224"/>
      <c r="AY243" s="224"/>
      <c r="AZ243" s="284"/>
      <c r="BA243" s="284"/>
      <c r="BB243" s="284"/>
      <c r="BC243" s="284"/>
      <c r="BD243" s="284"/>
      <c r="BE243" s="284"/>
      <c r="BF243" s="284"/>
      <c r="BG243" s="284"/>
      <c r="BH243" s="284"/>
      <c r="BI243" s="284"/>
      <c r="BJ243" s="284"/>
      <c r="BK243" s="284"/>
    </row>
    <row r="244" ht="14.25" customHeight="1">
      <c r="A244" s="219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5"/>
      <c r="AA244" s="225"/>
      <c r="AB244" s="225"/>
      <c r="AC244" s="225"/>
      <c r="AD244" s="225"/>
      <c r="AE244" s="225"/>
      <c r="AF244" s="225"/>
      <c r="AG244" s="220"/>
      <c r="AH244" s="220"/>
      <c r="AI244" s="220"/>
      <c r="AJ244" s="220"/>
      <c r="AK244" s="220"/>
      <c r="AL244" s="220"/>
      <c r="AM244" s="220"/>
      <c r="AN244" s="220"/>
      <c r="AO244" s="220"/>
      <c r="AP244" s="220"/>
      <c r="AQ244" s="224"/>
      <c r="AR244" s="224"/>
      <c r="AS244" s="224"/>
      <c r="AT244" s="224"/>
      <c r="AU244" s="224"/>
      <c r="AV244" s="224"/>
      <c r="AW244" s="224"/>
      <c r="AX244" s="224"/>
      <c r="AY244" s="224"/>
      <c r="AZ244" s="284"/>
      <c r="BA244" s="284"/>
      <c r="BB244" s="284"/>
      <c r="BC244" s="284"/>
      <c r="BD244" s="284"/>
      <c r="BE244" s="284"/>
      <c r="BF244" s="284"/>
      <c r="BG244" s="284"/>
      <c r="BH244" s="284"/>
      <c r="BI244" s="284"/>
      <c r="BJ244" s="284"/>
      <c r="BK244" s="284"/>
    </row>
    <row r="245" ht="14.25" customHeight="1">
      <c r="A245" s="219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5"/>
      <c r="AA245" s="225"/>
      <c r="AB245" s="225"/>
      <c r="AC245" s="225"/>
      <c r="AD245" s="225"/>
      <c r="AE245" s="225"/>
      <c r="AF245" s="225"/>
      <c r="AG245" s="220"/>
      <c r="AH245" s="220"/>
      <c r="AI245" s="220"/>
      <c r="AJ245" s="220"/>
      <c r="AK245" s="220"/>
      <c r="AL245" s="220"/>
      <c r="AM245" s="220"/>
      <c r="AN245" s="220"/>
      <c r="AO245" s="220"/>
      <c r="AP245" s="220"/>
      <c r="AQ245" s="224"/>
      <c r="AR245" s="224"/>
      <c r="AS245" s="224"/>
      <c r="AT245" s="224"/>
      <c r="AU245" s="224"/>
      <c r="AV245" s="224"/>
      <c r="AW245" s="224"/>
      <c r="AX245" s="224"/>
      <c r="AY245" s="224"/>
      <c r="AZ245" s="284"/>
      <c r="BA245" s="284"/>
      <c r="BB245" s="284"/>
      <c r="BC245" s="284"/>
      <c r="BD245" s="284"/>
      <c r="BE245" s="284"/>
      <c r="BF245" s="284"/>
      <c r="BG245" s="284"/>
      <c r="BH245" s="284"/>
      <c r="BI245" s="284"/>
      <c r="BJ245" s="284"/>
      <c r="BK245" s="284"/>
    </row>
    <row r="246" ht="14.25" customHeight="1">
      <c r="A246" s="219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5"/>
      <c r="AA246" s="225"/>
      <c r="AB246" s="225"/>
      <c r="AC246" s="225"/>
      <c r="AD246" s="225"/>
      <c r="AE246" s="225"/>
      <c r="AF246" s="225"/>
      <c r="AG246" s="220"/>
      <c r="AH246" s="220"/>
      <c r="AI246" s="220"/>
      <c r="AJ246" s="220"/>
      <c r="AK246" s="220"/>
      <c r="AL246" s="220"/>
      <c r="AM246" s="220"/>
      <c r="AN246" s="220"/>
      <c r="AO246" s="220"/>
      <c r="AP246" s="220"/>
      <c r="AQ246" s="224"/>
      <c r="AR246" s="224"/>
      <c r="AS246" s="224"/>
      <c r="AT246" s="224"/>
      <c r="AU246" s="224"/>
      <c r="AV246" s="224"/>
      <c r="AW246" s="224"/>
      <c r="AX246" s="224"/>
      <c r="AY246" s="224"/>
      <c r="AZ246" s="284"/>
      <c r="BA246" s="284"/>
      <c r="BB246" s="284"/>
      <c r="BC246" s="284"/>
      <c r="BD246" s="284"/>
      <c r="BE246" s="284"/>
      <c r="BF246" s="284"/>
      <c r="BG246" s="284"/>
      <c r="BH246" s="284"/>
      <c r="BI246" s="284"/>
      <c r="BJ246" s="284"/>
      <c r="BK246" s="284"/>
    </row>
    <row r="247" ht="14.25" customHeight="1">
      <c r="A247" s="219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5"/>
      <c r="AA247" s="225"/>
      <c r="AB247" s="225"/>
      <c r="AC247" s="225"/>
      <c r="AD247" s="225"/>
      <c r="AE247" s="225"/>
      <c r="AF247" s="225"/>
      <c r="AG247" s="220"/>
      <c r="AH247" s="220"/>
      <c r="AI247" s="220"/>
      <c r="AJ247" s="220"/>
      <c r="AK247" s="220"/>
      <c r="AL247" s="220"/>
      <c r="AM247" s="220"/>
      <c r="AN247" s="220"/>
      <c r="AO247" s="220"/>
      <c r="AP247" s="220"/>
      <c r="AQ247" s="224"/>
      <c r="AR247" s="224"/>
      <c r="AS247" s="224"/>
      <c r="AT247" s="224"/>
      <c r="AU247" s="224"/>
      <c r="AV247" s="224"/>
      <c r="AW247" s="224"/>
      <c r="AX247" s="224"/>
      <c r="AY247" s="224"/>
      <c r="AZ247" s="284"/>
      <c r="BA247" s="284"/>
      <c r="BB247" s="284"/>
      <c r="BC247" s="284"/>
      <c r="BD247" s="284"/>
      <c r="BE247" s="284"/>
      <c r="BF247" s="284"/>
      <c r="BG247" s="284"/>
      <c r="BH247" s="284"/>
      <c r="BI247" s="284"/>
      <c r="BJ247" s="284"/>
      <c r="BK247" s="284"/>
    </row>
    <row r="248" ht="14.25" customHeight="1">
      <c r="A248" s="219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5"/>
      <c r="AA248" s="225"/>
      <c r="AB248" s="225"/>
      <c r="AC248" s="225"/>
      <c r="AD248" s="225"/>
      <c r="AE248" s="225"/>
      <c r="AF248" s="225"/>
      <c r="AG248" s="220"/>
      <c r="AH248" s="220"/>
      <c r="AI248" s="220"/>
      <c r="AJ248" s="220"/>
      <c r="AK248" s="220"/>
      <c r="AL248" s="220"/>
      <c r="AM248" s="220"/>
      <c r="AN248" s="220"/>
      <c r="AO248" s="220"/>
      <c r="AP248" s="220"/>
      <c r="AQ248" s="224"/>
      <c r="AR248" s="224"/>
      <c r="AS248" s="224"/>
      <c r="AT248" s="224"/>
      <c r="AU248" s="224"/>
      <c r="AV248" s="224"/>
      <c r="AW248" s="224"/>
      <c r="AX248" s="224"/>
      <c r="AY248" s="224"/>
      <c r="AZ248" s="284"/>
      <c r="BA248" s="284"/>
      <c r="BB248" s="284"/>
      <c r="BC248" s="284"/>
      <c r="BD248" s="284"/>
      <c r="BE248" s="284"/>
      <c r="BF248" s="284"/>
      <c r="BG248" s="284"/>
      <c r="BH248" s="284"/>
      <c r="BI248" s="284"/>
      <c r="BJ248" s="284"/>
      <c r="BK248" s="284"/>
    </row>
    <row r="249" ht="14.25" customHeight="1">
      <c r="A249" s="219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5"/>
      <c r="AA249" s="225"/>
      <c r="AB249" s="225"/>
      <c r="AC249" s="225"/>
      <c r="AD249" s="225"/>
      <c r="AE249" s="225"/>
      <c r="AF249" s="225"/>
      <c r="AG249" s="220"/>
      <c r="AH249" s="220"/>
      <c r="AI249" s="220"/>
      <c r="AJ249" s="220"/>
      <c r="AK249" s="220"/>
      <c r="AL249" s="220"/>
      <c r="AM249" s="220"/>
      <c r="AN249" s="220"/>
      <c r="AO249" s="220"/>
      <c r="AP249" s="220"/>
      <c r="AQ249" s="224"/>
      <c r="AR249" s="224"/>
      <c r="AS249" s="224"/>
      <c r="AT249" s="224"/>
      <c r="AU249" s="224"/>
      <c r="AV249" s="224"/>
      <c r="AW249" s="224"/>
      <c r="AX249" s="224"/>
      <c r="AY249" s="224"/>
      <c r="AZ249" s="284"/>
      <c r="BA249" s="284"/>
      <c r="BB249" s="284"/>
      <c r="BC249" s="284"/>
      <c r="BD249" s="284"/>
      <c r="BE249" s="284"/>
      <c r="BF249" s="284"/>
      <c r="BG249" s="284"/>
      <c r="BH249" s="284"/>
      <c r="BI249" s="284"/>
      <c r="BJ249" s="284"/>
      <c r="BK249" s="284"/>
    </row>
    <row r="250" ht="14.25" customHeight="1">
      <c r="A250" s="219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5"/>
      <c r="AA250" s="225"/>
      <c r="AB250" s="225"/>
      <c r="AC250" s="225"/>
      <c r="AD250" s="225"/>
      <c r="AE250" s="225"/>
      <c r="AF250" s="225"/>
      <c r="AG250" s="220"/>
      <c r="AH250" s="220"/>
      <c r="AI250" s="220"/>
      <c r="AJ250" s="220"/>
      <c r="AK250" s="220"/>
      <c r="AL250" s="220"/>
      <c r="AM250" s="220"/>
      <c r="AN250" s="220"/>
      <c r="AO250" s="220"/>
      <c r="AP250" s="220"/>
      <c r="AQ250" s="224"/>
      <c r="AR250" s="224"/>
      <c r="AS250" s="224"/>
      <c r="AT250" s="224"/>
      <c r="AU250" s="224"/>
      <c r="AV250" s="224"/>
      <c r="AW250" s="224"/>
      <c r="AX250" s="224"/>
      <c r="AY250" s="224"/>
      <c r="AZ250" s="284"/>
      <c r="BA250" s="284"/>
      <c r="BB250" s="284"/>
      <c r="BC250" s="284"/>
      <c r="BD250" s="284"/>
      <c r="BE250" s="284"/>
      <c r="BF250" s="284"/>
      <c r="BG250" s="284"/>
      <c r="BH250" s="284"/>
      <c r="BI250" s="284"/>
      <c r="BJ250" s="284"/>
      <c r="BK250" s="284"/>
    </row>
    <row r="251" ht="14.25" customHeight="1">
      <c r="A251" s="219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5"/>
      <c r="AA251" s="225"/>
      <c r="AB251" s="225"/>
      <c r="AC251" s="225"/>
      <c r="AD251" s="225"/>
      <c r="AE251" s="225"/>
      <c r="AF251" s="225"/>
      <c r="AG251" s="220"/>
      <c r="AH251" s="220"/>
      <c r="AI251" s="220"/>
      <c r="AJ251" s="220"/>
      <c r="AK251" s="220"/>
      <c r="AL251" s="220"/>
      <c r="AM251" s="220"/>
      <c r="AN251" s="220"/>
      <c r="AO251" s="220"/>
      <c r="AP251" s="220"/>
      <c r="AQ251" s="224"/>
      <c r="AR251" s="224"/>
      <c r="AS251" s="224"/>
      <c r="AT251" s="224"/>
      <c r="AU251" s="224"/>
      <c r="AV251" s="224"/>
      <c r="AW251" s="224"/>
      <c r="AX251" s="224"/>
      <c r="AY251" s="224"/>
      <c r="AZ251" s="284"/>
      <c r="BA251" s="284"/>
      <c r="BB251" s="284"/>
      <c r="BC251" s="284"/>
      <c r="BD251" s="284"/>
      <c r="BE251" s="284"/>
      <c r="BF251" s="284"/>
      <c r="BG251" s="284"/>
      <c r="BH251" s="284"/>
      <c r="BI251" s="284"/>
      <c r="BJ251" s="284"/>
      <c r="BK251" s="284"/>
    </row>
    <row r="252" ht="14.25" customHeight="1">
      <c r="A252" s="219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5"/>
      <c r="AA252" s="225"/>
      <c r="AB252" s="225"/>
      <c r="AC252" s="225"/>
      <c r="AD252" s="225"/>
      <c r="AE252" s="225"/>
      <c r="AF252" s="225"/>
      <c r="AG252" s="220"/>
      <c r="AH252" s="220"/>
      <c r="AI252" s="220"/>
      <c r="AJ252" s="220"/>
      <c r="AK252" s="220"/>
      <c r="AL252" s="220"/>
      <c r="AM252" s="220"/>
      <c r="AN252" s="220"/>
      <c r="AO252" s="220"/>
      <c r="AP252" s="220"/>
      <c r="AQ252" s="224"/>
      <c r="AR252" s="224"/>
      <c r="AS252" s="224"/>
      <c r="AT252" s="224"/>
      <c r="AU252" s="224"/>
      <c r="AV252" s="224"/>
      <c r="AW252" s="224"/>
      <c r="AX252" s="224"/>
      <c r="AY252" s="224"/>
      <c r="AZ252" s="284"/>
      <c r="BA252" s="284"/>
      <c r="BB252" s="284"/>
      <c r="BC252" s="284"/>
      <c r="BD252" s="284"/>
      <c r="BE252" s="284"/>
      <c r="BF252" s="284"/>
      <c r="BG252" s="284"/>
      <c r="BH252" s="284"/>
      <c r="BI252" s="284"/>
      <c r="BJ252" s="284"/>
      <c r="BK252" s="284"/>
    </row>
    <row r="253" ht="14.25" customHeight="1">
      <c r="A253" s="219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5"/>
      <c r="AA253" s="225"/>
      <c r="AB253" s="225"/>
      <c r="AC253" s="225"/>
      <c r="AD253" s="225"/>
      <c r="AE253" s="225"/>
      <c r="AF253" s="225"/>
      <c r="AG253" s="220"/>
      <c r="AH253" s="220"/>
      <c r="AI253" s="220"/>
      <c r="AJ253" s="220"/>
      <c r="AK253" s="220"/>
      <c r="AL253" s="220"/>
      <c r="AM253" s="220"/>
      <c r="AN253" s="220"/>
      <c r="AO253" s="220"/>
      <c r="AP253" s="220"/>
      <c r="AQ253" s="224"/>
      <c r="AR253" s="224"/>
      <c r="AS253" s="224"/>
      <c r="AT253" s="224"/>
      <c r="AU253" s="224"/>
      <c r="AV253" s="224"/>
      <c r="AW253" s="224"/>
      <c r="AX253" s="224"/>
      <c r="AY253" s="224"/>
      <c r="AZ253" s="284"/>
      <c r="BA253" s="284"/>
      <c r="BB253" s="284"/>
      <c r="BC253" s="284"/>
      <c r="BD253" s="284"/>
      <c r="BE253" s="284"/>
      <c r="BF253" s="284"/>
      <c r="BG253" s="284"/>
      <c r="BH253" s="284"/>
      <c r="BI253" s="284"/>
      <c r="BJ253" s="284"/>
      <c r="BK253" s="284"/>
    </row>
    <row r="254" ht="14.25" customHeight="1">
      <c r="A254" s="219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5"/>
      <c r="AA254" s="225"/>
      <c r="AB254" s="225"/>
      <c r="AC254" s="225"/>
      <c r="AD254" s="225"/>
      <c r="AE254" s="225"/>
      <c r="AF254" s="225"/>
      <c r="AG254" s="220"/>
      <c r="AH254" s="220"/>
      <c r="AI254" s="220"/>
      <c r="AJ254" s="220"/>
      <c r="AK254" s="220"/>
      <c r="AL254" s="220"/>
      <c r="AM254" s="220"/>
      <c r="AN254" s="220"/>
      <c r="AO254" s="220"/>
      <c r="AP254" s="220"/>
      <c r="AQ254" s="224"/>
      <c r="AR254" s="224"/>
      <c r="AS254" s="224"/>
      <c r="AT254" s="224"/>
      <c r="AU254" s="224"/>
      <c r="AV254" s="224"/>
      <c r="AW254" s="224"/>
      <c r="AX254" s="224"/>
      <c r="AY254" s="224"/>
      <c r="AZ254" s="284"/>
      <c r="BA254" s="284"/>
      <c r="BB254" s="284"/>
      <c r="BC254" s="284"/>
      <c r="BD254" s="284"/>
      <c r="BE254" s="284"/>
      <c r="BF254" s="284"/>
      <c r="BG254" s="284"/>
      <c r="BH254" s="284"/>
      <c r="BI254" s="284"/>
      <c r="BJ254" s="284"/>
      <c r="BK254" s="284"/>
    </row>
    <row r="255" ht="14.25" customHeight="1">
      <c r="A255" s="219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5"/>
      <c r="AA255" s="225"/>
      <c r="AB255" s="225"/>
      <c r="AC255" s="225"/>
      <c r="AD255" s="225"/>
      <c r="AE255" s="225"/>
      <c r="AF255" s="225"/>
      <c r="AG255" s="220"/>
      <c r="AH255" s="220"/>
      <c r="AI255" s="220"/>
      <c r="AJ255" s="220"/>
      <c r="AK255" s="220"/>
      <c r="AL255" s="220"/>
      <c r="AM255" s="220"/>
      <c r="AN255" s="220"/>
      <c r="AO255" s="220"/>
      <c r="AP255" s="220"/>
      <c r="AQ255" s="224"/>
      <c r="AR255" s="224"/>
      <c r="AS255" s="224"/>
      <c r="AT255" s="224"/>
      <c r="AU255" s="224"/>
      <c r="AV255" s="224"/>
      <c r="AW255" s="224"/>
      <c r="AX255" s="224"/>
      <c r="AY255" s="224"/>
      <c r="AZ255" s="284"/>
      <c r="BA255" s="284"/>
      <c r="BB255" s="284"/>
      <c r="BC255" s="284"/>
      <c r="BD255" s="284"/>
      <c r="BE255" s="284"/>
      <c r="BF255" s="284"/>
      <c r="BG255" s="284"/>
      <c r="BH255" s="284"/>
      <c r="BI255" s="284"/>
      <c r="BJ255" s="284"/>
      <c r="BK255" s="284"/>
    </row>
    <row r="256" ht="14.25" customHeight="1">
      <c r="A256" s="219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5"/>
      <c r="AA256" s="225"/>
      <c r="AB256" s="225"/>
      <c r="AC256" s="225"/>
      <c r="AD256" s="225"/>
      <c r="AE256" s="225"/>
      <c r="AF256" s="225"/>
      <c r="AG256" s="220"/>
      <c r="AH256" s="220"/>
      <c r="AI256" s="220"/>
      <c r="AJ256" s="220"/>
      <c r="AK256" s="220"/>
      <c r="AL256" s="220"/>
      <c r="AM256" s="220"/>
      <c r="AN256" s="220"/>
      <c r="AO256" s="220"/>
      <c r="AP256" s="220"/>
      <c r="AQ256" s="224"/>
      <c r="AR256" s="224"/>
      <c r="AS256" s="224"/>
      <c r="AT256" s="224"/>
      <c r="AU256" s="224"/>
      <c r="AV256" s="224"/>
      <c r="AW256" s="224"/>
      <c r="AX256" s="224"/>
      <c r="AY256" s="224"/>
      <c r="AZ256" s="284"/>
      <c r="BA256" s="284"/>
      <c r="BB256" s="284"/>
      <c r="BC256" s="284"/>
      <c r="BD256" s="284"/>
      <c r="BE256" s="284"/>
      <c r="BF256" s="284"/>
      <c r="BG256" s="284"/>
      <c r="BH256" s="284"/>
      <c r="BI256" s="284"/>
      <c r="BJ256" s="284"/>
      <c r="BK256" s="284"/>
    </row>
    <row r="257" ht="14.25" customHeight="1">
      <c r="A257" s="219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5"/>
      <c r="AA257" s="225"/>
      <c r="AB257" s="225"/>
      <c r="AC257" s="225"/>
      <c r="AD257" s="225"/>
      <c r="AE257" s="225"/>
      <c r="AF257" s="225"/>
      <c r="AG257" s="220"/>
      <c r="AH257" s="220"/>
      <c r="AI257" s="220"/>
      <c r="AJ257" s="220"/>
      <c r="AK257" s="220"/>
      <c r="AL257" s="220"/>
      <c r="AM257" s="220"/>
      <c r="AN257" s="220"/>
      <c r="AO257" s="220"/>
      <c r="AP257" s="220"/>
      <c r="AQ257" s="224"/>
      <c r="AR257" s="224"/>
      <c r="AS257" s="224"/>
      <c r="AT257" s="224"/>
      <c r="AU257" s="224"/>
      <c r="AV257" s="224"/>
      <c r="AW257" s="224"/>
      <c r="AX257" s="224"/>
      <c r="AY257" s="224"/>
      <c r="AZ257" s="284"/>
      <c r="BA257" s="284"/>
      <c r="BB257" s="284"/>
      <c r="BC257" s="284"/>
      <c r="BD257" s="284"/>
      <c r="BE257" s="284"/>
      <c r="BF257" s="284"/>
      <c r="BG257" s="284"/>
      <c r="BH257" s="284"/>
      <c r="BI257" s="284"/>
      <c r="BJ257" s="284"/>
      <c r="BK257" s="284"/>
    </row>
    <row r="258" ht="14.25" customHeight="1">
      <c r="A258" s="219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5"/>
      <c r="AA258" s="225"/>
      <c r="AB258" s="225"/>
      <c r="AC258" s="225"/>
      <c r="AD258" s="225"/>
      <c r="AE258" s="225"/>
      <c r="AF258" s="225"/>
      <c r="AG258" s="220"/>
      <c r="AH258" s="220"/>
      <c r="AI258" s="220"/>
      <c r="AJ258" s="220"/>
      <c r="AK258" s="220"/>
      <c r="AL258" s="220"/>
      <c r="AM258" s="220"/>
      <c r="AN258" s="220"/>
      <c r="AO258" s="220"/>
      <c r="AP258" s="220"/>
      <c r="AQ258" s="224"/>
      <c r="AR258" s="224"/>
      <c r="AS258" s="224"/>
      <c r="AT258" s="224"/>
      <c r="AU258" s="224"/>
      <c r="AV258" s="224"/>
      <c r="AW258" s="224"/>
      <c r="AX258" s="224"/>
      <c r="AY258" s="224"/>
      <c r="AZ258" s="284"/>
      <c r="BA258" s="284"/>
      <c r="BB258" s="284"/>
      <c r="BC258" s="284"/>
      <c r="BD258" s="284"/>
      <c r="BE258" s="284"/>
      <c r="BF258" s="284"/>
      <c r="BG258" s="284"/>
      <c r="BH258" s="284"/>
      <c r="BI258" s="284"/>
      <c r="BJ258" s="284"/>
      <c r="BK258" s="284"/>
    </row>
    <row r="259" ht="14.25" customHeight="1">
      <c r="A259" s="219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5"/>
      <c r="AA259" s="225"/>
      <c r="AB259" s="225"/>
      <c r="AC259" s="225"/>
      <c r="AD259" s="225"/>
      <c r="AE259" s="225"/>
      <c r="AF259" s="225"/>
      <c r="AG259" s="220"/>
      <c r="AH259" s="220"/>
      <c r="AI259" s="220"/>
      <c r="AJ259" s="220"/>
      <c r="AK259" s="220"/>
      <c r="AL259" s="220"/>
      <c r="AM259" s="220"/>
      <c r="AN259" s="220"/>
      <c r="AO259" s="220"/>
      <c r="AP259" s="220"/>
      <c r="AQ259" s="224"/>
      <c r="AR259" s="224"/>
      <c r="AS259" s="224"/>
      <c r="AT259" s="224"/>
      <c r="AU259" s="224"/>
      <c r="AV259" s="224"/>
      <c r="AW259" s="224"/>
      <c r="AX259" s="224"/>
      <c r="AY259" s="224"/>
      <c r="AZ259" s="284"/>
      <c r="BA259" s="284"/>
      <c r="BB259" s="284"/>
      <c r="BC259" s="284"/>
      <c r="BD259" s="284"/>
      <c r="BE259" s="284"/>
      <c r="BF259" s="284"/>
      <c r="BG259" s="284"/>
      <c r="BH259" s="284"/>
      <c r="BI259" s="284"/>
      <c r="BJ259" s="284"/>
      <c r="BK259" s="284"/>
    </row>
    <row r="260" ht="14.25" customHeight="1">
      <c r="A260" s="219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5"/>
      <c r="AA260" s="225"/>
      <c r="AB260" s="225"/>
      <c r="AC260" s="225"/>
      <c r="AD260" s="225"/>
      <c r="AE260" s="225"/>
      <c r="AF260" s="225"/>
      <c r="AG260" s="220"/>
      <c r="AH260" s="220"/>
      <c r="AI260" s="220"/>
      <c r="AJ260" s="220"/>
      <c r="AK260" s="220"/>
      <c r="AL260" s="220"/>
      <c r="AM260" s="220"/>
      <c r="AN260" s="220"/>
      <c r="AO260" s="220"/>
      <c r="AP260" s="220"/>
      <c r="AQ260" s="224"/>
      <c r="AR260" s="224"/>
      <c r="AS260" s="224"/>
      <c r="AT260" s="224"/>
      <c r="AU260" s="224"/>
      <c r="AV260" s="224"/>
      <c r="AW260" s="224"/>
      <c r="AX260" s="224"/>
      <c r="AY260" s="224"/>
      <c r="AZ260" s="284"/>
      <c r="BA260" s="284"/>
      <c r="BB260" s="284"/>
      <c r="BC260" s="284"/>
      <c r="BD260" s="284"/>
      <c r="BE260" s="284"/>
      <c r="BF260" s="284"/>
      <c r="BG260" s="284"/>
      <c r="BH260" s="284"/>
      <c r="BI260" s="284"/>
      <c r="BJ260" s="284"/>
      <c r="BK260" s="284"/>
    </row>
    <row r="261" ht="14.25" customHeight="1">
      <c r="A261" s="219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5"/>
      <c r="AA261" s="225"/>
      <c r="AB261" s="225"/>
      <c r="AC261" s="225"/>
      <c r="AD261" s="225"/>
      <c r="AE261" s="225"/>
      <c r="AF261" s="225"/>
      <c r="AG261" s="220"/>
      <c r="AH261" s="220"/>
      <c r="AI261" s="220"/>
      <c r="AJ261" s="220"/>
      <c r="AK261" s="220"/>
      <c r="AL261" s="220"/>
      <c r="AM261" s="220"/>
      <c r="AN261" s="220"/>
      <c r="AO261" s="220"/>
      <c r="AP261" s="220"/>
      <c r="AQ261" s="224"/>
      <c r="AR261" s="224"/>
      <c r="AS261" s="224"/>
      <c r="AT261" s="224"/>
      <c r="AU261" s="224"/>
      <c r="AV261" s="224"/>
      <c r="AW261" s="224"/>
      <c r="AX261" s="224"/>
      <c r="AY261" s="224"/>
      <c r="AZ261" s="284"/>
      <c r="BA261" s="284"/>
      <c r="BB261" s="284"/>
      <c r="BC261" s="284"/>
      <c r="BD261" s="284"/>
      <c r="BE261" s="284"/>
      <c r="BF261" s="284"/>
      <c r="BG261" s="284"/>
      <c r="BH261" s="284"/>
      <c r="BI261" s="284"/>
      <c r="BJ261" s="284"/>
      <c r="BK261" s="284"/>
    </row>
    <row r="262" ht="14.25" customHeight="1">
      <c r="A262" s="219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5"/>
      <c r="AA262" s="225"/>
      <c r="AB262" s="225"/>
      <c r="AC262" s="225"/>
      <c r="AD262" s="225"/>
      <c r="AE262" s="225"/>
      <c r="AF262" s="225"/>
      <c r="AG262" s="220"/>
      <c r="AH262" s="220"/>
      <c r="AI262" s="220"/>
      <c r="AJ262" s="220"/>
      <c r="AK262" s="220"/>
      <c r="AL262" s="220"/>
      <c r="AM262" s="220"/>
      <c r="AN262" s="220"/>
      <c r="AO262" s="220"/>
      <c r="AP262" s="220"/>
      <c r="AQ262" s="224"/>
      <c r="AR262" s="224"/>
      <c r="AS262" s="224"/>
      <c r="AT262" s="224"/>
      <c r="AU262" s="224"/>
      <c r="AV262" s="224"/>
      <c r="AW262" s="224"/>
      <c r="AX262" s="224"/>
      <c r="AY262" s="224"/>
      <c r="AZ262" s="284"/>
      <c r="BA262" s="284"/>
      <c r="BB262" s="284"/>
      <c r="BC262" s="284"/>
      <c r="BD262" s="284"/>
      <c r="BE262" s="284"/>
      <c r="BF262" s="284"/>
      <c r="BG262" s="284"/>
      <c r="BH262" s="284"/>
      <c r="BI262" s="284"/>
      <c r="BJ262" s="284"/>
      <c r="BK262" s="284"/>
    </row>
    <row r="263" ht="14.25" customHeight="1">
      <c r="A263" s="219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5"/>
      <c r="AA263" s="225"/>
      <c r="AB263" s="225"/>
      <c r="AC263" s="225"/>
      <c r="AD263" s="225"/>
      <c r="AE263" s="225"/>
      <c r="AF263" s="225"/>
      <c r="AG263" s="220"/>
      <c r="AH263" s="220"/>
      <c r="AI263" s="220"/>
      <c r="AJ263" s="220"/>
      <c r="AK263" s="220"/>
      <c r="AL263" s="220"/>
      <c r="AM263" s="220"/>
      <c r="AN263" s="220"/>
      <c r="AO263" s="220"/>
      <c r="AP263" s="220"/>
      <c r="AQ263" s="224"/>
      <c r="AR263" s="224"/>
      <c r="AS263" s="224"/>
      <c r="AT263" s="224"/>
      <c r="AU263" s="224"/>
      <c r="AV263" s="224"/>
      <c r="AW263" s="224"/>
      <c r="AX263" s="224"/>
      <c r="AY263" s="224"/>
      <c r="AZ263" s="284"/>
      <c r="BA263" s="284"/>
      <c r="BB263" s="284"/>
      <c r="BC263" s="284"/>
      <c r="BD263" s="284"/>
      <c r="BE263" s="284"/>
      <c r="BF263" s="284"/>
      <c r="BG263" s="284"/>
      <c r="BH263" s="284"/>
      <c r="BI263" s="284"/>
      <c r="BJ263" s="284"/>
      <c r="BK263" s="284"/>
    </row>
    <row r="264" ht="14.25" customHeight="1">
      <c r="A264" s="219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5"/>
      <c r="AA264" s="225"/>
      <c r="AB264" s="225"/>
      <c r="AC264" s="225"/>
      <c r="AD264" s="225"/>
      <c r="AE264" s="225"/>
      <c r="AF264" s="225"/>
      <c r="AG264" s="220"/>
      <c r="AH264" s="220"/>
      <c r="AI264" s="220"/>
      <c r="AJ264" s="220"/>
      <c r="AK264" s="220"/>
      <c r="AL264" s="220"/>
      <c r="AM264" s="220"/>
      <c r="AN264" s="220"/>
      <c r="AO264" s="220"/>
      <c r="AP264" s="220"/>
      <c r="AQ264" s="224"/>
      <c r="AR264" s="224"/>
      <c r="AS264" s="224"/>
      <c r="AT264" s="224"/>
      <c r="AU264" s="224"/>
      <c r="AV264" s="224"/>
      <c r="AW264" s="224"/>
      <c r="AX264" s="224"/>
      <c r="AY264" s="224"/>
      <c r="AZ264" s="284"/>
      <c r="BA264" s="284"/>
      <c r="BB264" s="284"/>
      <c r="BC264" s="284"/>
      <c r="BD264" s="284"/>
      <c r="BE264" s="284"/>
      <c r="BF264" s="284"/>
      <c r="BG264" s="284"/>
      <c r="BH264" s="284"/>
      <c r="BI264" s="284"/>
      <c r="BJ264" s="284"/>
      <c r="BK264" s="284"/>
    </row>
    <row r="265" ht="14.25" customHeight="1">
      <c r="A265" s="219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5"/>
      <c r="AA265" s="225"/>
      <c r="AB265" s="225"/>
      <c r="AC265" s="225"/>
      <c r="AD265" s="225"/>
      <c r="AE265" s="225"/>
      <c r="AF265" s="225"/>
      <c r="AG265" s="220"/>
      <c r="AH265" s="220"/>
      <c r="AI265" s="220"/>
      <c r="AJ265" s="220"/>
      <c r="AK265" s="220"/>
      <c r="AL265" s="220"/>
      <c r="AM265" s="220"/>
      <c r="AN265" s="220"/>
      <c r="AO265" s="220"/>
      <c r="AP265" s="220"/>
      <c r="AQ265" s="224"/>
      <c r="AR265" s="224"/>
      <c r="AS265" s="224"/>
      <c r="AT265" s="224"/>
      <c r="AU265" s="224"/>
      <c r="AV265" s="224"/>
      <c r="AW265" s="224"/>
      <c r="AX265" s="224"/>
      <c r="AY265" s="224"/>
      <c r="AZ265" s="284"/>
      <c r="BA265" s="284"/>
      <c r="BB265" s="284"/>
      <c r="BC265" s="284"/>
      <c r="BD265" s="284"/>
      <c r="BE265" s="284"/>
      <c r="BF265" s="284"/>
      <c r="BG265" s="284"/>
      <c r="BH265" s="284"/>
      <c r="BI265" s="284"/>
      <c r="BJ265" s="284"/>
      <c r="BK265" s="284"/>
    </row>
    <row r="266" ht="14.25" customHeight="1">
      <c r="A266" s="219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5"/>
      <c r="AA266" s="225"/>
      <c r="AB266" s="225"/>
      <c r="AC266" s="225"/>
      <c r="AD266" s="225"/>
      <c r="AE266" s="225"/>
      <c r="AF266" s="225"/>
      <c r="AG266" s="220"/>
      <c r="AH266" s="220"/>
      <c r="AI266" s="220"/>
      <c r="AJ266" s="220"/>
      <c r="AK266" s="220"/>
      <c r="AL266" s="220"/>
      <c r="AM266" s="220"/>
      <c r="AN266" s="220"/>
      <c r="AO266" s="220"/>
      <c r="AP266" s="220"/>
      <c r="AQ266" s="224"/>
      <c r="AR266" s="224"/>
      <c r="AS266" s="224"/>
      <c r="AT266" s="224"/>
      <c r="AU266" s="224"/>
      <c r="AV266" s="224"/>
      <c r="AW266" s="224"/>
      <c r="AX266" s="224"/>
      <c r="AY266" s="224"/>
      <c r="AZ266" s="284"/>
      <c r="BA266" s="284"/>
      <c r="BB266" s="284"/>
      <c r="BC266" s="284"/>
      <c r="BD266" s="284"/>
      <c r="BE266" s="284"/>
      <c r="BF266" s="284"/>
      <c r="BG266" s="284"/>
      <c r="BH266" s="284"/>
      <c r="BI266" s="284"/>
      <c r="BJ266" s="284"/>
      <c r="BK266" s="284"/>
    </row>
    <row r="267" ht="14.25" customHeight="1">
      <c r="A267" s="219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5"/>
      <c r="AA267" s="225"/>
      <c r="AB267" s="225"/>
      <c r="AC267" s="225"/>
      <c r="AD267" s="225"/>
      <c r="AE267" s="225"/>
      <c r="AF267" s="225"/>
      <c r="AG267" s="220"/>
      <c r="AH267" s="220"/>
      <c r="AI267" s="220"/>
      <c r="AJ267" s="220"/>
      <c r="AK267" s="220"/>
      <c r="AL267" s="220"/>
      <c r="AM267" s="220"/>
      <c r="AN267" s="220"/>
      <c r="AO267" s="220"/>
      <c r="AP267" s="220"/>
      <c r="AQ267" s="224"/>
      <c r="AR267" s="224"/>
      <c r="AS267" s="224"/>
      <c r="AT267" s="224"/>
      <c r="AU267" s="224"/>
      <c r="AV267" s="224"/>
      <c r="AW267" s="224"/>
      <c r="AX267" s="224"/>
      <c r="AY267" s="224"/>
      <c r="AZ267" s="284"/>
      <c r="BA267" s="284"/>
      <c r="BB267" s="284"/>
      <c r="BC267" s="284"/>
      <c r="BD267" s="284"/>
      <c r="BE267" s="284"/>
      <c r="BF267" s="284"/>
      <c r="BG267" s="284"/>
      <c r="BH267" s="284"/>
      <c r="BI267" s="284"/>
      <c r="BJ267" s="284"/>
      <c r="BK267" s="284"/>
    </row>
    <row r="268" ht="14.25" customHeight="1">
      <c r="A268" s="219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5"/>
      <c r="AA268" s="225"/>
      <c r="AB268" s="225"/>
      <c r="AC268" s="225"/>
      <c r="AD268" s="225"/>
      <c r="AE268" s="225"/>
      <c r="AF268" s="225"/>
      <c r="AG268" s="220"/>
      <c r="AH268" s="220"/>
      <c r="AI268" s="220"/>
      <c r="AJ268" s="220"/>
      <c r="AK268" s="220"/>
      <c r="AL268" s="220"/>
      <c r="AM268" s="220"/>
      <c r="AN268" s="220"/>
      <c r="AO268" s="220"/>
      <c r="AP268" s="220"/>
      <c r="AQ268" s="224"/>
      <c r="AR268" s="224"/>
      <c r="AS268" s="224"/>
      <c r="AT268" s="224"/>
      <c r="AU268" s="224"/>
      <c r="AV268" s="224"/>
      <c r="AW268" s="224"/>
      <c r="AX268" s="224"/>
      <c r="AY268" s="224"/>
      <c r="AZ268" s="284"/>
      <c r="BA268" s="284"/>
      <c r="BB268" s="284"/>
      <c r="BC268" s="284"/>
      <c r="BD268" s="284"/>
      <c r="BE268" s="284"/>
      <c r="BF268" s="284"/>
      <c r="BG268" s="284"/>
      <c r="BH268" s="284"/>
      <c r="BI268" s="284"/>
      <c r="BJ268" s="284"/>
      <c r="BK268" s="284"/>
    </row>
    <row r="269" ht="14.25" customHeight="1">
      <c r="A269" s="219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5"/>
      <c r="AA269" s="225"/>
      <c r="AB269" s="225"/>
      <c r="AC269" s="225"/>
      <c r="AD269" s="225"/>
      <c r="AE269" s="225"/>
      <c r="AF269" s="225"/>
      <c r="AG269" s="220"/>
      <c r="AH269" s="220"/>
      <c r="AI269" s="220"/>
      <c r="AJ269" s="220"/>
      <c r="AK269" s="220"/>
      <c r="AL269" s="220"/>
      <c r="AM269" s="220"/>
      <c r="AN269" s="220"/>
      <c r="AO269" s="220"/>
      <c r="AP269" s="220"/>
      <c r="AQ269" s="224"/>
      <c r="AR269" s="224"/>
      <c r="AS269" s="224"/>
      <c r="AT269" s="224"/>
      <c r="AU269" s="224"/>
      <c r="AV269" s="224"/>
      <c r="AW269" s="224"/>
      <c r="AX269" s="224"/>
      <c r="AY269" s="224"/>
      <c r="AZ269" s="284"/>
      <c r="BA269" s="284"/>
      <c r="BB269" s="284"/>
      <c r="BC269" s="284"/>
      <c r="BD269" s="284"/>
      <c r="BE269" s="284"/>
      <c r="BF269" s="284"/>
      <c r="BG269" s="284"/>
      <c r="BH269" s="284"/>
      <c r="BI269" s="284"/>
      <c r="BJ269" s="284"/>
      <c r="BK269" s="284"/>
    </row>
    <row r="270" ht="14.25" customHeight="1">
      <c r="A270" s="219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5"/>
      <c r="AA270" s="225"/>
      <c r="AB270" s="225"/>
      <c r="AC270" s="225"/>
      <c r="AD270" s="225"/>
      <c r="AE270" s="225"/>
      <c r="AF270" s="225"/>
      <c r="AG270" s="220"/>
      <c r="AH270" s="220"/>
      <c r="AI270" s="220"/>
      <c r="AJ270" s="220"/>
      <c r="AK270" s="220"/>
      <c r="AL270" s="220"/>
      <c r="AM270" s="220"/>
      <c r="AN270" s="220"/>
      <c r="AO270" s="220"/>
      <c r="AP270" s="220"/>
      <c r="AQ270" s="224"/>
      <c r="AR270" s="224"/>
      <c r="AS270" s="224"/>
      <c r="AT270" s="224"/>
      <c r="AU270" s="224"/>
      <c r="AV270" s="224"/>
      <c r="AW270" s="224"/>
      <c r="AX270" s="224"/>
      <c r="AY270" s="224"/>
      <c r="AZ270" s="284"/>
      <c r="BA270" s="284"/>
      <c r="BB270" s="284"/>
      <c r="BC270" s="284"/>
      <c r="BD270" s="284"/>
      <c r="BE270" s="284"/>
      <c r="BF270" s="284"/>
      <c r="BG270" s="284"/>
      <c r="BH270" s="284"/>
      <c r="BI270" s="284"/>
      <c r="BJ270" s="284"/>
      <c r="BK270" s="284"/>
    </row>
    <row r="271" ht="14.25" customHeight="1">
      <c r="A271" s="219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5"/>
      <c r="AA271" s="225"/>
      <c r="AB271" s="225"/>
      <c r="AC271" s="225"/>
      <c r="AD271" s="225"/>
      <c r="AE271" s="225"/>
      <c r="AF271" s="225"/>
      <c r="AG271" s="220"/>
      <c r="AH271" s="220"/>
      <c r="AI271" s="220"/>
      <c r="AJ271" s="220"/>
      <c r="AK271" s="220"/>
      <c r="AL271" s="220"/>
      <c r="AM271" s="220"/>
      <c r="AN271" s="220"/>
      <c r="AO271" s="220"/>
      <c r="AP271" s="220"/>
      <c r="AQ271" s="224"/>
      <c r="AR271" s="224"/>
      <c r="AS271" s="224"/>
      <c r="AT271" s="224"/>
      <c r="AU271" s="224"/>
      <c r="AV271" s="224"/>
      <c r="AW271" s="224"/>
      <c r="AX271" s="224"/>
      <c r="AY271" s="224"/>
      <c r="AZ271" s="284"/>
      <c r="BA271" s="284"/>
      <c r="BB271" s="284"/>
      <c r="BC271" s="284"/>
      <c r="BD271" s="284"/>
      <c r="BE271" s="284"/>
      <c r="BF271" s="284"/>
      <c r="BG271" s="284"/>
      <c r="BH271" s="284"/>
      <c r="BI271" s="284"/>
      <c r="BJ271" s="284"/>
      <c r="BK271" s="284"/>
    </row>
    <row r="272" ht="14.25" customHeight="1">
      <c r="A272" s="219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5"/>
      <c r="AA272" s="225"/>
      <c r="AB272" s="225"/>
      <c r="AC272" s="225"/>
      <c r="AD272" s="225"/>
      <c r="AE272" s="225"/>
      <c r="AF272" s="225"/>
      <c r="AG272" s="220"/>
      <c r="AH272" s="220"/>
      <c r="AI272" s="220"/>
      <c r="AJ272" s="220"/>
      <c r="AK272" s="220"/>
      <c r="AL272" s="220"/>
      <c r="AM272" s="220"/>
      <c r="AN272" s="220"/>
      <c r="AO272" s="220"/>
      <c r="AP272" s="220"/>
      <c r="AQ272" s="224"/>
      <c r="AR272" s="224"/>
      <c r="AS272" s="224"/>
      <c r="AT272" s="224"/>
      <c r="AU272" s="224"/>
      <c r="AV272" s="224"/>
      <c r="AW272" s="224"/>
      <c r="AX272" s="224"/>
      <c r="AY272" s="224"/>
      <c r="AZ272" s="284"/>
      <c r="BA272" s="284"/>
      <c r="BB272" s="284"/>
      <c r="BC272" s="284"/>
      <c r="BD272" s="284"/>
      <c r="BE272" s="284"/>
      <c r="BF272" s="284"/>
      <c r="BG272" s="284"/>
      <c r="BH272" s="284"/>
      <c r="BI272" s="284"/>
      <c r="BJ272" s="284"/>
      <c r="BK272" s="284"/>
    </row>
    <row r="273" ht="14.25" customHeight="1">
      <c r="A273" s="219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5"/>
      <c r="AA273" s="225"/>
      <c r="AB273" s="225"/>
      <c r="AC273" s="225"/>
      <c r="AD273" s="225"/>
      <c r="AE273" s="225"/>
      <c r="AF273" s="225"/>
      <c r="AG273" s="220"/>
      <c r="AH273" s="220"/>
      <c r="AI273" s="220"/>
      <c r="AJ273" s="220"/>
      <c r="AK273" s="220"/>
      <c r="AL273" s="220"/>
      <c r="AM273" s="220"/>
      <c r="AN273" s="220"/>
      <c r="AO273" s="220"/>
      <c r="AP273" s="220"/>
      <c r="AQ273" s="224"/>
      <c r="AR273" s="224"/>
      <c r="AS273" s="224"/>
      <c r="AT273" s="224"/>
      <c r="AU273" s="224"/>
      <c r="AV273" s="224"/>
      <c r="AW273" s="224"/>
      <c r="AX273" s="224"/>
      <c r="AY273" s="224"/>
      <c r="AZ273" s="284"/>
      <c r="BA273" s="284"/>
      <c r="BB273" s="284"/>
      <c r="BC273" s="284"/>
      <c r="BD273" s="284"/>
      <c r="BE273" s="284"/>
      <c r="BF273" s="284"/>
      <c r="BG273" s="284"/>
      <c r="BH273" s="284"/>
      <c r="BI273" s="284"/>
      <c r="BJ273" s="284"/>
      <c r="BK273" s="284"/>
    </row>
    <row r="274" ht="14.25" customHeight="1">
      <c r="A274" s="219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5"/>
      <c r="AA274" s="225"/>
      <c r="AB274" s="225"/>
      <c r="AC274" s="225"/>
      <c r="AD274" s="225"/>
      <c r="AE274" s="225"/>
      <c r="AF274" s="225"/>
      <c r="AG274" s="220"/>
      <c r="AH274" s="220"/>
      <c r="AI274" s="220"/>
      <c r="AJ274" s="220"/>
      <c r="AK274" s="220"/>
      <c r="AL274" s="220"/>
      <c r="AM274" s="220"/>
      <c r="AN274" s="220"/>
      <c r="AO274" s="220"/>
      <c r="AP274" s="220"/>
      <c r="AQ274" s="224"/>
      <c r="AR274" s="224"/>
      <c r="AS274" s="224"/>
      <c r="AT274" s="224"/>
      <c r="AU274" s="224"/>
      <c r="AV274" s="224"/>
      <c r="AW274" s="224"/>
      <c r="AX274" s="224"/>
      <c r="AY274" s="224"/>
      <c r="AZ274" s="284"/>
      <c r="BA274" s="284"/>
      <c r="BB274" s="284"/>
      <c r="BC274" s="284"/>
      <c r="BD274" s="284"/>
      <c r="BE274" s="284"/>
      <c r="BF274" s="284"/>
      <c r="BG274" s="284"/>
      <c r="BH274" s="284"/>
      <c r="BI274" s="284"/>
      <c r="BJ274" s="284"/>
      <c r="BK274" s="284"/>
    </row>
    <row r="275" ht="14.25" customHeight="1">
      <c r="A275" s="219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5"/>
      <c r="AA275" s="225"/>
      <c r="AB275" s="225"/>
      <c r="AC275" s="225"/>
      <c r="AD275" s="225"/>
      <c r="AE275" s="225"/>
      <c r="AF275" s="225"/>
      <c r="AG275" s="220"/>
      <c r="AH275" s="220"/>
      <c r="AI275" s="220"/>
      <c r="AJ275" s="220"/>
      <c r="AK275" s="220"/>
      <c r="AL275" s="220"/>
      <c r="AM275" s="220"/>
      <c r="AN275" s="220"/>
      <c r="AO275" s="220"/>
      <c r="AP275" s="220"/>
      <c r="AQ275" s="224"/>
      <c r="AR275" s="224"/>
      <c r="AS275" s="224"/>
      <c r="AT275" s="224"/>
      <c r="AU275" s="224"/>
      <c r="AV275" s="224"/>
      <c r="AW275" s="224"/>
      <c r="AX275" s="224"/>
      <c r="AY275" s="224"/>
      <c r="AZ275" s="284"/>
      <c r="BA275" s="284"/>
      <c r="BB275" s="284"/>
      <c r="BC275" s="284"/>
      <c r="BD275" s="284"/>
      <c r="BE275" s="284"/>
      <c r="BF275" s="284"/>
      <c r="BG275" s="284"/>
      <c r="BH275" s="284"/>
      <c r="BI275" s="284"/>
      <c r="BJ275" s="284"/>
      <c r="BK275" s="284"/>
    </row>
    <row r="276" ht="14.25" customHeight="1">
      <c r="A276" s="219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5"/>
      <c r="AA276" s="225"/>
      <c r="AB276" s="225"/>
      <c r="AC276" s="225"/>
      <c r="AD276" s="225"/>
      <c r="AE276" s="225"/>
      <c r="AF276" s="225"/>
      <c r="AG276" s="220"/>
      <c r="AH276" s="220"/>
      <c r="AI276" s="220"/>
      <c r="AJ276" s="220"/>
      <c r="AK276" s="220"/>
      <c r="AL276" s="220"/>
      <c r="AM276" s="220"/>
      <c r="AN276" s="220"/>
      <c r="AO276" s="220"/>
      <c r="AP276" s="220"/>
      <c r="AQ276" s="224"/>
      <c r="AR276" s="224"/>
      <c r="AS276" s="224"/>
      <c r="AT276" s="224"/>
      <c r="AU276" s="224"/>
      <c r="AV276" s="224"/>
      <c r="AW276" s="224"/>
      <c r="AX276" s="224"/>
      <c r="AY276" s="224"/>
      <c r="AZ276" s="284"/>
      <c r="BA276" s="284"/>
      <c r="BB276" s="284"/>
      <c r="BC276" s="284"/>
      <c r="BD276" s="284"/>
      <c r="BE276" s="284"/>
      <c r="BF276" s="284"/>
      <c r="BG276" s="284"/>
      <c r="BH276" s="284"/>
      <c r="BI276" s="284"/>
      <c r="BJ276" s="284"/>
      <c r="BK276" s="284"/>
    </row>
    <row r="277" ht="14.25" customHeight="1">
      <c r="A277" s="219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5"/>
      <c r="AA277" s="225"/>
      <c r="AB277" s="225"/>
      <c r="AC277" s="225"/>
      <c r="AD277" s="225"/>
      <c r="AE277" s="225"/>
      <c r="AF277" s="225"/>
      <c r="AG277" s="220"/>
      <c r="AH277" s="220"/>
      <c r="AI277" s="220"/>
      <c r="AJ277" s="220"/>
      <c r="AK277" s="220"/>
      <c r="AL277" s="220"/>
      <c r="AM277" s="220"/>
      <c r="AN277" s="220"/>
      <c r="AO277" s="220"/>
      <c r="AP277" s="220"/>
      <c r="AQ277" s="224"/>
      <c r="AR277" s="224"/>
      <c r="AS277" s="224"/>
      <c r="AT277" s="224"/>
      <c r="AU277" s="224"/>
      <c r="AV277" s="224"/>
      <c r="AW277" s="224"/>
      <c r="AX277" s="224"/>
      <c r="AY277" s="224"/>
      <c r="AZ277" s="284"/>
      <c r="BA277" s="284"/>
      <c r="BB277" s="284"/>
      <c r="BC277" s="284"/>
      <c r="BD277" s="284"/>
      <c r="BE277" s="284"/>
      <c r="BF277" s="284"/>
      <c r="BG277" s="284"/>
      <c r="BH277" s="284"/>
      <c r="BI277" s="284"/>
      <c r="BJ277" s="284"/>
      <c r="BK277" s="284"/>
    </row>
    <row r="278" ht="14.25" customHeight="1">
      <c r="A278" s="219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5"/>
      <c r="AA278" s="225"/>
      <c r="AB278" s="225"/>
      <c r="AC278" s="225"/>
      <c r="AD278" s="225"/>
      <c r="AE278" s="225"/>
      <c r="AF278" s="225"/>
      <c r="AG278" s="220"/>
      <c r="AH278" s="220"/>
      <c r="AI278" s="220"/>
      <c r="AJ278" s="220"/>
      <c r="AK278" s="220"/>
      <c r="AL278" s="220"/>
      <c r="AM278" s="220"/>
      <c r="AN278" s="220"/>
      <c r="AO278" s="220"/>
      <c r="AP278" s="220"/>
      <c r="AQ278" s="224"/>
      <c r="AR278" s="224"/>
      <c r="AS278" s="224"/>
      <c r="AT278" s="224"/>
      <c r="AU278" s="224"/>
      <c r="AV278" s="224"/>
      <c r="AW278" s="224"/>
      <c r="AX278" s="224"/>
      <c r="AY278" s="224"/>
      <c r="AZ278" s="284"/>
      <c r="BA278" s="284"/>
      <c r="BB278" s="284"/>
      <c r="BC278" s="284"/>
      <c r="BD278" s="284"/>
      <c r="BE278" s="284"/>
      <c r="BF278" s="284"/>
      <c r="BG278" s="284"/>
      <c r="BH278" s="284"/>
      <c r="BI278" s="284"/>
      <c r="BJ278" s="284"/>
      <c r="BK278" s="284"/>
    </row>
    <row r="279" ht="14.25" customHeight="1">
      <c r="A279" s="219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5"/>
      <c r="AA279" s="225"/>
      <c r="AB279" s="225"/>
      <c r="AC279" s="225"/>
      <c r="AD279" s="225"/>
      <c r="AE279" s="225"/>
      <c r="AF279" s="225"/>
      <c r="AG279" s="220"/>
      <c r="AH279" s="220"/>
      <c r="AI279" s="220"/>
      <c r="AJ279" s="220"/>
      <c r="AK279" s="220"/>
      <c r="AL279" s="220"/>
      <c r="AM279" s="220"/>
      <c r="AN279" s="220"/>
      <c r="AO279" s="220"/>
      <c r="AP279" s="220"/>
      <c r="AQ279" s="224"/>
      <c r="AR279" s="224"/>
      <c r="AS279" s="224"/>
      <c r="AT279" s="224"/>
      <c r="AU279" s="224"/>
      <c r="AV279" s="224"/>
      <c r="AW279" s="224"/>
      <c r="AX279" s="224"/>
      <c r="AY279" s="224"/>
      <c r="AZ279" s="284"/>
      <c r="BA279" s="284"/>
      <c r="BB279" s="284"/>
      <c r="BC279" s="284"/>
      <c r="BD279" s="284"/>
      <c r="BE279" s="284"/>
      <c r="BF279" s="284"/>
      <c r="BG279" s="284"/>
      <c r="BH279" s="284"/>
      <c r="BI279" s="284"/>
      <c r="BJ279" s="284"/>
      <c r="BK279" s="284"/>
    </row>
    <row r="280" ht="14.25" customHeight="1">
      <c r="A280" s="219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5"/>
      <c r="AA280" s="225"/>
      <c r="AB280" s="225"/>
      <c r="AC280" s="225"/>
      <c r="AD280" s="225"/>
      <c r="AE280" s="225"/>
      <c r="AF280" s="225"/>
      <c r="AG280" s="220"/>
      <c r="AH280" s="220"/>
      <c r="AI280" s="220"/>
      <c r="AJ280" s="220"/>
      <c r="AK280" s="220"/>
      <c r="AL280" s="220"/>
      <c r="AM280" s="220"/>
      <c r="AN280" s="220"/>
      <c r="AO280" s="220"/>
      <c r="AP280" s="220"/>
      <c r="AQ280" s="224"/>
      <c r="AR280" s="224"/>
      <c r="AS280" s="224"/>
      <c r="AT280" s="224"/>
      <c r="AU280" s="224"/>
      <c r="AV280" s="224"/>
      <c r="AW280" s="224"/>
      <c r="AX280" s="224"/>
      <c r="AY280" s="224"/>
      <c r="AZ280" s="284"/>
      <c r="BA280" s="284"/>
      <c r="BB280" s="284"/>
      <c r="BC280" s="284"/>
      <c r="BD280" s="284"/>
      <c r="BE280" s="284"/>
      <c r="BF280" s="284"/>
      <c r="BG280" s="284"/>
      <c r="BH280" s="284"/>
      <c r="BI280" s="284"/>
      <c r="BJ280" s="284"/>
      <c r="BK280" s="284"/>
    </row>
    <row r="281" ht="14.25" customHeight="1">
      <c r="A281" s="219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5"/>
      <c r="AA281" s="225"/>
      <c r="AB281" s="225"/>
      <c r="AC281" s="225"/>
      <c r="AD281" s="225"/>
      <c r="AE281" s="225"/>
      <c r="AF281" s="225"/>
      <c r="AG281" s="220"/>
      <c r="AH281" s="220"/>
      <c r="AI281" s="220"/>
      <c r="AJ281" s="220"/>
      <c r="AK281" s="220"/>
      <c r="AL281" s="220"/>
      <c r="AM281" s="220"/>
      <c r="AN281" s="220"/>
      <c r="AO281" s="220"/>
      <c r="AP281" s="220"/>
      <c r="AQ281" s="224"/>
      <c r="AR281" s="224"/>
      <c r="AS281" s="224"/>
      <c r="AT281" s="224"/>
      <c r="AU281" s="224"/>
      <c r="AV281" s="224"/>
      <c r="AW281" s="224"/>
      <c r="AX281" s="224"/>
      <c r="AY281" s="224"/>
      <c r="AZ281" s="284"/>
      <c r="BA281" s="284"/>
      <c r="BB281" s="284"/>
      <c r="BC281" s="284"/>
      <c r="BD281" s="284"/>
      <c r="BE281" s="284"/>
      <c r="BF281" s="284"/>
      <c r="BG281" s="284"/>
      <c r="BH281" s="284"/>
      <c r="BI281" s="284"/>
      <c r="BJ281" s="284"/>
      <c r="BK281" s="284"/>
    </row>
    <row r="282" ht="14.25" customHeight="1">
      <c r="A282" s="219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5"/>
      <c r="AA282" s="225"/>
      <c r="AB282" s="225"/>
      <c r="AC282" s="225"/>
      <c r="AD282" s="225"/>
      <c r="AE282" s="225"/>
      <c r="AF282" s="225"/>
      <c r="AG282" s="220"/>
      <c r="AH282" s="220"/>
      <c r="AI282" s="220"/>
      <c r="AJ282" s="220"/>
      <c r="AK282" s="220"/>
      <c r="AL282" s="220"/>
      <c r="AM282" s="220"/>
      <c r="AN282" s="220"/>
      <c r="AO282" s="220"/>
      <c r="AP282" s="220"/>
      <c r="AQ282" s="224"/>
      <c r="AR282" s="224"/>
      <c r="AS282" s="224"/>
      <c r="AT282" s="224"/>
      <c r="AU282" s="224"/>
      <c r="AV282" s="224"/>
      <c r="AW282" s="224"/>
      <c r="AX282" s="224"/>
      <c r="AY282" s="224"/>
      <c r="AZ282" s="284"/>
      <c r="BA282" s="284"/>
      <c r="BB282" s="284"/>
      <c r="BC282" s="284"/>
      <c r="BD282" s="284"/>
      <c r="BE282" s="284"/>
      <c r="BF282" s="284"/>
      <c r="BG282" s="284"/>
      <c r="BH282" s="284"/>
      <c r="BI282" s="284"/>
      <c r="BJ282" s="284"/>
      <c r="BK282" s="284"/>
    </row>
    <row r="283" ht="14.25" customHeight="1">
      <c r="A283" s="219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5"/>
      <c r="AA283" s="225"/>
      <c r="AB283" s="225"/>
      <c r="AC283" s="225"/>
      <c r="AD283" s="225"/>
      <c r="AE283" s="225"/>
      <c r="AF283" s="225"/>
      <c r="AG283" s="220"/>
      <c r="AH283" s="220"/>
      <c r="AI283" s="220"/>
      <c r="AJ283" s="220"/>
      <c r="AK283" s="220"/>
      <c r="AL283" s="220"/>
      <c r="AM283" s="220"/>
      <c r="AN283" s="220"/>
      <c r="AO283" s="220"/>
      <c r="AP283" s="220"/>
      <c r="AQ283" s="224"/>
      <c r="AR283" s="224"/>
      <c r="AS283" s="224"/>
      <c r="AT283" s="224"/>
      <c r="AU283" s="224"/>
      <c r="AV283" s="224"/>
      <c r="AW283" s="224"/>
      <c r="AX283" s="224"/>
      <c r="AY283" s="224"/>
      <c r="AZ283" s="284"/>
      <c r="BA283" s="284"/>
      <c r="BB283" s="284"/>
      <c r="BC283" s="284"/>
      <c r="BD283" s="284"/>
      <c r="BE283" s="284"/>
      <c r="BF283" s="284"/>
      <c r="BG283" s="284"/>
      <c r="BH283" s="284"/>
      <c r="BI283" s="284"/>
      <c r="BJ283" s="284"/>
      <c r="BK283" s="284"/>
    </row>
    <row r="284" ht="14.25" customHeight="1">
      <c r="A284" s="219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5"/>
      <c r="AA284" s="225"/>
      <c r="AB284" s="225"/>
      <c r="AC284" s="225"/>
      <c r="AD284" s="225"/>
      <c r="AE284" s="225"/>
      <c r="AF284" s="225"/>
      <c r="AG284" s="220"/>
      <c r="AH284" s="220"/>
      <c r="AI284" s="220"/>
      <c r="AJ284" s="220"/>
      <c r="AK284" s="220"/>
      <c r="AL284" s="220"/>
      <c r="AM284" s="220"/>
      <c r="AN284" s="220"/>
      <c r="AO284" s="220"/>
      <c r="AP284" s="220"/>
      <c r="AQ284" s="224"/>
      <c r="AR284" s="224"/>
      <c r="AS284" s="224"/>
      <c r="AT284" s="224"/>
      <c r="AU284" s="224"/>
      <c r="AV284" s="224"/>
      <c r="AW284" s="224"/>
      <c r="AX284" s="224"/>
      <c r="AY284" s="224"/>
      <c r="AZ284" s="284"/>
      <c r="BA284" s="284"/>
      <c r="BB284" s="284"/>
      <c r="BC284" s="284"/>
      <c r="BD284" s="284"/>
      <c r="BE284" s="284"/>
      <c r="BF284" s="284"/>
      <c r="BG284" s="284"/>
      <c r="BH284" s="284"/>
      <c r="BI284" s="284"/>
      <c r="BJ284" s="284"/>
      <c r="BK284" s="284"/>
    </row>
    <row r="285" ht="14.25" customHeight="1">
      <c r="A285" s="219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5"/>
      <c r="AA285" s="225"/>
      <c r="AB285" s="225"/>
      <c r="AC285" s="225"/>
      <c r="AD285" s="225"/>
      <c r="AE285" s="225"/>
      <c r="AF285" s="225"/>
      <c r="AG285" s="220"/>
      <c r="AH285" s="220"/>
      <c r="AI285" s="220"/>
      <c r="AJ285" s="220"/>
      <c r="AK285" s="220"/>
      <c r="AL285" s="220"/>
      <c r="AM285" s="220"/>
      <c r="AN285" s="220"/>
      <c r="AO285" s="220"/>
      <c r="AP285" s="220"/>
      <c r="AQ285" s="224"/>
      <c r="AR285" s="224"/>
      <c r="AS285" s="224"/>
      <c r="AT285" s="224"/>
      <c r="AU285" s="224"/>
      <c r="AV285" s="224"/>
      <c r="AW285" s="224"/>
      <c r="AX285" s="224"/>
      <c r="AY285" s="224"/>
      <c r="AZ285" s="284"/>
      <c r="BA285" s="284"/>
      <c r="BB285" s="284"/>
      <c r="BC285" s="284"/>
      <c r="BD285" s="284"/>
      <c r="BE285" s="284"/>
      <c r="BF285" s="284"/>
      <c r="BG285" s="284"/>
      <c r="BH285" s="284"/>
      <c r="BI285" s="284"/>
      <c r="BJ285" s="284"/>
      <c r="BK285" s="284"/>
    </row>
    <row r="286" ht="14.25" customHeight="1">
      <c r="A286" s="219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5"/>
      <c r="AA286" s="225"/>
      <c r="AB286" s="225"/>
      <c r="AC286" s="225"/>
      <c r="AD286" s="225"/>
      <c r="AE286" s="225"/>
      <c r="AF286" s="225"/>
      <c r="AG286" s="220"/>
      <c r="AH286" s="220"/>
      <c r="AI286" s="220"/>
      <c r="AJ286" s="220"/>
      <c r="AK286" s="220"/>
      <c r="AL286" s="220"/>
      <c r="AM286" s="220"/>
      <c r="AN286" s="220"/>
      <c r="AO286" s="220"/>
      <c r="AP286" s="220"/>
      <c r="AQ286" s="224"/>
      <c r="AR286" s="224"/>
      <c r="AS286" s="224"/>
      <c r="AT286" s="224"/>
      <c r="AU286" s="224"/>
      <c r="AV286" s="224"/>
      <c r="AW286" s="224"/>
      <c r="AX286" s="224"/>
      <c r="AY286" s="224"/>
      <c r="AZ286" s="284"/>
      <c r="BA286" s="284"/>
      <c r="BB286" s="284"/>
      <c r="BC286" s="284"/>
      <c r="BD286" s="284"/>
      <c r="BE286" s="284"/>
      <c r="BF286" s="284"/>
      <c r="BG286" s="284"/>
      <c r="BH286" s="284"/>
      <c r="BI286" s="284"/>
      <c r="BJ286" s="284"/>
      <c r="BK286" s="284"/>
    </row>
    <row r="287" ht="14.25" customHeight="1">
      <c r="A287" s="219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5"/>
      <c r="AA287" s="225"/>
      <c r="AB287" s="225"/>
      <c r="AC287" s="225"/>
      <c r="AD287" s="225"/>
      <c r="AE287" s="225"/>
      <c r="AF287" s="225"/>
      <c r="AG287" s="220"/>
      <c r="AH287" s="220"/>
      <c r="AI287" s="220"/>
      <c r="AJ287" s="220"/>
      <c r="AK287" s="220"/>
      <c r="AL287" s="220"/>
      <c r="AM287" s="220"/>
      <c r="AN287" s="220"/>
      <c r="AO287" s="220"/>
      <c r="AP287" s="220"/>
      <c r="AQ287" s="224"/>
      <c r="AR287" s="224"/>
      <c r="AS287" s="224"/>
      <c r="AT287" s="224"/>
      <c r="AU287" s="224"/>
      <c r="AV287" s="224"/>
      <c r="AW287" s="224"/>
      <c r="AX287" s="224"/>
      <c r="AY287" s="224"/>
      <c r="AZ287" s="284"/>
      <c r="BA287" s="284"/>
      <c r="BB287" s="284"/>
      <c r="BC287" s="284"/>
      <c r="BD287" s="284"/>
      <c r="BE287" s="284"/>
      <c r="BF287" s="284"/>
      <c r="BG287" s="284"/>
      <c r="BH287" s="284"/>
      <c r="BI287" s="284"/>
      <c r="BJ287" s="284"/>
      <c r="BK287" s="284"/>
    </row>
    <row r="288" ht="14.25" customHeight="1">
      <c r="A288" s="219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5"/>
      <c r="AA288" s="225"/>
      <c r="AB288" s="225"/>
      <c r="AC288" s="225"/>
      <c r="AD288" s="225"/>
      <c r="AE288" s="225"/>
      <c r="AF288" s="225"/>
      <c r="AG288" s="220"/>
      <c r="AH288" s="220"/>
      <c r="AI288" s="220"/>
      <c r="AJ288" s="220"/>
      <c r="AK288" s="220"/>
      <c r="AL288" s="220"/>
      <c r="AM288" s="220"/>
      <c r="AN288" s="220"/>
      <c r="AO288" s="220"/>
      <c r="AP288" s="220"/>
      <c r="AQ288" s="224"/>
      <c r="AR288" s="224"/>
      <c r="AS288" s="224"/>
      <c r="AT288" s="224"/>
      <c r="AU288" s="224"/>
      <c r="AV288" s="224"/>
      <c r="AW288" s="224"/>
      <c r="AX288" s="224"/>
      <c r="AY288" s="224"/>
      <c r="AZ288" s="284"/>
      <c r="BA288" s="284"/>
      <c r="BB288" s="284"/>
      <c r="BC288" s="284"/>
      <c r="BD288" s="284"/>
      <c r="BE288" s="284"/>
      <c r="BF288" s="284"/>
      <c r="BG288" s="284"/>
      <c r="BH288" s="284"/>
      <c r="BI288" s="284"/>
      <c r="BJ288" s="284"/>
      <c r="BK288" s="284"/>
    </row>
    <row r="289" ht="14.25" customHeight="1">
      <c r="A289" s="219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5"/>
      <c r="AA289" s="225"/>
      <c r="AB289" s="225"/>
      <c r="AC289" s="225"/>
      <c r="AD289" s="225"/>
      <c r="AE289" s="225"/>
      <c r="AF289" s="225"/>
      <c r="AG289" s="220"/>
      <c r="AH289" s="220"/>
      <c r="AI289" s="220"/>
      <c r="AJ289" s="220"/>
      <c r="AK289" s="220"/>
      <c r="AL289" s="220"/>
      <c r="AM289" s="220"/>
      <c r="AN289" s="220"/>
      <c r="AO289" s="220"/>
      <c r="AP289" s="220"/>
      <c r="AQ289" s="224"/>
      <c r="AR289" s="224"/>
      <c r="AS289" s="224"/>
      <c r="AT289" s="224"/>
      <c r="AU289" s="224"/>
      <c r="AV289" s="224"/>
      <c r="AW289" s="224"/>
      <c r="AX289" s="224"/>
      <c r="AY289" s="224"/>
      <c r="AZ289" s="284"/>
      <c r="BA289" s="284"/>
      <c r="BB289" s="284"/>
      <c r="BC289" s="284"/>
      <c r="BD289" s="284"/>
      <c r="BE289" s="284"/>
      <c r="BF289" s="284"/>
      <c r="BG289" s="284"/>
      <c r="BH289" s="284"/>
      <c r="BI289" s="284"/>
      <c r="BJ289" s="284"/>
      <c r="BK289" s="284"/>
    </row>
    <row r="290" ht="14.25" customHeight="1">
      <c r="A290" s="219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5"/>
      <c r="AA290" s="225"/>
      <c r="AB290" s="225"/>
      <c r="AC290" s="225"/>
      <c r="AD290" s="225"/>
      <c r="AE290" s="225"/>
      <c r="AF290" s="225"/>
      <c r="AG290" s="220"/>
      <c r="AH290" s="220"/>
      <c r="AI290" s="220"/>
      <c r="AJ290" s="220"/>
      <c r="AK290" s="220"/>
      <c r="AL290" s="220"/>
      <c r="AM290" s="220"/>
      <c r="AN290" s="220"/>
      <c r="AO290" s="220"/>
      <c r="AP290" s="220"/>
      <c r="AQ290" s="224"/>
      <c r="AR290" s="224"/>
      <c r="AS290" s="224"/>
      <c r="AT290" s="224"/>
      <c r="AU290" s="224"/>
      <c r="AV290" s="224"/>
      <c r="AW290" s="224"/>
      <c r="AX290" s="224"/>
      <c r="AY290" s="224"/>
      <c r="AZ290" s="284"/>
      <c r="BA290" s="284"/>
      <c r="BB290" s="284"/>
      <c r="BC290" s="284"/>
      <c r="BD290" s="284"/>
      <c r="BE290" s="284"/>
      <c r="BF290" s="284"/>
      <c r="BG290" s="284"/>
      <c r="BH290" s="284"/>
      <c r="BI290" s="284"/>
      <c r="BJ290" s="284"/>
      <c r="BK290" s="284"/>
    </row>
    <row r="291" ht="14.25" customHeight="1">
      <c r="A291" s="219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5"/>
      <c r="AA291" s="225"/>
      <c r="AB291" s="225"/>
      <c r="AC291" s="225"/>
      <c r="AD291" s="225"/>
      <c r="AE291" s="225"/>
      <c r="AF291" s="225"/>
      <c r="AG291" s="220"/>
      <c r="AH291" s="220"/>
      <c r="AI291" s="220"/>
      <c r="AJ291" s="220"/>
      <c r="AK291" s="220"/>
      <c r="AL291" s="220"/>
      <c r="AM291" s="220"/>
      <c r="AN291" s="220"/>
      <c r="AO291" s="220"/>
      <c r="AP291" s="220"/>
      <c r="AQ291" s="224"/>
      <c r="AR291" s="224"/>
      <c r="AS291" s="224"/>
      <c r="AT291" s="224"/>
      <c r="AU291" s="224"/>
      <c r="AV291" s="224"/>
      <c r="AW291" s="224"/>
      <c r="AX291" s="224"/>
      <c r="AY291" s="224"/>
      <c r="AZ291" s="284"/>
      <c r="BA291" s="284"/>
      <c r="BB291" s="284"/>
      <c r="BC291" s="284"/>
      <c r="BD291" s="284"/>
      <c r="BE291" s="284"/>
      <c r="BF291" s="284"/>
      <c r="BG291" s="284"/>
      <c r="BH291" s="284"/>
      <c r="BI291" s="284"/>
      <c r="BJ291" s="284"/>
      <c r="BK291" s="284"/>
    </row>
    <row r="292" ht="14.25" customHeight="1">
      <c r="A292" s="219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5"/>
      <c r="AA292" s="225"/>
      <c r="AB292" s="225"/>
      <c r="AC292" s="225"/>
      <c r="AD292" s="225"/>
      <c r="AE292" s="225"/>
      <c r="AF292" s="225"/>
      <c r="AG292" s="220"/>
      <c r="AH292" s="220"/>
      <c r="AI292" s="220"/>
      <c r="AJ292" s="220"/>
      <c r="AK292" s="220"/>
      <c r="AL292" s="220"/>
      <c r="AM292" s="220"/>
      <c r="AN292" s="220"/>
      <c r="AO292" s="220"/>
      <c r="AP292" s="220"/>
      <c r="AQ292" s="224"/>
      <c r="AR292" s="224"/>
      <c r="AS292" s="224"/>
      <c r="AT292" s="224"/>
      <c r="AU292" s="224"/>
      <c r="AV292" s="224"/>
      <c r="AW292" s="224"/>
      <c r="AX292" s="224"/>
      <c r="AY292" s="224"/>
      <c r="AZ292" s="284"/>
      <c r="BA292" s="284"/>
      <c r="BB292" s="284"/>
      <c r="BC292" s="284"/>
      <c r="BD292" s="284"/>
      <c r="BE292" s="284"/>
      <c r="BF292" s="284"/>
      <c r="BG292" s="284"/>
      <c r="BH292" s="284"/>
      <c r="BI292" s="284"/>
      <c r="BJ292" s="284"/>
      <c r="BK292" s="284"/>
    </row>
    <row r="293" ht="14.25" customHeight="1">
      <c r="A293" s="219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5"/>
      <c r="AA293" s="225"/>
      <c r="AB293" s="225"/>
      <c r="AC293" s="225"/>
      <c r="AD293" s="225"/>
      <c r="AE293" s="225"/>
      <c r="AF293" s="225"/>
      <c r="AG293" s="220"/>
      <c r="AH293" s="220"/>
      <c r="AI293" s="220"/>
      <c r="AJ293" s="220"/>
      <c r="AK293" s="220"/>
      <c r="AL293" s="220"/>
      <c r="AM293" s="220"/>
      <c r="AN293" s="220"/>
      <c r="AO293" s="220"/>
      <c r="AP293" s="220"/>
      <c r="AQ293" s="224"/>
      <c r="AR293" s="224"/>
      <c r="AS293" s="224"/>
      <c r="AT293" s="224"/>
      <c r="AU293" s="224"/>
      <c r="AV293" s="224"/>
      <c r="AW293" s="224"/>
      <c r="AX293" s="224"/>
      <c r="AY293" s="224"/>
      <c r="AZ293" s="284"/>
      <c r="BA293" s="284"/>
      <c r="BB293" s="284"/>
      <c r="BC293" s="284"/>
      <c r="BD293" s="284"/>
      <c r="BE293" s="284"/>
      <c r="BF293" s="284"/>
      <c r="BG293" s="284"/>
      <c r="BH293" s="284"/>
      <c r="BI293" s="284"/>
      <c r="BJ293" s="284"/>
      <c r="BK293" s="284"/>
    </row>
    <row r="294" ht="14.25" customHeight="1">
      <c r="A294" s="219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5"/>
      <c r="AA294" s="225"/>
      <c r="AB294" s="225"/>
      <c r="AC294" s="225"/>
      <c r="AD294" s="225"/>
      <c r="AE294" s="225"/>
      <c r="AF294" s="225"/>
      <c r="AG294" s="220"/>
      <c r="AH294" s="220"/>
      <c r="AI294" s="220"/>
      <c r="AJ294" s="220"/>
      <c r="AK294" s="220"/>
      <c r="AL294" s="220"/>
      <c r="AM294" s="220"/>
      <c r="AN294" s="220"/>
      <c r="AO294" s="220"/>
      <c r="AP294" s="220"/>
      <c r="AQ294" s="224"/>
      <c r="AR294" s="224"/>
      <c r="AS294" s="224"/>
      <c r="AT294" s="224"/>
      <c r="AU294" s="224"/>
      <c r="AV294" s="224"/>
      <c r="AW294" s="224"/>
      <c r="AX294" s="224"/>
      <c r="AY294" s="224"/>
      <c r="AZ294" s="284"/>
      <c r="BA294" s="284"/>
      <c r="BB294" s="284"/>
      <c r="BC294" s="284"/>
      <c r="BD294" s="284"/>
      <c r="BE294" s="284"/>
      <c r="BF294" s="284"/>
      <c r="BG294" s="284"/>
      <c r="BH294" s="284"/>
      <c r="BI294" s="284"/>
      <c r="BJ294" s="284"/>
      <c r="BK294" s="284"/>
    </row>
    <row r="295" ht="14.25" customHeight="1">
      <c r="A295" s="219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5"/>
      <c r="AA295" s="225"/>
      <c r="AB295" s="225"/>
      <c r="AC295" s="225"/>
      <c r="AD295" s="225"/>
      <c r="AE295" s="225"/>
      <c r="AF295" s="225"/>
      <c r="AG295" s="220"/>
      <c r="AH295" s="220"/>
      <c r="AI295" s="220"/>
      <c r="AJ295" s="220"/>
      <c r="AK295" s="220"/>
      <c r="AL295" s="220"/>
      <c r="AM295" s="220"/>
      <c r="AN295" s="220"/>
      <c r="AO295" s="220"/>
      <c r="AP295" s="220"/>
      <c r="AQ295" s="224"/>
      <c r="AR295" s="224"/>
      <c r="AS295" s="224"/>
      <c r="AT295" s="224"/>
      <c r="AU295" s="224"/>
      <c r="AV295" s="224"/>
      <c r="AW295" s="224"/>
      <c r="AX295" s="224"/>
      <c r="AY295" s="224"/>
      <c r="AZ295" s="284"/>
      <c r="BA295" s="284"/>
      <c r="BB295" s="284"/>
      <c r="BC295" s="284"/>
      <c r="BD295" s="284"/>
      <c r="BE295" s="284"/>
      <c r="BF295" s="284"/>
      <c r="BG295" s="284"/>
      <c r="BH295" s="284"/>
      <c r="BI295" s="284"/>
      <c r="BJ295" s="284"/>
      <c r="BK295" s="284"/>
    </row>
    <row r="296" ht="14.25" customHeight="1">
      <c r="A296" s="219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5"/>
      <c r="AA296" s="225"/>
      <c r="AB296" s="225"/>
      <c r="AC296" s="225"/>
      <c r="AD296" s="225"/>
      <c r="AE296" s="225"/>
      <c r="AF296" s="225"/>
      <c r="AG296" s="220"/>
      <c r="AH296" s="220"/>
      <c r="AI296" s="220"/>
      <c r="AJ296" s="220"/>
      <c r="AK296" s="220"/>
      <c r="AL296" s="220"/>
      <c r="AM296" s="220"/>
      <c r="AN296" s="220"/>
      <c r="AO296" s="220"/>
      <c r="AP296" s="220"/>
      <c r="AQ296" s="224"/>
      <c r="AR296" s="224"/>
      <c r="AS296" s="224"/>
      <c r="AT296" s="224"/>
      <c r="AU296" s="224"/>
      <c r="AV296" s="224"/>
      <c r="AW296" s="224"/>
      <c r="AX296" s="224"/>
      <c r="AY296" s="224"/>
      <c r="AZ296" s="284"/>
      <c r="BA296" s="284"/>
      <c r="BB296" s="284"/>
      <c r="BC296" s="284"/>
      <c r="BD296" s="284"/>
      <c r="BE296" s="284"/>
      <c r="BF296" s="284"/>
      <c r="BG296" s="284"/>
      <c r="BH296" s="284"/>
      <c r="BI296" s="284"/>
      <c r="BJ296" s="284"/>
      <c r="BK296" s="284"/>
    </row>
    <row r="297" ht="14.25" customHeight="1">
      <c r="A297" s="219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5"/>
      <c r="AA297" s="225"/>
      <c r="AB297" s="225"/>
      <c r="AC297" s="225"/>
      <c r="AD297" s="225"/>
      <c r="AE297" s="225"/>
      <c r="AF297" s="225"/>
      <c r="AG297" s="220"/>
      <c r="AH297" s="220"/>
      <c r="AI297" s="220"/>
      <c r="AJ297" s="220"/>
      <c r="AK297" s="220"/>
      <c r="AL297" s="220"/>
      <c r="AM297" s="220"/>
      <c r="AN297" s="220"/>
      <c r="AO297" s="220"/>
      <c r="AP297" s="220"/>
      <c r="AQ297" s="224"/>
      <c r="AR297" s="224"/>
      <c r="AS297" s="224"/>
      <c r="AT297" s="224"/>
      <c r="AU297" s="224"/>
      <c r="AV297" s="224"/>
      <c r="AW297" s="224"/>
      <c r="AX297" s="224"/>
      <c r="AY297" s="224"/>
      <c r="AZ297" s="284"/>
      <c r="BA297" s="284"/>
      <c r="BB297" s="284"/>
      <c r="BC297" s="284"/>
      <c r="BD297" s="284"/>
      <c r="BE297" s="284"/>
      <c r="BF297" s="284"/>
      <c r="BG297" s="284"/>
      <c r="BH297" s="284"/>
      <c r="BI297" s="284"/>
      <c r="BJ297" s="284"/>
      <c r="BK297" s="284"/>
    </row>
    <row r="298" ht="14.25" customHeight="1">
      <c r="A298" s="219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5"/>
      <c r="AA298" s="225"/>
      <c r="AB298" s="225"/>
      <c r="AC298" s="225"/>
      <c r="AD298" s="225"/>
      <c r="AE298" s="225"/>
      <c r="AF298" s="225"/>
      <c r="AG298" s="220"/>
      <c r="AH298" s="220"/>
      <c r="AI298" s="220"/>
      <c r="AJ298" s="220"/>
      <c r="AK298" s="220"/>
      <c r="AL298" s="220"/>
      <c r="AM298" s="220"/>
      <c r="AN298" s="220"/>
      <c r="AO298" s="220"/>
      <c r="AP298" s="220"/>
      <c r="AQ298" s="224"/>
      <c r="AR298" s="224"/>
      <c r="AS298" s="224"/>
      <c r="AT298" s="224"/>
      <c r="AU298" s="224"/>
      <c r="AV298" s="224"/>
      <c r="AW298" s="224"/>
      <c r="AX298" s="224"/>
      <c r="AY298" s="224"/>
      <c r="AZ298" s="284"/>
      <c r="BA298" s="284"/>
      <c r="BB298" s="284"/>
      <c r="BC298" s="284"/>
      <c r="BD298" s="284"/>
      <c r="BE298" s="284"/>
      <c r="BF298" s="284"/>
      <c r="BG298" s="284"/>
      <c r="BH298" s="284"/>
      <c r="BI298" s="284"/>
      <c r="BJ298" s="284"/>
      <c r="BK298" s="284"/>
    </row>
    <row r="299" ht="14.25" customHeight="1">
      <c r="A299" s="219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5"/>
      <c r="AA299" s="225"/>
      <c r="AB299" s="225"/>
      <c r="AC299" s="225"/>
      <c r="AD299" s="225"/>
      <c r="AE299" s="225"/>
      <c r="AF299" s="225"/>
      <c r="AG299" s="220"/>
      <c r="AH299" s="220"/>
      <c r="AI299" s="220"/>
      <c r="AJ299" s="220"/>
      <c r="AK299" s="220"/>
      <c r="AL299" s="220"/>
      <c r="AM299" s="220"/>
      <c r="AN299" s="220"/>
      <c r="AO299" s="220"/>
      <c r="AP299" s="220"/>
      <c r="AQ299" s="224"/>
      <c r="AR299" s="224"/>
      <c r="AS299" s="224"/>
      <c r="AT299" s="224"/>
      <c r="AU299" s="224"/>
      <c r="AV299" s="224"/>
      <c r="AW299" s="224"/>
      <c r="AX299" s="224"/>
      <c r="AY299" s="224"/>
      <c r="AZ299" s="284"/>
      <c r="BA299" s="284"/>
      <c r="BB299" s="284"/>
      <c r="BC299" s="284"/>
      <c r="BD299" s="284"/>
      <c r="BE299" s="284"/>
      <c r="BF299" s="284"/>
      <c r="BG299" s="284"/>
      <c r="BH299" s="284"/>
      <c r="BI299" s="284"/>
      <c r="BJ299" s="284"/>
      <c r="BK299" s="284"/>
    </row>
    <row r="300" ht="14.25" customHeight="1">
      <c r="A300" s="219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5"/>
      <c r="AA300" s="225"/>
      <c r="AB300" s="225"/>
      <c r="AC300" s="225"/>
      <c r="AD300" s="225"/>
      <c r="AE300" s="225"/>
      <c r="AF300" s="225"/>
      <c r="AG300" s="220"/>
      <c r="AH300" s="220"/>
      <c r="AI300" s="220"/>
      <c r="AJ300" s="220"/>
      <c r="AK300" s="220"/>
      <c r="AL300" s="220"/>
      <c r="AM300" s="220"/>
      <c r="AN300" s="220"/>
      <c r="AO300" s="220"/>
      <c r="AP300" s="220"/>
      <c r="AQ300" s="224"/>
      <c r="AR300" s="224"/>
      <c r="AS300" s="224"/>
      <c r="AT300" s="224"/>
      <c r="AU300" s="224"/>
      <c r="AV300" s="224"/>
      <c r="AW300" s="224"/>
      <c r="AX300" s="224"/>
      <c r="AY300" s="224"/>
      <c r="AZ300" s="284"/>
      <c r="BA300" s="284"/>
      <c r="BB300" s="284"/>
      <c r="BC300" s="284"/>
      <c r="BD300" s="284"/>
      <c r="BE300" s="284"/>
      <c r="BF300" s="284"/>
      <c r="BG300" s="284"/>
      <c r="BH300" s="284"/>
      <c r="BI300" s="284"/>
      <c r="BJ300" s="284"/>
      <c r="BK300" s="284"/>
    </row>
    <row r="301" ht="14.25" customHeight="1">
      <c r="A301" s="219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5"/>
      <c r="AA301" s="225"/>
      <c r="AB301" s="225"/>
      <c r="AC301" s="225"/>
      <c r="AD301" s="225"/>
      <c r="AE301" s="225"/>
      <c r="AF301" s="225"/>
      <c r="AG301" s="220"/>
      <c r="AH301" s="220"/>
      <c r="AI301" s="220"/>
      <c r="AJ301" s="220"/>
      <c r="AK301" s="220"/>
      <c r="AL301" s="220"/>
      <c r="AM301" s="220"/>
      <c r="AN301" s="220"/>
      <c r="AO301" s="220"/>
      <c r="AP301" s="220"/>
      <c r="AQ301" s="224"/>
      <c r="AR301" s="224"/>
      <c r="AS301" s="224"/>
      <c r="AT301" s="224"/>
      <c r="AU301" s="224"/>
      <c r="AV301" s="224"/>
      <c r="AW301" s="224"/>
      <c r="AX301" s="224"/>
      <c r="AY301" s="224"/>
      <c r="AZ301" s="284"/>
      <c r="BA301" s="284"/>
      <c r="BB301" s="284"/>
      <c r="BC301" s="284"/>
      <c r="BD301" s="284"/>
      <c r="BE301" s="284"/>
      <c r="BF301" s="284"/>
      <c r="BG301" s="284"/>
      <c r="BH301" s="284"/>
      <c r="BI301" s="284"/>
      <c r="BJ301" s="284"/>
      <c r="BK301" s="284"/>
    </row>
    <row r="302" ht="14.25" customHeight="1">
      <c r="A302" s="219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5"/>
      <c r="AA302" s="225"/>
      <c r="AB302" s="225"/>
      <c r="AC302" s="225"/>
      <c r="AD302" s="225"/>
      <c r="AE302" s="225"/>
      <c r="AF302" s="225"/>
      <c r="AG302" s="220"/>
      <c r="AH302" s="220"/>
      <c r="AI302" s="220"/>
      <c r="AJ302" s="220"/>
      <c r="AK302" s="220"/>
      <c r="AL302" s="220"/>
      <c r="AM302" s="220"/>
      <c r="AN302" s="220"/>
      <c r="AO302" s="220"/>
      <c r="AP302" s="220"/>
      <c r="AQ302" s="224"/>
      <c r="AR302" s="224"/>
      <c r="AS302" s="224"/>
      <c r="AT302" s="224"/>
      <c r="AU302" s="224"/>
      <c r="AV302" s="224"/>
      <c r="AW302" s="224"/>
      <c r="AX302" s="224"/>
      <c r="AY302" s="224"/>
      <c r="AZ302" s="284"/>
      <c r="BA302" s="284"/>
      <c r="BB302" s="284"/>
      <c r="BC302" s="284"/>
      <c r="BD302" s="284"/>
      <c r="BE302" s="284"/>
      <c r="BF302" s="284"/>
      <c r="BG302" s="284"/>
      <c r="BH302" s="284"/>
      <c r="BI302" s="284"/>
      <c r="BJ302" s="284"/>
      <c r="BK302" s="284"/>
    </row>
    <row r="303" ht="14.25" customHeight="1">
      <c r="A303" s="219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5"/>
      <c r="AA303" s="225"/>
      <c r="AB303" s="225"/>
      <c r="AC303" s="225"/>
      <c r="AD303" s="225"/>
      <c r="AE303" s="225"/>
      <c r="AF303" s="225"/>
      <c r="AG303" s="220"/>
      <c r="AH303" s="220"/>
      <c r="AI303" s="220"/>
      <c r="AJ303" s="220"/>
      <c r="AK303" s="220"/>
      <c r="AL303" s="220"/>
      <c r="AM303" s="220"/>
      <c r="AN303" s="220"/>
      <c r="AO303" s="220"/>
      <c r="AP303" s="220"/>
      <c r="AQ303" s="224"/>
      <c r="AR303" s="224"/>
      <c r="AS303" s="224"/>
      <c r="AT303" s="224"/>
      <c r="AU303" s="224"/>
      <c r="AV303" s="224"/>
      <c r="AW303" s="224"/>
      <c r="AX303" s="224"/>
      <c r="AY303" s="224"/>
      <c r="AZ303" s="284"/>
      <c r="BA303" s="284"/>
      <c r="BB303" s="284"/>
      <c r="BC303" s="284"/>
      <c r="BD303" s="284"/>
      <c r="BE303" s="284"/>
      <c r="BF303" s="284"/>
      <c r="BG303" s="284"/>
      <c r="BH303" s="284"/>
      <c r="BI303" s="284"/>
      <c r="BJ303" s="284"/>
      <c r="BK303" s="284"/>
    </row>
    <row r="304" ht="14.25" customHeight="1">
      <c r="A304" s="219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5"/>
      <c r="AA304" s="225"/>
      <c r="AB304" s="225"/>
      <c r="AC304" s="225"/>
      <c r="AD304" s="225"/>
      <c r="AE304" s="225"/>
      <c r="AF304" s="225"/>
      <c r="AG304" s="220"/>
      <c r="AH304" s="220"/>
      <c r="AI304" s="220"/>
      <c r="AJ304" s="220"/>
      <c r="AK304" s="220"/>
      <c r="AL304" s="220"/>
      <c r="AM304" s="220"/>
      <c r="AN304" s="220"/>
      <c r="AO304" s="220"/>
      <c r="AP304" s="220"/>
      <c r="AQ304" s="224"/>
      <c r="AR304" s="224"/>
      <c r="AS304" s="224"/>
      <c r="AT304" s="224"/>
      <c r="AU304" s="224"/>
      <c r="AV304" s="224"/>
      <c r="AW304" s="224"/>
      <c r="AX304" s="224"/>
      <c r="AY304" s="224"/>
      <c r="AZ304" s="284"/>
      <c r="BA304" s="284"/>
      <c r="BB304" s="284"/>
      <c r="BC304" s="284"/>
      <c r="BD304" s="284"/>
      <c r="BE304" s="284"/>
      <c r="BF304" s="284"/>
      <c r="BG304" s="284"/>
      <c r="BH304" s="284"/>
      <c r="BI304" s="284"/>
      <c r="BJ304" s="284"/>
      <c r="BK304" s="284"/>
    </row>
    <row r="305" ht="14.25" customHeight="1">
      <c r="A305" s="219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5"/>
      <c r="AA305" s="225"/>
      <c r="AB305" s="225"/>
      <c r="AC305" s="225"/>
      <c r="AD305" s="225"/>
      <c r="AE305" s="225"/>
      <c r="AF305" s="225"/>
      <c r="AG305" s="220"/>
      <c r="AH305" s="220"/>
      <c r="AI305" s="220"/>
      <c r="AJ305" s="220"/>
      <c r="AK305" s="220"/>
      <c r="AL305" s="220"/>
      <c r="AM305" s="220"/>
      <c r="AN305" s="220"/>
      <c r="AO305" s="220"/>
      <c r="AP305" s="220"/>
      <c r="AQ305" s="224"/>
      <c r="AR305" s="224"/>
      <c r="AS305" s="224"/>
      <c r="AT305" s="224"/>
      <c r="AU305" s="224"/>
      <c r="AV305" s="224"/>
      <c r="AW305" s="224"/>
      <c r="AX305" s="224"/>
      <c r="AY305" s="224"/>
      <c r="AZ305" s="284"/>
      <c r="BA305" s="284"/>
      <c r="BB305" s="284"/>
      <c r="BC305" s="284"/>
      <c r="BD305" s="284"/>
      <c r="BE305" s="284"/>
      <c r="BF305" s="284"/>
      <c r="BG305" s="284"/>
      <c r="BH305" s="284"/>
      <c r="BI305" s="284"/>
      <c r="BJ305" s="284"/>
      <c r="BK305" s="284"/>
    </row>
    <row r="306" ht="14.25" customHeight="1">
      <c r="A306" s="219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5"/>
      <c r="AA306" s="225"/>
      <c r="AB306" s="225"/>
      <c r="AC306" s="225"/>
      <c r="AD306" s="225"/>
      <c r="AE306" s="225"/>
      <c r="AF306" s="225"/>
      <c r="AG306" s="220"/>
      <c r="AH306" s="220"/>
      <c r="AI306" s="220"/>
      <c r="AJ306" s="220"/>
      <c r="AK306" s="220"/>
      <c r="AL306" s="220"/>
      <c r="AM306" s="220"/>
      <c r="AN306" s="220"/>
      <c r="AO306" s="220"/>
      <c r="AP306" s="220"/>
      <c r="AQ306" s="224"/>
      <c r="AR306" s="224"/>
      <c r="AS306" s="224"/>
      <c r="AT306" s="224"/>
      <c r="AU306" s="224"/>
      <c r="AV306" s="224"/>
      <c r="AW306" s="224"/>
      <c r="AX306" s="224"/>
      <c r="AY306" s="224"/>
      <c r="AZ306" s="284"/>
      <c r="BA306" s="284"/>
      <c r="BB306" s="284"/>
      <c r="BC306" s="284"/>
      <c r="BD306" s="284"/>
      <c r="BE306" s="284"/>
      <c r="BF306" s="284"/>
      <c r="BG306" s="284"/>
      <c r="BH306" s="284"/>
      <c r="BI306" s="284"/>
      <c r="BJ306" s="284"/>
      <c r="BK306" s="284"/>
    </row>
    <row r="307" ht="14.25" customHeight="1">
      <c r="A307" s="219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5"/>
      <c r="AA307" s="225"/>
      <c r="AB307" s="225"/>
      <c r="AC307" s="225"/>
      <c r="AD307" s="225"/>
      <c r="AE307" s="225"/>
      <c r="AF307" s="225"/>
      <c r="AG307" s="220"/>
      <c r="AH307" s="220"/>
      <c r="AI307" s="220"/>
      <c r="AJ307" s="220"/>
      <c r="AK307" s="220"/>
      <c r="AL307" s="220"/>
      <c r="AM307" s="220"/>
      <c r="AN307" s="220"/>
      <c r="AO307" s="220"/>
      <c r="AP307" s="220"/>
      <c r="AQ307" s="224"/>
      <c r="AR307" s="224"/>
      <c r="AS307" s="224"/>
      <c r="AT307" s="224"/>
      <c r="AU307" s="224"/>
      <c r="AV307" s="224"/>
      <c r="AW307" s="224"/>
      <c r="AX307" s="224"/>
      <c r="AY307" s="224"/>
      <c r="AZ307" s="284"/>
      <c r="BA307" s="284"/>
      <c r="BB307" s="284"/>
      <c r="BC307" s="284"/>
      <c r="BD307" s="284"/>
      <c r="BE307" s="284"/>
      <c r="BF307" s="284"/>
      <c r="BG307" s="284"/>
      <c r="BH307" s="284"/>
      <c r="BI307" s="284"/>
      <c r="BJ307" s="284"/>
      <c r="BK307" s="284"/>
    </row>
    <row r="308" ht="14.25" customHeight="1">
      <c r="A308" s="219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5"/>
      <c r="AA308" s="225"/>
      <c r="AB308" s="225"/>
      <c r="AC308" s="225"/>
      <c r="AD308" s="225"/>
      <c r="AE308" s="225"/>
      <c r="AF308" s="225"/>
      <c r="AG308" s="220"/>
      <c r="AH308" s="220"/>
      <c r="AI308" s="220"/>
      <c r="AJ308" s="220"/>
      <c r="AK308" s="220"/>
      <c r="AL308" s="220"/>
      <c r="AM308" s="220"/>
      <c r="AN308" s="220"/>
      <c r="AO308" s="220"/>
      <c r="AP308" s="220"/>
      <c r="AQ308" s="224"/>
      <c r="AR308" s="224"/>
      <c r="AS308" s="224"/>
      <c r="AT308" s="224"/>
      <c r="AU308" s="224"/>
      <c r="AV308" s="224"/>
      <c r="AW308" s="224"/>
      <c r="AX308" s="224"/>
      <c r="AY308" s="224"/>
      <c r="AZ308" s="284"/>
      <c r="BA308" s="284"/>
      <c r="BB308" s="284"/>
      <c r="BC308" s="284"/>
      <c r="BD308" s="284"/>
      <c r="BE308" s="284"/>
      <c r="BF308" s="284"/>
      <c r="BG308" s="284"/>
      <c r="BH308" s="284"/>
      <c r="BI308" s="284"/>
      <c r="BJ308" s="284"/>
      <c r="BK308" s="284"/>
    </row>
    <row r="309" ht="14.25" customHeight="1">
      <c r="A309" s="219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5"/>
      <c r="AA309" s="225"/>
      <c r="AB309" s="225"/>
      <c r="AC309" s="225"/>
      <c r="AD309" s="225"/>
      <c r="AE309" s="225"/>
      <c r="AF309" s="225"/>
      <c r="AG309" s="220"/>
      <c r="AH309" s="220"/>
      <c r="AI309" s="220"/>
      <c r="AJ309" s="220"/>
      <c r="AK309" s="220"/>
      <c r="AL309" s="220"/>
      <c r="AM309" s="220"/>
      <c r="AN309" s="220"/>
      <c r="AO309" s="220"/>
      <c r="AP309" s="220"/>
      <c r="AQ309" s="224"/>
      <c r="AR309" s="224"/>
      <c r="AS309" s="224"/>
      <c r="AT309" s="224"/>
      <c r="AU309" s="224"/>
      <c r="AV309" s="224"/>
      <c r="AW309" s="224"/>
      <c r="AX309" s="224"/>
      <c r="AY309" s="224"/>
      <c r="AZ309" s="284"/>
      <c r="BA309" s="284"/>
      <c r="BB309" s="284"/>
      <c r="BC309" s="284"/>
      <c r="BD309" s="284"/>
      <c r="BE309" s="284"/>
      <c r="BF309" s="284"/>
      <c r="BG309" s="284"/>
      <c r="BH309" s="284"/>
      <c r="BI309" s="284"/>
      <c r="BJ309" s="284"/>
      <c r="BK309" s="284"/>
    </row>
    <row r="310" ht="14.25" customHeight="1">
      <c r="A310" s="219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5"/>
      <c r="AA310" s="225"/>
      <c r="AB310" s="225"/>
      <c r="AC310" s="225"/>
      <c r="AD310" s="225"/>
      <c r="AE310" s="225"/>
      <c r="AF310" s="225"/>
      <c r="AG310" s="220"/>
      <c r="AH310" s="220"/>
      <c r="AI310" s="220"/>
      <c r="AJ310" s="220"/>
      <c r="AK310" s="220"/>
      <c r="AL310" s="220"/>
      <c r="AM310" s="220"/>
      <c r="AN310" s="220"/>
      <c r="AO310" s="220"/>
      <c r="AP310" s="220"/>
      <c r="AQ310" s="224"/>
      <c r="AR310" s="224"/>
      <c r="AS310" s="224"/>
      <c r="AT310" s="224"/>
      <c r="AU310" s="224"/>
      <c r="AV310" s="224"/>
      <c r="AW310" s="224"/>
      <c r="AX310" s="224"/>
      <c r="AY310" s="224"/>
      <c r="AZ310" s="284"/>
      <c r="BA310" s="284"/>
      <c r="BB310" s="284"/>
      <c r="BC310" s="284"/>
      <c r="BD310" s="284"/>
      <c r="BE310" s="284"/>
      <c r="BF310" s="284"/>
      <c r="BG310" s="284"/>
      <c r="BH310" s="284"/>
      <c r="BI310" s="284"/>
      <c r="BJ310" s="284"/>
      <c r="BK310" s="284"/>
    </row>
    <row r="311" ht="14.25" customHeight="1">
      <c r="A311" s="219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5"/>
      <c r="AA311" s="225"/>
      <c r="AB311" s="225"/>
      <c r="AC311" s="225"/>
      <c r="AD311" s="225"/>
      <c r="AE311" s="225"/>
      <c r="AF311" s="225"/>
      <c r="AG311" s="220"/>
      <c r="AH311" s="220"/>
      <c r="AI311" s="220"/>
      <c r="AJ311" s="220"/>
      <c r="AK311" s="220"/>
      <c r="AL311" s="220"/>
      <c r="AM311" s="220"/>
      <c r="AN311" s="220"/>
      <c r="AO311" s="220"/>
      <c r="AP311" s="220"/>
      <c r="AQ311" s="224"/>
      <c r="AR311" s="224"/>
      <c r="AS311" s="224"/>
      <c r="AT311" s="224"/>
      <c r="AU311" s="224"/>
      <c r="AV311" s="224"/>
      <c r="AW311" s="224"/>
      <c r="AX311" s="224"/>
      <c r="AY311" s="224"/>
      <c r="AZ311" s="284"/>
      <c r="BA311" s="284"/>
      <c r="BB311" s="284"/>
      <c r="BC311" s="284"/>
      <c r="BD311" s="284"/>
      <c r="BE311" s="284"/>
      <c r="BF311" s="284"/>
      <c r="BG311" s="284"/>
      <c r="BH311" s="284"/>
      <c r="BI311" s="284"/>
      <c r="BJ311" s="284"/>
      <c r="BK311" s="284"/>
    </row>
    <row r="312" ht="14.25" customHeight="1">
      <c r="A312" s="219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5"/>
      <c r="AA312" s="225"/>
      <c r="AB312" s="225"/>
      <c r="AC312" s="225"/>
      <c r="AD312" s="225"/>
      <c r="AE312" s="225"/>
      <c r="AF312" s="225"/>
      <c r="AG312" s="220"/>
      <c r="AH312" s="220"/>
      <c r="AI312" s="220"/>
      <c r="AJ312" s="220"/>
      <c r="AK312" s="220"/>
      <c r="AL312" s="220"/>
      <c r="AM312" s="220"/>
      <c r="AN312" s="220"/>
      <c r="AO312" s="220"/>
      <c r="AP312" s="220"/>
      <c r="AQ312" s="224"/>
      <c r="AR312" s="224"/>
      <c r="AS312" s="224"/>
      <c r="AT312" s="224"/>
      <c r="AU312" s="224"/>
      <c r="AV312" s="224"/>
      <c r="AW312" s="224"/>
      <c r="AX312" s="224"/>
      <c r="AY312" s="224"/>
      <c r="AZ312" s="284"/>
      <c r="BA312" s="284"/>
      <c r="BB312" s="284"/>
      <c r="BC312" s="284"/>
      <c r="BD312" s="284"/>
      <c r="BE312" s="284"/>
      <c r="BF312" s="284"/>
      <c r="BG312" s="284"/>
      <c r="BH312" s="284"/>
      <c r="BI312" s="284"/>
      <c r="BJ312" s="284"/>
      <c r="BK312" s="284"/>
    </row>
    <row r="313" ht="14.25" customHeight="1">
      <c r="A313" s="219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5"/>
      <c r="AA313" s="225"/>
      <c r="AB313" s="225"/>
      <c r="AC313" s="225"/>
      <c r="AD313" s="225"/>
      <c r="AE313" s="225"/>
      <c r="AF313" s="225"/>
      <c r="AG313" s="220"/>
      <c r="AH313" s="220"/>
      <c r="AI313" s="220"/>
      <c r="AJ313" s="220"/>
      <c r="AK313" s="220"/>
      <c r="AL313" s="220"/>
      <c r="AM313" s="220"/>
      <c r="AN313" s="220"/>
      <c r="AO313" s="220"/>
      <c r="AP313" s="220"/>
      <c r="AQ313" s="224"/>
      <c r="AR313" s="224"/>
      <c r="AS313" s="224"/>
      <c r="AT313" s="224"/>
      <c r="AU313" s="224"/>
      <c r="AV313" s="224"/>
      <c r="AW313" s="224"/>
      <c r="AX313" s="224"/>
      <c r="AY313" s="224"/>
      <c r="AZ313" s="284"/>
      <c r="BA313" s="284"/>
      <c r="BB313" s="284"/>
      <c r="BC313" s="284"/>
      <c r="BD313" s="284"/>
      <c r="BE313" s="284"/>
      <c r="BF313" s="284"/>
      <c r="BG313" s="284"/>
      <c r="BH313" s="284"/>
      <c r="BI313" s="284"/>
      <c r="BJ313" s="284"/>
      <c r="BK313" s="284"/>
    </row>
    <row r="314" ht="14.25" customHeight="1">
      <c r="A314" s="219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5"/>
      <c r="AA314" s="225"/>
      <c r="AB314" s="225"/>
      <c r="AC314" s="225"/>
      <c r="AD314" s="225"/>
      <c r="AE314" s="225"/>
      <c r="AF314" s="225"/>
      <c r="AG314" s="220"/>
      <c r="AH314" s="220"/>
      <c r="AI314" s="220"/>
      <c r="AJ314" s="220"/>
      <c r="AK314" s="220"/>
      <c r="AL314" s="220"/>
      <c r="AM314" s="220"/>
      <c r="AN314" s="220"/>
      <c r="AO314" s="220"/>
      <c r="AP314" s="220"/>
      <c r="AQ314" s="224"/>
      <c r="AR314" s="224"/>
      <c r="AS314" s="224"/>
      <c r="AT314" s="224"/>
      <c r="AU314" s="224"/>
      <c r="AV314" s="224"/>
      <c r="AW314" s="224"/>
      <c r="AX314" s="224"/>
      <c r="AY314" s="224"/>
      <c r="AZ314" s="284"/>
      <c r="BA314" s="284"/>
      <c r="BB314" s="284"/>
      <c r="BC314" s="284"/>
      <c r="BD314" s="284"/>
      <c r="BE314" s="284"/>
      <c r="BF314" s="284"/>
      <c r="BG314" s="284"/>
      <c r="BH314" s="284"/>
      <c r="BI314" s="284"/>
      <c r="BJ314" s="284"/>
      <c r="BK314" s="284"/>
    </row>
    <row r="315" ht="14.25" customHeight="1">
      <c r="A315" s="219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5"/>
      <c r="AA315" s="225"/>
      <c r="AB315" s="225"/>
      <c r="AC315" s="225"/>
      <c r="AD315" s="225"/>
      <c r="AE315" s="225"/>
      <c r="AF315" s="225"/>
      <c r="AG315" s="220"/>
      <c r="AH315" s="220"/>
      <c r="AI315" s="220"/>
      <c r="AJ315" s="220"/>
      <c r="AK315" s="220"/>
      <c r="AL315" s="220"/>
      <c r="AM315" s="220"/>
      <c r="AN315" s="220"/>
      <c r="AO315" s="220"/>
      <c r="AP315" s="220"/>
      <c r="AQ315" s="224"/>
      <c r="AR315" s="224"/>
      <c r="AS315" s="224"/>
      <c r="AT315" s="224"/>
      <c r="AU315" s="224"/>
      <c r="AV315" s="224"/>
      <c r="AW315" s="224"/>
      <c r="AX315" s="224"/>
      <c r="AY315" s="224"/>
      <c r="AZ315" s="284"/>
      <c r="BA315" s="284"/>
      <c r="BB315" s="284"/>
      <c r="BC315" s="284"/>
      <c r="BD315" s="284"/>
      <c r="BE315" s="284"/>
      <c r="BF315" s="284"/>
      <c r="BG315" s="284"/>
      <c r="BH315" s="284"/>
      <c r="BI315" s="284"/>
      <c r="BJ315" s="284"/>
      <c r="BK315" s="284"/>
    </row>
    <row r="316" ht="14.25" customHeight="1">
      <c r="A316" s="219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5"/>
      <c r="AA316" s="225"/>
      <c r="AB316" s="225"/>
      <c r="AC316" s="225"/>
      <c r="AD316" s="225"/>
      <c r="AE316" s="225"/>
      <c r="AF316" s="225"/>
      <c r="AG316" s="220"/>
      <c r="AH316" s="220"/>
      <c r="AI316" s="220"/>
      <c r="AJ316" s="220"/>
      <c r="AK316" s="220"/>
      <c r="AL316" s="220"/>
      <c r="AM316" s="220"/>
      <c r="AN316" s="220"/>
      <c r="AO316" s="220"/>
      <c r="AP316" s="220"/>
      <c r="AQ316" s="224"/>
      <c r="AR316" s="224"/>
      <c r="AS316" s="224"/>
      <c r="AT316" s="224"/>
      <c r="AU316" s="224"/>
      <c r="AV316" s="224"/>
      <c r="AW316" s="224"/>
      <c r="AX316" s="224"/>
      <c r="AY316" s="224"/>
      <c r="AZ316" s="284"/>
      <c r="BA316" s="284"/>
      <c r="BB316" s="284"/>
      <c r="BC316" s="284"/>
      <c r="BD316" s="284"/>
      <c r="BE316" s="284"/>
      <c r="BF316" s="284"/>
      <c r="BG316" s="284"/>
      <c r="BH316" s="284"/>
      <c r="BI316" s="284"/>
      <c r="BJ316" s="284"/>
      <c r="BK316" s="284"/>
    </row>
    <row r="317" ht="14.25" customHeight="1">
      <c r="A317" s="219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5"/>
      <c r="AA317" s="225"/>
      <c r="AB317" s="225"/>
      <c r="AC317" s="225"/>
      <c r="AD317" s="225"/>
      <c r="AE317" s="225"/>
      <c r="AF317" s="225"/>
      <c r="AG317" s="220"/>
      <c r="AH317" s="220"/>
      <c r="AI317" s="220"/>
      <c r="AJ317" s="220"/>
      <c r="AK317" s="220"/>
      <c r="AL317" s="220"/>
      <c r="AM317" s="220"/>
      <c r="AN317" s="220"/>
      <c r="AO317" s="220"/>
      <c r="AP317" s="220"/>
      <c r="AQ317" s="224"/>
      <c r="AR317" s="224"/>
      <c r="AS317" s="224"/>
      <c r="AT317" s="224"/>
      <c r="AU317" s="224"/>
      <c r="AV317" s="224"/>
      <c r="AW317" s="224"/>
      <c r="AX317" s="224"/>
      <c r="AY317" s="224"/>
      <c r="AZ317" s="284"/>
      <c r="BA317" s="284"/>
      <c r="BB317" s="284"/>
      <c r="BC317" s="284"/>
      <c r="BD317" s="284"/>
      <c r="BE317" s="284"/>
      <c r="BF317" s="284"/>
      <c r="BG317" s="284"/>
      <c r="BH317" s="284"/>
      <c r="BI317" s="284"/>
      <c r="BJ317" s="284"/>
      <c r="BK317" s="284"/>
    </row>
    <row r="318" ht="14.25" customHeight="1">
      <c r="A318" s="219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5"/>
      <c r="AA318" s="225"/>
      <c r="AB318" s="225"/>
      <c r="AC318" s="225"/>
      <c r="AD318" s="225"/>
      <c r="AE318" s="225"/>
      <c r="AF318" s="225"/>
      <c r="AG318" s="220"/>
      <c r="AH318" s="220"/>
      <c r="AI318" s="220"/>
      <c r="AJ318" s="220"/>
      <c r="AK318" s="220"/>
      <c r="AL318" s="220"/>
      <c r="AM318" s="220"/>
      <c r="AN318" s="220"/>
      <c r="AO318" s="220"/>
      <c r="AP318" s="220"/>
      <c r="AQ318" s="224"/>
      <c r="AR318" s="224"/>
      <c r="AS318" s="224"/>
      <c r="AT318" s="224"/>
      <c r="AU318" s="224"/>
      <c r="AV318" s="224"/>
      <c r="AW318" s="224"/>
      <c r="AX318" s="224"/>
      <c r="AY318" s="224"/>
      <c r="AZ318" s="284"/>
      <c r="BA318" s="284"/>
      <c r="BB318" s="284"/>
      <c r="BC318" s="284"/>
      <c r="BD318" s="284"/>
      <c r="BE318" s="284"/>
      <c r="BF318" s="284"/>
      <c r="BG318" s="284"/>
      <c r="BH318" s="284"/>
      <c r="BI318" s="284"/>
      <c r="BJ318" s="284"/>
      <c r="BK318" s="284"/>
    </row>
    <row r="319" ht="14.25" customHeight="1">
      <c r="A319" s="219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5"/>
      <c r="AA319" s="225"/>
      <c r="AB319" s="225"/>
      <c r="AC319" s="225"/>
      <c r="AD319" s="225"/>
      <c r="AE319" s="225"/>
      <c r="AF319" s="225"/>
      <c r="AG319" s="220"/>
      <c r="AH319" s="220"/>
      <c r="AI319" s="220"/>
      <c r="AJ319" s="220"/>
      <c r="AK319" s="220"/>
      <c r="AL319" s="220"/>
      <c r="AM319" s="220"/>
      <c r="AN319" s="220"/>
      <c r="AO319" s="220"/>
      <c r="AP319" s="220"/>
      <c r="AQ319" s="224"/>
      <c r="AR319" s="224"/>
      <c r="AS319" s="224"/>
      <c r="AT319" s="224"/>
      <c r="AU319" s="224"/>
      <c r="AV319" s="224"/>
      <c r="AW319" s="224"/>
      <c r="AX319" s="224"/>
      <c r="AY319" s="224"/>
      <c r="AZ319" s="284"/>
      <c r="BA319" s="284"/>
      <c r="BB319" s="284"/>
      <c r="BC319" s="284"/>
      <c r="BD319" s="284"/>
      <c r="BE319" s="284"/>
      <c r="BF319" s="284"/>
      <c r="BG319" s="284"/>
      <c r="BH319" s="284"/>
      <c r="BI319" s="284"/>
      <c r="BJ319" s="284"/>
      <c r="BK319" s="284"/>
    </row>
    <row r="320" ht="14.25" customHeight="1">
      <c r="A320" s="219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5"/>
      <c r="AA320" s="225"/>
      <c r="AB320" s="225"/>
      <c r="AC320" s="225"/>
      <c r="AD320" s="225"/>
      <c r="AE320" s="225"/>
      <c r="AF320" s="225"/>
      <c r="AG320" s="220"/>
      <c r="AH320" s="220"/>
      <c r="AI320" s="220"/>
      <c r="AJ320" s="220"/>
      <c r="AK320" s="220"/>
      <c r="AL320" s="220"/>
      <c r="AM320" s="220"/>
      <c r="AN320" s="220"/>
      <c r="AO320" s="220"/>
      <c r="AP320" s="220"/>
      <c r="AQ320" s="224"/>
      <c r="AR320" s="224"/>
      <c r="AS320" s="224"/>
      <c r="AT320" s="224"/>
      <c r="AU320" s="224"/>
      <c r="AV320" s="224"/>
      <c r="AW320" s="224"/>
      <c r="AX320" s="224"/>
      <c r="AY320" s="224"/>
      <c r="AZ320" s="284"/>
      <c r="BA320" s="284"/>
      <c r="BB320" s="284"/>
      <c r="BC320" s="284"/>
      <c r="BD320" s="284"/>
      <c r="BE320" s="284"/>
      <c r="BF320" s="284"/>
      <c r="BG320" s="284"/>
      <c r="BH320" s="284"/>
      <c r="BI320" s="284"/>
      <c r="BJ320" s="284"/>
      <c r="BK320" s="284"/>
    </row>
    <row r="321" ht="14.25" customHeight="1">
      <c r="A321" s="219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5"/>
      <c r="AA321" s="225"/>
      <c r="AB321" s="225"/>
      <c r="AC321" s="225"/>
      <c r="AD321" s="225"/>
      <c r="AE321" s="225"/>
      <c r="AF321" s="225"/>
      <c r="AG321" s="220"/>
      <c r="AH321" s="220"/>
      <c r="AI321" s="220"/>
      <c r="AJ321" s="220"/>
      <c r="AK321" s="220"/>
      <c r="AL321" s="220"/>
      <c r="AM321" s="220"/>
      <c r="AN321" s="220"/>
      <c r="AO321" s="220"/>
      <c r="AP321" s="220"/>
      <c r="AQ321" s="224"/>
      <c r="AR321" s="224"/>
      <c r="AS321" s="224"/>
      <c r="AT321" s="224"/>
      <c r="AU321" s="224"/>
      <c r="AV321" s="224"/>
      <c r="AW321" s="224"/>
      <c r="AX321" s="224"/>
      <c r="AY321" s="224"/>
      <c r="AZ321" s="284"/>
      <c r="BA321" s="284"/>
      <c r="BB321" s="284"/>
      <c r="BC321" s="284"/>
      <c r="BD321" s="284"/>
      <c r="BE321" s="284"/>
      <c r="BF321" s="284"/>
      <c r="BG321" s="284"/>
      <c r="BH321" s="284"/>
      <c r="BI321" s="284"/>
      <c r="BJ321" s="284"/>
      <c r="BK321" s="284"/>
    </row>
    <row r="322" ht="14.25" customHeight="1">
      <c r="A322" s="219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5"/>
      <c r="AA322" s="225"/>
      <c r="AB322" s="225"/>
      <c r="AC322" s="225"/>
      <c r="AD322" s="225"/>
      <c r="AE322" s="225"/>
      <c r="AF322" s="225"/>
      <c r="AG322" s="220"/>
      <c r="AH322" s="220"/>
      <c r="AI322" s="220"/>
      <c r="AJ322" s="220"/>
      <c r="AK322" s="220"/>
      <c r="AL322" s="220"/>
      <c r="AM322" s="220"/>
      <c r="AN322" s="220"/>
      <c r="AO322" s="220"/>
      <c r="AP322" s="220"/>
      <c r="AQ322" s="224"/>
      <c r="AR322" s="224"/>
      <c r="AS322" s="224"/>
      <c r="AT322" s="224"/>
      <c r="AU322" s="224"/>
      <c r="AV322" s="224"/>
      <c r="AW322" s="224"/>
      <c r="AX322" s="224"/>
      <c r="AY322" s="224"/>
      <c r="AZ322" s="284"/>
      <c r="BA322" s="284"/>
      <c r="BB322" s="284"/>
      <c r="BC322" s="284"/>
      <c r="BD322" s="284"/>
      <c r="BE322" s="284"/>
      <c r="BF322" s="284"/>
      <c r="BG322" s="284"/>
      <c r="BH322" s="284"/>
      <c r="BI322" s="284"/>
      <c r="BJ322" s="284"/>
      <c r="BK322" s="284"/>
    </row>
    <row r="323" ht="14.25" customHeight="1">
      <c r="A323" s="219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5"/>
      <c r="AA323" s="225"/>
      <c r="AB323" s="225"/>
      <c r="AC323" s="225"/>
      <c r="AD323" s="225"/>
      <c r="AE323" s="225"/>
      <c r="AF323" s="225"/>
      <c r="AG323" s="220"/>
      <c r="AH323" s="220"/>
      <c r="AI323" s="220"/>
      <c r="AJ323" s="220"/>
      <c r="AK323" s="220"/>
      <c r="AL323" s="220"/>
      <c r="AM323" s="220"/>
      <c r="AN323" s="220"/>
      <c r="AO323" s="220"/>
      <c r="AP323" s="220"/>
      <c r="AQ323" s="224"/>
      <c r="AR323" s="224"/>
      <c r="AS323" s="224"/>
      <c r="AT323" s="224"/>
      <c r="AU323" s="224"/>
      <c r="AV323" s="224"/>
      <c r="AW323" s="224"/>
      <c r="AX323" s="224"/>
      <c r="AY323" s="224"/>
      <c r="AZ323" s="284"/>
      <c r="BA323" s="284"/>
      <c r="BB323" s="284"/>
      <c r="BC323" s="284"/>
      <c r="BD323" s="284"/>
      <c r="BE323" s="284"/>
      <c r="BF323" s="284"/>
      <c r="BG323" s="284"/>
      <c r="BH323" s="284"/>
      <c r="BI323" s="284"/>
      <c r="BJ323" s="284"/>
      <c r="BK323" s="284"/>
    </row>
    <row r="324" ht="14.25" customHeight="1">
      <c r="A324" s="219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5"/>
      <c r="AA324" s="225"/>
      <c r="AB324" s="225"/>
      <c r="AC324" s="225"/>
      <c r="AD324" s="225"/>
      <c r="AE324" s="225"/>
      <c r="AF324" s="225"/>
      <c r="AG324" s="220"/>
      <c r="AH324" s="220"/>
      <c r="AI324" s="220"/>
      <c r="AJ324" s="220"/>
      <c r="AK324" s="220"/>
      <c r="AL324" s="220"/>
      <c r="AM324" s="220"/>
      <c r="AN324" s="220"/>
      <c r="AO324" s="220"/>
      <c r="AP324" s="220"/>
      <c r="AQ324" s="224"/>
      <c r="AR324" s="224"/>
      <c r="AS324" s="224"/>
      <c r="AT324" s="224"/>
      <c r="AU324" s="224"/>
      <c r="AV324" s="224"/>
      <c r="AW324" s="224"/>
      <c r="AX324" s="224"/>
      <c r="AY324" s="224"/>
      <c r="AZ324" s="284"/>
      <c r="BA324" s="284"/>
      <c r="BB324" s="284"/>
      <c r="BC324" s="284"/>
      <c r="BD324" s="284"/>
      <c r="BE324" s="284"/>
      <c r="BF324" s="284"/>
      <c r="BG324" s="284"/>
      <c r="BH324" s="284"/>
      <c r="BI324" s="284"/>
      <c r="BJ324" s="284"/>
      <c r="BK324" s="284"/>
    </row>
    <row r="325" ht="14.25" customHeight="1">
      <c r="A325" s="219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5"/>
      <c r="AA325" s="225"/>
      <c r="AB325" s="225"/>
      <c r="AC325" s="225"/>
      <c r="AD325" s="225"/>
      <c r="AE325" s="225"/>
      <c r="AF325" s="225"/>
      <c r="AG325" s="220"/>
      <c r="AH325" s="220"/>
      <c r="AI325" s="220"/>
      <c r="AJ325" s="220"/>
      <c r="AK325" s="220"/>
      <c r="AL325" s="220"/>
      <c r="AM325" s="220"/>
      <c r="AN325" s="220"/>
      <c r="AO325" s="220"/>
      <c r="AP325" s="220"/>
      <c r="AQ325" s="224"/>
      <c r="AR325" s="224"/>
      <c r="AS325" s="224"/>
      <c r="AT325" s="224"/>
      <c r="AU325" s="224"/>
      <c r="AV325" s="224"/>
      <c r="AW325" s="224"/>
      <c r="AX325" s="224"/>
      <c r="AY325" s="224"/>
      <c r="AZ325" s="284"/>
      <c r="BA325" s="284"/>
      <c r="BB325" s="284"/>
      <c r="BC325" s="284"/>
      <c r="BD325" s="284"/>
      <c r="BE325" s="284"/>
      <c r="BF325" s="284"/>
      <c r="BG325" s="284"/>
      <c r="BH325" s="284"/>
      <c r="BI325" s="284"/>
      <c r="BJ325" s="284"/>
      <c r="BK325" s="284"/>
    </row>
    <row r="326" ht="14.25" customHeight="1">
      <c r="A326" s="219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5"/>
      <c r="AA326" s="225"/>
      <c r="AB326" s="225"/>
      <c r="AC326" s="225"/>
      <c r="AD326" s="225"/>
      <c r="AE326" s="225"/>
      <c r="AF326" s="225"/>
      <c r="AG326" s="220"/>
      <c r="AH326" s="220"/>
      <c r="AI326" s="220"/>
      <c r="AJ326" s="220"/>
      <c r="AK326" s="220"/>
      <c r="AL326" s="220"/>
      <c r="AM326" s="220"/>
      <c r="AN326" s="220"/>
      <c r="AO326" s="220"/>
      <c r="AP326" s="220"/>
      <c r="AQ326" s="224"/>
      <c r="AR326" s="224"/>
      <c r="AS326" s="224"/>
      <c r="AT326" s="224"/>
      <c r="AU326" s="224"/>
      <c r="AV326" s="224"/>
      <c r="AW326" s="224"/>
      <c r="AX326" s="224"/>
      <c r="AY326" s="224"/>
      <c r="AZ326" s="284"/>
      <c r="BA326" s="284"/>
      <c r="BB326" s="284"/>
      <c r="BC326" s="284"/>
      <c r="BD326" s="284"/>
      <c r="BE326" s="284"/>
      <c r="BF326" s="284"/>
      <c r="BG326" s="284"/>
      <c r="BH326" s="284"/>
      <c r="BI326" s="284"/>
      <c r="BJ326" s="284"/>
      <c r="BK326" s="284"/>
    </row>
    <row r="327" ht="14.25" customHeight="1">
      <c r="A327" s="219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5"/>
      <c r="AA327" s="225"/>
      <c r="AB327" s="225"/>
      <c r="AC327" s="225"/>
      <c r="AD327" s="225"/>
      <c r="AE327" s="225"/>
      <c r="AF327" s="225"/>
      <c r="AG327" s="220"/>
      <c r="AH327" s="220"/>
      <c r="AI327" s="220"/>
      <c r="AJ327" s="220"/>
      <c r="AK327" s="220"/>
      <c r="AL327" s="220"/>
      <c r="AM327" s="220"/>
      <c r="AN327" s="220"/>
      <c r="AO327" s="220"/>
      <c r="AP327" s="220"/>
      <c r="AQ327" s="224"/>
      <c r="AR327" s="224"/>
      <c r="AS327" s="224"/>
      <c r="AT327" s="224"/>
      <c r="AU327" s="224"/>
      <c r="AV327" s="224"/>
      <c r="AW327" s="224"/>
      <c r="AX327" s="224"/>
      <c r="AY327" s="224"/>
      <c r="AZ327" s="284"/>
      <c r="BA327" s="284"/>
      <c r="BB327" s="284"/>
      <c r="BC327" s="284"/>
      <c r="BD327" s="284"/>
      <c r="BE327" s="284"/>
      <c r="BF327" s="284"/>
      <c r="BG327" s="284"/>
      <c r="BH327" s="284"/>
      <c r="BI327" s="284"/>
      <c r="BJ327" s="284"/>
      <c r="BK327" s="284"/>
    </row>
    <row r="328" ht="14.25" customHeight="1">
      <c r="A328" s="219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5"/>
      <c r="AA328" s="225"/>
      <c r="AB328" s="225"/>
      <c r="AC328" s="225"/>
      <c r="AD328" s="225"/>
      <c r="AE328" s="225"/>
      <c r="AF328" s="225"/>
      <c r="AG328" s="220"/>
      <c r="AH328" s="220"/>
      <c r="AI328" s="220"/>
      <c r="AJ328" s="220"/>
      <c r="AK328" s="220"/>
      <c r="AL328" s="220"/>
      <c r="AM328" s="220"/>
      <c r="AN328" s="220"/>
      <c r="AO328" s="220"/>
      <c r="AP328" s="220"/>
      <c r="AQ328" s="224"/>
      <c r="AR328" s="224"/>
      <c r="AS328" s="224"/>
      <c r="AT328" s="224"/>
      <c r="AU328" s="224"/>
      <c r="AV328" s="224"/>
      <c r="AW328" s="224"/>
      <c r="AX328" s="224"/>
      <c r="AY328" s="224"/>
      <c r="AZ328" s="284"/>
      <c r="BA328" s="284"/>
      <c r="BB328" s="284"/>
      <c r="BC328" s="284"/>
      <c r="BD328" s="284"/>
      <c r="BE328" s="284"/>
      <c r="BF328" s="284"/>
      <c r="BG328" s="284"/>
      <c r="BH328" s="284"/>
      <c r="BI328" s="284"/>
      <c r="BJ328" s="284"/>
      <c r="BK328" s="284"/>
    </row>
    <row r="329" ht="14.25" customHeight="1">
      <c r="A329" s="219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5"/>
      <c r="AA329" s="225"/>
      <c r="AB329" s="225"/>
      <c r="AC329" s="225"/>
      <c r="AD329" s="225"/>
      <c r="AE329" s="225"/>
      <c r="AF329" s="225"/>
      <c r="AG329" s="220"/>
      <c r="AH329" s="220"/>
      <c r="AI329" s="220"/>
      <c r="AJ329" s="220"/>
      <c r="AK329" s="220"/>
      <c r="AL329" s="220"/>
      <c r="AM329" s="220"/>
      <c r="AN329" s="220"/>
      <c r="AO329" s="220"/>
      <c r="AP329" s="220"/>
      <c r="AQ329" s="224"/>
      <c r="AR329" s="224"/>
      <c r="AS329" s="224"/>
      <c r="AT329" s="224"/>
      <c r="AU329" s="224"/>
      <c r="AV329" s="224"/>
      <c r="AW329" s="224"/>
      <c r="AX329" s="224"/>
      <c r="AY329" s="224"/>
      <c r="AZ329" s="284"/>
      <c r="BA329" s="284"/>
      <c r="BB329" s="284"/>
      <c r="BC329" s="284"/>
      <c r="BD329" s="284"/>
      <c r="BE329" s="284"/>
      <c r="BF329" s="284"/>
      <c r="BG329" s="284"/>
      <c r="BH329" s="284"/>
      <c r="BI329" s="284"/>
      <c r="BJ329" s="284"/>
      <c r="BK329" s="284"/>
    </row>
    <row r="330" ht="14.25" customHeight="1">
      <c r="A330" s="219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5"/>
      <c r="AA330" s="225"/>
      <c r="AB330" s="225"/>
      <c r="AC330" s="225"/>
      <c r="AD330" s="225"/>
      <c r="AE330" s="225"/>
      <c r="AF330" s="225"/>
      <c r="AG330" s="220"/>
      <c r="AH330" s="220"/>
      <c r="AI330" s="220"/>
      <c r="AJ330" s="220"/>
      <c r="AK330" s="220"/>
      <c r="AL330" s="220"/>
      <c r="AM330" s="220"/>
      <c r="AN330" s="220"/>
      <c r="AO330" s="220"/>
      <c r="AP330" s="220"/>
      <c r="AQ330" s="224"/>
      <c r="AR330" s="224"/>
      <c r="AS330" s="224"/>
      <c r="AT330" s="224"/>
      <c r="AU330" s="224"/>
      <c r="AV330" s="224"/>
      <c r="AW330" s="224"/>
      <c r="AX330" s="224"/>
      <c r="AY330" s="224"/>
      <c r="AZ330" s="284"/>
      <c r="BA330" s="284"/>
      <c r="BB330" s="284"/>
      <c r="BC330" s="284"/>
      <c r="BD330" s="284"/>
      <c r="BE330" s="284"/>
      <c r="BF330" s="284"/>
      <c r="BG330" s="284"/>
      <c r="BH330" s="284"/>
      <c r="BI330" s="284"/>
      <c r="BJ330" s="284"/>
      <c r="BK330" s="284"/>
    </row>
    <row r="331" ht="14.25" customHeight="1">
      <c r="A331" s="219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5"/>
      <c r="AA331" s="225"/>
      <c r="AB331" s="225"/>
      <c r="AC331" s="225"/>
      <c r="AD331" s="225"/>
      <c r="AE331" s="225"/>
      <c r="AF331" s="225"/>
      <c r="AG331" s="220"/>
      <c r="AH331" s="220"/>
      <c r="AI331" s="220"/>
      <c r="AJ331" s="220"/>
      <c r="AK331" s="220"/>
      <c r="AL331" s="220"/>
      <c r="AM331" s="220"/>
      <c r="AN331" s="220"/>
      <c r="AO331" s="220"/>
      <c r="AP331" s="220"/>
      <c r="AQ331" s="224"/>
      <c r="AR331" s="224"/>
      <c r="AS331" s="224"/>
      <c r="AT331" s="224"/>
      <c r="AU331" s="224"/>
      <c r="AV331" s="224"/>
      <c r="AW331" s="224"/>
      <c r="AX331" s="224"/>
      <c r="AY331" s="224"/>
      <c r="AZ331" s="284"/>
      <c r="BA331" s="284"/>
      <c r="BB331" s="284"/>
      <c r="BC331" s="284"/>
      <c r="BD331" s="284"/>
      <c r="BE331" s="284"/>
      <c r="BF331" s="284"/>
      <c r="BG331" s="284"/>
      <c r="BH331" s="284"/>
      <c r="BI331" s="284"/>
      <c r="BJ331" s="284"/>
      <c r="BK331" s="284"/>
    </row>
    <row r="332" ht="14.25" customHeight="1">
      <c r="A332" s="219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5"/>
      <c r="AA332" s="225"/>
      <c r="AB332" s="225"/>
      <c r="AC332" s="225"/>
      <c r="AD332" s="225"/>
      <c r="AE332" s="225"/>
      <c r="AF332" s="225"/>
      <c r="AG332" s="220"/>
      <c r="AH332" s="220"/>
      <c r="AI332" s="220"/>
      <c r="AJ332" s="220"/>
      <c r="AK332" s="220"/>
      <c r="AL332" s="220"/>
      <c r="AM332" s="220"/>
      <c r="AN332" s="220"/>
      <c r="AO332" s="220"/>
      <c r="AP332" s="220"/>
      <c r="AQ332" s="224"/>
      <c r="AR332" s="224"/>
      <c r="AS332" s="224"/>
      <c r="AT332" s="224"/>
      <c r="AU332" s="224"/>
      <c r="AV332" s="224"/>
      <c r="AW332" s="224"/>
      <c r="AX332" s="224"/>
      <c r="AY332" s="224"/>
      <c r="AZ332" s="284"/>
      <c r="BA332" s="284"/>
      <c r="BB332" s="284"/>
      <c r="BC332" s="284"/>
      <c r="BD332" s="284"/>
      <c r="BE332" s="284"/>
      <c r="BF332" s="284"/>
      <c r="BG332" s="284"/>
      <c r="BH332" s="284"/>
      <c r="BI332" s="284"/>
      <c r="BJ332" s="284"/>
      <c r="BK332" s="284"/>
    </row>
    <row r="333" ht="14.25" customHeight="1">
      <c r="A333" s="219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5"/>
      <c r="AA333" s="225"/>
      <c r="AB333" s="225"/>
      <c r="AC333" s="225"/>
      <c r="AD333" s="225"/>
      <c r="AE333" s="225"/>
      <c r="AF333" s="225"/>
      <c r="AG333" s="220"/>
      <c r="AH333" s="220"/>
      <c r="AI333" s="220"/>
      <c r="AJ333" s="220"/>
      <c r="AK333" s="220"/>
      <c r="AL333" s="220"/>
      <c r="AM333" s="220"/>
      <c r="AN333" s="220"/>
      <c r="AO333" s="220"/>
      <c r="AP333" s="220"/>
      <c r="AQ333" s="224"/>
      <c r="AR333" s="224"/>
      <c r="AS333" s="224"/>
      <c r="AT333" s="224"/>
      <c r="AU333" s="224"/>
      <c r="AV333" s="224"/>
      <c r="AW333" s="224"/>
      <c r="AX333" s="224"/>
      <c r="AY333" s="224"/>
      <c r="AZ333" s="284"/>
      <c r="BA333" s="284"/>
      <c r="BB333" s="284"/>
      <c r="BC333" s="284"/>
      <c r="BD333" s="284"/>
      <c r="BE333" s="284"/>
      <c r="BF333" s="284"/>
      <c r="BG333" s="284"/>
      <c r="BH333" s="284"/>
      <c r="BI333" s="284"/>
      <c r="BJ333" s="284"/>
      <c r="BK333" s="284"/>
    </row>
    <row r="334" ht="14.25" customHeight="1">
      <c r="A334" s="219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5"/>
      <c r="AA334" s="225"/>
      <c r="AB334" s="225"/>
      <c r="AC334" s="225"/>
      <c r="AD334" s="225"/>
      <c r="AE334" s="225"/>
      <c r="AF334" s="225"/>
      <c r="AG334" s="220"/>
      <c r="AH334" s="220"/>
      <c r="AI334" s="220"/>
      <c r="AJ334" s="220"/>
      <c r="AK334" s="220"/>
      <c r="AL334" s="220"/>
      <c r="AM334" s="220"/>
      <c r="AN334" s="220"/>
      <c r="AO334" s="220"/>
      <c r="AP334" s="220"/>
      <c r="AQ334" s="224"/>
      <c r="AR334" s="224"/>
      <c r="AS334" s="224"/>
      <c r="AT334" s="224"/>
      <c r="AU334" s="224"/>
      <c r="AV334" s="224"/>
      <c r="AW334" s="224"/>
      <c r="AX334" s="224"/>
      <c r="AY334" s="224"/>
      <c r="AZ334" s="284"/>
      <c r="BA334" s="284"/>
      <c r="BB334" s="284"/>
      <c r="BC334" s="284"/>
      <c r="BD334" s="284"/>
      <c r="BE334" s="284"/>
      <c r="BF334" s="284"/>
      <c r="BG334" s="284"/>
      <c r="BH334" s="284"/>
      <c r="BI334" s="284"/>
      <c r="BJ334" s="284"/>
      <c r="BK334" s="284"/>
    </row>
    <row r="335" ht="14.25" customHeight="1">
      <c r="A335" s="219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5"/>
      <c r="AA335" s="225"/>
      <c r="AB335" s="225"/>
      <c r="AC335" s="225"/>
      <c r="AD335" s="225"/>
      <c r="AE335" s="225"/>
      <c r="AF335" s="225"/>
      <c r="AG335" s="220"/>
      <c r="AH335" s="220"/>
      <c r="AI335" s="220"/>
      <c r="AJ335" s="220"/>
      <c r="AK335" s="220"/>
      <c r="AL335" s="220"/>
      <c r="AM335" s="220"/>
      <c r="AN335" s="220"/>
      <c r="AO335" s="220"/>
      <c r="AP335" s="220"/>
      <c r="AQ335" s="224"/>
      <c r="AR335" s="224"/>
      <c r="AS335" s="224"/>
      <c r="AT335" s="224"/>
      <c r="AU335" s="224"/>
      <c r="AV335" s="224"/>
      <c r="AW335" s="224"/>
      <c r="AX335" s="224"/>
      <c r="AY335" s="224"/>
      <c r="AZ335" s="284"/>
      <c r="BA335" s="284"/>
      <c r="BB335" s="284"/>
      <c r="BC335" s="284"/>
      <c r="BD335" s="284"/>
      <c r="BE335" s="284"/>
      <c r="BF335" s="284"/>
      <c r="BG335" s="284"/>
      <c r="BH335" s="284"/>
      <c r="BI335" s="284"/>
      <c r="BJ335" s="284"/>
      <c r="BK335" s="284"/>
    </row>
    <row r="336" ht="14.25" customHeight="1">
      <c r="A336" s="219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5"/>
      <c r="AA336" s="225"/>
      <c r="AB336" s="225"/>
      <c r="AC336" s="225"/>
      <c r="AD336" s="225"/>
      <c r="AE336" s="225"/>
      <c r="AF336" s="225"/>
      <c r="AG336" s="220"/>
      <c r="AH336" s="220"/>
      <c r="AI336" s="220"/>
      <c r="AJ336" s="220"/>
      <c r="AK336" s="220"/>
      <c r="AL336" s="220"/>
      <c r="AM336" s="220"/>
      <c r="AN336" s="220"/>
      <c r="AO336" s="220"/>
      <c r="AP336" s="220"/>
      <c r="AQ336" s="224"/>
      <c r="AR336" s="224"/>
      <c r="AS336" s="224"/>
      <c r="AT336" s="224"/>
      <c r="AU336" s="224"/>
      <c r="AV336" s="224"/>
      <c r="AW336" s="224"/>
      <c r="AX336" s="224"/>
      <c r="AY336" s="224"/>
      <c r="AZ336" s="284"/>
      <c r="BA336" s="284"/>
      <c r="BB336" s="284"/>
      <c r="BC336" s="284"/>
      <c r="BD336" s="284"/>
      <c r="BE336" s="284"/>
      <c r="BF336" s="284"/>
      <c r="BG336" s="284"/>
      <c r="BH336" s="284"/>
      <c r="BI336" s="284"/>
      <c r="BJ336" s="284"/>
      <c r="BK336" s="284"/>
    </row>
    <row r="337" ht="14.25" customHeight="1">
      <c r="A337" s="219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5"/>
      <c r="AA337" s="225"/>
      <c r="AB337" s="225"/>
      <c r="AC337" s="225"/>
      <c r="AD337" s="225"/>
      <c r="AE337" s="225"/>
      <c r="AF337" s="225"/>
      <c r="AG337" s="220"/>
      <c r="AH337" s="220"/>
      <c r="AI337" s="220"/>
      <c r="AJ337" s="220"/>
      <c r="AK337" s="220"/>
      <c r="AL337" s="220"/>
      <c r="AM337" s="220"/>
      <c r="AN337" s="220"/>
      <c r="AO337" s="220"/>
      <c r="AP337" s="220"/>
      <c r="AQ337" s="224"/>
      <c r="AR337" s="224"/>
      <c r="AS337" s="224"/>
      <c r="AT337" s="224"/>
      <c r="AU337" s="224"/>
      <c r="AV337" s="224"/>
      <c r="AW337" s="224"/>
      <c r="AX337" s="224"/>
      <c r="AY337" s="224"/>
      <c r="AZ337" s="284"/>
      <c r="BA337" s="284"/>
      <c r="BB337" s="284"/>
      <c r="BC337" s="284"/>
      <c r="BD337" s="284"/>
      <c r="BE337" s="284"/>
      <c r="BF337" s="284"/>
      <c r="BG337" s="284"/>
      <c r="BH337" s="284"/>
      <c r="BI337" s="284"/>
      <c r="BJ337" s="284"/>
      <c r="BK337" s="284"/>
    </row>
    <row r="338" ht="14.25" customHeight="1">
      <c r="A338" s="219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5"/>
      <c r="AA338" s="225"/>
      <c r="AB338" s="225"/>
      <c r="AC338" s="225"/>
      <c r="AD338" s="225"/>
      <c r="AE338" s="225"/>
      <c r="AF338" s="225"/>
      <c r="AG338" s="220"/>
      <c r="AH338" s="220"/>
      <c r="AI338" s="220"/>
      <c r="AJ338" s="220"/>
      <c r="AK338" s="220"/>
      <c r="AL338" s="220"/>
      <c r="AM338" s="220"/>
      <c r="AN338" s="220"/>
      <c r="AO338" s="220"/>
      <c r="AP338" s="220"/>
      <c r="AQ338" s="224"/>
      <c r="AR338" s="224"/>
      <c r="AS338" s="224"/>
      <c r="AT338" s="224"/>
      <c r="AU338" s="224"/>
      <c r="AV338" s="224"/>
      <c r="AW338" s="224"/>
      <c r="AX338" s="224"/>
      <c r="AY338" s="224"/>
      <c r="AZ338" s="284"/>
      <c r="BA338" s="284"/>
      <c r="BB338" s="284"/>
      <c r="BC338" s="284"/>
      <c r="BD338" s="284"/>
      <c r="BE338" s="284"/>
      <c r="BF338" s="284"/>
      <c r="BG338" s="284"/>
      <c r="BH338" s="284"/>
      <c r="BI338" s="284"/>
      <c r="BJ338" s="284"/>
      <c r="BK338" s="284"/>
    </row>
    <row r="339" ht="14.25" customHeight="1">
      <c r="A339" s="219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5"/>
      <c r="AA339" s="225"/>
      <c r="AB339" s="225"/>
      <c r="AC339" s="225"/>
      <c r="AD339" s="225"/>
      <c r="AE339" s="225"/>
      <c r="AF339" s="225"/>
      <c r="AG339" s="220"/>
      <c r="AH339" s="220"/>
      <c r="AI339" s="220"/>
      <c r="AJ339" s="220"/>
      <c r="AK339" s="220"/>
      <c r="AL339" s="220"/>
      <c r="AM339" s="220"/>
      <c r="AN339" s="220"/>
      <c r="AO339" s="220"/>
      <c r="AP339" s="220"/>
      <c r="AQ339" s="224"/>
      <c r="AR339" s="224"/>
      <c r="AS339" s="224"/>
      <c r="AT339" s="224"/>
      <c r="AU339" s="224"/>
      <c r="AV339" s="224"/>
      <c r="AW339" s="224"/>
      <c r="AX339" s="224"/>
      <c r="AY339" s="224"/>
      <c r="AZ339" s="284"/>
      <c r="BA339" s="284"/>
      <c r="BB339" s="284"/>
      <c r="BC339" s="284"/>
      <c r="BD339" s="284"/>
      <c r="BE339" s="284"/>
      <c r="BF339" s="284"/>
      <c r="BG339" s="284"/>
      <c r="BH339" s="284"/>
      <c r="BI339" s="284"/>
      <c r="BJ339" s="284"/>
      <c r="BK339" s="284"/>
    </row>
    <row r="340" ht="14.25" customHeight="1">
      <c r="A340" s="219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5"/>
      <c r="AA340" s="225"/>
      <c r="AB340" s="225"/>
      <c r="AC340" s="225"/>
      <c r="AD340" s="225"/>
      <c r="AE340" s="225"/>
      <c r="AF340" s="225"/>
      <c r="AG340" s="220"/>
      <c r="AH340" s="220"/>
      <c r="AI340" s="220"/>
      <c r="AJ340" s="220"/>
      <c r="AK340" s="220"/>
      <c r="AL340" s="220"/>
      <c r="AM340" s="220"/>
      <c r="AN340" s="220"/>
      <c r="AO340" s="220"/>
      <c r="AP340" s="220"/>
      <c r="AQ340" s="224"/>
      <c r="AR340" s="224"/>
      <c r="AS340" s="224"/>
      <c r="AT340" s="224"/>
      <c r="AU340" s="224"/>
      <c r="AV340" s="224"/>
      <c r="AW340" s="224"/>
      <c r="AX340" s="224"/>
      <c r="AY340" s="224"/>
      <c r="AZ340" s="284"/>
      <c r="BA340" s="284"/>
      <c r="BB340" s="284"/>
      <c r="BC340" s="284"/>
      <c r="BD340" s="284"/>
      <c r="BE340" s="284"/>
      <c r="BF340" s="284"/>
      <c r="BG340" s="284"/>
      <c r="BH340" s="284"/>
      <c r="BI340" s="284"/>
      <c r="BJ340" s="284"/>
      <c r="BK340" s="284"/>
    </row>
    <row r="341" ht="14.25" customHeight="1">
      <c r="A341" s="219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5"/>
      <c r="AA341" s="225"/>
      <c r="AB341" s="225"/>
      <c r="AC341" s="225"/>
      <c r="AD341" s="225"/>
      <c r="AE341" s="225"/>
      <c r="AF341" s="225"/>
      <c r="AG341" s="220"/>
      <c r="AH341" s="220"/>
      <c r="AI341" s="220"/>
      <c r="AJ341" s="220"/>
      <c r="AK341" s="220"/>
      <c r="AL341" s="220"/>
      <c r="AM341" s="220"/>
      <c r="AN341" s="220"/>
      <c r="AO341" s="220"/>
      <c r="AP341" s="220"/>
      <c r="AQ341" s="224"/>
      <c r="AR341" s="224"/>
      <c r="AS341" s="224"/>
      <c r="AT341" s="224"/>
      <c r="AU341" s="224"/>
      <c r="AV341" s="224"/>
      <c r="AW341" s="224"/>
      <c r="AX341" s="224"/>
      <c r="AY341" s="224"/>
      <c r="AZ341" s="284"/>
      <c r="BA341" s="284"/>
      <c r="BB341" s="284"/>
      <c r="BC341" s="284"/>
      <c r="BD341" s="284"/>
      <c r="BE341" s="284"/>
      <c r="BF341" s="284"/>
      <c r="BG341" s="284"/>
      <c r="BH341" s="284"/>
      <c r="BI341" s="284"/>
      <c r="BJ341" s="284"/>
      <c r="BK341" s="284"/>
    </row>
    <row r="342" ht="14.25" customHeight="1">
      <c r="A342" s="219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5"/>
      <c r="AA342" s="225"/>
      <c r="AB342" s="225"/>
      <c r="AC342" s="225"/>
      <c r="AD342" s="225"/>
      <c r="AE342" s="225"/>
      <c r="AF342" s="225"/>
      <c r="AG342" s="220"/>
      <c r="AH342" s="220"/>
      <c r="AI342" s="220"/>
      <c r="AJ342" s="220"/>
      <c r="AK342" s="220"/>
      <c r="AL342" s="220"/>
      <c r="AM342" s="220"/>
      <c r="AN342" s="220"/>
      <c r="AO342" s="220"/>
      <c r="AP342" s="220"/>
      <c r="AQ342" s="224"/>
      <c r="AR342" s="224"/>
      <c r="AS342" s="224"/>
      <c r="AT342" s="224"/>
      <c r="AU342" s="224"/>
      <c r="AV342" s="224"/>
      <c r="AW342" s="224"/>
      <c r="AX342" s="224"/>
      <c r="AY342" s="224"/>
      <c r="AZ342" s="284"/>
      <c r="BA342" s="284"/>
      <c r="BB342" s="284"/>
      <c r="BC342" s="284"/>
      <c r="BD342" s="284"/>
      <c r="BE342" s="284"/>
      <c r="BF342" s="284"/>
      <c r="BG342" s="284"/>
      <c r="BH342" s="284"/>
      <c r="BI342" s="284"/>
      <c r="BJ342" s="284"/>
      <c r="BK342" s="284"/>
    </row>
    <row r="343" ht="14.25" customHeight="1">
      <c r="A343" s="219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5"/>
      <c r="AA343" s="225"/>
      <c r="AB343" s="225"/>
      <c r="AC343" s="225"/>
      <c r="AD343" s="225"/>
      <c r="AE343" s="225"/>
      <c r="AF343" s="225"/>
      <c r="AG343" s="220"/>
      <c r="AH343" s="220"/>
      <c r="AI343" s="220"/>
      <c r="AJ343" s="220"/>
      <c r="AK343" s="220"/>
      <c r="AL343" s="220"/>
      <c r="AM343" s="220"/>
      <c r="AN343" s="220"/>
      <c r="AO343" s="220"/>
      <c r="AP343" s="220"/>
      <c r="AQ343" s="224"/>
      <c r="AR343" s="224"/>
      <c r="AS343" s="224"/>
      <c r="AT343" s="224"/>
      <c r="AU343" s="224"/>
      <c r="AV343" s="224"/>
      <c r="AW343" s="224"/>
      <c r="AX343" s="224"/>
      <c r="AY343" s="224"/>
      <c r="AZ343" s="284"/>
      <c r="BA343" s="284"/>
      <c r="BB343" s="284"/>
      <c r="BC343" s="284"/>
      <c r="BD343" s="284"/>
      <c r="BE343" s="284"/>
      <c r="BF343" s="284"/>
      <c r="BG343" s="284"/>
      <c r="BH343" s="284"/>
      <c r="BI343" s="284"/>
      <c r="BJ343" s="284"/>
      <c r="BK343" s="284"/>
    </row>
    <row r="344" ht="14.25" customHeight="1">
      <c r="A344" s="219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5"/>
      <c r="AA344" s="225"/>
      <c r="AB344" s="225"/>
      <c r="AC344" s="225"/>
      <c r="AD344" s="225"/>
      <c r="AE344" s="225"/>
      <c r="AF344" s="225"/>
      <c r="AG344" s="220"/>
      <c r="AH344" s="220"/>
      <c r="AI344" s="220"/>
      <c r="AJ344" s="220"/>
      <c r="AK344" s="220"/>
      <c r="AL344" s="220"/>
      <c r="AM344" s="220"/>
      <c r="AN344" s="220"/>
      <c r="AO344" s="220"/>
      <c r="AP344" s="220"/>
      <c r="AQ344" s="224"/>
      <c r="AR344" s="224"/>
      <c r="AS344" s="224"/>
      <c r="AT344" s="224"/>
      <c r="AU344" s="224"/>
      <c r="AV344" s="224"/>
      <c r="AW344" s="224"/>
      <c r="AX344" s="224"/>
      <c r="AY344" s="224"/>
      <c r="AZ344" s="284"/>
      <c r="BA344" s="284"/>
      <c r="BB344" s="284"/>
      <c r="BC344" s="284"/>
      <c r="BD344" s="284"/>
      <c r="BE344" s="284"/>
      <c r="BF344" s="284"/>
      <c r="BG344" s="284"/>
      <c r="BH344" s="284"/>
      <c r="BI344" s="284"/>
      <c r="BJ344" s="284"/>
      <c r="BK344" s="284"/>
    </row>
    <row r="345" ht="14.25" customHeight="1">
      <c r="A345" s="219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5"/>
      <c r="AA345" s="225"/>
      <c r="AB345" s="225"/>
      <c r="AC345" s="225"/>
      <c r="AD345" s="225"/>
      <c r="AE345" s="225"/>
      <c r="AF345" s="225"/>
      <c r="AG345" s="220"/>
      <c r="AH345" s="220"/>
      <c r="AI345" s="220"/>
      <c r="AJ345" s="220"/>
      <c r="AK345" s="220"/>
      <c r="AL345" s="220"/>
      <c r="AM345" s="220"/>
      <c r="AN345" s="220"/>
      <c r="AO345" s="220"/>
      <c r="AP345" s="220"/>
      <c r="AQ345" s="224"/>
      <c r="AR345" s="224"/>
      <c r="AS345" s="224"/>
      <c r="AT345" s="224"/>
      <c r="AU345" s="224"/>
      <c r="AV345" s="224"/>
      <c r="AW345" s="224"/>
      <c r="AX345" s="224"/>
      <c r="AY345" s="224"/>
      <c r="AZ345" s="284"/>
      <c r="BA345" s="284"/>
      <c r="BB345" s="284"/>
      <c r="BC345" s="284"/>
      <c r="BD345" s="284"/>
      <c r="BE345" s="284"/>
      <c r="BF345" s="284"/>
      <c r="BG345" s="284"/>
      <c r="BH345" s="284"/>
      <c r="BI345" s="284"/>
      <c r="BJ345" s="284"/>
      <c r="BK345" s="284"/>
    </row>
    <row r="346" ht="14.25" customHeight="1">
      <c r="A346" s="219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5"/>
      <c r="AA346" s="225"/>
      <c r="AB346" s="225"/>
      <c r="AC346" s="225"/>
      <c r="AD346" s="225"/>
      <c r="AE346" s="225"/>
      <c r="AF346" s="225"/>
      <c r="AG346" s="220"/>
      <c r="AH346" s="220"/>
      <c r="AI346" s="220"/>
      <c r="AJ346" s="220"/>
      <c r="AK346" s="220"/>
      <c r="AL346" s="220"/>
      <c r="AM346" s="220"/>
      <c r="AN346" s="220"/>
      <c r="AO346" s="220"/>
      <c r="AP346" s="220"/>
      <c r="AQ346" s="224"/>
      <c r="AR346" s="224"/>
      <c r="AS346" s="224"/>
      <c r="AT346" s="224"/>
      <c r="AU346" s="224"/>
      <c r="AV346" s="224"/>
      <c r="AW346" s="224"/>
      <c r="AX346" s="224"/>
      <c r="AY346" s="224"/>
      <c r="AZ346" s="284"/>
      <c r="BA346" s="284"/>
      <c r="BB346" s="284"/>
      <c r="BC346" s="284"/>
      <c r="BD346" s="284"/>
      <c r="BE346" s="284"/>
      <c r="BF346" s="284"/>
      <c r="BG346" s="284"/>
      <c r="BH346" s="284"/>
      <c r="BI346" s="284"/>
      <c r="BJ346" s="284"/>
      <c r="BK346" s="284"/>
    </row>
    <row r="347" ht="14.25" customHeight="1">
      <c r="A347" s="219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5"/>
      <c r="AA347" s="225"/>
      <c r="AB347" s="225"/>
      <c r="AC347" s="225"/>
      <c r="AD347" s="225"/>
      <c r="AE347" s="225"/>
      <c r="AF347" s="225"/>
      <c r="AG347" s="220"/>
      <c r="AH347" s="220"/>
      <c r="AI347" s="220"/>
      <c r="AJ347" s="220"/>
      <c r="AK347" s="220"/>
      <c r="AL347" s="220"/>
      <c r="AM347" s="220"/>
      <c r="AN347" s="220"/>
      <c r="AO347" s="220"/>
      <c r="AP347" s="220"/>
      <c r="AQ347" s="224"/>
      <c r="AR347" s="224"/>
      <c r="AS347" s="224"/>
      <c r="AT347" s="224"/>
      <c r="AU347" s="224"/>
      <c r="AV347" s="224"/>
      <c r="AW347" s="224"/>
      <c r="AX347" s="224"/>
      <c r="AY347" s="224"/>
      <c r="AZ347" s="284"/>
      <c r="BA347" s="284"/>
      <c r="BB347" s="284"/>
      <c r="BC347" s="284"/>
      <c r="BD347" s="284"/>
      <c r="BE347" s="284"/>
      <c r="BF347" s="284"/>
      <c r="BG347" s="284"/>
      <c r="BH347" s="284"/>
      <c r="BI347" s="284"/>
      <c r="BJ347" s="284"/>
      <c r="BK347" s="284"/>
    </row>
    <row r="348" ht="14.25" customHeight="1">
      <c r="A348" s="219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5"/>
      <c r="AA348" s="225"/>
      <c r="AB348" s="225"/>
      <c r="AC348" s="225"/>
      <c r="AD348" s="225"/>
      <c r="AE348" s="225"/>
      <c r="AF348" s="225"/>
      <c r="AG348" s="220"/>
      <c r="AH348" s="220"/>
      <c r="AI348" s="220"/>
      <c r="AJ348" s="220"/>
      <c r="AK348" s="220"/>
      <c r="AL348" s="220"/>
      <c r="AM348" s="220"/>
      <c r="AN348" s="220"/>
      <c r="AO348" s="220"/>
      <c r="AP348" s="220"/>
      <c r="AQ348" s="224"/>
      <c r="AR348" s="224"/>
      <c r="AS348" s="224"/>
      <c r="AT348" s="224"/>
      <c r="AU348" s="224"/>
      <c r="AV348" s="224"/>
      <c r="AW348" s="224"/>
      <c r="AX348" s="224"/>
      <c r="AY348" s="224"/>
      <c r="AZ348" s="284"/>
      <c r="BA348" s="284"/>
      <c r="BB348" s="284"/>
      <c r="BC348" s="284"/>
      <c r="BD348" s="284"/>
      <c r="BE348" s="284"/>
      <c r="BF348" s="284"/>
      <c r="BG348" s="284"/>
      <c r="BH348" s="284"/>
      <c r="BI348" s="284"/>
      <c r="BJ348" s="284"/>
      <c r="BK348" s="284"/>
    </row>
    <row r="349" ht="14.25" customHeight="1">
      <c r="A349" s="219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5"/>
      <c r="AA349" s="225"/>
      <c r="AB349" s="225"/>
      <c r="AC349" s="225"/>
      <c r="AD349" s="225"/>
      <c r="AE349" s="225"/>
      <c r="AF349" s="225"/>
      <c r="AG349" s="220"/>
      <c r="AH349" s="220"/>
      <c r="AI349" s="220"/>
      <c r="AJ349" s="220"/>
      <c r="AK349" s="220"/>
      <c r="AL349" s="220"/>
      <c r="AM349" s="220"/>
      <c r="AN349" s="220"/>
      <c r="AO349" s="220"/>
      <c r="AP349" s="220"/>
      <c r="AQ349" s="224"/>
      <c r="AR349" s="224"/>
      <c r="AS349" s="224"/>
      <c r="AT349" s="224"/>
      <c r="AU349" s="224"/>
      <c r="AV349" s="224"/>
      <c r="AW349" s="224"/>
      <c r="AX349" s="224"/>
      <c r="AY349" s="224"/>
      <c r="AZ349" s="284"/>
      <c r="BA349" s="284"/>
      <c r="BB349" s="284"/>
      <c r="BC349" s="284"/>
      <c r="BD349" s="284"/>
      <c r="BE349" s="284"/>
      <c r="BF349" s="284"/>
      <c r="BG349" s="284"/>
      <c r="BH349" s="284"/>
      <c r="BI349" s="284"/>
      <c r="BJ349" s="284"/>
      <c r="BK349" s="284"/>
    </row>
    <row r="350" ht="14.25" customHeight="1">
      <c r="A350" s="219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5"/>
      <c r="AA350" s="225"/>
      <c r="AB350" s="225"/>
      <c r="AC350" s="225"/>
      <c r="AD350" s="225"/>
      <c r="AE350" s="225"/>
      <c r="AF350" s="225"/>
      <c r="AG350" s="220"/>
      <c r="AH350" s="220"/>
      <c r="AI350" s="220"/>
      <c r="AJ350" s="220"/>
      <c r="AK350" s="220"/>
      <c r="AL350" s="220"/>
      <c r="AM350" s="220"/>
      <c r="AN350" s="220"/>
      <c r="AO350" s="220"/>
      <c r="AP350" s="220"/>
      <c r="AQ350" s="224"/>
      <c r="AR350" s="224"/>
      <c r="AS350" s="224"/>
      <c r="AT350" s="224"/>
      <c r="AU350" s="224"/>
      <c r="AV350" s="224"/>
      <c r="AW350" s="224"/>
      <c r="AX350" s="224"/>
      <c r="AY350" s="224"/>
      <c r="AZ350" s="284"/>
      <c r="BA350" s="284"/>
      <c r="BB350" s="284"/>
      <c r="BC350" s="284"/>
      <c r="BD350" s="284"/>
      <c r="BE350" s="284"/>
      <c r="BF350" s="284"/>
      <c r="BG350" s="284"/>
      <c r="BH350" s="284"/>
      <c r="BI350" s="284"/>
      <c r="BJ350" s="284"/>
      <c r="BK350" s="284"/>
    </row>
    <row r="351" ht="14.25" customHeight="1">
      <c r="A351" s="219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5"/>
      <c r="AA351" s="225"/>
      <c r="AB351" s="225"/>
      <c r="AC351" s="225"/>
      <c r="AD351" s="225"/>
      <c r="AE351" s="225"/>
      <c r="AF351" s="225"/>
      <c r="AG351" s="220"/>
      <c r="AH351" s="220"/>
      <c r="AI351" s="220"/>
      <c r="AJ351" s="220"/>
      <c r="AK351" s="220"/>
      <c r="AL351" s="220"/>
      <c r="AM351" s="220"/>
      <c r="AN351" s="220"/>
      <c r="AO351" s="220"/>
      <c r="AP351" s="220"/>
      <c r="AQ351" s="224"/>
      <c r="AR351" s="224"/>
      <c r="AS351" s="224"/>
      <c r="AT351" s="224"/>
      <c r="AU351" s="224"/>
      <c r="AV351" s="224"/>
      <c r="AW351" s="224"/>
      <c r="AX351" s="224"/>
      <c r="AY351" s="224"/>
      <c r="AZ351" s="284"/>
      <c r="BA351" s="284"/>
      <c r="BB351" s="284"/>
      <c r="BC351" s="284"/>
      <c r="BD351" s="284"/>
      <c r="BE351" s="284"/>
      <c r="BF351" s="284"/>
      <c r="BG351" s="284"/>
      <c r="BH351" s="284"/>
      <c r="BI351" s="284"/>
      <c r="BJ351" s="284"/>
      <c r="BK351" s="284"/>
    </row>
    <row r="352" ht="14.25" customHeight="1">
      <c r="A352" s="219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5"/>
      <c r="AA352" s="225"/>
      <c r="AB352" s="225"/>
      <c r="AC352" s="225"/>
      <c r="AD352" s="225"/>
      <c r="AE352" s="225"/>
      <c r="AF352" s="225"/>
      <c r="AG352" s="220"/>
      <c r="AH352" s="220"/>
      <c r="AI352" s="220"/>
      <c r="AJ352" s="220"/>
      <c r="AK352" s="220"/>
      <c r="AL352" s="220"/>
      <c r="AM352" s="220"/>
      <c r="AN352" s="220"/>
      <c r="AO352" s="220"/>
      <c r="AP352" s="220"/>
      <c r="AQ352" s="224"/>
      <c r="AR352" s="224"/>
      <c r="AS352" s="224"/>
      <c r="AT352" s="224"/>
      <c r="AU352" s="224"/>
      <c r="AV352" s="224"/>
      <c r="AW352" s="224"/>
      <c r="AX352" s="224"/>
      <c r="AY352" s="224"/>
      <c r="AZ352" s="284"/>
      <c r="BA352" s="284"/>
      <c r="BB352" s="284"/>
      <c r="BC352" s="284"/>
      <c r="BD352" s="284"/>
      <c r="BE352" s="284"/>
      <c r="BF352" s="284"/>
      <c r="BG352" s="284"/>
      <c r="BH352" s="284"/>
      <c r="BI352" s="284"/>
      <c r="BJ352" s="284"/>
      <c r="BK352" s="284"/>
    </row>
    <row r="353" ht="14.25" customHeight="1">
      <c r="A353" s="219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5"/>
      <c r="AA353" s="225"/>
      <c r="AB353" s="225"/>
      <c r="AC353" s="225"/>
      <c r="AD353" s="225"/>
      <c r="AE353" s="225"/>
      <c r="AF353" s="225"/>
      <c r="AG353" s="220"/>
      <c r="AH353" s="220"/>
      <c r="AI353" s="220"/>
      <c r="AJ353" s="220"/>
      <c r="AK353" s="220"/>
      <c r="AL353" s="220"/>
      <c r="AM353" s="220"/>
      <c r="AN353" s="220"/>
      <c r="AO353" s="220"/>
      <c r="AP353" s="220"/>
      <c r="AQ353" s="224"/>
      <c r="AR353" s="224"/>
      <c r="AS353" s="224"/>
      <c r="AT353" s="224"/>
      <c r="AU353" s="224"/>
      <c r="AV353" s="224"/>
      <c r="AW353" s="224"/>
      <c r="AX353" s="224"/>
      <c r="AY353" s="224"/>
      <c r="AZ353" s="284"/>
      <c r="BA353" s="284"/>
      <c r="BB353" s="284"/>
      <c r="BC353" s="284"/>
      <c r="BD353" s="284"/>
      <c r="BE353" s="284"/>
      <c r="BF353" s="284"/>
      <c r="BG353" s="284"/>
      <c r="BH353" s="284"/>
      <c r="BI353" s="284"/>
      <c r="BJ353" s="284"/>
      <c r="BK353" s="284"/>
    </row>
    <row r="354" ht="14.25" customHeight="1">
      <c r="A354" s="219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5"/>
      <c r="AA354" s="225"/>
      <c r="AB354" s="225"/>
      <c r="AC354" s="225"/>
      <c r="AD354" s="225"/>
      <c r="AE354" s="225"/>
      <c r="AF354" s="225"/>
      <c r="AG354" s="220"/>
      <c r="AH354" s="220"/>
      <c r="AI354" s="220"/>
      <c r="AJ354" s="220"/>
      <c r="AK354" s="220"/>
      <c r="AL354" s="220"/>
      <c r="AM354" s="220"/>
      <c r="AN354" s="220"/>
      <c r="AO354" s="220"/>
      <c r="AP354" s="220"/>
      <c r="AQ354" s="224"/>
      <c r="AR354" s="224"/>
      <c r="AS354" s="224"/>
      <c r="AT354" s="224"/>
      <c r="AU354" s="224"/>
      <c r="AV354" s="224"/>
      <c r="AW354" s="224"/>
      <c r="AX354" s="224"/>
      <c r="AY354" s="224"/>
      <c r="AZ354" s="284"/>
      <c r="BA354" s="284"/>
      <c r="BB354" s="284"/>
      <c r="BC354" s="284"/>
      <c r="BD354" s="284"/>
      <c r="BE354" s="284"/>
      <c r="BF354" s="284"/>
      <c r="BG354" s="284"/>
      <c r="BH354" s="284"/>
      <c r="BI354" s="284"/>
      <c r="BJ354" s="284"/>
      <c r="BK354" s="284"/>
    </row>
    <row r="355" ht="14.25" customHeight="1">
      <c r="A355" s="219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5"/>
      <c r="AA355" s="225"/>
      <c r="AB355" s="225"/>
      <c r="AC355" s="225"/>
      <c r="AD355" s="225"/>
      <c r="AE355" s="225"/>
      <c r="AF355" s="225"/>
      <c r="AG355" s="220"/>
      <c r="AH355" s="220"/>
      <c r="AI355" s="220"/>
      <c r="AJ355" s="220"/>
      <c r="AK355" s="220"/>
      <c r="AL355" s="220"/>
      <c r="AM355" s="220"/>
      <c r="AN355" s="220"/>
      <c r="AO355" s="220"/>
      <c r="AP355" s="220"/>
      <c r="AQ355" s="224"/>
      <c r="AR355" s="224"/>
      <c r="AS355" s="224"/>
      <c r="AT355" s="224"/>
      <c r="AU355" s="224"/>
      <c r="AV355" s="224"/>
      <c r="AW355" s="224"/>
      <c r="AX355" s="224"/>
      <c r="AY355" s="224"/>
      <c r="AZ355" s="284"/>
      <c r="BA355" s="284"/>
      <c r="BB355" s="284"/>
      <c r="BC355" s="284"/>
      <c r="BD355" s="284"/>
      <c r="BE355" s="284"/>
      <c r="BF355" s="284"/>
      <c r="BG355" s="284"/>
      <c r="BH355" s="284"/>
      <c r="BI355" s="284"/>
      <c r="BJ355" s="284"/>
      <c r="BK355" s="284"/>
    </row>
    <row r="356" ht="14.25" customHeight="1">
      <c r="A356" s="219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5"/>
      <c r="AA356" s="225"/>
      <c r="AB356" s="225"/>
      <c r="AC356" s="225"/>
      <c r="AD356" s="225"/>
      <c r="AE356" s="225"/>
      <c r="AF356" s="225"/>
      <c r="AG356" s="220"/>
      <c r="AH356" s="220"/>
      <c r="AI356" s="220"/>
      <c r="AJ356" s="220"/>
      <c r="AK356" s="220"/>
      <c r="AL356" s="220"/>
      <c r="AM356" s="220"/>
      <c r="AN356" s="220"/>
      <c r="AO356" s="220"/>
      <c r="AP356" s="220"/>
      <c r="AQ356" s="224"/>
      <c r="AR356" s="224"/>
      <c r="AS356" s="224"/>
      <c r="AT356" s="224"/>
      <c r="AU356" s="224"/>
      <c r="AV356" s="224"/>
      <c r="AW356" s="224"/>
      <c r="AX356" s="224"/>
      <c r="AY356" s="224"/>
      <c r="AZ356" s="284"/>
      <c r="BA356" s="284"/>
      <c r="BB356" s="284"/>
      <c r="BC356" s="284"/>
      <c r="BD356" s="284"/>
      <c r="BE356" s="284"/>
      <c r="BF356" s="284"/>
      <c r="BG356" s="284"/>
      <c r="BH356" s="284"/>
      <c r="BI356" s="284"/>
      <c r="BJ356" s="284"/>
      <c r="BK356" s="284"/>
    </row>
    <row r="357" ht="14.25" customHeight="1">
      <c r="A357" s="219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5"/>
      <c r="AA357" s="225"/>
      <c r="AB357" s="225"/>
      <c r="AC357" s="225"/>
      <c r="AD357" s="225"/>
      <c r="AE357" s="225"/>
      <c r="AF357" s="225"/>
      <c r="AG357" s="220"/>
      <c r="AH357" s="220"/>
      <c r="AI357" s="220"/>
      <c r="AJ357" s="220"/>
      <c r="AK357" s="220"/>
      <c r="AL357" s="220"/>
      <c r="AM357" s="220"/>
      <c r="AN357" s="220"/>
      <c r="AO357" s="220"/>
      <c r="AP357" s="220"/>
      <c r="AQ357" s="224"/>
      <c r="AR357" s="224"/>
      <c r="AS357" s="224"/>
      <c r="AT357" s="224"/>
      <c r="AU357" s="224"/>
      <c r="AV357" s="224"/>
      <c r="AW357" s="224"/>
      <c r="AX357" s="224"/>
      <c r="AY357" s="224"/>
      <c r="AZ357" s="284"/>
      <c r="BA357" s="284"/>
      <c r="BB357" s="284"/>
      <c r="BC357" s="284"/>
      <c r="BD357" s="284"/>
      <c r="BE357" s="284"/>
      <c r="BF357" s="284"/>
      <c r="BG357" s="284"/>
      <c r="BH357" s="284"/>
      <c r="BI357" s="284"/>
      <c r="BJ357" s="284"/>
      <c r="BK357" s="284"/>
    </row>
    <row r="358" ht="14.25" customHeight="1">
      <c r="A358" s="219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5"/>
      <c r="AA358" s="225"/>
      <c r="AB358" s="225"/>
      <c r="AC358" s="225"/>
      <c r="AD358" s="225"/>
      <c r="AE358" s="225"/>
      <c r="AF358" s="225"/>
      <c r="AG358" s="220"/>
      <c r="AH358" s="220"/>
      <c r="AI358" s="220"/>
      <c r="AJ358" s="220"/>
      <c r="AK358" s="220"/>
      <c r="AL358" s="220"/>
      <c r="AM358" s="220"/>
      <c r="AN358" s="220"/>
      <c r="AO358" s="220"/>
      <c r="AP358" s="220"/>
      <c r="AQ358" s="224"/>
      <c r="AR358" s="224"/>
      <c r="AS358" s="224"/>
      <c r="AT358" s="224"/>
      <c r="AU358" s="224"/>
      <c r="AV358" s="224"/>
      <c r="AW358" s="224"/>
      <c r="AX358" s="224"/>
      <c r="AY358" s="224"/>
      <c r="AZ358" s="284"/>
      <c r="BA358" s="284"/>
      <c r="BB358" s="284"/>
      <c r="BC358" s="284"/>
      <c r="BD358" s="284"/>
      <c r="BE358" s="284"/>
      <c r="BF358" s="284"/>
      <c r="BG358" s="284"/>
      <c r="BH358" s="284"/>
      <c r="BI358" s="284"/>
      <c r="BJ358" s="284"/>
      <c r="BK358" s="284"/>
    </row>
    <row r="359" ht="14.25" customHeight="1">
      <c r="A359" s="219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5"/>
      <c r="AA359" s="225"/>
      <c r="AB359" s="225"/>
      <c r="AC359" s="225"/>
      <c r="AD359" s="225"/>
      <c r="AE359" s="225"/>
      <c r="AF359" s="225"/>
      <c r="AG359" s="220"/>
      <c r="AH359" s="220"/>
      <c r="AI359" s="220"/>
      <c r="AJ359" s="220"/>
      <c r="AK359" s="220"/>
      <c r="AL359" s="220"/>
      <c r="AM359" s="220"/>
      <c r="AN359" s="220"/>
      <c r="AO359" s="220"/>
      <c r="AP359" s="220"/>
      <c r="AQ359" s="224"/>
      <c r="AR359" s="224"/>
      <c r="AS359" s="224"/>
      <c r="AT359" s="224"/>
      <c r="AU359" s="224"/>
      <c r="AV359" s="224"/>
      <c r="AW359" s="224"/>
      <c r="AX359" s="224"/>
      <c r="AY359" s="224"/>
      <c r="AZ359" s="284"/>
      <c r="BA359" s="284"/>
      <c r="BB359" s="284"/>
      <c r="BC359" s="284"/>
      <c r="BD359" s="284"/>
      <c r="BE359" s="284"/>
      <c r="BF359" s="284"/>
      <c r="BG359" s="284"/>
      <c r="BH359" s="284"/>
      <c r="BI359" s="284"/>
      <c r="BJ359" s="284"/>
      <c r="BK359" s="284"/>
    </row>
    <row r="360" ht="14.25" customHeight="1">
      <c r="A360" s="219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5"/>
      <c r="AA360" s="225"/>
      <c r="AB360" s="225"/>
      <c r="AC360" s="225"/>
      <c r="AD360" s="225"/>
      <c r="AE360" s="225"/>
      <c r="AF360" s="225"/>
      <c r="AG360" s="220"/>
      <c r="AH360" s="220"/>
      <c r="AI360" s="220"/>
      <c r="AJ360" s="220"/>
      <c r="AK360" s="220"/>
      <c r="AL360" s="220"/>
      <c r="AM360" s="220"/>
      <c r="AN360" s="220"/>
      <c r="AO360" s="220"/>
      <c r="AP360" s="220"/>
      <c r="AQ360" s="224"/>
      <c r="AR360" s="224"/>
      <c r="AS360" s="224"/>
      <c r="AT360" s="224"/>
      <c r="AU360" s="224"/>
      <c r="AV360" s="224"/>
      <c r="AW360" s="224"/>
      <c r="AX360" s="224"/>
      <c r="AY360" s="224"/>
      <c r="AZ360" s="284"/>
      <c r="BA360" s="284"/>
      <c r="BB360" s="284"/>
      <c r="BC360" s="284"/>
      <c r="BD360" s="284"/>
      <c r="BE360" s="284"/>
      <c r="BF360" s="284"/>
      <c r="BG360" s="284"/>
      <c r="BH360" s="284"/>
      <c r="BI360" s="284"/>
      <c r="BJ360" s="284"/>
      <c r="BK360" s="284"/>
    </row>
    <row r="361" ht="14.25" customHeight="1">
      <c r="A361" s="219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5"/>
      <c r="AA361" s="225"/>
      <c r="AB361" s="225"/>
      <c r="AC361" s="225"/>
      <c r="AD361" s="225"/>
      <c r="AE361" s="225"/>
      <c r="AF361" s="225"/>
      <c r="AG361" s="220"/>
      <c r="AH361" s="220"/>
      <c r="AI361" s="220"/>
      <c r="AJ361" s="220"/>
      <c r="AK361" s="220"/>
      <c r="AL361" s="220"/>
      <c r="AM361" s="220"/>
      <c r="AN361" s="220"/>
      <c r="AO361" s="220"/>
      <c r="AP361" s="220"/>
      <c r="AQ361" s="224"/>
      <c r="AR361" s="224"/>
      <c r="AS361" s="224"/>
      <c r="AT361" s="224"/>
      <c r="AU361" s="224"/>
      <c r="AV361" s="224"/>
      <c r="AW361" s="224"/>
      <c r="AX361" s="224"/>
      <c r="AY361" s="224"/>
      <c r="AZ361" s="284"/>
      <c r="BA361" s="284"/>
      <c r="BB361" s="284"/>
      <c r="BC361" s="284"/>
      <c r="BD361" s="284"/>
      <c r="BE361" s="284"/>
      <c r="BF361" s="284"/>
      <c r="BG361" s="284"/>
      <c r="BH361" s="284"/>
      <c r="BI361" s="284"/>
      <c r="BJ361" s="284"/>
      <c r="BK361" s="284"/>
    </row>
    <row r="362" ht="14.25" customHeight="1">
      <c r="A362" s="219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5"/>
      <c r="AA362" s="225"/>
      <c r="AB362" s="225"/>
      <c r="AC362" s="225"/>
      <c r="AD362" s="225"/>
      <c r="AE362" s="225"/>
      <c r="AF362" s="225"/>
      <c r="AG362" s="220"/>
      <c r="AH362" s="220"/>
      <c r="AI362" s="220"/>
      <c r="AJ362" s="220"/>
      <c r="AK362" s="220"/>
      <c r="AL362" s="220"/>
      <c r="AM362" s="220"/>
      <c r="AN362" s="220"/>
      <c r="AO362" s="220"/>
      <c r="AP362" s="220"/>
      <c r="AQ362" s="224"/>
      <c r="AR362" s="224"/>
      <c r="AS362" s="224"/>
      <c r="AT362" s="224"/>
      <c r="AU362" s="224"/>
      <c r="AV362" s="224"/>
      <c r="AW362" s="224"/>
      <c r="AX362" s="224"/>
      <c r="AY362" s="224"/>
      <c r="AZ362" s="284"/>
      <c r="BA362" s="284"/>
      <c r="BB362" s="284"/>
      <c r="BC362" s="284"/>
      <c r="BD362" s="284"/>
      <c r="BE362" s="284"/>
      <c r="BF362" s="284"/>
      <c r="BG362" s="284"/>
      <c r="BH362" s="284"/>
      <c r="BI362" s="284"/>
      <c r="BJ362" s="284"/>
      <c r="BK362" s="284"/>
    </row>
    <row r="363" ht="14.25" customHeight="1">
      <c r="A363" s="219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5"/>
      <c r="AA363" s="225"/>
      <c r="AB363" s="225"/>
      <c r="AC363" s="225"/>
      <c r="AD363" s="225"/>
      <c r="AE363" s="225"/>
      <c r="AF363" s="225"/>
      <c r="AG363" s="220"/>
      <c r="AH363" s="220"/>
      <c r="AI363" s="220"/>
      <c r="AJ363" s="220"/>
      <c r="AK363" s="220"/>
      <c r="AL363" s="220"/>
      <c r="AM363" s="220"/>
      <c r="AN363" s="220"/>
      <c r="AO363" s="220"/>
      <c r="AP363" s="220"/>
      <c r="AQ363" s="224"/>
      <c r="AR363" s="224"/>
      <c r="AS363" s="224"/>
      <c r="AT363" s="224"/>
      <c r="AU363" s="224"/>
      <c r="AV363" s="224"/>
      <c r="AW363" s="224"/>
      <c r="AX363" s="224"/>
      <c r="AY363" s="224"/>
      <c r="AZ363" s="284"/>
      <c r="BA363" s="284"/>
      <c r="BB363" s="284"/>
      <c r="BC363" s="284"/>
      <c r="BD363" s="284"/>
      <c r="BE363" s="284"/>
      <c r="BF363" s="284"/>
      <c r="BG363" s="284"/>
      <c r="BH363" s="284"/>
      <c r="BI363" s="284"/>
      <c r="BJ363" s="284"/>
      <c r="BK363" s="284"/>
    </row>
    <row r="364" ht="14.25" customHeight="1">
      <c r="A364" s="219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5"/>
      <c r="AA364" s="225"/>
      <c r="AB364" s="225"/>
      <c r="AC364" s="225"/>
      <c r="AD364" s="225"/>
      <c r="AE364" s="225"/>
      <c r="AF364" s="225"/>
      <c r="AG364" s="220"/>
      <c r="AH364" s="220"/>
      <c r="AI364" s="220"/>
      <c r="AJ364" s="220"/>
      <c r="AK364" s="220"/>
      <c r="AL364" s="220"/>
      <c r="AM364" s="220"/>
      <c r="AN364" s="220"/>
      <c r="AO364" s="220"/>
      <c r="AP364" s="220"/>
      <c r="AQ364" s="224"/>
      <c r="AR364" s="224"/>
      <c r="AS364" s="224"/>
      <c r="AT364" s="224"/>
      <c r="AU364" s="224"/>
      <c r="AV364" s="224"/>
      <c r="AW364" s="224"/>
      <c r="AX364" s="224"/>
      <c r="AY364" s="224"/>
      <c r="AZ364" s="284"/>
      <c r="BA364" s="284"/>
      <c r="BB364" s="284"/>
      <c r="BC364" s="284"/>
      <c r="BD364" s="284"/>
      <c r="BE364" s="284"/>
      <c r="BF364" s="284"/>
      <c r="BG364" s="284"/>
      <c r="BH364" s="284"/>
      <c r="BI364" s="284"/>
      <c r="BJ364" s="284"/>
      <c r="BK364" s="284"/>
    </row>
    <row r="365" ht="14.25" customHeight="1">
      <c r="A365" s="219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5"/>
      <c r="AA365" s="225"/>
      <c r="AB365" s="225"/>
      <c r="AC365" s="225"/>
      <c r="AD365" s="225"/>
      <c r="AE365" s="225"/>
      <c r="AF365" s="225"/>
      <c r="AG365" s="220"/>
      <c r="AH365" s="220"/>
      <c r="AI365" s="220"/>
      <c r="AJ365" s="220"/>
      <c r="AK365" s="220"/>
      <c r="AL365" s="220"/>
      <c r="AM365" s="220"/>
      <c r="AN365" s="220"/>
      <c r="AO365" s="220"/>
      <c r="AP365" s="220"/>
      <c r="AQ365" s="224"/>
      <c r="AR365" s="224"/>
      <c r="AS365" s="224"/>
      <c r="AT365" s="224"/>
      <c r="AU365" s="224"/>
      <c r="AV365" s="224"/>
      <c r="AW365" s="224"/>
      <c r="AX365" s="224"/>
      <c r="AY365" s="224"/>
      <c r="AZ365" s="284"/>
      <c r="BA365" s="284"/>
      <c r="BB365" s="284"/>
      <c r="BC365" s="284"/>
      <c r="BD365" s="284"/>
      <c r="BE365" s="284"/>
      <c r="BF365" s="284"/>
      <c r="BG365" s="284"/>
      <c r="BH365" s="284"/>
      <c r="BI365" s="284"/>
      <c r="BJ365" s="284"/>
      <c r="BK365" s="284"/>
    </row>
    <row r="366" ht="14.25" customHeight="1">
      <c r="A366" s="219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5"/>
      <c r="AA366" s="225"/>
      <c r="AB366" s="225"/>
      <c r="AC366" s="225"/>
      <c r="AD366" s="225"/>
      <c r="AE366" s="225"/>
      <c r="AF366" s="225"/>
      <c r="AG366" s="220"/>
      <c r="AH366" s="220"/>
      <c r="AI366" s="220"/>
      <c r="AJ366" s="220"/>
      <c r="AK366" s="220"/>
      <c r="AL366" s="220"/>
      <c r="AM366" s="220"/>
      <c r="AN366" s="220"/>
      <c r="AO366" s="220"/>
      <c r="AP366" s="220"/>
      <c r="AQ366" s="224"/>
      <c r="AR366" s="224"/>
      <c r="AS366" s="224"/>
      <c r="AT366" s="224"/>
      <c r="AU366" s="224"/>
      <c r="AV366" s="224"/>
      <c r="AW366" s="224"/>
      <c r="AX366" s="224"/>
      <c r="AY366" s="224"/>
      <c r="AZ366" s="284"/>
      <c r="BA366" s="284"/>
      <c r="BB366" s="284"/>
      <c r="BC366" s="284"/>
      <c r="BD366" s="284"/>
      <c r="BE366" s="284"/>
      <c r="BF366" s="284"/>
      <c r="BG366" s="284"/>
      <c r="BH366" s="284"/>
      <c r="BI366" s="284"/>
      <c r="BJ366" s="284"/>
      <c r="BK366" s="284"/>
    </row>
    <row r="367" ht="14.25" customHeight="1">
      <c r="A367" s="219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5"/>
      <c r="AA367" s="225"/>
      <c r="AB367" s="225"/>
      <c r="AC367" s="225"/>
      <c r="AD367" s="225"/>
      <c r="AE367" s="225"/>
      <c r="AF367" s="225"/>
      <c r="AG367" s="220"/>
      <c r="AH367" s="220"/>
      <c r="AI367" s="220"/>
      <c r="AJ367" s="220"/>
      <c r="AK367" s="220"/>
      <c r="AL367" s="220"/>
      <c r="AM367" s="220"/>
      <c r="AN367" s="220"/>
      <c r="AO367" s="220"/>
      <c r="AP367" s="220"/>
      <c r="AQ367" s="224"/>
      <c r="AR367" s="224"/>
      <c r="AS367" s="224"/>
      <c r="AT367" s="224"/>
      <c r="AU367" s="224"/>
      <c r="AV367" s="224"/>
      <c r="AW367" s="224"/>
      <c r="AX367" s="224"/>
      <c r="AY367" s="224"/>
      <c r="AZ367" s="284"/>
      <c r="BA367" s="284"/>
      <c r="BB367" s="284"/>
      <c r="BC367" s="284"/>
      <c r="BD367" s="284"/>
      <c r="BE367" s="284"/>
      <c r="BF367" s="284"/>
      <c r="BG367" s="284"/>
      <c r="BH367" s="284"/>
      <c r="BI367" s="284"/>
      <c r="BJ367" s="284"/>
      <c r="BK367" s="284"/>
    </row>
    <row r="368" ht="14.25" customHeight="1">
      <c r="A368" s="219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5"/>
      <c r="AA368" s="225"/>
      <c r="AB368" s="225"/>
      <c r="AC368" s="225"/>
      <c r="AD368" s="225"/>
      <c r="AE368" s="225"/>
      <c r="AF368" s="225"/>
      <c r="AG368" s="220"/>
      <c r="AH368" s="220"/>
      <c r="AI368" s="220"/>
      <c r="AJ368" s="220"/>
      <c r="AK368" s="220"/>
      <c r="AL368" s="220"/>
      <c r="AM368" s="220"/>
      <c r="AN368" s="220"/>
      <c r="AO368" s="220"/>
      <c r="AP368" s="220"/>
      <c r="AQ368" s="224"/>
      <c r="AR368" s="224"/>
      <c r="AS368" s="224"/>
      <c r="AT368" s="224"/>
      <c r="AU368" s="224"/>
      <c r="AV368" s="224"/>
      <c r="AW368" s="224"/>
      <c r="AX368" s="224"/>
      <c r="AY368" s="224"/>
      <c r="AZ368" s="284"/>
      <c r="BA368" s="284"/>
      <c r="BB368" s="284"/>
      <c r="BC368" s="284"/>
      <c r="BD368" s="284"/>
      <c r="BE368" s="284"/>
      <c r="BF368" s="284"/>
      <c r="BG368" s="284"/>
      <c r="BH368" s="284"/>
      <c r="BI368" s="284"/>
      <c r="BJ368" s="284"/>
      <c r="BK368" s="284"/>
    </row>
    <row r="369" ht="14.25" customHeight="1">
      <c r="A369" s="219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5"/>
      <c r="AA369" s="225"/>
      <c r="AB369" s="225"/>
      <c r="AC369" s="225"/>
      <c r="AD369" s="225"/>
      <c r="AE369" s="225"/>
      <c r="AF369" s="225"/>
      <c r="AG369" s="220"/>
      <c r="AH369" s="220"/>
      <c r="AI369" s="220"/>
      <c r="AJ369" s="220"/>
      <c r="AK369" s="220"/>
      <c r="AL369" s="220"/>
      <c r="AM369" s="220"/>
      <c r="AN369" s="220"/>
      <c r="AO369" s="220"/>
      <c r="AP369" s="220"/>
      <c r="AQ369" s="224"/>
      <c r="AR369" s="224"/>
      <c r="AS369" s="224"/>
      <c r="AT369" s="224"/>
      <c r="AU369" s="224"/>
      <c r="AV369" s="224"/>
      <c r="AW369" s="224"/>
      <c r="AX369" s="224"/>
      <c r="AY369" s="224"/>
      <c r="AZ369" s="284"/>
      <c r="BA369" s="284"/>
      <c r="BB369" s="284"/>
      <c r="BC369" s="284"/>
      <c r="BD369" s="284"/>
      <c r="BE369" s="284"/>
      <c r="BF369" s="284"/>
      <c r="BG369" s="284"/>
      <c r="BH369" s="284"/>
      <c r="BI369" s="284"/>
      <c r="BJ369" s="284"/>
      <c r="BK369" s="284"/>
    </row>
    <row r="370" ht="14.25" customHeight="1">
      <c r="A370" s="219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5"/>
      <c r="AA370" s="225"/>
      <c r="AB370" s="225"/>
      <c r="AC370" s="225"/>
      <c r="AD370" s="225"/>
      <c r="AE370" s="225"/>
      <c r="AF370" s="225"/>
      <c r="AG370" s="220"/>
      <c r="AH370" s="220"/>
      <c r="AI370" s="220"/>
      <c r="AJ370" s="220"/>
      <c r="AK370" s="220"/>
      <c r="AL370" s="220"/>
      <c r="AM370" s="220"/>
      <c r="AN370" s="220"/>
      <c r="AO370" s="220"/>
      <c r="AP370" s="220"/>
      <c r="AQ370" s="224"/>
      <c r="AR370" s="224"/>
      <c r="AS370" s="224"/>
      <c r="AT370" s="224"/>
      <c r="AU370" s="224"/>
      <c r="AV370" s="224"/>
      <c r="AW370" s="224"/>
      <c r="AX370" s="224"/>
      <c r="AY370" s="224"/>
      <c r="AZ370" s="284"/>
      <c r="BA370" s="284"/>
      <c r="BB370" s="284"/>
      <c r="BC370" s="284"/>
      <c r="BD370" s="284"/>
      <c r="BE370" s="284"/>
      <c r="BF370" s="284"/>
      <c r="BG370" s="284"/>
      <c r="BH370" s="284"/>
      <c r="BI370" s="284"/>
      <c r="BJ370" s="284"/>
      <c r="BK370" s="284"/>
    </row>
    <row r="371" ht="14.25" customHeight="1">
      <c r="A371" s="219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5"/>
      <c r="AA371" s="225"/>
      <c r="AB371" s="225"/>
      <c r="AC371" s="225"/>
      <c r="AD371" s="225"/>
      <c r="AE371" s="225"/>
      <c r="AF371" s="225"/>
      <c r="AG371" s="220"/>
      <c r="AH371" s="220"/>
      <c r="AI371" s="220"/>
      <c r="AJ371" s="220"/>
      <c r="AK371" s="220"/>
      <c r="AL371" s="220"/>
      <c r="AM371" s="220"/>
      <c r="AN371" s="220"/>
      <c r="AO371" s="220"/>
      <c r="AP371" s="220"/>
      <c r="AQ371" s="224"/>
      <c r="AR371" s="224"/>
      <c r="AS371" s="224"/>
      <c r="AT371" s="224"/>
      <c r="AU371" s="224"/>
      <c r="AV371" s="224"/>
      <c r="AW371" s="224"/>
      <c r="AX371" s="224"/>
      <c r="AY371" s="224"/>
      <c r="AZ371" s="284"/>
      <c r="BA371" s="284"/>
      <c r="BB371" s="284"/>
      <c r="BC371" s="284"/>
      <c r="BD371" s="284"/>
      <c r="BE371" s="284"/>
      <c r="BF371" s="284"/>
      <c r="BG371" s="284"/>
      <c r="BH371" s="284"/>
      <c r="BI371" s="284"/>
      <c r="BJ371" s="284"/>
      <c r="BK371" s="284"/>
    </row>
    <row r="372" ht="14.25" customHeight="1">
      <c r="A372" s="219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5"/>
      <c r="AA372" s="225"/>
      <c r="AB372" s="225"/>
      <c r="AC372" s="225"/>
      <c r="AD372" s="225"/>
      <c r="AE372" s="225"/>
      <c r="AF372" s="225"/>
      <c r="AG372" s="220"/>
      <c r="AH372" s="220"/>
      <c r="AI372" s="220"/>
      <c r="AJ372" s="220"/>
      <c r="AK372" s="220"/>
      <c r="AL372" s="220"/>
      <c r="AM372" s="220"/>
      <c r="AN372" s="220"/>
      <c r="AO372" s="220"/>
      <c r="AP372" s="220"/>
      <c r="AQ372" s="224"/>
      <c r="AR372" s="224"/>
      <c r="AS372" s="224"/>
      <c r="AT372" s="224"/>
      <c r="AU372" s="224"/>
      <c r="AV372" s="224"/>
      <c r="AW372" s="224"/>
      <c r="AX372" s="224"/>
      <c r="AY372" s="224"/>
      <c r="AZ372" s="284"/>
      <c r="BA372" s="284"/>
      <c r="BB372" s="284"/>
      <c r="BC372" s="284"/>
      <c r="BD372" s="284"/>
      <c r="BE372" s="284"/>
      <c r="BF372" s="284"/>
      <c r="BG372" s="284"/>
      <c r="BH372" s="284"/>
      <c r="BI372" s="284"/>
      <c r="BJ372" s="284"/>
      <c r="BK372" s="284"/>
    </row>
    <row r="373" ht="14.25" customHeight="1">
      <c r="A373" s="219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5"/>
      <c r="AA373" s="225"/>
      <c r="AB373" s="225"/>
      <c r="AC373" s="225"/>
      <c r="AD373" s="225"/>
      <c r="AE373" s="225"/>
      <c r="AF373" s="225"/>
      <c r="AG373" s="220"/>
      <c r="AH373" s="220"/>
      <c r="AI373" s="220"/>
      <c r="AJ373" s="220"/>
      <c r="AK373" s="220"/>
      <c r="AL373" s="220"/>
      <c r="AM373" s="220"/>
      <c r="AN373" s="220"/>
      <c r="AO373" s="220"/>
      <c r="AP373" s="220"/>
      <c r="AQ373" s="224"/>
      <c r="AR373" s="224"/>
      <c r="AS373" s="224"/>
      <c r="AT373" s="224"/>
      <c r="AU373" s="224"/>
      <c r="AV373" s="224"/>
      <c r="AW373" s="224"/>
      <c r="AX373" s="224"/>
      <c r="AY373" s="224"/>
      <c r="AZ373" s="284"/>
      <c r="BA373" s="284"/>
      <c r="BB373" s="284"/>
      <c r="BC373" s="284"/>
      <c r="BD373" s="284"/>
      <c r="BE373" s="284"/>
      <c r="BF373" s="284"/>
      <c r="BG373" s="284"/>
      <c r="BH373" s="284"/>
      <c r="BI373" s="284"/>
      <c r="BJ373" s="284"/>
      <c r="BK373" s="284"/>
    </row>
    <row r="374" ht="14.25" customHeight="1">
      <c r="A374" s="219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5"/>
      <c r="AA374" s="225"/>
      <c r="AB374" s="225"/>
      <c r="AC374" s="225"/>
      <c r="AD374" s="225"/>
      <c r="AE374" s="225"/>
      <c r="AF374" s="225"/>
      <c r="AG374" s="220"/>
      <c r="AH374" s="220"/>
      <c r="AI374" s="220"/>
      <c r="AJ374" s="220"/>
      <c r="AK374" s="220"/>
      <c r="AL374" s="220"/>
      <c r="AM374" s="220"/>
      <c r="AN374" s="220"/>
      <c r="AO374" s="220"/>
      <c r="AP374" s="220"/>
      <c r="AQ374" s="224"/>
      <c r="AR374" s="224"/>
      <c r="AS374" s="224"/>
      <c r="AT374" s="224"/>
      <c r="AU374" s="224"/>
      <c r="AV374" s="224"/>
      <c r="AW374" s="224"/>
      <c r="AX374" s="224"/>
      <c r="AY374" s="224"/>
      <c r="AZ374" s="284"/>
      <c r="BA374" s="284"/>
      <c r="BB374" s="284"/>
      <c r="BC374" s="284"/>
      <c r="BD374" s="284"/>
      <c r="BE374" s="284"/>
      <c r="BF374" s="284"/>
      <c r="BG374" s="284"/>
      <c r="BH374" s="284"/>
      <c r="BI374" s="284"/>
      <c r="BJ374" s="284"/>
      <c r="BK374" s="284"/>
    </row>
    <row r="375" ht="14.25" customHeight="1">
      <c r="A375" s="219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5"/>
      <c r="AA375" s="225"/>
      <c r="AB375" s="225"/>
      <c r="AC375" s="225"/>
      <c r="AD375" s="225"/>
      <c r="AE375" s="225"/>
      <c r="AF375" s="225"/>
      <c r="AG375" s="220"/>
      <c r="AH375" s="220"/>
      <c r="AI375" s="220"/>
      <c r="AJ375" s="220"/>
      <c r="AK375" s="220"/>
      <c r="AL375" s="220"/>
      <c r="AM375" s="220"/>
      <c r="AN375" s="220"/>
      <c r="AO375" s="220"/>
      <c r="AP375" s="220"/>
      <c r="AQ375" s="224"/>
      <c r="AR375" s="224"/>
      <c r="AS375" s="224"/>
      <c r="AT375" s="224"/>
      <c r="AU375" s="224"/>
      <c r="AV375" s="224"/>
      <c r="AW375" s="224"/>
      <c r="AX375" s="224"/>
      <c r="AY375" s="224"/>
      <c r="AZ375" s="284"/>
      <c r="BA375" s="284"/>
      <c r="BB375" s="284"/>
      <c r="BC375" s="284"/>
      <c r="BD375" s="284"/>
      <c r="BE375" s="284"/>
      <c r="BF375" s="284"/>
      <c r="BG375" s="284"/>
      <c r="BH375" s="284"/>
      <c r="BI375" s="284"/>
      <c r="BJ375" s="284"/>
      <c r="BK375" s="284"/>
    </row>
    <row r="376" ht="14.25" customHeight="1">
      <c r="A376" s="219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5"/>
      <c r="AA376" s="225"/>
      <c r="AB376" s="225"/>
      <c r="AC376" s="225"/>
      <c r="AD376" s="225"/>
      <c r="AE376" s="225"/>
      <c r="AF376" s="225"/>
      <c r="AG376" s="220"/>
      <c r="AH376" s="220"/>
      <c r="AI376" s="220"/>
      <c r="AJ376" s="220"/>
      <c r="AK376" s="220"/>
      <c r="AL376" s="220"/>
      <c r="AM376" s="220"/>
      <c r="AN376" s="220"/>
      <c r="AO376" s="220"/>
      <c r="AP376" s="220"/>
      <c r="AQ376" s="224"/>
      <c r="AR376" s="224"/>
      <c r="AS376" s="224"/>
      <c r="AT376" s="224"/>
      <c r="AU376" s="224"/>
      <c r="AV376" s="224"/>
      <c r="AW376" s="224"/>
      <c r="AX376" s="224"/>
      <c r="AY376" s="224"/>
      <c r="AZ376" s="284"/>
      <c r="BA376" s="284"/>
      <c r="BB376" s="284"/>
      <c r="BC376" s="284"/>
      <c r="BD376" s="284"/>
      <c r="BE376" s="284"/>
      <c r="BF376" s="284"/>
      <c r="BG376" s="284"/>
      <c r="BH376" s="284"/>
      <c r="BI376" s="284"/>
      <c r="BJ376" s="284"/>
      <c r="BK376" s="284"/>
    </row>
    <row r="377" ht="14.25" customHeight="1">
      <c r="A377" s="219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5"/>
      <c r="AA377" s="225"/>
      <c r="AB377" s="225"/>
      <c r="AC377" s="225"/>
      <c r="AD377" s="225"/>
      <c r="AE377" s="225"/>
      <c r="AF377" s="225"/>
      <c r="AG377" s="220"/>
      <c r="AH377" s="220"/>
      <c r="AI377" s="220"/>
      <c r="AJ377" s="220"/>
      <c r="AK377" s="220"/>
      <c r="AL377" s="220"/>
      <c r="AM377" s="220"/>
      <c r="AN377" s="220"/>
      <c r="AO377" s="220"/>
      <c r="AP377" s="220"/>
      <c r="AQ377" s="224"/>
      <c r="AR377" s="224"/>
      <c r="AS377" s="224"/>
      <c r="AT377" s="224"/>
      <c r="AU377" s="224"/>
      <c r="AV377" s="224"/>
      <c r="AW377" s="224"/>
      <c r="AX377" s="224"/>
      <c r="AY377" s="224"/>
      <c r="AZ377" s="284"/>
      <c r="BA377" s="284"/>
      <c r="BB377" s="284"/>
      <c r="BC377" s="284"/>
      <c r="BD377" s="284"/>
      <c r="BE377" s="284"/>
      <c r="BF377" s="284"/>
      <c r="BG377" s="284"/>
      <c r="BH377" s="284"/>
      <c r="BI377" s="284"/>
      <c r="BJ377" s="284"/>
      <c r="BK377" s="284"/>
    </row>
    <row r="378" ht="14.25" customHeight="1">
      <c r="A378" s="219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5"/>
      <c r="AA378" s="225"/>
      <c r="AB378" s="225"/>
      <c r="AC378" s="225"/>
      <c r="AD378" s="225"/>
      <c r="AE378" s="225"/>
      <c r="AF378" s="225"/>
      <c r="AG378" s="220"/>
      <c r="AH378" s="220"/>
      <c r="AI378" s="220"/>
      <c r="AJ378" s="220"/>
      <c r="AK378" s="220"/>
      <c r="AL378" s="220"/>
      <c r="AM378" s="220"/>
      <c r="AN378" s="220"/>
      <c r="AO378" s="220"/>
      <c r="AP378" s="220"/>
      <c r="AQ378" s="224"/>
      <c r="AR378" s="224"/>
      <c r="AS378" s="224"/>
      <c r="AT378" s="224"/>
      <c r="AU378" s="224"/>
      <c r="AV378" s="224"/>
      <c r="AW378" s="224"/>
      <c r="AX378" s="224"/>
      <c r="AY378" s="224"/>
      <c r="AZ378" s="284"/>
      <c r="BA378" s="284"/>
      <c r="BB378" s="284"/>
      <c r="BC378" s="284"/>
      <c r="BD378" s="284"/>
      <c r="BE378" s="284"/>
      <c r="BF378" s="284"/>
      <c r="BG378" s="284"/>
      <c r="BH378" s="284"/>
      <c r="BI378" s="284"/>
      <c r="BJ378" s="284"/>
      <c r="BK378" s="284"/>
    </row>
    <row r="379" ht="14.25" customHeight="1">
      <c r="A379" s="219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5"/>
      <c r="AA379" s="225"/>
      <c r="AB379" s="225"/>
      <c r="AC379" s="225"/>
      <c r="AD379" s="225"/>
      <c r="AE379" s="225"/>
      <c r="AF379" s="225"/>
      <c r="AG379" s="220"/>
      <c r="AH379" s="220"/>
      <c r="AI379" s="220"/>
      <c r="AJ379" s="220"/>
      <c r="AK379" s="220"/>
      <c r="AL379" s="220"/>
      <c r="AM379" s="220"/>
      <c r="AN379" s="220"/>
      <c r="AO379" s="220"/>
      <c r="AP379" s="220"/>
      <c r="AQ379" s="224"/>
      <c r="AR379" s="224"/>
      <c r="AS379" s="224"/>
      <c r="AT379" s="224"/>
      <c r="AU379" s="224"/>
      <c r="AV379" s="224"/>
      <c r="AW379" s="224"/>
      <c r="AX379" s="224"/>
      <c r="AY379" s="224"/>
      <c r="AZ379" s="284"/>
      <c r="BA379" s="284"/>
      <c r="BB379" s="284"/>
      <c r="BC379" s="284"/>
      <c r="BD379" s="284"/>
      <c r="BE379" s="284"/>
      <c r="BF379" s="284"/>
      <c r="BG379" s="284"/>
      <c r="BH379" s="284"/>
      <c r="BI379" s="284"/>
      <c r="BJ379" s="284"/>
      <c r="BK379" s="284"/>
    </row>
    <row r="380" ht="14.25" customHeight="1">
      <c r="A380" s="219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5"/>
      <c r="AA380" s="225"/>
      <c r="AB380" s="225"/>
      <c r="AC380" s="225"/>
      <c r="AD380" s="225"/>
      <c r="AE380" s="225"/>
      <c r="AF380" s="225"/>
      <c r="AG380" s="220"/>
      <c r="AH380" s="220"/>
      <c r="AI380" s="220"/>
      <c r="AJ380" s="220"/>
      <c r="AK380" s="220"/>
      <c r="AL380" s="220"/>
      <c r="AM380" s="220"/>
      <c r="AN380" s="220"/>
      <c r="AO380" s="220"/>
      <c r="AP380" s="220"/>
      <c r="AQ380" s="224"/>
      <c r="AR380" s="224"/>
      <c r="AS380" s="224"/>
      <c r="AT380" s="224"/>
      <c r="AU380" s="224"/>
      <c r="AV380" s="224"/>
      <c r="AW380" s="224"/>
      <c r="AX380" s="224"/>
      <c r="AY380" s="224"/>
      <c r="AZ380" s="284"/>
      <c r="BA380" s="284"/>
      <c r="BB380" s="284"/>
      <c r="BC380" s="284"/>
      <c r="BD380" s="284"/>
      <c r="BE380" s="284"/>
      <c r="BF380" s="284"/>
      <c r="BG380" s="284"/>
      <c r="BH380" s="284"/>
      <c r="BI380" s="284"/>
      <c r="BJ380" s="284"/>
      <c r="BK380" s="284"/>
    </row>
    <row r="381" ht="14.25" customHeight="1">
      <c r="A381" s="219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5"/>
      <c r="AA381" s="225"/>
      <c r="AB381" s="225"/>
      <c r="AC381" s="225"/>
      <c r="AD381" s="225"/>
      <c r="AE381" s="225"/>
      <c r="AF381" s="225"/>
      <c r="AG381" s="220"/>
      <c r="AH381" s="220"/>
      <c r="AI381" s="220"/>
      <c r="AJ381" s="220"/>
      <c r="AK381" s="220"/>
      <c r="AL381" s="220"/>
      <c r="AM381" s="220"/>
      <c r="AN381" s="220"/>
      <c r="AO381" s="220"/>
      <c r="AP381" s="220"/>
      <c r="AQ381" s="224"/>
      <c r="AR381" s="224"/>
      <c r="AS381" s="224"/>
      <c r="AT381" s="224"/>
      <c r="AU381" s="224"/>
      <c r="AV381" s="224"/>
      <c r="AW381" s="224"/>
      <c r="AX381" s="224"/>
      <c r="AY381" s="224"/>
      <c r="AZ381" s="284"/>
      <c r="BA381" s="284"/>
      <c r="BB381" s="284"/>
      <c r="BC381" s="284"/>
      <c r="BD381" s="284"/>
      <c r="BE381" s="284"/>
      <c r="BF381" s="284"/>
      <c r="BG381" s="284"/>
      <c r="BH381" s="284"/>
      <c r="BI381" s="284"/>
      <c r="BJ381" s="284"/>
      <c r="BK381" s="284"/>
    </row>
    <row r="382" ht="14.25" customHeight="1">
      <c r="A382" s="219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5"/>
      <c r="AA382" s="225"/>
      <c r="AB382" s="225"/>
      <c r="AC382" s="225"/>
      <c r="AD382" s="225"/>
      <c r="AE382" s="225"/>
      <c r="AF382" s="225"/>
      <c r="AG382" s="220"/>
      <c r="AH382" s="220"/>
      <c r="AI382" s="220"/>
      <c r="AJ382" s="220"/>
      <c r="AK382" s="220"/>
      <c r="AL382" s="220"/>
      <c r="AM382" s="220"/>
      <c r="AN382" s="220"/>
      <c r="AO382" s="220"/>
      <c r="AP382" s="220"/>
      <c r="AQ382" s="224"/>
      <c r="AR382" s="224"/>
      <c r="AS382" s="224"/>
      <c r="AT382" s="224"/>
      <c r="AU382" s="224"/>
      <c r="AV382" s="224"/>
      <c r="AW382" s="224"/>
      <c r="AX382" s="224"/>
      <c r="AY382" s="224"/>
      <c r="AZ382" s="284"/>
      <c r="BA382" s="284"/>
      <c r="BB382" s="284"/>
      <c r="BC382" s="284"/>
      <c r="BD382" s="284"/>
      <c r="BE382" s="284"/>
      <c r="BF382" s="284"/>
      <c r="BG382" s="284"/>
      <c r="BH382" s="284"/>
      <c r="BI382" s="284"/>
      <c r="BJ382" s="284"/>
      <c r="BK382" s="284"/>
    </row>
    <row r="383" ht="14.25" customHeight="1">
      <c r="A383" s="219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5"/>
      <c r="AA383" s="225"/>
      <c r="AB383" s="225"/>
      <c r="AC383" s="225"/>
      <c r="AD383" s="225"/>
      <c r="AE383" s="225"/>
      <c r="AF383" s="225"/>
      <c r="AG383" s="220"/>
      <c r="AH383" s="220"/>
      <c r="AI383" s="220"/>
      <c r="AJ383" s="220"/>
      <c r="AK383" s="220"/>
      <c r="AL383" s="220"/>
      <c r="AM383" s="220"/>
      <c r="AN383" s="220"/>
      <c r="AO383" s="220"/>
      <c r="AP383" s="220"/>
      <c r="AQ383" s="224"/>
      <c r="AR383" s="224"/>
      <c r="AS383" s="224"/>
      <c r="AT383" s="224"/>
      <c r="AU383" s="224"/>
      <c r="AV383" s="224"/>
      <c r="AW383" s="224"/>
      <c r="AX383" s="224"/>
      <c r="AY383" s="224"/>
      <c r="AZ383" s="284"/>
      <c r="BA383" s="284"/>
      <c r="BB383" s="284"/>
      <c r="BC383" s="284"/>
      <c r="BD383" s="284"/>
      <c r="BE383" s="284"/>
      <c r="BF383" s="284"/>
      <c r="BG383" s="284"/>
      <c r="BH383" s="284"/>
      <c r="BI383" s="284"/>
      <c r="BJ383" s="284"/>
      <c r="BK383" s="284"/>
    </row>
    <row r="384" ht="14.25" customHeight="1">
      <c r="A384" s="219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5"/>
      <c r="AA384" s="225"/>
      <c r="AB384" s="225"/>
      <c r="AC384" s="225"/>
      <c r="AD384" s="225"/>
      <c r="AE384" s="225"/>
      <c r="AF384" s="225"/>
      <c r="AG384" s="220"/>
      <c r="AH384" s="220"/>
      <c r="AI384" s="220"/>
      <c r="AJ384" s="220"/>
      <c r="AK384" s="220"/>
      <c r="AL384" s="220"/>
      <c r="AM384" s="220"/>
      <c r="AN384" s="220"/>
      <c r="AO384" s="220"/>
      <c r="AP384" s="220"/>
      <c r="AQ384" s="224"/>
      <c r="AR384" s="224"/>
      <c r="AS384" s="224"/>
      <c r="AT384" s="224"/>
      <c r="AU384" s="224"/>
      <c r="AV384" s="224"/>
      <c r="AW384" s="224"/>
      <c r="AX384" s="224"/>
      <c r="AY384" s="224"/>
      <c r="AZ384" s="284"/>
      <c r="BA384" s="284"/>
      <c r="BB384" s="284"/>
      <c r="BC384" s="284"/>
      <c r="BD384" s="284"/>
      <c r="BE384" s="284"/>
      <c r="BF384" s="284"/>
      <c r="BG384" s="284"/>
      <c r="BH384" s="284"/>
      <c r="BI384" s="284"/>
      <c r="BJ384" s="284"/>
      <c r="BK384" s="284"/>
    </row>
    <row r="385" ht="14.25" customHeight="1">
      <c r="A385" s="219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5"/>
      <c r="AA385" s="225"/>
      <c r="AB385" s="225"/>
      <c r="AC385" s="225"/>
      <c r="AD385" s="225"/>
      <c r="AE385" s="225"/>
      <c r="AF385" s="225"/>
      <c r="AG385" s="220"/>
      <c r="AH385" s="220"/>
      <c r="AI385" s="220"/>
      <c r="AJ385" s="220"/>
      <c r="AK385" s="220"/>
      <c r="AL385" s="220"/>
      <c r="AM385" s="220"/>
      <c r="AN385" s="220"/>
      <c r="AO385" s="220"/>
      <c r="AP385" s="220"/>
      <c r="AQ385" s="224"/>
      <c r="AR385" s="224"/>
      <c r="AS385" s="224"/>
      <c r="AT385" s="224"/>
      <c r="AU385" s="224"/>
      <c r="AV385" s="224"/>
      <c r="AW385" s="224"/>
      <c r="AX385" s="224"/>
      <c r="AY385" s="224"/>
      <c r="AZ385" s="284"/>
      <c r="BA385" s="284"/>
      <c r="BB385" s="284"/>
      <c r="BC385" s="284"/>
      <c r="BD385" s="284"/>
      <c r="BE385" s="284"/>
      <c r="BF385" s="284"/>
      <c r="BG385" s="284"/>
      <c r="BH385" s="284"/>
      <c r="BI385" s="284"/>
      <c r="BJ385" s="284"/>
      <c r="BK385" s="284"/>
    </row>
    <row r="386" ht="14.25" customHeight="1">
      <c r="A386" s="219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5"/>
      <c r="AA386" s="225"/>
      <c r="AB386" s="225"/>
      <c r="AC386" s="225"/>
      <c r="AD386" s="225"/>
      <c r="AE386" s="225"/>
      <c r="AF386" s="225"/>
      <c r="AG386" s="220"/>
      <c r="AH386" s="220"/>
      <c r="AI386" s="220"/>
      <c r="AJ386" s="220"/>
      <c r="AK386" s="220"/>
      <c r="AL386" s="220"/>
      <c r="AM386" s="220"/>
      <c r="AN386" s="220"/>
      <c r="AO386" s="220"/>
      <c r="AP386" s="220"/>
      <c r="AQ386" s="224"/>
      <c r="AR386" s="224"/>
      <c r="AS386" s="224"/>
      <c r="AT386" s="224"/>
      <c r="AU386" s="224"/>
      <c r="AV386" s="224"/>
      <c r="AW386" s="224"/>
      <c r="AX386" s="224"/>
      <c r="AY386" s="224"/>
      <c r="AZ386" s="284"/>
      <c r="BA386" s="284"/>
      <c r="BB386" s="284"/>
      <c r="BC386" s="284"/>
      <c r="BD386" s="284"/>
      <c r="BE386" s="284"/>
      <c r="BF386" s="284"/>
      <c r="BG386" s="284"/>
      <c r="BH386" s="284"/>
      <c r="BI386" s="284"/>
      <c r="BJ386" s="284"/>
      <c r="BK386" s="284"/>
    </row>
    <row r="387" ht="14.25" customHeight="1">
      <c r="A387" s="219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5"/>
      <c r="AA387" s="225"/>
      <c r="AB387" s="225"/>
      <c r="AC387" s="225"/>
      <c r="AD387" s="225"/>
      <c r="AE387" s="225"/>
      <c r="AF387" s="225"/>
      <c r="AG387" s="220"/>
      <c r="AH387" s="220"/>
      <c r="AI387" s="220"/>
      <c r="AJ387" s="220"/>
      <c r="AK387" s="220"/>
      <c r="AL387" s="220"/>
      <c r="AM387" s="220"/>
      <c r="AN387" s="220"/>
      <c r="AO387" s="220"/>
      <c r="AP387" s="220"/>
      <c r="AQ387" s="224"/>
      <c r="AR387" s="224"/>
      <c r="AS387" s="224"/>
      <c r="AT387" s="224"/>
      <c r="AU387" s="224"/>
      <c r="AV387" s="224"/>
      <c r="AW387" s="224"/>
      <c r="AX387" s="224"/>
      <c r="AY387" s="224"/>
      <c r="AZ387" s="284"/>
      <c r="BA387" s="284"/>
      <c r="BB387" s="284"/>
      <c r="BC387" s="284"/>
      <c r="BD387" s="284"/>
      <c r="BE387" s="284"/>
      <c r="BF387" s="284"/>
      <c r="BG387" s="284"/>
      <c r="BH387" s="284"/>
      <c r="BI387" s="284"/>
      <c r="BJ387" s="284"/>
      <c r="BK387" s="284"/>
    </row>
    <row r="388" ht="14.25" customHeight="1">
      <c r="A388" s="219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5"/>
      <c r="AA388" s="225"/>
      <c r="AB388" s="225"/>
      <c r="AC388" s="225"/>
      <c r="AD388" s="225"/>
      <c r="AE388" s="225"/>
      <c r="AF388" s="225"/>
      <c r="AG388" s="220"/>
      <c r="AH388" s="220"/>
      <c r="AI388" s="220"/>
      <c r="AJ388" s="220"/>
      <c r="AK388" s="220"/>
      <c r="AL388" s="220"/>
      <c r="AM388" s="220"/>
      <c r="AN388" s="220"/>
      <c r="AO388" s="220"/>
      <c r="AP388" s="220"/>
      <c r="AQ388" s="224"/>
      <c r="AR388" s="224"/>
      <c r="AS388" s="224"/>
      <c r="AT388" s="224"/>
      <c r="AU388" s="224"/>
      <c r="AV388" s="224"/>
      <c r="AW388" s="224"/>
      <c r="AX388" s="224"/>
      <c r="AY388" s="224"/>
      <c r="AZ388" s="284"/>
      <c r="BA388" s="284"/>
      <c r="BB388" s="284"/>
      <c r="BC388" s="284"/>
      <c r="BD388" s="284"/>
      <c r="BE388" s="284"/>
      <c r="BF388" s="284"/>
      <c r="BG388" s="284"/>
      <c r="BH388" s="284"/>
      <c r="BI388" s="284"/>
      <c r="BJ388" s="284"/>
      <c r="BK388" s="284"/>
    </row>
    <row r="389" ht="14.25" customHeight="1">
      <c r="A389" s="219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5"/>
      <c r="AA389" s="225"/>
      <c r="AB389" s="225"/>
      <c r="AC389" s="225"/>
      <c r="AD389" s="225"/>
      <c r="AE389" s="225"/>
      <c r="AF389" s="225"/>
      <c r="AG389" s="220"/>
      <c r="AH389" s="220"/>
      <c r="AI389" s="220"/>
      <c r="AJ389" s="220"/>
      <c r="AK389" s="220"/>
      <c r="AL389" s="220"/>
      <c r="AM389" s="220"/>
      <c r="AN389" s="220"/>
      <c r="AO389" s="220"/>
      <c r="AP389" s="220"/>
      <c r="AQ389" s="224"/>
      <c r="AR389" s="224"/>
      <c r="AS389" s="224"/>
      <c r="AT389" s="224"/>
      <c r="AU389" s="224"/>
      <c r="AV389" s="224"/>
      <c r="AW389" s="224"/>
      <c r="AX389" s="224"/>
      <c r="AY389" s="224"/>
      <c r="AZ389" s="284"/>
      <c r="BA389" s="284"/>
      <c r="BB389" s="284"/>
      <c r="BC389" s="284"/>
      <c r="BD389" s="284"/>
      <c r="BE389" s="284"/>
      <c r="BF389" s="284"/>
      <c r="BG389" s="284"/>
      <c r="BH389" s="284"/>
      <c r="BI389" s="284"/>
      <c r="BJ389" s="284"/>
      <c r="BK389" s="284"/>
    </row>
    <row r="390" ht="14.25" customHeight="1">
      <c r="A390" s="219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5"/>
      <c r="AA390" s="225"/>
      <c r="AB390" s="225"/>
      <c r="AC390" s="225"/>
      <c r="AD390" s="225"/>
      <c r="AE390" s="225"/>
      <c r="AF390" s="225"/>
      <c r="AG390" s="220"/>
      <c r="AH390" s="220"/>
      <c r="AI390" s="220"/>
      <c r="AJ390" s="220"/>
      <c r="AK390" s="220"/>
      <c r="AL390" s="220"/>
      <c r="AM390" s="220"/>
      <c r="AN390" s="220"/>
      <c r="AO390" s="220"/>
      <c r="AP390" s="220"/>
      <c r="AQ390" s="224"/>
      <c r="AR390" s="224"/>
      <c r="AS390" s="224"/>
      <c r="AT390" s="224"/>
      <c r="AU390" s="224"/>
      <c r="AV390" s="224"/>
      <c r="AW390" s="224"/>
      <c r="AX390" s="224"/>
      <c r="AY390" s="224"/>
      <c r="AZ390" s="284"/>
      <c r="BA390" s="284"/>
      <c r="BB390" s="284"/>
      <c r="BC390" s="284"/>
      <c r="BD390" s="284"/>
      <c r="BE390" s="284"/>
      <c r="BF390" s="284"/>
      <c r="BG390" s="284"/>
      <c r="BH390" s="284"/>
      <c r="BI390" s="284"/>
      <c r="BJ390" s="284"/>
      <c r="BK390" s="284"/>
    </row>
    <row r="391" ht="14.25" customHeight="1">
      <c r="A391" s="219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5"/>
      <c r="AA391" s="225"/>
      <c r="AB391" s="225"/>
      <c r="AC391" s="225"/>
      <c r="AD391" s="225"/>
      <c r="AE391" s="225"/>
      <c r="AF391" s="225"/>
      <c r="AG391" s="220"/>
      <c r="AH391" s="220"/>
      <c r="AI391" s="220"/>
      <c r="AJ391" s="220"/>
      <c r="AK391" s="220"/>
      <c r="AL391" s="220"/>
      <c r="AM391" s="220"/>
      <c r="AN391" s="220"/>
      <c r="AO391" s="220"/>
      <c r="AP391" s="220"/>
      <c r="AQ391" s="224"/>
      <c r="AR391" s="224"/>
      <c r="AS391" s="224"/>
      <c r="AT391" s="224"/>
      <c r="AU391" s="224"/>
      <c r="AV391" s="224"/>
      <c r="AW391" s="224"/>
      <c r="AX391" s="224"/>
      <c r="AY391" s="224"/>
      <c r="AZ391" s="284"/>
      <c r="BA391" s="284"/>
      <c r="BB391" s="284"/>
      <c r="BC391" s="284"/>
      <c r="BD391" s="284"/>
      <c r="BE391" s="284"/>
      <c r="BF391" s="284"/>
      <c r="BG391" s="284"/>
      <c r="BH391" s="284"/>
      <c r="BI391" s="284"/>
      <c r="BJ391" s="284"/>
      <c r="BK391" s="284"/>
    </row>
    <row r="392" ht="14.25" customHeight="1">
      <c r="A392" s="219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5"/>
      <c r="AA392" s="225"/>
      <c r="AB392" s="225"/>
      <c r="AC392" s="225"/>
      <c r="AD392" s="225"/>
      <c r="AE392" s="225"/>
      <c r="AF392" s="225"/>
      <c r="AG392" s="220"/>
      <c r="AH392" s="220"/>
      <c r="AI392" s="220"/>
      <c r="AJ392" s="220"/>
      <c r="AK392" s="220"/>
      <c r="AL392" s="220"/>
      <c r="AM392" s="220"/>
      <c r="AN392" s="220"/>
      <c r="AO392" s="220"/>
      <c r="AP392" s="220"/>
      <c r="AQ392" s="224"/>
      <c r="AR392" s="224"/>
      <c r="AS392" s="224"/>
      <c r="AT392" s="224"/>
      <c r="AU392" s="224"/>
      <c r="AV392" s="224"/>
      <c r="AW392" s="224"/>
      <c r="AX392" s="224"/>
      <c r="AY392" s="224"/>
      <c r="AZ392" s="284"/>
      <c r="BA392" s="284"/>
      <c r="BB392" s="284"/>
      <c r="BC392" s="284"/>
      <c r="BD392" s="284"/>
      <c r="BE392" s="284"/>
      <c r="BF392" s="284"/>
      <c r="BG392" s="284"/>
      <c r="BH392" s="284"/>
      <c r="BI392" s="284"/>
      <c r="BJ392" s="284"/>
      <c r="BK392" s="284"/>
    </row>
    <row r="393" ht="14.25" customHeight="1">
      <c r="A393" s="219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5"/>
      <c r="AA393" s="225"/>
      <c r="AB393" s="225"/>
      <c r="AC393" s="225"/>
      <c r="AD393" s="225"/>
      <c r="AE393" s="225"/>
      <c r="AF393" s="225"/>
      <c r="AG393" s="220"/>
      <c r="AH393" s="220"/>
      <c r="AI393" s="220"/>
      <c r="AJ393" s="220"/>
      <c r="AK393" s="220"/>
      <c r="AL393" s="220"/>
      <c r="AM393" s="220"/>
      <c r="AN393" s="220"/>
      <c r="AO393" s="220"/>
      <c r="AP393" s="220"/>
      <c r="AQ393" s="224"/>
      <c r="AR393" s="224"/>
      <c r="AS393" s="224"/>
      <c r="AT393" s="224"/>
      <c r="AU393" s="224"/>
      <c r="AV393" s="224"/>
      <c r="AW393" s="224"/>
      <c r="AX393" s="224"/>
      <c r="AY393" s="224"/>
      <c r="AZ393" s="284"/>
      <c r="BA393" s="284"/>
      <c r="BB393" s="284"/>
      <c r="BC393" s="284"/>
      <c r="BD393" s="284"/>
      <c r="BE393" s="284"/>
      <c r="BF393" s="284"/>
      <c r="BG393" s="284"/>
      <c r="BH393" s="284"/>
      <c r="BI393" s="284"/>
      <c r="BJ393" s="284"/>
      <c r="BK393" s="284"/>
    </row>
    <row r="394" ht="14.25" customHeight="1">
      <c r="A394" s="219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5"/>
      <c r="AA394" s="225"/>
      <c r="AB394" s="225"/>
      <c r="AC394" s="225"/>
      <c r="AD394" s="225"/>
      <c r="AE394" s="225"/>
      <c r="AF394" s="225"/>
      <c r="AG394" s="220"/>
      <c r="AH394" s="220"/>
      <c r="AI394" s="220"/>
      <c r="AJ394" s="220"/>
      <c r="AK394" s="220"/>
      <c r="AL394" s="220"/>
      <c r="AM394" s="220"/>
      <c r="AN394" s="220"/>
      <c r="AO394" s="220"/>
      <c r="AP394" s="220"/>
      <c r="AQ394" s="224"/>
      <c r="AR394" s="224"/>
      <c r="AS394" s="224"/>
      <c r="AT394" s="224"/>
      <c r="AU394" s="224"/>
      <c r="AV394" s="224"/>
      <c r="AW394" s="224"/>
      <c r="AX394" s="224"/>
      <c r="AY394" s="224"/>
      <c r="AZ394" s="284"/>
      <c r="BA394" s="284"/>
      <c r="BB394" s="284"/>
      <c r="BC394" s="284"/>
      <c r="BD394" s="284"/>
      <c r="BE394" s="284"/>
      <c r="BF394" s="284"/>
      <c r="BG394" s="284"/>
      <c r="BH394" s="284"/>
      <c r="BI394" s="284"/>
      <c r="BJ394" s="284"/>
      <c r="BK394" s="284"/>
    </row>
    <row r="395" ht="14.25" customHeight="1">
      <c r="A395" s="219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5"/>
      <c r="AA395" s="225"/>
      <c r="AB395" s="225"/>
      <c r="AC395" s="225"/>
      <c r="AD395" s="225"/>
      <c r="AE395" s="225"/>
      <c r="AF395" s="225"/>
      <c r="AG395" s="220"/>
      <c r="AH395" s="220"/>
      <c r="AI395" s="220"/>
      <c r="AJ395" s="220"/>
      <c r="AK395" s="220"/>
      <c r="AL395" s="220"/>
      <c r="AM395" s="220"/>
      <c r="AN395" s="220"/>
      <c r="AO395" s="220"/>
      <c r="AP395" s="220"/>
      <c r="AQ395" s="224"/>
      <c r="AR395" s="224"/>
      <c r="AS395" s="224"/>
      <c r="AT395" s="224"/>
      <c r="AU395" s="224"/>
      <c r="AV395" s="224"/>
      <c r="AW395" s="224"/>
      <c r="AX395" s="224"/>
      <c r="AY395" s="224"/>
      <c r="AZ395" s="284"/>
      <c r="BA395" s="284"/>
      <c r="BB395" s="284"/>
      <c r="BC395" s="284"/>
      <c r="BD395" s="284"/>
      <c r="BE395" s="284"/>
      <c r="BF395" s="284"/>
      <c r="BG395" s="284"/>
      <c r="BH395" s="284"/>
      <c r="BI395" s="284"/>
      <c r="BJ395" s="284"/>
      <c r="BK395" s="284"/>
    </row>
    <row r="396" ht="14.25" customHeight="1">
      <c r="A396" s="219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5"/>
      <c r="AA396" s="225"/>
      <c r="AB396" s="225"/>
      <c r="AC396" s="225"/>
      <c r="AD396" s="225"/>
      <c r="AE396" s="225"/>
      <c r="AF396" s="225"/>
      <c r="AG396" s="220"/>
      <c r="AH396" s="220"/>
      <c r="AI396" s="220"/>
      <c r="AJ396" s="220"/>
      <c r="AK396" s="220"/>
      <c r="AL396" s="220"/>
      <c r="AM396" s="220"/>
      <c r="AN396" s="220"/>
      <c r="AO396" s="220"/>
      <c r="AP396" s="220"/>
      <c r="AQ396" s="224"/>
      <c r="AR396" s="224"/>
      <c r="AS396" s="224"/>
      <c r="AT396" s="224"/>
      <c r="AU396" s="224"/>
      <c r="AV396" s="224"/>
      <c r="AW396" s="224"/>
      <c r="AX396" s="224"/>
      <c r="AY396" s="224"/>
      <c r="AZ396" s="284"/>
      <c r="BA396" s="284"/>
      <c r="BB396" s="284"/>
      <c r="BC396" s="284"/>
      <c r="BD396" s="284"/>
      <c r="BE396" s="284"/>
      <c r="BF396" s="284"/>
      <c r="BG396" s="284"/>
      <c r="BH396" s="284"/>
      <c r="BI396" s="284"/>
      <c r="BJ396" s="284"/>
      <c r="BK396" s="284"/>
    </row>
    <row r="397" ht="14.25" customHeight="1">
      <c r="A397" s="219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5"/>
      <c r="AA397" s="225"/>
      <c r="AB397" s="225"/>
      <c r="AC397" s="225"/>
      <c r="AD397" s="225"/>
      <c r="AE397" s="225"/>
      <c r="AF397" s="225"/>
      <c r="AG397" s="220"/>
      <c r="AH397" s="220"/>
      <c r="AI397" s="220"/>
      <c r="AJ397" s="220"/>
      <c r="AK397" s="220"/>
      <c r="AL397" s="220"/>
      <c r="AM397" s="220"/>
      <c r="AN397" s="220"/>
      <c r="AO397" s="220"/>
      <c r="AP397" s="220"/>
      <c r="AQ397" s="224"/>
      <c r="AR397" s="224"/>
      <c r="AS397" s="224"/>
      <c r="AT397" s="224"/>
      <c r="AU397" s="224"/>
      <c r="AV397" s="224"/>
      <c r="AW397" s="224"/>
      <c r="AX397" s="224"/>
      <c r="AY397" s="224"/>
      <c r="AZ397" s="284"/>
      <c r="BA397" s="284"/>
      <c r="BB397" s="284"/>
      <c r="BC397" s="284"/>
      <c r="BD397" s="284"/>
      <c r="BE397" s="284"/>
      <c r="BF397" s="284"/>
      <c r="BG397" s="284"/>
      <c r="BH397" s="284"/>
      <c r="BI397" s="284"/>
      <c r="BJ397" s="284"/>
      <c r="BK397" s="284"/>
    </row>
    <row r="398" ht="14.25" customHeight="1">
      <c r="A398" s="219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5"/>
      <c r="AA398" s="225"/>
      <c r="AB398" s="225"/>
      <c r="AC398" s="225"/>
      <c r="AD398" s="225"/>
      <c r="AE398" s="225"/>
      <c r="AF398" s="225"/>
      <c r="AG398" s="220"/>
      <c r="AH398" s="220"/>
      <c r="AI398" s="220"/>
      <c r="AJ398" s="220"/>
      <c r="AK398" s="220"/>
      <c r="AL398" s="220"/>
      <c r="AM398" s="220"/>
      <c r="AN398" s="220"/>
      <c r="AO398" s="220"/>
      <c r="AP398" s="220"/>
      <c r="AQ398" s="224"/>
      <c r="AR398" s="224"/>
      <c r="AS398" s="224"/>
      <c r="AT398" s="224"/>
      <c r="AU398" s="224"/>
      <c r="AV398" s="224"/>
      <c r="AW398" s="224"/>
      <c r="AX398" s="224"/>
      <c r="AY398" s="224"/>
      <c r="AZ398" s="284"/>
      <c r="BA398" s="284"/>
      <c r="BB398" s="284"/>
      <c r="BC398" s="284"/>
      <c r="BD398" s="284"/>
      <c r="BE398" s="284"/>
      <c r="BF398" s="284"/>
      <c r="BG398" s="284"/>
      <c r="BH398" s="284"/>
      <c r="BI398" s="284"/>
      <c r="BJ398" s="284"/>
      <c r="BK398" s="284"/>
    </row>
    <row r="399" ht="14.25" customHeight="1">
      <c r="A399" s="219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5"/>
      <c r="AA399" s="225"/>
      <c r="AB399" s="225"/>
      <c r="AC399" s="225"/>
      <c r="AD399" s="225"/>
      <c r="AE399" s="225"/>
      <c r="AF399" s="225"/>
      <c r="AG399" s="220"/>
      <c r="AH399" s="220"/>
      <c r="AI399" s="220"/>
      <c r="AJ399" s="220"/>
      <c r="AK399" s="220"/>
      <c r="AL399" s="220"/>
      <c r="AM399" s="220"/>
      <c r="AN399" s="220"/>
      <c r="AO399" s="220"/>
      <c r="AP399" s="220"/>
      <c r="AQ399" s="224"/>
      <c r="AR399" s="224"/>
      <c r="AS399" s="224"/>
      <c r="AT399" s="224"/>
      <c r="AU399" s="224"/>
      <c r="AV399" s="224"/>
      <c r="AW399" s="224"/>
      <c r="AX399" s="224"/>
      <c r="AY399" s="224"/>
      <c r="AZ399" s="284"/>
      <c r="BA399" s="284"/>
      <c r="BB399" s="284"/>
      <c r="BC399" s="284"/>
      <c r="BD399" s="284"/>
      <c r="BE399" s="284"/>
      <c r="BF399" s="284"/>
      <c r="BG399" s="284"/>
      <c r="BH399" s="284"/>
      <c r="BI399" s="284"/>
      <c r="BJ399" s="284"/>
      <c r="BK399" s="284"/>
    </row>
    <row r="400" ht="14.25" customHeight="1">
      <c r="A400" s="219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5"/>
      <c r="AA400" s="225"/>
      <c r="AB400" s="225"/>
      <c r="AC400" s="225"/>
      <c r="AD400" s="225"/>
      <c r="AE400" s="225"/>
      <c r="AF400" s="225"/>
      <c r="AG400" s="220"/>
      <c r="AH400" s="220"/>
      <c r="AI400" s="220"/>
      <c r="AJ400" s="220"/>
      <c r="AK400" s="220"/>
      <c r="AL400" s="220"/>
      <c r="AM400" s="220"/>
      <c r="AN400" s="220"/>
      <c r="AO400" s="220"/>
      <c r="AP400" s="220"/>
      <c r="AQ400" s="224"/>
      <c r="AR400" s="224"/>
      <c r="AS400" s="224"/>
      <c r="AT400" s="224"/>
      <c r="AU400" s="224"/>
      <c r="AV400" s="224"/>
      <c r="AW400" s="224"/>
      <c r="AX400" s="224"/>
      <c r="AY400" s="224"/>
      <c r="AZ400" s="284"/>
      <c r="BA400" s="284"/>
      <c r="BB400" s="284"/>
      <c r="BC400" s="284"/>
      <c r="BD400" s="284"/>
      <c r="BE400" s="284"/>
      <c r="BF400" s="284"/>
      <c r="BG400" s="284"/>
      <c r="BH400" s="284"/>
      <c r="BI400" s="284"/>
      <c r="BJ400" s="284"/>
      <c r="BK400" s="284"/>
    </row>
    <row r="401" ht="14.25" customHeight="1">
      <c r="A401" s="219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5"/>
      <c r="AA401" s="225"/>
      <c r="AB401" s="225"/>
      <c r="AC401" s="225"/>
      <c r="AD401" s="225"/>
      <c r="AE401" s="225"/>
      <c r="AF401" s="225"/>
      <c r="AG401" s="220"/>
      <c r="AH401" s="220"/>
      <c r="AI401" s="220"/>
      <c r="AJ401" s="220"/>
      <c r="AK401" s="220"/>
      <c r="AL401" s="220"/>
      <c r="AM401" s="220"/>
      <c r="AN401" s="220"/>
      <c r="AO401" s="220"/>
      <c r="AP401" s="220"/>
      <c r="AQ401" s="224"/>
      <c r="AR401" s="224"/>
      <c r="AS401" s="224"/>
      <c r="AT401" s="224"/>
      <c r="AU401" s="224"/>
      <c r="AV401" s="224"/>
      <c r="AW401" s="224"/>
      <c r="AX401" s="224"/>
      <c r="AY401" s="224"/>
      <c r="AZ401" s="284"/>
      <c r="BA401" s="284"/>
      <c r="BB401" s="284"/>
      <c r="BC401" s="284"/>
      <c r="BD401" s="284"/>
      <c r="BE401" s="284"/>
      <c r="BF401" s="284"/>
      <c r="BG401" s="284"/>
      <c r="BH401" s="284"/>
      <c r="BI401" s="284"/>
      <c r="BJ401" s="284"/>
      <c r="BK401" s="284"/>
    </row>
    <row r="402" ht="14.25" customHeight="1">
      <c r="A402" s="219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5"/>
      <c r="AA402" s="225"/>
      <c r="AB402" s="225"/>
      <c r="AC402" s="225"/>
      <c r="AD402" s="225"/>
      <c r="AE402" s="225"/>
      <c r="AF402" s="225"/>
      <c r="AG402" s="220"/>
      <c r="AH402" s="220"/>
      <c r="AI402" s="220"/>
      <c r="AJ402" s="220"/>
      <c r="AK402" s="220"/>
      <c r="AL402" s="220"/>
      <c r="AM402" s="220"/>
      <c r="AN402" s="220"/>
      <c r="AO402" s="220"/>
      <c r="AP402" s="220"/>
      <c r="AQ402" s="224"/>
      <c r="AR402" s="224"/>
      <c r="AS402" s="224"/>
      <c r="AT402" s="224"/>
      <c r="AU402" s="224"/>
      <c r="AV402" s="224"/>
      <c r="AW402" s="224"/>
      <c r="AX402" s="224"/>
      <c r="AY402" s="224"/>
      <c r="AZ402" s="284"/>
      <c r="BA402" s="284"/>
      <c r="BB402" s="284"/>
      <c r="BC402" s="284"/>
      <c r="BD402" s="284"/>
      <c r="BE402" s="284"/>
      <c r="BF402" s="284"/>
      <c r="BG402" s="284"/>
      <c r="BH402" s="284"/>
      <c r="BI402" s="284"/>
      <c r="BJ402" s="284"/>
      <c r="BK402" s="284"/>
    </row>
    <row r="403" ht="14.25" customHeight="1">
      <c r="A403" s="219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5"/>
      <c r="AA403" s="225"/>
      <c r="AB403" s="225"/>
      <c r="AC403" s="225"/>
      <c r="AD403" s="225"/>
      <c r="AE403" s="225"/>
      <c r="AF403" s="225"/>
      <c r="AG403" s="220"/>
      <c r="AH403" s="220"/>
      <c r="AI403" s="220"/>
      <c r="AJ403" s="220"/>
      <c r="AK403" s="220"/>
      <c r="AL403" s="220"/>
      <c r="AM403" s="220"/>
      <c r="AN403" s="220"/>
      <c r="AO403" s="220"/>
      <c r="AP403" s="220"/>
      <c r="AQ403" s="224"/>
      <c r="AR403" s="224"/>
      <c r="AS403" s="224"/>
      <c r="AT403" s="224"/>
      <c r="AU403" s="224"/>
      <c r="AV403" s="224"/>
      <c r="AW403" s="224"/>
      <c r="AX403" s="224"/>
      <c r="AY403" s="224"/>
      <c r="AZ403" s="284"/>
      <c r="BA403" s="284"/>
      <c r="BB403" s="284"/>
      <c r="BC403" s="284"/>
      <c r="BD403" s="284"/>
      <c r="BE403" s="284"/>
      <c r="BF403" s="284"/>
      <c r="BG403" s="284"/>
      <c r="BH403" s="284"/>
      <c r="BI403" s="284"/>
      <c r="BJ403" s="284"/>
      <c r="BK403" s="284"/>
    </row>
    <row r="404" ht="14.25" customHeight="1">
      <c r="A404" s="219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5"/>
      <c r="AA404" s="225"/>
      <c r="AB404" s="225"/>
      <c r="AC404" s="225"/>
      <c r="AD404" s="225"/>
      <c r="AE404" s="225"/>
      <c r="AF404" s="225"/>
      <c r="AG404" s="220"/>
      <c r="AH404" s="220"/>
      <c r="AI404" s="220"/>
      <c r="AJ404" s="220"/>
      <c r="AK404" s="220"/>
      <c r="AL404" s="220"/>
      <c r="AM404" s="220"/>
      <c r="AN404" s="220"/>
      <c r="AO404" s="220"/>
      <c r="AP404" s="220"/>
      <c r="AQ404" s="224"/>
      <c r="AR404" s="224"/>
      <c r="AS404" s="224"/>
      <c r="AT404" s="224"/>
      <c r="AU404" s="224"/>
      <c r="AV404" s="224"/>
      <c r="AW404" s="224"/>
      <c r="AX404" s="224"/>
      <c r="AY404" s="224"/>
      <c r="AZ404" s="284"/>
      <c r="BA404" s="284"/>
      <c r="BB404" s="284"/>
      <c r="BC404" s="284"/>
      <c r="BD404" s="284"/>
      <c r="BE404" s="284"/>
      <c r="BF404" s="284"/>
      <c r="BG404" s="284"/>
      <c r="BH404" s="284"/>
      <c r="BI404" s="284"/>
      <c r="BJ404" s="284"/>
      <c r="BK404" s="284"/>
    </row>
    <row r="405" ht="14.25" customHeight="1">
      <c r="A405" s="219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5"/>
      <c r="AA405" s="225"/>
      <c r="AB405" s="225"/>
      <c r="AC405" s="225"/>
      <c r="AD405" s="225"/>
      <c r="AE405" s="225"/>
      <c r="AF405" s="225"/>
      <c r="AG405" s="220"/>
      <c r="AH405" s="220"/>
      <c r="AI405" s="220"/>
      <c r="AJ405" s="220"/>
      <c r="AK405" s="220"/>
      <c r="AL405" s="220"/>
      <c r="AM405" s="220"/>
      <c r="AN405" s="220"/>
      <c r="AO405" s="220"/>
      <c r="AP405" s="220"/>
      <c r="AQ405" s="224"/>
      <c r="AR405" s="224"/>
      <c r="AS405" s="224"/>
      <c r="AT405" s="224"/>
      <c r="AU405" s="224"/>
      <c r="AV405" s="224"/>
      <c r="AW405" s="224"/>
      <c r="AX405" s="224"/>
      <c r="AY405" s="224"/>
      <c r="AZ405" s="284"/>
      <c r="BA405" s="284"/>
      <c r="BB405" s="284"/>
      <c r="BC405" s="284"/>
      <c r="BD405" s="284"/>
      <c r="BE405" s="284"/>
      <c r="BF405" s="284"/>
      <c r="BG405" s="284"/>
      <c r="BH405" s="284"/>
      <c r="BI405" s="284"/>
      <c r="BJ405" s="284"/>
      <c r="BK405" s="284"/>
    </row>
    <row r="406" ht="14.25" customHeight="1">
      <c r="A406" s="219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5"/>
      <c r="AA406" s="225"/>
      <c r="AB406" s="225"/>
      <c r="AC406" s="225"/>
      <c r="AD406" s="225"/>
      <c r="AE406" s="225"/>
      <c r="AF406" s="225"/>
      <c r="AG406" s="220"/>
      <c r="AH406" s="220"/>
      <c r="AI406" s="220"/>
      <c r="AJ406" s="220"/>
      <c r="AK406" s="220"/>
      <c r="AL406" s="220"/>
      <c r="AM406" s="220"/>
      <c r="AN406" s="220"/>
      <c r="AO406" s="220"/>
      <c r="AP406" s="220"/>
      <c r="AQ406" s="224"/>
      <c r="AR406" s="224"/>
      <c r="AS406" s="224"/>
      <c r="AT406" s="224"/>
      <c r="AU406" s="224"/>
      <c r="AV406" s="224"/>
      <c r="AW406" s="224"/>
      <c r="AX406" s="224"/>
      <c r="AY406" s="224"/>
      <c r="AZ406" s="284"/>
      <c r="BA406" s="284"/>
      <c r="BB406" s="284"/>
      <c r="BC406" s="284"/>
      <c r="BD406" s="284"/>
      <c r="BE406" s="284"/>
      <c r="BF406" s="284"/>
      <c r="BG406" s="284"/>
      <c r="BH406" s="284"/>
      <c r="BI406" s="284"/>
      <c r="BJ406" s="284"/>
      <c r="BK406" s="284"/>
    </row>
    <row r="407" ht="14.25" customHeight="1">
      <c r="A407" s="219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5"/>
      <c r="AA407" s="225"/>
      <c r="AB407" s="225"/>
      <c r="AC407" s="225"/>
      <c r="AD407" s="225"/>
      <c r="AE407" s="225"/>
      <c r="AF407" s="225"/>
      <c r="AG407" s="220"/>
      <c r="AH407" s="220"/>
      <c r="AI407" s="220"/>
      <c r="AJ407" s="220"/>
      <c r="AK407" s="220"/>
      <c r="AL407" s="220"/>
      <c r="AM407" s="220"/>
      <c r="AN407" s="220"/>
      <c r="AO407" s="220"/>
      <c r="AP407" s="220"/>
      <c r="AQ407" s="224"/>
      <c r="AR407" s="224"/>
      <c r="AS407" s="224"/>
      <c r="AT407" s="224"/>
      <c r="AU407" s="224"/>
      <c r="AV407" s="224"/>
      <c r="AW407" s="224"/>
      <c r="AX407" s="224"/>
      <c r="AY407" s="224"/>
      <c r="AZ407" s="284"/>
      <c r="BA407" s="284"/>
      <c r="BB407" s="284"/>
      <c r="BC407" s="284"/>
      <c r="BD407" s="284"/>
      <c r="BE407" s="284"/>
      <c r="BF407" s="284"/>
      <c r="BG407" s="284"/>
      <c r="BH407" s="284"/>
      <c r="BI407" s="284"/>
      <c r="BJ407" s="284"/>
      <c r="BK407" s="284"/>
    </row>
    <row r="408" ht="14.25" customHeight="1">
      <c r="A408" s="219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5"/>
      <c r="AA408" s="225"/>
      <c r="AB408" s="225"/>
      <c r="AC408" s="225"/>
      <c r="AD408" s="225"/>
      <c r="AE408" s="225"/>
      <c r="AF408" s="225"/>
      <c r="AG408" s="220"/>
      <c r="AH408" s="220"/>
      <c r="AI408" s="220"/>
      <c r="AJ408" s="220"/>
      <c r="AK408" s="220"/>
      <c r="AL408" s="220"/>
      <c r="AM408" s="220"/>
      <c r="AN408" s="220"/>
      <c r="AO408" s="220"/>
      <c r="AP408" s="220"/>
      <c r="AQ408" s="224"/>
      <c r="AR408" s="224"/>
      <c r="AS408" s="224"/>
      <c r="AT408" s="224"/>
      <c r="AU408" s="224"/>
      <c r="AV408" s="224"/>
      <c r="AW408" s="224"/>
      <c r="AX408" s="224"/>
      <c r="AY408" s="224"/>
      <c r="AZ408" s="284"/>
      <c r="BA408" s="284"/>
      <c r="BB408" s="284"/>
      <c r="BC408" s="284"/>
      <c r="BD408" s="284"/>
      <c r="BE408" s="284"/>
      <c r="BF408" s="284"/>
      <c r="BG408" s="284"/>
      <c r="BH408" s="284"/>
      <c r="BI408" s="284"/>
      <c r="BJ408" s="284"/>
      <c r="BK408" s="284"/>
    </row>
    <row r="409" ht="14.25" customHeight="1">
      <c r="A409" s="219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5"/>
      <c r="AA409" s="225"/>
      <c r="AB409" s="225"/>
      <c r="AC409" s="225"/>
      <c r="AD409" s="225"/>
      <c r="AE409" s="225"/>
      <c r="AF409" s="225"/>
      <c r="AG409" s="220"/>
      <c r="AH409" s="220"/>
      <c r="AI409" s="220"/>
      <c r="AJ409" s="220"/>
      <c r="AK409" s="220"/>
      <c r="AL409" s="220"/>
      <c r="AM409" s="220"/>
      <c r="AN409" s="220"/>
      <c r="AO409" s="220"/>
      <c r="AP409" s="220"/>
      <c r="AQ409" s="224"/>
      <c r="AR409" s="224"/>
      <c r="AS409" s="224"/>
      <c r="AT409" s="224"/>
      <c r="AU409" s="224"/>
      <c r="AV409" s="224"/>
      <c r="AW409" s="224"/>
      <c r="AX409" s="224"/>
      <c r="AY409" s="224"/>
      <c r="AZ409" s="284"/>
      <c r="BA409" s="284"/>
      <c r="BB409" s="284"/>
      <c r="BC409" s="284"/>
      <c r="BD409" s="284"/>
      <c r="BE409" s="284"/>
      <c r="BF409" s="284"/>
      <c r="BG409" s="284"/>
      <c r="BH409" s="284"/>
      <c r="BI409" s="284"/>
      <c r="BJ409" s="284"/>
      <c r="BK409" s="284"/>
    </row>
    <row r="410" ht="14.25" customHeight="1">
      <c r="A410" s="219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5"/>
      <c r="AA410" s="225"/>
      <c r="AB410" s="225"/>
      <c r="AC410" s="225"/>
      <c r="AD410" s="225"/>
      <c r="AE410" s="225"/>
      <c r="AF410" s="225"/>
      <c r="AG410" s="220"/>
      <c r="AH410" s="220"/>
      <c r="AI410" s="220"/>
      <c r="AJ410" s="220"/>
      <c r="AK410" s="220"/>
      <c r="AL410" s="220"/>
      <c r="AM410" s="220"/>
      <c r="AN410" s="220"/>
      <c r="AO410" s="220"/>
      <c r="AP410" s="220"/>
      <c r="AQ410" s="224"/>
      <c r="AR410" s="224"/>
      <c r="AS410" s="224"/>
      <c r="AT410" s="224"/>
      <c r="AU410" s="224"/>
      <c r="AV410" s="224"/>
      <c r="AW410" s="224"/>
      <c r="AX410" s="224"/>
      <c r="AY410" s="224"/>
      <c r="AZ410" s="284"/>
      <c r="BA410" s="284"/>
      <c r="BB410" s="284"/>
      <c r="BC410" s="284"/>
      <c r="BD410" s="284"/>
      <c r="BE410" s="284"/>
      <c r="BF410" s="284"/>
      <c r="BG410" s="284"/>
      <c r="BH410" s="284"/>
      <c r="BI410" s="284"/>
      <c r="BJ410" s="284"/>
      <c r="BK410" s="284"/>
    </row>
    <row r="411" ht="14.25" customHeight="1">
      <c r="A411" s="219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5"/>
      <c r="AA411" s="225"/>
      <c r="AB411" s="225"/>
      <c r="AC411" s="225"/>
      <c r="AD411" s="225"/>
      <c r="AE411" s="225"/>
      <c r="AF411" s="225"/>
      <c r="AG411" s="220"/>
      <c r="AH411" s="220"/>
      <c r="AI411" s="220"/>
      <c r="AJ411" s="220"/>
      <c r="AK411" s="220"/>
      <c r="AL411" s="220"/>
      <c r="AM411" s="220"/>
      <c r="AN411" s="220"/>
      <c r="AO411" s="220"/>
      <c r="AP411" s="220"/>
      <c r="AQ411" s="224"/>
      <c r="AR411" s="224"/>
      <c r="AS411" s="224"/>
      <c r="AT411" s="224"/>
      <c r="AU411" s="224"/>
      <c r="AV411" s="224"/>
      <c r="AW411" s="224"/>
      <c r="AX411" s="224"/>
      <c r="AY411" s="224"/>
      <c r="AZ411" s="284"/>
      <c r="BA411" s="284"/>
      <c r="BB411" s="284"/>
      <c r="BC411" s="284"/>
      <c r="BD411" s="284"/>
      <c r="BE411" s="284"/>
      <c r="BF411" s="284"/>
      <c r="BG411" s="284"/>
      <c r="BH411" s="284"/>
      <c r="BI411" s="284"/>
      <c r="BJ411" s="284"/>
      <c r="BK411" s="284"/>
    </row>
    <row r="412" ht="14.25" customHeight="1">
      <c r="A412" s="219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5"/>
      <c r="AA412" s="225"/>
      <c r="AB412" s="225"/>
      <c r="AC412" s="225"/>
      <c r="AD412" s="225"/>
      <c r="AE412" s="225"/>
      <c r="AF412" s="225"/>
      <c r="AG412" s="220"/>
      <c r="AH412" s="220"/>
      <c r="AI412" s="220"/>
      <c r="AJ412" s="220"/>
      <c r="AK412" s="220"/>
      <c r="AL412" s="220"/>
      <c r="AM412" s="220"/>
      <c r="AN412" s="220"/>
      <c r="AO412" s="220"/>
      <c r="AP412" s="220"/>
      <c r="AQ412" s="224"/>
      <c r="AR412" s="224"/>
      <c r="AS412" s="224"/>
      <c r="AT412" s="224"/>
      <c r="AU412" s="224"/>
      <c r="AV412" s="224"/>
      <c r="AW412" s="224"/>
      <c r="AX412" s="224"/>
      <c r="AY412" s="224"/>
      <c r="AZ412" s="284"/>
      <c r="BA412" s="284"/>
      <c r="BB412" s="284"/>
      <c r="BC412" s="284"/>
      <c r="BD412" s="284"/>
      <c r="BE412" s="284"/>
      <c r="BF412" s="284"/>
      <c r="BG412" s="284"/>
      <c r="BH412" s="284"/>
      <c r="BI412" s="284"/>
      <c r="BJ412" s="284"/>
      <c r="BK412" s="284"/>
    </row>
    <row r="413" ht="14.25" customHeight="1">
      <c r="A413" s="219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5"/>
      <c r="AA413" s="225"/>
      <c r="AB413" s="225"/>
      <c r="AC413" s="225"/>
      <c r="AD413" s="225"/>
      <c r="AE413" s="225"/>
      <c r="AF413" s="225"/>
      <c r="AG413" s="220"/>
      <c r="AH413" s="220"/>
      <c r="AI413" s="220"/>
      <c r="AJ413" s="220"/>
      <c r="AK413" s="220"/>
      <c r="AL413" s="220"/>
      <c r="AM413" s="220"/>
      <c r="AN413" s="220"/>
      <c r="AO413" s="220"/>
      <c r="AP413" s="220"/>
      <c r="AQ413" s="224"/>
      <c r="AR413" s="224"/>
      <c r="AS413" s="224"/>
      <c r="AT413" s="224"/>
      <c r="AU413" s="224"/>
      <c r="AV413" s="224"/>
      <c r="AW413" s="224"/>
      <c r="AX413" s="224"/>
      <c r="AY413" s="224"/>
      <c r="AZ413" s="284"/>
      <c r="BA413" s="284"/>
      <c r="BB413" s="284"/>
      <c r="BC413" s="284"/>
      <c r="BD413" s="284"/>
      <c r="BE413" s="284"/>
      <c r="BF413" s="284"/>
      <c r="BG413" s="284"/>
      <c r="BH413" s="284"/>
      <c r="BI413" s="284"/>
      <c r="BJ413" s="284"/>
      <c r="BK413" s="284"/>
    </row>
    <row r="414" ht="14.25" customHeight="1">
      <c r="A414" s="219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5"/>
      <c r="AA414" s="225"/>
      <c r="AB414" s="225"/>
      <c r="AC414" s="225"/>
      <c r="AD414" s="225"/>
      <c r="AE414" s="225"/>
      <c r="AF414" s="225"/>
      <c r="AG414" s="220"/>
      <c r="AH414" s="220"/>
      <c r="AI414" s="220"/>
      <c r="AJ414" s="220"/>
      <c r="AK414" s="220"/>
      <c r="AL414" s="220"/>
      <c r="AM414" s="220"/>
      <c r="AN414" s="220"/>
      <c r="AO414" s="220"/>
      <c r="AP414" s="220"/>
      <c r="AQ414" s="224"/>
      <c r="AR414" s="224"/>
      <c r="AS414" s="224"/>
      <c r="AT414" s="224"/>
      <c r="AU414" s="224"/>
      <c r="AV414" s="224"/>
      <c r="AW414" s="224"/>
      <c r="AX414" s="224"/>
      <c r="AY414" s="224"/>
      <c r="AZ414" s="284"/>
      <c r="BA414" s="284"/>
      <c r="BB414" s="284"/>
      <c r="BC414" s="284"/>
      <c r="BD414" s="284"/>
      <c r="BE414" s="284"/>
      <c r="BF414" s="284"/>
      <c r="BG414" s="284"/>
      <c r="BH414" s="284"/>
      <c r="BI414" s="284"/>
      <c r="BJ414" s="284"/>
      <c r="BK414" s="284"/>
    </row>
    <row r="415" ht="14.25" customHeight="1">
      <c r="A415" s="219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5"/>
      <c r="AA415" s="225"/>
      <c r="AB415" s="225"/>
      <c r="AC415" s="225"/>
      <c r="AD415" s="225"/>
      <c r="AE415" s="225"/>
      <c r="AF415" s="225"/>
      <c r="AG415" s="220"/>
      <c r="AH415" s="220"/>
      <c r="AI415" s="220"/>
      <c r="AJ415" s="220"/>
      <c r="AK415" s="220"/>
      <c r="AL415" s="220"/>
      <c r="AM415" s="220"/>
      <c r="AN415" s="220"/>
      <c r="AO415" s="220"/>
      <c r="AP415" s="220"/>
      <c r="AQ415" s="224"/>
      <c r="AR415" s="224"/>
      <c r="AS415" s="224"/>
      <c r="AT415" s="224"/>
      <c r="AU415" s="224"/>
      <c r="AV415" s="224"/>
      <c r="AW415" s="224"/>
      <c r="AX415" s="224"/>
      <c r="AY415" s="224"/>
      <c r="AZ415" s="284"/>
      <c r="BA415" s="284"/>
      <c r="BB415" s="284"/>
      <c r="BC415" s="284"/>
      <c r="BD415" s="284"/>
      <c r="BE415" s="284"/>
      <c r="BF415" s="284"/>
      <c r="BG415" s="284"/>
      <c r="BH415" s="284"/>
      <c r="BI415" s="284"/>
      <c r="BJ415" s="284"/>
      <c r="BK415" s="284"/>
    </row>
    <row r="416" ht="14.25" customHeight="1">
      <c r="A416" s="219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5"/>
      <c r="AA416" s="225"/>
      <c r="AB416" s="225"/>
      <c r="AC416" s="225"/>
      <c r="AD416" s="225"/>
      <c r="AE416" s="225"/>
      <c r="AF416" s="225"/>
      <c r="AG416" s="220"/>
      <c r="AH416" s="220"/>
      <c r="AI416" s="220"/>
      <c r="AJ416" s="220"/>
      <c r="AK416" s="220"/>
      <c r="AL416" s="220"/>
      <c r="AM416" s="220"/>
      <c r="AN416" s="220"/>
      <c r="AO416" s="220"/>
      <c r="AP416" s="220"/>
      <c r="AQ416" s="224"/>
      <c r="AR416" s="224"/>
      <c r="AS416" s="224"/>
      <c r="AT416" s="224"/>
      <c r="AU416" s="224"/>
      <c r="AV416" s="224"/>
      <c r="AW416" s="224"/>
      <c r="AX416" s="224"/>
      <c r="AY416" s="224"/>
      <c r="AZ416" s="284"/>
      <c r="BA416" s="284"/>
      <c r="BB416" s="284"/>
      <c r="BC416" s="284"/>
      <c r="BD416" s="284"/>
      <c r="BE416" s="284"/>
      <c r="BF416" s="284"/>
      <c r="BG416" s="284"/>
      <c r="BH416" s="284"/>
      <c r="BI416" s="284"/>
      <c r="BJ416" s="284"/>
      <c r="BK416" s="284"/>
    </row>
    <row r="417" ht="14.25" customHeight="1">
      <c r="A417" s="219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5"/>
      <c r="AA417" s="225"/>
      <c r="AB417" s="225"/>
      <c r="AC417" s="225"/>
      <c r="AD417" s="225"/>
      <c r="AE417" s="225"/>
      <c r="AF417" s="225"/>
      <c r="AG417" s="220"/>
      <c r="AH417" s="220"/>
      <c r="AI417" s="220"/>
      <c r="AJ417" s="220"/>
      <c r="AK417" s="220"/>
      <c r="AL417" s="220"/>
      <c r="AM417" s="220"/>
      <c r="AN417" s="220"/>
      <c r="AO417" s="220"/>
      <c r="AP417" s="220"/>
      <c r="AQ417" s="224"/>
      <c r="AR417" s="224"/>
      <c r="AS417" s="224"/>
      <c r="AT417" s="224"/>
      <c r="AU417" s="224"/>
      <c r="AV417" s="224"/>
      <c r="AW417" s="224"/>
      <c r="AX417" s="224"/>
      <c r="AY417" s="224"/>
      <c r="AZ417" s="284"/>
      <c r="BA417" s="284"/>
      <c r="BB417" s="284"/>
      <c r="BC417" s="284"/>
      <c r="BD417" s="284"/>
      <c r="BE417" s="284"/>
      <c r="BF417" s="284"/>
      <c r="BG417" s="284"/>
      <c r="BH417" s="284"/>
      <c r="BI417" s="284"/>
      <c r="BJ417" s="284"/>
      <c r="BK417" s="284"/>
    </row>
    <row r="418" ht="14.25" customHeight="1">
      <c r="A418" s="219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5"/>
      <c r="AA418" s="225"/>
      <c r="AB418" s="225"/>
      <c r="AC418" s="225"/>
      <c r="AD418" s="225"/>
      <c r="AE418" s="225"/>
      <c r="AF418" s="225"/>
      <c r="AG418" s="220"/>
      <c r="AH418" s="220"/>
      <c r="AI418" s="220"/>
      <c r="AJ418" s="220"/>
      <c r="AK418" s="220"/>
      <c r="AL418" s="220"/>
      <c r="AM418" s="220"/>
      <c r="AN418" s="220"/>
      <c r="AO418" s="220"/>
      <c r="AP418" s="220"/>
      <c r="AQ418" s="224"/>
      <c r="AR418" s="224"/>
      <c r="AS418" s="224"/>
      <c r="AT418" s="224"/>
      <c r="AU418" s="224"/>
      <c r="AV418" s="224"/>
      <c r="AW418" s="224"/>
      <c r="AX418" s="224"/>
      <c r="AY418" s="224"/>
      <c r="AZ418" s="284"/>
      <c r="BA418" s="284"/>
      <c r="BB418" s="284"/>
      <c r="BC418" s="284"/>
      <c r="BD418" s="284"/>
      <c r="BE418" s="284"/>
      <c r="BF418" s="284"/>
      <c r="BG418" s="284"/>
      <c r="BH418" s="284"/>
      <c r="BI418" s="284"/>
      <c r="BJ418" s="284"/>
      <c r="BK418" s="284"/>
    </row>
    <row r="419" ht="14.25" customHeight="1">
      <c r="A419" s="219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5"/>
      <c r="AA419" s="225"/>
      <c r="AB419" s="225"/>
      <c r="AC419" s="225"/>
      <c r="AD419" s="225"/>
      <c r="AE419" s="225"/>
      <c r="AF419" s="225"/>
      <c r="AG419" s="220"/>
      <c r="AH419" s="220"/>
      <c r="AI419" s="220"/>
      <c r="AJ419" s="220"/>
      <c r="AK419" s="220"/>
      <c r="AL419" s="220"/>
      <c r="AM419" s="220"/>
      <c r="AN419" s="220"/>
      <c r="AO419" s="220"/>
      <c r="AP419" s="220"/>
      <c r="AQ419" s="224"/>
      <c r="AR419" s="224"/>
      <c r="AS419" s="224"/>
      <c r="AT419" s="224"/>
      <c r="AU419" s="224"/>
      <c r="AV419" s="224"/>
      <c r="AW419" s="224"/>
      <c r="AX419" s="224"/>
      <c r="AY419" s="224"/>
      <c r="AZ419" s="284"/>
      <c r="BA419" s="284"/>
      <c r="BB419" s="284"/>
      <c r="BC419" s="284"/>
      <c r="BD419" s="284"/>
      <c r="BE419" s="284"/>
      <c r="BF419" s="284"/>
      <c r="BG419" s="284"/>
      <c r="BH419" s="284"/>
      <c r="BI419" s="284"/>
      <c r="BJ419" s="284"/>
      <c r="BK419" s="284"/>
    </row>
    <row r="420" ht="14.25" customHeight="1">
      <c r="A420" s="219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5"/>
      <c r="AA420" s="225"/>
      <c r="AB420" s="225"/>
      <c r="AC420" s="225"/>
      <c r="AD420" s="225"/>
      <c r="AE420" s="225"/>
      <c r="AF420" s="225"/>
      <c r="AG420" s="220"/>
      <c r="AH420" s="220"/>
      <c r="AI420" s="220"/>
      <c r="AJ420" s="220"/>
      <c r="AK420" s="220"/>
      <c r="AL420" s="220"/>
      <c r="AM420" s="220"/>
      <c r="AN420" s="220"/>
      <c r="AO420" s="220"/>
      <c r="AP420" s="220"/>
      <c r="AQ420" s="224"/>
      <c r="AR420" s="224"/>
      <c r="AS420" s="224"/>
      <c r="AT420" s="224"/>
      <c r="AU420" s="224"/>
      <c r="AV420" s="224"/>
      <c r="AW420" s="224"/>
      <c r="AX420" s="224"/>
      <c r="AY420" s="224"/>
      <c r="AZ420" s="284"/>
      <c r="BA420" s="284"/>
      <c r="BB420" s="284"/>
      <c r="BC420" s="284"/>
      <c r="BD420" s="284"/>
      <c r="BE420" s="284"/>
      <c r="BF420" s="284"/>
      <c r="BG420" s="284"/>
      <c r="BH420" s="284"/>
      <c r="BI420" s="284"/>
      <c r="BJ420" s="284"/>
      <c r="BK420" s="284"/>
    </row>
    <row r="421" ht="14.25" customHeight="1">
      <c r="A421" s="219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5"/>
      <c r="AA421" s="225"/>
      <c r="AB421" s="225"/>
      <c r="AC421" s="225"/>
      <c r="AD421" s="225"/>
      <c r="AE421" s="225"/>
      <c r="AF421" s="225"/>
      <c r="AG421" s="220"/>
      <c r="AH421" s="220"/>
      <c r="AI421" s="220"/>
      <c r="AJ421" s="220"/>
      <c r="AK421" s="220"/>
      <c r="AL421" s="220"/>
      <c r="AM421" s="220"/>
      <c r="AN421" s="220"/>
      <c r="AO421" s="220"/>
      <c r="AP421" s="220"/>
      <c r="AQ421" s="224"/>
      <c r="AR421" s="224"/>
      <c r="AS421" s="224"/>
      <c r="AT421" s="224"/>
      <c r="AU421" s="224"/>
      <c r="AV421" s="224"/>
      <c r="AW421" s="224"/>
      <c r="AX421" s="224"/>
      <c r="AY421" s="224"/>
      <c r="AZ421" s="284"/>
      <c r="BA421" s="284"/>
      <c r="BB421" s="284"/>
      <c r="BC421" s="284"/>
      <c r="BD421" s="284"/>
      <c r="BE421" s="284"/>
      <c r="BF421" s="284"/>
      <c r="BG421" s="284"/>
      <c r="BH421" s="284"/>
      <c r="BI421" s="284"/>
      <c r="BJ421" s="284"/>
      <c r="BK421" s="284"/>
    </row>
    <row r="422" ht="14.25" customHeight="1">
      <c r="A422" s="219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5"/>
      <c r="AA422" s="225"/>
      <c r="AB422" s="225"/>
      <c r="AC422" s="225"/>
      <c r="AD422" s="225"/>
      <c r="AE422" s="225"/>
      <c r="AF422" s="225"/>
      <c r="AG422" s="220"/>
      <c r="AH422" s="220"/>
      <c r="AI422" s="220"/>
      <c r="AJ422" s="220"/>
      <c r="AK422" s="220"/>
      <c r="AL422" s="220"/>
      <c r="AM422" s="220"/>
      <c r="AN422" s="220"/>
      <c r="AO422" s="220"/>
      <c r="AP422" s="220"/>
      <c r="AQ422" s="224"/>
      <c r="AR422" s="224"/>
      <c r="AS422" s="224"/>
      <c r="AT422" s="224"/>
      <c r="AU422" s="224"/>
      <c r="AV422" s="224"/>
      <c r="AW422" s="224"/>
      <c r="AX422" s="224"/>
      <c r="AY422" s="224"/>
      <c r="AZ422" s="284"/>
      <c r="BA422" s="284"/>
      <c r="BB422" s="284"/>
      <c r="BC422" s="284"/>
      <c r="BD422" s="284"/>
      <c r="BE422" s="284"/>
      <c r="BF422" s="284"/>
      <c r="BG422" s="284"/>
      <c r="BH422" s="284"/>
      <c r="BI422" s="284"/>
      <c r="BJ422" s="284"/>
      <c r="BK422" s="284"/>
    </row>
    <row r="423" ht="14.25" customHeight="1">
      <c r="A423" s="219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5"/>
      <c r="AA423" s="225"/>
      <c r="AB423" s="225"/>
      <c r="AC423" s="225"/>
      <c r="AD423" s="225"/>
      <c r="AE423" s="225"/>
      <c r="AF423" s="225"/>
      <c r="AG423" s="220"/>
      <c r="AH423" s="220"/>
      <c r="AI423" s="220"/>
      <c r="AJ423" s="220"/>
      <c r="AK423" s="220"/>
      <c r="AL423" s="220"/>
      <c r="AM423" s="220"/>
      <c r="AN423" s="220"/>
      <c r="AO423" s="220"/>
      <c r="AP423" s="220"/>
      <c r="AQ423" s="224"/>
      <c r="AR423" s="224"/>
      <c r="AS423" s="224"/>
      <c r="AT423" s="224"/>
      <c r="AU423" s="224"/>
      <c r="AV423" s="224"/>
      <c r="AW423" s="224"/>
      <c r="AX423" s="224"/>
      <c r="AY423" s="224"/>
      <c r="AZ423" s="284"/>
      <c r="BA423" s="284"/>
      <c r="BB423" s="284"/>
      <c r="BC423" s="284"/>
      <c r="BD423" s="284"/>
      <c r="BE423" s="284"/>
      <c r="BF423" s="284"/>
      <c r="BG423" s="284"/>
      <c r="BH423" s="284"/>
      <c r="BI423" s="284"/>
      <c r="BJ423" s="284"/>
      <c r="BK423" s="284"/>
    </row>
    <row r="424" ht="14.25" customHeight="1">
      <c r="A424" s="219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5"/>
      <c r="AA424" s="225"/>
      <c r="AB424" s="225"/>
      <c r="AC424" s="225"/>
      <c r="AD424" s="225"/>
      <c r="AE424" s="225"/>
      <c r="AF424" s="225"/>
      <c r="AG424" s="220"/>
      <c r="AH424" s="220"/>
      <c r="AI424" s="220"/>
      <c r="AJ424" s="220"/>
      <c r="AK424" s="220"/>
      <c r="AL424" s="220"/>
      <c r="AM424" s="220"/>
      <c r="AN424" s="220"/>
      <c r="AO424" s="220"/>
      <c r="AP424" s="220"/>
      <c r="AQ424" s="224"/>
      <c r="AR424" s="224"/>
      <c r="AS424" s="224"/>
      <c r="AT424" s="224"/>
      <c r="AU424" s="224"/>
      <c r="AV424" s="224"/>
      <c r="AW424" s="224"/>
      <c r="AX424" s="224"/>
      <c r="AY424" s="224"/>
      <c r="AZ424" s="284"/>
      <c r="BA424" s="284"/>
      <c r="BB424" s="284"/>
      <c r="BC424" s="284"/>
      <c r="BD424" s="284"/>
      <c r="BE424" s="284"/>
      <c r="BF424" s="284"/>
      <c r="BG424" s="284"/>
      <c r="BH424" s="284"/>
      <c r="BI424" s="284"/>
      <c r="BJ424" s="284"/>
      <c r="BK424" s="284"/>
    </row>
    <row r="425" ht="14.25" customHeight="1">
      <c r="A425" s="219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5"/>
      <c r="AA425" s="225"/>
      <c r="AB425" s="225"/>
      <c r="AC425" s="225"/>
      <c r="AD425" s="225"/>
      <c r="AE425" s="225"/>
      <c r="AF425" s="225"/>
      <c r="AG425" s="220"/>
      <c r="AH425" s="220"/>
      <c r="AI425" s="220"/>
      <c r="AJ425" s="220"/>
      <c r="AK425" s="220"/>
      <c r="AL425" s="220"/>
      <c r="AM425" s="220"/>
      <c r="AN425" s="220"/>
      <c r="AO425" s="220"/>
      <c r="AP425" s="220"/>
      <c r="AQ425" s="224"/>
      <c r="AR425" s="224"/>
      <c r="AS425" s="224"/>
      <c r="AT425" s="224"/>
      <c r="AU425" s="224"/>
      <c r="AV425" s="224"/>
      <c r="AW425" s="224"/>
      <c r="AX425" s="224"/>
      <c r="AY425" s="224"/>
      <c r="AZ425" s="284"/>
      <c r="BA425" s="284"/>
      <c r="BB425" s="284"/>
      <c r="BC425" s="284"/>
      <c r="BD425" s="284"/>
      <c r="BE425" s="284"/>
      <c r="BF425" s="284"/>
      <c r="BG425" s="284"/>
      <c r="BH425" s="284"/>
      <c r="BI425" s="284"/>
      <c r="BJ425" s="284"/>
      <c r="BK425" s="284"/>
    </row>
    <row r="426" ht="14.25" customHeight="1">
      <c r="A426" s="219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5"/>
      <c r="AA426" s="225"/>
      <c r="AB426" s="225"/>
      <c r="AC426" s="225"/>
      <c r="AD426" s="225"/>
      <c r="AE426" s="225"/>
      <c r="AF426" s="225"/>
      <c r="AG426" s="220"/>
      <c r="AH426" s="220"/>
      <c r="AI426" s="220"/>
      <c r="AJ426" s="220"/>
      <c r="AK426" s="220"/>
      <c r="AL426" s="220"/>
      <c r="AM426" s="220"/>
      <c r="AN426" s="220"/>
      <c r="AO426" s="220"/>
      <c r="AP426" s="220"/>
      <c r="AQ426" s="224"/>
      <c r="AR426" s="224"/>
      <c r="AS426" s="224"/>
      <c r="AT426" s="224"/>
      <c r="AU426" s="224"/>
      <c r="AV426" s="224"/>
      <c r="AW426" s="224"/>
      <c r="AX426" s="224"/>
      <c r="AY426" s="224"/>
      <c r="AZ426" s="284"/>
      <c r="BA426" s="284"/>
      <c r="BB426" s="284"/>
      <c r="BC426" s="284"/>
      <c r="BD426" s="284"/>
      <c r="BE426" s="284"/>
      <c r="BF426" s="284"/>
      <c r="BG426" s="284"/>
      <c r="BH426" s="284"/>
      <c r="BI426" s="284"/>
      <c r="BJ426" s="284"/>
      <c r="BK426" s="284"/>
    </row>
    <row r="427" ht="14.25" customHeight="1">
      <c r="A427" s="219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5"/>
      <c r="AA427" s="225"/>
      <c r="AB427" s="225"/>
      <c r="AC427" s="225"/>
      <c r="AD427" s="225"/>
      <c r="AE427" s="225"/>
      <c r="AF427" s="225"/>
      <c r="AG427" s="220"/>
      <c r="AH427" s="220"/>
      <c r="AI427" s="220"/>
      <c r="AJ427" s="220"/>
      <c r="AK427" s="220"/>
      <c r="AL427" s="220"/>
      <c r="AM427" s="220"/>
      <c r="AN427" s="220"/>
      <c r="AO427" s="220"/>
      <c r="AP427" s="220"/>
      <c r="AQ427" s="224"/>
      <c r="AR427" s="224"/>
      <c r="AS427" s="224"/>
      <c r="AT427" s="224"/>
      <c r="AU427" s="224"/>
      <c r="AV427" s="224"/>
      <c r="AW427" s="224"/>
      <c r="AX427" s="224"/>
      <c r="AY427" s="224"/>
      <c r="AZ427" s="284"/>
      <c r="BA427" s="284"/>
      <c r="BB427" s="284"/>
      <c r="BC427" s="284"/>
      <c r="BD427" s="284"/>
      <c r="BE427" s="284"/>
      <c r="BF427" s="284"/>
      <c r="BG427" s="284"/>
      <c r="BH427" s="284"/>
      <c r="BI427" s="284"/>
      <c r="BJ427" s="284"/>
      <c r="BK427" s="284"/>
    </row>
    <row r="428" ht="14.25" customHeight="1">
      <c r="A428" s="219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5"/>
      <c r="AA428" s="225"/>
      <c r="AB428" s="225"/>
      <c r="AC428" s="225"/>
      <c r="AD428" s="225"/>
      <c r="AE428" s="225"/>
      <c r="AF428" s="225"/>
      <c r="AG428" s="220"/>
      <c r="AH428" s="220"/>
      <c r="AI428" s="220"/>
      <c r="AJ428" s="220"/>
      <c r="AK428" s="220"/>
      <c r="AL428" s="220"/>
      <c r="AM428" s="220"/>
      <c r="AN428" s="220"/>
      <c r="AO428" s="220"/>
      <c r="AP428" s="220"/>
      <c r="AQ428" s="224"/>
      <c r="AR428" s="224"/>
      <c r="AS428" s="224"/>
      <c r="AT428" s="224"/>
      <c r="AU428" s="224"/>
      <c r="AV428" s="224"/>
      <c r="AW428" s="224"/>
      <c r="AX428" s="224"/>
      <c r="AY428" s="224"/>
      <c r="AZ428" s="284"/>
      <c r="BA428" s="284"/>
      <c r="BB428" s="284"/>
      <c r="BC428" s="284"/>
      <c r="BD428" s="284"/>
      <c r="BE428" s="284"/>
      <c r="BF428" s="284"/>
      <c r="BG428" s="284"/>
      <c r="BH428" s="284"/>
      <c r="BI428" s="284"/>
      <c r="BJ428" s="284"/>
      <c r="BK428" s="284"/>
    </row>
    <row r="429" ht="14.25" customHeight="1">
      <c r="A429" s="219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5"/>
      <c r="AA429" s="225"/>
      <c r="AB429" s="225"/>
      <c r="AC429" s="225"/>
      <c r="AD429" s="225"/>
      <c r="AE429" s="225"/>
      <c r="AF429" s="225"/>
      <c r="AG429" s="220"/>
      <c r="AH429" s="220"/>
      <c r="AI429" s="220"/>
      <c r="AJ429" s="220"/>
      <c r="AK429" s="220"/>
      <c r="AL429" s="220"/>
      <c r="AM429" s="220"/>
      <c r="AN429" s="220"/>
      <c r="AO429" s="220"/>
      <c r="AP429" s="220"/>
      <c r="AQ429" s="224"/>
      <c r="AR429" s="224"/>
      <c r="AS429" s="224"/>
      <c r="AT429" s="224"/>
      <c r="AU429" s="224"/>
      <c r="AV429" s="224"/>
      <c r="AW429" s="224"/>
      <c r="AX429" s="224"/>
      <c r="AY429" s="224"/>
      <c r="AZ429" s="284"/>
      <c r="BA429" s="284"/>
      <c r="BB429" s="284"/>
      <c r="BC429" s="284"/>
      <c r="BD429" s="284"/>
      <c r="BE429" s="284"/>
      <c r="BF429" s="284"/>
      <c r="BG429" s="284"/>
      <c r="BH429" s="284"/>
      <c r="BI429" s="284"/>
      <c r="BJ429" s="284"/>
      <c r="BK429" s="284"/>
    </row>
    <row r="430" ht="14.25" customHeight="1">
      <c r="A430" s="219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5"/>
      <c r="AA430" s="225"/>
      <c r="AB430" s="225"/>
      <c r="AC430" s="225"/>
      <c r="AD430" s="225"/>
      <c r="AE430" s="225"/>
      <c r="AF430" s="225"/>
      <c r="AG430" s="220"/>
      <c r="AH430" s="220"/>
      <c r="AI430" s="220"/>
      <c r="AJ430" s="220"/>
      <c r="AK430" s="220"/>
      <c r="AL430" s="220"/>
      <c r="AM430" s="220"/>
      <c r="AN430" s="220"/>
      <c r="AO430" s="220"/>
      <c r="AP430" s="220"/>
      <c r="AQ430" s="224"/>
      <c r="AR430" s="224"/>
      <c r="AS430" s="224"/>
      <c r="AT430" s="224"/>
      <c r="AU430" s="224"/>
      <c r="AV430" s="224"/>
      <c r="AW430" s="224"/>
      <c r="AX430" s="224"/>
      <c r="AY430" s="224"/>
      <c r="AZ430" s="284"/>
      <c r="BA430" s="284"/>
      <c r="BB430" s="284"/>
      <c r="BC430" s="284"/>
      <c r="BD430" s="284"/>
      <c r="BE430" s="284"/>
      <c r="BF430" s="284"/>
      <c r="BG430" s="284"/>
      <c r="BH430" s="284"/>
      <c r="BI430" s="284"/>
      <c r="BJ430" s="284"/>
      <c r="BK430" s="284"/>
    </row>
    <row r="431" ht="14.25" customHeight="1">
      <c r="A431" s="219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5"/>
      <c r="AA431" s="225"/>
      <c r="AB431" s="225"/>
      <c r="AC431" s="225"/>
      <c r="AD431" s="225"/>
      <c r="AE431" s="225"/>
      <c r="AF431" s="225"/>
      <c r="AG431" s="220"/>
      <c r="AH431" s="220"/>
      <c r="AI431" s="220"/>
      <c r="AJ431" s="220"/>
      <c r="AK431" s="220"/>
      <c r="AL431" s="220"/>
      <c r="AM431" s="220"/>
      <c r="AN431" s="220"/>
      <c r="AO431" s="220"/>
      <c r="AP431" s="220"/>
      <c r="AQ431" s="224"/>
      <c r="AR431" s="224"/>
      <c r="AS431" s="224"/>
      <c r="AT431" s="224"/>
      <c r="AU431" s="224"/>
      <c r="AV431" s="224"/>
      <c r="AW431" s="224"/>
      <c r="AX431" s="224"/>
      <c r="AY431" s="224"/>
      <c r="AZ431" s="284"/>
      <c r="BA431" s="284"/>
      <c r="BB431" s="284"/>
      <c r="BC431" s="284"/>
      <c r="BD431" s="284"/>
      <c r="BE431" s="284"/>
      <c r="BF431" s="284"/>
      <c r="BG431" s="284"/>
      <c r="BH431" s="284"/>
      <c r="BI431" s="284"/>
      <c r="BJ431" s="284"/>
      <c r="BK431" s="284"/>
    </row>
    <row r="432" ht="14.25" customHeight="1">
      <c r="A432" s="219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5"/>
      <c r="AA432" s="225"/>
      <c r="AB432" s="225"/>
      <c r="AC432" s="225"/>
      <c r="AD432" s="225"/>
      <c r="AE432" s="225"/>
      <c r="AF432" s="225"/>
      <c r="AG432" s="220"/>
      <c r="AH432" s="220"/>
      <c r="AI432" s="220"/>
      <c r="AJ432" s="220"/>
      <c r="AK432" s="220"/>
      <c r="AL432" s="220"/>
      <c r="AM432" s="220"/>
      <c r="AN432" s="220"/>
      <c r="AO432" s="220"/>
      <c r="AP432" s="220"/>
      <c r="AQ432" s="224"/>
      <c r="AR432" s="224"/>
      <c r="AS432" s="224"/>
      <c r="AT432" s="224"/>
      <c r="AU432" s="224"/>
      <c r="AV432" s="224"/>
      <c r="AW432" s="224"/>
      <c r="AX432" s="224"/>
      <c r="AY432" s="224"/>
      <c r="AZ432" s="284"/>
      <c r="BA432" s="284"/>
      <c r="BB432" s="284"/>
      <c r="BC432" s="284"/>
      <c r="BD432" s="284"/>
      <c r="BE432" s="284"/>
      <c r="BF432" s="284"/>
      <c r="BG432" s="284"/>
      <c r="BH432" s="284"/>
      <c r="BI432" s="284"/>
      <c r="BJ432" s="284"/>
      <c r="BK432" s="284"/>
    </row>
    <row r="433" ht="14.25" customHeight="1">
      <c r="A433" s="219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5"/>
      <c r="AA433" s="225"/>
      <c r="AB433" s="225"/>
      <c r="AC433" s="225"/>
      <c r="AD433" s="225"/>
      <c r="AE433" s="225"/>
      <c r="AF433" s="225"/>
      <c r="AG433" s="220"/>
      <c r="AH433" s="220"/>
      <c r="AI433" s="220"/>
      <c r="AJ433" s="220"/>
      <c r="AK433" s="220"/>
      <c r="AL433" s="220"/>
      <c r="AM433" s="220"/>
      <c r="AN433" s="220"/>
      <c r="AO433" s="220"/>
      <c r="AP433" s="220"/>
      <c r="AQ433" s="224"/>
      <c r="AR433" s="224"/>
      <c r="AS433" s="224"/>
      <c r="AT433" s="224"/>
      <c r="AU433" s="224"/>
      <c r="AV433" s="224"/>
      <c r="AW433" s="224"/>
      <c r="AX433" s="224"/>
      <c r="AY433" s="224"/>
      <c r="AZ433" s="284"/>
      <c r="BA433" s="284"/>
      <c r="BB433" s="284"/>
      <c r="BC433" s="284"/>
      <c r="BD433" s="284"/>
      <c r="BE433" s="284"/>
      <c r="BF433" s="284"/>
      <c r="BG433" s="284"/>
      <c r="BH433" s="284"/>
      <c r="BI433" s="284"/>
      <c r="BJ433" s="284"/>
      <c r="BK433" s="284"/>
    </row>
    <row r="434" ht="14.25" customHeight="1">
      <c r="A434" s="219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5"/>
      <c r="AA434" s="225"/>
      <c r="AB434" s="225"/>
      <c r="AC434" s="225"/>
      <c r="AD434" s="225"/>
      <c r="AE434" s="225"/>
      <c r="AF434" s="225"/>
      <c r="AG434" s="220"/>
      <c r="AH434" s="220"/>
      <c r="AI434" s="220"/>
      <c r="AJ434" s="220"/>
      <c r="AK434" s="220"/>
      <c r="AL434" s="220"/>
      <c r="AM434" s="220"/>
      <c r="AN434" s="220"/>
      <c r="AO434" s="220"/>
      <c r="AP434" s="220"/>
      <c r="AQ434" s="224"/>
      <c r="AR434" s="224"/>
      <c r="AS434" s="224"/>
      <c r="AT434" s="224"/>
      <c r="AU434" s="224"/>
      <c r="AV434" s="224"/>
      <c r="AW434" s="224"/>
      <c r="AX434" s="224"/>
      <c r="AY434" s="224"/>
      <c r="AZ434" s="284"/>
      <c r="BA434" s="284"/>
      <c r="BB434" s="284"/>
      <c r="BC434" s="284"/>
      <c r="BD434" s="284"/>
      <c r="BE434" s="284"/>
      <c r="BF434" s="284"/>
      <c r="BG434" s="284"/>
      <c r="BH434" s="284"/>
      <c r="BI434" s="284"/>
      <c r="BJ434" s="284"/>
      <c r="BK434" s="284"/>
    </row>
    <row r="435" ht="14.25" customHeight="1">
      <c r="A435" s="219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5"/>
      <c r="AA435" s="225"/>
      <c r="AB435" s="225"/>
      <c r="AC435" s="225"/>
      <c r="AD435" s="225"/>
      <c r="AE435" s="225"/>
      <c r="AF435" s="225"/>
      <c r="AG435" s="220"/>
      <c r="AH435" s="220"/>
      <c r="AI435" s="220"/>
      <c r="AJ435" s="220"/>
      <c r="AK435" s="220"/>
      <c r="AL435" s="220"/>
      <c r="AM435" s="220"/>
      <c r="AN435" s="220"/>
      <c r="AO435" s="220"/>
      <c r="AP435" s="220"/>
      <c r="AQ435" s="224"/>
      <c r="AR435" s="224"/>
      <c r="AS435" s="224"/>
      <c r="AT435" s="224"/>
      <c r="AU435" s="224"/>
      <c r="AV435" s="224"/>
      <c r="AW435" s="224"/>
      <c r="AX435" s="224"/>
      <c r="AY435" s="224"/>
      <c r="AZ435" s="284"/>
      <c r="BA435" s="284"/>
      <c r="BB435" s="284"/>
      <c r="BC435" s="284"/>
      <c r="BD435" s="284"/>
      <c r="BE435" s="284"/>
      <c r="BF435" s="284"/>
      <c r="BG435" s="284"/>
      <c r="BH435" s="284"/>
      <c r="BI435" s="284"/>
      <c r="BJ435" s="284"/>
      <c r="BK435" s="284"/>
    </row>
    <row r="436" ht="14.25" customHeight="1">
      <c r="A436" s="219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5"/>
      <c r="AA436" s="225"/>
      <c r="AB436" s="225"/>
      <c r="AC436" s="225"/>
      <c r="AD436" s="225"/>
      <c r="AE436" s="225"/>
      <c r="AF436" s="225"/>
      <c r="AG436" s="220"/>
      <c r="AH436" s="220"/>
      <c r="AI436" s="220"/>
      <c r="AJ436" s="220"/>
      <c r="AK436" s="220"/>
      <c r="AL436" s="220"/>
      <c r="AM436" s="220"/>
      <c r="AN436" s="220"/>
      <c r="AO436" s="220"/>
      <c r="AP436" s="220"/>
      <c r="AQ436" s="224"/>
      <c r="AR436" s="224"/>
      <c r="AS436" s="224"/>
      <c r="AT436" s="224"/>
      <c r="AU436" s="224"/>
      <c r="AV436" s="224"/>
      <c r="AW436" s="224"/>
      <c r="AX436" s="224"/>
      <c r="AY436" s="224"/>
      <c r="AZ436" s="284"/>
      <c r="BA436" s="284"/>
      <c r="BB436" s="284"/>
      <c r="BC436" s="284"/>
      <c r="BD436" s="284"/>
      <c r="BE436" s="284"/>
      <c r="BF436" s="284"/>
      <c r="BG436" s="284"/>
      <c r="BH436" s="284"/>
      <c r="BI436" s="284"/>
      <c r="BJ436" s="284"/>
      <c r="BK436" s="284"/>
    </row>
    <row r="437" ht="14.25" customHeight="1">
      <c r="A437" s="219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5"/>
      <c r="AA437" s="225"/>
      <c r="AB437" s="225"/>
      <c r="AC437" s="225"/>
      <c r="AD437" s="225"/>
      <c r="AE437" s="225"/>
      <c r="AF437" s="225"/>
      <c r="AG437" s="220"/>
      <c r="AH437" s="220"/>
      <c r="AI437" s="220"/>
      <c r="AJ437" s="220"/>
      <c r="AK437" s="220"/>
      <c r="AL437" s="220"/>
      <c r="AM437" s="220"/>
      <c r="AN437" s="220"/>
      <c r="AO437" s="220"/>
      <c r="AP437" s="220"/>
      <c r="AQ437" s="224"/>
      <c r="AR437" s="224"/>
      <c r="AS437" s="224"/>
      <c r="AT437" s="224"/>
      <c r="AU437" s="224"/>
      <c r="AV437" s="224"/>
      <c r="AW437" s="224"/>
      <c r="AX437" s="224"/>
      <c r="AY437" s="224"/>
      <c r="AZ437" s="284"/>
      <c r="BA437" s="284"/>
      <c r="BB437" s="284"/>
      <c r="BC437" s="284"/>
      <c r="BD437" s="284"/>
      <c r="BE437" s="284"/>
      <c r="BF437" s="284"/>
      <c r="BG437" s="284"/>
      <c r="BH437" s="284"/>
      <c r="BI437" s="284"/>
      <c r="BJ437" s="284"/>
      <c r="BK437" s="284"/>
    </row>
    <row r="438" ht="14.25" customHeight="1">
      <c r="A438" s="219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5"/>
      <c r="AA438" s="225"/>
      <c r="AB438" s="225"/>
      <c r="AC438" s="225"/>
      <c r="AD438" s="225"/>
      <c r="AE438" s="225"/>
      <c r="AF438" s="225"/>
      <c r="AG438" s="220"/>
      <c r="AH438" s="220"/>
      <c r="AI438" s="220"/>
      <c r="AJ438" s="220"/>
      <c r="AK438" s="220"/>
      <c r="AL438" s="220"/>
      <c r="AM438" s="220"/>
      <c r="AN438" s="220"/>
      <c r="AO438" s="220"/>
      <c r="AP438" s="220"/>
      <c r="AQ438" s="224"/>
      <c r="AR438" s="224"/>
      <c r="AS438" s="224"/>
      <c r="AT438" s="224"/>
      <c r="AU438" s="224"/>
      <c r="AV438" s="224"/>
      <c r="AW438" s="224"/>
      <c r="AX438" s="224"/>
      <c r="AY438" s="224"/>
      <c r="AZ438" s="284"/>
      <c r="BA438" s="284"/>
      <c r="BB438" s="284"/>
      <c r="BC438" s="284"/>
      <c r="BD438" s="284"/>
      <c r="BE438" s="284"/>
      <c r="BF438" s="284"/>
      <c r="BG438" s="284"/>
      <c r="BH438" s="284"/>
      <c r="BI438" s="284"/>
      <c r="BJ438" s="284"/>
      <c r="BK438" s="284"/>
    </row>
    <row r="439" ht="14.25" customHeight="1">
      <c r="A439" s="219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5"/>
      <c r="AA439" s="225"/>
      <c r="AB439" s="225"/>
      <c r="AC439" s="225"/>
      <c r="AD439" s="225"/>
      <c r="AE439" s="225"/>
      <c r="AF439" s="225"/>
      <c r="AG439" s="220"/>
      <c r="AH439" s="220"/>
      <c r="AI439" s="220"/>
      <c r="AJ439" s="220"/>
      <c r="AK439" s="220"/>
      <c r="AL439" s="220"/>
      <c r="AM439" s="220"/>
      <c r="AN439" s="220"/>
      <c r="AO439" s="220"/>
      <c r="AP439" s="220"/>
      <c r="AQ439" s="224"/>
      <c r="AR439" s="224"/>
      <c r="AS439" s="224"/>
      <c r="AT439" s="224"/>
      <c r="AU439" s="224"/>
      <c r="AV439" s="224"/>
      <c r="AW439" s="224"/>
      <c r="AX439" s="224"/>
      <c r="AY439" s="224"/>
      <c r="AZ439" s="284"/>
      <c r="BA439" s="284"/>
      <c r="BB439" s="284"/>
      <c r="BC439" s="284"/>
      <c r="BD439" s="284"/>
      <c r="BE439" s="284"/>
      <c r="BF439" s="284"/>
      <c r="BG439" s="284"/>
      <c r="BH439" s="284"/>
      <c r="BI439" s="284"/>
      <c r="BJ439" s="284"/>
      <c r="BK439" s="284"/>
    </row>
    <row r="440" ht="14.25" customHeight="1">
      <c r="A440" s="219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5"/>
      <c r="AA440" s="225"/>
      <c r="AB440" s="225"/>
      <c r="AC440" s="225"/>
      <c r="AD440" s="225"/>
      <c r="AE440" s="225"/>
      <c r="AF440" s="225"/>
      <c r="AG440" s="220"/>
      <c r="AH440" s="220"/>
      <c r="AI440" s="220"/>
      <c r="AJ440" s="220"/>
      <c r="AK440" s="220"/>
      <c r="AL440" s="220"/>
      <c r="AM440" s="220"/>
      <c r="AN440" s="220"/>
      <c r="AO440" s="220"/>
      <c r="AP440" s="220"/>
      <c r="AQ440" s="224"/>
      <c r="AR440" s="224"/>
      <c r="AS440" s="224"/>
      <c r="AT440" s="224"/>
      <c r="AU440" s="224"/>
      <c r="AV440" s="224"/>
      <c r="AW440" s="224"/>
      <c r="AX440" s="224"/>
      <c r="AY440" s="224"/>
      <c r="AZ440" s="284"/>
      <c r="BA440" s="284"/>
      <c r="BB440" s="284"/>
      <c r="BC440" s="284"/>
      <c r="BD440" s="284"/>
      <c r="BE440" s="284"/>
      <c r="BF440" s="284"/>
      <c r="BG440" s="284"/>
      <c r="BH440" s="284"/>
      <c r="BI440" s="284"/>
      <c r="BJ440" s="284"/>
      <c r="BK440" s="284"/>
    </row>
    <row r="441" ht="14.25" customHeight="1">
      <c r="A441" s="219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5"/>
      <c r="AA441" s="225"/>
      <c r="AB441" s="225"/>
      <c r="AC441" s="225"/>
      <c r="AD441" s="225"/>
      <c r="AE441" s="225"/>
      <c r="AF441" s="225"/>
      <c r="AG441" s="220"/>
      <c r="AH441" s="220"/>
      <c r="AI441" s="220"/>
      <c r="AJ441" s="220"/>
      <c r="AK441" s="220"/>
      <c r="AL441" s="220"/>
      <c r="AM441" s="220"/>
      <c r="AN441" s="220"/>
      <c r="AO441" s="220"/>
      <c r="AP441" s="220"/>
      <c r="AQ441" s="224"/>
      <c r="AR441" s="224"/>
      <c r="AS441" s="224"/>
      <c r="AT441" s="224"/>
      <c r="AU441" s="224"/>
      <c r="AV441" s="224"/>
      <c r="AW441" s="224"/>
      <c r="AX441" s="224"/>
      <c r="AY441" s="224"/>
      <c r="AZ441" s="284"/>
      <c r="BA441" s="284"/>
      <c r="BB441" s="284"/>
      <c r="BC441" s="284"/>
      <c r="BD441" s="284"/>
      <c r="BE441" s="284"/>
      <c r="BF441" s="284"/>
      <c r="BG441" s="284"/>
      <c r="BH441" s="284"/>
      <c r="BI441" s="284"/>
      <c r="BJ441" s="284"/>
      <c r="BK441" s="284"/>
    </row>
    <row r="442" ht="14.25" customHeight="1">
      <c r="A442" s="219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5"/>
      <c r="AA442" s="225"/>
      <c r="AB442" s="225"/>
      <c r="AC442" s="225"/>
      <c r="AD442" s="225"/>
      <c r="AE442" s="225"/>
      <c r="AF442" s="225"/>
      <c r="AG442" s="220"/>
      <c r="AH442" s="220"/>
      <c r="AI442" s="220"/>
      <c r="AJ442" s="220"/>
      <c r="AK442" s="220"/>
      <c r="AL442" s="220"/>
      <c r="AM442" s="220"/>
      <c r="AN442" s="220"/>
      <c r="AO442" s="220"/>
      <c r="AP442" s="220"/>
      <c r="AQ442" s="224"/>
      <c r="AR442" s="224"/>
      <c r="AS442" s="224"/>
      <c r="AT442" s="224"/>
      <c r="AU442" s="224"/>
      <c r="AV442" s="224"/>
      <c r="AW442" s="224"/>
      <c r="AX442" s="224"/>
      <c r="AY442" s="224"/>
      <c r="AZ442" s="284"/>
      <c r="BA442" s="284"/>
      <c r="BB442" s="284"/>
      <c r="BC442" s="284"/>
      <c r="BD442" s="284"/>
      <c r="BE442" s="284"/>
      <c r="BF442" s="284"/>
      <c r="BG442" s="284"/>
      <c r="BH442" s="284"/>
      <c r="BI442" s="284"/>
      <c r="BJ442" s="284"/>
      <c r="BK442" s="284"/>
    </row>
    <row r="443" ht="14.25" customHeight="1">
      <c r="A443" s="219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5"/>
      <c r="AA443" s="225"/>
      <c r="AB443" s="225"/>
      <c r="AC443" s="225"/>
      <c r="AD443" s="225"/>
      <c r="AE443" s="225"/>
      <c r="AF443" s="225"/>
      <c r="AG443" s="220"/>
      <c r="AH443" s="220"/>
      <c r="AI443" s="220"/>
      <c r="AJ443" s="220"/>
      <c r="AK443" s="220"/>
      <c r="AL443" s="220"/>
      <c r="AM443" s="220"/>
      <c r="AN443" s="220"/>
      <c r="AO443" s="220"/>
      <c r="AP443" s="220"/>
      <c r="AQ443" s="224"/>
      <c r="AR443" s="224"/>
      <c r="AS443" s="224"/>
      <c r="AT443" s="224"/>
      <c r="AU443" s="224"/>
      <c r="AV443" s="224"/>
      <c r="AW443" s="224"/>
      <c r="AX443" s="224"/>
      <c r="AY443" s="224"/>
      <c r="AZ443" s="284"/>
      <c r="BA443" s="284"/>
      <c r="BB443" s="284"/>
      <c r="BC443" s="284"/>
      <c r="BD443" s="284"/>
      <c r="BE443" s="284"/>
      <c r="BF443" s="284"/>
      <c r="BG443" s="284"/>
      <c r="BH443" s="284"/>
      <c r="BI443" s="284"/>
      <c r="BJ443" s="284"/>
      <c r="BK443" s="284"/>
    </row>
    <row r="444" ht="14.25" customHeight="1">
      <c r="A444" s="219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5"/>
      <c r="AA444" s="225"/>
      <c r="AB444" s="225"/>
      <c r="AC444" s="225"/>
      <c r="AD444" s="225"/>
      <c r="AE444" s="225"/>
      <c r="AF444" s="225"/>
      <c r="AG444" s="220"/>
      <c r="AH444" s="220"/>
      <c r="AI444" s="220"/>
      <c r="AJ444" s="220"/>
      <c r="AK444" s="220"/>
      <c r="AL444" s="220"/>
      <c r="AM444" s="220"/>
      <c r="AN444" s="220"/>
      <c r="AO444" s="220"/>
      <c r="AP444" s="220"/>
      <c r="AQ444" s="224"/>
      <c r="AR444" s="224"/>
      <c r="AS444" s="224"/>
      <c r="AT444" s="224"/>
      <c r="AU444" s="224"/>
      <c r="AV444" s="224"/>
      <c r="AW444" s="224"/>
      <c r="AX444" s="224"/>
      <c r="AY444" s="224"/>
      <c r="AZ444" s="284"/>
      <c r="BA444" s="284"/>
      <c r="BB444" s="284"/>
      <c r="BC444" s="284"/>
      <c r="BD444" s="284"/>
      <c r="BE444" s="284"/>
      <c r="BF444" s="284"/>
      <c r="BG444" s="284"/>
      <c r="BH444" s="284"/>
      <c r="BI444" s="284"/>
      <c r="BJ444" s="284"/>
      <c r="BK444" s="284"/>
    </row>
    <row r="445" ht="14.25" customHeight="1">
      <c r="A445" s="219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5"/>
      <c r="AA445" s="225"/>
      <c r="AB445" s="225"/>
      <c r="AC445" s="225"/>
      <c r="AD445" s="225"/>
      <c r="AE445" s="225"/>
      <c r="AF445" s="225"/>
      <c r="AG445" s="220"/>
      <c r="AH445" s="220"/>
      <c r="AI445" s="220"/>
      <c r="AJ445" s="220"/>
      <c r="AK445" s="220"/>
      <c r="AL445" s="220"/>
      <c r="AM445" s="220"/>
      <c r="AN445" s="220"/>
      <c r="AO445" s="220"/>
      <c r="AP445" s="220"/>
      <c r="AQ445" s="224"/>
      <c r="AR445" s="224"/>
      <c r="AS445" s="224"/>
      <c r="AT445" s="224"/>
      <c r="AU445" s="224"/>
      <c r="AV445" s="224"/>
      <c r="AW445" s="224"/>
      <c r="AX445" s="224"/>
      <c r="AY445" s="224"/>
      <c r="AZ445" s="284"/>
      <c r="BA445" s="284"/>
      <c r="BB445" s="284"/>
      <c r="BC445" s="284"/>
      <c r="BD445" s="284"/>
      <c r="BE445" s="284"/>
      <c r="BF445" s="284"/>
      <c r="BG445" s="284"/>
      <c r="BH445" s="284"/>
      <c r="BI445" s="284"/>
      <c r="BJ445" s="284"/>
      <c r="BK445" s="284"/>
    </row>
    <row r="446" ht="14.25" customHeight="1">
      <c r="A446" s="219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5"/>
      <c r="AA446" s="225"/>
      <c r="AB446" s="225"/>
      <c r="AC446" s="225"/>
      <c r="AD446" s="225"/>
      <c r="AE446" s="225"/>
      <c r="AF446" s="225"/>
      <c r="AG446" s="220"/>
      <c r="AH446" s="220"/>
      <c r="AI446" s="220"/>
      <c r="AJ446" s="220"/>
      <c r="AK446" s="220"/>
      <c r="AL446" s="220"/>
      <c r="AM446" s="220"/>
      <c r="AN446" s="220"/>
      <c r="AO446" s="220"/>
      <c r="AP446" s="220"/>
      <c r="AQ446" s="224"/>
      <c r="AR446" s="224"/>
      <c r="AS446" s="224"/>
      <c r="AT446" s="224"/>
      <c r="AU446" s="224"/>
      <c r="AV446" s="224"/>
      <c r="AW446" s="224"/>
      <c r="AX446" s="224"/>
      <c r="AY446" s="224"/>
      <c r="AZ446" s="284"/>
      <c r="BA446" s="284"/>
      <c r="BB446" s="284"/>
      <c r="BC446" s="284"/>
      <c r="BD446" s="284"/>
      <c r="BE446" s="284"/>
      <c r="BF446" s="284"/>
      <c r="BG446" s="284"/>
      <c r="BH446" s="284"/>
      <c r="BI446" s="284"/>
      <c r="BJ446" s="284"/>
      <c r="BK446" s="284"/>
    </row>
    <row r="447" ht="14.25" customHeight="1">
      <c r="A447" s="219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5"/>
      <c r="AA447" s="225"/>
      <c r="AB447" s="225"/>
      <c r="AC447" s="225"/>
      <c r="AD447" s="225"/>
      <c r="AE447" s="225"/>
      <c r="AF447" s="225"/>
      <c r="AG447" s="220"/>
      <c r="AH447" s="220"/>
      <c r="AI447" s="220"/>
      <c r="AJ447" s="220"/>
      <c r="AK447" s="220"/>
      <c r="AL447" s="220"/>
      <c r="AM447" s="220"/>
      <c r="AN447" s="220"/>
      <c r="AO447" s="220"/>
      <c r="AP447" s="220"/>
      <c r="AQ447" s="224"/>
      <c r="AR447" s="224"/>
      <c r="AS447" s="224"/>
      <c r="AT447" s="224"/>
      <c r="AU447" s="224"/>
      <c r="AV447" s="224"/>
      <c r="AW447" s="224"/>
      <c r="AX447" s="224"/>
      <c r="AY447" s="224"/>
      <c r="AZ447" s="284"/>
      <c r="BA447" s="284"/>
      <c r="BB447" s="284"/>
      <c r="BC447" s="284"/>
      <c r="BD447" s="284"/>
      <c r="BE447" s="284"/>
      <c r="BF447" s="284"/>
      <c r="BG447" s="284"/>
      <c r="BH447" s="284"/>
      <c r="BI447" s="284"/>
      <c r="BJ447" s="284"/>
      <c r="BK447" s="284"/>
    </row>
    <row r="448" ht="14.25" customHeight="1">
      <c r="A448" s="219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5"/>
      <c r="AA448" s="225"/>
      <c r="AB448" s="225"/>
      <c r="AC448" s="225"/>
      <c r="AD448" s="225"/>
      <c r="AE448" s="225"/>
      <c r="AF448" s="225"/>
      <c r="AG448" s="220"/>
      <c r="AH448" s="220"/>
      <c r="AI448" s="220"/>
      <c r="AJ448" s="220"/>
      <c r="AK448" s="220"/>
      <c r="AL448" s="220"/>
      <c r="AM448" s="220"/>
      <c r="AN448" s="220"/>
      <c r="AO448" s="220"/>
      <c r="AP448" s="220"/>
      <c r="AQ448" s="224"/>
      <c r="AR448" s="224"/>
      <c r="AS448" s="224"/>
      <c r="AT448" s="224"/>
      <c r="AU448" s="224"/>
      <c r="AV448" s="224"/>
      <c r="AW448" s="224"/>
      <c r="AX448" s="224"/>
      <c r="AY448" s="224"/>
      <c r="AZ448" s="284"/>
      <c r="BA448" s="284"/>
      <c r="BB448" s="284"/>
      <c r="BC448" s="284"/>
      <c r="BD448" s="284"/>
      <c r="BE448" s="284"/>
      <c r="BF448" s="284"/>
      <c r="BG448" s="284"/>
      <c r="BH448" s="284"/>
      <c r="BI448" s="284"/>
      <c r="BJ448" s="284"/>
      <c r="BK448" s="284"/>
    </row>
    <row r="449" ht="14.25" customHeight="1">
      <c r="A449" s="219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5"/>
      <c r="AA449" s="225"/>
      <c r="AB449" s="225"/>
      <c r="AC449" s="225"/>
      <c r="AD449" s="225"/>
      <c r="AE449" s="225"/>
      <c r="AF449" s="225"/>
      <c r="AG449" s="220"/>
      <c r="AH449" s="220"/>
      <c r="AI449" s="220"/>
      <c r="AJ449" s="220"/>
      <c r="AK449" s="220"/>
      <c r="AL449" s="220"/>
      <c r="AM449" s="220"/>
      <c r="AN449" s="220"/>
      <c r="AO449" s="220"/>
      <c r="AP449" s="220"/>
      <c r="AQ449" s="224"/>
      <c r="AR449" s="224"/>
      <c r="AS449" s="224"/>
      <c r="AT449" s="224"/>
      <c r="AU449" s="224"/>
      <c r="AV449" s="224"/>
      <c r="AW449" s="224"/>
      <c r="AX449" s="224"/>
      <c r="AY449" s="224"/>
      <c r="AZ449" s="284"/>
      <c r="BA449" s="284"/>
      <c r="BB449" s="284"/>
      <c r="BC449" s="284"/>
      <c r="BD449" s="284"/>
      <c r="BE449" s="284"/>
      <c r="BF449" s="284"/>
      <c r="BG449" s="284"/>
      <c r="BH449" s="284"/>
      <c r="BI449" s="284"/>
      <c r="BJ449" s="284"/>
      <c r="BK449" s="284"/>
    </row>
    <row r="450" ht="14.25" customHeight="1">
      <c r="A450" s="219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5"/>
      <c r="AA450" s="225"/>
      <c r="AB450" s="225"/>
      <c r="AC450" s="225"/>
      <c r="AD450" s="225"/>
      <c r="AE450" s="225"/>
      <c r="AF450" s="225"/>
      <c r="AG450" s="220"/>
      <c r="AH450" s="220"/>
      <c r="AI450" s="220"/>
      <c r="AJ450" s="220"/>
      <c r="AK450" s="220"/>
      <c r="AL450" s="220"/>
      <c r="AM450" s="220"/>
      <c r="AN450" s="220"/>
      <c r="AO450" s="220"/>
      <c r="AP450" s="220"/>
      <c r="AQ450" s="224"/>
      <c r="AR450" s="224"/>
      <c r="AS450" s="224"/>
      <c r="AT450" s="224"/>
      <c r="AU450" s="224"/>
      <c r="AV450" s="224"/>
      <c r="AW450" s="224"/>
      <c r="AX450" s="224"/>
      <c r="AY450" s="224"/>
      <c r="AZ450" s="284"/>
      <c r="BA450" s="284"/>
      <c r="BB450" s="284"/>
      <c r="BC450" s="284"/>
      <c r="BD450" s="284"/>
      <c r="BE450" s="284"/>
      <c r="BF450" s="284"/>
      <c r="BG450" s="284"/>
      <c r="BH450" s="284"/>
      <c r="BI450" s="284"/>
      <c r="BJ450" s="284"/>
      <c r="BK450" s="284"/>
    </row>
    <row r="451" ht="14.25" customHeight="1">
      <c r="A451" s="219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5"/>
      <c r="AA451" s="225"/>
      <c r="AB451" s="225"/>
      <c r="AC451" s="225"/>
      <c r="AD451" s="225"/>
      <c r="AE451" s="225"/>
      <c r="AF451" s="225"/>
      <c r="AG451" s="220"/>
      <c r="AH451" s="220"/>
      <c r="AI451" s="220"/>
      <c r="AJ451" s="220"/>
      <c r="AK451" s="220"/>
      <c r="AL451" s="220"/>
      <c r="AM451" s="220"/>
      <c r="AN451" s="220"/>
      <c r="AO451" s="220"/>
      <c r="AP451" s="220"/>
      <c r="AQ451" s="224"/>
      <c r="AR451" s="224"/>
      <c r="AS451" s="224"/>
      <c r="AT451" s="224"/>
      <c r="AU451" s="224"/>
      <c r="AV451" s="224"/>
      <c r="AW451" s="224"/>
      <c r="AX451" s="224"/>
      <c r="AY451" s="224"/>
      <c r="AZ451" s="284"/>
      <c r="BA451" s="284"/>
      <c r="BB451" s="284"/>
      <c r="BC451" s="284"/>
      <c r="BD451" s="284"/>
      <c r="BE451" s="284"/>
      <c r="BF451" s="284"/>
      <c r="BG451" s="284"/>
      <c r="BH451" s="284"/>
      <c r="BI451" s="284"/>
      <c r="BJ451" s="284"/>
      <c r="BK451" s="284"/>
    </row>
    <row r="452" ht="14.25" customHeight="1">
      <c r="A452" s="219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5"/>
      <c r="AA452" s="225"/>
      <c r="AB452" s="225"/>
      <c r="AC452" s="225"/>
      <c r="AD452" s="225"/>
      <c r="AE452" s="225"/>
      <c r="AF452" s="225"/>
      <c r="AG452" s="220"/>
      <c r="AH452" s="220"/>
      <c r="AI452" s="220"/>
      <c r="AJ452" s="220"/>
      <c r="AK452" s="220"/>
      <c r="AL452" s="220"/>
      <c r="AM452" s="220"/>
      <c r="AN452" s="220"/>
      <c r="AO452" s="220"/>
      <c r="AP452" s="220"/>
      <c r="AQ452" s="224"/>
      <c r="AR452" s="224"/>
      <c r="AS452" s="224"/>
      <c r="AT452" s="224"/>
      <c r="AU452" s="224"/>
      <c r="AV452" s="224"/>
      <c r="AW452" s="224"/>
      <c r="AX452" s="224"/>
      <c r="AY452" s="224"/>
      <c r="AZ452" s="284"/>
      <c r="BA452" s="284"/>
      <c r="BB452" s="284"/>
      <c r="BC452" s="284"/>
      <c r="BD452" s="284"/>
      <c r="BE452" s="284"/>
      <c r="BF452" s="284"/>
      <c r="BG452" s="284"/>
      <c r="BH452" s="284"/>
      <c r="BI452" s="284"/>
      <c r="BJ452" s="284"/>
      <c r="BK452" s="284"/>
    </row>
    <row r="453" ht="14.25" customHeight="1">
      <c r="A453" s="219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5"/>
      <c r="AA453" s="225"/>
      <c r="AB453" s="225"/>
      <c r="AC453" s="225"/>
      <c r="AD453" s="225"/>
      <c r="AE453" s="225"/>
      <c r="AF453" s="225"/>
      <c r="AG453" s="220"/>
      <c r="AH453" s="220"/>
      <c r="AI453" s="220"/>
      <c r="AJ453" s="220"/>
      <c r="AK453" s="220"/>
      <c r="AL453" s="220"/>
      <c r="AM453" s="220"/>
      <c r="AN453" s="220"/>
      <c r="AO453" s="220"/>
      <c r="AP453" s="220"/>
      <c r="AQ453" s="224"/>
      <c r="AR453" s="224"/>
      <c r="AS453" s="224"/>
      <c r="AT453" s="224"/>
      <c r="AU453" s="224"/>
      <c r="AV453" s="224"/>
      <c r="AW453" s="224"/>
      <c r="AX453" s="224"/>
      <c r="AY453" s="224"/>
      <c r="AZ453" s="284"/>
      <c r="BA453" s="284"/>
      <c r="BB453" s="284"/>
      <c r="BC453" s="284"/>
      <c r="BD453" s="284"/>
      <c r="BE453" s="284"/>
      <c r="BF453" s="284"/>
      <c r="BG453" s="284"/>
      <c r="BH453" s="284"/>
      <c r="BI453" s="284"/>
      <c r="BJ453" s="284"/>
      <c r="BK453" s="284"/>
    </row>
    <row r="454" ht="14.25" customHeight="1">
      <c r="A454" s="219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5"/>
      <c r="AA454" s="225"/>
      <c r="AB454" s="225"/>
      <c r="AC454" s="225"/>
      <c r="AD454" s="225"/>
      <c r="AE454" s="225"/>
      <c r="AF454" s="225"/>
      <c r="AG454" s="220"/>
      <c r="AH454" s="220"/>
      <c r="AI454" s="220"/>
      <c r="AJ454" s="220"/>
      <c r="AK454" s="220"/>
      <c r="AL454" s="220"/>
      <c r="AM454" s="220"/>
      <c r="AN454" s="220"/>
      <c r="AO454" s="220"/>
      <c r="AP454" s="220"/>
      <c r="AQ454" s="224"/>
      <c r="AR454" s="224"/>
      <c r="AS454" s="224"/>
      <c r="AT454" s="224"/>
      <c r="AU454" s="224"/>
      <c r="AV454" s="224"/>
      <c r="AW454" s="224"/>
      <c r="AX454" s="224"/>
      <c r="AY454" s="224"/>
      <c r="AZ454" s="284"/>
      <c r="BA454" s="284"/>
      <c r="BB454" s="284"/>
      <c r="BC454" s="284"/>
      <c r="BD454" s="284"/>
      <c r="BE454" s="284"/>
      <c r="BF454" s="284"/>
      <c r="BG454" s="284"/>
      <c r="BH454" s="284"/>
      <c r="BI454" s="284"/>
      <c r="BJ454" s="284"/>
      <c r="BK454" s="284"/>
    </row>
    <row r="455" ht="14.25" customHeight="1">
      <c r="A455" s="219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5"/>
      <c r="AA455" s="225"/>
      <c r="AB455" s="225"/>
      <c r="AC455" s="225"/>
      <c r="AD455" s="225"/>
      <c r="AE455" s="225"/>
      <c r="AF455" s="225"/>
      <c r="AG455" s="220"/>
      <c r="AH455" s="220"/>
      <c r="AI455" s="220"/>
      <c r="AJ455" s="220"/>
      <c r="AK455" s="220"/>
      <c r="AL455" s="220"/>
      <c r="AM455" s="220"/>
      <c r="AN455" s="220"/>
      <c r="AO455" s="220"/>
      <c r="AP455" s="220"/>
      <c r="AQ455" s="224"/>
      <c r="AR455" s="224"/>
      <c r="AS455" s="224"/>
      <c r="AT455" s="224"/>
      <c r="AU455" s="224"/>
      <c r="AV455" s="224"/>
      <c r="AW455" s="224"/>
      <c r="AX455" s="224"/>
      <c r="AY455" s="224"/>
      <c r="AZ455" s="284"/>
      <c r="BA455" s="284"/>
      <c r="BB455" s="284"/>
      <c r="BC455" s="284"/>
      <c r="BD455" s="284"/>
      <c r="BE455" s="284"/>
      <c r="BF455" s="284"/>
      <c r="BG455" s="284"/>
      <c r="BH455" s="284"/>
      <c r="BI455" s="284"/>
      <c r="BJ455" s="284"/>
      <c r="BK455" s="284"/>
    </row>
    <row r="456" ht="14.25" customHeight="1">
      <c r="A456" s="219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5"/>
      <c r="AA456" s="225"/>
      <c r="AB456" s="225"/>
      <c r="AC456" s="225"/>
      <c r="AD456" s="225"/>
      <c r="AE456" s="225"/>
      <c r="AF456" s="225"/>
      <c r="AG456" s="220"/>
      <c r="AH456" s="220"/>
      <c r="AI456" s="220"/>
      <c r="AJ456" s="220"/>
      <c r="AK456" s="220"/>
      <c r="AL456" s="220"/>
      <c r="AM456" s="220"/>
      <c r="AN456" s="220"/>
      <c r="AO456" s="220"/>
      <c r="AP456" s="220"/>
      <c r="AQ456" s="224"/>
      <c r="AR456" s="224"/>
      <c r="AS456" s="224"/>
      <c r="AT456" s="224"/>
      <c r="AU456" s="224"/>
      <c r="AV456" s="224"/>
      <c r="AW456" s="224"/>
      <c r="AX456" s="224"/>
      <c r="AY456" s="224"/>
      <c r="AZ456" s="284"/>
      <c r="BA456" s="284"/>
      <c r="BB456" s="284"/>
      <c r="BC456" s="284"/>
      <c r="BD456" s="284"/>
      <c r="BE456" s="284"/>
      <c r="BF456" s="284"/>
      <c r="BG456" s="284"/>
      <c r="BH456" s="284"/>
      <c r="BI456" s="284"/>
      <c r="BJ456" s="284"/>
      <c r="BK456" s="284"/>
    </row>
    <row r="457" ht="14.25" customHeight="1">
      <c r="A457" s="219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5"/>
      <c r="AA457" s="225"/>
      <c r="AB457" s="225"/>
      <c r="AC457" s="225"/>
      <c r="AD457" s="225"/>
      <c r="AE457" s="225"/>
      <c r="AF457" s="225"/>
      <c r="AG457" s="220"/>
      <c r="AH457" s="220"/>
      <c r="AI457" s="220"/>
      <c r="AJ457" s="220"/>
      <c r="AK457" s="220"/>
      <c r="AL457" s="220"/>
      <c r="AM457" s="220"/>
      <c r="AN457" s="220"/>
      <c r="AO457" s="220"/>
      <c r="AP457" s="220"/>
      <c r="AQ457" s="224"/>
      <c r="AR457" s="224"/>
      <c r="AS457" s="224"/>
      <c r="AT457" s="224"/>
      <c r="AU457" s="224"/>
      <c r="AV457" s="224"/>
      <c r="AW457" s="224"/>
      <c r="AX457" s="224"/>
      <c r="AY457" s="224"/>
      <c r="AZ457" s="284"/>
      <c r="BA457" s="284"/>
      <c r="BB457" s="284"/>
      <c r="BC457" s="284"/>
      <c r="BD457" s="284"/>
      <c r="BE457" s="284"/>
      <c r="BF457" s="284"/>
      <c r="BG457" s="284"/>
      <c r="BH457" s="284"/>
      <c r="BI457" s="284"/>
      <c r="BJ457" s="284"/>
      <c r="BK457" s="284"/>
    </row>
    <row r="458" ht="14.25" customHeight="1">
      <c r="A458" s="219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5"/>
      <c r="AA458" s="225"/>
      <c r="AB458" s="225"/>
      <c r="AC458" s="225"/>
      <c r="AD458" s="225"/>
      <c r="AE458" s="225"/>
      <c r="AF458" s="225"/>
      <c r="AG458" s="220"/>
      <c r="AH458" s="220"/>
      <c r="AI458" s="220"/>
      <c r="AJ458" s="220"/>
      <c r="AK458" s="220"/>
      <c r="AL458" s="220"/>
      <c r="AM458" s="220"/>
      <c r="AN458" s="220"/>
      <c r="AO458" s="220"/>
      <c r="AP458" s="220"/>
      <c r="AQ458" s="224"/>
      <c r="AR458" s="224"/>
      <c r="AS458" s="224"/>
      <c r="AT458" s="224"/>
      <c r="AU458" s="224"/>
      <c r="AV458" s="224"/>
      <c r="AW458" s="224"/>
      <c r="AX458" s="224"/>
      <c r="AY458" s="224"/>
      <c r="AZ458" s="284"/>
      <c r="BA458" s="284"/>
      <c r="BB458" s="284"/>
      <c r="BC458" s="284"/>
      <c r="BD458" s="284"/>
      <c r="BE458" s="284"/>
      <c r="BF458" s="284"/>
      <c r="BG458" s="284"/>
      <c r="BH458" s="284"/>
      <c r="BI458" s="284"/>
      <c r="BJ458" s="284"/>
      <c r="BK458" s="284"/>
    </row>
    <row r="459" ht="14.25" customHeight="1">
      <c r="A459" s="219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5"/>
      <c r="AA459" s="225"/>
      <c r="AB459" s="225"/>
      <c r="AC459" s="225"/>
      <c r="AD459" s="225"/>
      <c r="AE459" s="225"/>
      <c r="AF459" s="225"/>
      <c r="AG459" s="220"/>
      <c r="AH459" s="220"/>
      <c r="AI459" s="220"/>
      <c r="AJ459" s="220"/>
      <c r="AK459" s="220"/>
      <c r="AL459" s="220"/>
      <c r="AM459" s="220"/>
      <c r="AN459" s="220"/>
      <c r="AO459" s="220"/>
      <c r="AP459" s="220"/>
      <c r="AQ459" s="224"/>
      <c r="AR459" s="224"/>
      <c r="AS459" s="224"/>
      <c r="AT459" s="224"/>
      <c r="AU459" s="224"/>
      <c r="AV459" s="224"/>
      <c r="AW459" s="224"/>
      <c r="AX459" s="224"/>
      <c r="AY459" s="224"/>
      <c r="AZ459" s="284"/>
      <c r="BA459" s="284"/>
      <c r="BB459" s="284"/>
      <c r="BC459" s="284"/>
      <c r="BD459" s="284"/>
      <c r="BE459" s="284"/>
      <c r="BF459" s="284"/>
      <c r="BG459" s="284"/>
      <c r="BH459" s="284"/>
      <c r="BI459" s="284"/>
      <c r="BJ459" s="284"/>
      <c r="BK459" s="284"/>
    </row>
    <row r="460" ht="14.25" customHeight="1">
      <c r="A460" s="219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5"/>
      <c r="AA460" s="225"/>
      <c r="AB460" s="225"/>
      <c r="AC460" s="225"/>
      <c r="AD460" s="225"/>
      <c r="AE460" s="225"/>
      <c r="AF460" s="225"/>
      <c r="AG460" s="220"/>
      <c r="AH460" s="220"/>
      <c r="AI460" s="220"/>
      <c r="AJ460" s="220"/>
      <c r="AK460" s="220"/>
      <c r="AL460" s="220"/>
      <c r="AM460" s="220"/>
      <c r="AN460" s="220"/>
      <c r="AO460" s="220"/>
      <c r="AP460" s="220"/>
      <c r="AQ460" s="224"/>
      <c r="AR460" s="224"/>
      <c r="AS460" s="224"/>
      <c r="AT460" s="224"/>
      <c r="AU460" s="224"/>
      <c r="AV460" s="224"/>
      <c r="AW460" s="224"/>
      <c r="AX460" s="224"/>
      <c r="AY460" s="224"/>
      <c r="AZ460" s="284"/>
      <c r="BA460" s="284"/>
      <c r="BB460" s="284"/>
      <c r="BC460" s="284"/>
      <c r="BD460" s="284"/>
      <c r="BE460" s="284"/>
      <c r="BF460" s="284"/>
      <c r="BG460" s="284"/>
      <c r="BH460" s="284"/>
      <c r="BI460" s="284"/>
      <c r="BJ460" s="284"/>
      <c r="BK460" s="284"/>
    </row>
    <row r="461" ht="14.25" customHeight="1">
      <c r="A461" s="219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5"/>
      <c r="AA461" s="225"/>
      <c r="AB461" s="225"/>
      <c r="AC461" s="225"/>
      <c r="AD461" s="225"/>
      <c r="AE461" s="225"/>
      <c r="AF461" s="225"/>
      <c r="AG461" s="220"/>
      <c r="AH461" s="220"/>
      <c r="AI461" s="220"/>
      <c r="AJ461" s="220"/>
      <c r="AK461" s="220"/>
      <c r="AL461" s="220"/>
      <c r="AM461" s="220"/>
      <c r="AN461" s="220"/>
      <c r="AO461" s="220"/>
      <c r="AP461" s="220"/>
      <c r="AQ461" s="224"/>
      <c r="AR461" s="224"/>
      <c r="AS461" s="224"/>
      <c r="AT461" s="224"/>
      <c r="AU461" s="224"/>
      <c r="AV461" s="224"/>
      <c r="AW461" s="224"/>
      <c r="AX461" s="224"/>
      <c r="AY461" s="224"/>
      <c r="AZ461" s="284"/>
      <c r="BA461" s="284"/>
      <c r="BB461" s="284"/>
      <c r="BC461" s="284"/>
      <c r="BD461" s="284"/>
      <c r="BE461" s="284"/>
      <c r="BF461" s="284"/>
      <c r="BG461" s="284"/>
      <c r="BH461" s="284"/>
      <c r="BI461" s="284"/>
      <c r="BJ461" s="284"/>
      <c r="BK461" s="284"/>
    </row>
    <row r="462" ht="14.25" customHeight="1">
      <c r="A462" s="219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5"/>
      <c r="AA462" s="225"/>
      <c r="AB462" s="225"/>
      <c r="AC462" s="225"/>
      <c r="AD462" s="225"/>
      <c r="AE462" s="225"/>
      <c r="AF462" s="225"/>
      <c r="AG462" s="220"/>
      <c r="AH462" s="220"/>
      <c r="AI462" s="220"/>
      <c r="AJ462" s="220"/>
      <c r="AK462" s="220"/>
      <c r="AL462" s="220"/>
      <c r="AM462" s="220"/>
      <c r="AN462" s="220"/>
      <c r="AO462" s="220"/>
      <c r="AP462" s="220"/>
      <c r="AQ462" s="224"/>
      <c r="AR462" s="224"/>
      <c r="AS462" s="224"/>
      <c r="AT462" s="224"/>
      <c r="AU462" s="224"/>
      <c r="AV462" s="224"/>
      <c r="AW462" s="224"/>
      <c r="AX462" s="224"/>
      <c r="AY462" s="224"/>
      <c r="AZ462" s="284"/>
      <c r="BA462" s="284"/>
      <c r="BB462" s="284"/>
      <c r="BC462" s="284"/>
      <c r="BD462" s="284"/>
      <c r="BE462" s="284"/>
      <c r="BF462" s="284"/>
      <c r="BG462" s="284"/>
      <c r="BH462" s="284"/>
      <c r="BI462" s="284"/>
      <c r="BJ462" s="284"/>
      <c r="BK462" s="284"/>
    </row>
    <row r="463" ht="14.25" customHeight="1">
      <c r="A463" s="219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5"/>
      <c r="AA463" s="225"/>
      <c r="AB463" s="225"/>
      <c r="AC463" s="225"/>
      <c r="AD463" s="225"/>
      <c r="AE463" s="225"/>
      <c r="AF463" s="225"/>
      <c r="AG463" s="220"/>
      <c r="AH463" s="220"/>
      <c r="AI463" s="220"/>
      <c r="AJ463" s="220"/>
      <c r="AK463" s="220"/>
      <c r="AL463" s="220"/>
      <c r="AM463" s="220"/>
      <c r="AN463" s="220"/>
      <c r="AO463" s="220"/>
      <c r="AP463" s="220"/>
      <c r="AQ463" s="224"/>
      <c r="AR463" s="224"/>
      <c r="AS463" s="224"/>
      <c r="AT463" s="224"/>
      <c r="AU463" s="224"/>
      <c r="AV463" s="224"/>
      <c r="AW463" s="224"/>
      <c r="AX463" s="224"/>
      <c r="AY463" s="224"/>
      <c r="AZ463" s="284"/>
      <c r="BA463" s="284"/>
      <c r="BB463" s="284"/>
      <c r="BC463" s="284"/>
      <c r="BD463" s="284"/>
      <c r="BE463" s="284"/>
      <c r="BF463" s="284"/>
      <c r="BG463" s="284"/>
      <c r="BH463" s="284"/>
      <c r="BI463" s="284"/>
      <c r="BJ463" s="284"/>
      <c r="BK463" s="284"/>
    </row>
    <row r="464" ht="14.25" customHeight="1">
      <c r="A464" s="219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5"/>
      <c r="AA464" s="225"/>
      <c r="AB464" s="225"/>
      <c r="AC464" s="225"/>
      <c r="AD464" s="225"/>
      <c r="AE464" s="225"/>
      <c r="AF464" s="225"/>
      <c r="AG464" s="220"/>
      <c r="AH464" s="220"/>
      <c r="AI464" s="220"/>
      <c r="AJ464" s="220"/>
      <c r="AK464" s="220"/>
      <c r="AL464" s="220"/>
      <c r="AM464" s="220"/>
      <c r="AN464" s="220"/>
      <c r="AO464" s="220"/>
      <c r="AP464" s="220"/>
      <c r="AQ464" s="224"/>
      <c r="AR464" s="224"/>
      <c r="AS464" s="224"/>
      <c r="AT464" s="224"/>
      <c r="AU464" s="224"/>
      <c r="AV464" s="224"/>
      <c r="AW464" s="224"/>
      <c r="AX464" s="224"/>
      <c r="AY464" s="224"/>
      <c r="AZ464" s="284"/>
      <c r="BA464" s="284"/>
      <c r="BB464" s="284"/>
      <c r="BC464" s="284"/>
      <c r="BD464" s="284"/>
      <c r="BE464" s="284"/>
      <c r="BF464" s="284"/>
      <c r="BG464" s="284"/>
      <c r="BH464" s="284"/>
      <c r="BI464" s="284"/>
      <c r="BJ464" s="284"/>
      <c r="BK464" s="284"/>
    </row>
    <row r="465" ht="14.25" customHeight="1">
      <c r="A465" s="219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5"/>
      <c r="AA465" s="225"/>
      <c r="AB465" s="225"/>
      <c r="AC465" s="225"/>
      <c r="AD465" s="225"/>
      <c r="AE465" s="225"/>
      <c r="AF465" s="225"/>
      <c r="AG465" s="220"/>
      <c r="AH465" s="220"/>
      <c r="AI465" s="220"/>
      <c r="AJ465" s="220"/>
      <c r="AK465" s="220"/>
      <c r="AL465" s="220"/>
      <c r="AM465" s="220"/>
      <c r="AN465" s="220"/>
      <c r="AO465" s="220"/>
      <c r="AP465" s="220"/>
      <c r="AQ465" s="224"/>
      <c r="AR465" s="224"/>
      <c r="AS465" s="224"/>
      <c r="AT465" s="224"/>
      <c r="AU465" s="224"/>
      <c r="AV465" s="224"/>
      <c r="AW465" s="224"/>
      <c r="AX465" s="224"/>
      <c r="AY465" s="224"/>
      <c r="AZ465" s="284"/>
      <c r="BA465" s="284"/>
      <c r="BB465" s="284"/>
      <c r="BC465" s="284"/>
      <c r="BD465" s="284"/>
      <c r="BE465" s="284"/>
      <c r="BF465" s="284"/>
      <c r="BG465" s="284"/>
      <c r="BH465" s="284"/>
      <c r="BI465" s="284"/>
      <c r="BJ465" s="284"/>
      <c r="BK465" s="284"/>
    </row>
    <row r="466" ht="14.25" customHeight="1">
      <c r="A466" s="219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5"/>
      <c r="AA466" s="225"/>
      <c r="AB466" s="225"/>
      <c r="AC466" s="225"/>
      <c r="AD466" s="225"/>
      <c r="AE466" s="225"/>
      <c r="AF466" s="225"/>
      <c r="AG466" s="220"/>
      <c r="AH466" s="220"/>
      <c r="AI466" s="220"/>
      <c r="AJ466" s="220"/>
      <c r="AK466" s="220"/>
      <c r="AL466" s="220"/>
      <c r="AM466" s="220"/>
      <c r="AN466" s="220"/>
      <c r="AO466" s="220"/>
      <c r="AP466" s="220"/>
      <c r="AQ466" s="224"/>
      <c r="AR466" s="224"/>
      <c r="AS466" s="224"/>
      <c r="AT466" s="224"/>
      <c r="AU466" s="224"/>
      <c r="AV466" s="224"/>
      <c r="AW466" s="224"/>
      <c r="AX466" s="224"/>
      <c r="AY466" s="224"/>
      <c r="AZ466" s="284"/>
      <c r="BA466" s="284"/>
      <c r="BB466" s="284"/>
      <c r="BC466" s="284"/>
      <c r="BD466" s="284"/>
      <c r="BE466" s="284"/>
      <c r="BF466" s="284"/>
      <c r="BG466" s="284"/>
      <c r="BH466" s="284"/>
      <c r="BI466" s="284"/>
      <c r="BJ466" s="284"/>
      <c r="BK466" s="284"/>
    </row>
    <row r="467" ht="14.25" customHeight="1">
      <c r="A467" s="219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5"/>
      <c r="AA467" s="225"/>
      <c r="AB467" s="225"/>
      <c r="AC467" s="225"/>
      <c r="AD467" s="225"/>
      <c r="AE467" s="225"/>
      <c r="AF467" s="225"/>
      <c r="AG467" s="220"/>
      <c r="AH467" s="220"/>
      <c r="AI467" s="220"/>
      <c r="AJ467" s="220"/>
      <c r="AK467" s="220"/>
      <c r="AL467" s="220"/>
      <c r="AM467" s="220"/>
      <c r="AN467" s="220"/>
      <c r="AO467" s="220"/>
      <c r="AP467" s="220"/>
      <c r="AQ467" s="224"/>
      <c r="AR467" s="224"/>
      <c r="AS467" s="224"/>
      <c r="AT467" s="224"/>
      <c r="AU467" s="224"/>
      <c r="AV467" s="224"/>
      <c r="AW467" s="224"/>
      <c r="AX467" s="224"/>
      <c r="AY467" s="224"/>
      <c r="AZ467" s="284"/>
      <c r="BA467" s="284"/>
      <c r="BB467" s="284"/>
      <c r="BC467" s="284"/>
      <c r="BD467" s="284"/>
      <c r="BE467" s="284"/>
      <c r="BF467" s="284"/>
      <c r="BG467" s="284"/>
      <c r="BH467" s="284"/>
      <c r="BI467" s="284"/>
      <c r="BJ467" s="284"/>
      <c r="BK467" s="284"/>
    </row>
    <row r="468" ht="14.25" customHeight="1">
      <c r="A468" s="219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5"/>
      <c r="AA468" s="225"/>
      <c r="AB468" s="225"/>
      <c r="AC468" s="225"/>
      <c r="AD468" s="225"/>
      <c r="AE468" s="225"/>
      <c r="AF468" s="225"/>
      <c r="AG468" s="220"/>
      <c r="AH468" s="220"/>
      <c r="AI468" s="220"/>
      <c r="AJ468" s="220"/>
      <c r="AK468" s="220"/>
      <c r="AL468" s="220"/>
      <c r="AM468" s="220"/>
      <c r="AN468" s="220"/>
      <c r="AO468" s="220"/>
      <c r="AP468" s="220"/>
      <c r="AQ468" s="224"/>
      <c r="AR468" s="224"/>
      <c r="AS468" s="224"/>
      <c r="AT468" s="224"/>
      <c r="AU468" s="224"/>
      <c r="AV468" s="224"/>
      <c r="AW468" s="224"/>
      <c r="AX468" s="224"/>
      <c r="AY468" s="224"/>
      <c r="AZ468" s="284"/>
      <c r="BA468" s="284"/>
      <c r="BB468" s="284"/>
      <c r="BC468" s="284"/>
      <c r="BD468" s="284"/>
      <c r="BE468" s="284"/>
      <c r="BF468" s="284"/>
      <c r="BG468" s="284"/>
      <c r="BH468" s="284"/>
      <c r="BI468" s="284"/>
      <c r="BJ468" s="284"/>
      <c r="BK468" s="284"/>
    </row>
    <row r="469" ht="14.25" customHeight="1">
      <c r="A469" s="219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5"/>
      <c r="AA469" s="225"/>
      <c r="AB469" s="225"/>
      <c r="AC469" s="225"/>
      <c r="AD469" s="225"/>
      <c r="AE469" s="225"/>
      <c r="AF469" s="225"/>
      <c r="AG469" s="220"/>
      <c r="AH469" s="220"/>
      <c r="AI469" s="220"/>
      <c r="AJ469" s="220"/>
      <c r="AK469" s="220"/>
      <c r="AL469" s="220"/>
      <c r="AM469" s="220"/>
      <c r="AN469" s="220"/>
      <c r="AO469" s="220"/>
      <c r="AP469" s="220"/>
      <c r="AQ469" s="224"/>
      <c r="AR469" s="224"/>
      <c r="AS469" s="224"/>
      <c r="AT469" s="224"/>
      <c r="AU469" s="224"/>
      <c r="AV469" s="224"/>
      <c r="AW469" s="224"/>
      <c r="AX469" s="224"/>
      <c r="AY469" s="224"/>
      <c r="AZ469" s="284"/>
      <c r="BA469" s="284"/>
      <c r="BB469" s="284"/>
      <c r="BC469" s="284"/>
      <c r="BD469" s="284"/>
      <c r="BE469" s="284"/>
      <c r="BF469" s="284"/>
      <c r="BG469" s="284"/>
      <c r="BH469" s="284"/>
      <c r="BI469" s="284"/>
      <c r="BJ469" s="284"/>
      <c r="BK469" s="284"/>
    </row>
    <row r="470" ht="14.25" customHeight="1">
      <c r="A470" s="219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5"/>
      <c r="AA470" s="225"/>
      <c r="AB470" s="225"/>
      <c r="AC470" s="225"/>
      <c r="AD470" s="225"/>
      <c r="AE470" s="225"/>
      <c r="AF470" s="225"/>
      <c r="AG470" s="220"/>
      <c r="AH470" s="220"/>
      <c r="AI470" s="220"/>
      <c r="AJ470" s="220"/>
      <c r="AK470" s="220"/>
      <c r="AL470" s="220"/>
      <c r="AM470" s="220"/>
      <c r="AN470" s="220"/>
      <c r="AO470" s="220"/>
      <c r="AP470" s="220"/>
      <c r="AQ470" s="224"/>
      <c r="AR470" s="224"/>
      <c r="AS470" s="224"/>
      <c r="AT470" s="224"/>
      <c r="AU470" s="224"/>
      <c r="AV470" s="224"/>
      <c r="AW470" s="224"/>
      <c r="AX470" s="224"/>
      <c r="AY470" s="224"/>
      <c r="AZ470" s="284"/>
      <c r="BA470" s="284"/>
      <c r="BB470" s="284"/>
      <c r="BC470" s="284"/>
      <c r="BD470" s="284"/>
      <c r="BE470" s="284"/>
      <c r="BF470" s="284"/>
      <c r="BG470" s="284"/>
      <c r="BH470" s="284"/>
      <c r="BI470" s="284"/>
      <c r="BJ470" s="284"/>
      <c r="BK470" s="284"/>
    </row>
    <row r="471" ht="14.25" customHeight="1">
      <c r="A471" s="219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5"/>
      <c r="AA471" s="225"/>
      <c r="AB471" s="225"/>
      <c r="AC471" s="225"/>
      <c r="AD471" s="225"/>
      <c r="AE471" s="225"/>
      <c r="AF471" s="225"/>
      <c r="AG471" s="220"/>
      <c r="AH471" s="220"/>
      <c r="AI471" s="220"/>
      <c r="AJ471" s="220"/>
      <c r="AK471" s="220"/>
      <c r="AL471" s="220"/>
      <c r="AM471" s="220"/>
      <c r="AN471" s="220"/>
      <c r="AO471" s="220"/>
      <c r="AP471" s="220"/>
      <c r="AQ471" s="224"/>
      <c r="AR471" s="224"/>
      <c r="AS471" s="224"/>
      <c r="AT471" s="224"/>
      <c r="AU471" s="224"/>
      <c r="AV471" s="224"/>
      <c r="AW471" s="224"/>
      <c r="AX471" s="224"/>
      <c r="AY471" s="224"/>
      <c r="AZ471" s="284"/>
      <c r="BA471" s="284"/>
      <c r="BB471" s="284"/>
      <c r="BC471" s="284"/>
      <c r="BD471" s="284"/>
      <c r="BE471" s="284"/>
      <c r="BF471" s="284"/>
      <c r="BG471" s="284"/>
      <c r="BH471" s="284"/>
      <c r="BI471" s="284"/>
      <c r="BJ471" s="284"/>
      <c r="BK471" s="284"/>
    </row>
    <row r="472" ht="14.25" customHeight="1">
      <c r="A472" s="219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5"/>
      <c r="AA472" s="225"/>
      <c r="AB472" s="225"/>
      <c r="AC472" s="225"/>
      <c r="AD472" s="225"/>
      <c r="AE472" s="225"/>
      <c r="AF472" s="225"/>
      <c r="AG472" s="220"/>
      <c r="AH472" s="220"/>
      <c r="AI472" s="220"/>
      <c r="AJ472" s="220"/>
      <c r="AK472" s="220"/>
      <c r="AL472" s="220"/>
      <c r="AM472" s="220"/>
      <c r="AN472" s="220"/>
      <c r="AO472" s="220"/>
      <c r="AP472" s="220"/>
      <c r="AQ472" s="224"/>
      <c r="AR472" s="224"/>
      <c r="AS472" s="224"/>
      <c r="AT472" s="224"/>
      <c r="AU472" s="224"/>
      <c r="AV472" s="224"/>
      <c r="AW472" s="224"/>
      <c r="AX472" s="224"/>
      <c r="AY472" s="224"/>
      <c r="AZ472" s="284"/>
      <c r="BA472" s="284"/>
      <c r="BB472" s="284"/>
      <c r="BC472" s="284"/>
      <c r="BD472" s="284"/>
      <c r="BE472" s="284"/>
      <c r="BF472" s="284"/>
      <c r="BG472" s="284"/>
      <c r="BH472" s="284"/>
      <c r="BI472" s="284"/>
      <c r="BJ472" s="284"/>
      <c r="BK472" s="284"/>
    </row>
    <row r="473" ht="14.25" customHeight="1">
      <c r="A473" s="219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5"/>
      <c r="AA473" s="225"/>
      <c r="AB473" s="225"/>
      <c r="AC473" s="225"/>
      <c r="AD473" s="225"/>
      <c r="AE473" s="225"/>
      <c r="AF473" s="225"/>
      <c r="AG473" s="220"/>
      <c r="AH473" s="220"/>
      <c r="AI473" s="220"/>
      <c r="AJ473" s="220"/>
      <c r="AK473" s="220"/>
      <c r="AL473" s="220"/>
      <c r="AM473" s="220"/>
      <c r="AN473" s="220"/>
      <c r="AO473" s="220"/>
      <c r="AP473" s="220"/>
      <c r="AQ473" s="224"/>
      <c r="AR473" s="224"/>
      <c r="AS473" s="224"/>
      <c r="AT473" s="224"/>
      <c r="AU473" s="224"/>
      <c r="AV473" s="224"/>
      <c r="AW473" s="224"/>
      <c r="AX473" s="224"/>
      <c r="AY473" s="224"/>
      <c r="AZ473" s="284"/>
      <c r="BA473" s="284"/>
      <c r="BB473" s="284"/>
      <c r="BC473" s="284"/>
      <c r="BD473" s="284"/>
      <c r="BE473" s="284"/>
      <c r="BF473" s="284"/>
      <c r="BG473" s="284"/>
      <c r="BH473" s="284"/>
      <c r="BI473" s="284"/>
      <c r="BJ473" s="284"/>
      <c r="BK473" s="284"/>
    </row>
    <row r="474" ht="14.25" customHeight="1">
      <c r="A474" s="219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5"/>
      <c r="AA474" s="225"/>
      <c r="AB474" s="225"/>
      <c r="AC474" s="225"/>
      <c r="AD474" s="225"/>
      <c r="AE474" s="225"/>
      <c r="AF474" s="225"/>
      <c r="AG474" s="220"/>
      <c r="AH474" s="220"/>
      <c r="AI474" s="220"/>
      <c r="AJ474" s="220"/>
      <c r="AK474" s="220"/>
      <c r="AL474" s="220"/>
      <c r="AM474" s="220"/>
      <c r="AN474" s="220"/>
      <c r="AO474" s="220"/>
      <c r="AP474" s="220"/>
      <c r="AQ474" s="224"/>
      <c r="AR474" s="224"/>
      <c r="AS474" s="224"/>
      <c r="AT474" s="224"/>
      <c r="AU474" s="224"/>
      <c r="AV474" s="224"/>
      <c r="AW474" s="224"/>
      <c r="AX474" s="224"/>
      <c r="AY474" s="224"/>
      <c r="AZ474" s="284"/>
      <c r="BA474" s="284"/>
      <c r="BB474" s="284"/>
      <c r="BC474" s="284"/>
      <c r="BD474" s="284"/>
      <c r="BE474" s="284"/>
      <c r="BF474" s="284"/>
      <c r="BG474" s="284"/>
      <c r="BH474" s="284"/>
      <c r="BI474" s="284"/>
      <c r="BJ474" s="284"/>
      <c r="BK474" s="284"/>
    </row>
    <row r="475" ht="14.25" customHeight="1">
      <c r="A475" s="219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5"/>
      <c r="AA475" s="225"/>
      <c r="AB475" s="225"/>
      <c r="AC475" s="225"/>
      <c r="AD475" s="225"/>
      <c r="AE475" s="225"/>
      <c r="AF475" s="225"/>
      <c r="AG475" s="220"/>
      <c r="AH475" s="220"/>
      <c r="AI475" s="220"/>
      <c r="AJ475" s="220"/>
      <c r="AK475" s="220"/>
      <c r="AL475" s="220"/>
      <c r="AM475" s="220"/>
      <c r="AN475" s="220"/>
      <c r="AO475" s="220"/>
      <c r="AP475" s="220"/>
      <c r="AQ475" s="224"/>
      <c r="AR475" s="224"/>
      <c r="AS475" s="224"/>
      <c r="AT475" s="224"/>
      <c r="AU475" s="224"/>
      <c r="AV475" s="224"/>
      <c r="AW475" s="224"/>
      <c r="AX475" s="224"/>
      <c r="AY475" s="224"/>
      <c r="AZ475" s="284"/>
      <c r="BA475" s="284"/>
      <c r="BB475" s="284"/>
      <c r="BC475" s="284"/>
      <c r="BD475" s="284"/>
      <c r="BE475" s="284"/>
      <c r="BF475" s="284"/>
      <c r="BG475" s="284"/>
      <c r="BH475" s="284"/>
      <c r="BI475" s="284"/>
      <c r="BJ475" s="284"/>
      <c r="BK475" s="284"/>
    </row>
    <row r="476" ht="14.25" customHeight="1">
      <c r="A476" s="219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5"/>
      <c r="AA476" s="225"/>
      <c r="AB476" s="225"/>
      <c r="AC476" s="225"/>
      <c r="AD476" s="225"/>
      <c r="AE476" s="225"/>
      <c r="AF476" s="225"/>
      <c r="AG476" s="220"/>
      <c r="AH476" s="220"/>
      <c r="AI476" s="220"/>
      <c r="AJ476" s="220"/>
      <c r="AK476" s="220"/>
      <c r="AL476" s="220"/>
      <c r="AM476" s="220"/>
      <c r="AN476" s="220"/>
      <c r="AO476" s="220"/>
      <c r="AP476" s="220"/>
      <c r="AQ476" s="224"/>
      <c r="AR476" s="224"/>
      <c r="AS476" s="224"/>
      <c r="AT476" s="224"/>
      <c r="AU476" s="224"/>
      <c r="AV476" s="224"/>
      <c r="AW476" s="224"/>
      <c r="AX476" s="224"/>
      <c r="AY476" s="224"/>
      <c r="AZ476" s="284"/>
      <c r="BA476" s="284"/>
      <c r="BB476" s="284"/>
      <c r="BC476" s="284"/>
      <c r="BD476" s="284"/>
      <c r="BE476" s="284"/>
      <c r="BF476" s="284"/>
      <c r="BG476" s="284"/>
      <c r="BH476" s="284"/>
      <c r="BI476" s="284"/>
      <c r="BJ476" s="284"/>
      <c r="BK476" s="284"/>
    </row>
    <row r="477" ht="14.25" customHeight="1">
      <c r="A477" s="219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5"/>
      <c r="AA477" s="225"/>
      <c r="AB477" s="225"/>
      <c r="AC477" s="225"/>
      <c r="AD477" s="225"/>
      <c r="AE477" s="225"/>
      <c r="AF477" s="225"/>
      <c r="AG477" s="220"/>
      <c r="AH477" s="220"/>
      <c r="AI477" s="220"/>
      <c r="AJ477" s="220"/>
      <c r="AK477" s="220"/>
      <c r="AL477" s="220"/>
      <c r="AM477" s="220"/>
      <c r="AN477" s="220"/>
      <c r="AO477" s="220"/>
      <c r="AP477" s="220"/>
      <c r="AQ477" s="224"/>
      <c r="AR477" s="224"/>
      <c r="AS477" s="224"/>
      <c r="AT477" s="224"/>
      <c r="AU477" s="224"/>
      <c r="AV477" s="224"/>
      <c r="AW477" s="224"/>
      <c r="AX477" s="224"/>
      <c r="AY477" s="224"/>
      <c r="AZ477" s="284"/>
      <c r="BA477" s="284"/>
      <c r="BB477" s="284"/>
      <c r="BC477" s="284"/>
      <c r="BD477" s="284"/>
      <c r="BE477" s="284"/>
      <c r="BF477" s="284"/>
      <c r="BG477" s="284"/>
      <c r="BH477" s="284"/>
      <c r="BI477" s="284"/>
      <c r="BJ477" s="284"/>
      <c r="BK477" s="284"/>
    </row>
    <row r="478" ht="14.25" customHeight="1">
      <c r="A478" s="219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5"/>
      <c r="AA478" s="225"/>
      <c r="AB478" s="225"/>
      <c r="AC478" s="225"/>
      <c r="AD478" s="225"/>
      <c r="AE478" s="225"/>
      <c r="AF478" s="225"/>
      <c r="AG478" s="220"/>
      <c r="AH478" s="220"/>
      <c r="AI478" s="220"/>
      <c r="AJ478" s="220"/>
      <c r="AK478" s="220"/>
      <c r="AL478" s="220"/>
      <c r="AM478" s="220"/>
      <c r="AN478" s="220"/>
      <c r="AO478" s="220"/>
      <c r="AP478" s="220"/>
      <c r="AQ478" s="224"/>
      <c r="AR478" s="224"/>
      <c r="AS478" s="224"/>
      <c r="AT478" s="224"/>
      <c r="AU478" s="224"/>
      <c r="AV478" s="224"/>
      <c r="AW478" s="224"/>
      <c r="AX478" s="224"/>
      <c r="AY478" s="224"/>
      <c r="AZ478" s="284"/>
      <c r="BA478" s="284"/>
      <c r="BB478" s="284"/>
      <c r="BC478" s="284"/>
      <c r="BD478" s="284"/>
      <c r="BE478" s="284"/>
      <c r="BF478" s="284"/>
      <c r="BG478" s="284"/>
      <c r="BH478" s="284"/>
      <c r="BI478" s="284"/>
      <c r="BJ478" s="284"/>
      <c r="BK478" s="284"/>
    </row>
    <row r="479" ht="14.25" customHeight="1">
      <c r="A479" s="219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5"/>
      <c r="AA479" s="225"/>
      <c r="AB479" s="225"/>
      <c r="AC479" s="225"/>
      <c r="AD479" s="225"/>
      <c r="AE479" s="225"/>
      <c r="AF479" s="225"/>
      <c r="AG479" s="220"/>
      <c r="AH479" s="220"/>
      <c r="AI479" s="220"/>
      <c r="AJ479" s="220"/>
      <c r="AK479" s="220"/>
      <c r="AL479" s="220"/>
      <c r="AM479" s="220"/>
      <c r="AN479" s="220"/>
      <c r="AO479" s="220"/>
      <c r="AP479" s="220"/>
      <c r="AQ479" s="224"/>
      <c r="AR479" s="224"/>
      <c r="AS479" s="224"/>
      <c r="AT479" s="224"/>
      <c r="AU479" s="224"/>
      <c r="AV479" s="224"/>
      <c r="AW479" s="224"/>
      <c r="AX479" s="224"/>
      <c r="AY479" s="224"/>
      <c r="AZ479" s="284"/>
      <c r="BA479" s="284"/>
      <c r="BB479" s="284"/>
      <c r="BC479" s="284"/>
      <c r="BD479" s="284"/>
      <c r="BE479" s="284"/>
      <c r="BF479" s="284"/>
      <c r="BG479" s="284"/>
      <c r="BH479" s="284"/>
      <c r="BI479" s="284"/>
      <c r="BJ479" s="284"/>
      <c r="BK479" s="284"/>
    </row>
    <row r="480" ht="14.25" customHeight="1">
      <c r="A480" s="219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5"/>
      <c r="AA480" s="225"/>
      <c r="AB480" s="225"/>
      <c r="AC480" s="225"/>
      <c r="AD480" s="225"/>
      <c r="AE480" s="225"/>
      <c r="AF480" s="225"/>
      <c r="AG480" s="220"/>
      <c r="AH480" s="220"/>
      <c r="AI480" s="220"/>
      <c r="AJ480" s="220"/>
      <c r="AK480" s="220"/>
      <c r="AL480" s="220"/>
      <c r="AM480" s="220"/>
      <c r="AN480" s="220"/>
      <c r="AO480" s="220"/>
      <c r="AP480" s="220"/>
      <c r="AQ480" s="224"/>
      <c r="AR480" s="224"/>
      <c r="AS480" s="224"/>
      <c r="AT480" s="224"/>
      <c r="AU480" s="224"/>
      <c r="AV480" s="224"/>
      <c r="AW480" s="224"/>
      <c r="AX480" s="224"/>
      <c r="AY480" s="224"/>
      <c r="AZ480" s="284"/>
      <c r="BA480" s="284"/>
      <c r="BB480" s="284"/>
      <c r="BC480" s="284"/>
      <c r="BD480" s="284"/>
      <c r="BE480" s="284"/>
      <c r="BF480" s="284"/>
      <c r="BG480" s="284"/>
      <c r="BH480" s="284"/>
      <c r="BI480" s="284"/>
      <c r="BJ480" s="284"/>
      <c r="BK480" s="284"/>
    </row>
    <row r="481" ht="14.25" customHeight="1">
      <c r="A481" s="219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5"/>
      <c r="AA481" s="225"/>
      <c r="AB481" s="225"/>
      <c r="AC481" s="225"/>
      <c r="AD481" s="225"/>
      <c r="AE481" s="225"/>
      <c r="AF481" s="225"/>
      <c r="AG481" s="220"/>
      <c r="AH481" s="220"/>
      <c r="AI481" s="220"/>
      <c r="AJ481" s="220"/>
      <c r="AK481" s="220"/>
      <c r="AL481" s="220"/>
      <c r="AM481" s="220"/>
      <c r="AN481" s="220"/>
      <c r="AO481" s="220"/>
      <c r="AP481" s="220"/>
      <c r="AQ481" s="224"/>
      <c r="AR481" s="224"/>
      <c r="AS481" s="224"/>
      <c r="AT481" s="224"/>
      <c r="AU481" s="224"/>
      <c r="AV481" s="224"/>
      <c r="AW481" s="224"/>
      <c r="AX481" s="224"/>
      <c r="AY481" s="224"/>
      <c r="AZ481" s="284"/>
      <c r="BA481" s="284"/>
      <c r="BB481" s="284"/>
      <c r="BC481" s="284"/>
      <c r="BD481" s="284"/>
      <c r="BE481" s="284"/>
      <c r="BF481" s="284"/>
      <c r="BG481" s="284"/>
      <c r="BH481" s="284"/>
      <c r="BI481" s="284"/>
      <c r="BJ481" s="284"/>
      <c r="BK481" s="284"/>
    </row>
    <row r="482" ht="14.25" customHeight="1">
      <c r="A482" s="219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5"/>
      <c r="AA482" s="225"/>
      <c r="AB482" s="225"/>
      <c r="AC482" s="225"/>
      <c r="AD482" s="225"/>
      <c r="AE482" s="225"/>
      <c r="AF482" s="225"/>
      <c r="AG482" s="220"/>
      <c r="AH482" s="220"/>
      <c r="AI482" s="220"/>
      <c r="AJ482" s="220"/>
      <c r="AK482" s="220"/>
      <c r="AL482" s="220"/>
      <c r="AM482" s="220"/>
      <c r="AN482" s="220"/>
      <c r="AO482" s="220"/>
      <c r="AP482" s="220"/>
      <c r="AQ482" s="224"/>
      <c r="AR482" s="224"/>
      <c r="AS482" s="224"/>
      <c r="AT482" s="224"/>
      <c r="AU482" s="224"/>
      <c r="AV482" s="224"/>
      <c r="AW482" s="224"/>
      <c r="AX482" s="224"/>
      <c r="AY482" s="224"/>
      <c r="AZ482" s="284"/>
      <c r="BA482" s="284"/>
      <c r="BB482" s="284"/>
      <c r="BC482" s="284"/>
      <c r="BD482" s="284"/>
      <c r="BE482" s="284"/>
      <c r="BF482" s="284"/>
      <c r="BG482" s="284"/>
      <c r="BH482" s="284"/>
      <c r="BI482" s="284"/>
      <c r="BJ482" s="284"/>
      <c r="BK482" s="284"/>
    </row>
    <row r="483" ht="14.25" customHeight="1">
      <c r="A483" s="219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5"/>
      <c r="AA483" s="225"/>
      <c r="AB483" s="225"/>
      <c r="AC483" s="225"/>
      <c r="AD483" s="225"/>
      <c r="AE483" s="225"/>
      <c r="AF483" s="225"/>
      <c r="AG483" s="220"/>
      <c r="AH483" s="220"/>
      <c r="AI483" s="220"/>
      <c r="AJ483" s="220"/>
      <c r="AK483" s="220"/>
      <c r="AL483" s="220"/>
      <c r="AM483" s="220"/>
      <c r="AN483" s="220"/>
      <c r="AO483" s="220"/>
      <c r="AP483" s="220"/>
      <c r="AQ483" s="224"/>
      <c r="AR483" s="224"/>
      <c r="AS483" s="224"/>
      <c r="AT483" s="224"/>
      <c r="AU483" s="224"/>
      <c r="AV483" s="224"/>
      <c r="AW483" s="224"/>
      <c r="AX483" s="224"/>
      <c r="AY483" s="224"/>
      <c r="AZ483" s="284"/>
      <c r="BA483" s="284"/>
      <c r="BB483" s="284"/>
      <c r="BC483" s="284"/>
      <c r="BD483" s="284"/>
      <c r="BE483" s="284"/>
      <c r="BF483" s="284"/>
      <c r="BG483" s="284"/>
      <c r="BH483" s="284"/>
      <c r="BI483" s="284"/>
      <c r="BJ483" s="284"/>
      <c r="BK483" s="284"/>
    </row>
    <row r="484" ht="14.25" customHeight="1">
      <c r="A484" s="219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5"/>
      <c r="AA484" s="225"/>
      <c r="AB484" s="225"/>
      <c r="AC484" s="225"/>
      <c r="AD484" s="225"/>
      <c r="AE484" s="225"/>
      <c r="AF484" s="225"/>
      <c r="AG484" s="220"/>
      <c r="AH484" s="220"/>
      <c r="AI484" s="220"/>
      <c r="AJ484" s="220"/>
      <c r="AK484" s="220"/>
      <c r="AL484" s="220"/>
      <c r="AM484" s="220"/>
      <c r="AN484" s="220"/>
      <c r="AO484" s="220"/>
      <c r="AP484" s="220"/>
      <c r="AQ484" s="224"/>
      <c r="AR484" s="224"/>
      <c r="AS484" s="224"/>
      <c r="AT484" s="224"/>
      <c r="AU484" s="224"/>
      <c r="AV484" s="224"/>
      <c r="AW484" s="224"/>
      <c r="AX484" s="224"/>
      <c r="AY484" s="224"/>
      <c r="AZ484" s="284"/>
      <c r="BA484" s="284"/>
      <c r="BB484" s="284"/>
      <c r="BC484" s="284"/>
      <c r="BD484" s="284"/>
      <c r="BE484" s="284"/>
      <c r="BF484" s="284"/>
      <c r="BG484" s="284"/>
      <c r="BH484" s="284"/>
      <c r="BI484" s="284"/>
      <c r="BJ484" s="284"/>
      <c r="BK484" s="284"/>
    </row>
    <row r="485" ht="14.25" customHeight="1">
      <c r="A485" s="219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5"/>
      <c r="AA485" s="225"/>
      <c r="AB485" s="225"/>
      <c r="AC485" s="225"/>
      <c r="AD485" s="225"/>
      <c r="AE485" s="225"/>
      <c r="AF485" s="225"/>
      <c r="AG485" s="220"/>
      <c r="AH485" s="220"/>
      <c r="AI485" s="220"/>
      <c r="AJ485" s="220"/>
      <c r="AK485" s="220"/>
      <c r="AL485" s="220"/>
      <c r="AM485" s="220"/>
      <c r="AN485" s="220"/>
      <c r="AO485" s="220"/>
      <c r="AP485" s="220"/>
      <c r="AQ485" s="224"/>
      <c r="AR485" s="224"/>
      <c r="AS485" s="224"/>
      <c r="AT485" s="224"/>
      <c r="AU485" s="224"/>
      <c r="AV485" s="224"/>
      <c r="AW485" s="224"/>
      <c r="AX485" s="224"/>
      <c r="AY485" s="224"/>
      <c r="AZ485" s="284"/>
      <c r="BA485" s="284"/>
      <c r="BB485" s="284"/>
      <c r="BC485" s="284"/>
      <c r="BD485" s="284"/>
      <c r="BE485" s="284"/>
      <c r="BF485" s="284"/>
      <c r="BG485" s="284"/>
      <c r="BH485" s="284"/>
      <c r="BI485" s="284"/>
      <c r="BJ485" s="284"/>
      <c r="BK485" s="284"/>
    </row>
    <row r="486" ht="14.25" customHeight="1">
      <c r="A486" s="219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5"/>
      <c r="AA486" s="225"/>
      <c r="AB486" s="225"/>
      <c r="AC486" s="225"/>
      <c r="AD486" s="225"/>
      <c r="AE486" s="225"/>
      <c r="AF486" s="225"/>
      <c r="AG486" s="220"/>
      <c r="AH486" s="220"/>
      <c r="AI486" s="220"/>
      <c r="AJ486" s="220"/>
      <c r="AK486" s="220"/>
      <c r="AL486" s="220"/>
      <c r="AM486" s="220"/>
      <c r="AN486" s="220"/>
      <c r="AO486" s="220"/>
      <c r="AP486" s="220"/>
      <c r="AQ486" s="224"/>
      <c r="AR486" s="224"/>
      <c r="AS486" s="224"/>
      <c r="AT486" s="224"/>
      <c r="AU486" s="224"/>
      <c r="AV486" s="224"/>
      <c r="AW486" s="224"/>
      <c r="AX486" s="224"/>
      <c r="AY486" s="224"/>
      <c r="AZ486" s="284"/>
      <c r="BA486" s="284"/>
      <c r="BB486" s="284"/>
      <c r="BC486" s="284"/>
      <c r="BD486" s="284"/>
      <c r="BE486" s="284"/>
      <c r="BF486" s="284"/>
      <c r="BG486" s="284"/>
      <c r="BH486" s="284"/>
      <c r="BI486" s="284"/>
      <c r="BJ486" s="284"/>
      <c r="BK486" s="284"/>
    </row>
    <row r="487" ht="14.25" customHeight="1">
      <c r="A487" s="219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5"/>
      <c r="AA487" s="225"/>
      <c r="AB487" s="225"/>
      <c r="AC487" s="225"/>
      <c r="AD487" s="225"/>
      <c r="AE487" s="225"/>
      <c r="AF487" s="225"/>
      <c r="AG487" s="220"/>
      <c r="AH487" s="220"/>
      <c r="AI487" s="220"/>
      <c r="AJ487" s="220"/>
      <c r="AK487" s="220"/>
      <c r="AL487" s="220"/>
      <c r="AM487" s="220"/>
      <c r="AN487" s="220"/>
      <c r="AO487" s="220"/>
      <c r="AP487" s="220"/>
      <c r="AQ487" s="224"/>
      <c r="AR487" s="224"/>
      <c r="AS487" s="224"/>
      <c r="AT487" s="224"/>
      <c r="AU487" s="224"/>
      <c r="AV487" s="224"/>
      <c r="AW487" s="224"/>
      <c r="AX487" s="224"/>
      <c r="AY487" s="224"/>
      <c r="AZ487" s="284"/>
      <c r="BA487" s="284"/>
      <c r="BB487" s="284"/>
      <c r="BC487" s="284"/>
      <c r="BD487" s="284"/>
      <c r="BE487" s="284"/>
      <c r="BF487" s="284"/>
      <c r="BG487" s="284"/>
      <c r="BH487" s="284"/>
      <c r="BI487" s="284"/>
      <c r="BJ487" s="284"/>
      <c r="BK487" s="284"/>
    </row>
    <row r="488" ht="14.25" customHeight="1">
      <c r="A488" s="219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5"/>
      <c r="AA488" s="225"/>
      <c r="AB488" s="225"/>
      <c r="AC488" s="225"/>
      <c r="AD488" s="225"/>
      <c r="AE488" s="225"/>
      <c r="AF488" s="225"/>
      <c r="AG488" s="220"/>
      <c r="AH488" s="220"/>
      <c r="AI488" s="220"/>
      <c r="AJ488" s="220"/>
      <c r="AK488" s="220"/>
      <c r="AL488" s="220"/>
      <c r="AM488" s="220"/>
      <c r="AN488" s="220"/>
      <c r="AO488" s="220"/>
      <c r="AP488" s="220"/>
      <c r="AQ488" s="224"/>
      <c r="AR488" s="224"/>
      <c r="AS488" s="224"/>
      <c r="AT488" s="224"/>
      <c r="AU488" s="224"/>
      <c r="AV488" s="224"/>
      <c r="AW488" s="224"/>
      <c r="AX488" s="224"/>
      <c r="AY488" s="224"/>
      <c r="AZ488" s="284"/>
      <c r="BA488" s="284"/>
      <c r="BB488" s="284"/>
      <c r="BC488" s="284"/>
      <c r="BD488" s="284"/>
      <c r="BE488" s="284"/>
      <c r="BF488" s="284"/>
      <c r="BG488" s="284"/>
      <c r="BH488" s="284"/>
      <c r="BI488" s="284"/>
      <c r="BJ488" s="284"/>
      <c r="BK488" s="284"/>
    </row>
    <row r="489" ht="14.25" customHeight="1">
      <c r="A489" s="219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5"/>
      <c r="AA489" s="225"/>
      <c r="AB489" s="225"/>
      <c r="AC489" s="225"/>
      <c r="AD489" s="225"/>
      <c r="AE489" s="225"/>
      <c r="AF489" s="225"/>
      <c r="AG489" s="220"/>
      <c r="AH489" s="220"/>
      <c r="AI489" s="220"/>
      <c r="AJ489" s="220"/>
      <c r="AK489" s="220"/>
      <c r="AL489" s="220"/>
      <c r="AM489" s="220"/>
      <c r="AN489" s="220"/>
      <c r="AO489" s="220"/>
      <c r="AP489" s="220"/>
      <c r="AQ489" s="224"/>
      <c r="AR489" s="224"/>
      <c r="AS489" s="224"/>
      <c r="AT489" s="224"/>
      <c r="AU489" s="224"/>
      <c r="AV489" s="224"/>
      <c r="AW489" s="224"/>
      <c r="AX489" s="224"/>
      <c r="AY489" s="224"/>
      <c r="AZ489" s="284"/>
      <c r="BA489" s="284"/>
      <c r="BB489" s="284"/>
      <c r="BC489" s="284"/>
      <c r="BD489" s="284"/>
      <c r="BE489" s="284"/>
      <c r="BF489" s="284"/>
      <c r="BG489" s="284"/>
      <c r="BH489" s="284"/>
      <c r="BI489" s="284"/>
      <c r="BJ489" s="284"/>
      <c r="BK489" s="284"/>
    </row>
    <row r="490" ht="14.25" customHeight="1">
      <c r="A490" s="219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5"/>
      <c r="AA490" s="225"/>
      <c r="AB490" s="225"/>
      <c r="AC490" s="225"/>
      <c r="AD490" s="225"/>
      <c r="AE490" s="225"/>
      <c r="AF490" s="225"/>
      <c r="AG490" s="220"/>
      <c r="AH490" s="220"/>
      <c r="AI490" s="220"/>
      <c r="AJ490" s="220"/>
      <c r="AK490" s="220"/>
      <c r="AL490" s="220"/>
      <c r="AM490" s="220"/>
      <c r="AN490" s="220"/>
      <c r="AO490" s="220"/>
      <c r="AP490" s="220"/>
      <c r="AQ490" s="224"/>
      <c r="AR490" s="224"/>
      <c r="AS490" s="224"/>
      <c r="AT490" s="224"/>
      <c r="AU490" s="224"/>
      <c r="AV490" s="224"/>
      <c r="AW490" s="224"/>
      <c r="AX490" s="224"/>
      <c r="AY490" s="224"/>
      <c r="AZ490" s="284"/>
      <c r="BA490" s="284"/>
      <c r="BB490" s="284"/>
      <c r="BC490" s="284"/>
      <c r="BD490" s="284"/>
      <c r="BE490" s="284"/>
      <c r="BF490" s="284"/>
      <c r="BG490" s="284"/>
      <c r="BH490" s="284"/>
      <c r="BI490" s="284"/>
      <c r="BJ490" s="284"/>
      <c r="BK490" s="284"/>
    </row>
    <row r="491" ht="14.25" customHeight="1">
      <c r="A491" s="219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5"/>
      <c r="AA491" s="225"/>
      <c r="AB491" s="225"/>
      <c r="AC491" s="225"/>
      <c r="AD491" s="225"/>
      <c r="AE491" s="225"/>
      <c r="AF491" s="225"/>
      <c r="AG491" s="220"/>
      <c r="AH491" s="220"/>
      <c r="AI491" s="220"/>
      <c r="AJ491" s="220"/>
      <c r="AK491" s="220"/>
      <c r="AL491" s="220"/>
      <c r="AM491" s="220"/>
      <c r="AN491" s="220"/>
      <c r="AO491" s="220"/>
      <c r="AP491" s="220"/>
      <c r="AQ491" s="224"/>
      <c r="AR491" s="224"/>
      <c r="AS491" s="224"/>
      <c r="AT491" s="224"/>
      <c r="AU491" s="224"/>
      <c r="AV491" s="224"/>
      <c r="AW491" s="224"/>
      <c r="AX491" s="224"/>
      <c r="AY491" s="224"/>
      <c r="AZ491" s="284"/>
      <c r="BA491" s="284"/>
      <c r="BB491" s="284"/>
      <c r="BC491" s="284"/>
      <c r="BD491" s="284"/>
      <c r="BE491" s="284"/>
      <c r="BF491" s="284"/>
      <c r="BG491" s="284"/>
      <c r="BH491" s="284"/>
      <c r="BI491" s="284"/>
      <c r="BJ491" s="284"/>
      <c r="BK491" s="284"/>
    </row>
    <row r="492" ht="14.25" customHeight="1">
      <c r="A492" s="219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5"/>
      <c r="AA492" s="225"/>
      <c r="AB492" s="225"/>
      <c r="AC492" s="225"/>
      <c r="AD492" s="225"/>
      <c r="AE492" s="225"/>
      <c r="AF492" s="225"/>
      <c r="AG492" s="220"/>
      <c r="AH492" s="220"/>
      <c r="AI492" s="220"/>
      <c r="AJ492" s="220"/>
      <c r="AK492" s="220"/>
      <c r="AL492" s="220"/>
      <c r="AM492" s="220"/>
      <c r="AN492" s="220"/>
      <c r="AO492" s="220"/>
      <c r="AP492" s="220"/>
      <c r="AQ492" s="224"/>
      <c r="AR492" s="224"/>
      <c r="AS492" s="224"/>
      <c r="AT492" s="224"/>
      <c r="AU492" s="224"/>
      <c r="AV492" s="224"/>
      <c r="AW492" s="224"/>
      <c r="AX492" s="224"/>
      <c r="AY492" s="224"/>
      <c r="AZ492" s="284"/>
      <c r="BA492" s="284"/>
      <c r="BB492" s="284"/>
      <c r="BC492" s="284"/>
      <c r="BD492" s="284"/>
      <c r="BE492" s="284"/>
      <c r="BF492" s="284"/>
      <c r="BG492" s="284"/>
      <c r="BH492" s="284"/>
      <c r="BI492" s="284"/>
      <c r="BJ492" s="284"/>
      <c r="BK492" s="284"/>
    </row>
    <row r="493" ht="14.25" customHeight="1">
      <c r="A493" s="219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5"/>
      <c r="AA493" s="225"/>
      <c r="AB493" s="225"/>
      <c r="AC493" s="225"/>
      <c r="AD493" s="225"/>
      <c r="AE493" s="225"/>
      <c r="AF493" s="225"/>
      <c r="AG493" s="220"/>
      <c r="AH493" s="220"/>
      <c r="AI493" s="220"/>
      <c r="AJ493" s="220"/>
      <c r="AK493" s="220"/>
      <c r="AL493" s="220"/>
      <c r="AM493" s="220"/>
      <c r="AN493" s="220"/>
      <c r="AO493" s="220"/>
      <c r="AP493" s="220"/>
      <c r="AQ493" s="224"/>
      <c r="AR493" s="224"/>
      <c r="AS493" s="224"/>
      <c r="AT493" s="224"/>
      <c r="AU493" s="224"/>
      <c r="AV493" s="224"/>
      <c r="AW493" s="224"/>
      <c r="AX493" s="224"/>
      <c r="AY493" s="224"/>
      <c r="AZ493" s="284"/>
      <c r="BA493" s="284"/>
      <c r="BB493" s="284"/>
      <c r="BC493" s="284"/>
      <c r="BD493" s="284"/>
      <c r="BE493" s="284"/>
      <c r="BF493" s="284"/>
      <c r="BG493" s="284"/>
      <c r="BH493" s="284"/>
      <c r="BI493" s="284"/>
      <c r="BJ493" s="284"/>
      <c r="BK493" s="284"/>
    </row>
    <row r="494" ht="14.25" customHeight="1">
      <c r="A494" s="219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5"/>
      <c r="AA494" s="225"/>
      <c r="AB494" s="225"/>
      <c r="AC494" s="225"/>
      <c r="AD494" s="225"/>
      <c r="AE494" s="225"/>
      <c r="AF494" s="225"/>
      <c r="AG494" s="220"/>
      <c r="AH494" s="220"/>
      <c r="AI494" s="220"/>
      <c r="AJ494" s="220"/>
      <c r="AK494" s="220"/>
      <c r="AL494" s="220"/>
      <c r="AM494" s="220"/>
      <c r="AN494" s="220"/>
      <c r="AO494" s="220"/>
      <c r="AP494" s="220"/>
      <c r="AQ494" s="224"/>
      <c r="AR494" s="224"/>
      <c r="AS494" s="224"/>
      <c r="AT494" s="224"/>
      <c r="AU494" s="224"/>
      <c r="AV494" s="224"/>
      <c r="AW494" s="224"/>
      <c r="AX494" s="224"/>
      <c r="AY494" s="224"/>
      <c r="AZ494" s="284"/>
      <c r="BA494" s="284"/>
      <c r="BB494" s="284"/>
      <c r="BC494" s="284"/>
      <c r="BD494" s="284"/>
      <c r="BE494" s="284"/>
      <c r="BF494" s="284"/>
      <c r="BG494" s="284"/>
      <c r="BH494" s="284"/>
      <c r="BI494" s="284"/>
      <c r="BJ494" s="284"/>
      <c r="BK494" s="284"/>
    </row>
    <row r="495" ht="14.25" customHeight="1">
      <c r="A495" s="219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5"/>
      <c r="AA495" s="225"/>
      <c r="AB495" s="225"/>
      <c r="AC495" s="225"/>
      <c r="AD495" s="225"/>
      <c r="AE495" s="225"/>
      <c r="AF495" s="225"/>
      <c r="AG495" s="220"/>
      <c r="AH495" s="220"/>
      <c r="AI495" s="220"/>
      <c r="AJ495" s="220"/>
      <c r="AK495" s="220"/>
      <c r="AL495" s="220"/>
      <c r="AM495" s="220"/>
      <c r="AN495" s="220"/>
      <c r="AO495" s="220"/>
      <c r="AP495" s="220"/>
      <c r="AQ495" s="224"/>
      <c r="AR495" s="224"/>
      <c r="AS495" s="224"/>
      <c r="AT495" s="224"/>
      <c r="AU495" s="224"/>
      <c r="AV495" s="224"/>
      <c r="AW495" s="224"/>
      <c r="AX495" s="224"/>
      <c r="AY495" s="224"/>
      <c r="AZ495" s="284"/>
      <c r="BA495" s="284"/>
      <c r="BB495" s="284"/>
      <c r="BC495" s="284"/>
      <c r="BD495" s="284"/>
      <c r="BE495" s="284"/>
      <c r="BF495" s="284"/>
      <c r="BG495" s="284"/>
      <c r="BH495" s="284"/>
      <c r="BI495" s="284"/>
      <c r="BJ495" s="284"/>
      <c r="BK495" s="284"/>
    </row>
    <row r="496" ht="14.25" customHeight="1">
      <c r="A496" s="219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5"/>
      <c r="AA496" s="225"/>
      <c r="AB496" s="225"/>
      <c r="AC496" s="225"/>
      <c r="AD496" s="225"/>
      <c r="AE496" s="225"/>
      <c r="AF496" s="225"/>
      <c r="AG496" s="220"/>
      <c r="AH496" s="220"/>
      <c r="AI496" s="220"/>
      <c r="AJ496" s="220"/>
      <c r="AK496" s="220"/>
      <c r="AL496" s="220"/>
      <c r="AM496" s="220"/>
      <c r="AN496" s="220"/>
      <c r="AO496" s="220"/>
      <c r="AP496" s="220"/>
      <c r="AQ496" s="224"/>
      <c r="AR496" s="224"/>
      <c r="AS496" s="224"/>
      <c r="AT496" s="224"/>
      <c r="AU496" s="224"/>
      <c r="AV496" s="224"/>
      <c r="AW496" s="224"/>
      <c r="AX496" s="224"/>
      <c r="AY496" s="224"/>
      <c r="AZ496" s="284"/>
      <c r="BA496" s="284"/>
      <c r="BB496" s="284"/>
      <c r="BC496" s="284"/>
      <c r="BD496" s="284"/>
      <c r="BE496" s="284"/>
      <c r="BF496" s="284"/>
      <c r="BG496" s="284"/>
      <c r="BH496" s="284"/>
      <c r="BI496" s="284"/>
      <c r="BJ496" s="284"/>
      <c r="BK496" s="284"/>
    </row>
    <row r="497" ht="14.25" customHeight="1">
      <c r="A497" s="219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5"/>
      <c r="AA497" s="225"/>
      <c r="AB497" s="225"/>
      <c r="AC497" s="225"/>
      <c r="AD497" s="225"/>
      <c r="AE497" s="225"/>
      <c r="AF497" s="225"/>
      <c r="AG497" s="220"/>
      <c r="AH497" s="220"/>
      <c r="AI497" s="220"/>
      <c r="AJ497" s="220"/>
      <c r="AK497" s="220"/>
      <c r="AL497" s="220"/>
      <c r="AM497" s="220"/>
      <c r="AN497" s="220"/>
      <c r="AO497" s="220"/>
      <c r="AP497" s="220"/>
      <c r="AQ497" s="224"/>
      <c r="AR497" s="224"/>
      <c r="AS497" s="224"/>
      <c r="AT497" s="224"/>
      <c r="AU497" s="224"/>
      <c r="AV497" s="224"/>
      <c r="AW497" s="224"/>
      <c r="AX497" s="224"/>
      <c r="AY497" s="224"/>
      <c r="AZ497" s="284"/>
      <c r="BA497" s="284"/>
      <c r="BB497" s="284"/>
      <c r="BC497" s="284"/>
      <c r="BD497" s="284"/>
      <c r="BE497" s="284"/>
      <c r="BF497" s="284"/>
      <c r="BG497" s="284"/>
      <c r="BH497" s="284"/>
      <c r="BI497" s="284"/>
      <c r="BJ497" s="284"/>
      <c r="BK497" s="284"/>
    </row>
    <row r="498" ht="14.25" customHeight="1">
      <c r="A498" s="219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5"/>
      <c r="AA498" s="225"/>
      <c r="AB498" s="225"/>
      <c r="AC498" s="225"/>
      <c r="AD498" s="225"/>
      <c r="AE498" s="225"/>
      <c r="AF498" s="225"/>
      <c r="AG498" s="220"/>
      <c r="AH498" s="220"/>
      <c r="AI498" s="220"/>
      <c r="AJ498" s="220"/>
      <c r="AK498" s="220"/>
      <c r="AL498" s="220"/>
      <c r="AM498" s="220"/>
      <c r="AN498" s="220"/>
      <c r="AO498" s="220"/>
      <c r="AP498" s="220"/>
      <c r="AQ498" s="224"/>
      <c r="AR498" s="224"/>
      <c r="AS498" s="224"/>
      <c r="AT498" s="224"/>
      <c r="AU498" s="224"/>
      <c r="AV498" s="224"/>
      <c r="AW498" s="224"/>
      <c r="AX498" s="224"/>
      <c r="AY498" s="224"/>
      <c r="AZ498" s="284"/>
      <c r="BA498" s="284"/>
      <c r="BB498" s="284"/>
      <c r="BC498" s="284"/>
      <c r="BD498" s="284"/>
      <c r="BE498" s="284"/>
      <c r="BF498" s="284"/>
      <c r="BG498" s="284"/>
      <c r="BH498" s="284"/>
      <c r="BI498" s="284"/>
      <c r="BJ498" s="284"/>
      <c r="BK498" s="284"/>
    </row>
    <row r="499" ht="14.25" customHeight="1">
      <c r="A499" s="219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5"/>
      <c r="AA499" s="225"/>
      <c r="AB499" s="225"/>
      <c r="AC499" s="225"/>
      <c r="AD499" s="225"/>
      <c r="AE499" s="225"/>
      <c r="AF499" s="225"/>
      <c r="AG499" s="220"/>
      <c r="AH499" s="220"/>
      <c r="AI499" s="220"/>
      <c r="AJ499" s="220"/>
      <c r="AK499" s="220"/>
      <c r="AL499" s="220"/>
      <c r="AM499" s="220"/>
      <c r="AN499" s="220"/>
      <c r="AO499" s="220"/>
      <c r="AP499" s="220"/>
      <c r="AQ499" s="224"/>
      <c r="AR499" s="224"/>
      <c r="AS499" s="224"/>
      <c r="AT499" s="224"/>
      <c r="AU499" s="224"/>
      <c r="AV499" s="224"/>
      <c r="AW499" s="224"/>
      <c r="AX499" s="224"/>
      <c r="AY499" s="224"/>
      <c r="AZ499" s="284"/>
      <c r="BA499" s="284"/>
      <c r="BB499" s="284"/>
      <c r="BC499" s="284"/>
      <c r="BD499" s="284"/>
      <c r="BE499" s="284"/>
      <c r="BF499" s="284"/>
      <c r="BG499" s="284"/>
      <c r="BH499" s="284"/>
      <c r="BI499" s="284"/>
      <c r="BJ499" s="284"/>
      <c r="BK499" s="284"/>
    </row>
    <row r="500" ht="14.25" customHeight="1">
      <c r="A500" s="219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5"/>
      <c r="AA500" s="225"/>
      <c r="AB500" s="225"/>
      <c r="AC500" s="225"/>
      <c r="AD500" s="225"/>
      <c r="AE500" s="225"/>
      <c r="AF500" s="225"/>
      <c r="AG500" s="220"/>
      <c r="AH500" s="220"/>
      <c r="AI500" s="220"/>
      <c r="AJ500" s="220"/>
      <c r="AK500" s="220"/>
      <c r="AL500" s="220"/>
      <c r="AM500" s="220"/>
      <c r="AN500" s="220"/>
      <c r="AO500" s="220"/>
      <c r="AP500" s="220"/>
      <c r="AQ500" s="224"/>
      <c r="AR500" s="224"/>
      <c r="AS500" s="224"/>
      <c r="AT500" s="224"/>
      <c r="AU500" s="224"/>
      <c r="AV500" s="224"/>
      <c r="AW500" s="224"/>
      <c r="AX500" s="224"/>
      <c r="AY500" s="224"/>
      <c r="AZ500" s="284"/>
      <c r="BA500" s="284"/>
      <c r="BB500" s="284"/>
      <c r="BC500" s="284"/>
      <c r="BD500" s="284"/>
      <c r="BE500" s="284"/>
      <c r="BF500" s="284"/>
      <c r="BG500" s="284"/>
      <c r="BH500" s="284"/>
      <c r="BI500" s="284"/>
      <c r="BJ500" s="284"/>
      <c r="BK500" s="284"/>
    </row>
    <row r="501" ht="14.25" customHeight="1">
      <c r="A501" s="219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5"/>
      <c r="AA501" s="225"/>
      <c r="AB501" s="225"/>
      <c r="AC501" s="225"/>
      <c r="AD501" s="225"/>
      <c r="AE501" s="225"/>
      <c r="AF501" s="225"/>
      <c r="AG501" s="220"/>
      <c r="AH501" s="220"/>
      <c r="AI501" s="220"/>
      <c r="AJ501" s="220"/>
      <c r="AK501" s="220"/>
      <c r="AL501" s="220"/>
      <c r="AM501" s="220"/>
      <c r="AN501" s="220"/>
      <c r="AO501" s="220"/>
      <c r="AP501" s="220"/>
      <c r="AQ501" s="224"/>
      <c r="AR501" s="224"/>
      <c r="AS501" s="224"/>
      <c r="AT501" s="224"/>
      <c r="AU501" s="224"/>
      <c r="AV501" s="224"/>
      <c r="AW501" s="224"/>
      <c r="AX501" s="224"/>
      <c r="AY501" s="224"/>
      <c r="AZ501" s="284"/>
      <c r="BA501" s="284"/>
      <c r="BB501" s="284"/>
      <c r="BC501" s="284"/>
      <c r="BD501" s="284"/>
      <c r="BE501" s="284"/>
      <c r="BF501" s="284"/>
      <c r="BG501" s="284"/>
      <c r="BH501" s="284"/>
      <c r="BI501" s="284"/>
      <c r="BJ501" s="284"/>
      <c r="BK501" s="284"/>
    </row>
    <row r="502" ht="14.25" customHeight="1">
      <c r="A502" s="219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5"/>
      <c r="AA502" s="225"/>
      <c r="AB502" s="225"/>
      <c r="AC502" s="225"/>
      <c r="AD502" s="225"/>
      <c r="AE502" s="225"/>
      <c r="AF502" s="225"/>
      <c r="AG502" s="220"/>
      <c r="AH502" s="220"/>
      <c r="AI502" s="220"/>
      <c r="AJ502" s="220"/>
      <c r="AK502" s="220"/>
      <c r="AL502" s="220"/>
      <c r="AM502" s="220"/>
      <c r="AN502" s="220"/>
      <c r="AO502" s="220"/>
      <c r="AP502" s="220"/>
      <c r="AQ502" s="224"/>
      <c r="AR502" s="224"/>
      <c r="AS502" s="224"/>
      <c r="AT502" s="224"/>
      <c r="AU502" s="224"/>
      <c r="AV502" s="224"/>
      <c r="AW502" s="224"/>
      <c r="AX502" s="224"/>
      <c r="AY502" s="224"/>
      <c r="AZ502" s="284"/>
      <c r="BA502" s="284"/>
      <c r="BB502" s="284"/>
      <c r="BC502" s="284"/>
      <c r="BD502" s="284"/>
      <c r="BE502" s="284"/>
      <c r="BF502" s="284"/>
      <c r="BG502" s="284"/>
      <c r="BH502" s="284"/>
      <c r="BI502" s="284"/>
      <c r="BJ502" s="284"/>
      <c r="BK502" s="284"/>
    </row>
    <row r="503" ht="14.25" customHeight="1">
      <c r="A503" s="219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5"/>
      <c r="AA503" s="225"/>
      <c r="AB503" s="225"/>
      <c r="AC503" s="225"/>
      <c r="AD503" s="225"/>
      <c r="AE503" s="225"/>
      <c r="AF503" s="225"/>
      <c r="AG503" s="220"/>
      <c r="AH503" s="220"/>
      <c r="AI503" s="220"/>
      <c r="AJ503" s="220"/>
      <c r="AK503" s="220"/>
      <c r="AL503" s="220"/>
      <c r="AM503" s="220"/>
      <c r="AN503" s="220"/>
      <c r="AO503" s="220"/>
      <c r="AP503" s="220"/>
      <c r="AQ503" s="224"/>
      <c r="AR503" s="224"/>
      <c r="AS503" s="224"/>
      <c r="AT503" s="224"/>
      <c r="AU503" s="224"/>
      <c r="AV503" s="224"/>
      <c r="AW503" s="224"/>
      <c r="AX503" s="224"/>
      <c r="AY503" s="224"/>
      <c r="AZ503" s="284"/>
      <c r="BA503" s="284"/>
      <c r="BB503" s="284"/>
      <c r="BC503" s="284"/>
      <c r="BD503" s="284"/>
      <c r="BE503" s="284"/>
      <c r="BF503" s="284"/>
      <c r="BG503" s="284"/>
      <c r="BH503" s="284"/>
      <c r="BI503" s="284"/>
      <c r="BJ503" s="284"/>
      <c r="BK503" s="284"/>
    </row>
    <row r="504" ht="14.25" customHeight="1">
      <c r="A504" s="219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5"/>
      <c r="AA504" s="225"/>
      <c r="AB504" s="225"/>
      <c r="AC504" s="225"/>
      <c r="AD504" s="225"/>
      <c r="AE504" s="225"/>
      <c r="AF504" s="225"/>
      <c r="AG504" s="220"/>
      <c r="AH504" s="220"/>
      <c r="AI504" s="220"/>
      <c r="AJ504" s="220"/>
      <c r="AK504" s="220"/>
      <c r="AL504" s="220"/>
      <c r="AM504" s="220"/>
      <c r="AN504" s="220"/>
      <c r="AO504" s="220"/>
      <c r="AP504" s="220"/>
      <c r="AQ504" s="224"/>
      <c r="AR504" s="224"/>
      <c r="AS504" s="224"/>
      <c r="AT504" s="224"/>
      <c r="AU504" s="224"/>
      <c r="AV504" s="224"/>
      <c r="AW504" s="224"/>
      <c r="AX504" s="224"/>
      <c r="AY504" s="224"/>
      <c r="AZ504" s="284"/>
      <c r="BA504" s="284"/>
      <c r="BB504" s="284"/>
      <c r="BC504" s="284"/>
      <c r="BD504" s="284"/>
      <c r="BE504" s="284"/>
      <c r="BF504" s="284"/>
      <c r="BG504" s="284"/>
      <c r="BH504" s="284"/>
      <c r="BI504" s="284"/>
      <c r="BJ504" s="284"/>
      <c r="BK504" s="284"/>
    </row>
    <row r="505" ht="14.25" customHeight="1">
      <c r="A505" s="219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5"/>
      <c r="AA505" s="225"/>
      <c r="AB505" s="225"/>
      <c r="AC505" s="225"/>
      <c r="AD505" s="225"/>
      <c r="AE505" s="225"/>
      <c r="AF505" s="225"/>
      <c r="AG505" s="220"/>
      <c r="AH505" s="220"/>
      <c r="AI505" s="220"/>
      <c r="AJ505" s="220"/>
      <c r="AK505" s="220"/>
      <c r="AL505" s="220"/>
      <c r="AM505" s="220"/>
      <c r="AN505" s="220"/>
      <c r="AO505" s="220"/>
      <c r="AP505" s="220"/>
      <c r="AQ505" s="224"/>
      <c r="AR505" s="224"/>
      <c r="AS505" s="224"/>
      <c r="AT505" s="224"/>
      <c r="AU505" s="224"/>
      <c r="AV505" s="224"/>
      <c r="AW505" s="224"/>
      <c r="AX505" s="224"/>
      <c r="AY505" s="224"/>
      <c r="AZ505" s="284"/>
      <c r="BA505" s="284"/>
      <c r="BB505" s="284"/>
      <c r="BC505" s="284"/>
      <c r="BD505" s="284"/>
      <c r="BE505" s="284"/>
      <c r="BF505" s="284"/>
      <c r="BG505" s="284"/>
      <c r="BH505" s="284"/>
      <c r="BI505" s="284"/>
      <c r="BJ505" s="284"/>
      <c r="BK505" s="284"/>
    </row>
    <row r="506" ht="14.25" customHeight="1">
      <c r="A506" s="219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5"/>
      <c r="AA506" s="225"/>
      <c r="AB506" s="225"/>
      <c r="AC506" s="225"/>
      <c r="AD506" s="225"/>
      <c r="AE506" s="225"/>
      <c r="AF506" s="225"/>
      <c r="AG506" s="220"/>
      <c r="AH506" s="220"/>
      <c r="AI506" s="220"/>
      <c r="AJ506" s="220"/>
      <c r="AK506" s="220"/>
      <c r="AL506" s="220"/>
      <c r="AM506" s="220"/>
      <c r="AN506" s="220"/>
      <c r="AO506" s="220"/>
      <c r="AP506" s="220"/>
      <c r="AQ506" s="224"/>
      <c r="AR506" s="224"/>
      <c r="AS506" s="224"/>
      <c r="AT506" s="224"/>
      <c r="AU506" s="224"/>
      <c r="AV506" s="224"/>
      <c r="AW506" s="224"/>
      <c r="AX506" s="224"/>
      <c r="AY506" s="224"/>
      <c r="AZ506" s="284"/>
      <c r="BA506" s="284"/>
      <c r="BB506" s="284"/>
      <c r="BC506" s="284"/>
      <c r="BD506" s="284"/>
      <c r="BE506" s="284"/>
      <c r="BF506" s="284"/>
      <c r="BG506" s="284"/>
      <c r="BH506" s="284"/>
      <c r="BI506" s="284"/>
      <c r="BJ506" s="284"/>
      <c r="BK506" s="284"/>
    </row>
    <row r="507" ht="14.25" customHeight="1">
      <c r="A507" s="219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5"/>
      <c r="AA507" s="225"/>
      <c r="AB507" s="225"/>
      <c r="AC507" s="225"/>
      <c r="AD507" s="225"/>
      <c r="AE507" s="225"/>
      <c r="AF507" s="225"/>
      <c r="AG507" s="220"/>
      <c r="AH507" s="220"/>
      <c r="AI507" s="220"/>
      <c r="AJ507" s="220"/>
      <c r="AK507" s="220"/>
      <c r="AL507" s="220"/>
      <c r="AM507" s="220"/>
      <c r="AN507" s="220"/>
      <c r="AO507" s="220"/>
      <c r="AP507" s="220"/>
      <c r="AQ507" s="224"/>
      <c r="AR507" s="224"/>
      <c r="AS507" s="224"/>
      <c r="AT507" s="224"/>
      <c r="AU507" s="224"/>
      <c r="AV507" s="224"/>
      <c r="AW507" s="224"/>
      <c r="AX507" s="224"/>
      <c r="AY507" s="224"/>
      <c r="AZ507" s="284"/>
      <c r="BA507" s="284"/>
      <c r="BB507" s="284"/>
      <c r="BC507" s="284"/>
      <c r="BD507" s="284"/>
      <c r="BE507" s="284"/>
      <c r="BF507" s="284"/>
      <c r="BG507" s="284"/>
      <c r="BH507" s="284"/>
      <c r="BI507" s="284"/>
      <c r="BJ507" s="284"/>
      <c r="BK507" s="284"/>
    </row>
    <row r="508" ht="14.25" customHeight="1">
      <c r="A508" s="219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5"/>
      <c r="AA508" s="225"/>
      <c r="AB508" s="225"/>
      <c r="AC508" s="225"/>
      <c r="AD508" s="225"/>
      <c r="AE508" s="225"/>
      <c r="AF508" s="225"/>
      <c r="AG508" s="220"/>
      <c r="AH508" s="220"/>
      <c r="AI508" s="220"/>
      <c r="AJ508" s="220"/>
      <c r="AK508" s="220"/>
      <c r="AL508" s="220"/>
      <c r="AM508" s="220"/>
      <c r="AN508" s="220"/>
      <c r="AO508" s="220"/>
      <c r="AP508" s="220"/>
      <c r="AQ508" s="224"/>
      <c r="AR508" s="224"/>
      <c r="AS508" s="224"/>
      <c r="AT508" s="224"/>
      <c r="AU508" s="224"/>
      <c r="AV508" s="224"/>
      <c r="AW508" s="224"/>
      <c r="AX508" s="224"/>
      <c r="AY508" s="224"/>
      <c r="AZ508" s="284"/>
      <c r="BA508" s="284"/>
      <c r="BB508" s="284"/>
      <c r="BC508" s="284"/>
      <c r="BD508" s="284"/>
      <c r="BE508" s="284"/>
      <c r="BF508" s="284"/>
      <c r="BG508" s="284"/>
      <c r="BH508" s="284"/>
      <c r="BI508" s="284"/>
      <c r="BJ508" s="284"/>
      <c r="BK508" s="284"/>
    </row>
    <row r="509" ht="14.25" customHeight="1">
      <c r="A509" s="219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5"/>
      <c r="AA509" s="225"/>
      <c r="AB509" s="225"/>
      <c r="AC509" s="225"/>
      <c r="AD509" s="225"/>
      <c r="AE509" s="225"/>
      <c r="AF509" s="225"/>
      <c r="AG509" s="220"/>
      <c r="AH509" s="220"/>
      <c r="AI509" s="220"/>
      <c r="AJ509" s="220"/>
      <c r="AK509" s="220"/>
      <c r="AL509" s="220"/>
      <c r="AM509" s="220"/>
      <c r="AN509" s="220"/>
      <c r="AO509" s="220"/>
      <c r="AP509" s="220"/>
      <c r="AQ509" s="224"/>
      <c r="AR509" s="224"/>
      <c r="AS509" s="224"/>
      <c r="AT509" s="224"/>
      <c r="AU509" s="224"/>
      <c r="AV509" s="224"/>
      <c r="AW509" s="224"/>
      <c r="AX509" s="224"/>
      <c r="AY509" s="224"/>
      <c r="AZ509" s="284"/>
      <c r="BA509" s="284"/>
      <c r="BB509" s="284"/>
      <c r="BC509" s="284"/>
      <c r="BD509" s="284"/>
      <c r="BE509" s="284"/>
      <c r="BF509" s="284"/>
      <c r="BG509" s="284"/>
      <c r="BH509" s="284"/>
      <c r="BI509" s="284"/>
      <c r="BJ509" s="284"/>
      <c r="BK509" s="284"/>
    </row>
    <row r="510" ht="14.25" customHeight="1">
      <c r="A510" s="219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5"/>
      <c r="AA510" s="225"/>
      <c r="AB510" s="225"/>
      <c r="AC510" s="225"/>
      <c r="AD510" s="225"/>
      <c r="AE510" s="225"/>
      <c r="AF510" s="225"/>
      <c r="AG510" s="220"/>
      <c r="AH510" s="220"/>
      <c r="AI510" s="220"/>
      <c r="AJ510" s="220"/>
      <c r="AK510" s="220"/>
      <c r="AL510" s="220"/>
      <c r="AM510" s="220"/>
      <c r="AN510" s="220"/>
      <c r="AO510" s="220"/>
      <c r="AP510" s="220"/>
      <c r="AQ510" s="224"/>
      <c r="AR510" s="224"/>
      <c r="AS510" s="224"/>
      <c r="AT510" s="224"/>
      <c r="AU510" s="224"/>
      <c r="AV510" s="224"/>
      <c r="AW510" s="224"/>
      <c r="AX510" s="224"/>
      <c r="AY510" s="224"/>
      <c r="AZ510" s="284"/>
      <c r="BA510" s="284"/>
      <c r="BB510" s="284"/>
      <c r="BC510" s="284"/>
      <c r="BD510" s="284"/>
      <c r="BE510" s="284"/>
      <c r="BF510" s="284"/>
      <c r="BG510" s="284"/>
      <c r="BH510" s="284"/>
      <c r="BI510" s="284"/>
      <c r="BJ510" s="284"/>
      <c r="BK510" s="284"/>
    </row>
    <row r="511" ht="14.25" customHeight="1">
      <c r="A511" s="219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5"/>
      <c r="AA511" s="225"/>
      <c r="AB511" s="225"/>
      <c r="AC511" s="225"/>
      <c r="AD511" s="225"/>
      <c r="AE511" s="225"/>
      <c r="AF511" s="225"/>
      <c r="AG511" s="220"/>
      <c r="AH511" s="220"/>
      <c r="AI511" s="220"/>
      <c r="AJ511" s="220"/>
      <c r="AK511" s="220"/>
      <c r="AL511" s="220"/>
      <c r="AM511" s="220"/>
      <c r="AN511" s="220"/>
      <c r="AO511" s="220"/>
      <c r="AP511" s="220"/>
      <c r="AQ511" s="224"/>
      <c r="AR511" s="224"/>
      <c r="AS511" s="224"/>
      <c r="AT511" s="224"/>
      <c r="AU511" s="224"/>
      <c r="AV511" s="224"/>
      <c r="AW511" s="224"/>
      <c r="AX511" s="224"/>
      <c r="AY511" s="224"/>
      <c r="AZ511" s="284"/>
      <c r="BA511" s="284"/>
      <c r="BB511" s="284"/>
      <c r="BC511" s="284"/>
      <c r="BD511" s="284"/>
      <c r="BE511" s="284"/>
      <c r="BF511" s="284"/>
      <c r="BG511" s="284"/>
      <c r="BH511" s="284"/>
      <c r="BI511" s="284"/>
      <c r="BJ511" s="284"/>
      <c r="BK511" s="284"/>
    </row>
    <row r="512" ht="14.25" customHeight="1">
      <c r="A512" s="219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5"/>
      <c r="AA512" s="225"/>
      <c r="AB512" s="225"/>
      <c r="AC512" s="225"/>
      <c r="AD512" s="225"/>
      <c r="AE512" s="225"/>
      <c r="AF512" s="225"/>
      <c r="AG512" s="220"/>
      <c r="AH512" s="220"/>
      <c r="AI512" s="220"/>
      <c r="AJ512" s="220"/>
      <c r="AK512" s="220"/>
      <c r="AL512" s="220"/>
      <c r="AM512" s="220"/>
      <c r="AN512" s="220"/>
      <c r="AO512" s="220"/>
      <c r="AP512" s="220"/>
      <c r="AQ512" s="224"/>
      <c r="AR512" s="224"/>
      <c r="AS512" s="224"/>
      <c r="AT512" s="224"/>
      <c r="AU512" s="224"/>
      <c r="AV512" s="224"/>
      <c r="AW512" s="224"/>
      <c r="AX512" s="224"/>
      <c r="AY512" s="224"/>
      <c r="AZ512" s="284"/>
      <c r="BA512" s="284"/>
      <c r="BB512" s="284"/>
      <c r="BC512" s="284"/>
      <c r="BD512" s="284"/>
      <c r="BE512" s="284"/>
      <c r="BF512" s="284"/>
      <c r="BG512" s="284"/>
      <c r="BH512" s="284"/>
      <c r="BI512" s="284"/>
      <c r="BJ512" s="284"/>
      <c r="BK512" s="284"/>
    </row>
    <row r="513" ht="14.25" customHeight="1">
      <c r="A513" s="219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5"/>
      <c r="AA513" s="225"/>
      <c r="AB513" s="225"/>
      <c r="AC513" s="225"/>
      <c r="AD513" s="225"/>
      <c r="AE513" s="225"/>
      <c r="AF513" s="225"/>
      <c r="AG513" s="220"/>
      <c r="AH513" s="220"/>
      <c r="AI513" s="220"/>
      <c r="AJ513" s="220"/>
      <c r="AK513" s="220"/>
      <c r="AL513" s="220"/>
      <c r="AM513" s="220"/>
      <c r="AN513" s="220"/>
      <c r="AO513" s="220"/>
      <c r="AP513" s="220"/>
      <c r="AQ513" s="224"/>
      <c r="AR513" s="224"/>
      <c r="AS513" s="224"/>
      <c r="AT513" s="224"/>
      <c r="AU513" s="224"/>
      <c r="AV513" s="224"/>
      <c r="AW513" s="224"/>
      <c r="AX513" s="224"/>
      <c r="AY513" s="224"/>
      <c r="AZ513" s="284"/>
      <c r="BA513" s="284"/>
      <c r="BB513" s="284"/>
      <c r="BC513" s="284"/>
      <c r="BD513" s="284"/>
      <c r="BE513" s="284"/>
      <c r="BF513" s="284"/>
      <c r="BG513" s="284"/>
      <c r="BH513" s="284"/>
      <c r="BI513" s="284"/>
      <c r="BJ513" s="284"/>
      <c r="BK513" s="284"/>
    </row>
    <row r="514" ht="14.25" customHeight="1">
      <c r="A514" s="219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5"/>
      <c r="AA514" s="225"/>
      <c r="AB514" s="225"/>
      <c r="AC514" s="225"/>
      <c r="AD514" s="225"/>
      <c r="AE514" s="225"/>
      <c r="AF514" s="225"/>
      <c r="AG514" s="220"/>
      <c r="AH514" s="220"/>
      <c r="AI514" s="220"/>
      <c r="AJ514" s="220"/>
      <c r="AK514" s="220"/>
      <c r="AL514" s="220"/>
      <c r="AM514" s="220"/>
      <c r="AN514" s="220"/>
      <c r="AO514" s="220"/>
      <c r="AP514" s="220"/>
      <c r="AQ514" s="224"/>
      <c r="AR514" s="224"/>
      <c r="AS514" s="224"/>
      <c r="AT514" s="224"/>
      <c r="AU514" s="224"/>
      <c r="AV514" s="224"/>
      <c r="AW514" s="224"/>
      <c r="AX514" s="224"/>
      <c r="AY514" s="224"/>
      <c r="AZ514" s="284"/>
      <c r="BA514" s="284"/>
      <c r="BB514" s="284"/>
      <c r="BC514" s="284"/>
      <c r="BD514" s="284"/>
      <c r="BE514" s="284"/>
      <c r="BF514" s="284"/>
      <c r="BG514" s="284"/>
      <c r="BH514" s="284"/>
      <c r="BI514" s="284"/>
      <c r="BJ514" s="284"/>
      <c r="BK514" s="284"/>
    </row>
    <row r="515" ht="14.25" customHeight="1">
      <c r="A515" s="219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5"/>
      <c r="AA515" s="225"/>
      <c r="AB515" s="225"/>
      <c r="AC515" s="225"/>
      <c r="AD515" s="225"/>
      <c r="AE515" s="225"/>
      <c r="AF515" s="225"/>
      <c r="AG515" s="220"/>
      <c r="AH515" s="220"/>
      <c r="AI515" s="220"/>
      <c r="AJ515" s="220"/>
      <c r="AK515" s="220"/>
      <c r="AL515" s="220"/>
      <c r="AM515" s="220"/>
      <c r="AN515" s="220"/>
      <c r="AO515" s="220"/>
      <c r="AP515" s="220"/>
      <c r="AQ515" s="224"/>
      <c r="AR515" s="224"/>
      <c r="AS515" s="224"/>
      <c r="AT515" s="224"/>
      <c r="AU515" s="224"/>
      <c r="AV515" s="224"/>
      <c r="AW515" s="224"/>
      <c r="AX515" s="224"/>
      <c r="AY515" s="224"/>
      <c r="AZ515" s="284"/>
      <c r="BA515" s="284"/>
      <c r="BB515" s="284"/>
      <c r="BC515" s="284"/>
      <c r="BD515" s="284"/>
      <c r="BE515" s="284"/>
      <c r="BF515" s="284"/>
      <c r="BG515" s="284"/>
      <c r="BH515" s="284"/>
      <c r="BI515" s="284"/>
      <c r="BJ515" s="284"/>
      <c r="BK515" s="284"/>
    </row>
    <row r="516" ht="14.25" customHeight="1">
      <c r="A516" s="219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5"/>
      <c r="AA516" s="225"/>
      <c r="AB516" s="225"/>
      <c r="AC516" s="225"/>
      <c r="AD516" s="225"/>
      <c r="AE516" s="225"/>
      <c r="AF516" s="225"/>
      <c r="AG516" s="220"/>
      <c r="AH516" s="220"/>
      <c r="AI516" s="220"/>
      <c r="AJ516" s="220"/>
      <c r="AK516" s="220"/>
      <c r="AL516" s="220"/>
      <c r="AM516" s="220"/>
      <c r="AN516" s="220"/>
      <c r="AO516" s="220"/>
      <c r="AP516" s="220"/>
      <c r="AQ516" s="224"/>
      <c r="AR516" s="224"/>
      <c r="AS516" s="224"/>
      <c r="AT516" s="224"/>
      <c r="AU516" s="224"/>
      <c r="AV516" s="224"/>
      <c r="AW516" s="224"/>
      <c r="AX516" s="224"/>
      <c r="AY516" s="224"/>
      <c r="AZ516" s="284"/>
      <c r="BA516" s="284"/>
      <c r="BB516" s="284"/>
      <c r="BC516" s="284"/>
      <c r="BD516" s="284"/>
      <c r="BE516" s="284"/>
      <c r="BF516" s="284"/>
      <c r="BG516" s="284"/>
      <c r="BH516" s="284"/>
      <c r="BI516" s="284"/>
      <c r="BJ516" s="284"/>
      <c r="BK516" s="284"/>
    </row>
    <row r="517" ht="14.25" customHeight="1">
      <c r="A517" s="219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5"/>
      <c r="AA517" s="225"/>
      <c r="AB517" s="225"/>
      <c r="AC517" s="225"/>
      <c r="AD517" s="225"/>
      <c r="AE517" s="225"/>
      <c r="AF517" s="225"/>
      <c r="AG517" s="220"/>
      <c r="AH517" s="220"/>
      <c r="AI517" s="220"/>
      <c r="AJ517" s="220"/>
      <c r="AK517" s="220"/>
      <c r="AL517" s="220"/>
      <c r="AM517" s="220"/>
      <c r="AN517" s="220"/>
      <c r="AO517" s="220"/>
      <c r="AP517" s="220"/>
      <c r="AQ517" s="224"/>
      <c r="AR517" s="224"/>
      <c r="AS517" s="224"/>
      <c r="AT517" s="224"/>
      <c r="AU517" s="224"/>
      <c r="AV517" s="224"/>
      <c r="AW517" s="224"/>
      <c r="AX517" s="224"/>
      <c r="AY517" s="224"/>
      <c r="AZ517" s="284"/>
      <c r="BA517" s="284"/>
      <c r="BB517" s="284"/>
      <c r="BC517" s="284"/>
      <c r="BD517" s="284"/>
      <c r="BE517" s="284"/>
      <c r="BF517" s="284"/>
      <c r="BG517" s="284"/>
      <c r="BH517" s="284"/>
      <c r="BI517" s="284"/>
      <c r="BJ517" s="284"/>
      <c r="BK517" s="284"/>
    </row>
    <row r="518" ht="14.25" customHeight="1">
      <c r="A518" s="219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5"/>
      <c r="AA518" s="225"/>
      <c r="AB518" s="225"/>
      <c r="AC518" s="225"/>
      <c r="AD518" s="225"/>
      <c r="AE518" s="225"/>
      <c r="AF518" s="225"/>
      <c r="AG518" s="220"/>
      <c r="AH518" s="220"/>
      <c r="AI518" s="220"/>
      <c r="AJ518" s="220"/>
      <c r="AK518" s="220"/>
      <c r="AL518" s="220"/>
      <c r="AM518" s="220"/>
      <c r="AN518" s="220"/>
      <c r="AO518" s="220"/>
      <c r="AP518" s="220"/>
      <c r="AQ518" s="224"/>
      <c r="AR518" s="224"/>
      <c r="AS518" s="224"/>
      <c r="AT518" s="224"/>
      <c r="AU518" s="224"/>
      <c r="AV518" s="224"/>
      <c r="AW518" s="224"/>
      <c r="AX518" s="224"/>
      <c r="AY518" s="224"/>
      <c r="AZ518" s="284"/>
      <c r="BA518" s="284"/>
      <c r="BB518" s="284"/>
      <c r="BC518" s="284"/>
      <c r="BD518" s="284"/>
      <c r="BE518" s="284"/>
      <c r="BF518" s="284"/>
      <c r="BG518" s="284"/>
      <c r="BH518" s="284"/>
      <c r="BI518" s="284"/>
      <c r="BJ518" s="284"/>
      <c r="BK518" s="284"/>
    </row>
    <row r="519" ht="14.25" customHeight="1">
      <c r="A519" s="219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5"/>
      <c r="AA519" s="225"/>
      <c r="AB519" s="225"/>
      <c r="AC519" s="225"/>
      <c r="AD519" s="225"/>
      <c r="AE519" s="225"/>
      <c r="AF519" s="225"/>
      <c r="AG519" s="220"/>
      <c r="AH519" s="220"/>
      <c r="AI519" s="220"/>
      <c r="AJ519" s="220"/>
      <c r="AK519" s="220"/>
      <c r="AL519" s="220"/>
      <c r="AM519" s="220"/>
      <c r="AN519" s="220"/>
      <c r="AO519" s="220"/>
      <c r="AP519" s="220"/>
      <c r="AQ519" s="224"/>
      <c r="AR519" s="224"/>
      <c r="AS519" s="224"/>
      <c r="AT519" s="224"/>
      <c r="AU519" s="224"/>
      <c r="AV519" s="224"/>
      <c r="AW519" s="224"/>
      <c r="AX519" s="224"/>
      <c r="AY519" s="224"/>
      <c r="AZ519" s="284"/>
      <c r="BA519" s="284"/>
      <c r="BB519" s="284"/>
      <c r="BC519" s="284"/>
      <c r="BD519" s="284"/>
      <c r="BE519" s="284"/>
      <c r="BF519" s="284"/>
      <c r="BG519" s="284"/>
      <c r="BH519" s="284"/>
      <c r="BI519" s="284"/>
      <c r="BJ519" s="284"/>
      <c r="BK519" s="284"/>
    </row>
    <row r="520" ht="14.25" customHeight="1">
      <c r="A520" s="219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5"/>
      <c r="AA520" s="225"/>
      <c r="AB520" s="225"/>
      <c r="AC520" s="225"/>
      <c r="AD520" s="225"/>
      <c r="AE520" s="225"/>
      <c r="AF520" s="225"/>
      <c r="AG520" s="220"/>
      <c r="AH520" s="220"/>
      <c r="AI520" s="220"/>
      <c r="AJ520" s="220"/>
      <c r="AK520" s="220"/>
      <c r="AL520" s="220"/>
      <c r="AM520" s="220"/>
      <c r="AN520" s="220"/>
      <c r="AO520" s="220"/>
      <c r="AP520" s="220"/>
      <c r="AQ520" s="224"/>
      <c r="AR520" s="224"/>
      <c r="AS520" s="224"/>
      <c r="AT520" s="224"/>
      <c r="AU520" s="224"/>
      <c r="AV520" s="224"/>
      <c r="AW520" s="224"/>
      <c r="AX520" s="224"/>
      <c r="AY520" s="224"/>
      <c r="AZ520" s="284"/>
      <c r="BA520" s="284"/>
      <c r="BB520" s="284"/>
      <c r="BC520" s="284"/>
      <c r="BD520" s="284"/>
      <c r="BE520" s="284"/>
      <c r="BF520" s="284"/>
      <c r="BG520" s="284"/>
      <c r="BH520" s="284"/>
      <c r="BI520" s="284"/>
      <c r="BJ520" s="284"/>
      <c r="BK520" s="284"/>
    </row>
    <row r="521" ht="14.25" customHeight="1">
      <c r="A521" s="219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5"/>
      <c r="AA521" s="225"/>
      <c r="AB521" s="225"/>
      <c r="AC521" s="225"/>
      <c r="AD521" s="225"/>
      <c r="AE521" s="225"/>
      <c r="AF521" s="225"/>
      <c r="AG521" s="220"/>
      <c r="AH521" s="220"/>
      <c r="AI521" s="220"/>
      <c r="AJ521" s="220"/>
      <c r="AK521" s="220"/>
      <c r="AL521" s="220"/>
      <c r="AM521" s="220"/>
      <c r="AN521" s="220"/>
      <c r="AO521" s="220"/>
      <c r="AP521" s="220"/>
      <c r="AQ521" s="224"/>
      <c r="AR521" s="224"/>
      <c r="AS521" s="224"/>
      <c r="AT521" s="224"/>
      <c r="AU521" s="224"/>
      <c r="AV521" s="224"/>
      <c r="AW521" s="224"/>
      <c r="AX521" s="224"/>
      <c r="AY521" s="224"/>
      <c r="AZ521" s="284"/>
      <c r="BA521" s="284"/>
      <c r="BB521" s="284"/>
      <c r="BC521" s="284"/>
      <c r="BD521" s="284"/>
      <c r="BE521" s="284"/>
      <c r="BF521" s="284"/>
      <c r="BG521" s="284"/>
      <c r="BH521" s="284"/>
      <c r="BI521" s="284"/>
      <c r="BJ521" s="284"/>
      <c r="BK521" s="284"/>
    </row>
    <row r="522" ht="14.25" customHeight="1">
      <c r="A522" s="219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5"/>
      <c r="AA522" s="225"/>
      <c r="AB522" s="225"/>
      <c r="AC522" s="225"/>
      <c r="AD522" s="225"/>
      <c r="AE522" s="225"/>
      <c r="AF522" s="225"/>
      <c r="AG522" s="220"/>
      <c r="AH522" s="220"/>
      <c r="AI522" s="220"/>
      <c r="AJ522" s="220"/>
      <c r="AK522" s="220"/>
      <c r="AL522" s="220"/>
      <c r="AM522" s="220"/>
      <c r="AN522" s="220"/>
      <c r="AO522" s="220"/>
      <c r="AP522" s="220"/>
      <c r="AQ522" s="224"/>
      <c r="AR522" s="224"/>
      <c r="AS522" s="224"/>
      <c r="AT522" s="224"/>
      <c r="AU522" s="224"/>
      <c r="AV522" s="224"/>
      <c r="AW522" s="224"/>
      <c r="AX522" s="224"/>
      <c r="AY522" s="224"/>
      <c r="AZ522" s="284"/>
      <c r="BA522" s="284"/>
      <c r="BB522" s="284"/>
      <c r="BC522" s="284"/>
      <c r="BD522" s="284"/>
      <c r="BE522" s="284"/>
      <c r="BF522" s="284"/>
      <c r="BG522" s="284"/>
      <c r="BH522" s="284"/>
      <c r="BI522" s="284"/>
      <c r="BJ522" s="284"/>
      <c r="BK522" s="284"/>
    </row>
    <row r="523" ht="14.25" customHeight="1">
      <c r="A523" s="219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5"/>
      <c r="AA523" s="225"/>
      <c r="AB523" s="225"/>
      <c r="AC523" s="225"/>
      <c r="AD523" s="225"/>
      <c r="AE523" s="225"/>
      <c r="AF523" s="225"/>
      <c r="AG523" s="220"/>
      <c r="AH523" s="220"/>
      <c r="AI523" s="220"/>
      <c r="AJ523" s="220"/>
      <c r="AK523" s="220"/>
      <c r="AL523" s="220"/>
      <c r="AM523" s="220"/>
      <c r="AN523" s="220"/>
      <c r="AO523" s="220"/>
      <c r="AP523" s="220"/>
      <c r="AQ523" s="224"/>
      <c r="AR523" s="224"/>
      <c r="AS523" s="224"/>
      <c r="AT523" s="224"/>
      <c r="AU523" s="224"/>
      <c r="AV523" s="224"/>
      <c r="AW523" s="224"/>
      <c r="AX523" s="224"/>
      <c r="AY523" s="224"/>
      <c r="AZ523" s="284"/>
      <c r="BA523" s="284"/>
      <c r="BB523" s="284"/>
      <c r="BC523" s="284"/>
      <c r="BD523" s="284"/>
      <c r="BE523" s="284"/>
      <c r="BF523" s="284"/>
      <c r="BG523" s="284"/>
      <c r="BH523" s="284"/>
      <c r="BI523" s="284"/>
      <c r="BJ523" s="284"/>
      <c r="BK523" s="284"/>
    </row>
    <row r="524" ht="14.25" customHeight="1">
      <c r="A524" s="219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5"/>
      <c r="AA524" s="225"/>
      <c r="AB524" s="225"/>
      <c r="AC524" s="225"/>
      <c r="AD524" s="225"/>
      <c r="AE524" s="225"/>
      <c r="AF524" s="225"/>
      <c r="AG524" s="220"/>
      <c r="AH524" s="220"/>
      <c r="AI524" s="220"/>
      <c r="AJ524" s="220"/>
      <c r="AK524" s="220"/>
      <c r="AL524" s="220"/>
      <c r="AM524" s="220"/>
      <c r="AN524" s="220"/>
      <c r="AO524" s="220"/>
      <c r="AP524" s="220"/>
      <c r="AQ524" s="224"/>
      <c r="AR524" s="224"/>
      <c r="AS524" s="224"/>
      <c r="AT524" s="224"/>
      <c r="AU524" s="224"/>
      <c r="AV524" s="224"/>
      <c r="AW524" s="224"/>
      <c r="AX524" s="224"/>
      <c r="AY524" s="224"/>
      <c r="AZ524" s="284"/>
      <c r="BA524" s="284"/>
      <c r="BB524" s="284"/>
      <c r="BC524" s="284"/>
      <c r="BD524" s="284"/>
      <c r="BE524" s="284"/>
      <c r="BF524" s="284"/>
      <c r="BG524" s="284"/>
      <c r="BH524" s="284"/>
      <c r="BI524" s="284"/>
      <c r="BJ524" s="284"/>
      <c r="BK524" s="284"/>
    </row>
    <row r="525" ht="14.25" customHeight="1">
      <c r="A525" s="219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5"/>
      <c r="AA525" s="225"/>
      <c r="AB525" s="225"/>
      <c r="AC525" s="225"/>
      <c r="AD525" s="225"/>
      <c r="AE525" s="225"/>
      <c r="AF525" s="225"/>
      <c r="AG525" s="220"/>
      <c r="AH525" s="220"/>
      <c r="AI525" s="220"/>
      <c r="AJ525" s="220"/>
      <c r="AK525" s="220"/>
      <c r="AL525" s="220"/>
      <c r="AM525" s="220"/>
      <c r="AN525" s="220"/>
      <c r="AO525" s="220"/>
      <c r="AP525" s="220"/>
      <c r="AQ525" s="224"/>
      <c r="AR525" s="224"/>
      <c r="AS525" s="224"/>
      <c r="AT525" s="224"/>
      <c r="AU525" s="224"/>
      <c r="AV525" s="224"/>
      <c r="AW525" s="224"/>
      <c r="AX525" s="224"/>
      <c r="AY525" s="224"/>
      <c r="AZ525" s="284"/>
      <c r="BA525" s="284"/>
      <c r="BB525" s="284"/>
      <c r="BC525" s="284"/>
      <c r="BD525" s="284"/>
      <c r="BE525" s="284"/>
      <c r="BF525" s="284"/>
      <c r="BG525" s="284"/>
      <c r="BH525" s="284"/>
      <c r="BI525" s="284"/>
      <c r="BJ525" s="284"/>
      <c r="BK525" s="284"/>
    </row>
    <row r="526" ht="14.25" customHeight="1">
      <c r="A526" s="219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5"/>
      <c r="AA526" s="225"/>
      <c r="AB526" s="225"/>
      <c r="AC526" s="225"/>
      <c r="AD526" s="225"/>
      <c r="AE526" s="225"/>
      <c r="AF526" s="225"/>
      <c r="AG526" s="220"/>
      <c r="AH526" s="220"/>
      <c r="AI526" s="220"/>
      <c r="AJ526" s="220"/>
      <c r="AK526" s="220"/>
      <c r="AL526" s="220"/>
      <c r="AM526" s="220"/>
      <c r="AN526" s="220"/>
      <c r="AO526" s="220"/>
      <c r="AP526" s="220"/>
      <c r="AQ526" s="224"/>
      <c r="AR526" s="224"/>
      <c r="AS526" s="224"/>
      <c r="AT526" s="224"/>
      <c r="AU526" s="224"/>
      <c r="AV526" s="224"/>
      <c r="AW526" s="224"/>
      <c r="AX526" s="224"/>
      <c r="AY526" s="224"/>
      <c r="AZ526" s="284"/>
      <c r="BA526" s="284"/>
      <c r="BB526" s="284"/>
      <c r="BC526" s="284"/>
      <c r="BD526" s="284"/>
      <c r="BE526" s="284"/>
      <c r="BF526" s="284"/>
      <c r="BG526" s="284"/>
      <c r="BH526" s="284"/>
      <c r="BI526" s="284"/>
      <c r="BJ526" s="284"/>
      <c r="BK526" s="284"/>
    </row>
    <row r="527" ht="14.25" customHeight="1">
      <c r="A527" s="219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5"/>
      <c r="AA527" s="225"/>
      <c r="AB527" s="225"/>
      <c r="AC527" s="225"/>
      <c r="AD527" s="225"/>
      <c r="AE527" s="225"/>
      <c r="AF527" s="225"/>
      <c r="AG527" s="220"/>
      <c r="AH527" s="220"/>
      <c r="AI527" s="220"/>
      <c r="AJ527" s="220"/>
      <c r="AK527" s="220"/>
      <c r="AL527" s="220"/>
      <c r="AM527" s="220"/>
      <c r="AN527" s="220"/>
      <c r="AO527" s="220"/>
      <c r="AP527" s="220"/>
      <c r="AQ527" s="224"/>
      <c r="AR527" s="224"/>
      <c r="AS527" s="224"/>
      <c r="AT527" s="224"/>
      <c r="AU527" s="224"/>
      <c r="AV527" s="224"/>
      <c r="AW527" s="224"/>
      <c r="AX527" s="224"/>
      <c r="AY527" s="224"/>
      <c r="AZ527" s="284"/>
      <c r="BA527" s="284"/>
      <c r="BB527" s="284"/>
      <c r="BC527" s="284"/>
      <c r="BD527" s="284"/>
      <c r="BE527" s="284"/>
      <c r="BF527" s="284"/>
      <c r="BG527" s="284"/>
      <c r="BH527" s="284"/>
      <c r="BI527" s="284"/>
      <c r="BJ527" s="284"/>
      <c r="BK527" s="284"/>
    </row>
    <row r="528" ht="14.25" customHeight="1">
      <c r="A528" s="219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5"/>
      <c r="AA528" s="225"/>
      <c r="AB528" s="225"/>
      <c r="AC528" s="225"/>
      <c r="AD528" s="225"/>
      <c r="AE528" s="225"/>
      <c r="AF528" s="225"/>
      <c r="AG528" s="220"/>
      <c r="AH528" s="220"/>
      <c r="AI528" s="220"/>
      <c r="AJ528" s="220"/>
      <c r="AK528" s="220"/>
      <c r="AL528" s="220"/>
      <c r="AM528" s="220"/>
      <c r="AN528" s="220"/>
      <c r="AO528" s="220"/>
      <c r="AP528" s="220"/>
      <c r="AQ528" s="224"/>
      <c r="AR528" s="224"/>
      <c r="AS528" s="224"/>
      <c r="AT528" s="224"/>
      <c r="AU528" s="224"/>
      <c r="AV528" s="224"/>
      <c r="AW528" s="224"/>
      <c r="AX528" s="224"/>
      <c r="AY528" s="224"/>
      <c r="AZ528" s="284"/>
      <c r="BA528" s="284"/>
      <c r="BB528" s="284"/>
      <c r="BC528" s="284"/>
      <c r="BD528" s="284"/>
      <c r="BE528" s="284"/>
      <c r="BF528" s="284"/>
      <c r="BG528" s="284"/>
      <c r="BH528" s="284"/>
      <c r="BI528" s="284"/>
      <c r="BJ528" s="284"/>
      <c r="BK528" s="284"/>
    </row>
    <row r="529" ht="14.25" customHeight="1">
      <c r="A529" s="219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5"/>
      <c r="AA529" s="225"/>
      <c r="AB529" s="225"/>
      <c r="AC529" s="225"/>
      <c r="AD529" s="225"/>
      <c r="AE529" s="225"/>
      <c r="AF529" s="225"/>
      <c r="AG529" s="220"/>
      <c r="AH529" s="220"/>
      <c r="AI529" s="220"/>
      <c r="AJ529" s="220"/>
      <c r="AK529" s="220"/>
      <c r="AL529" s="220"/>
      <c r="AM529" s="220"/>
      <c r="AN529" s="220"/>
      <c r="AO529" s="220"/>
      <c r="AP529" s="220"/>
      <c r="AQ529" s="224"/>
      <c r="AR529" s="224"/>
      <c r="AS529" s="224"/>
      <c r="AT529" s="224"/>
      <c r="AU529" s="224"/>
      <c r="AV529" s="224"/>
      <c r="AW529" s="224"/>
      <c r="AX529" s="224"/>
      <c r="AY529" s="224"/>
      <c r="AZ529" s="284"/>
      <c r="BA529" s="284"/>
      <c r="BB529" s="284"/>
      <c r="BC529" s="284"/>
      <c r="BD529" s="284"/>
      <c r="BE529" s="284"/>
      <c r="BF529" s="284"/>
      <c r="BG529" s="284"/>
      <c r="BH529" s="284"/>
      <c r="BI529" s="284"/>
      <c r="BJ529" s="284"/>
      <c r="BK529" s="284"/>
    </row>
    <row r="530" ht="14.25" customHeight="1">
      <c r="A530" s="219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5"/>
      <c r="AA530" s="225"/>
      <c r="AB530" s="225"/>
      <c r="AC530" s="225"/>
      <c r="AD530" s="225"/>
      <c r="AE530" s="225"/>
      <c r="AF530" s="225"/>
      <c r="AG530" s="220"/>
      <c r="AH530" s="220"/>
      <c r="AI530" s="220"/>
      <c r="AJ530" s="220"/>
      <c r="AK530" s="220"/>
      <c r="AL530" s="220"/>
      <c r="AM530" s="220"/>
      <c r="AN530" s="220"/>
      <c r="AO530" s="220"/>
      <c r="AP530" s="220"/>
      <c r="AQ530" s="224"/>
      <c r="AR530" s="224"/>
      <c r="AS530" s="224"/>
      <c r="AT530" s="224"/>
      <c r="AU530" s="224"/>
      <c r="AV530" s="224"/>
      <c r="AW530" s="224"/>
      <c r="AX530" s="224"/>
      <c r="AY530" s="224"/>
      <c r="AZ530" s="284"/>
      <c r="BA530" s="284"/>
      <c r="BB530" s="284"/>
      <c r="BC530" s="284"/>
      <c r="BD530" s="284"/>
      <c r="BE530" s="284"/>
      <c r="BF530" s="284"/>
      <c r="BG530" s="284"/>
      <c r="BH530" s="284"/>
      <c r="BI530" s="284"/>
      <c r="BJ530" s="284"/>
      <c r="BK530" s="284"/>
    </row>
    <row r="531" ht="14.25" customHeight="1">
      <c r="A531" s="219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5"/>
      <c r="AA531" s="225"/>
      <c r="AB531" s="225"/>
      <c r="AC531" s="225"/>
      <c r="AD531" s="225"/>
      <c r="AE531" s="225"/>
      <c r="AF531" s="225"/>
      <c r="AG531" s="220"/>
      <c r="AH531" s="220"/>
      <c r="AI531" s="220"/>
      <c r="AJ531" s="220"/>
      <c r="AK531" s="220"/>
      <c r="AL531" s="220"/>
      <c r="AM531" s="220"/>
      <c r="AN531" s="220"/>
      <c r="AO531" s="220"/>
      <c r="AP531" s="220"/>
      <c r="AQ531" s="224"/>
      <c r="AR531" s="224"/>
      <c r="AS531" s="224"/>
      <c r="AT531" s="224"/>
      <c r="AU531" s="224"/>
      <c r="AV531" s="224"/>
      <c r="AW531" s="224"/>
      <c r="AX531" s="224"/>
      <c r="AY531" s="224"/>
      <c r="AZ531" s="284"/>
      <c r="BA531" s="284"/>
      <c r="BB531" s="284"/>
      <c r="BC531" s="284"/>
      <c r="BD531" s="284"/>
      <c r="BE531" s="284"/>
      <c r="BF531" s="284"/>
      <c r="BG531" s="284"/>
      <c r="BH531" s="284"/>
      <c r="BI531" s="284"/>
      <c r="BJ531" s="284"/>
      <c r="BK531" s="284"/>
    </row>
    <row r="532" ht="14.25" customHeight="1">
      <c r="A532" s="219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5"/>
      <c r="AA532" s="225"/>
      <c r="AB532" s="225"/>
      <c r="AC532" s="225"/>
      <c r="AD532" s="225"/>
      <c r="AE532" s="225"/>
      <c r="AF532" s="225"/>
      <c r="AG532" s="220"/>
      <c r="AH532" s="220"/>
      <c r="AI532" s="220"/>
      <c r="AJ532" s="220"/>
      <c r="AK532" s="220"/>
      <c r="AL532" s="220"/>
      <c r="AM532" s="220"/>
      <c r="AN532" s="220"/>
      <c r="AO532" s="220"/>
      <c r="AP532" s="220"/>
      <c r="AQ532" s="224"/>
      <c r="AR532" s="224"/>
      <c r="AS532" s="224"/>
      <c r="AT532" s="224"/>
      <c r="AU532" s="224"/>
      <c r="AV532" s="224"/>
      <c r="AW532" s="224"/>
      <c r="AX532" s="224"/>
      <c r="AY532" s="224"/>
      <c r="AZ532" s="284"/>
      <c r="BA532" s="284"/>
      <c r="BB532" s="284"/>
      <c r="BC532" s="284"/>
      <c r="BD532" s="284"/>
      <c r="BE532" s="284"/>
      <c r="BF532" s="284"/>
      <c r="BG532" s="284"/>
      <c r="BH532" s="284"/>
      <c r="BI532" s="284"/>
      <c r="BJ532" s="284"/>
      <c r="BK532" s="284"/>
    </row>
    <row r="533" ht="14.25" customHeight="1">
      <c r="A533" s="219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5"/>
      <c r="AA533" s="225"/>
      <c r="AB533" s="225"/>
      <c r="AC533" s="225"/>
      <c r="AD533" s="225"/>
      <c r="AE533" s="225"/>
      <c r="AF533" s="225"/>
      <c r="AG533" s="220"/>
      <c r="AH533" s="220"/>
      <c r="AI533" s="220"/>
      <c r="AJ533" s="220"/>
      <c r="AK533" s="220"/>
      <c r="AL533" s="220"/>
      <c r="AM533" s="220"/>
      <c r="AN533" s="220"/>
      <c r="AO533" s="220"/>
      <c r="AP533" s="220"/>
      <c r="AQ533" s="224"/>
      <c r="AR533" s="224"/>
      <c r="AS533" s="224"/>
      <c r="AT533" s="224"/>
      <c r="AU533" s="224"/>
      <c r="AV533" s="224"/>
      <c r="AW533" s="224"/>
      <c r="AX533" s="224"/>
      <c r="AY533" s="224"/>
      <c r="AZ533" s="284"/>
      <c r="BA533" s="284"/>
      <c r="BB533" s="284"/>
      <c r="BC533" s="284"/>
      <c r="BD533" s="284"/>
      <c r="BE533" s="284"/>
      <c r="BF533" s="284"/>
      <c r="BG533" s="284"/>
      <c r="BH533" s="284"/>
      <c r="BI533" s="284"/>
      <c r="BJ533" s="284"/>
      <c r="BK533" s="284"/>
    </row>
    <row r="534" ht="14.25" customHeight="1">
      <c r="A534" s="219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5"/>
      <c r="AA534" s="225"/>
      <c r="AB534" s="225"/>
      <c r="AC534" s="225"/>
      <c r="AD534" s="225"/>
      <c r="AE534" s="225"/>
      <c r="AF534" s="225"/>
      <c r="AG534" s="220"/>
      <c r="AH534" s="220"/>
      <c r="AI534" s="220"/>
      <c r="AJ534" s="220"/>
      <c r="AK534" s="220"/>
      <c r="AL534" s="220"/>
      <c r="AM534" s="220"/>
      <c r="AN534" s="220"/>
      <c r="AO534" s="220"/>
      <c r="AP534" s="220"/>
      <c r="AQ534" s="224"/>
      <c r="AR534" s="224"/>
      <c r="AS534" s="224"/>
      <c r="AT534" s="224"/>
      <c r="AU534" s="224"/>
      <c r="AV534" s="224"/>
      <c r="AW534" s="224"/>
      <c r="AX534" s="224"/>
      <c r="AY534" s="224"/>
      <c r="AZ534" s="284"/>
      <c r="BA534" s="284"/>
      <c r="BB534" s="284"/>
      <c r="BC534" s="284"/>
      <c r="BD534" s="284"/>
      <c r="BE534" s="284"/>
      <c r="BF534" s="284"/>
      <c r="BG534" s="284"/>
      <c r="BH534" s="284"/>
      <c r="BI534" s="284"/>
      <c r="BJ534" s="284"/>
      <c r="BK534" s="284"/>
    </row>
    <row r="535" ht="14.25" customHeight="1">
      <c r="A535" s="219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5"/>
      <c r="AA535" s="225"/>
      <c r="AB535" s="225"/>
      <c r="AC535" s="225"/>
      <c r="AD535" s="225"/>
      <c r="AE535" s="225"/>
      <c r="AF535" s="225"/>
      <c r="AG535" s="220"/>
      <c r="AH535" s="220"/>
      <c r="AI535" s="220"/>
      <c r="AJ535" s="220"/>
      <c r="AK535" s="220"/>
      <c r="AL535" s="220"/>
      <c r="AM535" s="220"/>
      <c r="AN535" s="220"/>
      <c r="AO535" s="220"/>
      <c r="AP535" s="220"/>
      <c r="AQ535" s="224"/>
      <c r="AR535" s="224"/>
      <c r="AS535" s="224"/>
      <c r="AT535" s="224"/>
      <c r="AU535" s="224"/>
      <c r="AV535" s="224"/>
      <c r="AW535" s="224"/>
      <c r="AX535" s="224"/>
      <c r="AY535" s="224"/>
      <c r="AZ535" s="284"/>
      <c r="BA535" s="284"/>
      <c r="BB535" s="284"/>
      <c r="BC535" s="284"/>
      <c r="BD535" s="284"/>
      <c r="BE535" s="284"/>
      <c r="BF535" s="284"/>
      <c r="BG535" s="284"/>
      <c r="BH535" s="284"/>
      <c r="BI535" s="284"/>
      <c r="BJ535" s="284"/>
      <c r="BK535" s="284"/>
    </row>
    <row r="536" ht="14.25" customHeight="1">
      <c r="A536" s="219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5"/>
      <c r="AA536" s="225"/>
      <c r="AB536" s="225"/>
      <c r="AC536" s="225"/>
      <c r="AD536" s="225"/>
      <c r="AE536" s="225"/>
      <c r="AF536" s="225"/>
      <c r="AG536" s="220"/>
      <c r="AH536" s="220"/>
      <c r="AI536" s="220"/>
      <c r="AJ536" s="220"/>
      <c r="AK536" s="220"/>
      <c r="AL536" s="220"/>
      <c r="AM536" s="220"/>
      <c r="AN536" s="220"/>
      <c r="AO536" s="220"/>
      <c r="AP536" s="220"/>
      <c r="AQ536" s="224"/>
      <c r="AR536" s="224"/>
      <c r="AS536" s="224"/>
      <c r="AT536" s="224"/>
      <c r="AU536" s="224"/>
      <c r="AV536" s="224"/>
      <c r="AW536" s="224"/>
      <c r="AX536" s="224"/>
      <c r="AY536" s="224"/>
      <c r="AZ536" s="284"/>
      <c r="BA536" s="284"/>
      <c r="BB536" s="284"/>
      <c r="BC536" s="284"/>
      <c r="BD536" s="284"/>
      <c r="BE536" s="284"/>
      <c r="BF536" s="284"/>
      <c r="BG536" s="284"/>
      <c r="BH536" s="284"/>
      <c r="BI536" s="284"/>
      <c r="BJ536" s="284"/>
      <c r="BK536" s="284"/>
    </row>
    <row r="537" ht="14.25" customHeight="1">
      <c r="A537" s="219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5"/>
      <c r="AA537" s="225"/>
      <c r="AB537" s="225"/>
      <c r="AC537" s="225"/>
      <c r="AD537" s="225"/>
      <c r="AE537" s="225"/>
      <c r="AF537" s="225"/>
      <c r="AG537" s="220"/>
      <c r="AH537" s="220"/>
      <c r="AI537" s="220"/>
      <c r="AJ537" s="220"/>
      <c r="AK537" s="220"/>
      <c r="AL537" s="220"/>
      <c r="AM537" s="220"/>
      <c r="AN537" s="220"/>
      <c r="AO537" s="220"/>
      <c r="AP537" s="220"/>
      <c r="AQ537" s="224"/>
      <c r="AR537" s="224"/>
      <c r="AS537" s="224"/>
      <c r="AT537" s="224"/>
      <c r="AU537" s="224"/>
      <c r="AV537" s="224"/>
      <c r="AW537" s="224"/>
      <c r="AX537" s="224"/>
      <c r="AY537" s="224"/>
      <c r="AZ537" s="284"/>
      <c r="BA537" s="284"/>
      <c r="BB537" s="284"/>
      <c r="BC537" s="284"/>
      <c r="BD537" s="284"/>
      <c r="BE537" s="284"/>
      <c r="BF537" s="284"/>
      <c r="BG537" s="284"/>
      <c r="BH537" s="284"/>
      <c r="BI537" s="284"/>
      <c r="BJ537" s="284"/>
      <c r="BK537" s="284"/>
    </row>
    <row r="538" ht="14.25" customHeight="1">
      <c r="A538" s="219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5"/>
      <c r="AA538" s="225"/>
      <c r="AB538" s="225"/>
      <c r="AC538" s="225"/>
      <c r="AD538" s="225"/>
      <c r="AE538" s="225"/>
      <c r="AF538" s="225"/>
      <c r="AG538" s="220"/>
      <c r="AH538" s="220"/>
      <c r="AI538" s="220"/>
      <c r="AJ538" s="220"/>
      <c r="AK538" s="220"/>
      <c r="AL538" s="220"/>
      <c r="AM538" s="220"/>
      <c r="AN538" s="220"/>
      <c r="AO538" s="220"/>
      <c r="AP538" s="220"/>
      <c r="AQ538" s="224"/>
      <c r="AR538" s="224"/>
      <c r="AS538" s="224"/>
      <c r="AT538" s="224"/>
      <c r="AU538" s="224"/>
      <c r="AV538" s="224"/>
      <c r="AW538" s="224"/>
      <c r="AX538" s="224"/>
      <c r="AY538" s="224"/>
      <c r="AZ538" s="284"/>
      <c r="BA538" s="284"/>
      <c r="BB538" s="284"/>
      <c r="BC538" s="284"/>
      <c r="BD538" s="284"/>
      <c r="BE538" s="284"/>
      <c r="BF538" s="284"/>
      <c r="BG538" s="284"/>
      <c r="BH538" s="284"/>
      <c r="BI538" s="284"/>
      <c r="BJ538" s="284"/>
      <c r="BK538" s="284"/>
    </row>
    <row r="539" ht="14.25" customHeight="1">
      <c r="A539" s="219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5"/>
      <c r="AA539" s="225"/>
      <c r="AB539" s="225"/>
      <c r="AC539" s="225"/>
      <c r="AD539" s="225"/>
      <c r="AE539" s="225"/>
      <c r="AF539" s="225"/>
      <c r="AG539" s="220"/>
      <c r="AH539" s="220"/>
      <c r="AI539" s="220"/>
      <c r="AJ539" s="220"/>
      <c r="AK539" s="220"/>
      <c r="AL539" s="220"/>
      <c r="AM539" s="220"/>
      <c r="AN539" s="220"/>
      <c r="AO539" s="220"/>
      <c r="AP539" s="220"/>
      <c r="AQ539" s="224"/>
      <c r="AR539" s="224"/>
      <c r="AS539" s="224"/>
      <c r="AT539" s="224"/>
      <c r="AU539" s="224"/>
      <c r="AV539" s="224"/>
      <c r="AW539" s="224"/>
      <c r="AX539" s="224"/>
      <c r="AY539" s="224"/>
      <c r="AZ539" s="284"/>
      <c r="BA539" s="284"/>
      <c r="BB539" s="284"/>
      <c r="BC539" s="284"/>
      <c r="BD539" s="284"/>
      <c r="BE539" s="284"/>
      <c r="BF539" s="284"/>
      <c r="BG539" s="284"/>
      <c r="BH539" s="284"/>
      <c r="BI539" s="284"/>
      <c r="BJ539" s="284"/>
      <c r="BK539" s="284"/>
    </row>
    <row r="540" ht="14.25" customHeight="1">
      <c r="A540" s="219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5"/>
      <c r="AA540" s="225"/>
      <c r="AB540" s="225"/>
      <c r="AC540" s="225"/>
      <c r="AD540" s="225"/>
      <c r="AE540" s="225"/>
      <c r="AF540" s="225"/>
      <c r="AG540" s="220"/>
      <c r="AH540" s="220"/>
      <c r="AI540" s="220"/>
      <c r="AJ540" s="220"/>
      <c r="AK540" s="220"/>
      <c r="AL540" s="220"/>
      <c r="AM540" s="220"/>
      <c r="AN540" s="220"/>
      <c r="AO540" s="220"/>
      <c r="AP540" s="220"/>
      <c r="AQ540" s="224"/>
      <c r="AR540" s="224"/>
      <c r="AS540" s="224"/>
      <c r="AT540" s="224"/>
      <c r="AU540" s="224"/>
      <c r="AV540" s="224"/>
      <c r="AW540" s="224"/>
      <c r="AX540" s="224"/>
      <c r="AY540" s="224"/>
      <c r="AZ540" s="284"/>
      <c r="BA540" s="284"/>
      <c r="BB540" s="284"/>
      <c r="BC540" s="284"/>
      <c r="BD540" s="284"/>
      <c r="BE540" s="284"/>
      <c r="BF540" s="284"/>
      <c r="BG540" s="284"/>
      <c r="BH540" s="284"/>
      <c r="BI540" s="284"/>
      <c r="BJ540" s="284"/>
      <c r="BK540" s="284"/>
    </row>
    <row r="541" ht="14.25" customHeight="1">
      <c r="A541" s="219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5"/>
      <c r="AA541" s="225"/>
      <c r="AB541" s="225"/>
      <c r="AC541" s="225"/>
      <c r="AD541" s="225"/>
      <c r="AE541" s="225"/>
      <c r="AF541" s="225"/>
      <c r="AG541" s="220"/>
      <c r="AH541" s="220"/>
      <c r="AI541" s="220"/>
      <c r="AJ541" s="220"/>
      <c r="AK541" s="220"/>
      <c r="AL541" s="220"/>
      <c r="AM541" s="220"/>
      <c r="AN541" s="220"/>
      <c r="AO541" s="220"/>
      <c r="AP541" s="220"/>
      <c r="AQ541" s="224"/>
      <c r="AR541" s="224"/>
      <c r="AS541" s="224"/>
      <c r="AT541" s="224"/>
      <c r="AU541" s="224"/>
      <c r="AV541" s="224"/>
      <c r="AW541" s="224"/>
      <c r="AX541" s="224"/>
      <c r="AY541" s="224"/>
      <c r="AZ541" s="284"/>
      <c r="BA541" s="284"/>
      <c r="BB541" s="284"/>
      <c r="BC541" s="284"/>
      <c r="BD541" s="284"/>
      <c r="BE541" s="284"/>
      <c r="BF541" s="284"/>
      <c r="BG541" s="284"/>
      <c r="BH541" s="284"/>
      <c r="BI541" s="284"/>
      <c r="BJ541" s="284"/>
      <c r="BK541" s="284"/>
    </row>
    <row r="542" ht="14.25" customHeight="1">
      <c r="A542" s="219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5"/>
      <c r="AA542" s="225"/>
      <c r="AB542" s="225"/>
      <c r="AC542" s="225"/>
      <c r="AD542" s="225"/>
      <c r="AE542" s="225"/>
      <c r="AF542" s="225"/>
      <c r="AG542" s="220"/>
      <c r="AH542" s="220"/>
      <c r="AI542" s="220"/>
      <c r="AJ542" s="220"/>
      <c r="AK542" s="220"/>
      <c r="AL542" s="220"/>
      <c r="AM542" s="220"/>
      <c r="AN542" s="220"/>
      <c r="AO542" s="220"/>
      <c r="AP542" s="220"/>
      <c r="AQ542" s="224"/>
      <c r="AR542" s="224"/>
      <c r="AS542" s="224"/>
      <c r="AT542" s="224"/>
      <c r="AU542" s="224"/>
      <c r="AV542" s="224"/>
      <c r="AW542" s="224"/>
      <c r="AX542" s="224"/>
      <c r="AY542" s="224"/>
      <c r="AZ542" s="284"/>
      <c r="BA542" s="284"/>
      <c r="BB542" s="284"/>
      <c r="BC542" s="284"/>
      <c r="BD542" s="284"/>
      <c r="BE542" s="284"/>
      <c r="BF542" s="284"/>
      <c r="BG542" s="284"/>
      <c r="BH542" s="284"/>
      <c r="BI542" s="284"/>
      <c r="BJ542" s="284"/>
      <c r="BK542" s="284"/>
    </row>
    <row r="543" ht="14.25" customHeight="1">
      <c r="A543" s="219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5"/>
      <c r="AA543" s="225"/>
      <c r="AB543" s="225"/>
      <c r="AC543" s="225"/>
      <c r="AD543" s="225"/>
      <c r="AE543" s="225"/>
      <c r="AF543" s="225"/>
      <c r="AG543" s="220"/>
      <c r="AH543" s="220"/>
      <c r="AI543" s="220"/>
      <c r="AJ543" s="220"/>
      <c r="AK543" s="220"/>
      <c r="AL543" s="220"/>
      <c r="AM543" s="220"/>
      <c r="AN543" s="220"/>
      <c r="AO543" s="220"/>
      <c r="AP543" s="220"/>
      <c r="AQ543" s="224"/>
      <c r="AR543" s="224"/>
      <c r="AS543" s="224"/>
      <c r="AT543" s="224"/>
      <c r="AU543" s="224"/>
      <c r="AV543" s="224"/>
      <c r="AW543" s="224"/>
      <c r="AX543" s="224"/>
      <c r="AY543" s="224"/>
      <c r="AZ543" s="284"/>
      <c r="BA543" s="284"/>
      <c r="BB543" s="284"/>
      <c r="BC543" s="284"/>
      <c r="BD543" s="284"/>
      <c r="BE543" s="284"/>
      <c r="BF543" s="284"/>
      <c r="BG543" s="284"/>
      <c r="BH543" s="284"/>
      <c r="BI543" s="284"/>
      <c r="BJ543" s="284"/>
      <c r="BK543" s="284"/>
    </row>
    <row r="544" ht="14.25" customHeight="1">
      <c r="A544" s="219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5"/>
      <c r="AA544" s="225"/>
      <c r="AB544" s="225"/>
      <c r="AC544" s="225"/>
      <c r="AD544" s="225"/>
      <c r="AE544" s="225"/>
      <c r="AF544" s="225"/>
      <c r="AG544" s="220"/>
      <c r="AH544" s="220"/>
      <c r="AI544" s="220"/>
      <c r="AJ544" s="220"/>
      <c r="AK544" s="220"/>
      <c r="AL544" s="220"/>
      <c r="AM544" s="220"/>
      <c r="AN544" s="220"/>
      <c r="AO544" s="220"/>
      <c r="AP544" s="220"/>
      <c r="AQ544" s="224"/>
      <c r="AR544" s="224"/>
      <c r="AS544" s="224"/>
      <c r="AT544" s="224"/>
      <c r="AU544" s="224"/>
      <c r="AV544" s="224"/>
      <c r="AW544" s="224"/>
      <c r="AX544" s="224"/>
      <c r="AY544" s="224"/>
      <c r="AZ544" s="284"/>
      <c r="BA544" s="284"/>
      <c r="BB544" s="284"/>
      <c r="BC544" s="284"/>
      <c r="BD544" s="284"/>
      <c r="BE544" s="284"/>
      <c r="BF544" s="284"/>
      <c r="BG544" s="284"/>
      <c r="BH544" s="284"/>
      <c r="BI544" s="284"/>
      <c r="BJ544" s="284"/>
      <c r="BK544" s="284"/>
    </row>
    <row r="545" ht="14.25" customHeight="1">
      <c r="A545" s="219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5"/>
      <c r="AA545" s="225"/>
      <c r="AB545" s="225"/>
      <c r="AC545" s="225"/>
      <c r="AD545" s="225"/>
      <c r="AE545" s="225"/>
      <c r="AF545" s="225"/>
      <c r="AG545" s="220"/>
      <c r="AH545" s="220"/>
      <c r="AI545" s="220"/>
      <c r="AJ545" s="220"/>
      <c r="AK545" s="220"/>
      <c r="AL545" s="220"/>
      <c r="AM545" s="220"/>
      <c r="AN545" s="220"/>
      <c r="AO545" s="220"/>
      <c r="AP545" s="220"/>
      <c r="AQ545" s="224"/>
      <c r="AR545" s="224"/>
      <c r="AS545" s="224"/>
      <c r="AT545" s="224"/>
      <c r="AU545" s="224"/>
      <c r="AV545" s="224"/>
      <c r="AW545" s="224"/>
      <c r="AX545" s="224"/>
      <c r="AY545" s="224"/>
      <c r="AZ545" s="284"/>
      <c r="BA545" s="284"/>
      <c r="BB545" s="284"/>
      <c r="BC545" s="284"/>
      <c r="BD545" s="284"/>
      <c r="BE545" s="284"/>
      <c r="BF545" s="284"/>
      <c r="BG545" s="284"/>
      <c r="BH545" s="284"/>
      <c r="BI545" s="284"/>
      <c r="BJ545" s="284"/>
      <c r="BK545" s="284"/>
    </row>
    <row r="546" ht="14.25" customHeight="1">
      <c r="A546" s="219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5"/>
      <c r="AA546" s="225"/>
      <c r="AB546" s="225"/>
      <c r="AC546" s="225"/>
      <c r="AD546" s="225"/>
      <c r="AE546" s="225"/>
      <c r="AF546" s="225"/>
      <c r="AG546" s="220"/>
      <c r="AH546" s="220"/>
      <c r="AI546" s="220"/>
      <c r="AJ546" s="220"/>
      <c r="AK546" s="220"/>
      <c r="AL546" s="220"/>
      <c r="AM546" s="220"/>
      <c r="AN546" s="220"/>
      <c r="AO546" s="220"/>
      <c r="AP546" s="220"/>
      <c r="AQ546" s="224"/>
      <c r="AR546" s="224"/>
      <c r="AS546" s="224"/>
      <c r="AT546" s="224"/>
      <c r="AU546" s="224"/>
      <c r="AV546" s="224"/>
      <c r="AW546" s="224"/>
      <c r="AX546" s="224"/>
      <c r="AY546" s="224"/>
      <c r="AZ546" s="284"/>
      <c r="BA546" s="284"/>
      <c r="BB546" s="284"/>
      <c r="BC546" s="284"/>
      <c r="BD546" s="284"/>
      <c r="BE546" s="284"/>
      <c r="BF546" s="284"/>
      <c r="BG546" s="284"/>
      <c r="BH546" s="284"/>
      <c r="BI546" s="284"/>
      <c r="BJ546" s="284"/>
      <c r="BK546" s="284"/>
    </row>
    <row r="547" ht="14.25" customHeight="1">
      <c r="A547" s="219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5"/>
      <c r="AA547" s="225"/>
      <c r="AB547" s="225"/>
      <c r="AC547" s="225"/>
      <c r="AD547" s="225"/>
      <c r="AE547" s="225"/>
      <c r="AF547" s="225"/>
      <c r="AG547" s="220"/>
      <c r="AH547" s="220"/>
      <c r="AI547" s="220"/>
      <c r="AJ547" s="220"/>
      <c r="AK547" s="220"/>
      <c r="AL547" s="220"/>
      <c r="AM547" s="220"/>
      <c r="AN547" s="220"/>
      <c r="AO547" s="220"/>
      <c r="AP547" s="220"/>
      <c r="AQ547" s="224"/>
      <c r="AR547" s="224"/>
      <c r="AS547" s="224"/>
      <c r="AT547" s="224"/>
      <c r="AU547" s="224"/>
      <c r="AV547" s="224"/>
      <c r="AW547" s="224"/>
      <c r="AX547" s="224"/>
      <c r="AY547" s="224"/>
      <c r="AZ547" s="284"/>
      <c r="BA547" s="284"/>
      <c r="BB547" s="284"/>
      <c r="BC547" s="284"/>
      <c r="BD547" s="284"/>
      <c r="BE547" s="284"/>
      <c r="BF547" s="284"/>
      <c r="BG547" s="284"/>
      <c r="BH547" s="284"/>
      <c r="BI547" s="284"/>
      <c r="BJ547" s="284"/>
      <c r="BK547" s="284"/>
    </row>
    <row r="548" ht="14.25" customHeight="1">
      <c r="A548" s="219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5"/>
      <c r="AA548" s="225"/>
      <c r="AB548" s="225"/>
      <c r="AC548" s="225"/>
      <c r="AD548" s="225"/>
      <c r="AE548" s="225"/>
      <c r="AF548" s="225"/>
      <c r="AG548" s="220"/>
      <c r="AH548" s="220"/>
      <c r="AI548" s="220"/>
      <c r="AJ548" s="220"/>
      <c r="AK548" s="220"/>
      <c r="AL548" s="220"/>
      <c r="AM548" s="220"/>
      <c r="AN548" s="220"/>
      <c r="AO548" s="220"/>
      <c r="AP548" s="220"/>
      <c r="AQ548" s="224"/>
      <c r="AR548" s="224"/>
      <c r="AS548" s="224"/>
      <c r="AT548" s="224"/>
      <c r="AU548" s="224"/>
      <c r="AV548" s="224"/>
      <c r="AW548" s="224"/>
      <c r="AX548" s="224"/>
      <c r="AY548" s="224"/>
      <c r="AZ548" s="284"/>
      <c r="BA548" s="284"/>
      <c r="BB548" s="284"/>
      <c r="BC548" s="284"/>
      <c r="BD548" s="284"/>
      <c r="BE548" s="284"/>
      <c r="BF548" s="284"/>
      <c r="BG548" s="284"/>
      <c r="BH548" s="284"/>
      <c r="BI548" s="284"/>
      <c r="BJ548" s="284"/>
      <c r="BK548" s="284"/>
    </row>
    <row r="549" ht="14.25" customHeight="1">
      <c r="A549" s="219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5"/>
      <c r="AA549" s="225"/>
      <c r="AB549" s="225"/>
      <c r="AC549" s="225"/>
      <c r="AD549" s="225"/>
      <c r="AE549" s="225"/>
      <c r="AF549" s="225"/>
      <c r="AG549" s="220"/>
      <c r="AH549" s="220"/>
      <c r="AI549" s="220"/>
      <c r="AJ549" s="220"/>
      <c r="AK549" s="220"/>
      <c r="AL549" s="220"/>
      <c r="AM549" s="220"/>
      <c r="AN549" s="220"/>
      <c r="AO549" s="220"/>
      <c r="AP549" s="220"/>
      <c r="AQ549" s="224"/>
      <c r="AR549" s="224"/>
      <c r="AS549" s="224"/>
      <c r="AT549" s="224"/>
      <c r="AU549" s="224"/>
      <c r="AV549" s="224"/>
      <c r="AW549" s="224"/>
      <c r="AX549" s="224"/>
      <c r="AY549" s="224"/>
      <c r="AZ549" s="284"/>
      <c r="BA549" s="284"/>
      <c r="BB549" s="284"/>
      <c r="BC549" s="284"/>
      <c r="BD549" s="284"/>
      <c r="BE549" s="284"/>
      <c r="BF549" s="284"/>
      <c r="BG549" s="284"/>
      <c r="BH549" s="284"/>
      <c r="BI549" s="284"/>
      <c r="BJ549" s="284"/>
      <c r="BK549" s="284"/>
    </row>
    <row r="550" ht="14.25" customHeight="1">
      <c r="A550" s="219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5"/>
      <c r="AA550" s="225"/>
      <c r="AB550" s="225"/>
      <c r="AC550" s="225"/>
      <c r="AD550" s="225"/>
      <c r="AE550" s="225"/>
      <c r="AF550" s="225"/>
      <c r="AG550" s="220"/>
      <c r="AH550" s="220"/>
      <c r="AI550" s="220"/>
      <c r="AJ550" s="220"/>
      <c r="AK550" s="220"/>
      <c r="AL550" s="220"/>
      <c r="AM550" s="220"/>
      <c r="AN550" s="220"/>
      <c r="AO550" s="220"/>
      <c r="AP550" s="220"/>
      <c r="AQ550" s="224"/>
      <c r="AR550" s="224"/>
      <c r="AS550" s="224"/>
      <c r="AT550" s="224"/>
      <c r="AU550" s="224"/>
      <c r="AV550" s="224"/>
      <c r="AW550" s="224"/>
      <c r="AX550" s="224"/>
      <c r="AY550" s="224"/>
      <c r="AZ550" s="284"/>
      <c r="BA550" s="284"/>
      <c r="BB550" s="284"/>
      <c r="BC550" s="284"/>
      <c r="BD550" s="284"/>
      <c r="BE550" s="284"/>
      <c r="BF550" s="284"/>
      <c r="BG550" s="284"/>
      <c r="BH550" s="284"/>
      <c r="BI550" s="284"/>
      <c r="BJ550" s="284"/>
      <c r="BK550" s="284"/>
    </row>
    <row r="551" ht="14.25" customHeight="1">
      <c r="A551" s="219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5"/>
      <c r="AA551" s="225"/>
      <c r="AB551" s="225"/>
      <c r="AC551" s="225"/>
      <c r="AD551" s="225"/>
      <c r="AE551" s="225"/>
      <c r="AF551" s="225"/>
      <c r="AG551" s="220"/>
      <c r="AH551" s="220"/>
      <c r="AI551" s="220"/>
      <c r="AJ551" s="220"/>
      <c r="AK551" s="220"/>
      <c r="AL551" s="220"/>
      <c r="AM551" s="220"/>
      <c r="AN551" s="220"/>
      <c r="AO551" s="220"/>
      <c r="AP551" s="220"/>
      <c r="AQ551" s="224"/>
      <c r="AR551" s="224"/>
      <c r="AS551" s="224"/>
      <c r="AT551" s="224"/>
      <c r="AU551" s="224"/>
      <c r="AV551" s="224"/>
      <c r="AW551" s="224"/>
      <c r="AX551" s="224"/>
      <c r="AY551" s="224"/>
      <c r="AZ551" s="284"/>
      <c r="BA551" s="284"/>
      <c r="BB551" s="284"/>
      <c r="BC551" s="284"/>
      <c r="BD551" s="284"/>
      <c r="BE551" s="284"/>
      <c r="BF551" s="284"/>
      <c r="BG551" s="284"/>
      <c r="BH551" s="284"/>
      <c r="BI551" s="284"/>
      <c r="BJ551" s="284"/>
      <c r="BK551" s="284"/>
    </row>
    <row r="552" ht="14.25" customHeight="1">
      <c r="A552" s="219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5"/>
      <c r="AA552" s="225"/>
      <c r="AB552" s="225"/>
      <c r="AC552" s="225"/>
      <c r="AD552" s="225"/>
      <c r="AE552" s="225"/>
      <c r="AF552" s="225"/>
      <c r="AG552" s="220"/>
      <c r="AH552" s="220"/>
      <c r="AI552" s="220"/>
      <c r="AJ552" s="220"/>
      <c r="AK552" s="220"/>
      <c r="AL552" s="220"/>
      <c r="AM552" s="220"/>
      <c r="AN552" s="220"/>
      <c r="AO552" s="220"/>
      <c r="AP552" s="220"/>
      <c r="AQ552" s="224"/>
      <c r="AR552" s="224"/>
      <c r="AS552" s="224"/>
      <c r="AT552" s="224"/>
      <c r="AU552" s="224"/>
      <c r="AV552" s="224"/>
      <c r="AW552" s="224"/>
      <c r="AX552" s="224"/>
      <c r="AY552" s="224"/>
      <c r="AZ552" s="284"/>
      <c r="BA552" s="284"/>
      <c r="BB552" s="284"/>
      <c r="BC552" s="284"/>
      <c r="BD552" s="284"/>
      <c r="BE552" s="284"/>
      <c r="BF552" s="284"/>
      <c r="BG552" s="284"/>
      <c r="BH552" s="284"/>
      <c r="BI552" s="284"/>
      <c r="BJ552" s="284"/>
      <c r="BK552" s="284"/>
    </row>
    <row r="553" ht="14.25" customHeight="1">
      <c r="A553" s="219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5"/>
      <c r="AA553" s="225"/>
      <c r="AB553" s="225"/>
      <c r="AC553" s="225"/>
      <c r="AD553" s="225"/>
      <c r="AE553" s="225"/>
      <c r="AF553" s="225"/>
      <c r="AG553" s="220"/>
      <c r="AH553" s="220"/>
      <c r="AI553" s="220"/>
      <c r="AJ553" s="220"/>
      <c r="AK553" s="220"/>
      <c r="AL553" s="220"/>
      <c r="AM553" s="220"/>
      <c r="AN553" s="220"/>
      <c r="AO553" s="220"/>
      <c r="AP553" s="220"/>
      <c r="AQ553" s="224"/>
      <c r="AR553" s="224"/>
      <c r="AS553" s="224"/>
      <c r="AT553" s="224"/>
      <c r="AU553" s="224"/>
      <c r="AV553" s="224"/>
      <c r="AW553" s="224"/>
      <c r="AX553" s="224"/>
      <c r="AY553" s="224"/>
      <c r="AZ553" s="284"/>
      <c r="BA553" s="284"/>
      <c r="BB553" s="284"/>
      <c r="BC553" s="284"/>
      <c r="BD553" s="284"/>
      <c r="BE553" s="284"/>
      <c r="BF553" s="284"/>
      <c r="BG553" s="284"/>
      <c r="BH553" s="284"/>
      <c r="BI553" s="284"/>
      <c r="BJ553" s="284"/>
      <c r="BK553" s="284"/>
    </row>
    <row r="554" ht="14.25" customHeight="1">
      <c r="A554" s="219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5"/>
      <c r="AA554" s="225"/>
      <c r="AB554" s="225"/>
      <c r="AC554" s="225"/>
      <c r="AD554" s="225"/>
      <c r="AE554" s="225"/>
      <c r="AF554" s="225"/>
      <c r="AG554" s="220"/>
      <c r="AH554" s="220"/>
      <c r="AI554" s="220"/>
      <c r="AJ554" s="220"/>
      <c r="AK554" s="220"/>
      <c r="AL554" s="220"/>
      <c r="AM554" s="220"/>
      <c r="AN554" s="220"/>
      <c r="AO554" s="220"/>
      <c r="AP554" s="220"/>
      <c r="AQ554" s="224"/>
      <c r="AR554" s="224"/>
      <c r="AS554" s="224"/>
      <c r="AT554" s="224"/>
      <c r="AU554" s="224"/>
      <c r="AV554" s="224"/>
      <c r="AW554" s="224"/>
      <c r="AX554" s="224"/>
      <c r="AY554" s="224"/>
      <c r="AZ554" s="284"/>
      <c r="BA554" s="284"/>
      <c r="BB554" s="284"/>
      <c r="BC554" s="284"/>
      <c r="BD554" s="284"/>
      <c r="BE554" s="284"/>
      <c r="BF554" s="284"/>
      <c r="BG554" s="284"/>
      <c r="BH554" s="284"/>
      <c r="BI554" s="284"/>
      <c r="BJ554" s="284"/>
      <c r="BK554" s="284"/>
    </row>
    <row r="555" ht="14.25" customHeight="1">
      <c r="A555" s="219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5"/>
      <c r="AA555" s="225"/>
      <c r="AB555" s="225"/>
      <c r="AC555" s="225"/>
      <c r="AD555" s="225"/>
      <c r="AE555" s="225"/>
      <c r="AF555" s="225"/>
      <c r="AG555" s="220"/>
      <c r="AH555" s="220"/>
      <c r="AI555" s="220"/>
      <c r="AJ555" s="220"/>
      <c r="AK555" s="220"/>
      <c r="AL555" s="220"/>
      <c r="AM555" s="220"/>
      <c r="AN555" s="220"/>
      <c r="AO555" s="220"/>
      <c r="AP555" s="220"/>
      <c r="AQ555" s="224"/>
      <c r="AR555" s="224"/>
      <c r="AS555" s="224"/>
      <c r="AT555" s="224"/>
      <c r="AU555" s="224"/>
      <c r="AV555" s="224"/>
      <c r="AW555" s="224"/>
      <c r="AX555" s="224"/>
      <c r="AY555" s="224"/>
      <c r="AZ555" s="284"/>
      <c r="BA555" s="284"/>
      <c r="BB555" s="284"/>
      <c r="BC555" s="284"/>
      <c r="BD555" s="284"/>
      <c r="BE555" s="284"/>
      <c r="BF555" s="284"/>
      <c r="BG555" s="284"/>
      <c r="BH555" s="284"/>
      <c r="BI555" s="284"/>
      <c r="BJ555" s="284"/>
      <c r="BK555" s="284"/>
    </row>
    <row r="556" ht="14.25" customHeight="1">
      <c r="A556" s="219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5"/>
      <c r="AA556" s="225"/>
      <c r="AB556" s="225"/>
      <c r="AC556" s="225"/>
      <c r="AD556" s="225"/>
      <c r="AE556" s="225"/>
      <c r="AF556" s="225"/>
      <c r="AG556" s="220"/>
      <c r="AH556" s="220"/>
      <c r="AI556" s="220"/>
      <c r="AJ556" s="220"/>
      <c r="AK556" s="220"/>
      <c r="AL556" s="220"/>
      <c r="AM556" s="220"/>
      <c r="AN556" s="220"/>
      <c r="AO556" s="220"/>
      <c r="AP556" s="220"/>
      <c r="AQ556" s="224"/>
      <c r="AR556" s="224"/>
      <c r="AS556" s="224"/>
      <c r="AT556" s="224"/>
      <c r="AU556" s="224"/>
      <c r="AV556" s="224"/>
      <c r="AW556" s="224"/>
      <c r="AX556" s="224"/>
      <c r="AY556" s="224"/>
      <c r="AZ556" s="284"/>
      <c r="BA556" s="284"/>
      <c r="BB556" s="284"/>
      <c r="BC556" s="284"/>
      <c r="BD556" s="284"/>
      <c r="BE556" s="284"/>
      <c r="BF556" s="284"/>
      <c r="BG556" s="284"/>
      <c r="BH556" s="284"/>
      <c r="BI556" s="284"/>
      <c r="BJ556" s="284"/>
      <c r="BK556" s="284"/>
    </row>
    <row r="557" ht="14.25" customHeight="1">
      <c r="A557" s="219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5"/>
      <c r="AA557" s="225"/>
      <c r="AB557" s="225"/>
      <c r="AC557" s="225"/>
      <c r="AD557" s="225"/>
      <c r="AE557" s="225"/>
      <c r="AF557" s="225"/>
      <c r="AG557" s="220"/>
      <c r="AH557" s="220"/>
      <c r="AI557" s="220"/>
      <c r="AJ557" s="220"/>
      <c r="AK557" s="220"/>
      <c r="AL557" s="220"/>
      <c r="AM557" s="220"/>
      <c r="AN557" s="220"/>
      <c r="AO557" s="220"/>
      <c r="AP557" s="220"/>
      <c r="AQ557" s="224"/>
      <c r="AR557" s="224"/>
      <c r="AS557" s="224"/>
      <c r="AT557" s="224"/>
      <c r="AU557" s="224"/>
      <c r="AV557" s="224"/>
      <c r="AW557" s="224"/>
      <c r="AX557" s="224"/>
      <c r="AY557" s="224"/>
      <c r="AZ557" s="284"/>
      <c r="BA557" s="284"/>
      <c r="BB557" s="284"/>
      <c r="BC557" s="284"/>
      <c r="BD557" s="284"/>
      <c r="BE557" s="284"/>
      <c r="BF557" s="284"/>
      <c r="BG557" s="284"/>
      <c r="BH557" s="284"/>
      <c r="BI557" s="284"/>
      <c r="BJ557" s="284"/>
      <c r="BK557" s="284"/>
    </row>
    <row r="558" ht="14.25" customHeight="1">
      <c r="A558" s="219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5"/>
      <c r="AA558" s="225"/>
      <c r="AB558" s="225"/>
      <c r="AC558" s="225"/>
      <c r="AD558" s="225"/>
      <c r="AE558" s="225"/>
      <c r="AF558" s="225"/>
      <c r="AG558" s="220"/>
      <c r="AH558" s="220"/>
      <c r="AI558" s="220"/>
      <c r="AJ558" s="220"/>
      <c r="AK558" s="220"/>
      <c r="AL558" s="220"/>
      <c r="AM558" s="220"/>
      <c r="AN558" s="220"/>
      <c r="AO558" s="220"/>
      <c r="AP558" s="220"/>
      <c r="AQ558" s="224"/>
      <c r="AR558" s="224"/>
      <c r="AS558" s="224"/>
      <c r="AT558" s="224"/>
      <c r="AU558" s="224"/>
      <c r="AV558" s="224"/>
      <c r="AW558" s="224"/>
      <c r="AX558" s="224"/>
      <c r="AY558" s="224"/>
      <c r="AZ558" s="284"/>
      <c r="BA558" s="284"/>
      <c r="BB558" s="284"/>
      <c r="BC558" s="284"/>
      <c r="BD558" s="284"/>
      <c r="BE558" s="284"/>
      <c r="BF558" s="284"/>
      <c r="BG558" s="284"/>
      <c r="BH558" s="284"/>
      <c r="BI558" s="284"/>
      <c r="BJ558" s="284"/>
      <c r="BK558" s="284"/>
    </row>
    <row r="559" ht="14.25" customHeight="1">
      <c r="A559" s="219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5"/>
      <c r="AA559" s="225"/>
      <c r="AB559" s="225"/>
      <c r="AC559" s="225"/>
      <c r="AD559" s="225"/>
      <c r="AE559" s="225"/>
      <c r="AF559" s="225"/>
      <c r="AG559" s="220"/>
      <c r="AH559" s="220"/>
      <c r="AI559" s="220"/>
      <c r="AJ559" s="220"/>
      <c r="AK559" s="220"/>
      <c r="AL559" s="220"/>
      <c r="AM559" s="220"/>
      <c r="AN559" s="220"/>
      <c r="AO559" s="220"/>
      <c r="AP559" s="220"/>
      <c r="AQ559" s="224"/>
      <c r="AR559" s="224"/>
      <c r="AS559" s="224"/>
      <c r="AT559" s="224"/>
      <c r="AU559" s="224"/>
      <c r="AV559" s="224"/>
      <c r="AW559" s="224"/>
      <c r="AX559" s="224"/>
      <c r="AY559" s="224"/>
      <c r="AZ559" s="284"/>
      <c r="BA559" s="284"/>
      <c r="BB559" s="284"/>
      <c r="BC559" s="284"/>
      <c r="BD559" s="284"/>
      <c r="BE559" s="284"/>
      <c r="BF559" s="284"/>
      <c r="BG559" s="284"/>
      <c r="BH559" s="284"/>
      <c r="BI559" s="284"/>
      <c r="BJ559" s="284"/>
      <c r="BK559" s="284"/>
    </row>
    <row r="560" ht="14.25" customHeight="1">
      <c r="A560" s="219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5"/>
      <c r="AA560" s="225"/>
      <c r="AB560" s="225"/>
      <c r="AC560" s="225"/>
      <c r="AD560" s="225"/>
      <c r="AE560" s="225"/>
      <c r="AF560" s="225"/>
      <c r="AG560" s="220"/>
      <c r="AH560" s="220"/>
      <c r="AI560" s="220"/>
      <c r="AJ560" s="220"/>
      <c r="AK560" s="220"/>
      <c r="AL560" s="220"/>
      <c r="AM560" s="220"/>
      <c r="AN560" s="220"/>
      <c r="AO560" s="220"/>
      <c r="AP560" s="220"/>
      <c r="AQ560" s="224"/>
      <c r="AR560" s="224"/>
      <c r="AS560" s="224"/>
      <c r="AT560" s="224"/>
      <c r="AU560" s="224"/>
      <c r="AV560" s="224"/>
      <c r="AW560" s="224"/>
      <c r="AX560" s="224"/>
      <c r="AY560" s="224"/>
      <c r="AZ560" s="284"/>
      <c r="BA560" s="284"/>
      <c r="BB560" s="284"/>
      <c r="BC560" s="284"/>
      <c r="BD560" s="284"/>
      <c r="BE560" s="284"/>
      <c r="BF560" s="284"/>
      <c r="BG560" s="284"/>
      <c r="BH560" s="284"/>
      <c r="BI560" s="284"/>
      <c r="BJ560" s="284"/>
      <c r="BK560" s="284"/>
    </row>
    <row r="561" ht="14.25" customHeight="1">
      <c r="A561" s="219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5"/>
      <c r="AA561" s="225"/>
      <c r="AB561" s="225"/>
      <c r="AC561" s="225"/>
      <c r="AD561" s="225"/>
      <c r="AE561" s="225"/>
      <c r="AF561" s="225"/>
      <c r="AG561" s="220"/>
      <c r="AH561" s="220"/>
      <c r="AI561" s="220"/>
      <c r="AJ561" s="220"/>
      <c r="AK561" s="220"/>
      <c r="AL561" s="220"/>
      <c r="AM561" s="220"/>
      <c r="AN561" s="220"/>
      <c r="AO561" s="220"/>
      <c r="AP561" s="220"/>
      <c r="AQ561" s="224"/>
      <c r="AR561" s="224"/>
      <c r="AS561" s="224"/>
      <c r="AT561" s="224"/>
      <c r="AU561" s="224"/>
      <c r="AV561" s="224"/>
      <c r="AW561" s="224"/>
      <c r="AX561" s="224"/>
      <c r="AY561" s="224"/>
      <c r="AZ561" s="284"/>
      <c r="BA561" s="284"/>
      <c r="BB561" s="284"/>
      <c r="BC561" s="284"/>
      <c r="BD561" s="284"/>
      <c r="BE561" s="284"/>
      <c r="BF561" s="284"/>
      <c r="BG561" s="284"/>
      <c r="BH561" s="284"/>
      <c r="BI561" s="284"/>
      <c r="BJ561" s="284"/>
      <c r="BK561" s="284"/>
    </row>
    <row r="562" ht="14.25" customHeight="1">
      <c r="A562" s="219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5"/>
      <c r="AA562" s="225"/>
      <c r="AB562" s="225"/>
      <c r="AC562" s="225"/>
      <c r="AD562" s="225"/>
      <c r="AE562" s="225"/>
      <c r="AF562" s="225"/>
      <c r="AG562" s="220"/>
      <c r="AH562" s="220"/>
      <c r="AI562" s="220"/>
      <c r="AJ562" s="220"/>
      <c r="AK562" s="220"/>
      <c r="AL562" s="220"/>
      <c r="AM562" s="220"/>
      <c r="AN562" s="220"/>
      <c r="AO562" s="220"/>
      <c r="AP562" s="220"/>
      <c r="AQ562" s="224"/>
      <c r="AR562" s="224"/>
      <c r="AS562" s="224"/>
      <c r="AT562" s="224"/>
      <c r="AU562" s="224"/>
      <c r="AV562" s="224"/>
      <c r="AW562" s="224"/>
      <c r="AX562" s="224"/>
      <c r="AY562" s="224"/>
      <c r="AZ562" s="284"/>
      <c r="BA562" s="284"/>
      <c r="BB562" s="284"/>
      <c r="BC562" s="284"/>
      <c r="BD562" s="284"/>
      <c r="BE562" s="284"/>
      <c r="BF562" s="284"/>
      <c r="BG562" s="284"/>
      <c r="BH562" s="284"/>
      <c r="BI562" s="284"/>
      <c r="BJ562" s="284"/>
      <c r="BK562" s="284"/>
    </row>
    <row r="563" ht="14.25" customHeight="1">
      <c r="A563" s="219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5"/>
      <c r="AA563" s="225"/>
      <c r="AB563" s="225"/>
      <c r="AC563" s="225"/>
      <c r="AD563" s="225"/>
      <c r="AE563" s="225"/>
      <c r="AF563" s="225"/>
      <c r="AG563" s="220"/>
      <c r="AH563" s="220"/>
      <c r="AI563" s="220"/>
      <c r="AJ563" s="220"/>
      <c r="AK563" s="220"/>
      <c r="AL563" s="220"/>
      <c r="AM563" s="220"/>
      <c r="AN563" s="220"/>
      <c r="AO563" s="220"/>
      <c r="AP563" s="220"/>
      <c r="AQ563" s="224"/>
      <c r="AR563" s="224"/>
      <c r="AS563" s="224"/>
      <c r="AT563" s="224"/>
      <c r="AU563" s="224"/>
      <c r="AV563" s="224"/>
      <c r="AW563" s="224"/>
      <c r="AX563" s="224"/>
      <c r="AY563" s="224"/>
      <c r="AZ563" s="284"/>
      <c r="BA563" s="284"/>
      <c r="BB563" s="284"/>
      <c r="BC563" s="284"/>
      <c r="BD563" s="284"/>
      <c r="BE563" s="284"/>
      <c r="BF563" s="284"/>
      <c r="BG563" s="284"/>
      <c r="BH563" s="284"/>
      <c r="BI563" s="284"/>
      <c r="BJ563" s="284"/>
      <c r="BK563" s="284"/>
    </row>
    <row r="564" ht="14.25" customHeight="1">
      <c r="A564" s="219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5"/>
      <c r="AA564" s="225"/>
      <c r="AB564" s="225"/>
      <c r="AC564" s="225"/>
      <c r="AD564" s="225"/>
      <c r="AE564" s="225"/>
      <c r="AF564" s="225"/>
      <c r="AG564" s="220"/>
      <c r="AH564" s="220"/>
      <c r="AI564" s="220"/>
      <c r="AJ564" s="220"/>
      <c r="AK564" s="220"/>
      <c r="AL564" s="220"/>
      <c r="AM564" s="220"/>
      <c r="AN564" s="220"/>
      <c r="AO564" s="220"/>
      <c r="AP564" s="220"/>
      <c r="AQ564" s="224"/>
      <c r="AR564" s="224"/>
      <c r="AS564" s="224"/>
      <c r="AT564" s="224"/>
      <c r="AU564" s="224"/>
      <c r="AV564" s="224"/>
      <c r="AW564" s="224"/>
      <c r="AX564" s="224"/>
      <c r="AY564" s="224"/>
      <c r="AZ564" s="284"/>
      <c r="BA564" s="284"/>
      <c r="BB564" s="284"/>
      <c r="BC564" s="284"/>
      <c r="BD564" s="284"/>
      <c r="BE564" s="284"/>
      <c r="BF564" s="284"/>
      <c r="BG564" s="284"/>
      <c r="BH564" s="284"/>
      <c r="BI564" s="284"/>
      <c r="BJ564" s="284"/>
      <c r="BK564" s="284"/>
    </row>
    <row r="565" ht="14.25" customHeight="1">
      <c r="A565" s="219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5"/>
      <c r="AA565" s="225"/>
      <c r="AB565" s="225"/>
      <c r="AC565" s="225"/>
      <c r="AD565" s="225"/>
      <c r="AE565" s="225"/>
      <c r="AF565" s="225"/>
      <c r="AG565" s="220"/>
      <c r="AH565" s="220"/>
      <c r="AI565" s="220"/>
      <c r="AJ565" s="220"/>
      <c r="AK565" s="220"/>
      <c r="AL565" s="220"/>
      <c r="AM565" s="220"/>
      <c r="AN565" s="220"/>
      <c r="AO565" s="220"/>
      <c r="AP565" s="220"/>
      <c r="AQ565" s="224"/>
      <c r="AR565" s="224"/>
      <c r="AS565" s="224"/>
      <c r="AT565" s="224"/>
      <c r="AU565" s="224"/>
      <c r="AV565" s="224"/>
      <c r="AW565" s="224"/>
      <c r="AX565" s="224"/>
      <c r="AY565" s="224"/>
      <c r="AZ565" s="284"/>
      <c r="BA565" s="284"/>
      <c r="BB565" s="284"/>
      <c r="BC565" s="284"/>
      <c r="BD565" s="284"/>
      <c r="BE565" s="284"/>
      <c r="BF565" s="284"/>
      <c r="BG565" s="284"/>
      <c r="BH565" s="284"/>
      <c r="BI565" s="284"/>
      <c r="BJ565" s="284"/>
      <c r="BK565" s="284"/>
    </row>
    <row r="566" ht="14.25" customHeight="1">
      <c r="A566" s="219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5"/>
      <c r="AA566" s="225"/>
      <c r="AB566" s="225"/>
      <c r="AC566" s="225"/>
      <c r="AD566" s="225"/>
      <c r="AE566" s="225"/>
      <c r="AF566" s="225"/>
      <c r="AG566" s="220"/>
      <c r="AH566" s="220"/>
      <c r="AI566" s="220"/>
      <c r="AJ566" s="220"/>
      <c r="AK566" s="220"/>
      <c r="AL566" s="220"/>
      <c r="AM566" s="220"/>
      <c r="AN566" s="220"/>
      <c r="AO566" s="220"/>
      <c r="AP566" s="220"/>
      <c r="AQ566" s="224"/>
      <c r="AR566" s="224"/>
      <c r="AS566" s="224"/>
      <c r="AT566" s="224"/>
      <c r="AU566" s="224"/>
      <c r="AV566" s="224"/>
      <c r="AW566" s="224"/>
      <c r="AX566" s="224"/>
      <c r="AY566" s="224"/>
      <c r="AZ566" s="284"/>
      <c r="BA566" s="284"/>
      <c r="BB566" s="284"/>
      <c r="BC566" s="284"/>
      <c r="BD566" s="284"/>
      <c r="BE566" s="284"/>
      <c r="BF566" s="284"/>
      <c r="BG566" s="284"/>
      <c r="BH566" s="284"/>
      <c r="BI566" s="284"/>
      <c r="BJ566" s="284"/>
      <c r="BK566" s="284"/>
    </row>
    <row r="567" ht="14.25" customHeight="1">
      <c r="A567" s="219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5"/>
      <c r="AA567" s="225"/>
      <c r="AB567" s="225"/>
      <c r="AC567" s="225"/>
      <c r="AD567" s="225"/>
      <c r="AE567" s="225"/>
      <c r="AF567" s="225"/>
      <c r="AG567" s="220"/>
      <c r="AH567" s="220"/>
      <c r="AI567" s="220"/>
      <c r="AJ567" s="220"/>
      <c r="AK567" s="220"/>
      <c r="AL567" s="220"/>
      <c r="AM567" s="220"/>
      <c r="AN567" s="220"/>
      <c r="AO567" s="220"/>
      <c r="AP567" s="220"/>
      <c r="AQ567" s="224"/>
      <c r="AR567" s="224"/>
      <c r="AS567" s="224"/>
      <c r="AT567" s="224"/>
      <c r="AU567" s="224"/>
      <c r="AV567" s="224"/>
      <c r="AW567" s="224"/>
      <c r="AX567" s="224"/>
      <c r="AY567" s="224"/>
      <c r="AZ567" s="284"/>
      <c r="BA567" s="284"/>
      <c r="BB567" s="284"/>
      <c r="BC567" s="284"/>
      <c r="BD567" s="284"/>
      <c r="BE567" s="284"/>
      <c r="BF567" s="284"/>
      <c r="BG567" s="284"/>
      <c r="BH567" s="284"/>
      <c r="BI567" s="284"/>
      <c r="BJ567" s="284"/>
      <c r="BK567" s="284"/>
    </row>
    <row r="568" ht="14.25" customHeight="1">
      <c r="A568" s="219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5"/>
      <c r="AA568" s="225"/>
      <c r="AB568" s="225"/>
      <c r="AC568" s="225"/>
      <c r="AD568" s="225"/>
      <c r="AE568" s="225"/>
      <c r="AF568" s="225"/>
      <c r="AG568" s="220"/>
      <c r="AH568" s="220"/>
      <c r="AI568" s="220"/>
      <c r="AJ568" s="220"/>
      <c r="AK568" s="220"/>
      <c r="AL568" s="220"/>
      <c r="AM568" s="220"/>
      <c r="AN568" s="220"/>
      <c r="AO568" s="220"/>
      <c r="AP568" s="220"/>
      <c r="AQ568" s="224"/>
      <c r="AR568" s="224"/>
      <c r="AS568" s="224"/>
      <c r="AT568" s="224"/>
      <c r="AU568" s="224"/>
      <c r="AV568" s="224"/>
      <c r="AW568" s="224"/>
      <c r="AX568" s="224"/>
      <c r="AY568" s="224"/>
      <c r="AZ568" s="284"/>
      <c r="BA568" s="284"/>
      <c r="BB568" s="284"/>
      <c r="BC568" s="284"/>
      <c r="BD568" s="284"/>
      <c r="BE568" s="284"/>
      <c r="BF568" s="284"/>
      <c r="BG568" s="284"/>
      <c r="BH568" s="284"/>
      <c r="BI568" s="284"/>
      <c r="BJ568" s="284"/>
      <c r="BK568" s="284"/>
    </row>
    <row r="569" ht="14.25" customHeight="1">
      <c r="A569" s="219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5"/>
      <c r="AA569" s="225"/>
      <c r="AB569" s="225"/>
      <c r="AC569" s="225"/>
      <c r="AD569" s="225"/>
      <c r="AE569" s="225"/>
      <c r="AF569" s="225"/>
      <c r="AG569" s="220"/>
      <c r="AH569" s="220"/>
      <c r="AI569" s="220"/>
      <c r="AJ569" s="220"/>
      <c r="AK569" s="220"/>
      <c r="AL569" s="220"/>
      <c r="AM569" s="220"/>
      <c r="AN569" s="220"/>
      <c r="AO569" s="220"/>
      <c r="AP569" s="220"/>
      <c r="AQ569" s="224"/>
      <c r="AR569" s="224"/>
      <c r="AS569" s="224"/>
      <c r="AT569" s="224"/>
      <c r="AU569" s="224"/>
      <c r="AV569" s="224"/>
      <c r="AW569" s="224"/>
      <c r="AX569" s="224"/>
      <c r="AY569" s="224"/>
      <c r="AZ569" s="284"/>
      <c r="BA569" s="284"/>
      <c r="BB569" s="284"/>
      <c r="BC569" s="284"/>
      <c r="BD569" s="284"/>
      <c r="BE569" s="284"/>
      <c r="BF569" s="284"/>
      <c r="BG569" s="284"/>
      <c r="BH569" s="284"/>
      <c r="BI569" s="284"/>
      <c r="BJ569" s="284"/>
      <c r="BK569" s="284"/>
    </row>
    <row r="570" ht="14.25" customHeight="1">
      <c r="A570" s="219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5"/>
      <c r="AA570" s="225"/>
      <c r="AB570" s="225"/>
      <c r="AC570" s="225"/>
      <c r="AD570" s="225"/>
      <c r="AE570" s="225"/>
      <c r="AF570" s="225"/>
      <c r="AG570" s="220"/>
      <c r="AH570" s="220"/>
      <c r="AI570" s="220"/>
      <c r="AJ570" s="220"/>
      <c r="AK570" s="220"/>
      <c r="AL570" s="220"/>
      <c r="AM570" s="220"/>
      <c r="AN570" s="220"/>
      <c r="AO570" s="220"/>
      <c r="AP570" s="220"/>
      <c r="AQ570" s="224"/>
      <c r="AR570" s="224"/>
      <c r="AS570" s="224"/>
      <c r="AT570" s="224"/>
      <c r="AU570" s="224"/>
      <c r="AV570" s="224"/>
      <c r="AW570" s="224"/>
      <c r="AX570" s="224"/>
      <c r="AY570" s="224"/>
      <c r="AZ570" s="284"/>
      <c r="BA570" s="284"/>
      <c r="BB570" s="284"/>
      <c r="BC570" s="284"/>
      <c r="BD570" s="284"/>
      <c r="BE570" s="284"/>
      <c r="BF570" s="284"/>
      <c r="BG570" s="284"/>
      <c r="BH570" s="284"/>
      <c r="BI570" s="284"/>
      <c r="BJ570" s="284"/>
      <c r="BK570" s="284"/>
    </row>
    <row r="571" ht="14.25" customHeight="1">
      <c r="A571" s="219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5"/>
      <c r="AA571" s="225"/>
      <c r="AB571" s="225"/>
      <c r="AC571" s="225"/>
      <c r="AD571" s="225"/>
      <c r="AE571" s="225"/>
      <c r="AF571" s="225"/>
      <c r="AG571" s="220"/>
      <c r="AH571" s="220"/>
      <c r="AI571" s="220"/>
      <c r="AJ571" s="220"/>
      <c r="AK571" s="220"/>
      <c r="AL571" s="220"/>
      <c r="AM571" s="220"/>
      <c r="AN571" s="220"/>
      <c r="AO571" s="220"/>
      <c r="AP571" s="220"/>
      <c r="AQ571" s="224"/>
      <c r="AR571" s="224"/>
      <c r="AS571" s="224"/>
      <c r="AT571" s="224"/>
      <c r="AU571" s="224"/>
      <c r="AV571" s="224"/>
      <c r="AW571" s="224"/>
      <c r="AX571" s="224"/>
      <c r="AY571" s="224"/>
      <c r="AZ571" s="284"/>
      <c r="BA571" s="284"/>
      <c r="BB571" s="284"/>
      <c r="BC571" s="284"/>
      <c r="BD571" s="284"/>
      <c r="BE571" s="284"/>
      <c r="BF571" s="284"/>
      <c r="BG571" s="284"/>
      <c r="BH571" s="284"/>
      <c r="BI571" s="284"/>
      <c r="BJ571" s="284"/>
      <c r="BK571" s="284"/>
    </row>
    <row r="572" ht="14.25" customHeight="1">
      <c r="A572" s="219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5"/>
      <c r="AA572" s="225"/>
      <c r="AB572" s="225"/>
      <c r="AC572" s="225"/>
      <c r="AD572" s="225"/>
      <c r="AE572" s="225"/>
      <c r="AF572" s="225"/>
      <c r="AG572" s="220"/>
      <c r="AH572" s="220"/>
      <c r="AI572" s="220"/>
      <c r="AJ572" s="220"/>
      <c r="AK572" s="220"/>
      <c r="AL572" s="220"/>
      <c r="AM572" s="220"/>
      <c r="AN572" s="220"/>
      <c r="AO572" s="220"/>
      <c r="AP572" s="220"/>
      <c r="AQ572" s="224"/>
      <c r="AR572" s="224"/>
      <c r="AS572" s="224"/>
      <c r="AT572" s="224"/>
      <c r="AU572" s="224"/>
      <c r="AV572" s="224"/>
      <c r="AW572" s="224"/>
      <c r="AX572" s="224"/>
      <c r="AY572" s="224"/>
      <c r="AZ572" s="284"/>
      <c r="BA572" s="284"/>
      <c r="BB572" s="284"/>
      <c r="BC572" s="284"/>
      <c r="BD572" s="284"/>
      <c r="BE572" s="284"/>
      <c r="BF572" s="284"/>
      <c r="BG572" s="284"/>
      <c r="BH572" s="284"/>
      <c r="BI572" s="284"/>
      <c r="BJ572" s="284"/>
      <c r="BK572" s="284"/>
    </row>
    <row r="573" ht="14.25" customHeight="1">
      <c r="A573" s="219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5"/>
      <c r="AA573" s="225"/>
      <c r="AB573" s="225"/>
      <c r="AC573" s="225"/>
      <c r="AD573" s="225"/>
      <c r="AE573" s="225"/>
      <c r="AF573" s="225"/>
      <c r="AG573" s="220"/>
      <c r="AH573" s="220"/>
      <c r="AI573" s="220"/>
      <c r="AJ573" s="220"/>
      <c r="AK573" s="220"/>
      <c r="AL573" s="220"/>
      <c r="AM573" s="220"/>
      <c r="AN573" s="220"/>
      <c r="AO573" s="220"/>
      <c r="AP573" s="220"/>
      <c r="AQ573" s="224"/>
      <c r="AR573" s="224"/>
      <c r="AS573" s="224"/>
      <c r="AT573" s="224"/>
      <c r="AU573" s="224"/>
      <c r="AV573" s="224"/>
      <c r="AW573" s="224"/>
      <c r="AX573" s="224"/>
      <c r="AY573" s="224"/>
      <c r="AZ573" s="284"/>
      <c r="BA573" s="284"/>
      <c r="BB573" s="284"/>
      <c r="BC573" s="284"/>
      <c r="BD573" s="284"/>
      <c r="BE573" s="284"/>
      <c r="BF573" s="284"/>
      <c r="BG573" s="284"/>
      <c r="BH573" s="284"/>
      <c r="BI573" s="284"/>
      <c r="BJ573" s="284"/>
      <c r="BK573" s="284"/>
    </row>
    <row r="574" ht="14.25" customHeight="1">
      <c r="A574" s="219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5"/>
      <c r="AA574" s="225"/>
      <c r="AB574" s="225"/>
      <c r="AC574" s="225"/>
      <c r="AD574" s="225"/>
      <c r="AE574" s="225"/>
      <c r="AF574" s="225"/>
      <c r="AG574" s="220"/>
      <c r="AH574" s="220"/>
      <c r="AI574" s="220"/>
      <c r="AJ574" s="220"/>
      <c r="AK574" s="220"/>
      <c r="AL574" s="220"/>
      <c r="AM574" s="220"/>
      <c r="AN574" s="220"/>
      <c r="AO574" s="220"/>
      <c r="AP574" s="220"/>
      <c r="AQ574" s="224"/>
      <c r="AR574" s="224"/>
      <c r="AS574" s="224"/>
      <c r="AT574" s="224"/>
      <c r="AU574" s="224"/>
      <c r="AV574" s="224"/>
      <c r="AW574" s="224"/>
      <c r="AX574" s="224"/>
      <c r="AY574" s="224"/>
      <c r="AZ574" s="284"/>
      <c r="BA574" s="284"/>
      <c r="BB574" s="284"/>
      <c r="BC574" s="284"/>
      <c r="BD574" s="284"/>
      <c r="BE574" s="284"/>
      <c r="BF574" s="284"/>
      <c r="BG574" s="284"/>
      <c r="BH574" s="284"/>
      <c r="BI574" s="284"/>
      <c r="BJ574" s="284"/>
      <c r="BK574" s="284"/>
    </row>
    <row r="575" ht="14.25" customHeight="1">
      <c r="A575" s="219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5"/>
      <c r="AA575" s="225"/>
      <c r="AB575" s="225"/>
      <c r="AC575" s="225"/>
      <c r="AD575" s="225"/>
      <c r="AE575" s="225"/>
      <c r="AF575" s="225"/>
      <c r="AG575" s="220"/>
      <c r="AH575" s="220"/>
      <c r="AI575" s="220"/>
      <c r="AJ575" s="220"/>
      <c r="AK575" s="220"/>
      <c r="AL575" s="220"/>
      <c r="AM575" s="220"/>
      <c r="AN575" s="220"/>
      <c r="AO575" s="220"/>
      <c r="AP575" s="220"/>
      <c r="AQ575" s="224"/>
      <c r="AR575" s="224"/>
      <c r="AS575" s="224"/>
      <c r="AT575" s="224"/>
      <c r="AU575" s="224"/>
      <c r="AV575" s="224"/>
      <c r="AW575" s="224"/>
      <c r="AX575" s="224"/>
      <c r="AY575" s="224"/>
      <c r="AZ575" s="284"/>
      <c r="BA575" s="284"/>
      <c r="BB575" s="284"/>
      <c r="BC575" s="284"/>
      <c r="BD575" s="284"/>
      <c r="BE575" s="284"/>
      <c r="BF575" s="284"/>
      <c r="BG575" s="284"/>
      <c r="BH575" s="284"/>
      <c r="BI575" s="284"/>
      <c r="BJ575" s="284"/>
      <c r="BK575" s="284"/>
    </row>
    <row r="576" ht="14.25" customHeight="1">
      <c r="A576" s="219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5"/>
      <c r="AA576" s="225"/>
      <c r="AB576" s="225"/>
      <c r="AC576" s="225"/>
      <c r="AD576" s="225"/>
      <c r="AE576" s="225"/>
      <c r="AF576" s="225"/>
      <c r="AG576" s="220"/>
      <c r="AH576" s="220"/>
      <c r="AI576" s="220"/>
      <c r="AJ576" s="220"/>
      <c r="AK576" s="220"/>
      <c r="AL576" s="220"/>
      <c r="AM576" s="220"/>
      <c r="AN576" s="220"/>
      <c r="AO576" s="220"/>
      <c r="AP576" s="220"/>
      <c r="AQ576" s="224"/>
      <c r="AR576" s="224"/>
      <c r="AS576" s="224"/>
      <c r="AT576" s="224"/>
      <c r="AU576" s="224"/>
      <c r="AV576" s="224"/>
      <c r="AW576" s="224"/>
      <c r="AX576" s="224"/>
      <c r="AY576" s="224"/>
      <c r="AZ576" s="284"/>
      <c r="BA576" s="284"/>
      <c r="BB576" s="284"/>
      <c r="BC576" s="284"/>
      <c r="BD576" s="284"/>
      <c r="BE576" s="284"/>
      <c r="BF576" s="284"/>
      <c r="BG576" s="284"/>
      <c r="BH576" s="284"/>
      <c r="BI576" s="284"/>
      <c r="BJ576" s="284"/>
      <c r="BK576" s="284"/>
    </row>
    <row r="577" ht="14.25" customHeight="1">
      <c r="A577" s="219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5"/>
      <c r="AA577" s="225"/>
      <c r="AB577" s="225"/>
      <c r="AC577" s="225"/>
      <c r="AD577" s="225"/>
      <c r="AE577" s="225"/>
      <c r="AF577" s="225"/>
      <c r="AG577" s="220"/>
      <c r="AH577" s="220"/>
      <c r="AI577" s="220"/>
      <c r="AJ577" s="220"/>
      <c r="AK577" s="220"/>
      <c r="AL577" s="220"/>
      <c r="AM577" s="220"/>
      <c r="AN577" s="220"/>
      <c r="AO577" s="220"/>
      <c r="AP577" s="220"/>
      <c r="AQ577" s="224"/>
      <c r="AR577" s="224"/>
      <c r="AS577" s="224"/>
      <c r="AT577" s="224"/>
      <c r="AU577" s="224"/>
      <c r="AV577" s="224"/>
      <c r="AW577" s="224"/>
      <c r="AX577" s="224"/>
      <c r="AY577" s="224"/>
      <c r="AZ577" s="284"/>
      <c r="BA577" s="284"/>
      <c r="BB577" s="284"/>
      <c r="BC577" s="284"/>
      <c r="BD577" s="284"/>
      <c r="BE577" s="284"/>
      <c r="BF577" s="284"/>
      <c r="BG577" s="284"/>
      <c r="BH577" s="284"/>
      <c r="BI577" s="284"/>
      <c r="BJ577" s="284"/>
      <c r="BK577" s="284"/>
    </row>
    <row r="578" ht="14.25" customHeight="1">
      <c r="A578" s="219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5"/>
      <c r="AA578" s="225"/>
      <c r="AB578" s="225"/>
      <c r="AC578" s="225"/>
      <c r="AD578" s="225"/>
      <c r="AE578" s="225"/>
      <c r="AF578" s="225"/>
      <c r="AG578" s="220"/>
      <c r="AH578" s="220"/>
      <c r="AI578" s="220"/>
      <c r="AJ578" s="220"/>
      <c r="AK578" s="220"/>
      <c r="AL578" s="220"/>
      <c r="AM578" s="220"/>
      <c r="AN578" s="220"/>
      <c r="AO578" s="220"/>
      <c r="AP578" s="220"/>
      <c r="AQ578" s="224"/>
      <c r="AR578" s="224"/>
      <c r="AS578" s="224"/>
      <c r="AT578" s="224"/>
      <c r="AU578" s="224"/>
      <c r="AV578" s="224"/>
      <c r="AW578" s="224"/>
      <c r="AX578" s="224"/>
      <c r="AY578" s="224"/>
      <c r="AZ578" s="284"/>
      <c r="BA578" s="284"/>
      <c r="BB578" s="284"/>
      <c r="BC578" s="284"/>
      <c r="BD578" s="284"/>
      <c r="BE578" s="284"/>
      <c r="BF578" s="284"/>
      <c r="BG578" s="284"/>
      <c r="BH578" s="284"/>
      <c r="BI578" s="284"/>
      <c r="BJ578" s="284"/>
      <c r="BK578" s="284"/>
    </row>
    <row r="579" ht="14.25" customHeight="1">
      <c r="A579" s="219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5"/>
      <c r="AA579" s="225"/>
      <c r="AB579" s="225"/>
      <c r="AC579" s="225"/>
      <c r="AD579" s="225"/>
      <c r="AE579" s="225"/>
      <c r="AF579" s="225"/>
      <c r="AG579" s="220"/>
      <c r="AH579" s="220"/>
      <c r="AI579" s="220"/>
      <c r="AJ579" s="220"/>
      <c r="AK579" s="220"/>
      <c r="AL579" s="220"/>
      <c r="AM579" s="220"/>
      <c r="AN579" s="220"/>
      <c r="AO579" s="220"/>
      <c r="AP579" s="220"/>
      <c r="AQ579" s="224"/>
      <c r="AR579" s="224"/>
      <c r="AS579" s="224"/>
      <c r="AT579" s="224"/>
      <c r="AU579" s="224"/>
      <c r="AV579" s="224"/>
      <c r="AW579" s="224"/>
      <c r="AX579" s="224"/>
      <c r="AY579" s="224"/>
      <c r="AZ579" s="284"/>
      <c r="BA579" s="284"/>
      <c r="BB579" s="284"/>
      <c r="BC579" s="284"/>
      <c r="BD579" s="284"/>
      <c r="BE579" s="284"/>
      <c r="BF579" s="284"/>
      <c r="BG579" s="284"/>
      <c r="BH579" s="284"/>
      <c r="BI579" s="284"/>
      <c r="BJ579" s="284"/>
      <c r="BK579" s="284"/>
    </row>
    <row r="580" ht="14.25" customHeight="1">
      <c r="A580" s="219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5"/>
      <c r="AA580" s="225"/>
      <c r="AB580" s="225"/>
      <c r="AC580" s="225"/>
      <c r="AD580" s="225"/>
      <c r="AE580" s="225"/>
      <c r="AF580" s="225"/>
      <c r="AG580" s="220"/>
      <c r="AH580" s="220"/>
      <c r="AI580" s="220"/>
      <c r="AJ580" s="220"/>
      <c r="AK580" s="220"/>
      <c r="AL580" s="220"/>
      <c r="AM580" s="220"/>
      <c r="AN580" s="220"/>
      <c r="AO580" s="220"/>
      <c r="AP580" s="220"/>
      <c r="AQ580" s="224"/>
      <c r="AR580" s="224"/>
      <c r="AS580" s="224"/>
      <c r="AT580" s="224"/>
      <c r="AU580" s="224"/>
      <c r="AV580" s="224"/>
      <c r="AW580" s="224"/>
      <c r="AX580" s="224"/>
      <c r="AY580" s="224"/>
      <c r="AZ580" s="284"/>
      <c r="BA580" s="284"/>
      <c r="BB580" s="284"/>
      <c r="BC580" s="284"/>
      <c r="BD580" s="284"/>
      <c r="BE580" s="284"/>
      <c r="BF580" s="284"/>
      <c r="BG580" s="284"/>
      <c r="BH580" s="284"/>
      <c r="BI580" s="284"/>
      <c r="BJ580" s="284"/>
      <c r="BK580" s="284"/>
    </row>
    <row r="581" ht="14.25" customHeight="1">
      <c r="A581" s="219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5"/>
      <c r="AA581" s="225"/>
      <c r="AB581" s="225"/>
      <c r="AC581" s="225"/>
      <c r="AD581" s="225"/>
      <c r="AE581" s="225"/>
      <c r="AF581" s="225"/>
      <c r="AG581" s="220"/>
      <c r="AH581" s="220"/>
      <c r="AI581" s="220"/>
      <c r="AJ581" s="220"/>
      <c r="AK581" s="220"/>
      <c r="AL581" s="220"/>
      <c r="AM581" s="220"/>
      <c r="AN581" s="220"/>
      <c r="AO581" s="220"/>
      <c r="AP581" s="220"/>
      <c r="AQ581" s="224"/>
      <c r="AR581" s="224"/>
      <c r="AS581" s="224"/>
      <c r="AT581" s="224"/>
      <c r="AU581" s="224"/>
      <c r="AV581" s="224"/>
      <c r="AW581" s="224"/>
      <c r="AX581" s="224"/>
      <c r="AY581" s="224"/>
      <c r="AZ581" s="284"/>
      <c r="BA581" s="284"/>
      <c r="BB581" s="284"/>
      <c r="BC581" s="284"/>
      <c r="BD581" s="284"/>
      <c r="BE581" s="284"/>
      <c r="BF581" s="284"/>
      <c r="BG581" s="284"/>
      <c r="BH581" s="284"/>
      <c r="BI581" s="284"/>
      <c r="BJ581" s="284"/>
      <c r="BK581" s="284"/>
    </row>
    <row r="582" ht="14.25" customHeight="1">
      <c r="A582" s="219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5"/>
      <c r="AA582" s="225"/>
      <c r="AB582" s="225"/>
      <c r="AC582" s="225"/>
      <c r="AD582" s="225"/>
      <c r="AE582" s="225"/>
      <c r="AF582" s="225"/>
      <c r="AG582" s="220"/>
      <c r="AH582" s="220"/>
      <c r="AI582" s="220"/>
      <c r="AJ582" s="220"/>
      <c r="AK582" s="220"/>
      <c r="AL582" s="220"/>
      <c r="AM582" s="220"/>
      <c r="AN582" s="220"/>
      <c r="AO582" s="220"/>
      <c r="AP582" s="220"/>
      <c r="AQ582" s="224"/>
      <c r="AR582" s="224"/>
      <c r="AS582" s="224"/>
      <c r="AT582" s="224"/>
      <c r="AU582" s="224"/>
      <c r="AV582" s="224"/>
      <c r="AW582" s="224"/>
      <c r="AX582" s="224"/>
      <c r="AY582" s="224"/>
      <c r="AZ582" s="284"/>
      <c r="BA582" s="284"/>
      <c r="BB582" s="284"/>
      <c r="BC582" s="284"/>
      <c r="BD582" s="284"/>
      <c r="BE582" s="284"/>
      <c r="BF582" s="284"/>
      <c r="BG582" s="284"/>
      <c r="BH582" s="284"/>
      <c r="BI582" s="284"/>
      <c r="BJ582" s="284"/>
      <c r="BK582" s="284"/>
    </row>
    <row r="583" ht="14.25" customHeight="1">
      <c r="A583" s="219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5"/>
      <c r="AA583" s="225"/>
      <c r="AB583" s="225"/>
      <c r="AC583" s="225"/>
      <c r="AD583" s="225"/>
      <c r="AE583" s="225"/>
      <c r="AF583" s="225"/>
      <c r="AG583" s="220"/>
      <c r="AH583" s="220"/>
      <c r="AI583" s="220"/>
      <c r="AJ583" s="220"/>
      <c r="AK583" s="220"/>
      <c r="AL583" s="220"/>
      <c r="AM583" s="220"/>
      <c r="AN583" s="220"/>
      <c r="AO583" s="220"/>
      <c r="AP583" s="220"/>
      <c r="AQ583" s="224"/>
      <c r="AR583" s="224"/>
      <c r="AS583" s="224"/>
      <c r="AT583" s="224"/>
      <c r="AU583" s="224"/>
      <c r="AV583" s="224"/>
      <c r="AW583" s="224"/>
      <c r="AX583" s="224"/>
      <c r="AY583" s="224"/>
      <c r="AZ583" s="284"/>
      <c r="BA583" s="284"/>
      <c r="BB583" s="284"/>
      <c r="BC583" s="284"/>
      <c r="BD583" s="284"/>
      <c r="BE583" s="284"/>
      <c r="BF583" s="284"/>
      <c r="BG583" s="284"/>
      <c r="BH583" s="284"/>
      <c r="BI583" s="284"/>
      <c r="BJ583" s="284"/>
      <c r="BK583" s="284"/>
    </row>
    <row r="584" ht="14.25" customHeight="1">
      <c r="A584" s="219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5"/>
      <c r="AA584" s="225"/>
      <c r="AB584" s="225"/>
      <c r="AC584" s="225"/>
      <c r="AD584" s="225"/>
      <c r="AE584" s="225"/>
      <c r="AF584" s="225"/>
      <c r="AG584" s="220"/>
      <c r="AH584" s="220"/>
      <c r="AI584" s="220"/>
      <c r="AJ584" s="220"/>
      <c r="AK584" s="220"/>
      <c r="AL584" s="220"/>
      <c r="AM584" s="220"/>
      <c r="AN584" s="220"/>
      <c r="AO584" s="220"/>
      <c r="AP584" s="220"/>
      <c r="AQ584" s="224"/>
      <c r="AR584" s="224"/>
      <c r="AS584" s="224"/>
      <c r="AT584" s="224"/>
      <c r="AU584" s="224"/>
      <c r="AV584" s="224"/>
      <c r="AW584" s="224"/>
      <c r="AX584" s="224"/>
      <c r="AY584" s="224"/>
      <c r="AZ584" s="284"/>
      <c r="BA584" s="284"/>
      <c r="BB584" s="284"/>
      <c r="BC584" s="284"/>
      <c r="BD584" s="284"/>
      <c r="BE584" s="284"/>
      <c r="BF584" s="284"/>
      <c r="BG584" s="284"/>
      <c r="BH584" s="284"/>
      <c r="BI584" s="284"/>
      <c r="BJ584" s="284"/>
      <c r="BK584" s="284"/>
    </row>
    <row r="585" ht="14.25" customHeight="1">
      <c r="A585" s="219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5"/>
      <c r="AA585" s="225"/>
      <c r="AB585" s="225"/>
      <c r="AC585" s="225"/>
      <c r="AD585" s="225"/>
      <c r="AE585" s="225"/>
      <c r="AF585" s="225"/>
      <c r="AG585" s="220"/>
      <c r="AH585" s="220"/>
      <c r="AI585" s="220"/>
      <c r="AJ585" s="220"/>
      <c r="AK585" s="220"/>
      <c r="AL585" s="220"/>
      <c r="AM585" s="220"/>
      <c r="AN585" s="220"/>
      <c r="AO585" s="220"/>
      <c r="AP585" s="220"/>
      <c r="AQ585" s="224"/>
      <c r="AR585" s="224"/>
      <c r="AS585" s="224"/>
      <c r="AT585" s="224"/>
      <c r="AU585" s="224"/>
      <c r="AV585" s="224"/>
      <c r="AW585" s="224"/>
      <c r="AX585" s="224"/>
      <c r="AY585" s="224"/>
      <c r="AZ585" s="284"/>
      <c r="BA585" s="284"/>
      <c r="BB585" s="284"/>
      <c r="BC585" s="284"/>
      <c r="BD585" s="284"/>
      <c r="BE585" s="284"/>
      <c r="BF585" s="284"/>
      <c r="BG585" s="284"/>
      <c r="BH585" s="284"/>
      <c r="BI585" s="284"/>
      <c r="BJ585" s="284"/>
      <c r="BK585" s="284"/>
    </row>
    <row r="586" ht="14.25" customHeight="1">
      <c r="A586" s="219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5"/>
      <c r="AA586" s="225"/>
      <c r="AB586" s="225"/>
      <c r="AC586" s="225"/>
      <c r="AD586" s="225"/>
      <c r="AE586" s="225"/>
      <c r="AF586" s="225"/>
      <c r="AG586" s="220"/>
      <c r="AH586" s="220"/>
      <c r="AI586" s="220"/>
      <c r="AJ586" s="220"/>
      <c r="AK586" s="220"/>
      <c r="AL586" s="220"/>
      <c r="AM586" s="220"/>
      <c r="AN586" s="220"/>
      <c r="AO586" s="220"/>
      <c r="AP586" s="220"/>
      <c r="AQ586" s="224"/>
      <c r="AR586" s="224"/>
      <c r="AS586" s="224"/>
      <c r="AT586" s="224"/>
      <c r="AU586" s="224"/>
      <c r="AV586" s="224"/>
      <c r="AW586" s="224"/>
      <c r="AX586" s="224"/>
      <c r="AY586" s="224"/>
      <c r="AZ586" s="284"/>
      <c r="BA586" s="284"/>
      <c r="BB586" s="284"/>
      <c r="BC586" s="284"/>
      <c r="BD586" s="284"/>
      <c r="BE586" s="284"/>
      <c r="BF586" s="284"/>
      <c r="BG586" s="284"/>
      <c r="BH586" s="284"/>
      <c r="BI586" s="284"/>
      <c r="BJ586" s="284"/>
      <c r="BK586" s="284"/>
    </row>
    <row r="587" ht="14.25" customHeight="1">
      <c r="A587" s="219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5"/>
      <c r="AA587" s="225"/>
      <c r="AB587" s="225"/>
      <c r="AC587" s="225"/>
      <c r="AD587" s="225"/>
      <c r="AE587" s="225"/>
      <c r="AF587" s="225"/>
      <c r="AG587" s="220"/>
      <c r="AH587" s="220"/>
      <c r="AI587" s="220"/>
      <c r="AJ587" s="220"/>
      <c r="AK587" s="220"/>
      <c r="AL587" s="220"/>
      <c r="AM587" s="220"/>
      <c r="AN587" s="220"/>
      <c r="AO587" s="220"/>
      <c r="AP587" s="220"/>
      <c r="AQ587" s="224"/>
      <c r="AR587" s="224"/>
      <c r="AS587" s="224"/>
      <c r="AT587" s="224"/>
      <c r="AU587" s="224"/>
      <c r="AV587" s="224"/>
      <c r="AW587" s="224"/>
      <c r="AX587" s="224"/>
      <c r="AY587" s="224"/>
      <c r="AZ587" s="284"/>
      <c r="BA587" s="284"/>
      <c r="BB587" s="284"/>
      <c r="BC587" s="284"/>
      <c r="BD587" s="284"/>
      <c r="BE587" s="284"/>
      <c r="BF587" s="284"/>
      <c r="BG587" s="284"/>
      <c r="BH587" s="284"/>
      <c r="BI587" s="284"/>
      <c r="BJ587" s="284"/>
      <c r="BK587" s="284"/>
    </row>
    <row r="588" ht="14.25" customHeight="1">
      <c r="A588" s="219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5"/>
      <c r="AA588" s="225"/>
      <c r="AB588" s="225"/>
      <c r="AC588" s="225"/>
      <c r="AD588" s="225"/>
      <c r="AE588" s="225"/>
      <c r="AF588" s="225"/>
      <c r="AG588" s="220"/>
      <c r="AH588" s="220"/>
      <c r="AI588" s="220"/>
      <c r="AJ588" s="220"/>
      <c r="AK588" s="220"/>
      <c r="AL588" s="220"/>
      <c r="AM588" s="220"/>
      <c r="AN588" s="220"/>
      <c r="AO588" s="220"/>
      <c r="AP588" s="220"/>
      <c r="AQ588" s="224"/>
      <c r="AR588" s="224"/>
      <c r="AS588" s="224"/>
      <c r="AT588" s="224"/>
      <c r="AU588" s="224"/>
      <c r="AV588" s="224"/>
      <c r="AW588" s="224"/>
      <c r="AX588" s="224"/>
      <c r="AY588" s="224"/>
      <c r="AZ588" s="284"/>
      <c r="BA588" s="284"/>
      <c r="BB588" s="284"/>
      <c r="BC588" s="284"/>
      <c r="BD588" s="284"/>
      <c r="BE588" s="284"/>
      <c r="BF588" s="284"/>
      <c r="BG588" s="284"/>
      <c r="BH588" s="284"/>
      <c r="BI588" s="284"/>
      <c r="BJ588" s="284"/>
      <c r="BK588" s="284"/>
    </row>
    <row r="589" ht="14.25" customHeight="1">
      <c r="A589" s="219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5"/>
      <c r="AA589" s="225"/>
      <c r="AB589" s="225"/>
      <c r="AC589" s="225"/>
      <c r="AD589" s="225"/>
      <c r="AE589" s="225"/>
      <c r="AF589" s="225"/>
      <c r="AG589" s="220"/>
      <c r="AH589" s="220"/>
      <c r="AI589" s="220"/>
      <c r="AJ589" s="220"/>
      <c r="AK589" s="220"/>
      <c r="AL589" s="220"/>
      <c r="AM589" s="220"/>
      <c r="AN589" s="220"/>
      <c r="AO589" s="220"/>
      <c r="AP589" s="220"/>
      <c r="AQ589" s="224"/>
      <c r="AR589" s="224"/>
      <c r="AS589" s="224"/>
      <c r="AT589" s="224"/>
      <c r="AU589" s="224"/>
      <c r="AV589" s="224"/>
      <c r="AW589" s="224"/>
      <c r="AX589" s="224"/>
      <c r="AY589" s="224"/>
      <c r="AZ589" s="284"/>
      <c r="BA589" s="284"/>
      <c r="BB589" s="284"/>
      <c r="BC589" s="284"/>
      <c r="BD589" s="284"/>
      <c r="BE589" s="284"/>
      <c r="BF589" s="284"/>
      <c r="BG589" s="284"/>
      <c r="BH589" s="284"/>
      <c r="BI589" s="284"/>
      <c r="BJ589" s="284"/>
      <c r="BK589" s="284"/>
    </row>
    <row r="590" ht="14.25" customHeight="1">
      <c r="A590" s="219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5"/>
      <c r="AA590" s="225"/>
      <c r="AB590" s="225"/>
      <c r="AC590" s="225"/>
      <c r="AD590" s="225"/>
      <c r="AE590" s="225"/>
      <c r="AF590" s="225"/>
      <c r="AG590" s="220"/>
      <c r="AH590" s="220"/>
      <c r="AI590" s="220"/>
      <c r="AJ590" s="220"/>
      <c r="AK590" s="220"/>
      <c r="AL590" s="220"/>
      <c r="AM590" s="220"/>
      <c r="AN590" s="220"/>
      <c r="AO590" s="220"/>
      <c r="AP590" s="220"/>
      <c r="AQ590" s="224"/>
      <c r="AR590" s="224"/>
      <c r="AS590" s="224"/>
      <c r="AT590" s="224"/>
      <c r="AU590" s="224"/>
      <c r="AV590" s="224"/>
      <c r="AW590" s="224"/>
      <c r="AX590" s="224"/>
      <c r="AY590" s="224"/>
      <c r="AZ590" s="284"/>
      <c r="BA590" s="284"/>
      <c r="BB590" s="284"/>
      <c r="BC590" s="284"/>
      <c r="BD590" s="284"/>
      <c r="BE590" s="284"/>
      <c r="BF590" s="284"/>
      <c r="BG590" s="284"/>
      <c r="BH590" s="284"/>
      <c r="BI590" s="284"/>
      <c r="BJ590" s="284"/>
      <c r="BK590" s="284"/>
    </row>
    <row r="591" ht="14.25" customHeight="1">
      <c r="A591" s="219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5"/>
      <c r="AA591" s="225"/>
      <c r="AB591" s="225"/>
      <c r="AC591" s="225"/>
      <c r="AD591" s="225"/>
      <c r="AE591" s="225"/>
      <c r="AF591" s="225"/>
      <c r="AG591" s="220"/>
      <c r="AH591" s="220"/>
      <c r="AI591" s="220"/>
      <c r="AJ591" s="220"/>
      <c r="AK591" s="220"/>
      <c r="AL591" s="220"/>
      <c r="AM591" s="220"/>
      <c r="AN591" s="220"/>
      <c r="AO591" s="220"/>
      <c r="AP591" s="220"/>
      <c r="AQ591" s="224"/>
      <c r="AR591" s="224"/>
      <c r="AS591" s="224"/>
      <c r="AT591" s="224"/>
      <c r="AU591" s="224"/>
      <c r="AV591" s="224"/>
      <c r="AW591" s="224"/>
      <c r="AX591" s="224"/>
      <c r="AY591" s="224"/>
      <c r="AZ591" s="284"/>
      <c r="BA591" s="284"/>
      <c r="BB591" s="284"/>
      <c r="BC591" s="284"/>
      <c r="BD591" s="284"/>
      <c r="BE591" s="284"/>
      <c r="BF591" s="284"/>
      <c r="BG591" s="284"/>
      <c r="BH591" s="284"/>
      <c r="BI591" s="284"/>
      <c r="BJ591" s="284"/>
      <c r="BK591" s="284"/>
    </row>
    <row r="592" ht="14.25" customHeight="1">
      <c r="A592" s="219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5"/>
      <c r="AA592" s="225"/>
      <c r="AB592" s="225"/>
      <c r="AC592" s="225"/>
      <c r="AD592" s="225"/>
      <c r="AE592" s="225"/>
      <c r="AF592" s="225"/>
      <c r="AG592" s="220"/>
      <c r="AH592" s="220"/>
      <c r="AI592" s="220"/>
      <c r="AJ592" s="220"/>
      <c r="AK592" s="220"/>
      <c r="AL592" s="220"/>
      <c r="AM592" s="220"/>
      <c r="AN592" s="220"/>
      <c r="AO592" s="220"/>
      <c r="AP592" s="220"/>
      <c r="AQ592" s="224"/>
      <c r="AR592" s="224"/>
      <c r="AS592" s="224"/>
      <c r="AT592" s="224"/>
      <c r="AU592" s="224"/>
      <c r="AV592" s="224"/>
      <c r="AW592" s="224"/>
      <c r="AX592" s="224"/>
      <c r="AY592" s="224"/>
      <c r="AZ592" s="284"/>
      <c r="BA592" s="284"/>
      <c r="BB592" s="284"/>
      <c r="BC592" s="284"/>
      <c r="BD592" s="284"/>
      <c r="BE592" s="284"/>
      <c r="BF592" s="284"/>
      <c r="BG592" s="284"/>
      <c r="BH592" s="284"/>
      <c r="BI592" s="284"/>
      <c r="BJ592" s="284"/>
      <c r="BK592" s="284"/>
    </row>
    <row r="593" ht="14.25" customHeight="1">
      <c r="A593" s="219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5"/>
      <c r="AA593" s="225"/>
      <c r="AB593" s="225"/>
      <c r="AC593" s="225"/>
      <c r="AD593" s="225"/>
      <c r="AE593" s="225"/>
      <c r="AF593" s="225"/>
      <c r="AG593" s="220"/>
      <c r="AH593" s="220"/>
      <c r="AI593" s="220"/>
      <c r="AJ593" s="220"/>
      <c r="AK593" s="220"/>
      <c r="AL593" s="220"/>
      <c r="AM593" s="220"/>
      <c r="AN593" s="220"/>
      <c r="AO593" s="220"/>
      <c r="AP593" s="220"/>
      <c r="AQ593" s="224"/>
      <c r="AR593" s="224"/>
      <c r="AS593" s="224"/>
      <c r="AT593" s="224"/>
      <c r="AU593" s="224"/>
      <c r="AV593" s="224"/>
      <c r="AW593" s="224"/>
      <c r="AX593" s="224"/>
      <c r="AY593" s="224"/>
      <c r="AZ593" s="284"/>
      <c r="BA593" s="284"/>
      <c r="BB593" s="284"/>
      <c r="BC593" s="284"/>
      <c r="BD593" s="284"/>
      <c r="BE593" s="284"/>
      <c r="BF593" s="284"/>
      <c r="BG593" s="284"/>
      <c r="BH593" s="284"/>
      <c r="BI593" s="284"/>
      <c r="BJ593" s="284"/>
      <c r="BK593" s="284"/>
    </row>
    <row r="594" ht="14.25" customHeight="1">
      <c r="A594" s="219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5"/>
      <c r="AA594" s="225"/>
      <c r="AB594" s="225"/>
      <c r="AC594" s="225"/>
      <c r="AD594" s="225"/>
      <c r="AE594" s="225"/>
      <c r="AF594" s="225"/>
      <c r="AG594" s="220"/>
      <c r="AH594" s="220"/>
      <c r="AI594" s="220"/>
      <c r="AJ594" s="220"/>
      <c r="AK594" s="220"/>
      <c r="AL594" s="220"/>
      <c r="AM594" s="220"/>
      <c r="AN594" s="220"/>
      <c r="AO594" s="220"/>
      <c r="AP594" s="220"/>
      <c r="AQ594" s="224"/>
      <c r="AR594" s="224"/>
      <c r="AS594" s="224"/>
      <c r="AT594" s="224"/>
      <c r="AU594" s="224"/>
      <c r="AV594" s="224"/>
      <c r="AW594" s="224"/>
      <c r="AX594" s="224"/>
      <c r="AY594" s="224"/>
      <c r="AZ594" s="284"/>
      <c r="BA594" s="284"/>
      <c r="BB594" s="284"/>
      <c r="BC594" s="284"/>
      <c r="BD594" s="284"/>
      <c r="BE594" s="284"/>
      <c r="BF594" s="284"/>
      <c r="BG594" s="284"/>
      <c r="BH594" s="284"/>
      <c r="BI594" s="284"/>
      <c r="BJ594" s="284"/>
      <c r="BK594" s="284"/>
    </row>
    <row r="595" ht="14.25" customHeight="1">
      <c r="A595" s="219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5"/>
      <c r="AA595" s="225"/>
      <c r="AB595" s="225"/>
      <c r="AC595" s="225"/>
      <c r="AD595" s="225"/>
      <c r="AE595" s="225"/>
      <c r="AF595" s="225"/>
      <c r="AG595" s="220"/>
      <c r="AH595" s="220"/>
      <c r="AI595" s="220"/>
      <c r="AJ595" s="220"/>
      <c r="AK595" s="220"/>
      <c r="AL595" s="220"/>
      <c r="AM595" s="220"/>
      <c r="AN595" s="220"/>
      <c r="AO595" s="220"/>
      <c r="AP595" s="220"/>
      <c r="AQ595" s="224"/>
      <c r="AR595" s="224"/>
      <c r="AS595" s="224"/>
      <c r="AT595" s="224"/>
      <c r="AU595" s="224"/>
      <c r="AV595" s="224"/>
      <c r="AW595" s="224"/>
      <c r="AX595" s="224"/>
      <c r="AY595" s="224"/>
      <c r="AZ595" s="284"/>
      <c r="BA595" s="284"/>
      <c r="BB595" s="284"/>
      <c r="BC595" s="284"/>
      <c r="BD595" s="284"/>
      <c r="BE595" s="284"/>
      <c r="BF595" s="284"/>
      <c r="BG595" s="284"/>
      <c r="BH595" s="284"/>
      <c r="BI595" s="284"/>
      <c r="BJ595" s="284"/>
      <c r="BK595" s="284"/>
    </row>
    <row r="596" ht="14.25" customHeight="1">
      <c r="A596" s="219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5"/>
      <c r="AA596" s="225"/>
      <c r="AB596" s="225"/>
      <c r="AC596" s="225"/>
      <c r="AD596" s="225"/>
      <c r="AE596" s="225"/>
      <c r="AF596" s="225"/>
      <c r="AG596" s="220"/>
      <c r="AH596" s="220"/>
      <c r="AI596" s="220"/>
      <c r="AJ596" s="220"/>
      <c r="AK596" s="220"/>
      <c r="AL596" s="220"/>
      <c r="AM596" s="220"/>
      <c r="AN596" s="220"/>
      <c r="AO596" s="220"/>
      <c r="AP596" s="220"/>
      <c r="AQ596" s="224"/>
      <c r="AR596" s="224"/>
      <c r="AS596" s="224"/>
      <c r="AT596" s="224"/>
      <c r="AU596" s="224"/>
      <c r="AV596" s="224"/>
      <c r="AW596" s="224"/>
      <c r="AX596" s="224"/>
      <c r="AY596" s="224"/>
      <c r="AZ596" s="284"/>
      <c r="BA596" s="284"/>
      <c r="BB596" s="284"/>
      <c r="BC596" s="284"/>
      <c r="BD596" s="284"/>
      <c r="BE596" s="284"/>
      <c r="BF596" s="284"/>
      <c r="BG596" s="284"/>
      <c r="BH596" s="284"/>
      <c r="BI596" s="284"/>
      <c r="BJ596" s="284"/>
      <c r="BK596" s="284"/>
    </row>
    <row r="597" ht="14.25" customHeight="1">
      <c r="A597" s="219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5"/>
      <c r="AA597" s="225"/>
      <c r="AB597" s="225"/>
      <c r="AC597" s="225"/>
      <c r="AD597" s="225"/>
      <c r="AE597" s="225"/>
      <c r="AF597" s="225"/>
      <c r="AG597" s="220"/>
      <c r="AH597" s="220"/>
      <c r="AI597" s="220"/>
      <c r="AJ597" s="220"/>
      <c r="AK597" s="220"/>
      <c r="AL597" s="220"/>
      <c r="AM597" s="220"/>
      <c r="AN597" s="220"/>
      <c r="AO597" s="220"/>
      <c r="AP597" s="220"/>
      <c r="AQ597" s="224"/>
      <c r="AR597" s="224"/>
      <c r="AS597" s="224"/>
      <c r="AT597" s="224"/>
      <c r="AU597" s="224"/>
      <c r="AV597" s="224"/>
      <c r="AW597" s="224"/>
      <c r="AX597" s="224"/>
      <c r="AY597" s="224"/>
      <c r="AZ597" s="284"/>
      <c r="BA597" s="284"/>
      <c r="BB597" s="284"/>
      <c r="BC597" s="284"/>
      <c r="BD597" s="284"/>
      <c r="BE597" s="284"/>
      <c r="BF597" s="284"/>
      <c r="BG597" s="284"/>
      <c r="BH597" s="284"/>
      <c r="BI597" s="284"/>
      <c r="BJ597" s="284"/>
      <c r="BK597" s="284"/>
    </row>
    <row r="598" ht="14.25" customHeight="1">
      <c r="A598" s="219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5"/>
      <c r="AA598" s="225"/>
      <c r="AB598" s="225"/>
      <c r="AC598" s="225"/>
      <c r="AD598" s="225"/>
      <c r="AE598" s="225"/>
      <c r="AF598" s="225"/>
      <c r="AG598" s="220"/>
      <c r="AH598" s="220"/>
      <c r="AI598" s="220"/>
      <c r="AJ598" s="220"/>
      <c r="AK598" s="220"/>
      <c r="AL598" s="220"/>
      <c r="AM598" s="220"/>
      <c r="AN598" s="220"/>
      <c r="AO598" s="220"/>
      <c r="AP598" s="220"/>
      <c r="AQ598" s="224"/>
      <c r="AR598" s="224"/>
      <c r="AS598" s="224"/>
      <c r="AT598" s="224"/>
      <c r="AU598" s="224"/>
      <c r="AV598" s="224"/>
      <c r="AW598" s="224"/>
      <c r="AX598" s="224"/>
      <c r="AY598" s="224"/>
      <c r="AZ598" s="284"/>
      <c r="BA598" s="284"/>
      <c r="BB598" s="284"/>
      <c r="BC598" s="284"/>
      <c r="BD598" s="284"/>
      <c r="BE598" s="284"/>
      <c r="BF598" s="284"/>
      <c r="BG598" s="284"/>
      <c r="BH598" s="284"/>
      <c r="BI598" s="284"/>
      <c r="BJ598" s="284"/>
      <c r="BK598" s="284"/>
    </row>
    <row r="599" ht="14.25" customHeight="1">
      <c r="A599" s="219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5"/>
      <c r="AA599" s="225"/>
      <c r="AB599" s="225"/>
      <c r="AC599" s="225"/>
      <c r="AD599" s="225"/>
      <c r="AE599" s="225"/>
      <c r="AF599" s="225"/>
      <c r="AG599" s="220"/>
      <c r="AH599" s="220"/>
      <c r="AI599" s="220"/>
      <c r="AJ599" s="220"/>
      <c r="AK599" s="220"/>
      <c r="AL599" s="220"/>
      <c r="AM599" s="220"/>
      <c r="AN599" s="220"/>
      <c r="AO599" s="220"/>
      <c r="AP599" s="220"/>
      <c r="AQ599" s="224"/>
      <c r="AR599" s="224"/>
      <c r="AS599" s="224"/>
      <c r="AT599" s="224"/>
      <c r="AU599" s="224"/>
      <c r="AV599" s="224"/>
      <c r="AW599" s="224"/>
      <c r="AX599" s="224"/>
      <c r="AY599" s="224"/>
      <c r="AZ599" s="284"/>
      <c r="BA599" s="284"/>
      <c r="BB599" s="284"/>
      <c r="BC599" s="284"/>
      <c r="BD599" s="284"/>
      <c r="BE599" s="284"/>
      <c r="BF599" s="284"/>
      <c r="BG599" s="284"/>
      <c r="BH599" s="284"/>
      <c r="BI599" s="284"/>
      <c r="BJ599" s="284"/>
      <c r="BK599" s="284"/>
    </row>
    <row r="600" ht="14.25" customHeight="1">
      <c r="A600" s="219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5"/>
      <c r="AA600" s="225"/>
      <c r="AB600" s="225"/>
      <c r="AC600" s="225"/>
      <c r="AD600" s="225"/>
      <c r="AE600" s="225"/>
      <c r="AF600" s="225"/>
      <c r="AG600" s="220"/>
      <c r="AH600" s="220"/>
      <c r="AI600" s="220"/>
      <c r="AJ600" s="220"/>
      <c r="AK600" s="220"/>
      <c r="AL600" s="220"/>
      <c r="AM600" s="220"/>
      <c r="AN600" s="220"/>
      <c r="AO600" s="220"/>
      <c r="AP600" s="220"/>
      <c r="AQ600" s="224"/>
      <c r="AR600" s="224"/>
      <c r="AS600" s="224"/>
      <c r="AT600" s="224"/>
      <c r="AU600" s="224"/>
      <c r="AV600" s="224"/>
      <c r="AW600" s="224"/>
      <c r="AX600" s="224"/>
      <c r="AY600" s="224"/>
      <c r="AZ600" s="284"/>
      <c r="BA600" s="284"/>
      <c r="BB600" s="284"/>
      <c r="BC600" s="284"/>
      <c r="BD600" s="284"/>
      <c r="BE600" s="284"/>
      <c r="BF600" s="284"/>
      <c r="BG600" s="284"/>
      <c r="BH600" s="284"/>
      <c r="BI600" s="284"/>
      <c r="BJ600" s="284"/>
      <c r="BK600" s="284"/>
    </row>
    <row r="601" ht="14.25" customHeight="1">
      <c r="A601" s="219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5"/>
      <c r="AA601" s="225"/>
      <c r="AB601" s="225"/>
      <c r="AC601" s="225"/>
      <c r="AD601" s="225"/>
      <c r="AE601" s="225"/>
      <c r="AF601" s="225"/>
      <c r="AG601" s="220"/>
      <c r="AH601" s="220"/>
      <c r="AI601" s="220"/>
      <c r="AJ601" s="220"/>
      <c r="AK601" s="220"/>
      <c r="AL601" s="220"/>
      <c r="AM601" s="220"/>
      <c r="AN601" s="220"/>
      <c r="AO601" s="220"/>
      <c r="AP601" s="220"/>
      <c r="AQ601" s="224"/>
      <c r="AR601" s="224"/>
      <c r="AS601" s="224"/>
      <c r="AT601" s="224"/>
      <c r="AU601" s="224"/>
      <c r="AV601" s="224"/>
      <c r="AW601" s="224"/>
      <c r="AX601" s="224"/>
      <c r="AY601" s="224"/>
      <c r="AZ601" s="284"/>
      <c r="BA601" s="284"/>
      <c r="BB601" s="284"/>
      <c r="BC601" s="284"/>
      <c r="BD601" s="284"/>
      <c r="BE601" s="284"/>
      <c r="BF601" s="284"/>
      <c r="BG601" s="284"/>
      <c r="BH601" s="284"/>
      <c r="BI601" s="284"/>
      <c r="BJ601" s="284"/>
      <c r="BK601" s="284"/>
    </row>
    <row r="602" ht="14.25" customHeight="1">
      <c r="A602" s="219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5"/>
      <c r="AA602" s="225"/>
      <c r="AB602" s="225"/>
      <c r="AC602" s="225"/>
      <c r="AD602" s="225"/>
      <c r="AE602" s="225"/>
      <c r="AF602" s="225"/>
      <c r="AG602" s="220"/>
      <c r="AH602" s="220"/>
      <c r="AI602" s="220"/>
      <c r="AJ602" s="220"/>
      <c r="AK602" s="220"/>
      <c r="AL602" s="220"/>
      <c r="AM602" s="220"/>
      <c r="AN602" s="220"/>
      <c r="AO602" s="220"/>
      <c r="AP602" s="220"/>
      <c r="AQ602" s="224"/>
      <c r="AR602" s="224"/>
      <c r="AS602" s="224"/>
      <c r="AT602" s="224"/>
      <c r="AU602" s="224"/>
      <c r="AV602" s="224"/>
      <c r="AW602" s="224"/>
      <c r="AX602" s="224"/>
      <c r="AY602" s="224"/>
      <c r="AZ602" s="284"/>
      <c r="BA602" s="284"/>
      <c r="BB602" s="284"/>
      <c r="BC602" s="284"/>
      <c r="BD602" s="284"/>
      <c r="BE602" s="284"/>
      <c r="BF602" s="284"/>
      <c r="BG602" s="284"/>
      <c r="BH602" s="284"/>
      <c r="BI602" s="284"/>
      <c r="BJ602" s="284"/>
      <c r="BK602" s="284"/>
    </row>
    <row r="603" ht="14.25" customHeight="1">
      <c r="A603" s="219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5"/>
      <c r="AA603" s="225"/>
      <c r="AB603" s="225"/>
      <c r="AC603" s="225"/>
      <c r="AD603" s="225"/>
      <c r="AE603" s="225"/>
      <c r="AF603" s="225"/>
      <c r="AG603" s="220"/>
      <c r="AH603" s="220"/>
      <c r="AI603" s="220"/>
      <c r="AJ603" s="220"/>
      <c r="AK603" s="220"/>
      <c r="AL603" s="220"/>
      <c r="AM603" s="220"/>
      <c r="AN603" s="220"/>
      <c r="AO603" s="220"/>
      <c r="AP603" s="220"/>
      <c r="AQ603" s="224"/>
      <c r="AR603" s="224"/>
      <c r="AS603" s="224"/>
      <c r="AT603" s="224"/>
      <c r="AU603" s="224"/>
      <c r="AV603" s="224"/>
      <c r="AW603" s="224"/>
      <c r="AX603" s="224"/>
      <c r="AY603" s="224"/>
      <c r="AZ603" s="284"/>
      <c r="BA603" s="284"/>
      <c r="BB603" s="284"/>
      <c r="BC603" s="284"/>
      <c r="BD603" s="284"/>
      <c r="BE603" s="284"/>
      <c r="BF603" s="284"/>
      <c r="BG603" s="284"/>
      <c r="BH603" s="284"/>
      <c r="BI603" s="284"/>
      <c r="BJ603" s="284"/>
      <c r="BK603" s="284"/>
    </row>
    <row r="604" ht="14.25" customHeight="1">
      <c r="A604" s="219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5"/>
      <c r="AA604" s="225"/>
      <c r="AB604" s="225"/>
      <c r="AC604" s="225"/>
      <c r="AD604" s="225"/>
      <c r="AE604" s="225"/>
      <c r="AF604" s="225"/>
      <c r="AG604" s="220"/>
      <c r="AH604" s="220"/>
      <c r="AI604" s="220"/>
      <c r="AJ604" s="220"/>
      <c r="AK604" s="220"/>
      <c r="AL604" s="220"/>
      <c r="AM604" s="220"/>
      <c r="AN604" s="220"/>
      <c r="AO604" s="220"/>
      <c r="AP604" s="220"/>
      <c r="AQ604" s="224"/>
      <c r="AR604" s="224"/>
      <c r="AS604" s="224"/>
      <c r="AT604" s="224"/>
      <c r="AU604" s="224"/>
      <c r="AV604" s="224"/>
      <c r="AW604" s="224"/>
      <c r="AX604" s="224"/>
      <c r="AY604" s="224"/>
      <c r="AZ604" s="284"/>
      <c r="BA604" s="284"/>
      <c r="BB604" s="284"/>
      <c r="BC604" s="284"/>
      <c r="BD604" s="284"/>
      <c r="BE604" s="284"/>
      <c r="BF604" s="284"/>
      <c r="BG604" s="284"/>
      <c r="BH604" s="284"/>
      <c r="BI604" s="284"/>
      <c r="BJ604" s="284"/>
      <c r="BK604" s="284"/>
    </row>
    <row r="605" ht="14.25" customHeight="1">
      <c r="A605" s="219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5"/>
      <c r="AA605" s="225"/>
      <c r="AB605" s="225"/>
      <c r="AC605" s="225"/>
      <c r="AD605" s="225"/>
      <c r="AE605" s="225"/>
      <c r="AF605" s="225"/>
      <c r="AG605" s="220"/>
      <c r="AH605" s="220"/>
      <c r="AI605" s="220"/>
      <c r="AJ605" s="220"/>
      <c r="AK605" s="220"/>
      <c r="AL605" s="220"/>
      <c r="AM605" s="220"/>
      <c r="AN605" s="220"/>
      <c r="AO605" s="220"/>
      <c r="AP605" s="220"/>
      <c r="AQ605" s="224"/>
      <c r="AR605" s="224"/>
      <c r="AS605" s="224"/>
      <c r="AT605" s="224"/>
      <c r="AU605" s="224"/>
      <c r="AV605" s="224"/>
      <c r="AW605" s="224"/>
      <c r="AX605" s="224"/>
      <c r="AY605" s="224"/>
      <c r="AZ605" s="284"/>
      <c r="BA605" s="284"/>
      <c r="BB605" s="284"/>
      <c r="BC605" s="284"/>
      <c r="BD605" s="284"/>
      <c r="BE605" s="284"/>
      <c r="BF605" s="284"/>
      <c r="BG605" s="284"/>
      <c r="BH605" s="284"/>
      <c r="BI605" s="284"/>
      <c r="BJ605" s="284"/>
      <c r="BK605" s="284"/>
    </row>
    <row r="606" ht="14.25" customHeight="1">
      <c r="A606" s="219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5"/>
      <c r="AA606" s="225"/>
      <c r="AB606" s="225"/>
      <c r="AC606" s="225"/>
      <c r="AD606" s="225"/>
      <c r="AE606" s="225"/>
      <c r="AF606" s="225"/>
      <c r="AG606" s="220"/>
      <c r="AH606" s="220"/>
      <c r="AI606" s="220"/>
      <c r="AJ606" s="220"/>
      <c r="AK606" s="220"/>
      <c r="AL606" s="220"/>
      <c r="AM606" s="220"/>
      <c r="AN606" s="220"/>
      <c r="AO606" s="220"/>
      <c r="AP606" s="220"/>
      <c r="AQ606" s="224"/>
      <c r="AR606" s="224"/>
      <c r="AS606" s="224"/>
      <c r="AT606" s="224"/>
      <c r="AU606" s="224"/>
      <c r="AV606" s="224"/>
      <c r="AW606" s="224"/>
      <c r="AX606" s="224"/>
      <c r="AY606" s="224"/>
      <c r="AZ606" s="284"/>
      <c r="BA606" s="284"/>
      <c r="BB606" s="284"/>
      <c r="BC606" s="284"/>
      <c r="BD606" s="284"/>
      <c r="BE606" s="284"/>
      <c r="BF606" s="284"/>
      <c r="BG606" s="284"/>
      <c r="BH606" s="284"/>
      <c r="BI606" s="284"/>
      <c r="BJ606" s="284"/>
      <c r="BK606" s="284"/>
    </row>
    <row r="607" ht="14.25" customHeight="1">
      <c r="A607" s="219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5"/>
      <c r="AA607" s="225"/>
      <c r="AB607" s="225"/>
      <c r="AC607" s="225"/>
      <c r="AD607" s="225"/>
      <c r="AE607" s="225"/>
      <c r="AF607" s="225"/>
      <c r="AG607" s="220"/>
      <c r="AH607" s="220"/>
      <c r="AI607" s="220"/>
      <c r="AJ607" s="220"/>
      <c r="AK607" s="220"/>
      <c r="AL607" s="220"/>
      <c r="AM607" s="220"/>
      <c r="AN607" s="220"/>
      <c r="AO607" s="220"/>
      <c r="AP607" s="220"/>
      <c r="AQ607" s="224"/>
      <c r="AR607" s="224"/>
      <c r="AS607" s="224"/>
      <c r="AT607" s="224"/>
      <c r="AU607" s="224"/>
      <c r="AV607" s="224"/>
      <c r="AW607" s="224"/>
      <c r="AX607" s="224"/>
      <c r="AY607" s="224"/>
      <c r="AZ607" s="284"/>
      <c r="BA607" s="284"/>
      <c r="BB607" s="284"/>
      <c r="BC607" s="284"/>
      <c r="BD607" s="284"/>
      <c r="BE607" s="284"/>
      <c r="BF607" s="284"/>
      <c r="BG607" s="284"/>
      <c r="BH607" s="284"/>
      <c r="BI607" s="284"/>
      <c r="BJ607" s="284"/>
      <c r="BK607" s="284"/>
    </row>
    <row r="608" ht="14.25" customHeight="1">
      <c r="A608" s="219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5"/>
      <c r="AA608" s="225"/>
      <c r="AB608" s="225"/>
      <c r="AC608" s="225"/>
      <c r="AD608" s="225"/>
      <c r="AE608" s="225"/>
      <c r="AF608" s="225"/>
      <c r="AG608" s="220"/>
      <c r="AH608" s="220"/>
      <c r="AI608" s="220"/>
      <c r="AJ608" s="220"/>
      <c r="AK608" s="220"/>
      <c r="AL608" s="220"/>
      <c r="AM608" s="220"/>
      <c r="AN608" s="220"/>
      <c r="AO608" s="220"/>
      <c r="AP608" s="220"/>
      <c r="AQ608" s="224"/>
      <c r="AR608" s="224"/>
      <c r="AS608" s="224"/>
      <c r="AT608" s="224"/>
      <c r="AU608" s="224"/>
      <c r="AV608" s="224"/>
      <c r="AW608" s="224"/>
      <c r="AX608" s="224"/>
      <c r="AY608" s="224"/>
      <c r="AZ608" s="284"/>
      <c r="BA608" s="284"/>
      <c r="BB608" s="284"/>
      <c r="BC608" s="284"/>
      <c r="BD608" s="284"/>
      <c r="BE608" s="284"/>
      <c r="BF608" s="284"/>
      <c r="BG608" s="284"/>
      <c r="BH608" s="284"/>
      <c r="BI608" s="284"/>
      <c r="BJ608" s="284"/>
      <c r="BK608" s="284"/>
    </row>
    <row r="609" ht="14.25" customHeight="1">
      <c r="A609" s="219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5"/>
      <c r="AA609" s="225"/>
      <c r="AB609" s="225"/>
      <c r="AC609" s="225"/>
      <c r="AD609" s="225"/>
      <c r="AE609" s="225"/>
      <c r="AF609" s="225"/>
      <c r="AG609" s="220"/>
      <c r="AH609" s="220"/>
      <c r="AI609" s="220"/>
      <c r="AJ609" s="220"/>
      <c r="AK609" s="220"/>
      <c r="AL609" s="220"/>
      <c r="AM609" s="220"/>
      <c r="AN609" s="220"/>
      <c r="AO609" s="220"/>
      <c r="AP609" s="220"/>
      <c r="AQ609" s="224"/>
      <c r="AR609" s="224"/>
      <c r="AS609" s="224"/>
      <c r="AT609" s="224"/>
      <c r="AU609" s="224"/>
      <c r="AV609" s="224"/>
      <c r="AW609" s="224"/>
      <c r="AX609" s="224"/>
      <c r="AY609" s="224"/>
      <c r="AZ609" s="284"/>
      <c r="BA609" s="284"/>
      <c r="BB609" s="284"/>
      <c r="BC609" s="284"/>
      <c r="BD609" s="284"/>
      <c r="BE609" s="284"/>
      <c r="BF609" s="284"/>
      <c r="BG609" s="284"/>
      <c r="BH609" s="284"/>
      <c r="BI609" s="284"/>
      <c r="BJ609" s="284"/>
      <c r="BK609" s="284"/>
    </row>
    <row r="610" ht="14.25" customHeight="1">
      <c r="A610" s="219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5"/>
      <c r="AA610" s="225"/>
      <c r="AB610" s="225"/>
      <c r="AC610" s="225"/>
      <c r="AD610" s="225"/>
      <c r="AE610" s="225"/>
      <c r="AF610" s="225"/>
      <c r="AG610" s="220"/>
      <c r="AH610" s="220"/>
      <c r="AI610" s="220"/>
      <c r="AJ610" s="220"/>
      <c r="AK610" s="220"/>
      <c r="AL610" s="220"/>
      <c r="AM610" s="220"/>
      <c r="AN610" s="220"/>
      <c r="AO610" s="220"/>
      <c r="AP610" s="220"/>
      <c r="AQ610" s="224"/>
      <c r="AR610" s="224"/>
      <c r="AS610" s="224"/>
      <c r="AT610" s="224"/>
      <c r="AU610" s="224"/>
      <c r="AV610" s="224"/>
      <c r="AW610" s="224"/>
      <c r="AX610" s="224"/>
      <c r="AY610" s="224"/>
      <c r="AZ610" s="284"/>
      <c r="BA610" s="284"/>
      <c r="BB610" s="284"/>
      <c r="BC610" s="284"/>
      <c r="BD610" s="284"/>
      <c r="BE610" s="284"/>
      <c r="BF610" s="284"/>
      <c r="BG610" s="284"/>
      <c r="BH610" s="284"/>
      <c r="BI610" s="284"/>
      <c r="BJ610" s="284"/>
      <c r="BK610" s="284"/>
    </row>
    <row r="611" ht="14.25" customHeight="1">
      <c r="A611" s="219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5"/>
      <c r="AA611" s="225"/>
      <c r="AB611" s="225"/>
      <c r="AC611" s="225"/>
      <c r="AD611" s="225"/>
      <c r="AE611" s="225"/>
      <c r="AF611" s="225"/>
      <c r="AG611" s="220"/>
      <c r="AH611" s="220"/>
      <c r="AI611" s="220"/>
      <c r="AJ611" s="220"/>
      <c r="AK611" s="220"/>
      <c r="AL611" s="220"/>
      <c r="AM611" s="220"/>
      <c r="AN611" s="220"/>
      <c r="AO611" s="220"/>
      <c r="AP611" s="220"/>
      <c r="AQ611" s="224"/>
      <c r="AR611" s="224"/>
      <c r="AS611" s="224"/>
      <c r="AT611" s="224"/>
      <c r="AU611" s="224"/>
      <c r="AV611" s="224"/>
      <c r="AW611" s="224"/>
      <c r="AX611" s="224"/>
      <c r="AY611" s="224"/>
      <c r="AZ611" s="284"/>
      <c r="BA611" s="284"/>
      <c r="BB611" s="284"/>
      <c r="BC611" s="284"/>
      <c r="BD611" s="284"/>
      <c r="BE611" s="284"/>
      <c r="BF611" s="284"/>
      <c r="BG611" s="284"/>
      <c r="BH611" s="284"/>
      <c r="BI611" s="284"/>
      <c r="BJ611" s="284"/>
      <c r="BK611" s="284"/>
    </row>
    <row r="612" ht="14.25" customHeight="1">
      <c r="A612" s="219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5"/>
      <c r="AA612" s="225"/>
      <c r="AB612" s="225"/>
      <c r="AC612" s="225"/>
      <c r="AD612" s="225"/>
      <c r="AE612" s="225"/>
      <c r="AF612" s="225"/>
      <c r="AG612" s="220"/>
      <c r="AH612" s="220"/>
      <c r="AI612" s="220"/>
      <c r="AJ612" s="220"/>
      <c r="AK612" s="220"/>
      <c r="AL612" s="220"/>
      <c r="AM612" s="220"/>
      <c r="AN612" s="220"/>
      <c r="AO612" s="220"/>
      <c r="AP612" s="220"/>
      <c r="AQ612" s="224"/>
      <c r="AR612" s="224"/>
      <c r="AS612" s="224"/>
      <c r="AT612" s="224"/>
      <c r="AU612" s="224"/>
      <c r="AV612" s="224"/>
      <c r="AW612" s="224"/>
      <c r="AX612" s="224"/>
      <c r="AY612" s="224"/>
      <c r="AZ612" s="284"/>
      <c r="BA612" s="284"/>
      <c r="BB612" s="284"/>
      <c r="BC612" s="284"/>
      <c r="BD612" s="284"/>
      <c r="BE612" s="284"/>
      <c r="BF612" s="284"/>
      <c r="BG612" s="284"/>
      <c r="BH612" s="284"/>
      <c r="BI612" s="284"/>
      <c r="BJ612" s="284"/>
      <c r="BK612" s="284"/>
    </row>
    <row r="613" ht="14.25" customHeight="1">
      <c r="A613" s="219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5"/>
      <c r="AA613" s="225"/>
      <c r="AB613" s="225"/>
      <c r="AC613" s="225"/>
      <c r="AD613" s="225"/>
      <c r="AE613" s="225"/>
      <c r="AF613" s="225"/>
      <c r="AG613" s="220"/>
      <c r="AH613" s="220"/>
      <c r="AI613" s="220"/>
      <c r="AJ613" s="220"/>
      <c r="AK613" s="220"/>
      <c r="AL613" s="220"/>
      <c r="AM613" s="220"/>
      <c r="AN613" s="220"/>
      <c r="AO613" s="220"/>
      <c r="AP613" s="220"/>
      <c r="AQ613" s="224"/>
      <c r="AR613" s="224"/>
      <c r="AS613" s="224"/>
      <c r="AT613" s="224"/>
      <c r="AU613" s="224"/>
      <c r="AV613" s="224"/>
      <c r="AW613" s="224"/>
      <c r="AX613" s="224"/>
      <c r="AY613" s="224"/>
      <c r="AZ613" s="284"/>
      <c r="BA613" s="284"/>
      <c r="BB613" s="284"/>
      <c r="BC613" s="284"/>
      <c r="BD613" s="284"/>
      <c r="BE613" s="284"/>
      <c r="BF613" s="284"/>
      <c r="BG613" s="284"/>
      <c r="BH613" s="284"/>
      <c r="BI613" s="284"/>
      <c r="BJ613" s="284"/>
      <c r="BK613" s="284"/>
    </row>
    <row r="614" ht="14.25" customHeight="1">
      <c r="A614" s="219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5"/>
      <c r="AA614" s="225"/>
      <c r="AB614" s="225"/>
      <c r="AC614" s="225"/>
      <c r="AD614" s="225"/>
      <c r="AE614" s="225"/>
      <c r="AF614" s="225"/>
      <c r="AG614" s="220"/>
      <c r="AH614" s="220"/>
      <c r="AI614" s="220"/>
      <c r="AJ614" s="220"/>
      <c r="AK614" s="220"/>
      <c r="AL614" s="220"/>
      <c r="AM614" s="220"/>
      <c r="AN614" s="220"/>
      <c r="AO614" s="220"/>
      <c r="AP614" s="220"/>
      <c r="AQ614" s="224"/>
      <c r="AR614" s="224"/>
      <c r="AS614" s="224"/>
      <c r="AT614" s="224"/>
      <c r="AU614" s="224"/>
      <c r="AV614" s="224"/>
      <c r="AW614" s="224"/>
      <c r="AX614" s="224"/>
      <c r="AY614" s="224"/>
      <c r="AZ614" s="284"/>
      <c r="BA614" s="284"/>
      <c r="BB614" s="284"/>
      <c r="BC614" s="284"/>
      <c r="BD614" s="284"/>
      <c r="BE614" s="284"/>
      <c r="BF614" s="284"/>
      <c r="BG614" s="284"/>
      <c r="BH614" s="284"/>
      <c r="BI614" s="284"/>
      <c r="BJ614" s="284"/>
      <c r="BK614" s="284"/>
    </row>
    <row r="615" ht="14.25" customHeight="1">
      <c r="A615" s="219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5"/>
      <c r="AA615" s="225"/>
      <c r="AB615" s="225"/>
      <c r="AC615" s="225"/>
      <c r="AD615" s="225"/>
      <c r="AE615" s="225"/>
      <c r="AF615" s="225"/>
      <c r="AG615" s="220"/>
      <c r="AH615" s="220"/>
      <c r="AI615" s="220"/>
      <c r="AJ615" s="220"/>
      <c r="AK615" s="220"/>
      <c r="AL615" s="220"/>
      <c r="AM615" s="220"/>
      <c r="AN615" s="220"/>
      <c r="AO615" s="220"/>
      <c r="AP615" s="220"/>
      <c r="AQ615" s="224"/>
      <c r="AR615" s="224"/>
      <c r="AS615" s="224"/>
      <c r="AT615" s="224"/>
      <c r="AU615" s="224"/>
      <c r="AV615" s="224"/>
      <c r="AW615" s="224"/>
      <c r="AX615" s="224"/>
      <c r="AY615" s="224"/>
      <c r="AZ615" s="284"/>
      <c r="BA615" s="284"/>
      <c r="BB615" s="284"/>
      <c r="BC615" s="284"/>
      <c r="BD615" s="284"/>
      <c r="BE615" s="284"/>
      <c r="BF615" s="284"/>
      <c r="BG615" s="284"/>
      <c r="BH615" s="284"/>
      <c r="BI615" s="284"/>
      <c r="BJ615" s="284"/>
      <c r="BK615" s="284"/>
    </row>
    <row r="616" ht="14.25" customHeight="1">
      <c r="A616" s="219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5"/>
      <c r="AA616" s="225"/>
      <c r="AB616" s="225"/>
      <c r="AC616" s="225"/>
      <c r="AD616" s="225"/>
      <c r="AE616" s="225"/>
      <c r="AF616" s="225"/>
      <c r="AG616" s="220"/>
      <c r="AH616" s="220"/>
      <c r="AI616" s="220"/>
      <c r="AJ616" s="220"/>
      <c r="AK616" s="220"/>
      <c r="AL616" s="220"/>
      <c r="AM616" s="220"/>
      <c r="AN616" s="220"/>
      <c r="AO616" s="220"/>
      <c r="AP616" s="220"/>
      <c r="AQ616" s="224"/>
      <c r="AR616" s="224"/>
      <c r="AS616" s="224"/>
      <c r="AT616" s="224"/>
      <c r="AU616" s="224"/>
      <c r="AV616" s="224"/>
      <c r="AW616" s="224"/>
      <c r="AX616" s="224"/>
      <c r="AY616" s="224"/>
      <c r="AZ616" s="284"/>
      <c r="BA616" s="284"/>
      <c r="BB616" s="284"/>
      <c r="BC616" s="284"/>
      <c r="BD616" s="284"/>
      <c r="BE616" s="284"/>
      <c r="BF616" s="284"/>
      <c r="BG616" s="284"/>
      <c r="BH616" s="284"/>
      <c r="BI616" s="284"/>
      <c r="BJ616" s="284"/>
      <c r="BK616" s="284"/>
    </row>
    <row r="617" ht="14.25" customHeight="1">
      <c r="A617" s="219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5"/>
      <c r="AA617" s="225"/>
      <c r="AB617" s="225"/>
      <c r="AC617" s="225"/>
      <c r="AD617" s="225"/>
      <c r="AE617" s="225"/>
      <c r="AF617" s="225"/>
      <c r="AG617" s="220"/>
      <c r="AH617" s="220"/>
      <c r="AI617" s="220"/>
      <c r="AJ617" s="220"/>
      <c r="AK617" s="220"/>
      <c r="AL617" s="220"/>
      <c r="AM617" s="220"/>
      <c r="AN617" s="220"/>
      <c r="AO617" s="220"/>
      <c r="AP617" s="220"/>
      <c r="AQ617" s="224"/>
      <c r="AR617" s="224"/>
      <c r="AS617" s="224"/>
      <c r="AT617" s="224"/>
      <c r="AU617" s="224"/>
      <c r="AV617" s="224"/>
      <c r="AW617" s="224"/>
      <c r="AX617" s="224"/>
      <c r="AY617" s="224"/>
      <c r="AZ617" s="284"/>
      <c r="BA617" s="284"/>
      <c r="BB617" s="284"/>
      <c r="BC617" s="284"/>
      <c r="BD617" s="284"/>
      <c r="BE617" s="284"/>
      <c r="BF617" s="284"/>
      <c r="BG617" s="284"/>
      <c r="BH617" s="284"/>
      <c r="BI617" s="284"/>
      <c r="BJ617" s="284"/>
      <c r="BK617" s="284"/>
    </row>
    <row r="618" ht="14.25" customHeight="1">
      <c r="A618" s="219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5"/>
      <c r="AA618" s="225"/>
      <c r="AB618" s="225"/>
      <c r="AC618" s="225"/>
      <c r="AD618" s="225"/>
      <c r="AE618" s="225"/>
      <c r="AF618" s="225"/>
      <c r="AG618" s="220"/>
      <c r="AH618" s="220"/>
      <c r="AI618" s="220"/>
      <c r="AJ618" s="220"/>
      <c r="AK618" s="220"/>
      <c r="AL618" s="220"/>
      <c r="AM618" s="220"/>
      <c r="AN618" s="220"/>
      <c r="AO618" s="220"/>
      <c r="AP618" s="220"/>
      <c r="AQ618" s="224"/>
      <c r="AR618" s="224"/>
      <c r="AS618" s="224"/>
      <c r="AT618" s="224"/>
      <c r="AU618" s="224"/>
      <c r="AV618" s="224"/>
      <c r="AW618" s="224"/>
      <c r="AX618" s="224"/>
      <c r="AY618" s="224"/>
      <c r="AZ618" s="284"/>
      <c r="BA618" s="284"/>
      <c r="BB618" s="284"/>
      <c r="BC618" s="284"/>
      <c r="BD618" s="284"/>
      <c r="BE618" s="284"/>
      <c r="BF618" s="284"/>
      <c r="BG618" s="284"/>
      <c r="BH618" s="284"/>
      <c r="BI618" s="284"/>
      <c r="BJ618" s="284"/>
      <c r="BK618" s="284"/>
    </row>
    <row r="619" ht="14.25" customHeight="1">
      <c r="A619" s="219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5"/>
      <c r="AA619" s="225"/>
      <c r="AB619" s="225"/>
      <c r="AC619" s="225"/>
      <c r="AD619" s="225"/>
      <c r="AE619" s="225"/>
      <c r="AF619" s="225"/>
      <c r="AG619" s="220"/>
      <c r="AH619" s="220"/>
      <c r="AI619" s="220"/>
      <c r="AJ619" s="220"/>
      <c r="AK619" s="220"/>
      <c r="AL619" s="220"/>
      <c r="AM619" s="220"/>
      <c r="AN619" s="220"/>
      <c r="AO619" s="220"/>
      <c r="AP619" s="220"/>
      <c r="AQ619" s="224"/>
      <c r="AR619" s="224"/>
      <c r="AS619" s="224"/>
      <c r="AT619" s="224"/>
      <c r="AU619" s="224"/>
      <c r="AV619" s="224"/>
      <c r="AW619" s="224"/>
      <c r="AX619" s="224"/>
      <c r="AY619" s="224"/>
      <c r="AZ619" s="284"/>
      <c r="BA619" s="284"/>
      <c r="BB619" s="284"/>
      <c r="BC619" s="284"/>
      <c r="BD619" s="284"/>
      <c r="BE619" s="284"/>
      <c r="BF619" s="284"/>
      <c r="BG619" s="284"/>
      <c r="BH619" s="284"/>
      <c r="BI619" s="284"/>
      <c r="BJ619" s="284"/>
      <c r="BK619" s="284"/>
    </row>
    <row r="620" ht="14.25" customHeight="1">
      <c r="A620" s="219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5"/>
      <c r="AA620" s="225"/>
      <c r="AB620" s="225"/>
      <c r="AC620" s="225"/>
      <c r="AD620" s="225"/>
      <c r="AE620" s="225"/>
      <c r="AF620" s="225"/>
      <c r="AG620" s="220"/>
      <c r="AH620" s="220"/>
      <c r="AI620" s="220"/>
      <c r="AJ620" s="220"/>
      <c r="AK620" s="220"/>
      <c r="AL620" s="220"/>
      <c r="AM620" s="220"/>
      <c r="AN620" s="220"/>
      <c r="AO620" s="220"/>
      <c r="AP620" s="220"/>
      <c r="AQ620" s="224"/>
      <c r="AR620" s="224"/>
      <c r="AS620" s="224"/>
      <c r="AT620" s="224"/>
      <c r="AU620" s="224"/>
      <c r="AV620" s="224"/>
      <c r="AW620" s="224"/>
      <c r="AX620" s="224"/>
      <c r="AY620" s="224"/>
      <c r="AZ620" s="284"/>
      <c r="BA620" s="284"/>
      <c r="BB620" s="284"/>
      <c r="BC620" s="284"/>
      <c r="BD620" s="284"/>
      <c r="BE620" s="284"/>
      <c r="BF620" s="284"/>
      <c r="BG620" s="284"/>
      <c r="BH620" s="284"/>
      <c r="BI620" s="284"/>
      <c r="BJ620" s="284"/>
      <c r="BK620" s="284"/>
    </row>
    <row r="621" ht="14.25" customHeight="1">
      <c r="A621" s="219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5"/>
      <c r="AA621" s="225"/>
      <c r="AB621" s="225"/>
      <c r="AC621" s="225"/>
      <c r="AD621" s="225"/>
      <c r="AE621" s="225"/>
      <c r="AF621" s="225"/>
      <c r="AG621" s="220"/>
      <c r="AH621" s="220"/>
      <c r="AI621" s="220"/>
      <c r="AJ621" s="220"/>
      <c r="AK621" s="220"/>
      <c r="AL621" s="220"/>
      <c r="AM621" s="220"/>
      <c r="AN621" s="220"/>
      <c r="AO621" s="220"/>
      <c r="AP621" s="220"/>
      <c r="AQ621" s="224"/>
      <c r="AR621" s="224"/>
      <c r="AS621" s="224"/>
      <c r="AT621" s="224"/>
      <c r="AU621" s="224"/>
      <c r="AV621" s="224"/>
      <c r="AW621" s="224"/>
      <c r="AX621" s="224"/>
      <c r="AY621" s="224"/>
      <c r="AZ621" s="284"/>
      <c r="BA621" s="284"/>
      <c r="BB621" s="284"/>
      <c r="BC621" s="284"/>
      <c r="BD621" s="284"/>
      <c r="BE621" s="284"/>
      <c r="BF621" s="284"/>
      <c r="BG621" s="284"/>
      <c r="BH621" s="284"/>
      <c r="BI621" s="284"/>
      <c r="BJ621" s="284"/>
      <c r="BK621" s="284"/>
    </row>
    <row r="622" ht="14.25" customHeight="1">
      <c r="A622" s="219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5"/>
      <c r="AA622" s="225"/>
      <c r="AB622" s="225"/>
      <c r="AC622" s="225"/>
      <c r="AD622" s="225"/>
      <c r="AE622" s="225"/>
      <c r="AF622" s="225"/>
      <c r="AG622" s="220"/>
      <c r="AH622" s="220"/>
      <c r="AI622" s="220"/>
      <c r="AJ622" s="220"/>
      <c r="AK622" s="220"/>
      <c r="AL622" s="220"/>
      <c r="AM622" s="220"/>
      <c r="AN622" s="220"/>
      <c r="AO622" s="220"/>
      <c r="AP622" s="220"/>
      <c r="AQ622" s="224"/>
      <c r="AR622" s="224"/>
      <c r="AS622" s="224"/>
      <c r="AT622" s="224"/>
      <c r="AU622" s="224"/>
      <c r="AV622" s="224"/>
      <c r="AW622" s="224"/>
      <c r="AX622" s="224"/>
      <c r="AY622" s="224"/>
      <c r="AZ622" s="284"/>
      <c r="BA622" s="284"/>
      <c r="BB622" s="284"/>
      <c r="BC622" s="284"/>
      <c r="BD622" s="284"/>
      <c r="BE622" s="284"/>
      <c r="BF622" s="284"/>
      <c r="BG622" s="284"/>
      <c r="BH622" s="284"/>
      <c r="BI622" s="284"/>
      <c r="BJ622" s="284"/>
      <c r="BK622" s="284"/>
    </row>
    <row r="623" ht="14.25" customHeight="1">
      <c r="A623" s="219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5"/>
      <c r="AA623" s="225"/>
      <c r="AB623" s="225"/>
      <c r="AC623" s="225"/>
      <c r="AD623" s="225"/>
      <c r="AE623" s="225"/>
      <c r="AF623" s="225"/>
      <c r="AG623" s="220"/>
      <c r="AH623" s="220"/>
      <c r="AI623" s="220"/>
      <c r="AJ623" s="220"/>
      <c r="AK623" s="220"/>
      <c r="AL623" s="220"/>
      <c r="AM623" s="220"/>
      <c r="AN623" s="220"/>
      <c r="AO623" s="220"/>
      <c r="AP623" s="220"/>
      <c r="AQ623" s="224"/>
      <c r="AR623" s="224"/>
      <c r="AS623" s="224"/>
      <c r="AT623" s="224"/>
      <c r="AU623" s="224"/>
      <c r="AV623" s="224"/>
      <c r="AW623" s="224"/>
      <c r="AX623" s="224"/>
      <c r="AY623" s="224"/>
      <c r="AZ623" s="284"/>
      <c r="BA623" s="284"/>
      <c r="BB623" s="284"/>
      <c r="BC623" s="284"/>
      <c r="BD623" s="284"/>
      <c r="BE623" s="284"/>
      <c r="BF623" s="284"/>
      <c r="BG623" s="284"/>
      <c r="BH623" s="284"/>
      <c r="BI623" s="284"/>
      <c r="BJ623" s="284"/>
      <c r="BK623" s="284"/>
    </row>
    <row r="624" ht="14.25" customHeight="1">
      <c r="A624" s="219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5"/>
      <c r="AA624" s="225"/>
      <c r="AB624" s="225"/>
      <c r="AC624" s="225"/>
      <c r="AD624" s="225"/>
      <c r="AE624" s="225"/>
      <c r="AF624" s="225"/>
      <c r="AG624" s="220"/>
      <c r="AH624" s="220"/>
      <c r="AI624" s="220"/>
      <c r="AJ624" s="220"/>
      <c r="AK624" s="220"/>
      <c r="AL624" s="220"/>
      <c r="AM624" s="220"/>
      <c r="AN624" s="220"/>
      <c r="AO624" s="220"/>
      <c r="AP624" s="220"/>
      <c r="AQ624" s="224"/>
      <c r="AR624" s="224"/>
      <c r="AS624" s="224"/>
      <c r="AT624" s="224"/>
      <c r="AU624" s="224"/>
      <c r="AV624" s="224"/>
      <c r="AW624" s="224"/>
      <c r="AX624" s="224"/>
      <c r="AY624" s="224"/>
      <c r="AZ624" s="284"/>
      <c r="BA624" s="284"/>
      <c r="BB624" s="284"/>
      <c r="BC624" s="284"/>
      <c r="BD624" s="284"/>
      <c r="BE624" s="284"/>
      <c r="BF624" s="284"/>
      <c r="BG624" s="284"/>
      <c r="BH624" s="284"/>
      <c r="BI624" s="284"/>
      <c r="BJ624" s="284"/>
      <c r="BK624" s="284"/>
    </row>
    <row r="625" ht="14.25" customHeight="1">
      <c r="A625" s="219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5"/>
      <c r="AA625" s="225"/>
      <c r="AB625" s="225"/>
      <c r="AC625" s="225"/>
      <c r="AD625" s="225"/>
      <c r="AE625" s="225"/>
      <c r="AF625" s="225"/>
      <c r="AG625" s="220"/>
      <c r="AH625" s="220"/>
      <c r="AI625" s="220"/>
      <c r="AJ625" s="220"/>
      <c r="AK625" s="220"/>
      <c r="AL625" s="220"/>
      <c r="AM625" s="220"/>
      <c r="AN625" s="220"/>
      <c r="AO625" s="220"/>
      <c r="AP625" s="220"/>
      <c r="AQ625" s="224"/>
      <c r="AR625" s="224"/>
      <c r="AS625" s="224"/>
      <c r="AT625" s="224"/>
      <c r="AU625" s="224"/>
      <c r="AV625" s="224"/>
      <c r="AW625" s="224"/>
      <c r="AX625" s="224"/>
      <c r="AY625" s="224"/>
      <c r="AZ625" s="284"/>
      <c r="BA625" s="284"/>
      <c r="BB625" s="284"/>
      <c r="BC625" s="284"/>
      <c r="BD625" s="284"/>
      <c r="BE625" s="284"/>
      <c r="BF625" s="284"/>
      <c r="BG625" s="284"/>
      <c r="BH625" s="284"/>
      <c r="BI625" s="284"/>
      <c r="BJ625" s="284"/>
      <c r="BK625" s="284"/>
    </row>
    <row r="626" ht="14.25" customHeight="1">
      <c r="A626" s="219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5"/>
      <c r="AA626" s="225"/>
      <c r="AB626" s="225"/>
      <c r="AC626" s="225"/>
      <c r="AD626" s="225"/>
      <c r="AE626" s="225"/>
      <c r="AF626" s="225"/>
      <c r="AG626" s="220"/>
      <c r="AH626" s="220"/>
      <c r="AI626" s="220"/>
      <c r="AJ626" s="220"/>
      <c r="AK626" s="220"/>
      <c r="AL626" s="220"/>
      <c r="AM626" s="220"/>
      <c r="AN626" s="220"/>
      <c r="AO626" s="220"/>
      <c r="AP626" s="220"/>
      <c r="AQ626" s="224"/>
      <c r="AR626" s="224"/>
      <c r="AS626" s="224"/>
      <c r="AT626" s="224"/>
      <c r="AU626" s="224"/>
      <c r="AV626" s="224"/>
      <c r="AW626" s="224"/>
      <c r="AX626" s="224"/>
      <c r="AY626" s="224"/>
      <c r="AZ626" s="284"/>
      <c r="BA626" s="284"/>
      <c r="BB626" s="284"/>
      <c r="BC626" s="284"/>
      <c r="BD626" s="284"/>
      <c r="BE626" s="284"/>
      <c r="BF626" s="284"/>
      <c r="BG626" s="284"/>
      <c r="BH626" s="284"/>
      <c r="BI626" s="284"/>
      <c r="BJ626" s="284"/>
      <c r="BK626" s="284"/>
    </row>
    <row r="627" ht="14.25" customHeight="1">
      <c r="A627" s="219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5"/>
      <c r="AA627" s="225"/>
      <c r="AB627" s="225"/>
      <c r="AC627" s="225"/>
      <c r="AD627" s="225"/>
      <c r="AE627" s="225"/>
      <c r="AF627" s="225"/>
      <c r="AG627" s="220"/>
      <c r="AH627" s="220"/>
      <c r="AI627" s="220"/>
      <c r="AJ627" s="220"/>
      <c r="AK627" s="220"/>
      <c r="AL627" s="220"/>
      <c r="AM627" s="220"/>
      <c r="AN627" s="220"/>
      <c r="AO627" s="220"/>
      <c r="AP627" s="220"/>
      <c r="AQ627" s="224"/>
      <c r="AR627" s="224"/>
      <c r="AS627" s="224"/>
      <c r="AT627" s="224"/>
      <c r="AU627" s="224"/>
      <c r="AV627" s="224"/>
      <c r="AW627" s="224"/>
      <c r="AX627" s="224"/>
      <c r="AY627" s="224"/>
      <c r="AZ627" s="284"/>
      <c r="BA627" s="284"/>
      <c r="BB627" s="284"/>
      <c r="BC627" s="284"/>
      <c r="BD627" s="284"/>
      <c r="BE627" s="284"/>
      <c r="BF627" s="284"/>
      <c r="BG627" s="284"/>
      <c r="BH627" s="284"/>
      <c r="BI627" s="284"/>
      <c r="BJ627" s="284"/>
      <c r="BK627" s="284"/>
    </row>
    <row r="628" ht="14.25" customHeight="1">
      <c r="A628" s="219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5"/>
      <c r="AA628" s="225"/>
      <c r="AB628" s="225"/>
      <c r="AC628" s="225"/>
      <c r="AD628" s="225"/>
      <c r="AE628" s="225"/>
      <c r="AF628" s="225"/>
      <c r="AG628" s="220"/>
      <c r="AH628" s="220"/>
      <c r="AI628" s="220"/>
      <c r="AJ628" s="220"/>
      <c r="AK628" s="220"/>
      <c r="AL628" s="220"/>
      <c r="AM628" s="220"/>
      <c r="AN628" s="220"/>
      <c r="AO628" s="220"/>
      <c r="AP628" s="220"/>
      <c r="AQ628" s="224"/>
      <c r="AR628" s="224"/>
      <c r="AS628" s="224"/>
      <c r="AT628" s="224"/>
      <c r="AU628" s="224"/>
      <c r="AV628" s="224"/>
      <c r="AW628" s="224"/>
      <c r="AX628" s="224"/>
      <c r="AY628" s="224"/>
      <c r="AZ628" s="284"/>
      <c r="BA628" s="284"/>
      <c r="BB628" s="284"/>
      <c r="BC628" s="284"/>
      <c r="BD628" s="284"/>
      <c r="BE628" s="284"/>
      <c r="BF628" s="284"/>
      <c r="BG628" s="284"/>
      <c r="BH628" s="284"/>
      <c r="BI628" s="284"/>
      <c r="BJ628" s="284"/>
      <c r="BK628" s="284"/>
    </row>
    <row r="629" ht="14.25" customHeight="1">
      <c r="A629" s="219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5"/>
      <c r="AA629" s="225"/>
      <c r="AB629" s="225"/>
      <c r="AC629" s="225"/>
      <c r="AD629" s="225"/>
      <c r="AE629" s="225"/>
      <c r="AF629" s="225"/>
      <c r="AG629" s="220"/>
      <c r="AH629" s="220"/>
      <c r="AI629" s="220"/>
      <c r="AJ629" s="220"/>
      <c r="AK629" s="220"/>
      <c r="AL629" s="220"/>
      <c r="AM629" s="220"/>
      <c r="AN629" s="220"/>
      <c r="AO629" s="220"/>
      <c r="AP629" s="220"/>
      <c r="AQ629" s="224"/>
      <c r="AR629" s="224"/>
      <c r="AS629" s="224"/>
      <c r="AT629" s="224"/>
      <c r="AU629" s="224"/>
      <c r="AV629" s="224"/>
      <c r="AW629" s="224"/>
      <c r="AX629" s="224"/>
      <c r="AY629" s="224"/>
      <c r="AZ629" s="284"/>
      <c r="BA629" s="284"/>
      <c r="BB629" s="284"/>
      <c r="BC629" s="284"/>
      <c r="BD629" s="284"/>
      <c r="BE629" s="284"/>
      <c r="BF629" s="284"/>
      <c r="BG629" s="284"/>
      <c r="BH629" s="284"/>
      <c r="BI629" s="284"/>
      <c r="BJ629" s="284"/>
      <c r="BK629" s="284"/>
    </row>
    <row r="630" ht="14.25" customHeight="1">
      <c r="A630" s="219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5"/>
      <c r="AA630" s="225"/>
      <c r="AB630" s="225"/>
      <c r="AC630" s="225"/>
      <c r="AD630" s="225"/>
      <c r="AE630" s="225"/>
      <c r="AF630" s="225"/>
      <c r="AG630" s="220"/>
      <c r="AH630" s="220"/>
      <c r="AI630" s="220"/>
      <c r="AJ630" s="220"/>
      <c r="AK630" s="220"/>
      <c r="AL630" s="220"/>
      <c r="AM630" s="220"/>
      <c r="AN630" s="220"/>
      <c r="AO630" s="220"/>
      <c r="AP630" s="220"/>
      <c r="AQ630" s="224"/>
      <c r="AR630" s="224"/>
      <c r="AS630" s="224"/>
      <c r="AT630" s="224"/>
      <c r="AU630" s="224"/>
      <c r="AV630" s="224"/>
      <c r="AW630" s="224"/>
      <c r="AX630" s="224"/>
      <c r="AY630" s="224"/>
      <c r="AZ630" s="284"/>
      <c r="BA630" s="284"/>
      <c r="BB630" s="284"/>
      <c r="BC630" s="284"/>
      <c r="BD630" s="284"/>
      <c r="BE630" s="284"/>
      <c r="BF630" s="284"/>
      <c r="BG630" s="284"/>
      <c r="BH630" s="284"/>
      <c r="BI630" s="284"/>
      <c r="BJ630" s="284"/>
      <c r="BK630" s="284"/>
    </row>
    <row r="631" ht="14.25" customHeight="1">
      <c r="A631" s="219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5"/>
      <c r="AA631" s="225"/>
      <c r="AB631" s="225"/>
      <c r="AC631" s="225"/>
      <c r="AD631" s="225"/>
      <c r="AE631" s="225"/>
      <c r="AF631" s="225"/>
      <c r="AG631" s="220"/>
      <c r="AH631" s="220"/>
      <c r="AI631" s="220"/>
      <c r="AJ631" s="220"/>
      <c r="AK631" s="220"/>
      <c r="AL631" s="220"/>
      <c r="AM631" s="220"/>
      <c r="AN631" s="220"/>
      <c r="AO631" s="220"/>
      <c r="AP631" s="220"/>
      <c r="AQ631" s="224"/>
      <c r="AR631" s="224"/>
      <c r="AS631" s="224"/>
      <c r="AT631" s="224"/>
      <c r="AU631" s="224"/>
      <c r="AV631" s="224"/>
      <c r="AW631" s="224"/>
      <c r="AX631" s="224"/>
      <c r="AY631" s="224"/>
      <c r="AZ631" s="284"/>
      <c r="BA631" s="284"/>
      <c r="BB631" s="284"/>
      <c r="BC631" s="284"/>
      <c r="BD631" s="284"/>
      <c r="BE631" s="284"/>
      <c r="BF631" s="284"/>
      <c r="BG631" s="284"/>
      <c r="BH631" s="284"/>
      <c r="BI631" s="284"/>
      <c r="BJ631" s="284"/>
      <c r="BK631" s="284"/>
    </row>
    <row r="632" ht="14.25" customHeight="1">
      <c r="A632" s="219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5"/>
      <c r="AA632" s="225"/>
      <c r="AB632" s="225"/>
      <c r="AC632" s="225"/>
      <c r="AD632" s="225"/>
      <c r="AE632" s="225"/>
      <c r="AF632" s="225"/>
      <c r="AG632" s="220"/>
      <c r="AH632" s="220"/>
      <c r="AI632" s="220"/>
      <c r="AJ632" s="220"/>
      <c r="AK632" s="220"/>
      <c r="AL632" s="220"/>
      <c r="AM632" s="220"/>
      <c r="AN632" s="220"/>
      <c r="AO632" s="220"/>
      <c r="AP632" s="220"/>
      <c r="AQ632" s="224"/>
      <c r="AR632" s="224"/>
      <c r="AS632" s="224"/>
      <c r="AT632" s="224"/>
      <c r="AU632" s="224"/>
      <c r="AV632" s="224"/>
      <c r="AW632" s="224"/>
      <c r="AX632" s="224"/>
      <c r="AY632" s="224"/>
      <c r="AZ632" s="284"/>
      <c r="BA632" s="284"/>
      <c r="BB632" s="284"/>
      <c r="BC632" s="284"/>
      <c r="BD632" s="284"/>
      <c r="BE632" s="284"/>
      <c r="BF632" s="284"/>
      <c r="BG632" s="284"/>
      <c r="BH632" s="284"/>
      <c r="BI632" s="284"/>
      <c r="BJ632" s="284"/>
      <c r="BK632" s="284"/>
    </row>
    <row r="633" ht="14.25" customHeight="1">
      <c r="A633" s="219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5"/>
      <c r="AA633" s="225"/>
      <c r="AB633" s="225"/>
      <c r="AC633" s="225"/>
      <c r="AD633" s="225"/>
      <c r="AE633" s="225"/>
      <c r="AF633" s="225"/>
      <c r="AG633" s="220"/>
      <c r="AH633" s="220"/>
      <c r="AI633" s="220"/>
      <c r="AJ633" s="220"/>
      <c r="AK633" s="220"/>
      <c r="AL633" s="220"/>
      <c r="AM633" s="220"/>
      <c r="AN633" s="220"/>
      <c r="AO633" s="220"/>
      <c r="AP633" s="220"/>
      <c r="AQ633" s="224"/>
      <c r="AR633" s="224"/>
      <c r="AS633" s="224"/>
      <c r="AT633" s="224"/>
      <c r="AU633" s="224"/>
      <c r="AV633" s="224"/>
      <c r="AW633" s="224"/>
      <c r="AX633" s="224"/>
      <c r="AY633" s="224"/>
      <c r="AZ633" s="284"/>
      <c r="BA633" s="284"/>
      <c r="BB633" s="284"/>
      <c r="BC633" s="284"/>
      <c r="BD633" s="284"/>
      <c r="BE633" s="284"/>
      <c r="BF633" s="284"/>
      <c r="BG633" s="284"/>
      <c r="BH633" s="284"/>
      <c r="BI633" s="284"/>
      <c r="BJ633" s="284"/>
      <c r="BK633" s="284"/>
    </row>
    <row r="634" ht="14.25" customHeight="1">
      <c r="A634" s="219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5"/>
      <c r="AA634" s="225"/>
      <c r="AB634" s="225"/>
      <c r="AC634" s="225"/>
      <c r="AD634" s="225"/>
      <c r="AE634" s="225"/>
      <c r="AF634" s="225"/>
      <c r="AG634" s="220"/>
      <c r="AH634" s="220"/>
      <c r="AI634" s="220"/>
      <c r="AJ634" s="220"/>
      <c r="AK634" s="220"/>
      <c r="AL634" s="220"/>
      <c r="AM634" s="220"/>
      <c r="AN634" s="220"/>
      <c r="AO634" s="220"/>
      <c r="AP634" s="220"/>
      <c r="AQ634" s="224"/>
      <c r="AR634" s="224"/>
      <c r="AS634" s="224"/>
      <c r="AT634" s="224"/>
      <c r="AU634" s="224"/>
      <c r="AV634" s="224"/>
      <c r="AW634" s="224"/>
      <c r="AX634" s="224"/>
      <c r="AY634" s="224"/>
      <c r="AZ634" s="284"/>
      <c r="BA634" s="284"/>
      <c r="BB634" s="284"/>
      <c r="BC634" s="284"/>
      <c r="BD634" s="284"/>
      <c r="BE634" s="284"/>
      <c r="BF634" s="284"/>
      <c r="BG634" s="284"/>
      <c r="BH634" s="284"/>
      <c r="BI634" s="284"/>
      <c r="BJ634" s="284"/>
      <c r="BK634" s="284"/>
    </row>
    <row r="635" ht="14.25" customHeight="1">
      <c r="A635" s="219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5"/>
      <c r="AA635" s="225"/>
      <c r="AB635" s="225"/>
      <c r="AC635" s="225"/>
      <c r="AD635" s="225"/>
      <c r="AE635" s="225"/>
      <c r="AF635" s="225"/>
      <c r="AG635" s="220"/>
      <c r="AH635" s="220"/>
      <c r="AI635" s="220"/>
      <c r="AJ635" s="220"/>
      <c r="AK635" s="220"/>
      <c r="AL635" s="220"/>
      <c r="AM635" s="220"/>
      <c r="AN635" s="220"/>
      <c r="AO635" s="220"/>
      <c r="AP635" s="220"/>
      <c r="AQ635" s="224"/>
      <c r="AR635" s="224"/>
      <c r="AS635" s="224"/>
      <c r="AT635" s="224"/>
      <c r="AU635" s="224"/>
      <c r="AV635" s="224"/>
      <c r="AW635" s="224"/>
      <c r="AX635" s="224"/>
      <c r="AY635" s="224"/>
      <c r="AZ635" s="284"/>
      <c r="BA635" s="284"/>
      <c r="BB635" s="284"/>
      <c r="BC635" s="284"/>
      <c r="BD635" s="284"/>
      <c r="BE635" s="284"/>
      <c r="BF635" s="284"/>
      <c r="BG635" s="284"/>
      <c r="BH635" s="284"/>
      <c r="BI635" s="284"/>
      <c r="BJ635" s="284"/>
      <c r="BK635" s="284"/>
    </row>
    <row r="636" ht="14.25" customHeight="1">
      <c r="A636" s="219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5"/>
      <c r="AA636" s="225"/>
      <c r="AB636" s="225"/>
      <c r="AC636" s="225"/>
      <c r="AD636" s="225"/>
      <c r="AE636" s="225"/>
      <c r="AF636" s="225"/>
      <c r="AG636" s="220"/>
      <c r="AH636" s="220"/>
      <c r="AI636" s="220"/>
      <c r="AJ636" s="220"/>
      <c r="AK636" s="220"/>
      <c r="AL636" s="220"/>
      <c r="AM636" s="220"/>
      <c r="AN636" s="220"/>
      <c r="AO636" s="220"/>
      <c r="AP636" s="220"/>
      <c r="AQ636" s="224"/>
      <c r="AR636" s="224"/>
      <c r="AS636" s="224"/>
      <c r="AT636" s="224"/>
      <c r="AU636" s="224"/>
      <c r="AV636" s="224"/>
      <c r="AW636" s="224"/>
      <c r="AX636" s="224"/>
      <c r="AY636" s="224"/>
      <c r="AZ636" s="284"/>
      <c r="BA636" s="284"/>
      <c r="BB636" s="284"/>
      <c r="BC636" s="284"/>
      <c r="BD636" s="284"/>
      <c r="BE636" s="284"/>
      <c r="BF636" s="284"/>
      <c r="BG636" s="284"/>
      <c r="BH636" s="284"/>
      <c r="BI636" s="284"/>
      <c r="BJ636" s="284"/>
      <c r="BK636" s="284"/>
    </row>
    <row r="637" ht="14.25" customHeight="1">
      <c r="A637" s="219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5"/>
      <c r="AA637" s="225"/>
      <c r="AB637" s="225"/>
      <c r="AC637" s="225"/>
      <c r="AD637" s="225"/>
      <c r="AE637" s="225"/>
      <c r="AF637" s="225"/>
      <c r="AG637" s="220"/>
      <c r="AH637" s="220"/>
      <c r="AI637" s="220"/>
      <c r="AJ637" s="220"/>
      <c r="AK637" s="220"/>
      <c r="AL637" s="220"/>
      <c r="AM637" s="220"/>
      <c r="AN637" s="220"/>
      <c r="AO637" s="220"/>
      <c r="AP637" s="220"/>
      <c r="AQ637" s="224"/>
      <c r="AR637" s="224"/>
      <c r="AS637" s="224"/>
      <c r="AT637" s="224"/>
      <c r="AU637" s="224"/>
      <c r="AV637" s="224"/>
      <c r="AW637" s="224"/>
      <c r="AX637" s="224"/>
      <c r="AY637" s="224"/>
      <c r="AZ637" s="284"/>
      <c r="BA637" s="284"/>
      <c r="BB637" s="284"/>
      <c r="BC637" s="284"/>
      <c r="BD637" s="284"/>
      <c r="BE637" s="284"/>
      <c r="BF637" s="284"/>
      <c r="BG637" s="284"/>
      <c r="BH637" s="284"/>
      <c r="BI637" s="284"/>
      <c r="BJ637" s="284"/>
      <c r="BK637" s="284"/>
    </row>
    <row r="638" ht="14.25" customHeight="1">
      <c r="A638" s="219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5"/>
      <c r="AA638" s="225"/>
      <c r="AB638" s="225"/>
      <c r="AC638" s="225"/>
      <c r="AD638" s="225"/>
      <c r="AE638" s="225"/>
      <c r="AF638" s="225"/>
      <c r="AG638" s="220"/>
      <c r="AH638" s="220"/>
      <c r="AI638" s="220"/>
      <c r="AJ638" s="220"/>
      <c r="AK638" s="220"/>
      <c r="AL638" s="220"/>
      <c r="AM638" s="220"/>
      <c r="AN638" s="220"/>
      <c r="AO638" s="220"/>
      <c r="AP638" s="220"/>
      <c r="AQ638" s="224"/>
      <c r="AR638" s="224"/>
      <c r="AS638" s="224"/>
      <c r="AT638" s="224"/>
      <c r="AU638" s="224"/>
      <c r="AV638" s="224"/>
      <c r="AW638" s="224"/>
      <c r="AX638" s="224"/>
      <c r="AY638" s="224"/>
      <c r="AZ638" s="284"/>
      <c r="BA638" s="284"/>
      <c r="BB638" s="284"/>
      <c r="BC638" s="284"/>
      <c r="BD638" s="284"/>
      <c r="BE638" s="284"/>
      <c r="BF638" s="284"/>
      <c r="BG638" s="284"/>
      <c r="BH638" s="284"/>
      <c r="BI638" s="284"/>
      <c r="BJ638" s="284"/>
      <c r="BK638" s="284"/>
    </row>
    <row r="639" ht="14.25" customHeight="1">
      <c r="A639" s="219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5"/>
      <c r="AA639" s="225"/>
      <c r="AB639" s="225"/>
      <c r="AC639" s="225"/>
      <c r="AD639" s="225"/>
      <c r="AE639" s="225"/>
      <c r="AF639" s="225"/>
      <c r="AG639" s="220"/>
      <c r="AH639" s="220"/>
      <c r="AI639" s="220"/>
      <c r="AJ639" s="220"/>
      <c r="AK639" s="220"/>
      <c r="AL639" s="220"/>
      <c r="AM639" s="220"/>
      <c r="AN639" s="220"/>
      <c r="AO639" s="220"/>
      <c r="AP639" s="220"/>
      <c r="AQ639" s="224"/>
      <c r="AR639" s="224"/>
      <c r="AS639" s="224"/>
      <c r="AT639" s="224"/>
      <c r="AU639" s="224"/>
      <c r="AV639" s="224"/>
      <c r="AW639" s="224"/>
      <c r="AX639" s="224"/>
      <c r="AY639" s="224"/>
      <c r="AZ639" s="284"/>
      <c r="BA639" s="284"/>
      <c r="BB639" s="284"/>
      <c r="BC639" s="284"/>
      <c r="BD639" s="284"/>
      <c r="BE639" s="284"/>
      <c r="BF639" s="284"/>
      <c r="BG639" s="284"/>
      <c r="BH639" s="284"/>
      <c r="BI639" s="284"/>
      <c r="BJ639" s="284"/>
      <c r="BK639" s="284"/>
    </row>
    <row r="640" ht="14.25" customHeight="1">
      <c r="A640" s="219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5"/>
      <c r="AA640" s="225"/>
      <c r="AB640" s="225"/>
      <c r="AC640" s="225"/>
      <c r="AD640" s="225"/>
      <c r="AE640" s="225"/>
      <c r="AF640" s="225"/>
      <c r="AG640" s="220"/>
      <c r="AH640" s="220"/>
      <c r="AI640" s="220"/>
      <c r="AJ640" s="220"/>
      <c r="AK640" s="220"/>
      <c r="AL640" s="220"/>
      <c r="AM640" s="220"/>
      <c r="AN640" s="220"/>
      <c r="AO640" s="220"/>
      <c r="AP640" s="220"/>
      <c r="AQ640" s="224"/>
      <c r="AR640" s="224"/>
      <c r="AS640" s="224"/>
      <c r="AT640" s="224"/>
      <c r="AU640" s="224"/>
      <c r="AV640" s="224"/>
      <c r="AW640" s="224"/>
      <c r="AX640" s="224"/>
      <c r="AY640" s="224"/>
      <c r="AZ640" s="284"/>
      <c r="BA640" s="284"/>
      <c r="BB640" s="284"/>
      <c r="BC640" s="284"/>
      <c r="BD640" s="284"/>
      <c r="BE640" s="284"/>
      <c r="BF640" s="284"/>
      <c r="BG640" s="284"/>
      <c r="BH640" s="284"/>
      <c r="BI640" s="284"/>
      <c r="BJ640" s="284"/>
      <c r="BK640" s="284"/>
    </row>
    <row r="641" ht="14.25" customHeight="1">
      <c r="A641" s="219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5"/>
      <c r="AA641" s="225"/>
      <c r="AB641" s="225"/>
      <c r="AC641" s="225"/>
      <c r="AD641" s="225"/>
      <c r="AE641" s="225"/>
      <c r="AF641" s="225"/>
      <c r="AG641" s="220"/>
      <c r="AH641" s="220"/>
      <c r="AI641" s="220"/>
      <c r="AJ641" s="220"/>
      <c r="AK641" s="220"/>
      <c r="AL641" s="220"/>
      <c r="AM641" s="220"/>
      <c r="AN641" s="220"/>
      <c r="AO641" s="220"/>
      <c r="AP641" s="220"/>
      <c r="AQ641" s="224"/>
      <c r="AR641" s="224"/>
      <c r="AS641" s="224"/>
      <c r="AT641" s="224"/>
      <c r="AU641" s="224"/>
      <c r="AV641" s="224"/>
      <c r="AW641" s="224"/>
      <c r="AX641" s="224"/>
      <c r="AY641" s="224"/>
      <c r="AZ641" s="284"/>
      <c r="BA641" s="284"/>
      <c r="BB641" s="284"/>
      <c r="BC641" s="284"/>
      <c r="BD641" s="284"/>
      <c r="BE641" s="284"/>
      <c r="BF641" s="284"/>
      <c r="BG641" s="284"/>
      <c r="BH641" s="284"/>
      <c r="BI641" s="284"/>
      <c r="BJ641" s="284"/>
      <c r="BK641" s="284"/>
    </row>
    <row r="642" ht="14.25" customHeight="1">
      <c r="A642" s="219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5"/>
      <c r="AA642" s="225"/>
      <c r="AB642" s="225"/>
      <c r="AC642" s="225"/>
      <c r="AD642" s="225"/>
      <c r="AE642" s="225"/>
      <c r="AF642" s="225"/>
      <c r="AG642" s="220"/>
      <c r="AH642" s="220"/>
      <c r="AI642" s="220"/>
      <c r="AJ642" s="220"/>
      <c r="AK642" s="220"/>
      <c r="AL642" s="220"/>
      <c r="AM642" s="220"/>
      <c r="AN642" s="220"/>
      <c r="AO642" s="220"/>
      <c r="AP642" s="220"/>
      <c r="AQ642" s="224"/>
      <c r="AR642" s="224"/>
      <c r="AS642" s="224"/>
      <c r="AT642" s="224"/>
      <c r="AU642" s="224"/>
      <c r="AV642" s="224"/>
      <c r="AW642" s="224"/>
      <c r="AX642" s="224"/>
      <c r="AY642" s="224"/>
      <c r="AZ642" s="284"/>
      <c r="BA642" s="284"/>
      <c r="BB642" s="284"/>
      <c r="BC642" s="284"/>
      <c r="BD642" s="284"/>
      <c r="BE642" s="284"/>
      <c r="BF642" s="284"/>
      <c r="BG642" s="284"/>
      <c r="BH642" s="284"/>
      <c r="BI642" s="284"/>
      <c r="BJ642" s="284"/>
      <c r="BK642" s="284"/>
    </row>
    <row r="643" ht="14.25" customHeight="1">
      <c r="A643" s="219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5"/>
      <c r="AA643" s="225"/>
      <c r="AB643" s="225"/>
      <c r="AC643" s="225"/>
      <c r="AD643" s="225"/>
      <c r="AE643" s="225"/>
      <c r="AF643" s="225"/>
      <c r="AG643" s="220"/>
      <c r="AH643" s="220"/>
      <c r="AI643" s="220"/>
      <c r="AJ643" s="220"/>
      <c r="AK643" s="220"/>
      <c r="AL643" s="220"/>
      <c r="AM643" s="220"/>
      <c r="AN643" s="220"/>
      <c r="AO643" s="220"/>
      <c r="AP643" s="220"/>
      <c r="AQ643" s="224"/>
      <c r="AR643" s="224"/>
      <c r="AS643" s="224"/>
      <c r="AT643" s="224"/>
      <c r="AU643" s="224"/>
      <c r="AV643" s="224"/>
      <c r="AW643" s="224"/>
      <c r="AX643" s="224"/>
      <c r="AY643" s="224"/>
      <c r="AZ643" s="284"/>
      <c r="BA643" s="284"/>
      <c r="BB643" s="284"/>
      <c r="BC643" s="284"/>
      <c r="BD643" s="284"/>
      <c r="BE643" s="284"/>
      <c r="BF643" s="284"/>
      <c r="BG643" s="284"/>
      <c r="BH643" s="284"/>
      <c r="BI643" s="284"/>
      <c r="BJ643" s="284"/>
      <c r="BK643" s="284"/>
    </row>
    <row r="644" ht="14.25" customHeight="1">
      <c r="A644" s="219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5"/>
      <c r="AA644" s="225"/>
      <c r="AB644" s="225"/>
      <c r="AC644" s="225"/>
      <c r="AD644" s="225"/>
      <c r="AE644" s="225"/>
      <c r="AF644" s="225"/>
      <c r="AG644" s="220"/>
      <c r="AH644" s="220"/>
      <c r="AI644" s="220"/>
      <c r="AJ644" s="220"/>
      <c r="AK644" s="220"/>
      <c r="AL644" s="220"/>
      <c r="AM644" s="220"/>
      <c r="AN644" s="220"/>
      <c r="AO644" s="220"/>
      <c r="AP644" s="220"/>
      <c r="AQ644" s="224"/>
      <c r="AR644" s="224"/>
      <c r="AS644" s="224"/>
      <c r="AT644" s="224"/>
      <c r="AU644" s="224"/>
      <c r="AV644" s="224"/>
      <c r="AW644" s="224"/>
      <c r="AX644" s="224"/>
      <c r="AY644" s="224"/>
      <c r="AZ644" s="284"/>
      <c r="BA644" s="284"/>
      <c r="BB644" s="284"/>
      <c r="BC644" s="284"/>
      <c r="BD644" s="284"/>
      <c r="BE644" s="284"/>
      <c r="BF644" s="284"/>
      <c r="BG644" s="284"/>
      <c r="BH644" s="284"/>
      <c r="BI644" s="284"/>
      <c r="BJ644" s="284"/>
      <c r="BK644" s="284"/>
    </row>
    <row r="645" ht="14.25" customHeight="1">
      <c r="A645" s="219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5"/>
      <c r="AA645" s="225"/>
      <c r="AB645" s="225"/>
      <c r="AC645" s="225"/>
      <c r="AD645" s="225"/>
      <c r="AE645" s="225"/>
      <c r="AF645" s="225"/>
      <c r="AG645" s="220"/>
      <c r="AH645" s="220"/>
      <c r="AI645" s="220"/>
      <c r="AJ645" s="220"/>
      <c r="AK645" s="220"/>
      <c r="AL645" s="220"/>
      <c r="AM645" s="220"/>
      <c r="AN645" s="220"/>
      <c r="AO645" s="220"/>
      <c r="AP645" s="220"/>
      <c r="AQ645" s="224"/>
      <c r="AR645" s="224"/>
      <c r="AS645" s="224"/>
      <c r="AT645" s="224"/>
      <c r="AU645" s="224"/>
      <c r="AV645" s="224"/>
      <c r="AW645" s="224"/>
      <c r="AX645" s="224"/>
      <c r="AY645" s="224"/>
      <c r="AZ645" s="284"/>
      <c r="BA645" s="284"/>
      <c r="BB645" s="284"/>
      <c r="BC645" s="284"/>
      <c r="BD645" s="284"/>
      <c r="BE645" s="284"/>
      <c r="BF645" s="284"/>
      <c r="BG645" s="284"/>
      <c r="BH645" s="284"/>
      <c r="BI645" s="284"/>
      <c r="BJ645" s="284"/>
      <c r="BK645" s="284"/>
    </row>
    <row r="646" ht="14.25" customHeight="1">
      <c r="A646" s="219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5"/>
      <c r="AA646" s="225"/>
      <c r="AB646" s="225"/>
      <c r="AC646" s="225"/>
      <c r="AD646" s="225"/>
      <c r="AE646" s="225"/>
      <c r="AF646" s="225"/>
      <c r="AG646" s="220"/>
      <c r="AH646" s="220"/>
      <c r="AI646" s="220"/>
      <c r="AJ646" s="220"/>
      <c r="AK646" s="220"/>
      <c r="AL646" s="220"/>
      <c r="AM646" s="220"/>
      <c r="AN646" s="220"/>
      <c r="AO646" s="220"/>
      <c r="AP646" s="220"/>
      <c r="AQ646" s="224"/>
      <c r="AR646" s="224"/>
      <c r="AS646" s="224"/>
      <c r="AT646" s="224"/>
      <c r="AU646" s="224"/>
      <c r="AV646" s="224"/>
      <c r="AW646" s="224"/>
      <c r="AX646" s="224"/>
      <c r="AY646" s="224"/>
      <c r="AZ646" s="284"/>
      <c r="BA646" s="284"/>
      <c r="BB646" s="284"/>
      <c r="BC646" s="284"/>
      <c r="BD646" s="284"/>
      <c r="BE646" s="284"/>
      <c r="BF646" s="284"/>
      <c r="BG646" s="284"/>
      <c r="BH646" s="284"/>
      <c r="BI646" s="284"/>
      <c r="BJ646" s="284"/>
      <c r="BK646" s="284"/>
    </row>
    <row r="647" ht="14.25" customHeight="1">
      <c r="A647" s="219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5"/>
      <c r="AA647" s="225"/>
      <c r="AB647" s="225"/>
      <c r="AC647" s="225"/>
      <c r="AD647" s="225"/>
      <c r="AE647" s="225"/>
      <c r="AF647" s="225"/>
      <c r="AG647" s="220"/>
      <c r="AH647" s="220"/>
      <c r="AI647" s="220"/>
      <c r="AJ647" s="220"/>
      <c r="AK647" s="220"/>
      <c r="AL647" s="220"/>
      <c r="AM647" s="220"/>
      <c r="AN647" s="220"/>
      <c r="AO647" s="220"/>
      <c r="AP647" s="220"/>
      <c r="AQ647" s="224"/>
      <c r="AR647" s="224"/>
      <c r="AS647" s="224"/>
      <c r="AT647" s="224"/>
      <c r="AU647" s="224"/>
      <c r="AV647" s="224"/>
      <c r="AW647" s="224"/>
      <c r="AX647" s="224"/>
      <c r="AY647" s="224"/>
      <c r="AZ647" s="284"/>
      <c r="BA647" s="284"/>
      <c r="BB647" s="284"/>
      <c r="BC647" s="284"/>
      <c r="BD647" s="284"/>
      <c r="BE647" s="284"/>
      <c r="BF647" s="284"/>
      <c r="BG647" s="284"/>
      <c r="BH647" s="284"/>
      <c r="BI647" s="284"/>
      <c r="BJ647" s="284"/>
      <c r="BK647" s="284"/>
    </row>
    <row r="648" ht="14.25" customHeight="1">
      <c r="A648" s="219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5"/>
      <c r="AA648" s="225"/>
      <c r="AB648" s="225"/>
      <c r="AC648" s="225"/>
      <c r="AD648" s="225"/>
      <c r="AE648" s="225"/>
      <c r="AF648" s="225"/>
      <c r="AG648" s="220"/>
      <c r="AH648" s="220"/>
      <c r="AI648" s="220"/>
      <c r="AJ648" s="220"/>
      <c r="AK648" s="220"/>
      <c r="AL648" s="220"/>
      <c r="AM648" s="220"/>
      <c r="AN648" s="220"/>
      <c r="AO648" s="220"/>
      <c r="AP648" s="220"/>
      <c r="AQ648" s="224"/>
      <c r="AR648" s="224"/>
      <c r="AS648" s="224"/>
      <c r="AT648" s="224"/>
      <c r="AU648" s="224"/>
      <c r="AV648" s="224"/>
      <c r="AW648" s="224"/>
      <c r="AX648" s="224"/>
      <c r="AY648" s="224"/>
      <c r="AZ648" s="284"/>
      <c r="BA648" s="284"/>
      <c r="BB648" s="284"/>
      <c r="BC648" s="284"/>
      <c r="BD648" s="284"/>
      <c r="BE648" s="284"/>
      <c r="BF648" s="284"/>
      <c r="BG648" s="284"/>
      <c r="BH648" s="284"/>
      <c r="BI648" s="284"/>
      <c r="BJ648" s="284"/>
      <c r="BK648" s="284"/>
    </row>
    <row r="649" ht="14.25" customHeight="1">
      <c r="A649" s="219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5"/>
      <c r="AA649" s="225"/>
      <c r="AB649" s="225"/>
      <c r="AC649" s="225"/>
      <c r="AD649" s="225"/>
      <c r="AE649" s="225"/>
      <c r="AF649" s="225"/>
      <c r="AG649" s="220"/>
      <c r="AH649" s="220"/>
      <c r="AI649" s="220"/>
      <c r="AJ649" s="220"/>
      <c r="AK649" s="220"/>
      <c r="AL649" s="220"/>
      <c r="AM649" s="220"/>
      <c r="AN649" s="220"/>
      <c r="AO649" s="220"/>
      <c r="AP649" s="220"/>
      <c r="AQ649" s="224"/>
      <c r="AR649" s="224"/>
      <c r="AS649" s="224"/>
      <c r="AT649" s="224"/>
      <c r="AU649" s="224"/>
      <c r="AV649" s="224"/>
      <c r="AW649" s="224"/>
      <c r="AX649" s="224"/>
      <c r="AY649" s="224"/>
      <c r="AZ649" s="284"/>
      <c r="BA649" s="284"/>
      <c r="BB649" s="284"/>
      <c r="BC649" s="284"/>
      <c r="BD649" s="284"/>
      <c r="BE649" s="284"/>
      <c r="BF649" s="284"/>
      <c r="BG649" s="284"/>
      <c r="BH649" s="284"/>
      <c r="BI649" s="284"/>
      <c r="BJ649" s="284"/>
      <c r="BK649" s="284"/>
    </row>
    <row r="650" ht="14.25" customHeight="1">
      <c r="A650" s="219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5"/>
      <c r="AA650" s="225"/>
      <c r="AB650" s="225"/>
      <c r="AC650" s="225"/>
      <c r="AD650" s="225"/>
      <c r="AE650" s="225"/>
      <c r="AF650" s="225"/>
      <c r="AG650" s="220"/>
      <c r="AH650" s="220"/>
      <c r="AI650" s="220"/>
      <c r="AJ650" s="220"/>
      <c r="AK650" s="220"/>
      <c r="AL650" s="220"/>
      <c r="AM650" s="220"/>
      <c r="AN650" s="220"/>
      <c r="AO650" s="220"/>
      <c r="AP650" s="220"/>
      <c r="AQ650" s="224"/>
      <c r="AR650" s="224"/>
      <c r="AS650" s="224"/>
      <c r="AT650" s="224"/>
      <c r="AU650" s="224"/>
      <c r="AV650" s="224"/>
      <c r="AW650" s="224"/>
      <c r="AX650" s="224"/>
      <c r="AY650" s="224"/>
      <c r="AZ650" s="284"/>
      <c r="BA650" s="284"/>
      <c r="BB650" s="284"/>
      <c r="BC650" s="284"/>
      <c r="BD650" s="284"/>
      <c r="BE650" s="284"/>
      <c r="BF650" s="284"/>
      <c r="BG650" s="284"/>
      <c r="BH650" s="284"/>
      <c r="BI650" s="284"/>
      <c r="BJ650" s="284"/>
      <c r="BK650" s="284"/>
    </row>
    <row r="651" ht="14.25" customHeight="1">
      <c r="A651" s="219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5"/>
      <c r="AA651" s="225"/>
      <c r="AB651" s="225"/>
      <c r="AC651" s="225"/>
      <c r="AD651" s="225"/>
      <c r="AE651" s="225"/>
      <c r="AF651" s="225"/>
      <c r="AG651" s="220"/>
      <c r="AH651" s="220"/>
      <c r="AI651" s="220"/>
      <c r="AJ651" s="220"/>
      <c r="AK651" s="220"/>
      <c r="AL651" s="220"/>
      <c r="AM651" s="220"/>
      <c r="AN651" s="220"/>
      <c r="AO651" s="220"/>
      <c r="AP651" s="220"/>
      <c r="AQ651" s="224"/>
      <c r="AR651" s="224"/>
      <c r="AS651" s="224"/>
      <c r="AT651" s="224"/>
      <c r="AU651" s="224"/>
      <c r="AV651" s="224"/>
      <c r="AW651" s="224"/>
      <c r="AX651" s="224"/>
      <c r="AY651" s="224"/>
      <c r="AZ651" s="284"/>
      <c r="BA651" s="284"/>
      <c r="BB651" s="284"/>
      <c r="BC651" s="284"/>
      <c r="BD651" s="284"/>
      <c r="BE651" s="284"/>
      <c r="BF651" s="284"/>
      <c r="BG651" s="284"/>
      <c r="BH651" s="284"/>
      <c r="BI651" s="284"/>
      <c r="BJ651" s="284"/>
      <c r="BK651" s="284"/>
    </row>
    <row r="652" ht="14.25" customHeight="1">
      <c r="A652" s="219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5"/>
      <c r="AA652" s="225"/>
      <c r="AB652" s="225"/>
      <c r="AC652" s="225"/>
      <c r="AD652" s="225"/>
      <c r="AE652" s="225"/>
      <c r="AF652" s="225"/>
      <c r="AG652" s="220"/>
      <c r="AH652" s="220"/>
      <c r="AI652" s="220"/>
      <c r="AJ652" s="220"/>
      <c r="AK652" s="220"/>
      <c r="AL652" s="220"/>
      <c r="AM652" s="220"/>
      <c r="AN652" s="220"/>
      <c r="AO652" s="220"/>
      <c r="AP652" s="220"/>
      <c r="AQ652" s="224"/>
      <c r="AR652" s="224"/>
      <c r="AS652" s="224"/>
      <c r="AT652" s="224"/>
      <c r="AU652" s="224"/>
      <c r="AV652" s="224"/>
      <c r="AW652" s="224"/>
      <c r="AX652" s="224"/>
      <c r="AY652" s="224"/>
      <c r="AZ652" s="284"/>
      <c r="BA652" s="284"/>
      <c r="BB652" s="284"/>
      <c r="BC652" s="284"/>
      <c r="BD652" s="284"/>
      <c r="BE652" s="284"/>
      <c r="BF652" s="284"/>
      <c r="BG652" s="284"/>
      <c r="BH652" s="284"/>
      <c r="BI652" s="284"/>
      <c r="BJ652" s="284"/>
      <c r="BK652" s="284"/>
    </row>
    <row r="653" ht="14.25" customHeight="1">
      <c r="A653" s="219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5"/>
      <c r="AA653" s="225"/>
      <c r="AB653" s="225"/>
      <c r="AC653" s="225"/>
      <c r="AD653" s="225"/>
      <c r="AE653" s="225"/>
      <c r="AF653" s="225"/>
      <c r="AG653" s="220"/>
      <c r="AH653" s="220"/>
      <c r="AI653" s="220"/>
      <c r="AJ653" s="220"/>
      <c r="AK653" s="220"/>
      <c r="AL653" s="220"/>
      <c r="AM653" s="220"/>
      <c r="AN653" s="220"/>
      <c r="AO653" s="220"/>
      <c r="AP653" s="220"/>
      <c r="AQ653" s="224"/>
      <c r="AR653" s="224"/>
      <c r="AS653" s="224"/>
      <c r="AT653" s="224"/>
      <c r="AU653" s="224"/>
      <c r="AV653" s="224"/>
      <c r="AW653" s="224"/>
      <c r="AX653" s="224"/>
      <c r="AY653" s="224"/>
      <c r="AZ653" s="284"/>
      <c r="BA653" s="284"/>
      <c r="BB653" s="284"/>
      <c r="BC653" s="284"/>
      <c r="BD653" s="284"/>
      <c r="BE653" s="284"/>
      <c r="BF653" s="284"/>
      <c r="BG653" s="284"/>
      <c r="BH653" s="284"/>
      <c r="BI653" s="284"/>
      <c r="BJ653" s="284"/>
      <c r="BK653" s="284"/>
    </row>
    <row r="654" ht="14.25" customHeight="1">
      <c r="A654" s="219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5"/>
      <c r="AA654" s="225"/>
      <c r="AB654" s="225"/>
      <c r="AC654" s="225"/>
      <c r="AD654" s="225"/>
      <c r="AE654" s="225"/>
      <c r="AF654" s="225"/>
      <c r="AG654" s="220"/>
      <c r="AH654" s="220"/>
      <c r="AI654" s="220"/>
      <c r="AJ654" s="220"/>
      <c r="AK654" s="220"/>
      <c r="AL654" s="220"/>
      <c r="AM654" s="220"/>
      <c r="AN654" s="220"/>
      <c r="AO654" s="220"/>
      <c r="AP654" s="220"/>
      <c r="AQ654" s="224"/>
      <c r="AR654" s="224"/>
      <c r="AS654" s="224"/>
      <c r="AT654" s="224"/>
      <c r="AU654" s="224"/>
      <c r="AV654" s="224"/>
      <c r="AW654" s="224"/>
      <c r="AX654" s="224"/>
      <c r="AY654" s="224"/>
      <c r="AZ654" s="284"/>
      <c r="BA654" s="284"/>
      <c r="BB654" s="284"/>
      <c r="BC654" s="284"/>
      <c r="BD654" s="284"/>
      <c r="BE654" s="284"/>
      <c r="BF654" s="284"/>
      <c r="BG654" s="284"/>
      <c r="BH654" s="284"/>
      <c r="BI654" s="284"/>
      <c r="BJ654" s="284"/>
      <c r="BK654" s="284"/>
    </row>
    <row r="655" ht="14.25" customHeight="1">
      <c r="A655" s="219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5"/>
      <c r="AA655" s="225"/>
      <c r="AB655" s="225"/>
      <c r="AC655" s="225"/>
      <c r="AD655" s="225"/>
      <c r="AE655" s="225"/>
      <c r="AF655" s="225"/>
      <c r="AG655" s="220"/>
      <c r="AH655" s="220"/>
      <c r="AI655" s="220"/>
      <c r="AJ655" s="220"/>
      <c r="AK655" s="220"/>
      <c r="AL655" s="220"/>
      <c r="AM655" s="220"/>
      <c r="AN655" s="220"/>
      <c r="AO655" s="220"/>
      <c r="AP655" s="220"/>
      <c r="AQ655" s="224"/>
      <c r="AR655" s="224"/>
      <c r="AS655" s="224"/>
      <c r="AT655" s="224"/>
      <c r="AU655" s="224"/>
      <c r="AV655" s="224"/>
      <c r="AW655" s="224"/>
      <c r="AX655" s="224"/>
      <c r="AY655" s="224"/>
      <c r="AZ655" s="284"/>
      <c r="BA655" s="284"/>
      <c r="BB655" s="284"/>
      <c r="BC655" s="284"/>
      <c r="BD655" s="284"/>
      <c r="BE655" s="284"/>
      <c r="BF655" s="284"/>
      <c r="BG655" s="284"/>
      <c r="BH655" s="284"/>
      <c r="BI655" s="284"/>
      <c r="BJ655" s="284"/>
      <c r="BK655" s="284"/>
    </row>
    <row r="656" ht="14.25" customHeight="1">
      <c r="A656" s="219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5"/>
      <c r="AA656" s="225"/>
      <c r="AB656" s="225"/>
      <c r="AC656" s="225"/>
      <c r="AD656" s="225"/>
      <c r="AE656" s="225"/>
      <c r="AF656" s="225"/>
      <c r="AG656" s="220"/>
      <c r="AH656" s="220"/>
      <c r="AI656" s="220"/>
      <c r="AJ656" s="220"/>
      <c r="AK656" s="220"/>
      <c r="AL656" s="220"/>
      <c r="AM656" s="220"/>
      <c r="AN656" s="220"/>
      <c r="AO656" s="220"/>
      <c r="AP656" s="220"/>
      <c r="AQ656" s="224"/>
      <c r="AR656" s="224"/>
      <c r="AS656" s="224"/>
      <c r="AT656" s="224"/>
      <c r="AU656" s="224"/>
      <c r="AV656" s="224"/>
      <c r="AW656" s="224"/>
      <c r="AX656" s="224"/>
      <c r="AY656" s="224"/>
      <c r="AZ656" s="284"/>
      <c r="BA656" s="284"/>
      <c r="BB656" s="284"/>
      <c r="BC656" s="284"/>
      <c r="BD656" s="284"/>
      <c r="BE656" s="284"/>
      <c r="BF656" s="284"/>
      <c r="BG656" s="284"/>
      <c r="BH656" s="284"/>
      <c r="BI656" s="284"/>
      <c r="BJ656" s="284"/>
      <c r="BK656" s="284"/>
    </row>
    <row r="657" ht="14.25" customHeight="1">
      <c r="A657" s="219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5"/>
      <c r="AA657" s="225"/>
      <c r="AB657" s="225"/>
      <c r="AC657" s="225"/>
      <c r="AD657" s="225"/>
      <c r="AE657" s="225"/>
      <c r="AF657" s="225"/>
      <c r="AG657" s="220"/>
      <c r="AH657" s="220"/>
      <c r="AI657" s="220"/>
      <c r="AJ657" s="220"/>
      <c r="AK657" s="220"/>
      <c r="AL657" s="220"/>
      <c r="AM657" s="220"/>
      <c r="AN657" s="220"/>
      <c r="AO657" s="220"/>
      <c r="AP657" s="220"/>
      <c r="AQ657" s="224"/>
      <c r="AR657" s="224"/>
      <c r="AS657" s="224"/>
      <c r="AT657" s="224"/>
      <c r="AU657" s="224"/>
      <c r="AV657" s="224"/>
      <c r="AW657" s="224"/>
      <c r="AX657" s="224"/>
      <c r="AY657" s="224"/>
      <c r="AZ657" s="284"/>
      <c r="BA657" s="284"/>
      <c r="BB657" s="284"/>
      <c r="BC657" s="284"/>
      <c r="BD657" s="284"/>
      <c r="BE657" s="284"/>
      <c r="BF657" s="284"/>
      <c r="BG657" s="284"/>
      <c r="BH657" s="284"/>
      <c r="BI657" s="284"/>
      <c r="BJ657" s="284"/>
      <c r="BK657" s="284"/>
    </row>
    <row r="658" ht="14.25" customHeight="1">
      <c r="A658" s="219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5"/>
      <c r="AA658" s="225"/>
      <c r="AB658" s="225"/>
      <c r="AC658" s="225"/>
      <c r="AD658" s="225"/>
      <c r="AE658" s="225"/>
      <c r="AF658" s="225"/>
      <c r="AG658" s="220"/>
      <c r="AH658" s="220"/>
      <c r="AI658" s="220"/>
      <c r="AJ658" s="220"/>
      <c r="AK658" s="220"/>
      <c r="AL658" s="220"/>
      <c r="AM658" s="220"/>
      <c r="AN658" s="220"/>
      <c r="AO658" s="220"/>
      <c r="AP658" s="220"/>
      <c r="AQ658" s="224"/>
      <c r="AR658" s="224"/>
      <c r="AS658" s="224"/>
      <c r="AT658" s="224"/>
      <c r="AU658" s="224"/>
      <c r="AV658" s="224"/>
      <c r="AW658" s="224"/>
      <c r="AX658" s="224"/>
      <c r="AY658" s="224"/>
      <c r="AZ658" s="284"/>
      <c r="BA658" s="284"/>
      <c r="BB658" s="284"/>
      <c r="BC658" s="284"/>
      <c r="BD658" s="284"/>
      <c r="BE658" s="284"/>
      <c r="BF658" s="284"/>
      <c r="BG658" s="284"/>
      <c r="BH658" s="284"/>
      <c r="BI658" s="284"/>
      <c r="BJ658" s="284"/>
      <c r="BK658" s="284"/>
    </row>
    <row r="659" ht="14.25" customHeight="1">
      <c r="A659" s="219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5"/>
      <c r="AA659" s="225"/>
      <c r="AB659" s="225"/>
      <c r="AC659" s="225"/>
      <c r="AD659" s="225"/>
      <c r="AE659" s="225"/>
      <c r="AF659" s="225"/>
      <c r="AG659" s="220"/>
      <c r="AH659" s="220"/>
      <c r="AI659" s="220"/>
      <c r="AJ659" s="220"/>
      <c r="AK659" s="220"/>
      <c r="AL659" s="220"/>
      <c r="AM659" s="220"/>
      <c r="AN659" s="220"/>
      <c r="AO659" s="220"/>
      <c r="AP659" s="220"/>
      <c r="AQ659" s="224"/>
      <c r="AR659" s="224"/>
      <c r="AS659" s="224"/>
      <c r="AT659" s="224"/>
      <c r="AU659" s="224"/>
      <c r="AV659" s="224"/>
      <c r="AW659" s="224"/>
      <c r="AX659" s="224"/>
      <c r="AY659" s="224"/>
      <c r="AZ659" s="284"/>
      <c r="BA659" s="284"/>
      <c r="BB659" s="284"/>
      <c r="BC659" s="284"/>
      <c r="BD659" s="284"/>
      <c r="BE659" s="284"/>
      <c r="BF659" s="284"/>
      <c r="BG659" s="284"/>
      <c r="BH659" s="284"/>
      <c r="BI659" s="284"/>
      <c r="BJ659" s="284"/>
      <c r="BK659" s="284"/>
    </row>
    <row r="660" ht="14.25" customHeight="1">
      <c r="A660" s="219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5"/>
      <c r="AA660" s="225"/>
      <c r="AB660" s="225"/>
      <c r="AC660" s="225"/>
      <c r="AD660" s="225"/>
      <c r="AE660" s="225"/>
      <c r="AF660" s="225"/>
      <c r="AG660" s="220"/>
      <c r="AH660" s="220"/>
      <c r="AI660" s="220"/>
      <c r="AJ660" s="220"/>
      <c r="AK660" s="220"/>
      <c r="AL660" s="220"/>
      <c r="AM660" s="220"/>
      <c r="AN660" s="220"/>
      <c r="AO660" s="220"/>
      <c r="AP660" s="220"/>
      <c r="AQ660" s="224"/>
      <c r="AR660" s="224"/>
      <c r="AS660" s="224"/>
      <c r="AT660" s="224"/>
      <c r="AU660" s="224"/>
      <c r="AV660" s="224"/>
      <c r="AW660" s="224"/>
      <c r="AX660" s="224"/>
      <c r="AY660" s="224"/>
      <c r="AZ660" s="284"/>
      <c r="BA660" s="284"/>
      <c r="BB660" s="284"/>
      <c r="BC660" s="284"/>
      <c r="BD660" s="284"/>
      <c r="BE660" s="284"/>
      <c r="BF660" s="284"/>
      <c r="BG660" s="284"/>
      <c r="BH660" s="284"/>
      <c r="BI660" s="284"/>
      <c r="BJ660" s="284"/>
      <c r="BK660" s="284"/>
    </row>
    <row r="661" ht="14.25" customHeight="1">
      <c r="A661" s="219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5"/>
      <c r="AA661" s="225"/>
      <c r="AB661" s="225"/>
      <c r="AC661" s="225"/>
      <c r="AD661" s="225"/>
      <c r="AE661" s="225"/>
      <c r="AF661" s="225"/>
      <c r="AG661" s="220"/>
      <c r="AH661" s="220"/>
      <c r="AI661" s="220"/>
      <c r="AJ661" s="220"/>
      <c r="AK661" s="220"/>
      <c r="AL661" s="220"/>
      <c r="AM661" s="220"/>
      <c r="AN661" s="220"/>
      <c r="AO661" s="220"/>
      <c r="AP661" s="220"/>
      <c r="AQ661" s="224"/>
      <c r="AR661" s="224"/>
      <c r="AS661" s="224"/>
      <c r="AT661" s="224"/>
      <c r="AU661" s="224"/>
      <c r="AV661" s="224"/>
      <c r="AW661" s="224"/>
      <c r="AX661" s="224"/>
      <c r="AY661" s="224"/>
      <c r="AZ661" s="284"/>
      <c r="BA661" s="284"/>
      <c r="BB661" s="284"/>
      <c r="BC661" s="284"/>
      <c r="BD661" s="284"/>
      <c r="BE661" s="284"/>
      <c r="BF661" s="284"/>
      <c r="BG661" s="284"/>
      <c r="BH661" s="284"/>
      <c r="BI661" s="284"/>
      <c r="BJ661" s="284"/>
      <c r="BK661" s="284"/>
    </row>
    <row r="662" ht="14.25" customHeight="1">
      <c r="A662" s="219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5"/>
      <c r="AA662" s="225"/>
      <c r="AB662" s="225"/>
      <c r="AC662" s="225"/>
      <c r="AD662" s="225"/>
      <c r="AE662" s="225"/>
      <c r="AF662" s="225"/>
      <c r="AG662" s="220"/>
      <c r="AH662" s="220"/>
      <c r="AI662" s="220"/>
      <c r="AJ662" s="220"/>
      <c r="AK662" s="220"/>
      <c r="AL662" s="220"/>
      <c r="AM662" s="220"/>
      <c r="AN662" s="220"/>
      <c r="AO662" s="220"/>
      <c r="AP662" s="220"/>
      <c r="AQ662" s="224"/>
      <c r="AR662" s="224"/>
      <c r="AS662" s="224"/>
      <c r="AT662" s="224"/>
      <c r="AU662" s="224"/>
      <c r="AV662" s="224"/>
      <c r="AW662" s="224"/>
      <c r="AX662" s="224"/>
      <c r="AY662" s="224"/>
      <c r="AZ662" s="284"/>
      <c r="BA662" s="284"/>
      <c r="BB662" s="284"/>
      <c r="BC662" s="284"/>
      <c r="BD662" s="284"/>
      <c r="BE662" s="284"/>
      <c r="BF662" s="284"/>
      <c r="BG662" s="284"/>
      <c r="BH662" s="284"/>
      <c r="BI662" s="284"/>
      <c r="BJ662" s="284"/>
      <c r="BK662" s="284"/>
    </row>
    <row r="663" ht="14.25" customHeight="1">
      <c r="A663" s="219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5"/>
      <c r="AA663" s="225"/>
      <c r="AB663" s="225"/>
      <c r="AC663" s="225"/>
      <c r="AD663" s="225"/>
      <c r="AE663" s="225"/>
      <c r="AF663" s="225"/>
      <c r="AG663" s="220"/>
      <c r="AH663" s="220"/>
      <c r="AI663" s="220"/>
      <c r="AJ663" s="220"/>
      <c r="AK663" s="220"/>
      <c r="AL663" s="220"/>
      <c r="AM663" s="220"/>
      <c r="AN663" s="220"/>
      <c r="AO663" s="220"/>
      <c r="AP663" s="220"/>
      <c r="AQ663" s="224"/>
      <c r="AR663" s="224"/>
      <c r="AS663" s="224"/>
      <c r="AT663" s="224"/>
      <c r="AU663" s="224"/>
      <c r="AV663" s="224"/>
      <c r="AW663" s="224"/>
      <c r="AX663" s="224"/>
      <c r="AY663" s="224"/>
      <c r="AZ663" s="284"/>
      <c r="BA663" s="284"/>
      <c r="BB663" s="284"/>
      <c r="BC663" s="284"/>
      <c r="BD663" s="284"/>
      <c r="BE663" s="284"/>
      <c r="BF663" s="284"/>
      <c r="BG663" s="284"/>
      <c r="BH663" s="284"/>
      <c r="BI663" s="284"/>
      <c r="BJ663" s="284"/>
      <c r="BK663" s="284"/>
    </row>
    <row r="664" ht="14.25" customHeight="1">
      <c r="A664" s="219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5"/>
      <c r="AA664" s="225"/>
      <c r="AB664" s="225"/>
      <c r="AC664" s="225"/>
      <c r="AD664" s="225"/>
      <c r="AE664" s="225"/>
      <c r="AF664" s="225"/>
      <c r="AG664" s="220"/>
      <c r="AH664" s="220"/>
      <c r="AI664" s="220"/>
      <c r="AJ664" s="220"/>
      <c r="AK664" s="220"/>
      <c r="AL664" s="220"/>
      <c r="AM664" s="220"/>
      <c r="AN664" s="220"/>
      <c r="AO664" s="220"/>
      <c r="AP664" s="220"/>
      <c r="AQ664" s="224"/>
      <c r="AR664" s="224"/>
      <c r="AS664" s="224"/>
      <c r="AT664" s="224"/>
      <c r="AU664" s="224"/>
      <c r="AV664" s="224"/>
      <c r="AW664" s="224"/>
      <c r="AX664" s="224"/>
      <c r="AY664" s="224"/>
      <c r="AZ664" s="284"/>
      <c r="BA664" s="284"/>
      <c r="BB664" s="284"/>
      <c r="BC664" s="284"/>
      <c r="BD664" s="284"/>
      <c r="BE664" s="284"/>
      <c r="BF664" s="284"/>
      <c r="BG664" s="284"/>
      <c r="BH664" s="284"/>
      <c r="BI664" s="284"/>
      <c r="BJ664" s="284"/>
      <c r="BK664" s="284"/>
    </row>
    <row r="665" ht="14.25" customHeight="1">
      <c r="A665" s="219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5"/>
      <c r="AA665" s="225"/>
      <c r="AB665" s="225"/>
      <c r="AC665" s="225"/>
      <c r="AD665" s="225"/>
      <c r="AE665" s="225"/>
      <c r="AF665" s="225"/>
      <c r="AG665" s="220"/>
      <c r="AH665" s="220"/>
      <c r="AI665" s="220"/>
      <c r="AJ665" s="220"/>
      <c r="AK665" s="220"/>
      <c r="AL665" s="220"/>
      <c r="AM665" s="220"/>
      <c r="AN665" s="220"/>
      <c r="AO665" s="220"/>
      <c r="AP665" s="220"/>
      <c r="AQ665" s="224"/>
      <c r="AR665" s="224"/>
      <c r="AS665" s="224"/>
      <c r="AT665" s="224"/>
      <c r="AU665" s="224"/>
      <c r="AV665" s="224"/>
      <c r="AW665" s="224"/>
      <c r="AX665" s="224"/>
      <c r="AY665" s="224"/>
      <c r="AZ665" s="284"/>
      <c r="BA665" s="284"/>
      <c r="BB665" s="284"/>
      <c r="BC665" s="284"/>
      <c r="BD665" s="284"/>
      <c r="BE665" s="284"/>
      <c r="BF665" s="284"/>
      <c r="BG665" s="284"/>
      <c r="BH665" s="284"/>
      <c r="BI665" s="284"/>
      <c r="BJ665" s="284"/>
      <c r="BK665" s="284"/>
    </row>
    <row r="666" ht="14.25" customHeight="1">
      <c r="A666" s="219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5"/>
      <c r="AA666" s="225"/>
      <c r="AB666" s="225"/>
      <c r="AC666" s="225"/>
      <c r="AD666" s="225"/>
      <c r="AE666" s="225"/>
      <c r="AF666" s="225"/>
      <c r="AG666" s="220"/>
      <c r="AH666" s="220"/>
      <c r="AI666" s="220"/>
      <c r="AJ666" s="220"/>
      <c r="AK666" s="220"/>
      <c r="AL666" s="220"/>
      <c r="AM666" s="220"/>
      <c r="AN666" s="220"/>
      <c r="AO666" s="220"/>
      <c r="AP666" s="220"/>
      <c r="AQ666" s="224"/>
      <c r="AR666" s="224"/>
      <c r="AS666" s="224"/>
      <c r="AT666" s="224"/>
      <c r="AU666" s="224"/>
      <c r="AV666" s="224"/>
      <c r="AW666" s="224"/>
      <c r="AX666" s="224"/>
      <c r="AY666" s="224"/>
      <c r="AZ666" s="284"/>
      <c r="BA666" s="284"/>
      <c r="BB666" s="284"/>
      <c r="BC666" s="284"/>
      <c r="BD666" s="284"/>
      <c r="BE666" s="284"/>
      <c r="BF666" s="284"/>
      <c r="BG666" s="284"/>
      <c r="BH666" s="284"/>
      <c r="BI666" s="284"/>
      <c r="BJ666" s="284"/>
      <c r="BK666" s="284"/>
    </row>
    <row r="667" ht="14.25" customHeight="1">
      <c r="A667" s="219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5"/>
      <c r="AA667" s="225"/>
      <c r="AB667" s="225"/>
      <c r="AC667" s="225"/>
      <c r="AD667" s="225"/>
      <c r="AE667" s="225"/>
      <c r="AF667" s="225"/>
      <c r="AG667" s="220"/>
      <c r="AH667" s="220"/>
      <c r="AI667" s="220"/>
      <c r="AJ667" s="220"/>
      <c r="AK667" s="220"/>
      <c r="AL667" s="220"/>
      <c r="AM667" s="220"/>
      <c r="AN667" s="220"/>
      <c r="AO667" s="220"/>
      <c r="AP667" s="220"/>
      <c r="AQ667" s="224"/>
      <c r="AR667" s="224"/>
      <c r="AS667" s="224"/>
      <c r="AT667" s="224"/>
      <c r="AU667" s="224"/>
      <c r="AV667" s="224"/>
      <c r="AW667" s="224"/>
      <c r="AX667" s="224"/>
      <c r="AY667" s="224"/>
      <c r="AZ667" s="284"/>
      <c r="BA667" s="284"/>
      <c r="BB667" s="284"/>
      <c r="BC667" s="284"/>
      <c r="BD667" s="284"/>
      <c r="BE667" s="284"/>
      <c r="BF667" s="284"/>
      <c r="BG667" s="284"/>
      <c r="BH667" s="284"/>
      <c r="BI667" s="284"/>
      <c r="BJ667" s="284"/>
      <c r="BK667" s="284"/>
    </row>
    <row r="668" ht="14.25" customHeight="1">
      <c r="A668" s="219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5"/>
      <c r="AA668" s="225"/>
      <c r="AB668" s="225"/>
      <c r="AC668" s="225"/>
      <c r="AD668" s="225"/>
      <c r="AE668" s="225"/>
      <c r="AF668" s="225"/>
      <c r="AG668" s="220"/>
      <c r="AH668" s="220"/>
      <c r="AI668" s="220"/>
      <c r="AJ668" s="220"/>
      <c r="AK668" s="220"/>
      <c r="AL668" s="220"/>
      <c r="AM668" s="220"/>
      <c r="AN668" s="220"/>
      <c r="AO668" s="220"/>
      <c r="AP668" s="220"/>
      <c r="AQ668" s="224"/>
      <c r="AR668" s="224"/>
      <c r="AS668" s="224"/>
      <c r="AT668" s="224"/>
      <c r="AU668" s="224"/>
      <c r="AV668" s="224"/>
      <c r="AW668" s="224"/>
      <c r="AX668" s="224"/>
      <c r="AY668" s="224"/>
      <c r="AZ668" s="284"/>
      <c r="BA668" s="284"/>
      <c r="BB668" s="284"/>
      <c r="BC668" s="284"/>
      <c r="BD668" s="284"/>
      <c r="BE668" s="284"/>
      <c r="BF668" s="284"/>
      <c r="BG668" s="284"/>
      <c r="BH668" s="284"/>
      <c r="BI668" s="284"/>
      <c r="BJ668" s="284"/>
      <c r="BK668" s="284"/>
    </row>
    <row r="669" ht="14.25" customHeight="1">
      <c r="A669" s="219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5"/>
      <c r="AA669" s="225"/>
      <c r="AB669" s="225"/>
      <c r="AC669" s="225"/>
      <c r="AD669" s="225"/>
      <c r="AE669" s="225"/>
      <c r="AF669" s="225"/>
      <c r="AG669" s="220"/>
      <c r="AH669" s="220"/>
      <c r="AI669" s="220"/>
      <c r="AJ669" s="220"/>
      <c r="AK669" s="220"/>
      <c r="AL669" s="220"/>
      <c r="AM669" s="220"/>
      <c r="AN669" s="220"/>
      <c r="AO669" s="220"/>
      <c r="AP669" s="220"/>
      <c r="AQ669" s="224"/>
      <c r="AR669" s="224"/>
      <c r="AS669" s="224"/>
      <c r="AT669" s="224"/>
      <c r="AU669" s="224"/>
      <c r="AV669" s="224"/>
      <c r="AW669" s="224"/>
      <c r="AX669" s="224"/>
      <c r="AY669" s="224"/>
      <c r="AZ669" s="284"/>
      <c r="BA669" s="284"/>
      <c r="BB669" s="284"/>
      <c r="BC669" s="284"/>
      <c r="BD669" s="284"/>
      <c r="BE669" s="284"/>
      <c r="BF669" s="284"/>
      <c r="BG669" s="284"/>
      <c r="BH669" s="284"/>
      <c r="BI669" s="284"/>
      <c r="BJ669" s="284"/>
      <c r="BK669" s="284"/>
    </row>
    <row r="670" ht="14.25" customHeight="1">
      <c r="A670" s="219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5"/>
      <c r="AA670" s="225"/>
      <c r="AB670" s="225"/>
      <c r="AC670" s="225"/>
      <c r="AD670" s="225"/>
      <c r="AE670" s="225"/>
      <c r="AF670" s="225"/>
      <c r="AG670" s="220"/>
      <c r="AH670" s="220"/>
      <c r="AI670" s="220"/>
      <c r="AJ670" s="220"/>
      <c r="AK670" s="220"/>
      <c r="AL670" s="220"/>
      <c r="AM670" s="220"/>
      <c r="AN670" s="220"/>
      <c r="AO670" s="220"/>
      <c r="AP670" s="220"/>
      <c r="AQ670" s="224"/>
      <c r="AR670" s="224"/>
      <c r="AS670" s="224"/>
      <c r="AT670" s="224"/>
      <c r="AU670" s="224"/>
      <c r="AV670" s="224"/>
      <c r="AW670" s="224"/>
      <c r="AX670" s="224"/>
      <c r="AY670" s="224"/>
      <c r="AZ670" s="284"/>
      <c r="BA670" s="284"/>
      <c r="BB670" s="284"/>
      <c r="BC670" s="284"/>
      <c r="BD670" s="284"/>
      <c r="BE670" s="284"/>
      <c r="BF670" s="284"/>
      <c r="BG670" s="284"/>
      <c r="BH670" s="284"/>
      <c r="BI670" s="284"/>
      <c r="BJ670" s="284"/>
      <c r="BK670" s="284"/>
    </row>
    <row r="671" ht="14.25" customHeight="1">
      <c r="A671" s="219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5"/>
      <c r="AA671" s="225"/>
      <c r="AB671" s="225"/>
      <c r="AC671" s="225"/>
      <c r="AD671" s="225"/>
      <c r="AE671" s="225"/>
      <c r="AF671" s="225"/>
      <c r="AG671" s="220"/>
      <c r="AH671" s="220"/>
      <c r="AI671" s="220"/>
      <c r="AJ671" s="220"/>
      <c r="AK671" s="220"/>
      <c r="AL671" s="220"/>
      <c r="AM671" s="220"/>
      <c r="AN671" s="220"/>
      <c r="AO671" s="220"/>
      <c r="AP671" s="220"/>
      <c r="AQ671" s="224"/>
      <c r="AR671" s="224"/>
      <c r="AS671" s="224"/>
      <c r="AT671" s="224"/>
      <c r="AU671" s="224"/>
      <c r="AV671" s="224"/>
      <c r="AW671" s="224"/>
      <c r="AX671" s="224"/>
      <c r="AY671" s="224"/>
      <c r="AZ671" s="284"/>
      <c r="BA671" s="284"/>
      <c r="BB671" s="284"/>
      <c r="BC671" s="284"/>
      <c r="BD671" s="284"/>
      <c r="BE671" s="284"/>
      <c r="BF671" s="284"/>
      <c r="BG671" s="284"/>
      <c r="BH671" s="284"/>
      <c r="BI671" s="284"/>
      <c r="BJ671" s="284"/>
      <c r="BK671" s="284"/>
    </row>
    <row r="672" ht="14.25" customHeight="1">
      <c r="A672" s="219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5"/>
      <c r="AA672" s="225"/>
      <c r="AB672" s="225"/>
      <c r="AC672" s="225"/>
      <c r="AD672" s="225"/>
      <c r="AE672" s="225"/>
      <c r="AF672" s="225"/>
      <c r="AG672" s="220"/>
      <c r="AH672" s="220"/>
      <c r="AI672" s="220"/>
      <c r="AJ672" s="220"/>
      <c r="AK672" s="220"/>
      <c r="AL672" s="220"/>
      <c r="AM672" s="220"/>
      <c r="AN672" s="220"/>
      <c r="AO672" s="220"/>
      <c r="AP672" s="220"/>
      <c r="AQ672" s="224"/>
      <c r="AR672" s="224"/>
      <c r="AS672" s="224"/>
      <c r="AT672" s="224"/>
      <c r="AU672" s="224"/>
      <c r="AV672" s="224"/>
      <c r="AW672" s="224"/>
      <c r="AX672" s="224"/>
      <c r="AY672" s="224"/>
      <c r="AZ672" s="284"/>
      <c r="BA672" s="284"/>
      <c r="BB672" s="284"/>
      <c r="BC672" s="284"/>
      <c r="BD672" s="284"/>
      <c r="BE672" s="284"/>
      <c r="BF672" s="284"/>
      <c r="BG672" s="284"/>
      <c r="BH672" s="284"/>
      <c r="BI672" s="284"/>
      <c r="BJ672" s="284"/>
      <c r="BK672" s="284"/>
    </row>
    <row r="673" ht="14.25" customHeight="1">
      <c r="A673" s="219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5"/>
      <c r="AA673" s="225"/>
      <c r="AB673" s="225"/>
      <c r="AC673" s="225"/>
      <c r="AD673" s="225"/>
      <c r="AE673" s="225"/>
      <c r="AF673" s="225"/>
      <c r="AG673" s="220"/>
      <c r="AH673" s="220"/>
      <c r="AI673" s="220"/>
      <c r="AJ673" s="220"/>
      <c r="AK673" s="220"/>
      <c r="AL673" s="220"/>
      <c r="AM673" s="220"/>
      <c r="AN673" s="220"/>
      <c r="AO673" s="220"/>
      <c r="AP673" s="220"/>
      <c r="AQ673" s="224"/>
      <c r="AR673" s="224"/>
      <c r="AS673" s="224"/>
      <c r="AT673" s="224"/>
      <c r="AU673" s="224"/>
      <c r="AV673" s="224"/>
      <c r="AW673" s="224"/>
      <c r="AX673" s="224"/>
      <c r="AY673" s="224"/>
      <c r="AZ673" s="284"/>
      <c r="BA673" s="284"/>
      <c r="BB673" s="284"/>
      <c r="BC673" s="284"/>
      <c r="BD673" s="284"/>
      <c r="BE673" s="284"/>
      <c r="BF673" s="284"/>
      <c r="BG673" s="284"/>
      <c r="BH673" s="284"/>
      <c r="BI673" s="284"/>
      <c r="BJ673" s="284"/>
      <c r="BK673" s="284"/>
    </row>
    <row r="674" ht="14.25" customHeight="1">
      <c r="A674" s="219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5"/>
      <c r="AA674" s="225"/>
      <c r="AB674" s="225"/>
      <c r="AC674" s="225"/>
      <c r="AD674" s="225"/>
      <c r="AE674" s="225"/>
      <c r="AF674" s="225"/>
      <c r="AG674" s="220"/>
      <c r="AH674" s="220"/>
      <c r="AI674" s="220"/>
      <c r="AJ674" s="220"/>
      <c r="AK674" s="220"/>
      <c r="AL674" s="220"/>
      <c r="AM674" s="220"/>
      <c r="AN674" s="220"/>
      <c r="AO674" s="220"/>
      <c r="AP674" s="220"/>
      <c r="AQ674" s="224"/>
      <c r="AR674" s="224"/>
      <c r="AS674" s="224"/>
      <c r="AT674" s="224"/>
      <c r="AU674" s="224"/>
      <c r="AV674" s="224"/>
      <c r="AW674" s="224"/>
      <c r="AX674" s="224"/>
      <c r="AY674" s="224"/>
      <c r="AZ674" s="284"/>
      <c r="BA674" s="284"/>
      <c r="BB674" s="284"/>
      <c r="BC674" s="284"/>
      <c r="BD674" s="284"/>
      <c r="BE674" s="284"/>
      <c r="BF674" s="284"/>
      <c r="BG674" s="284"/>
      <c r="BH674" s="284"/>
      <c r="BI674" s="284"/>
      <c r="BJ674" s="284"/>
      <c r="BK674" s="284"/>
    </row>
    <row r="675" ht="14.25" customHeight="1">
      <c r="A675" s="219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5"/>
      <c r="AA675" s="225"/>
      <c r="AB675" s="225"/>
      <c r="AC675" s="225"/>
      <c r="AD675" s="225"/>
      <c r="AE675" s="225"/>
      <c r="AF675" s="225"/>
      <c r="AG675" s="220"/>
      <c r="AH675" s="220"/>
      <c r="AI675" s="220"/>
      <c r="AJ675" s="220"/>
      <c r="AK675" s="220"/>
      <c r="AL675" s="220"/>
      <c r="AM675" s="220"/>
      <c r="AN675" s="220"/>
      <c r="AO675" s="220"/>
      <c r="AP675" s="220"/>
      <c r="AQ675" s="224"/>
      <c r="AR675" s="224"/>
      <c r="AS675" s="224"/>
      <c r="AT675" s="224"/>
      <c r="AU675" s="224"/>
      <c r="AV675" s="224"/>
      <c r="AW675" s="224"/>
      <c r="AX675" s="224"/>
      <c r="AY675" s="224"/>
      <c r="AZ675" s="284"/>
      <c r="BA675" s="284"/>
      <c r="BB675" s="284"/>
      <c r="BC675" s="284"/>
      <c r="BD675" s="284"/>
      <c r="BE675" s="284"/>
      <c r="BF675" s="284"/>
      <c r="BG675" s="284"/>
      <c r="BH675" s="284"/>
      <c r="BI675" s="284"/>
      <c r="BJ675" s="284"/>
      <c r="BK675" s="284"/>
    </row>
    <row r="676" ht="14.25" customHeight="1">
      <c r="A676" s="219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5"/>
      <c r="AA676" s="225"/>
      <c r="AB676" s="225"/>
      <c r="AC676" s="225"/>
      <c r="AD676" s="225"/>
      <c r="AE676" s="225"/>
      <c r="AF676" s="225"/>
      <c r="AG676" s="220"/>
      <c r="AH676" s="220"/>
      <c r="AI676" s="220"/>
      <c r="AJ676" s="220"/>
      <c r="AK676" s="220"/>
      <c r="AL676" s="220"/>
      <c r="AM676" s="220"/>
      <c r="AN676" s="220"/>
      <c r="AO676" s="220"/>
      <c r="AP676" s="220"/>
      <c r="AQ676" s="224"/>
      <c r="AR676" s="224"/>
      <c r="AS676" s="224"/>
      <c r="AT676" s="224"/>
      <c r="AU676" s="224"/>
      <c r="AV676" s="224"/>
      <c r="AW676" s="224"/>
      <c r="AX676" s="224"/>
      <c r="AY676" s="224"/>
      <c r="AZ676" s="284"/>
      <c r="BA676" s="284"/>
      <c r="BB676" s="284"/>
      <c r="BC676" s="284"/>
      <c r="BD676" s="284"/>
      <c r="BE676" s="284"/>
      <c r="BF676" s="284"/>
      <c r="BG676" s="284"/>
      <c r="BH676" s="284"/>
      <c r="BI676" s="284"/>
      <c r="BJ676" s="284"/>
      <c r="BK676" s="284"/>
    </row>
    <row r="677" ht="14.25" customHeight="1">
      <c r="A677" s="219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5"/>
      <c r="AA677" s="225"/>
      <c r="AB677" s="225"/>
      <c r="AC677" s="225"/>
      <c r="AD677" s="225"/>
      <c r="AE677" s="225"/>
      <c r="AF677" s="225"/>
      <c r="AG677" s="220"/>
      <c r="AH677" s="220"/>
      <c r="AI677" s="220"/>
      <c r="AJ677" s="220"/>
      <c r="AK677" s="220"/>
      <c r="AL677" s="220"/>
      <c r="AM677" s="220"/>
      <c r="AN677" s="220"/>
      <c r="AO677" s="220"/>
      <c r="AP677" s="220"/>
      <c r="AQ677" s="224"/>
      <c r="AR677" s="224"/>
      <c r="AS677" s="224"/>
      <c r="AT677" s="224"/>
      <c r="AU677" s="224"/>
      <c r="AV677" s="224"/>
      <c r="AW677" s="224"/>
      <c r="AX677" s="224"/>
      <c r="AY677" s="224"/>
      <c r="AZ677" s="284"/>
      <c r="BA677" s="284"/>
      <c r="BB677" s="284"/>
      <c r="BC677" s="284"/>
      <c r="BD677" s="284"/>
      <c r="BE677" s="284"/>
      <c r="BF677" s="284"/>
      <c r="BG677" s="284"/>
      <c r="BH677" s="284"/>
      <c r="BI677" s="284"/>
      <c r="BJ677" s="284"/>
      <c r="BK677" s="284"/>
    </row>
    <row r="678" ht="14.25" customHeight="1">
      <c r="A678" s="219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5"/>
      <c r="AA678" s="225"/>
      <c r="AB678" s="225"/>
      <c r="AC678" s="225"/>
      <c r="AD678" s="225"/>
      <c r="AE678" s="225"/>
      <c r="AF678" s="225"/>
      <c r="AG678" s="220"/>
      <c r="AH678" s="220"/>
      <c r="AI678" s="220"/>
      <c r="AJ678" s="220"/>
      <c r="AK678" s="220"/>
      <c r="AL678" s="220"/>
      <c r="AM678" s="220"/>
      <c r="AN678" s="220"/>
      <c r="AO678" s="220"/>
      <c r="AP678" s="220"/>
      <c r="AQ678" s="224"/>
      <c r="AR678" s="224"/>
      <c r="AS678" s="224"/>
      <c r="AT678" s="224"/>
      <c r="AU678" s="224"/>
      <c r="AV678" s="224"/>
      <c r="AW678" s="224"/>
      <c r="AX678" s="224"/>
      <c r="AY678" s="224"/>
      <c r="AZ678" s="284"/>
      <c r="BA678" s="284"/>
      <c r="BB678" s="284"/>
      <c r="BC678" s="284"/>
      <c r="BD678" s="284"/>
      <c r="BE678" s="284"/>
      <c r="BF678" s="284"/>
      <c r="BG678" s="284"/>
      <c r="BH678" s="284"/>
      <c r="BI678" s="284"/>
      <c r="BJ678" s="284"/>
      <c r="BK678" s="284"/>
    </row>
    <row r="679" ht="14.25" customHeight="1">
      <c r="A679" s="219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5"/>
      <c r="AA679" s="225"/>
      <c r="AB679" s="225"/>
      <c r="AC679" s="225"/>
      <c r="AD679" s="225"/>
      <c r="AE679" s="225"/>
      <c r="AF679" s="225"/>
      <c r="AG679" s="220"/>
      <c r="AH679" s="220"/>
      <c r="AI679" s="220"/>
      <c r="AJ679" s="220"/>
      <c r="AK679" s="220"/>
      <c r="AL679" s="220"/>
      <c r="AM679" s="220"/>
      <c r="AN679" s="220"/>
      <c r="AO679" s="220"/>
      <c r="AP679" s="220"/>
      <c r="AQ679" s="224"/>
      <c r="AR679" s="224"/>
      <c r="AS679" s="224"/>
      <c r="AT679" s="224"/>
      <c r="AU679" s="224"/>
      <c r="AV679" s="224"/>
      <c r="AW679" s="224"/>
      <c r="AX679" s="224"/>
      <c r="AY679" s="224"/>
      <c r="AZ679" s="284"/>
      <c r="BA679" s="284"/>
      <c r="BB679" s="284"/>
      <c r="BC679" s="284"/>
      <c r="BD679" s="284"/>
      <c r="BE679" s="284"/>
      <c r="BF679" s="284"/>
      <c r="BG679" s="284"/>
      <c r="BH679" s="284"/>
      <c r="BI679" s="284"/>
      <c r="BJ679" s="284"/>
      <c r="BK679" s="284"/>
    </row>
    <row r="680" ht="14.25" customHeight="1">
      <c r="A680" s="219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5"/>
      <c r="AA680" s="225"/>
      <c r="AB680" s="225"/>
      <c r="AC680" s="225"/>
      <c r="AD680" s="225"/>
      <c r="AE680" s="225"/>
      <c r="AF680" s="225"/>
      <c r="AG680" s="220"/>
      <c r="AH680" s="220"/>
      <c r="AI680" s="220"/>
      <c r="AJ680" s="220"/>
      <c r="AK680" s="220"/>
      <c r="AL680" s="220"/>
      <c r="AM680" s="220"/>
      <c r="AN680" s="220"/>
      <c r="AO680" s="220"/>
      <c r="AP680" s="220"/>
      <c r="AQ680" s="224"/>
      <c r="AR680" s="224"/>
      <c r="AS680" s="224"/>
      <c r="AT680" s="224"/>
      <c r="AU680" s="224"/>
      <c r="AV680" s="224"/>
      <c r="AW680" s="224"/>
      <c r="AX680" s="224"/>
      <c r="AY680" s="224"/>
      <c r="AZ680" s="284"/>
      <c r="BA680" s="284"/>
      <c r="BB680" s="284"/>
      <c r="BC680" s="284"/>
      <c r="BD680" s="284"/>
      <c r="BE680" s="284"/>
      <c r="BF680" s="284"/>
      <c r="BG680" s="284"/>
      <c r="BH680" s="284"/>
      <c r="BI680" s="284"/>
      <c r="BJ680" s="284"/>
      <c r="BK680" s="284"/>
    </row>
    <row r="681" ht="14.25" customHeight="1">
      <c r="A681" s="219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5"/>
      <c r="AA681" s="225"/>
      <c r="AB681" s="225"/>
      <c r="AC681" s="225"/>
      <c r="AD681" s="225"/>
      <c r="AE681" s="225"/>
      <c r="AF681" s="225"/>
      <c r="AG681" s="220"/>
      <c r="AH681" s="220"/>
      <c r="AI681" s="220"/>
      <c r="AJ681" s="220"/>
      <c r="AK681" s="220"/>
      <c r="AL681" s="220"/>
      <c r="AM681" s="220"/>
      <c r="AN681" s="220"/>
      <c r="AO681" s="220"/>
      <c r="AP681" s="220"/>
      <c r="AQ681" s="224"/>
      <c r="AR681" s="224"/>
      <c r="AS681" s="224"/>
      <c r="AT681" s="224"/>
      <c r="AU681" s="224"/>
      <c r="AV681" s="224"/>
      <c r="AW681" s="224"/>
      <c r="AX681" s="224"/>
      <c r="AY681" s="224"/>
      <c r="AZ681" s="284"/>
      <c r="BA681" s="284"/>
      <c r="BB681" s="284"/>
      <c r="BC681" s="284"/>
      <c r="BD681" s="284"/>
      <c r="BE681" s="284"/>
      <c r="BF681" s="284"/>
      <c r="BG681" s="284"/>
      <c r="BH681" s="284"/>
      <c r="BI681" s="284"/>
      <c r="BJ681" s="284"/>
      <c r="BK681" s="284"/>
    </row>
    <row r="682" ht="14.25" customHeight="1">
      <c r="A682" s="219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5"/>
      <c r="AA682" s="225"/>
      <c r="AB682" s="225"/>
      <c r="AC682" s="225"/>
      <c r="AD682" s="225"/>
      <c r="AE682" s="225"/>
      <c r="AF682" s="225"/>
      <c r="AG682" s="220"/>
      <c r="AH682" s="220"/>
      <c r="AI682" s="220"/>
      <c r="AJ682" s="220"/>
      <c r="AK682" s="220"/>
      <c r="AL682" s="220"/>
      <c r="AM682" s="220"/>
      <c r="AN682" s="220"/>
      <c r="AO682" s="220"/>
      <c r="AP682" s="220"/>
      <c r="AQ682" s="224"/>
      <c r="AR682" s="224"/>
      <c r="AS682" s="224"/>
      <c r="AT682" s="224"/>
      <c r="AU682" s="224"/>
      <c r="AV682" s="224"/>
      <c r="AW682" s="224"/>
      <c r="AX682" s="224"/>
      <c r="AY682" s="224"/>
      <c r="AZ682" s="284"/>
      <c r="BA682" s="284"/>
      <c r="BB682" s="284"/>
      <c r="BC682" s="284"/>
      <c r="BD682" s="284"/>
      <c r="BE682" s="284"/>
      <c r="BF682" s="284"/>
      <c r="BG682" s="284"/>
      <c r="BH682" s="284"/>
      <c r="BI682" s="284"/>
      <c r="BJ682" s="284"/>
      <c r="BK682" s="284"/>
    </row>
    <row r="683" ht="14.25" customHeight="1">
      <c r="A683" s="219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5"/>
      <c r="AA683" s="225"/>
      <c r="AB683" s="225"/>
      <c r="AC683" s="225"/>
      <c r="AD683" s="225"/>
      <c r="AE683" s="225"/>
      <c r="AF683" s="225"/>
      <c r="AG683" s="220"/>
      <c r="AH683" s="220"/>
      <c r="AI683" s="220"/>
      <c r="AJ683" s="220"/>
      <c r="AK683" s="220"/>
      <c r="AL683" s="220"/>
      <c r="AM683" s="220"/>
      <c r="AN683" s="220"/>
      <c r="AO683" s="220"/>
      <c r="AP683" s="220"/>
      <c r="AQ683" s="224"/>
      <c r="AR683" s="224"/>
      <c r="AS683" s="224"/>
      <c r="AT683" s="224"/>
      <c r="AU683" s="224"/>
      <c r="AV683" s="224"/>
      <c r="AW683" s="224"/>
      <c r="AX683" s="224"/>
      <c r="AY683" s="224"/>
      <c r="AZ683" s="284"/>
      <c r="BA683" s="284"/>
      <c r="BB683" s="284"/>
      <c r="BC683" s="284"/>
      <c r="BD683" s="284"/>
      <c r="BE683" s="284"/>
      <c r="BF683" s="284"/>
      <c r="BG683" s="284"/>
      <c r="BH683" s="284"/>
      <c r="BI683" s="284"/>
      <c r="BJ683" s="284"/>
      <c r="BK683" s="284"/>
    </row>
    <row r="684" ht="14.25" customHeight="1">
      <c r="A684" s="219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5"/>
      <c r="AA684" s="225"/>
      <c r="AB684" s="225"/>
      <c r="AC684" s="225"/>
      <c r="AD684" s="225"/>
      <c r="AE684" s="225"/>
      <c r="AF684" s="225"/>
      <c r="AG684" s="220"/>
      <c r="AH684" s="220"/>
      <c r="AI684" s="220"/>
      <c r="AJ684" s="220"/>
      <c r="AK684" s="220"/>
      <c r="AL684" s="220"/>
      <c r="AM684" s="220"/>
      <c r="AN684" s="220"/>
      <c r="AO684" s="220"/>
      <c r="AP684" s="220"/>
      <c r="AQ684" s="224"/>
      <c r="AR684" s="224"/>
      <c r="AS684" s="224"/>
      <c r="AT684" s="224"/>
      <c r="AU684" s="224"/>
      <c r="AV684" s="224"/>
      <c r="AW684" s="224"/>
      <c r="AX684" s="224"/>
      <c r="AY684" s="224"/>
      <c r="AZ684" s="284"/>
      <c r="BA684" s="284"/>
      <c r="BB684" s="284"/>
      <c r="BC684" s="284"/>
      <c r="BD684" s="284"/>
      <c r="BE684" s="284"/>
      <c r="BF684" s="284"/>
      <c r="BG684" s="284"/>
      <c r="BH684" s="284"/>
      <c r="BI684" s="284"/>
      <c r="BJ684" s="284"/>
      <c r="BK684" s="284"/>
    </row>
    <row r="685" ht="14.25" customHeight="1">
      <c r="A685" s="219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5"/>
      <c r="AA685" s="225"/>
      <c r="AB685" s="225"/>
      <c r="AC685" s="225"/>
      <c r="AD685" s="225"/>
      <c r="AE685" s="225"/>
      <c r="AF685" s="225"/>
      <c r="AG685" s="220"/>
      <c r="AH685" s="220"/>
      <c r="AI685" s="220"/>
      <c r="AJ685" s="220"/>
      <c r="AK685" s="220"/>
      <c r="AL685" s="220"/>
      <c r="AM685" s="220"/>
      <c r="AN685" s="220"/>
      <c r="AO685" s="220"/>
      <c r="AP685" s="220"/>
      <c r="AQ685" s="224"/>
      <c r="AR685" s="224"/>
      <c r="AS685" s="224"/>
      <c r="AT685" s="224"/>
      <c r="AU685" s="224"/>
      <c r="AV685" s="224"/>
      <c r="AW685" s="224"/>
      <c r="AX685" s="224"/>
      <c r="AY685" s="224"/>
      <c r="AZ685" s="284"/>
      <c r="BA685" s="284"/>
      <c r="BB685" s="284"/>
      <c r="BC685" s="284"/>
      <c r="BD685" s="284"/>
      <c r="BE685" s="284"/>
      <c r="BF685" s="284"/>
      <c r="BG685" s="284"/>
      <c r="BH685" s="284"/>
      <c r="BI685" s="284"/>
      <c r="BJ685" s="284"/>
      <c r="BK685" s="284"/>
    </row>
    <row r="686" ht="14.25" customHeight="1">
      <c r="A686" s="219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5"/>
      <c r="AA686" s="225"/>
      <c r="AB686" s="225"/>
      <c r="AC686" s="225"/>
      <c r="AD686" s="225"/>
      <c r="AE686" s="225"/>
      <c r="AF686" s="225"/>
      <c r="AG686" s="220"/>
      <c r="AH686" s="220"/>
      <c r="AI686" s="220"/>
      <c r="AJ686" s="220"/>
      <c r="AK686" s="220"/>
      <c r="AL686" s="220"/>
      <c r="AM686" s="220"/>
      <c r="AN686" s="220"/>
      <c r="AO686" s="220"/>
      <c r="AP686" s="220"/>
      <c r="AQ686" s="224"/>
      <c r="AR686" s="224"/>
      <c r="AS686" s="224"/>
      <c r="AT686" s="224"/>
      <c r="AU686" s="224"/>
      <c r="AV686" s="224"/>
      <c r="AW686" s="224"/>
      <c r="AX686" s="224"/>
      <c r="AY686" s="224"/>
      <c r="AZ686" s="284"/>
      <c r="BA686" s="284"/>
      <c r="BB686" s="284"/>
      <c r="BC686" s="284"/>
      <c r="BD686" s="284"/>
      <c r="BE686" s="284"/>
      <c r="BF686" s="284"/>
      <c r="BG686" s="284"/>
      <c r="BH686" s="284"/>
      <c r="BI686" s="284"/>
      <c r="BJ686" s="284"/>
      <c r="BK686" s="284"/>
    </row>
    <row r="687" ht="14.25" customHeight="1">
      <c r="A687" s="219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5"/>
      <c r="AA687" s="225"/>
      <c r="AB687" s="225"/>
      <c r="AC687" s="225"/>
      <c r="AD687" s="225"/>
      <c r="AE687" s="225"/>
      <c r="AF687" s="225"/>
      <c r="AG687" s="220"/>
      <c r="AH687" s="220"/>
      <c r="AI687" s="220"/>
      <c r="AJ687" s="220"/>
      <c r="AK687" s="220"/>
      <c r="AL687" s="220"/>
      <c r="AM687" s="220"/>
      <c r="AN687" s="220"/>
      <c r="AO687" s="220"/>
      <c r="AP687" s="220"/>
      <c r="AQ687" s="224"/>
      <c r="AR687" s="224"/>
      <c r="AS687" s="224"/>
      <c r="AT687" s="224"/>
      <c r="AU687" s="224"/>
      <c r="AV687" s="224"/>
      <c r="AW687" s="224"/>
      <c r="AX687" s="224"/>
      <c r="AY687" s="224"/>
      <c r="AZ687" s="284"/>
      <c r="BA687" s="284"/>
      <c r="BB687" s="284"/>
      <c r="BC687" s="284"/>
      <c r="BD687" s="284"/>
      <c r="BE687" s="284"/>
      <c r="BF687" s="284"/>
      <c r="BG687" s="284"/>
      <c r="BH687" s="284"/>
      <c r="BI687" s="284"/>
      <c r="BJ687" s="284"/>
      <c r="BK687" s="284"/>
    </row>
    <row r="688" ht="14.25" customHeight="1">
      <c r="A688" s="219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5"/>
      <c r="AA688" s="225"/>
      <c r="AB688" s="225"/>
      <c r="AC688" s="225"/>
      <c r="AD688" s="225"/>
      <c r="AE688" s="225"/>
      <c r="AF688" s="225"/>
      <c r="AG688" s="220"/>
      <c r="AH688" s="220"/>
      <c r="AI688" s="220"/>
      <c r="AJ688" s="220"/>
      <c r="AK688" s="220"/>
      <c r="AL688" s="220"/>
      <c r="AM688" s="220"/>
      <c r="AN688" s="220"/>
      <c r="AO688" s="220"/>
      <c r="AP688" s="220"/>
      <c r="AQ688" s="224"/>
      <c r="AR688" s="224"/>
      <c r="AS688" s="224"/>
      <c r="AT688" s="224"/>
      <c r="AU688" s="224"/>
      <c r="AV688" s="224"/>
      <c r="AW688" s="224"/>
      <c r="AX688" s="224"/>
      <c r="AY688" s="224"/>
      <c r="AZ688" s="284"/>
      <c r="BA688" s="284"/>
      <c r="BB688" s="284"/>
      <c r="BC688" s="284"/>
      <c r="BD688" s="284"/>
      <c r="BE688" s="284"/>
      <c r="BF688" s="284"/>
      <c r="BG688" s="284"/>
      <c r="BH688" s="284"/>
      <c r="BI688" s="284"/>
      <c r="BJ688" s="284"/>
      <c r="BK688" s="284"/>
    </row>
    <row r="689" ht="14.25" customHeight="1">
      <c r="A689" s="219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5"/>
      <c r="AA689" s="225"/>
      <c r="AB689" s="225"/>
      <c r="AC689" s="225"/>
      <c r="AD689" s="225"/>
      <c r="AE689" s="225"/>
      <c r="AF689" s="225"/>
      <c r="AG689" s="220"/>
      <c r="AH689" s="220"/>
      <c r="AI689" s="220"/>
      <c r="AJ689" s="220"/>
      <c r="AK689" s="220"/>
      <c r="AL689" s="220"/>
      <c r="AM689" s="220"/>
      <c r="AN689" s="220"/>
      <c r="AO689" s="220"/>
      <c r="AP689" s="220"/>
      <c r="AQ689" s="224"/>
      <c r="AR689" s="224"/>
      <c r="AS689" s="224"/>
      <c r="AT689" s="224"/>
      <c r="AU689" s="224"/>
      <c r="AV689" s="224"/>
      <c r="AW689" s="224"/>
      <c r="AX689" s="224"/>
      <c r="AY689" s="224"/>
      <c r="AZ689" s="284"/>
      <c r="BA689" s="284"/>
      <c r="BB689" s="284"/>
      <c r="BC689" s="284"/>
      <c r="BD689" s="284"/>
      <c r="BE689" s="284"/>
      <c r="BF689" s="284"/>
      <c r="BG689" s="284"/>
      <c r="BH689" s="284"/>
      <c r="BI689" s="284"/>
      <c r="BJ689" s="284"/>
      <c r="BK689" s="284"/>
    </row>
    <row r="690" ht="14.25" customHeight="1">
      <c r="A690" s="219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5"/>
      <c r="AA690" s="225"/>
      <c r="AB690" s="225"/>
      <c r="AC690" s="225"/>
      <c r="AD690" s="225"/>
      <c r="AE690" s="225"/>
      <c r="AF690" s="225"/>
      <c r="AG690" s="220"/>
      <c r="AH690" s="220"/>
      <c r="AI690" s="220"/>
      <c r="AJ690" s="220"/>
      <c r="AK690" s="220"/>
      <c r="AL690" s="220"/>
      <c r="AM690" s="220"/>
      <c r="AN690" s="220"/>
      <c r="AO690" s="220"/>
      <c r="AP690" s="220"/>
      <c r="AQ690" s="224"/>
      <c r="AR690" s="224"/>
      <c r="AS690" s="224"/>
      <c r="AT690" s="224"/>
      <c r="AU690" s="224"/>
      <c r="AV690" s="224"/>
      <c r="AW690" s="224"/>
      <c r="AX690" s="224"/>
      <c r="AY690" s="224"/>
      <c r="AZ690" s="284"/>
      <c r="BA690" s="284"/>
      <c r="BB690" s="284"/>
      <c r="BC690" s="284"/>
      <c r="BD690" s="284"/>
      <c r="BE690" s="284"/>
      <c r="BF690" s="284"/>
      <c r="BG690" s="284"/>
      <c r="BH690" s="284"/>
      <c r="BI690" s="284"/>
      <c r="BJ690" s="284"/>
      <c r="BK690" s="284"/>
    </row>
    <row r="691" ht="14.25" customHeight="1">
      <c r="A691" s="219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5"/>
      <c r="AA691" s="225"/>
      <c r="AB691" s="225"/>
      <c r="AC691" s="225"/>
      <c r="AD691" s="225"/>
      <c r="AE691" s="225"/>
      <c r="AF691" s="225"/>
      <c r="AG691" s="220"/>
      <c r="AH691" s="220"/>
      <c r="AI691" s="220"/>
      <c r="AJ691" s="220"/>
      <c r="AK691" s="220"/>
      <c r="AL691" s="220"/>
      <c r="AM691" s="220"/>
      <c r="AN691" s="220"/>
      <c r="AO691" s="220"/>
      <c r="AP691" s="220"/>
      <c r="AQ691" s="224"/>
      <c r="AR691" s="224"/>
      <c r="AS691" s="224"/>
      <c r="AT691" s="224"/>
      <c r="AU691" s="224"/>
      <c r="AV691" s="224"/>
      <c r="AW691" s="224"/>
      <c r="AX691" s="224"/>
      <c r="AY691" s="224"/>
      <c r="AZ691" s="284"/>
      <c r="BA691" s="284"/>
      <c r="BB691" s="284"/>
      <c r="BC691" s="284"/>
      <c r="BD691" s="284"/>
      <c r="BE691" s="284"/>
      <c r="BF691" s="284"/>
      <c r="BG691" s="284"/>
      <c r="BH691" s="284"/>
      <c r="BI691" s="284"/>
      <c r="BJ691" s="284"/>
      <c r="BK691" s="284"/>
    </row>
    <row r="692" ht="14.25" customHeight="1">
      <c r="A692" s="219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5"/>
      <c r="AA692" s="225"/>
      <c r="AB692" s="225"/>
      <c r="AC692" s="225"/>
      <c r="AD692" s="225"/>
      <c r="AE692" s="225"/>
      <c r="AF692" s="225"/>
      <c r="AG692" s="220"/>
      <c r="AH692" s="220"/>
      <c r="AI692" s="220"/>
      <c r="AJ692" s="220"/>
      <c r="AK692" s="220"/>
      <c r="AL692" s="220"/>
      <c r="AM692" s="220"/>
      <c r="AN692" s="220"/>
      <c r="AO692" s="220"/>
      <c r="AP692" s="220"/>
      <c r="AQ692" s="224"/>
      <c r="AR692" s="224"/>
      <c r="AS692" s="224"/>
      <c r="AT692" s="224"/>
      <c r="AU692" s="224"/>
      <c r="AV692" s="224"/>
      <c r="AW692" s="224"/>
      <c r="AX692" s="224"/>
      <c r="AY692" s="224"/>
      <c r="AZ692" s="284"/>
      <c r="BA692" s="284"/>
      <c r="BB692" s="284"/>
      <c r="BC692" s="284"/>
      <c r="BD692" s="284"/>
      <c r="BE692" s="284"/>
      <c r="BF692" s="284"/>
      <c r="BG692" s="284"/>
      <c r="BH692" s="284"/>
      <c r="BI692" s="284"/>
      <c r="BJ692" s="284"/>
      <c r="BK692" s="284"/>
    </row>
    <row r="693" ht="14.25" customHeight="1">
      <c r="A693" s="219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5"/>
      <c r="AA693" s="225"/>
      <c r="AB693" s="225"/>
      <c r="AC693" s="225"/>
      <c r="AD693" s="225"/>
      <c r="AE693" s="225"/>
      <c r="AF693" s="225"/>
      <c r="AG693" s="220"/>
      <c r="AH693" s="220"/>
      <c r="AI693" s="220"/>
      <c r="AJ693" s="220"/>
      <c r="AK693" s="220"/>
      <c r="AL693" s="220"/>
      <c r="AM693" s="220"/>
      <c r="AN693" s="220"/>
      <c r="AO693" s="220"/>
      <c r="AP693" s="220"/>
      <c r="AQ693" s="224"/>
      <c r="AR693" s="224"/>
      <c r="AS693" s="224"/>
      <c r="AT693" s="224"/>
      <c r="AU693" s="224"/>
      <c r="AV693" s="224"/>
      <c r="AW693" s="224"/>
      <c r="AX693" s="224"/>
      <c r="AY693" s="224"/>
      <c r="AZ693" s="284"/>
      <c r="BA693" s="284"/>
      <c r="BB693" s="284"/>
      <c r="BC693" s="284"/>
      <c r="BD693" s="284"/>
      <c r="BE693" s="284"/>
      <c r="BF693" s="284"/>
      <c r="BG693" s="284"/>
      <c r="BH693" s="284"/>
      <c r="BI693" s="284"/>
      <c r="BJ693" s="284"/>
      <c r="BK693" s="284"/>
    </row>
    <row r="694" ht="14.25" customHeight="1">
      <c r="A694" s="219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5"/>
      <c r="AA694" s="225"/>
      <c r="AB694" s="225"/>
      <c r="AC694" s="225"/>
      <c r="AD694" s="225"/>
      <c r="AE694" s="225"/>
      <c r="AF694" s="225"/>
      <c r="AG694" s="220"/>
      <c r="AH694" s="220"/>
      <c r="AI694" s="220"/>
      <c r="AJ694" s="220"/>
      <c r="AK694" s="220"/>
      <c r="AL694" s="220"/>
      <c r="AM694" s="220"/>
      <c r="AN694" s="220"/>
      <c r="AO694" s="220"/>
      <c r="AP694" s="220"/>
      <c r="AQ694" s="224"/>
      <c r="AR694" s="224"/>
      <c r="AS694" s="224"/>
      <c r="AT694" s="224"/>
      <c r="AU694" s="224"/>
      <c r="AV694" s="224"/>
      <c r="AW694" s="224"/>
      <c r="AX694" s="224"/>
      <c r="AY694" s="224"/>
      <c r="AZ694" s="284"/>
      <c r="BA694" s="284"/>
      <c r="BB694" s="284"/>
      <c r="BC694" s="284"/>
      <c r="BD694" s="284"/>
      <c r="BE694" s="284"/>
      <c r="BF694" s="284"/>
      <c r="BG694" s="284"/>
      <c r="BH694" s="284"/>
      <c r="BI694" s="284"/>
      <c r="BJ694" s="284"/>
      <c r="BK694" s="284"/>
    </row>
    <row r="695" ht="14.25" customHeight="1">
      <c r="A695" s="219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5"/>
      <c r="AA695" s="225"/>
      <c r="AB695" s="225"/>
      <c r="AC695" s="225"/>
      <c r="AD695" s="225"/>
      <c r="AE695" s="225"/>
      <c r="AF695" s="225"/>
      <c r="AG695" s="220"/>
      <c r="AH695" s="220"/>
      <c r="AI695" s="220"/>
      <c r="AJ695" s="220"/>
      <c r="AK695" s="220"/>
      <c r="AL695" s="220"/>
      <c r="AM695" s="220"/>
      <c r="AN695" s="220"/>
      <c r="AO695" s="220"/>
      <c r="AP695" s="220"/>
      <c r="AQ695" s="224"/>
      <c r="AR695" s="224"/>
      <c r="AS695" s="224"/>
      <c r="AT695" s="224"/>
      <c r="AU695" s="224"/>
      <c r="AV695" s="224"/>
      <c r="AW695" s="224"/>
      <c r="AX695" s="224"/>
      <c r="AY695" s="224"/>
      <c r="AZ695" s="284"/>
      <c r="BA695" s="284"/>
      <c r="BB695" s="284"/>
      <c r="BC695" s="284"/>
      <c r="BD695" s="284"/>
      <c r="BE695" s="284"/>
      <c r="BF695" s="284"/>
      <c r="BG695" s="284"/>
      <c r="BH695" s="284"/>
      <c r="BI695" s="284"/>
      <c r="BJ695" s="284"/>
      <c r="BK695" s="284"/>
    </row>
    <row r="696" ht="14.25" customHeight="1">
      <c r="A696" s="219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5"/>
      <c r="AA696" s="225"/>
      <c r="AB696" s="225"/>
      <c r="AC696" s="225"/>
      <c r="AD696" s="225"/>
      <c r="AE696" s="225"/>
      <c r="AF696" s="225"/>
      <c r="AG696" s="220"/>
      <c r="AH696" s="220"/>
      <c r="AI696" s="220"/>
      <c r="AJ696" s="220"/>
      <c r="AK696" s="220"/>
      <c r="AL696" s="220"/>
      <c r="AM696" s="220"/>
      <c r="AN696" s="220"/>
      <c r="AO696" s="220"/>
      <c r="AP696" s="220"/>
      <c r="AQ696" s="224"/>
      <c r="AR696" s="224"/>
      <c r="AS696" s="224"/>
      <c r="AT696" s="224"/>
      <c r="AU696" s="224"/>
      <c r="AV696" s="224"/>
      <c r="AW696" s="224"/>
      <c r="AX696" s="224"/>
      <c r="AY696" s="224"/>
      <c r="AZ696" s="284"/>
      <c r="BA696" s="284"/>
      <c r="BB696" s="284"/>
      <c r="BC696" s="284"/>
      <c r="BD696" s="284"/>
      <c r="BE696" s="284"/>
      <c r="BF696" s="284"/>
      <c r="BG696" s="284"/>
      <c r="BH696" s="284"/>
      <c r="BI696" s="284"/>
      <c r="BJ696" s="284"/>
      <c r="BK696" s="284"/>
    </row>
    <row r="697" ht="14.25" customHeight="1">
      <c r="A697" s="219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5"/>
      <c r="AA697" s="225"/>
      <c r="AB697" s="225"/>
      <c r="AC697" s="225"/>
      <c r="AD697" s="225"/>
      <c r="AE697" s="225"/>
      <c r="AF697" s="225"/>
      <c r="AG697" s="220"/>
      <c r="AH697" s="220"/>
      <c r="AI697" s="220"/>
      <c r="AJ697" s="220"/>
      <c r="AK697" s="220"/>
      <c r="AL697" s="220"/>
      <c r="AM697" s="220"/>
      <c r="AN697" s="220"/>
      <c r="AO697" s="220"/>
      <c r="AP697" s="220"/>
      <c r="AQ697" s="224"/>
      <c r="AR697" s="224"/>
      <c r="AS697" s="224"/>
      <c r="AT697" s="224"/>
      <c r="AU697" s="224"/>
      <c r="AV697" s="224"/>
      <c r="AW697" s="224"/>
      <c r="AX697" s="224"/>
      <c r="AY697" s="224"/>
      <c r="AZ697" s="284"/>
      <c r="BA697" s="284"/>
      <c r="BB697" s="284"/>
      <c r="BC697" s="284"/>
      <c r="BD697" s="284"/>
      <c r="BE697" s="284"/>
      <c r="BF697" s="284"/>
      <c r="BG697" s="284"/>
      <c r="BH697" s="284"/>
      <c r="BI697" s="284"/>
      <c r="BJ697" s="284"/>
      <c r="BK697" s="284"/>
    </row>
    <row r="698" ht="14.25" customHeight="1">
      <c r="A698" s="219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5"/>
      <c r="AA698" s="225"/>
      <c r="AB698" s="225"/>
      <c r="AC698" s="225"/>
      <c r="AD698" s="225"/>
      <c r="AE698" s="225"/>
      <c r="AF698" s="225"/>
      <c r="AG698" s="220"/>
      <c r="AH698" s="220"/>
      <c r="AI698" s="220"/>
      <c r="AJ698" s="220"/>
      <c r="AK698" s="220"/>
      <c r="AL698" s="220"/>
      <c r="AM698" s="220"/>
      <c r="AN698" s="220"/>
      <c r="AO698" s="220"/>
      <c r="AP698" s="220"/>
      <c r="AQ698" s="224"/>
      <c r="AR698" s="224"/>
      <c r="AS698" s="224"/>
      <c r="AT698" s="224"/>
      <c r="AU698" s="224"/>
      <c r="AV698" s="224"/>
      <c r="AW698" s="224"/>
      <c r="AX698" s="224"/>
      <c r="AY698" s="224"/>
      <c r="AZ698" s="284"/>
      <c r="BA698" s="284"/>
      <c r="BB698" s="284"/>
      <c r="BC698" s="284"/>
      <c r="BD698" s="284"/>
      <c r="BE698" s="284"/>
      <c r="BF698" s="284"/>
      <c r="BG698" s="284"/>
      <c r="BH698" s="284"/>
      <c r="BI698" s="284"/>
      <c r="BJ698" s="284"/>
      <c r="BK698" s="284"/>
    </row>
    <row r="699" ht="14.25" customHeight="1">
      <c r="A699" s="219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5"/>
      <c r="AA699" s="225"/>
      <c r="AB699" s="225"/>
      <c r="AC699" s="225"/>
      <c r="AD699" s="225"/>
      <c r="AE699" s="225"/>
      <c r="AF699" s="225"/>
      <c r="AG699" s="220"/>
      <c r="AH699" s="220"/>
      <c r="AI699" s="220"/>
      <c r="AJ699" s="220"/>
      <c r="AK699" s="220"/>
      <c r="AL699" s="220"/>
      <c r="AM699" s="220"/>
      <c r="AN699" s="220"/>
      <c r="AO699" s="220"/>
      <c r="AP699" s="220"/>
      <c r="AQ699" s="224"/>
      <c r="AR699" s="224"/>
      <c r="AS699" s="224"/>
      <c r="AT699" s="224"/>
      <c r="AU699" s="224"/>
      <c r="AV699" s="224"/>
      <c r="AW699" s="224"/>
      <c r="AX699" s="224"/>
      <c r="AY699" s="224"/>
      <c r="AZ699" s="284"/>
      <c r="BA699" s="284"/>
      <c r="BB699" s="284"/>
      <c r="BC699" s="284"/>
      <c r="BD699" s="284"/>
      <c r="BE699" s="284"/>
      <c r="BF699" s="284"/>
      <c r="BG699" s="284"/>
      <c r="BH699" s="284"/>
      <c r="BI699" s="284"/>
      <c r="BJ699" s="284"/>
      <c r="BK699" s="284"/>
    </row>
    <row r="700" ht="14.25" customHeight="1">
      <c r="A700" s="219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5"/>
      <c r="AA700" s="225"/>
      <c r="AB700" s="225"/>
      <c r="AC700" s="225"/>
      <c r="AD700" s="225"/>
      <c r="AE700" s="225"/>
      <c r="AF700" s="225"/>
      <c r="AG700" s="220"/>
      <c r="AH700" s="220"/>
      <c r="AI700" s="220"/>
      <c r="AJ700" s="220"/>
      <c r="AK700" s="220"/>
      <c r="AL700" s="220"/>
      <c r="AM700" s="220"/>
      <c r="AN700" s="220"/>
      <c r="AO700" s="220"/>
      <c r="AP700" s="220"/>
      <c r="AQ700" s="224"/>
      <c r="AR700" s="224"/>
      <c r="AS700" s="224"/>
      <c r="AT700" s="224"/>
      <c r="AU700" s="224"/>
      <c r="AV700" s="224"/>
      <c r="AW700" s="224"/>
      <c r="AX700" s="224"/>
      <c r="AY700" s="224"/>
      <c r="AZ700" s="284"/>
      <c r="BA700" s="284"/>
      <c r="BB700" s="284"/>
      <c r="BC700" s="284"/>
      <c r="BD700" s="284"/>
      <c r="BE700" s="284"/>
      <c r="BF700" s="284"/>
      <c r="BG700" s="284"/>
      <c r="BH700" s="284"/>
      <c r="BI700" s="284"/>
      <c r="BJ700" s="284"/>
      <c r="BK700" s="284"/>
    </row>
    <row r="701" ht="14.25" customHeight="1">
      <c r="A701" s="219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5"/>
      <c r="AA701" s="225"/>
      <c r="AB701" s="225"/>
      <c r="AC701" s="225"/>
      <c r="AD701" s="225"/>
      <c r="AE701" s="225"/>
      <c r="AF701" s="225"/>
      <c r="AG701" s="220"/>
      <c r="AH701" s="220"/>
      <c r="AI701" s="220"/>
      <c r="AJ701" s="220"/>
      <c r="AK701" s="220"/>
      <c r="AL701" s="220"/>
      <c r="AM701" s="220"/>
      <c r="AN701" s="220"/>
      <c r="AO701" s="220"/>
      <c r="AP701" s="220"/>
      <c r="AQ701" s="224"/>
      <c r="AR701" s="224"/>
      <c r="AS701" s="224"/>
      <c r="AT701" s="224"/>
      <c r="AU701" s="224"/>
      <c r="AV701" s="224"/>
      <c r="AW701" s="224"/>
      <c r="AX701" s="224"/>
      <c r="AY701" s="224"/>
      <c r="AZ701" s="284"/>
      <c r="BA701" s="284"/>
      <c r="BB701" s="284"/>
      <c r="BC701" s="284"/>
      <c r="BD701" s="284"/>
      <c r="BE701" s="284"/>
      <c r="BF701" s="284"/>
      <c r="BG701" s="284"/>
      <c r="BH701" s="284"/>
      <c r="BI701" s="284"/>
      <c r="BJ701" s="284"/>
      <c r="BK701" s="284"/>
    </row>
    <row r="702" ht="14.25" customHeight="1">
      <c r="A702" s="219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5"/>
      <c r="AA702" s="225"/>
      <c r="AB702" s="225"/>
      <c r="AC702" s="225"/>
      <c r="AD702" s="225"/>
      <c r="AE702" s="225"/>
      <c r="AF702" s="225"/>
      <c r="AG702" s="220"/>
      <c r="AH702" s="220"/>
      <c r="AI702" s="220"/>
      <c r="AJ702" s="220"/>
      <c r="AK702" s="220"/>
      <c r="AL702" s="220"/>
      <c r="AM702" s="220"/>
      <c r="AN702" s="220"/>
      <c r="AO702" s="220"/>
      <c r="AP702" s="220"/>
      <c r="AQ702" s="224"/>
      <c r="AR702" s="224"/>
      <c r="AS702" s="224"/>
      <c r="AT702" s="224"/>
      <c r="AU702" s="224"/>
      <c r="AV702" s="224"/>
      <c r="AW702" s="224"/>
      <c r="AX702" s="224"/>
      <c r="AY702" s="224"/>
      <c r="AZ702" s="284"/>
      <c r="BA702" s="284"/>
      <c r="BB702" s="284"/>
      <c r="BC702" s="284"/>
      <c r="BD702" s="284"/>
      <c r="BE702" s="284"/>
      <c r="BF702" s="284"/>
      <c r="BG702" s="284"/>
      <c r="BH702" s="284"/>
      <c r="BI702" s="284"/>
      <c r="BJ702" s="284"/>
      <c r="BK702" s="284"/>
    </row>
    <row r="703" ht="14.25" customHeight="1">
      <c r="A703" s="219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5"/>
      <c r="AA703" s="225"/>
      <c r="AB703" s="225"/>
      <c r="AC703" s="225"/>
      <c r="AD703" s="225"/>
      <c r="AE703" s="225"/>
      <c r="AF703" s="225"/>
      <c r="AG703" s="220"/>
      <c r="AH703" s="220"/>
      <c r="AI703" s="220"/>
      <c r="AJ703" s="220"/>
      <c r="AK703" s="220"/>
      <c r="AL703" s="220"/>
      <c r="AM703" s="220"/>
      <c r="AN703" s="220"/>
      <c r="AO703" s="220"/>
      <c r="AP703" s="220"/>
      <c r="AQ703" s="224"/>
      <c r="AR703" s="224"/>
      <c r="AS703" s="224"/>
      <c r="AT703" s="224"/>
      <c r="AU703" s="224"/>
      <c r="AV703" s="224"/>
      <c r="AW703" s="224"/>
      <c r="AX703" s="224"/>
      <c r="AY703" s="224"/>
      <c r="AZ703" s="284"/>
      <c r="BA703" s="284"/>
      <c r="BB703" s="284"/>
      <c r="BC703" s="284"/>
      <c r="BD703" s="284"/>
      <c r="BE703" s="284"/>
      <c r="BF703" s="284"/>
      <c r="BG703" s="284"/>
      <c r="BH703" s="284"/>
      <c r="BI703" s="284"/>
      <c r="BJ703" s="284"/>
      <c r="BK703" s="284"/>
    </row>
    <row r="704" ht="14.25" customHeight="1">
      <c r="A704" s="219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5"/>
      <c r="AA704" s="225"/>
      <c r="AB704" s="225"/>
      <c r="AC704" s="225"/>
      <c r="AD704" s="225"/>
      <c r="AE704" s="225"/>
      <c r="AF704" s="225"/>
      <c r="AG704" s="220"/>
      <c r="AH704" s="220"/>
      <c r="AI704" s="220"/>
      <c r="AJ704" s="220"/>
      <c r="AK704" s="220"/>
      <c r="AL704" s="220"/>
      <c r="AM704" s="220"/>
      <c r="AN704" s="220"/>
      <c r="AO704" s="220"/>
      <c r="AP704" s="220"/>
      <c r="AQ704" s="224"/>
      <c r="AR704" s="224"/>
      <c r="AS704" s="224"/>
      <c r="AT704" s="224"/>
      <c r="AU704" s="224"/>
      <c r="AV704" s="224"/>
      <c r="AW704" s="224"/>
      <c r="AX704" s="224"/>
      <c r="AY704" s="224"/>
      <c r="AZ704" s="284"/>
      <c r="BA704" s="284"/>
      <c r="BB704" s="284"/>
      <c r="BC704" s="284"/>
      <c r="BD704" s="284"/>
      <c r="BE704" s="284"/>
      <c r="BF704" s="284"/>
      <c r="BG704" s="284"/>
      <c r="BH704" s="284"/>
      <c r="BI704" s="284"/>
      <c r="BJ704" s="284"/>
      <c r="BK704" s="284"/>
    </row>
    <row r="705" ht="14.25" customHeight="1">
      <c r="A705" s="219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5"/>
      <c r="AA705" s="225"/>
      <c r="AB705" s="225"/>
      <c r="AC705" s="225"/>
      <c r="AD705" s="225"/>
      <c r="AE705" s="225"/>
      <c r="AF705" s="225"/>
      <c r="AG705" s="220"/>
      <c r="AH705" s="220"/>
      <c r="AI705" s="220"/>
      <c r="AJ705" s="220"/>
      <c r="AK705" s="220"/>
      <c r="AL705" s="220"/>
      <c r="AM705" s="220"/>
      <c r="AN705" s="220"/>
      <c r="AO705" s="220"/>
      <c r="AP705" s="220"/>
      <c r="AQ705" s="224"/>
      <c r="AR705" s="224"/>
      <c r="AS705" s="224"/>
      <c r="AT705" s="224"/>
      <c r="AU705" s="224"/>
      <c r="AV705" s="224"/>
      <c r="AW705" s="224"/>
      <c r="AX705" s="224"/>
      <c r="AY705" s="224"/>
      <c r="AZ705" s="284"/>
      <c r="BA705" s="284"/>
      <c r="BB705" s="284"/>
      <c r="BC705" s="284"/>
      <c r="BD705" s="284"/>
      <c r="BE705" s="284"/>
      <c r="BF705" s="284"/>
      <c r="BG705" s="284"/>
      <c r="BH705" s="284"/>
      <c r="BI705" s="284"/>
      <c r="BJ705" s="284"/>
      <c r="BK705" s="284"/>
    </row>
    <row r="706" ht="14.25" customHeight="1">
      <c r="A706" s="219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5"/>
      <c r="AA706" s="225"/>
      <c r="AB706" s="225"/>
      <c r="AC706" s="225"/>
      <c r="AD706" s="225"/>
      <c r="AE706" s="225"/>
      <c r="AF706" s="225"/>
      <c r="AG706" s="220"/>
      <c r="AH706" s="220"/>
      <c r="AI706" s="220"/>
      <c r="AJ706" s="220"/>
      <c r="AK706" s="220"/>
      <c r="AL706" s="220"/>
      <c r="AM706" s="220"/>
      <c r="AN706" s="220"/>
      <c r="AO706" s="220"/>
      <c r="AP706" s="220"/>
      <c r="AQ706" s="224"/>
      <c r="AR706" s="224"/>
      <c r="AS706" s="224"/>
      <c r="AT706" s="224"/>
      <c r="AU706" s="224"/>
      <c r="AV706" s="224"/>
      <c r="AW706" s="224"/>
      <c r="AX706" s="224"/>
      <c r="AY706" s="224"/>
      <c r="AZ706" s="284"/>
      <c r="BA706" s="284"/>
      <c r="BB706" s="284"/>
      <c r="BC706" s="284"/>
      <c r="BD706" s="284"/>
      <c r="BE706" s="284"/>
      <c r="BF706" s="284"/>
      <c r="BG706" s="284"/>
      <c r="BH706" s="284"/>
      <c r="BI706" s="284"/>
      <c r="BJ706" s="284"/>
      <c r="BK706" s="284"/>
    </row>
    <row r="707" ht="14.25" customHeight="1">
      <c r="A707" s="219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5"/>
      <c r="AA707" s="225"/>
      <c r="AB707" s="225"/>
      <c r="AC707" s="225"/>
      <c r="AD707" s="225"/>
      <c r="AE707" s="225"/>
      <c r="AF707" s="225"/>
      <c r="AG707" s="220"/>
      <c r="AH707" s="220"/>
      <c r="AI707" s="220"/>
      <c r="AJ707" s="220"/>
      <c r="AK707" s="220"/>
      <c r="AL707" s="220"/>
      <c r="AM707" s="220"/>
      <c r="AN707" s="220"/>
      <c r="AO707" s="220"/>
      <c r="AP707" s="220"/>
      <c r="AQ707" s="224"/>
      <c r="AR707" s="224"/>
      <c r="AS707" s="224"/>
      <c r="AT707" s="224"/>
      <c r="AU707" s="224"/>
      <c r="AV707" s="224"/>
      <c r="AW707" s="224"/>
      <c r="AX707" s="224"/>
      <c r="AY707" s="224"/>
      <c r="AZ707" s="284"/>
      <c r="BA707" s="284"/>
      <c r="BB707" s="284"/>
      <c r="BC707" s="284"/>
      <c r="BD707" s="284"/>
      <c r="BE707" s="284"/>
      <c r="BF707" s="284"/>
      <c r="BG707" s="284"/>
      <c r="BH707" s="284"/>
      <c r="BI707" s="284"/>
      <c r="BJ707" s="284"/>
      <c r="BK707" s="284"/>
    </row>
    <row r="708" ht="14.25" customHeight="1">
      <c r="A708" s="219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5"/>
      <c r="AA708" s="225"/>
      <c r="AB708" s="225"/>
      <c r="AC708" s="225"/>
      <c r="AD708" s="225"/>
      <c r="AE708" s="225"/>
      <c r="AF708" s="225"/>
      <c r="AG708" s="220"/>
      <c r="AH708" s="220"/>
      <c r="AI708" s="220"/>
      <c r="AJ708" s="220"/>
      <c r="AK708" s="220"/>
      <c r="AL708" s="220"/>
      <c r="AM708" s="220"/>
      <c r="AN708" s="220"/>
      <c r="AO708" s="220"/>
      <c r="AP708" s="220"/>
      <c r="AQ708" s="224"/>
      <c r="AR708" s="224"/>
      <c r="AS708" s="224"/>
      <c r="AT708" s="224"/>
      <c r="AU708" s="224"/>
      <c r="AV708" s="224"/>
      <c r="AW708" s="224"/>
      <c r="AX708" s="224"/>
      <c r="AY708" s="224"/>
      <c r="AZ708" s="284"/>
      <c r="BA708" s="284"/>
      <c r="BB708" s="284"/>
      <c r="BC708" s="284"/>
      <c r="BD708" s="284"/>
      <c r="BE708" s="284"/>
      <c r="BF708" s="284"/>
      <c r="BG708" s="284"/>
      <c r="BH708" s="284"/>
      <c r="BI708" s="284"/>
      <c r="BJ708" s="284"/>
      <c r="BK708" s="284"/>
    </row>
    <row r="709" ht="14.25" customHeight="1">
      <c r="A709" s="219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5"/>
      <c r="AA709" s="225"/>
      <c r="AB709" s="225"/>
      <c r="AC709" s="225"/>
      <c r="AD709" s="225"/>
      <c r="AE709" s="225"/>
      <c r="AF709" s="225"/>
      <c r="AG709" s="220"/>
      <c r="AH709" s="220"/>
      <c r="AI709" s="220"/>
      <c r="AJ709" s="220"/>
      <c r="AK709" s="220"/>
      <c r="AL709" s="220"/>
      <c r="AM709" s="220"/>
      <c r="AN709" s="220"/>
      <c r="AO709" s="220"/>
      <c r="AP709" s="220"/>
      <c r="AQ709" s="224"/>
      <c r="AR709" s="224"/>
      <c r="AS709" s="224"/>
      <c r="AT709" s="224"/>
      <c r="AU709" s="224"/>
      <c r="AV709" s="224"/>
      <c r="AW709" s="224"/>
      <c r="AX709" s="224"/>
      <c r="AY709" s="224"/>
      <c r="AZ709" s="284"/>
      <c r="BA709" s="284"/>
      <c r="BB709" s="284"/>
      <c r="BC709" s="284"/>
      <c r="BD709" s="284"/>
      <c r="BE709" s="284"/>
      <c r="BF709" s="284"/>
      <c r="BG709" s="284"/>
      <c r="BH709" s="284"/>
      <c r="BI709" s="284"/>
      <c r="BJ709" s="284"/>
      <c r="BK709" s="284"/>
    </row>
    <row r="710" ht="14.25" customHeight="1">
      <c r="A710" s="219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5"/>
      <c r="AA710" s="225"/>
      <c r="AB710" s="225"/>
      <c r="AC710" s="225"/>
      <c r="AD710" s="225"/>
      <c r="AE710" s="225"/>
      <c r="AF710" s="225"/>
      <c r="AG710" s="220"/>
      <c r="AH710" s="220"/>
      <c r="AI710" s="220"/>
      <c r="AJ710" s="220"/>
      <c r="AK710" s="220"/>
      <c r="AL710" s="220"/>
      <c r="AM710" s="220"/>
      <c r="AN710" s="220"/>
      <c r="AO710" s="220"/>
      <c r="AP710" s="220"/>
      <c r="AQ710" s="224"/>
      <c r="AR710" s="224"/>
      <c r="AS710" s="224"/>
      <c r="AT710" s="224"/>
      <c r="AU710" s="224"/>
      <c r="AV710" s="224"/>
      <c r="AW710" s="224"/>
      <c r="AX710" s="224"/>
      <c r="AY710" s="224"/>
      <c r="AZ710" s="284"/>
      <c r="BA710" s="284"/>
      <c r="BB710" s="284"/>
      <c r="BC710" s="284"/>
      <c r="BD710" s="284"/>
      <c r="BE710" s="284"/>
      <c r="BF710" s="284"/>
      <c r="BG710" s="284"/>
      <c r="BH710" s="284"/>
      <c r="BI710" s="284"/>
      <c r="BJ710" s="284"/>
      <c r="BK710" s="284"/>
    </row>
    <row r="711" ht="14.25" customHeight="1">
      <c r="A711" s="219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5"/>
      <c r="AA711" s="225"/>
      <c r="AB711" s="225"/>
      <c r="AC711" s="225"/>
      <c r="AD711" s="225"/>
      <c r="AE711" s="225"/>
      <c r="AF711" s="225"/>
      <c r="AG711" s="220"/>
      <c r="AH711" s="220"/>
      <c r="AI711" s="220"/>
      <c r="AJ711" s="220"/>
      <c r="AK711" s="220"/>
      <c r="AL711" s="220"/>
      <c r="AM711" s="220"/>
      <c r="AN711" s="220"/>
      <c r="AO711" s="220"/>
      <c r="AP711" s="220"/>
      <c r="AQ711" s="224"/>
      <c r="AR711" s="224"/>
      <c r="AS711" s="224"/>
      <c r="AT711" s="224"/>
      <c r="AU711" s="224"/>
      <c r="AV711" s="224"/>
      <c r="AW711" s="224"/>
      <c r="AX711" s="224"/>
      <c r="AY711" s="224"/>
      <c r="AZ711" s="284"/>
      <c r="BA711" s="284"/>
      <c r="BB711" s="284"/>
      <c r="BC711" s="284"/>
      <c r="BD711" s="284"/>
      <c r="BE711" s="284"/>
      <c r="BF711" s="284"/>
      <c r="BG711" s="284"/>
      <c r="BH711" s="284"/>
      <c r="BI711" s="284"/>
      <c r="BJ711" s="284"/>
      <c r="BK711" s="284"/>
    </row>
    <row r="712" ht="14.25" customHeight="1">
      <c r="A712" s="219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5"/>
      <c r="AA712" s="225"/>
      <c r="AB712" s="225"/>
      <c r="AC712" s="225"/>
      <c r="AD712" s="225"/>
      <c r="AE712" s="225"/>
      <c r="AF712" s="225"/>
      <c r="AG712" s="220"/>
      <c r="AH712" s="220"/>
      <c r="AI712" s="220"/>
      <c r="AJ712" s="220"/>
      <c r="AK712" s="220"/>
      <c r="AL712" s="220"/>
      <c r="AM712" s="220"/>
      <c r="AN712" s="220"/>
      <c r="AO712" s="220"/>
      <c r="AP712" s="220"/>
      <c r="AQ712" s="224"/>
      <c r="AR712" s="224"/>
      <c r="AS712" s="224"/>
      <c r="AT712" s="224"/>
      <c r="AU712" s="224"/>
      <c r="AV712" s="224"/>
      <c r="AW712" s="224"/>
      <c r="AX712" s="224"/>
      <c r="AY712" s="224"/>
      <c r="AZ712" s="284"/>
      <c r="BA712" s="284"/>
      <c r="BB712" s="284"/>
      <c r="BC712" s="284"/>
      <c r="BD712" s="284"/>
      <c r="BE712" s="284"/>
      <c r="BF712" s="284"/>
      <c r="BG712" s="284"/>
      <c r="BH712" s="284"/>
      <c r="BI712" s="284"/>
      <c r="BJ712" s="284"/>
      <c r="BK712" s="284"/>
    </row>
    <row r="713" ht="14.25" customHeight="1">
      <c r="A713" s="219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5"/>
      <c r="AA713" s="225"/>
      <c r="AB713" s="225"/>
      <c r="AC713" s="225"/>
      <c r="AD713" s="225"/>
      <c r="AE713" s="225"/>
      <c r="AF713" s="225"/>
      <c r="AG713" s="220"/>
      <c r="AH713" s="220"/>
      <c r="AI713" s="220"/>
      <c r="AJ713" s="220"/>
      <c r="AK713" s="220"/>
      <c r="AL713" s="220"/>
      <c r="AM713" s="220"/>
      <c r="AN713" s="220"/>
      <c r="AO713" s="220"/>
      <c r="AP713" s="220"/>
      <c r="AQ713" s="224"/>
      <c r="AR713" s="224"/>
      <c r="AS713" s="224"/>
      <c r="AT713" s="224"/>
      <c r="AU713" s="224"/>
      <c r="AV713" s="224"/>
      <c r="AW713" s="224"/>
      <c r="AX713" s="224"/>
      <c r="AY713" s="224"/>
      <c r="AZ713" s="284"/>
      <c r="BA713" s="284"/>
      <c r="BB713" s="284"/>
      <c r="BC713" s="284"/>
      <c r="BD713" s="284"/>
      <c r="BE713" s="284"/>
      <c r="BF713" s="284"/>
      <c r="BG713" s="284"/>
      <c r="BH713" s="284"/>
      <c r="BI713" s="284"/>
      <c r="BJ713" s="284"/>
      <c r="BK713" s="284"/>
    </row>
    <row r="714" ht="14.25" customHeight="1">
      <c r="A714" s="219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5"/>
      <c r="AA714" s="225"/>
      <c r="AB714" s="225"/>
      <c r="AC714" s="225"/>
      <c r="AD714" s="225"/>
      <c r="AE714" s="225"/>
      <c r="AF714" s="225"/>
      <c r="AG714" s="220"/>
      <c r="AH714" s="220"/>
      <c r="AI714" s="220"/>
      <c r="AJ714" s="220"/>
      <c r="AK714" s="220"/>
      <c r="AL714" s="220"/>
      <c r="AM714" s="220"/>
      <c r="AN714" s="220"/>
      <c r="AO714" s="220"/>
      <c r="AP714" s="220"/>
      <c r="AQ714" s="224"/>
      <c r="AR714" s="224"/>
      <c r="AS714" s="224"/>
      <c r="AT714" s="224"/>
      <c r="AU714" s="224"/>
      <c r="AV714" s="224"/>
      <c r="AW714" s="224"/>
      <c r="AX714" s="224"/>
      <c r="AY714" s="224"/>
      <c r="AZ714" s="284"/>
      <c r="BA714" s="284"/>
      <c r="BB714" s="284"/>
      <c r="BC714" s="284"/>
      <c r="BD714" s="284"/>
      <c r="BE714" s="284"/>
      <c r="BF714" s="284"/>
      <c r="BG714" s="284"/>
      <c r="BH714" s="284"/>
      <c r="BI714" s="284"/>
      <c r="BJ714" s="284"/>
      <c r="BK714" s="284"/>
    </row>
    <row r="715" ht="14.25" customHeight="1">
      <c r="A715" s="219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5"/>
      <c r="AA715" s="225"/>
      <c r="AB715" s="225"/>
      <c r="AC715" s="225"/>
      <c r="AD715" s="225"/>
      <c r="AE715" s="225"/>
      <c r="AF715" s="225"/>
      <c r="AG715" s="220"/>
      <c r="AH715" s="220"/>
      <c r="AI715" s="220"/>
      <c r="AJ715" s="220"/>
      <c r="AK715" s="220"/>
      <c r="AL715" s="220"/>
      <c r="AM715" s="220"/>
      <c r="AN715" s="220"/>
      <c r="AO715" s="220"/>
      <c r="AP715" s="220"/>
      <c r="AQ715" s="224"/>
      <c r="AR715" s="224"/>
      <c r="AS715" s="224"/>
      <c r="AT715" s="224"/>
      <c r="AU715" s="224"/>
      <c r="AV715" s="224"/>
      <c r="AW715" s="224"/>
      <c r="AX715" s="224"/>
      <c r="AY715" s="224"/>
      <c r="AZ715" s="284"/>
      <c r="BA715" s="284"/>
      <c r="BB715" s="284"/>
      <c r="BC715" s="284"/>
      <c r="BD715" s="284"/>
      <c r="BE715" s="284"/>
      <c r="BF715" s="284"/>
      <c r="BG715" s="284"/>
      <c r="BH715" s="284"/>
      <c r="BI715" s="284"/>
      <c r="BJ715" s="284"/>
      <c r="BK715" s="284"/>
    </row>
    <row r="716" ht="14.25" customHeight="1">
      <c r="A716" s="219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5"/>
      <c r="AA716" s="225"/>
      <c r="AB716" s="225"/>
      <c r="AC716" s="225"/>
      <c r="AD716" s="225"/>
      <c r="AE716" s="225"/>
      <c r="AF716" s="225"/>
      <c r="AG716" s="220"/>
      <c r="AH716" s="220"/>
      <c r="AI716" s="220"/>
      <c r="AJ716" s="220"/>
      <c r="AK716" s="220"/>
      <c r="AL716" s="220"/>
      <c r="AM716" s="220"/>
      <c r="AN716" s="220"/>
      <c r="AO716" s="220"/>
      <c r="AP716" s="220"/>
      <c r="AQ716" s="224"/>
      <c r="AR716" s="224"/>
      <c r="AS716" s="224"/>
      <c r="AT716" s="224"/>
      <c r="AU716" s="224"/>
      <c r="AV716" s="224"/>
      <c r="AW716" s="224"/>
      <c r="AX716" s="224"/>
      <c r="AY716" s="224"/>
      <c r="AZ716" s="284"/>
      <c r="BA716" s="284"/>
      <c r="BB716" s="284"/>
      <c r="BC716" s="284"/>
      <c r="BD716" s="284"/>
      <c r="BE716" s="284"/>
      <c r="BF716" s="284"/>
      <c r="BG716" s="284"/>
      <c r="BH716" s="284"/>
      <c r="BI716" s="284"/>
      <c r="BJ716" s="284"/>
      <c r="BK716" s="284"/>
    </row>
    <row r="717" ht="14.25" customHeight="1">
      <c r="A717" s="219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5"/>
      <c r="AA717" s="225"/>
      <c r="AB717" s="225"/>
      <c r="AC717" s="225"/>
      <c r="AD717" s="225"/>
      <c r="AE717" s="225"/>
      <c r="AF717" s="225"/>
      <c r="AG717" s="220"/>
      <c r="AH717" s="220"/>
      <c r="AI717" s="220"/>
      <c r="AJ717" s="220"/>
      <c r="AK717" s="220"/>
      <c r="AL717" s="220"/>
      <c r="AM717" s="220"/>
      <c r="AN717" s="220"/>
      <c r="AO717" s="220"/>
      <c r="AP717" s="220"/>
      <c r="AQ717" s="224"/>
      <c r="AR717" s="224"/>
      <c r="AS717" s="224"/>
      <c r="AT717" s="224"/>
      <c r="AU717" s="224"/>
      <c r="AV717" s="224"/>
      <c r="AW717" s="224"/>
      <c r="AX717" s="224"/>
      <c r="AY717" s="224"/>
      <c r="AZ717" s="284"/>
      <c r="BA717" s="284"/>
      <c r="BB717" s="284"/>
      <c r="BC717" s="284"/>
      <c r="BD717" s="284"/>
      <c r="BE717" s="284"/>
      <c r="BF717" s="284"/>
      <c r="BG717" s="284"/>
      <c r="BH717" s="284"/>
      <c r="BI717" s="284"/>
      <c r="BJ717" s="284"/>
      <c r="BK717" s="284"/>
    </row>
    <row r="718" ht="14.25" customHeight="1">
      <c r="A718" s="219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5"/>
      <c r="AA718" s="225"/>
      <c r="AB718" s="225"/>
      <c r="AC718" s="225"/>
      <c r="AD718" s="225"/>
      <c r="AE718" s="225"/>
      <c r="AF718" s="225"/>
      <c r="AG718" s="220"/>
      <c r="AH718" s="220"/>
      <c r="AI718" s="220"/>
      <c r="AJ718" s="220"/>
      <c r="AK718" s="220"/>
      <c r="AL718" s="220"/>
      <c r="AM718" s="220"/>
      <c r="AN718" s="220"/>
      <c r="AO718" s="220"/>
      <c r="AP718" s="220"/>
      <c r="AQ718" s="224"/>
      <c r="AR718" s="224"/>
      <c r="AS718" s="224"/>
      <c r="AT718" s="224"/>
      <c r="AU718" s="224"/>
      <c r="AV718" s="224"/>
      <c r="AW718" s="224"/>
      <c r="AX718" s="224"/>
      <c r="AY718" s="224"/>
      <c r="AZ718" s="284"/>
      <c r="BA718" s="284"/>
      <c r="BB718" s="284"/>
      <c r="BC718" s="284"/>
      <c r="BD718" s="284"/>
      <c r="BE718" s="284"/>
      <c r="BF718" s="284"/>
      <c r="BG718" s="284"/>
      <c r="BH718" s="284"/>
      <c r="BI718" s="284"/>
      <c r="BJ718" s="284"/>
      <c r="BK718" s="284"/>
    </row>
    <row r="719" ht="14.25" customHeight="1">
      <c r="A719" s="219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5"/>
      <c r="AA719" s="225"/>
      <c r="AB719" s="225"/>
      <c r="AC719" s="225"/>
      <c r="AD719" s="225"/>
      <c r="AE719" s="225"/>
      <c r="AF719" s="225"/>
      <c r="AG719" s="220"/>
      <c r="AH719" s="220"/>
      <c r="AI719" s="220"/>
      <c r="AJ719" s="220"/>
      <c r="AK719" s="220"/>
      <c r="AL719" s="220"/>
      <c r="AM719" s="220"/>
      <c r="AN719" s="220"/>
      <c r="AO719" s="220"/>
      <c r="AP719" s="220"/>
      <c r="AQ719" s="224"/>
      <c r="AR719" s="224"/>
      <c r="AS719" s="224"/>
      <c r="AT719" s="224"/>
      <c r="AU719" s="224"/>
      <c r="AV719" s="224"/>
      <c r="AW719" s="224"/>
      <c r="AX719" s="224"/>
      <c r="AY719" s="224"/>
      <c r="AZ719" s="284"/>
      <c r="BA719" s="284"/>
      <c r="BB719" s="284"/>
      <c r="BC719" s="284"/>
      <c r="BD719" s="284"/>
      <c r="BE719" s="284"/>
      <c r="BF719" s="284"/>
      <c r="BG719" s="284"/>
      <c r="BH719" s="284"/>
      <c r="BI719" s="284"/>
      <c r="BJ719" s="284"/>
      <c r="BK719" s="284"/>
    </row>
    <row r="720" ht="14.25" customHeight="1">
      <c r="A720" s="219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5"/>
      <c r="AA720" s="225"/>
      <c r="AB720" s="225"/>
      <c r="AC720" s="225"/>
      <c r="AD720" s="225"/>
      <c r="AE720" s="225"/>
      <c r="AF720" s="225"/>
      <c r="AG720" s="220"/>
      <c r="AH720" s="220"/>
      <c r="AI720" s="220"/>
      <c r="AJ720" s="220"/>
      <c r="AK720" s="220"/>
      <c r="AL720" s="220"/>
      <c r="AM720" s="220"/>
      <c r="AN720" s="220"/>
      <c r="AO720" s="220"/>
      <c r="AP720" s="220"/>
      <c r="AQ720" s="224"/>
      <c r="AR720" s="224"/>
      <c r="AS720" s="224"/>
      <c r="AT720" s="224"/>
      <c r="AU720" s="224"/>
      <c r="AV720" s="224"/>
      <c r="AW720" s="224"/>
      <c r="AX720" s="224"/>
      <c r="AY720" s="224"/>
      <c r="AZ720" s="284"/>
      <c r="BA720" s="284"/>
      <c r="BB720" s="284"/>
      <c r="BC720" s="284"/>
      <c r="BD720" s="284"/>
      <c r="BE720" s="284"/>
      <c r="BF720" s="284"/>
      <c r="BG720" s="284"/>
      <c r="BH720" s="284"/>
      <c r="BI720" s="284"/>
      <c r="BJ720" s="284"/>
      <c r="BK720" s="284"/>
    </row>
    <row r="721" ht="14.25" customHeight="1">
      <c r="A721" s="219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5"/>
      <c r="AA721" s="225"/>
      <c r="AB721" s="225"/>
      <c r="AC721" s="225"/>
      <c r="AD721" s="225"/>
      <c r="AE721" s="225"/>
      <c r="AF721" s="225"/>
      <c r="AG721" s="220"/>
      <c r="AH721" s="220"/>
      <c r="AI721" s="220"/>
      <c r="AJ721" s="220"/>
      <c r="AK721" s="220"/>
      <c r="AL721" s="220"/>
      <c r="AM721" s="220"/>
      <c r="AN721" s="220"/>
      <c r="AO721" s="220"/>
      <c r="AP721" s="220"/>
      <c r="AQ721" s="224"/>
      <c r="AR721" s="224"/>
      <c r="AS721" s="224"/>
      <c r="AT721" s="224"/>
      <c r="AU721" s="224"/>
      <c r="AV721" s="224"/>
      <c r="AW721" s="224"/>
      <c r="AX721" s="224"/>
      <c r="AY721" s="224"/>
      <c r="AZ721" s="284"/>
      <c r="BA721" s="284"/>
      <c r="BB721" s="284"/>
      <c r="BC721" s="284"/>
      <c r="BD721" s="284"/>
      <c r="BE721" s="284"/>
      <c r="BF721" s="284"/>
      <c r="BG721" s="284"/>
      <c r="BH721" s="284"/>
      <c r="BI721" s="284"/>
      <c r="BJ721" s="284"/>
      <c r="BK721" s="284"/>
    </row>
    <row r="722" ht="14.25" customHeight="1">
      <c r="A722" s="219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5"/>
      <c r="AA722" s="225"/>
      <c r="AB722" s="225"/>
      <c r="AC722" s="225"/>
      <c r="AD722" s="225"/>
      <c r="AE722" s="225"/>
      <c r="AF722" s="225"/>
      <c r="AG722" s="220"/>
      <c r="AH722" s="220"/>
      <c r="AI722" s="220"/>
      <c r="AJ722" s="220"/>
      <c r="AK722" s="220"/>
      <c r="AL722" s="220"/>
      <c r="AM722" s="220"/>
      <c r="AN722" s="220"/>
      <c r="AO722" s="220"/>
      <c r="AP722" s="220"/>
      <c r="AQ722" s="224"/>
      <c r="AR722" s="224"/>
      <c r="AS722" s="224"/>
      <c r="AT722" s="224"/>
      <c r="AU722" s="224"/>
      <c r="AV722" s="224"/>
      <c r="AW722" s="224"/>
      <c r="AX722" s="224"/>
      <c r="AY722" s="224"/>
      <c r="AZ722" s="284"/>
      <c r="BA722" s="284"/>
      <c r="BB722" s="284"/>
      <c r="BC722" s="284"/>
      <c r="BD722" s="284"/>
      <c r="BE722" s="284"/>
      <c r="BF722" s="284"/>
      <c r="BG722" s="284"/>
      <c r="BH722" s="284"/>
      <c r="BI722" s="284"/>
      <c r="BJ722" s="284"/>
      <c r="BK722" s="284"/>
    </row>
    <row r="723" ht="14.25" customHeight="1">
      <c r="A723" s="219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5"/>
      <c r="AA723" s="225"/>
      <c r="AB723" s="225"/>
      <c r="AC723" s="225"/>
      <c r="AD723" s="225"/>
      <c r="AE723" s="225"/>
      <c r="AF723" s="225"/>
      <c r="AG723" s="220"/>
      <c r="AH723" s="220"/>
      <c r="AI723" s="220"/>
      <c r="AJ723" s="220"/>
      <c r="AK723" s="220"/>
      <c r="AL723" s="220"/>
      <c r="AM723" s="220"/>
      <c r="AN723" s="220"/>
      <c r="AO723" s="220"/>
      <c r="AP723" s="220"/>
      <c r="AQ723" s="224"/>
      <c r="AR723" s="224"/>
      <c r="AS723" s="224"/>
      <c r="AT723" s="224"/>
      <c r="AU723" s="224"/>
      <c r="AV723" s="224"/>
      <c r="AW723" s="224"/>
      <c r="AX723" s="224"/>
      <c r="AY723" s="224"/>
      <c r="AZ723" s="284"/>
      <c r="BA723" s="284"/>
      <c r="BB723" s="284"/>
      <c r="BC723" s="284"/>
      <c r="BD723" s="284"/>
      <c r="BE723" s="284"/>
      <c r="BF723" s="284"/>
      <c r="BG723" s="284"/>
      <c r="BH723" s="284"/>
      <c r="BI723" s="284"/>
      <c r="BJ723" s="284"/>
      <c r="BK723" s="284"/>
    </row>
    <row r="724" ht="14.25" customHeight="1">
      <c r="A724" s="219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5"/>
      <c r="AA724" s="225"/>
      <c r="AB724" s="225"/>
      <c r="AC724" s="225"/>
      <c r="AD724" s="225"/>
      <c r="AE724" s="225"/>
      <c r="AF724" s="225"/>
      <c r="AG724" s="220"/>
      <c r="AH724" s="220"/>
      <c r="AI724" s="220"/>
      <c r="AJ724" s="220"/>
      <c r="AK724" s="220"/>
      <c r="AL724" s="220"/>
      <c r="AM724" s="220"/>
      <c r="AN724" s="220"/>
      <c r="AO724" s="220"/>
      <c r="AP724" s="220"/>
      <c r="AQ724" s="224"/>
      <c r="AR724" s="224"/>
      <c r="AS724" s="224"/>
      <c r="AT724" s="224"/>
      <c r="AU724" s="224"/>
      <c r="AV724" s="224"/>
      <c r="AW724" s="224"/>
      <c r="AX724" s="224"/>
      <c r="AY724" s="224"/>
      <c r="AZ724" s="284"/>
      <c r="BA724" s="284"/>
      <c r="BB724" s="284"/>
      <c r="BC724" s="284"/>
      <c r="BD724" s="284"/>
      <c r="BE724" s="284"/>
      <c r="BF724" s="284"/>
      <c r="BG724" s="284"/>
      <c r="BH724" s="284"/>
      <c r="BI724" s="284"/>
      <c r="BJ724" s="284"/>
      <c r="BK724" s="284"/>
    </row>
    <row r="725" ht="14.25" customHeight="1">
      <c r="A725" s="219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5"/>
      <c r="AA725" s="225"/>
      <c r="AB725" s="225"/>
      <c r="AC725" s="225"/>
      <c r="AD725" s="225"/>
      <c r="AE725" s="225"/>
      <c r="AF725" s="225"/>
      <c r="AG725" s="220"/>
      <c r="AH725" s="220"/>
      <c r="AI725" s="220"/>
      <c r="AJ725" s="220"/>
      <c r="AK725" s="220"/>
      <c r="AL725" s="220"/>
      <c r="AM725" s="220"/>
      <c r="AN725" s="220"/>
      <c r="AO725" s="220"/>
      <c r="AP725" s="220"/>
      <c r="AQ725" s="224"/>
      <c r="AR725" s="224"/>
      <c r="AS725" s="224"/>
      <c r="AT725" s="224"/>
      <c r="AU725" s="224"/>
      <c r="AV725" s="224"/>
      <c r="AW725" s="224"/>
      <c r="AX725" s="224"/>
      <c r="AY725" s="224"/>
      <c r="AZ725" s="284"/>
      <c r="BA725" s="284"/>
      <c r="BB725" s="284"/>
      <c r="BC725" s="284"/>
      <c r="BD725" s="284"/>
      <c r="BE725" s="284"/>
      <c r="BF725" s="284"/>
      <c r="BG725" s="284"/>
      <c r="BH725" s="284"/>
      <c r="BI725" s="284"/>
      <c r="BJ725" s="284"/>
      <c r="BK725" s="284"/>
    </row>
    <row r="726" ht="14.25" customHeight="1">
      <c r="A726" s="219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5"/>
      <c r="AA726" s="225"/>
      <c r="AB726" s="225"/>
      <c r="AC726" s="225"/>
      <c r="AD726" s="225"/>
      <c r="AE726" s="225"/>
      <c r="AF726" s="225"/>
      <c r="AG726" s="220"/>
      <c r="AH726" s="220"/>
      <c r="AI726" s="220"/>
      <c r="AJ726" s="220"/>
      <c r="AK726" s="220"/>
      <c r="AL726" s="220"/>
      <c r="AM726" s="220"/>
      <c r="AN726" s="220"/>
      <c r="AO726" s="220"/>
      <c r="AP726" s="220"/>
      <c r="AQ726" s="224"/>
      <c r="AR726" s="224"/>
      <c r="AS726" s="224"/>
      <c r="AT726" s="224"/>
      <c r="AU726" s="224"/>
      <c r="AV726" s="224"/>
      <c r="AW726" s="224"/>
      <c r="AX726" s="224"/>
      <c r="AY726" s="224"/>
      <c r="AZ726" s="284"/>
      <c r="BA726" s="284"/>
      <c r="BB726" s="284"/>
      <c r="BC726" s="284"/>
      <c r="BD726" s="284"/>
      <c r="BE726" s="284"/>
      <c r="BF726" s="284"/>
      <c r="BG726" s="284"/>
      <c r="BH726" s="284"/>
      <c r="BI726" s="284"/>
      <c r="BJ726" s="284"/>
      <c r="BK726" s="284"/>
    </row>
    <row r="727" ht="14.25" customHeight="1">
      <c r="A727" s="219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5"/>
      <c r="AA727" s="225"/>
      <c r="AB727" s="225"/>
      <c r="AC727" s="225"/>
      <c r="AD727" s="225"/>
      <c r="AE727" s="225"/>
      <c r="AF727" s="225"/>
      <c r="AG727" s="220"/>
      <c r="AH727" s="220"/>
      <c r="AI727" s="220"/>
      <c r="AJ727" s="220"/>
      <c r="AK727" s="220"/>
      <c r="AL727" s="220"/>
      <c r="AM727" s="220"/>
      <c r="AN727" s="220"/>
      <c r="AO727" s="220"/>
      <c r="AP727" s="220"/>
      <c r="AQ727" s="224"/>
      <c r="AR727" s="224"/>
      <c r="AS727" s="224"/>
      <c r="AT727" s="224"/>
      <c r="AU727" s="224"/>
      <c r="AV727" s="224"/>
      <c r="AW727" s="224"/>
      <c r="AX727" s="224"/>
      <c r="AY727" s="224"/>
      <c r="AZ727" s="284"/>
      <c r="BA727" s="284"/>
      <c r="BB727" s="284"/>
      <c r="BC727" s="284"/>
      <c r="BD727" s="284"/>
      <c r="BE727" s="284"/>
      <c r="BF727" s="284"/>
      <c r="BG727" s="284"/>
      <c r="BH727" s="284"/>
      <c r="BI727" s="284"/>
      <c r="BJ727" s="284"/>
      <c r="BK727" s="284"/>
    </row>
    <row r="728" ht="14.25" customHeight="1">
      <c r="A728" s="219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5"/>
      <c r="AA728" s="225"/>
      <c r="AB728" s="225"/>
      <c r="AC728" s="225"/>
      <c r="AD728" s="225"/>
      <c r="AE728" s="225"/>
      <c r="AF728" s="225"/>
      <c r="AG728" s="220"/>
      <c r="AH728" s="220"/>
      <c r="AI728" s="220"/>
      <c r="AJ728" s="220"/>
      <c r="AK728" s="220"/>
      <c r="AL728" s="220"/>
      <c r="AM728" s="220"/>
      <c r="AN728" s="220"/>
      <c r="AO728" s="220"/>
      <c r="AP728" s="220"/>
      <c r="AQ728" s="224"/>
      <c r="AR728" s="224"/>
      <c r="AS728" s="224"/>
      <c r="AT728" s="224"/>
      <c r="AU728" s="224"/>
      <c r="AV728" s="224"/>
      <c r="AW728" s="224"/>
      <c r="AX728" s="224"/>
      <c r="AY728" s="224"/>
      <c r="AZ728" s="284"/>
      <c r="BA728" s="284"/>
      <c r="BB728" s="284"/>
      <c r="BC728" s="284"/>
      <c r="BD728" s="284"/>
      <c r="BE728" s="284"/>
      <c r="BF728" s="284"/>
      <c r="BG728" s="284"/>
      <c r="BH728" s="284"/>
      <c r="BI728" s="284"/>
      <c r="BJ728" s="284"/>
      <c r="BK728" s="284"/>
    </row>
    <row r="729" ht="14.25" customHeight="1">
      <c r="A729" s="219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5"/>
      <c r="AA729" s="225"/>
      <c r="AB729" s="225"/>
      <c r="AC729" s="225"/>
      <c r="AD729" s="225"/>
      <c r="AE729" s="225"/>
      <c r="AF729" s="225"/>
      <c r="AG729" s="220"/>
      <c r="AH729" s="220"/>
      <c r="AI729" s="220"/>
      <c r="AJ729" s="220"/>
      <c r="AK729" s="220"/>
      <c r="AL729" s="220"/>
      <c r="AM729" s="220"/>
      <c r="AN729" s="220"/>
      <c r="AO729" s="220"/>
      <c r="AP729" s="220"/>
      <c r="AQ729" s="224"/>
      <c r="AR729" s="224"/>
      <c r="AS729" s="224"/>
      <c r="AT729" s="224"/>
      <c r="AU729" s="224"/>
      <c r="AV729" s="224"/>
      <c r="AW729" s="224"/>
      <c r="AX729" s="224"/>
      <c r="AY729" s="224"/>
      <c r="AZ729" s="284"/>
      <c r="BA729" s="284"/>
      <c r="BB729" s="284"/>
      <c r="BC729" s="284"/>
      <c r="BD729" s="284"/>
      <c r="BE729" s="284"/>
      <c r="BF729" s="284"/>
      <c r="BG729" s="284"/>
      <c r="BH729" s="284"/>
      <c r="BI729" s="284"/>
      <c r="BJ729" s="284"/>
      <c r="BK729" s="284"/>
    </row>
    <row r="730" ht="14.25" customHeight="1">
      <c r="A730" s="219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5"/>
      <c r="AA730" s="225"/>
      <c r="AB730" s="225"/>
      <c r="AC730" s="225"/>
      <c r="AD730" s="225"/>
      <c r="AE730" s="225"/>
      <c r="AF730" s="225"/>
      <c r="AG730" s="220"/>
      <c r="AH730" s="220"/>
      <c r="AI730" s="220"/>
      <c r="AJ730" s="220"/>
      <c r="AK730" s="220"/>
      <c r="AL730" s="220"/>
      <c r="AM730" s="220"/>
      <c r="AN730" s="220"/>
      <c r="AO730" s="220"/>
      <c r="AP730" s="220"/>
      <c r="AQ730" s="224"/>
      <c r="AR730" s="224"/>
      <c r="AS730" s="224"/>
      <c r="AT730" s="224"/>
      <c r="AU730" s="224"/>
      <c r="AV730" s="224"/>
      <c r="AW730" s="224"/>
      <c r="AX730" s="224"/>
      <c r="AY730" s="224"/>
      <c r="AZ730" s="284"/>
      <c r="BA730" s="284"/>
      <c r="BB730" s="284"/>
      <c r="BC730" s="284"/>
      <c r="BD730" s="284"/>
      <c r="BE730" s="284"/>
      <c r="BF730" s="284"/>
      <c r="BG730" s="284"/>
      <c r="BH730" s="284"/>
      <c r="BI730" s="284"/>
      <c r="BJ730" s="284"/>
      <c r="BK730" s="284"/>
    </row>
    <row r="731" ht="14.25" customHeight="1">
      <c r="A731" s="219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5"/>
      <c r="AA731" s="225"/>
      <c r="AB731" s="225"/>
      <c r="AC731" s="225"/>
      <c r="AD731" s="225"/>
      <c r="AE731" s="225"/>
      <c r="AF731" s="225"/>
      <c r="AG731" s="220"/>
      <c r="AH731" s="220"/>
      <c r="AI731" s="220"/>
      <c r="AJ731" s="220"/>
      <c r="AK731" s="220"/>
      <c r="AL731" s="220"/>
      <c r="AM731" s="220"/>
      <c r="AN731" s="220"/>
      <c r="AO731" s="220"/>
      <c r="AP731" s="220"/>
      <c r="AQ731" s="224"/>
      <c r="AR731" s="224"/>
      <c r="AS731" s="224"/>
      <c r="AT731" s="224"/>
      <c r="AU731" s="224"/>
      <c r="AV731" s="224"/>
      <c r="AW731" s="224"/>
      <c r="AX731" s="224"/>
      <c r="AY731" s="224"/>
      <c r="AZ731" s="284"/>
      <c r="BA731" s="284"/>
      <c r="BB731" s="284"/>
      <c r="BC731" s="284"/>
      <c r="BD731" s="284"/>
      <c r="BE731" s="284"/>
      <c r="BF731" s="284"/>
      <c r="BG731" s="284"/>
      <c r="BH731" s="284"/>
      <c r="BI731" s="284"/>
      <c r="BJ731" s="284"/>
      <c r="BK731" s="284"/>
    </row>
    <row r="732" ht="14.25" customHeight="1">
      <c r="A732" s="219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5"/>
      <c r="AA732" s="225"/>
      <c r="AB732" s="225"/>
      <c r="AC732" s="225"/>
      <c r="AD732" s="225"/>
      <c r="AE732" s="225"/>
      <c r="AF732" s="225"/>
      <c r="AG732" s="220"/>
      <c r="AH732" s="220"/>
      <c r="AI732" s="220"/>
      <c r="AJ732" s="220"/>
      <c r="AK732" s="220"/>
      <c r="AL732" s="220"/>
      <c r="AM732" s="220"/>
      <c r="AN732" s="220"/>
      <c r="AO732" s="220"/>
      <c r="AP732" s="220"/>
      <c r="AQ732" s="224"/>
      <c r="AR732" s="224"/>
      <c r="AS732" s="224"/>
      <c r="AT732" s="224"/>
      <c r="AU732" s="224"/>
      <c r="AV732" s="224"/>
      <c r="AW732" s="224"/>
      <c r="AX732" s="224"/>
      <c r="AY732" s="224"/>
      <c r="AZ732" s="284"/>
      <c r="BA732" s="284"/>
      <c r="BB732" s="284"/>
      <c r="BC732" s="284"/>
      <c r="BD732" s="284"/>
      <c r="BE732" s="284"/>
      <c r="BF732" s="284"/>
      <c r="BG732" s="284"/>
      <c r="BH732" s="284"/>
      <c r="BI732" s="284"/>
      <c r="BJ732" s="284"/>
      <c r="BK732" s="284"/>
    </row>
    <row r="733" ht="14.25" customHeight="1">
      <c r="A733" s="219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5"/>
      <c r="AA733" s="225"/>
      <c r="AB733" s="225"/>
      <c r="AC733" s="225"/>
      <c r="AD733" s="225"/>
      <c r="AE733" s="225"/>
      <c r="AF733" s="225"/>
      <c r="AG733" s="220"/>
      <c r="AH733" s="220"/>
      <c r="AI733" s="220"/>
      <c r="AJ733" s="220"/>
      <c r="AK733" s="220"/>
      <c r="AL733" s="220"/>
      <c r="AM733" s="220"/>
      <c r="AN733" s="220"/>
      <c r="AO733" s="220"/>
      <c r="AP733" s="220"/>
      <c r="AQ733" s="224"/>
      <c r="AR733" s="224"/>
      <c r="AS733" s="224"/>
      <c r="AT733" s="224"/>
      <c r="AU733" s="224"/>
      <c r="AV733" s="224"/>
      <c r="AW733" s="224"/>
      <c r="AX733" s="224"/>
      <c r="AY733" s="224"/>
      <c r="AZ733" s="284"/>
      <c r="BA733" s="284"/>
      <c r="BB733" s="284"/>
      <c r="BC733" s="284"/>
      <c r="BD733" s="284"/>
      <c r="BE733" s="284"/>
      <c r="BF733" s="284"/>
      <c r="BG733" s="284"/>
      <c r="BH733" s="284"/>
      <c r="BI733" s="284"/>
      <c r="BJ733" s="284"/>
      <c r="BK733" s="284"/>
    </row>
    <row r="734" ht="14.25" customHeight="1">
      <c r="A734" s="219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5"/>
      <c r="AA734" s="225"/>
      <c r="AB734" s="225"/>
      <c r="AC734" s="225"/>
      <c r="AD734" s="225"/>
      <c r="AE734" s="225"/>
      <c r="AF734" s="225"/>
      <c r="AG734" s="220"/>
      <c r="AH734" s="220"/>
      <c r="AI734" s="220"/>
      <c r="AJ734" s="220"/>
      <c r="AK734" s="220"/>
      <c r="AL734" s="220"/>
      <c r="AM734" s="220"/>
      <c r="AN734" s="220"/>
      <c r="AO734" s="220"/>
      <c r="AP734" s="220"/>
      <c r="AQ734" s="224"/>
      <c r="AR734" s="224"/>
      <c r="AS734" s="224"/>
      <c r="AT734" s="224"/>
      <c r="AU734" s="224"/>
      <c r="AV734" s="224"/>
      <c r="AW734" s="224"/>
      <c r="AX734" s="224"/>
      <c r="AY734" s="224"/>
      <c r="AZ734" s="284"/>
      <c r="BA734" s="284"/>
      <c r="BB734" s="284"/>
      <c r="BC734" s="284"/>
      <c r="BD734" s="284"/>
      <c r="BE734" s="284"/>
      <c r="BF734" s="284"/>
      <c r="BG734" s="284"/>
      <c r="BH734" s="284"/>
      <c r="BI734" s="284"/>
      <c r="BJ734" s="284"/>
      <c r="BK734" s="284"/>
    </row>
    <row r="735" ht="14.25" customHeight="1">
      <c r="A735" s="219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5"/>
      <c r="AA735" s="225"/>
      <c r="AB735" s="225"/>
      <c r="AC735" s="225"/>
      <c r="AD735" s="225"/>
      <c r="AE735" s="225"/>
      <c r="AF735" s="225"/>
      <c r="AG735" s="220"/>
      <c r="AH735" s="220"/>
      <c r="AI735" s="220"/>
      <c r="AJ735" s="220"/>
      <c r="AK735" s="220"/>
      <c r="AL735" s="220"/>
      <c r="AM735" s="220"/>
      <c r="AN735" s="220"/>
      <c r="AO735" s="220"/>
      <c r="AP735" s="220"/>
      <c r="AQ735" s="224"/>
      <c r="AR735" s="224"/>
      <c r="AS735" s="224"/>
      <c r="AT735" s="224"/>
      <c r="AU735" s="224"/>
      <c r="AV735" s="224"/>
      <c r="AW735" s="224"/>
      <c r="AX735" s="224"/>
      <c r="AY735" s="224"/>
      <c r="AZ735" s="284"/>
      <c r="BA735" s="284"/>
      <c r="BB735" s="284"/>
      <c r="BC735" s="284"/>
      <c r="BD735" s="284"/>
      <c r="BE735" s="284"/>
      <c r="BF735" s="284"/>
      <c r="BG735" s="284"/>
      <c r="BH735" s="284"/>
      <c r="BI735" s="284"/>
      <c r="BJ735" s="284"/>
      <c r="BK735" s="284"/>
    </row>
    <row r="736" ht="14.25" customHeight="1">
      <c r="A736" s="219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5"/>
      <c r="AA736" s="225"/>
      <c r="AB736" s="225"/>
      <c r="AC736" s="225"/>
      <c r="AD736" s="225"/>
      <c r="AE736" s="225"/>
      <c r="AF736" s="225"/>
      <c r="AG736" s="220"/>
      <c r="AH736" s="220"/>
      <c r="AI736" s="220"/>
      <c r="AJ736" s="220"/>
      <c r="AK736" s="220"/>
      <c r="AL736" s="220"/>
      <c r="AM736" s="220"/>
      <c r="AN736" s="220"/>
      <c r="AO736" s="220"/>
      <c r="AP736" s="220"/>
      <c r="AQ736" s="224"/>
      <c r="AR736" s="224"/>
      <c r="AS736" s="224"/>
      <c r="AT736" s="224"/>
      <c r="AU736" s="224"/>
      <c r="AV736" s="224"/>
      <c r="AW736" s="224"/>
      <c r="AX736" s="224"/>
      <c r="AY736" s="224"/>
      <c r="AZ736" s="284"/>
      <c r="BA736" s="284"/>
      <c r="BB736" s="284"/>
      <c r="BC736" s="284"/>
      <c r="BD736" s="284"/>
      <c r="BE736" s="284"/>
      <c r="BF736" s="284"/>
      <c r="BG736" s="284"/>
      <c r="BH736" s="284"/>
      <c r="BI736" s="284"/>
      <c r="BJ736" s="284"/>
      <c r="BK736" s="284"/>
    </row>
    <row r="737" ht="14.25" customHeight="1">
      <c r="A737" s="219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5"/>
      <c r="AA737" s="225"/>
      <c r="AB737" s="225"/>
      <c r="AC737" s="225"/>
      <c r="AD737" s="225"/>
      <c r="AE737" s="225"/>
      <c r="AF737" s="225"/>
      <c r="AG737" s="220"/>
      <c r="AH737" s="220"/>
      <c r="AI737" s="220"/>
      <c r="AJ737" s="220"/>
      <c r="AK737" s="220"/>
      <c r="AL737" s="220"/>
      <c r="AM737" s="220"/>
      <c r="AN737" s="220"/>
      <c r="AO737" s="220"/>
      <c r="AP737" s="220"/>
      <c r="AQ737" s="224"/>
      <c r="AR737" s="224"/>
      <c r="AS737" s="224"/>
      <c r="AT737" s="224"/>
      <c r="AU737" s="224"/>
      <c r="AV737" s="224"/>
      <c r="AW737" s="224"/>
      <c r="AX737" s="224"/>
      <c r="AY737" s="224"/>
      <c r="AZ737" s="284"/>
      <c r="BA737" s="284"/>
      <c r="BB737" s="284"/>
      <c r="BC737" s="284"/>
      <c r="BD737" s="284"/>
      <c r="BE737" s="284"/>
      <c r="BF737" s="284"/>
      <c r="BG737" s="284"/>
      <c r="BH737" s="284"/>
      <c r="BI737" s="284"/>
      <c r="BJ737" s="284"/>
      <c r="BK737" s="284"/>
    </row>
    <row r="738" ht="14.25" customHeight="1">
      <c r="A738" s="219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5"/>
      <c r="AA738" s="225"/>
      <c r="AB738" s="225"/>
      <c r="AC738" s="225"/>
      <c r="AD738" s="225"/>
      <c r="AE738" s="225"/>
      <c r="AF738" s="225"/>
      <c r="AG738" s="220"/>
      <c r="AH738" s="220"/>
      <c r="AI738" s="220"/>
      <c r="AJ738" s="220"/>
      <c r="AK738" s="220"/>
      <c r="AL738" s="220"/>
      <c r="AM738" s="220"/>
      <c r="AN738" s="220"/>
      <c r="AO738" s="220"/>
      <c r="AP738" s="220"/>
      <c r="AQ738" s="224"/>
      <c r="AR738" s="224"/>
      <c r="AS738" s="224"/>
      <c r="AT738" s="224"/>
      <c r="AU738" s="224"/>
      <c r="AV738" s="224"/>
      <c r="AW738" s="224"/>
      <c r="AX738" s="224"/>
      <c r="AY738" s="224"/>
      <c r="AZ738" s="284"/>
      <c r="BA738" s="284"/>
      <c r="BB738" s="284"/>
      <c r="BC738" s="284"/>
      <c r="BD738" s="284"/>
      <c r="BE738" s="284"/>
      <c r="BF738" s="284"/>
      <c r="BG738" s="284"/>
      <c r="BH738" s="284"/>
      <c r="BI738" s="284"/>
      <c r="BJ738" s="284"/>
      <c r="BK738" s="284"/>
    </row>
    <row r="739" ht="14.25" customHeight="1">
      <c r="A739" s="219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5"/>
      <c r="AA739" s="225"/>
      <c r="AB739" s="225"/>
      <c r="AC739" s="225"/>
      <c r="AD739" s="225"/>
      <c r="AE739" s="225"/>
      <c r="AF739" s="225"/>
      <c r="AG739" s="220"/>
      <c r="AH739" s="220"/>
      <c r="AI739" s="220"/>
      <c r="AJ739" s="220"/>
      <c r="AK739" s="220"/>
      <c r="AL739" s="220"/>
      <c r="AM739" s="220"/>
      <c r="AN739" s="220"/>
      <c r="AO739" s="220"/>
      <c r="AP739" s="220"/>
      <c r="AQ739" s="224"/>
      <c r="AR739" s="224"/>
      <c r="AS739" s="224"/>
      <c r="AT739" s="224"/>
      <c r="AU739" s="224"/>
      <c r="AV739" s="224"/>
      <c r="AW739" s="224"/>
      <c r="AX739" s="224"/>
      <c r="AY739" s="224"/>
      <c r="AZ739" s="284"/>
      <c r="BA739" s="284"/>
      <c r="BB739" s="284"/>
      <c r="BC739" s="284"/>
      <c r="BD739" s="284"/>
      <c r="BE739" s="284"/>
      <c r="BF739" s="284"/>
      <c r="BG739" s="284"/>
      <c r="BH739" s="284"/>
      <c r="BI739" s="284"/>
      <c r="BJ739" s="284"/>
      <c r="BK739" s="284"/>
    </row>
    <row r="740" ht="14.25" customHeight="1">
      <c r="A740" s="219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5"/>
      <c r="AA740" s="225"/>
      <c r="AB740" s="225"/>
      <c r="AC740" s="225"/>
      <c r="AD740" s="225"/>
      <c r="AE740" s="225"/>
      <c r="AF740" s="225"/>
      <c r="AG740" s="220"/>
      <c r="AH740" s="220"/>
      <c r="AI740" s="220"/>
      <c r="AJ740" s="220"/>
      <c r="AK740" s="220"/>
      <c r="AL740" s="220"/>
      <c r="AM740" s="220"/>
      <c r="AN740" s="220"/>
      <c r="AO740" s="220"/>
      <c r="AP740" s="220"/>
      <c r="AQ740" s="224"/>
      <c r="AR740" s="224"/>
      <c r="AS740" s="224"/>
      <c r="AT740" s="224"/>
      <c r="AU740" s="224"/>
      <c r="AV740" s="224"/>
      <c r="AW740" s="224"/>
      <c r="AX740" s="224"/>
      <c r="AY740" s="224"/>
      <c r="AZ740" s="284"/>
      <c r="BA740" s="284"/>
      <c r="BB740" s="284"/>
      <c r="BC740" s="284"/>
      <c r="BD740" s="284"/>
      <c r="BE740" s="284"/>
      <c r="BF740" s="284"/>
      <c r="BG740" s="284"/>
      <c r="BH740" s="284"/>
      <c r="BI740" s="284"/>
      <c r="BJ740" s="284"/>
      <c r="BK740" s="284"/>
    </row>
    <row r="741" ht="14.25" customHeight="1">
      <c r="A741" s="219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5"/>
      <c r="AA741" s="225"/>
      <c r="AB741" s="225"/>
      <c r="AC741" s="225"/>
      <c r="AD741" s="225"/>
      <c r="AE741" s="225"/>
      <c r="AF741" s="225"/>
      <c r="AG741" s="220"/>
      <c r="AH741" s="220"/>
      <c r="AI741" s="220"/>
      <c r="AJ741" s="220"/>
      <c r="AK741" s="220"/>
      <c r="AL741" s="220"/>
      <c r="AM741" s="220"/>
      <c r="AN741" s="220"/>
      <c r="AO741" s="220"/>
      <c r="AP741" s="220"/>
      <c r="AQ741" s="224"/>
      <c r="AR741" s="224"/>
      <c r="AS741" s="224"/>
      <c r="AT741" s="224"/>
      <c r="AU741" s="224"/>
      <c r="AV741" s="224"/>
      <c r="AW741" s="224"/>
      <c r="AX741" s="224"/>
      <c r="AY741" s="224"/>
      <c r="AZ741" s="284"/>
      <c r="BA741" s="284"/>
      <c r="BB741" s="284"/>
      <c r="BC741" s="284"/>
      <c r="BD741" s="284"/>
      <c r="BE741" s="284"/>
      <c r="BF741" s="284"/>
      <c r="BG741" s="284"/>
      <c r="BH741" s="284"/>
      <c r="BI741" s="284"/>
      <c r="BJ741" s="284"/>
      <c r="BK741" s="284"/>
    </row>
    <row r="742" ht="14.25" customHeight="1">
      <c r="A742" s="219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5"/>
      <c r="AA742" s="225"/>
      <c r="AB742" s="225"/>
      <c r="AC742" s="225"/>
      <c r="AD742" s="225"/>
      <c r="AE742" s="225"/>
      <c r="AF742" s="225"/>
      <c r="AG742" s="220"/>
      <c r="AH742" s="220"/>
      <c r="AI742" s="220"/>
      <c r="AJ742" s="220"/>
      <c r="AK742" s="220"/>
      <c r="AL742" s="220"/>
      <c r="AM742" s="220"/>
      <c r="AN742" s="220"/>
      <c r="AO742" s="220"/>
      <c r="AP742" s="220"/>
      <c r="AQ742" s="224"/>
      <c r="AR742" s="224"/>
      <c r="AS742" s="224"/>
      <c r="AT742" s="224"/>
      <c r="AU742" s="224"/>
      <c r="AV742" s="224"/>
      <c r="AW742" s="224"/>
      <c r="AX742" s="224"/>
      <c r="AY742" s="224"/>
      <c r="AZ742" s="284"/>
      <c r="BA742" s="284"/>
      <c r="BB742" s="284"/>
      <c r="BC742" s="284"/>
      <c r="BD742" s="284"/>
      <c r="BE742" s="284"/>
      <c r="BF742" s="284"/>
      <c r="BG742" s="284"/>
      <c r="BH742" s="284"/>
      <c r="BI742" s="284"/>
      <c r="BJ742" s="284"/>
      <c r="BK742" s="284"/>
    </row>
    <row r="743" ht="14.25" customHeight="1">
      <c r="A743" s="219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5"/>
      <c r="AA743" s="225"/>
      <c r="AB743" s="225"/>
      <c r="AC743" s="225"/>
      <c r="AD743" s="225"/>
      <c r="AE743" s="225"/>
      <c r="AF743" s="225"/>
      <c r="AG743" s="220"/>
      <c r="AH743" s="220"/>
      <c r="AI743" s="220"/>
      <c r="AJ743" s="220"/>
      <c r="AK743" s="220"/>
      <c r="AL743" s="220"/>
      <c r="AM743" s="220"/>
      <c r="AN743" s="220"/>
      <c r="AO743" s="220"/>
      <c r="AP743" s="220"/>
      <c r="AQ743" s="224"/>
      <c r="AR743" s="224"/>
      <c r="AS743" s="224"/>
      <c r="AT743" s="224"/>
      <c r="AU743" s="224"/>
      <c r="AV743" s="224"/>
      <c r="AW743" s="224"/>
      <c r="AX743" s="224"/>
      <c r="AY743" s="224"/>
      <c r="AZ743" s="284"/>
      <c r="BA743" s="284"/>
      <c r="BB743" s="284"/>
      <c r="BC743" s="284"/>
      <c r="BD743" s="284"/>
      <c r="BE743" s="284"/>
      <c r="BF743" s="284"/>
      <c r="BG743" s="284"/>
      <c r="BH743" s="284"/>
      <c r="BI743" s="284"/>
      <c r="BJ743" s="284"/>
      <c r="BK743" s="284"/>
    </row>
    <row r="744" ht="14.25" customHeight="1">
      <c r="A744" s="219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5"/>
      <c r="AA744" s="225"/>
      <c r="AB744" s="225"/>
      <c r="AC744" s="225"/>
      <c r="AD744" s="225"/>
      <c r="AE744" s="225"/>
      <c r="AF744" s="225"/>
      <c r="AG744" s="220"/>
      <c r="AH744" s="220"/>
      <c r="AI744" s="220"/>
      <c r="AJ744" s="220"/>
      <c r="AK744" s="220"/>
      <c r="AL744" s="220"/>
      <c r="AM744" s="220"/>
      <c r="AN744" s="220"/>
      <c r="AO744" s="220"/>
      <c r="AP744" s="220"/>
      <c r="AQ744" s="224"/>
      <c r="AR744" s="224"/>
      <c r="AS744" s="224"/>
      <c r="AT744" s="224"/>
      <c r="AU744" s="224"/>
      <c r="AV744" s="224"/>
      <c r="AW744" s="224"/>
      <c r="AX744" s="224"/>
      <c r="AY744" s="224"/>
      <c r="AZ744" s="284"/>
      <c r="BA744" s="284"/>
      <c r="BB744" s="284"/>
      <c r="BC744" s="284"/>
      <c r="BD744" s="284"/>
      <c r="BE744" s="284"/>
      <c r="BF744" s="284"/>
      <c r="BG744" s="284"/>
      <c r="BH744" s="284"/>
      <c r="BI744" s="284"/>
      <c r="BJ744" s="284"/>
      <c r="BK744" s="284"/>
    </row>
    <row r="745" ht="14.25" customHeight="1">
      <c r="A745" s="219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5"/>
      <c r="AA745" s="225"/>
      <c r="AB745" s="225"/>
      <c r="AC745" s="225"/>
      <c r="AD745" s="225"/>
      <c r="AE745" s="225"/>
      <c r="AF745" s="225"/>
      <c r="AG745" s="220"/>
      <c r="AH745" s="220"/>
      <c r="AI745" s="220"/>
      <c r="AJ745" s="220"/>
      <c r="AK745" s="220"/>
      <c r="AL745" s="220"/>
      <c r="AM745" s="220"/>
      <c r="AN745" s="220"/>
      <c r="AO745" s="220"/>
      <c r="AP745" s="220"/>
      <c r="AQ745" s="224"/>
      <c r="AR745" s="224"/>
      <c r="AS745" s="224"/>
      <c r="AT745" s="224"/>
      <c r="AU745" s="224"/>
      <c r="AV745" s="224"/>
      <c r="AW745" s="224"/>
      <c r="AX745" s="224"/>
      <c r="AY745" s="224"/>
      <c r="AZ745" s="284"/>
      <c r="BA745" s="284"/>
      <c r="BB745" s="284"/>
      <c r="BC745" s="284"/>
      <c r="BD745" s="284"/>
      <c r="BE745" s="284"/>
      <c r="BF745" s="284"/>
      <c r="BG745" s="284"/>
      <c r="BH745" s="284"/>
      <c r="BI745" s="284"/>
      <c r="BJ745" s="284"/>
      <c r="BK745" s="284"/>
    </row>
    <row r="746" ht="14.25" customHeight="1">
      <c r="A746" s="219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5"/>
      <c r="AA746" s="225"/>
      <c r="AB746" s="225"/>
      <c r="AC746" s="225"/>
      <c r="AD746" s="225"/>
      <c r="AE746" s="225"/>
      <c r="AF746" s="225"/>
      <c r="AG746" s="220"/>
      <c r="AH746" s="220"/>
      <c r="AI746" s="220"/>
      <c r="AJ746" s="220"/>
      <c r="AK746" s="220"/>
      <c r="AL746" s="220"/>
      <c r="AM746" s="220"/>
      <c r="AN746" s="220"/>
      <c r="AO746" s="220"/>
      <c r="AP746" s="220"/>
      <c r="AQ746" s="224"/>
      <c r="AR746" s="224"/>
      <c r="AS746" s="224"/>
      <c r="AT746" s="224"/>
      <c r="AU746" s="224"/>
      <c r="AV746" s="224"/>
      <c r="AW746" s="224"/>
      <c r="AX746" s="224"/>
      <c r="AY746" s="224"/>
      <c r="AZ746" s="284"/>
      <c r="BA746" s="284"/>
      <c r="BB746" s="284"/>
      <c r="BC746" s="284"/>
      <c r="BD746" s="284"/>
      <c r="BE746" s="284"/>
      <c r="BF746" s="284"/>
      <c r="BG746" s="284"/>
      <c r="BH746" s="284"/>
      <c r="BI746" s="284"/>
      <c r="BJ746" s="284"/>
      <c r="BK746" s="284"/>
    </row>
    <row r="747" ht="14.25" customHeight="1">
      <c r="A747" s="219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5"/>
      <c r="AA747" s="225"/>
      <c r="AB747" s="225"/>
      <c r="AC747" s="225"/>
      <c r="AD747" s="225"/>
      <c r="AE747" s="225"/>
      <c r="AF747" s="225"/>
      <c r="AG747" s="220"/>
      <c r="AH747" s="220"/>
      <c r="AI747" s="220"/>
      <c r="AJ747" s="220"/>
      <c r="AK747" s="220"/>
      <c r="AL747" s="220"/>
      <c r="AM747" s="220"/>
      <c r="AN747" s="220"/>
      <c r="AO747" s="220"/>
      <c r="AP747" s="220"/>
      <c r="AQ747" s="224"/>
      <c r="AR747" s="224"/>
      <c r="AS747" s="224"/>
      <c r="AT747" s="224"/>
      <c r="AU747" s="224"/>
      <c r="AV747" s="224"/>
      <c r="AW747" s="224"/>
      <c r="AX747" s="224"/>
      <c r="AY747" s="224"/>
      <c r="AZ747" s="284"/>
      <c r="BA747" s="284"/>
      <c r="BB747" s="284"/>
      <c r="BC747" s="284"/>
      <c r="BD747" s="284"/>
      <c r="BE747" s="284"/>
      <c r="BF747" s="284"/>
      <c r="BG747" s="284"/>
      <c r="BH747" s="284"/>
      <c r="BI747" s="284"/>
      <c r="BJ747" s="284"/>
      <c r="BK747" s="284"/>
    </row>
    <row r="748" ht="14.25" customHeight="1">
      <c r="A748" s="219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5"/>
      <c r="AA748" s="225"/>
      <c r="AB748" s="225"/>
      <c r="AC748" s="225"/>
      <c r="AD748" s="225"/>
      <c r="AE748" s="225"/>
      <c r="AF748" s="225"/>
      <c r="AG748" s="220"/>
      <c r="AH748" s="220"/>
      <c r="AI748" s="220"/>
      <c r="AJ748" s="220"/>
      <c r="AK748" s="220"/>
      <c r="AL748" s="220"/>
      <c r="AM748" s="220"/>
      <c r="AN748" s="220"/>
      <c r="AO748" s="220"/>
      <c r="AP748" s="220"/>
      <c r="AQ748" s="224"/>
      <c r="AR748" s="224"/>
      <c r="AS748" s="224"/>
      <c r="AT748" s="224"/>
      <c r="AU748" s="224"/>
      <c r="AV748" s="224"/>
      <c r="AW748" s="224"/>
      <c r="AX748" s="224"/>
      <c r="AY748" s="224"/>
      <c r="AZ748" s="284"/>
      <c r="BA748" s="284"/>
      <c r="BB748" s="284"/>
      <c r="BC748" s="284"/>
      <c r="BD748" s="284"/>
      <c r="BE748" s="284"/>
      <c r="BF748" s="284"/>
      <c r="BG748" s="284"/>
      <c r="BH748" s="284"/>
      <c r="BI748" s="284"/>
      <c r="BJ748" s="284"/>
      <c r="BK748" s="284"/>
    </row>
    <row r="749" ht="14.25" customHeight="1">
      <c r="A749" s="219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5"/>
      <c r="AA749" s="225"/>
      <c r="AB749" s="225"/>
      <c r="AC749" s="225"/>
      <c r="AD749" s="225"/>
      <c r="AE749" s="225"/>
      <c r="AF749" s="225"/>
      <c r="AG749" s="220"/>
      <c r="AH749" s="220"/>
      <c r="AI749" s="220"/>
      <c r="AJ749" s="220"/>
      <c r="AK749" s="220"/>
      <c r="AL749" s="220"/>
      <c r="AM749" s="220"/>
      <c r="AN749" s="220"/>
      <c r="AO749" s="220"/>
      <c r="AP749" s="220"/>
      <c r="AQ749" s="224"/>
      <c r="AR749" s="224"/>
      <c r="AS749" s="224"/>
      <c r="AT749" s="224"/>
      <c r="AU749" s="224"/>
      <c r="AV749" s="224"/>
      <c r="AW749" s="224"/>
      <c r="AX749" s="224"/>
      <c r="AY749" s="224"/>
      <c r="AZ749" s="284"/>
      <c r="BA749" s="284"/>
      <c r="BB749" s="284"/>
      <c r="BC749" s="284"/>
      <c r="BD749" s="284"/>
      <c r="BE749" s="284"/>
      <c r="BF749" s="284"/>
      <c r="BG749" s="284"/>
      <c r="BH749" s="284"/>
      <c r="BI749" s="284"/>
      <c r="BJ749" s="284"/>
      <c r="BK749" s="284"/>
    </row>
    <row r="750" ht="14.25" customHeight="1">
      <c r="A750" s="219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5"/>
      <c r="AA750" s="225"/>
      <c r="AB750" s="225"/>
      <c r="AC750" s="225"/>
      <c r="AD750" s="225"/>
      <c r="AE750" s="225"/>
      <c r="AF750" s="225"/>
      <c r="AG750" s="220"/>
      <c r="AH750" s="220"/>
      <c r="AI750" s="220"/>
      <c r="AJ750" s="220"/>
      <c r="AK750" s="220"/>
      <c r="AL750" s="220"/>
      <c r="AM750" s="220"/>
      <c r="AN750" s="220"/>
      <c r="AO750" s="220"/>
      <c r="AP750" s="220"/>
      <c r="AQ750" s="224"/>
      <c r="AR750" s="224"/>
      <c r="AS750" s="224"/>
      <c r="AT750" s="224"/>
      <c r="AU750" s="224"/>
      <c r="AV750" s="224"/>
      <c r="AW750" s="224"/>
      <c r="AX750" s="224"/>
      <c r="AY750" s="224"/>
      <c r="AZ750" s="284"/>
      <c r="BA750" s="284"/>
      <c r="BB750" s="284"/>
      <c r="BC750" s="284"/>
      <c r="BD750" s="284"/>
      <c r="BE750" s="284"/>
      <c r="BF750" s="284"/>
      <c r="BG750" s="284"/>
      <c r="BH750" s="284"/>
      <c r="BI750" s="284"/>
      <c r="BJ750" s="284"/>
      <c r="BK750" s="284"/>
    </row>
    <row r="751" ht="14.25" customHeight="1">
      <c r="A751" s="219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5"/>
      <c r="AA751" s="225"/>
      <c r="AB751" s="225"/>
      <c r="AC751" s="225"/>
      <c r="AD751" s="225"/>
      <c r="AE751" s="225"/>
      <c r="AF751" s="225"/>
      <c r="AG751" s="220"/>
      <c r="AH751" s="220"/>
      <c r="AI751" s="220"/>
      <c r="AJ751" s="220"/>
      <c r="AK751" s="220"/>
      <c r="AL751" s="220"/>
      <c r="AM751" s="220"/>
      <c r="AN751" s="220"/>
      <c r="AO751" s="220"/>
      <c r="AP751" s="220"/>
      <c r="AQ751" s="224"/>
      <c r="AR751" s="224"/>
      <c r="AS751" s="224"/>
      <c r="AT751" s="224"/>
      <c r="AU751" s="224"/>
      <c r="AV751" s="224"/>
      <c r="AW751" s="224"/>
      <c r="AX751" s="224"/>
      <c r="AY751" s="224"/>
      <c r="AZ751" s="284"/>
      <c r="BA751" s="284"/>
      <c r="BB751" s="284"/>
      <c r="BC751" s="284"/>
      <c r="BD751" s="284"/>
      <c r="BE751" s="284"/>
      <c r="BF751" s="284"/>
      <c r="BG751" s="284"/>
      <c r="BH751" s="284"/>
      <c r="BI751" s="284"/>
      <c r="BJ751" s="284"/>
      <c r="BK751" s="284"/>
    </row>
    <row r="752" ht="14.25" customHeight="1">
      <c r="A752" s="219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5"/>
      <c r="AA752" s="225"/>
      <c r="AB752" s="225"/>
      <c r="AC752" s="225"/>
      <c r="AD752" s="225"/>
      <c r="AE752" s="225"/>
      <c r="AF752" s="225"/>
      <c r="AG752" s="220"/>
      <c r="AH752" s="220"/>
      <c r="AI752" s="220"/>
      <c r="AJ752" s="220"/>
      <c r="AK752" s="220"/>
      <c r="AL752" s="220"/>
      <c r="AM752" s="220"/>
      <c r="AN752" s="220"/>
      <c r="AO752" s="220"/>
      <c r="AP752" s="220"/>
      <c r="AQ752" s="224"/>
      <c r="AR752" s="224"/>
      <c r="AS752" s="224"/>
      <c r="AT752" s="224"/>
      <c r="AU752" s="224"/>
      <c r="AV752" s="224"/>
      <c r="AW752" s="224"/>
      <c r="AX752" s="224"/>
      <c r="AY752" s="224"/>
      <c r="AZ752" s="284"/>
      <c r="BA752" s="284"/>
      <c r="BB752" s="284"/>
      <c r="BC752" s="284"/>
      <c r="BD752" s="284"/>
      <c r="BE752" s="284"/>
      <c r="BF752" s="284"/>
      <c r="BG752" s="284"/>
      <c r="BH752" s="284"/>
      <c r="BI752" s="284"/>
      <c r="BJ752" s="284"/>
      <c r="BK752" s="284"/>
    </row>
    <row r="753" ht="14.25" customHeight="1">
      <c r="A753" s="219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5"/>
      <c r="AA753" s="225"/>
      <c r="AB753" s="225"/>
      <c r="AC753" s="225"/>
      <c r="AD753" s="225"/>
      <c r="AE753" s="225"/>
      <c r="AF753" s="225"/>
      <c r="AG753" s="220"/>
      <c r="AH753" s="220"/>
      <c r="AI753" s="220"/>
      <c r="AJ753" s="220"/>
      <c r="AK753" s="220"/>
      <c r="AL753" s="220"/>
      <c r="AM753" s="220"/>
      <c r="AN753" s="220"/>
      <c r="AO753" s="220"/>
      <c r="AP753" s="220"/>
      <c r="AQ753" s="224"/>
      <c r="AR753" s="224"/>
      <c r="AS753" s="224"/>
      <c r="AT753" s="224"/>
      <c r="AU753" s="224"/>
      <c r="AV753" s="224"/>
      <c r="AW753" s="224"/>
      <c r="AX753" s="224"/>
      <c r="AY753" s="224"/>
      <c r="AZ753" s="284"/>
      <c r="BA753" s="284"/>
      <c r="BB753" s="284"/>
      <c r="BC753" s="284"/>
      <c r="BD753" s="284"/>
      <c r="BE753" s="284"/>
      <c r="BF753" s="284"/>
      <c r="BG753" s="284"/>
      <c r="BH753" s="284"/>
      <c r="BI753" s="284"/>
      <c r="BJ753" s="284"/>
      <c r="BK753" s="284"/>
    </row>
    <row r="754" ht="14.25" customHeight="1">
      <c r="A754" s="219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5"/>
      <c r="AA754" s="225"/>
      <c r="AB754" s="225"/>
      <c r="AC754" s="225"/>
      <c r="AD754" s="225"/>
      <c r="AE754" s="225"/>
      <c r="AF754" s="225"/>
      <c r="AG754" s="220"/>
      <c r="AH754" s="220"/>
      <c r="AI754" s="220"/>
      <c r="AJ754" s="220"/>
      <c r="AK754" s="220"/>
      <c r="AL754" s="220"/>
      <c r="AM754" s="220"/>
      <c r="AN754" s="220"/>
      <c r="AO754" s="220"/>
      <c r="AP754" s="220"/>
      <c r="AQ754" s="224"/>
      <c r="AR754" s="224"/>
      <c r="AS754" s="224"/>
      <c r="AT754" s="224"/>
      <c r="AU754" s="224"/>
      <c r="AV754" s="224"/>
      <c r="AW754" s="224"/>
      <c r="AX754" s="224"/>
      <c r="AY754" s="224"/>
      <c r="AZ754" s="284"/>
      <c r="BA754" s="284"/>
      <c r="BB754" s="284"/>
      <c r="BC754" s="284"/>
      <c r="BD754" s="284"/>
      <c r="BE754" s="284"/>
      <c r="BF754" s="284"/>
      <c r="BG754" s="284"/>
      <c r="BH754" s="284"/>
      <c r="BI754" s="284"/>
      <c r="BJ754" s="284"/>
      <c r="BK754" s="284"/>
    </row>
    <row r="755" ht="14.25" customHeight="1">
      <c r="A755" s="219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5"/>
      <c r="AA755" s="225"/>
      <c r="AB755" s="225"/>
      <c r="AC755" s="225"/>
      <c r="AD755" s="225"/>
      <c r="AE755" s="225"/>
      <c r="AF755" s="225"/>
      <c r="AG755" s="220"/>
      <c r="AH755" s="220"/>
      <c r="AI755" s="220"/>
      <c r="AJ755" s="220"/>
      <c r="AK755" s="220"/>
      <c r="AL755" s="220"/>
      <c r="AM755" s="220"/>
      <c r="AN755" s="220"/>
      <c r="AO755" s="220"/>
      <c r="AP755" s="220"/>
      <c r="AQ755" s="224"/>
      <c r="AR755" s="224"/>
      <c r="AS755" s="224"/>
      <c r="AT755" s="224"/>
      <c r="AU755" s="224"/>
      <c r="AV755" s="224"/>
      <c r="AW755" s="224"/>
      <c r="AX755" s="224"/>
      <c r="AY755" s="224"/>
      <c r="AZ755" s="284"/>
      <c r="BA755" s="284"/>
      <c r="BB755" s="284"/>
      <c r="BC755" s="284"/>
      <c r="BD755" s="284"/>
      <c r="BE755" s="284"/>
      <c r="BF755" s="284"/>
      <c r="BG755" s="284"/>
      <c r="BH755" s="284"/>
      <c r="BI755" s="284"/>
      <c r="BJ755" s="284"/>
      <c r="BK755" s="284"/>
    </row>
    <row r="756" ht="14.25" customHeight="1">
      <c r="A756" s="219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5"/>
      <c r="AA756" s="225"/>
      <c r="AB756" s="225"/>
      <c r="AC756" s="225"/>
      <c r="AD756" s="225"/>
      <c r="AE756" s="225"/>
      <c r="AF756" s="225"/>
      <c r="AG756" s="220"/>
      <c r="AH756" s="220"/>
      <c r="AI756" s="220"/>
      <c r="AJ756" s="220"/>
      <c r="AK756" s="220"/>
      <c r="AL756" s="220"/>
      <c r="AM756" s="220"/>
      <c r="AN756" s="220"/>
      <c r="AO756" s="220"/>
      <c r="AP756" s="220"/>
      <c r="AQ756" s="224"/>
      <c r="AR756" s="224"/>
      <c r="AS756" s="224"/>
      <c r="AT756" s="224"/>
      <c r="AU756" s="224"/>
      <c r="AV756" s="224"/>
      <c r="AW756" s="224"/>
      <c r="AX756" s="224"/>
      <c r="AY756" s="224"/>
      <c r="AZ756" s="284"/>
      <c r="BA756" s="284"/>
      <c r="BB756" s="284"/>
      <c r="BC756" s="284"/>
      <c r="BD756" s="284"/>
      <c r="BE756" s="284"/>
      <c r="BF756" s="284"/>
      <c r="BG756" s="284"/>
      <c r="BH756" s="284"/>
      <c r="BI756" s="284"/>
      <c r="BJ756" s="284"/>
      <c r="BK756" s="284"/>
    </row>
    <row r="757" ht="14.25" customHeight="1">
      <c r="A757" s="219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5"/>
      <c r="AA757" s="225"/>
      <c r="AB757" s="225"/>
      <c r="AC757" s="225"/>
      <c r="AD757" s="225"/>
      <c r="AE757" s="225"/>
      <c r="AF757" s="225"/>
      <c r="AG757" s="220"/>
      <c r="AH757" s="220"/>
      <c r="AI757" s="220"/>
      <c r="AJ757" s="220"/>
      <c r="AK757" s="220"/>
      <c r="AL757" s="220"/>
      <c r="AM757" s="220"/>
      <c r="AN757" s="220"/>
      <c r="AO757" s="220"/>
      <c r="AP757" s="220"/>
      <c r="AQ757" s="224"/>
      <c r="AR757" s="224"/>
      <c r="AS757" s="224"/>
      <c r="AT757" s="224"/>
      <c r="AU757" s="224"/>
      <c r="AV757" s="224"/>
      <c r="AW757" s="224"/>
      <c r="AX757" s="224"/>
      <c r="AY757" s="224"/>
      <c r="AZ757" s="284"/>
      <c r="BA757" s="284"/>
      <c r="BB757" s="284"/>
      <c r="BC757" s="284"/>
      <c r="BD757" s="284"/>
      <c r="BE757" s="284"/>
      <c r="BF757" s="284"/>
      <c r="BG757" s="284"/>
      <c r="BH757" s="284"/>
      <c r="BI757" s="284"/>
      <c r="BJ757" s="284"/>
      <c r="BK757" s="284"/>
    </row>
    <row r="758" ht="14.25" customHeight="1">
      <c r="A758" s="219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5"/>
      <c r="AA758" s="225"/>
      <c r="AB758" s="225"/>
      <c r="AC758" s="225"/>
      <c r="AD758" s="225"/>
      <c r="AE758" s="225"/>
      <c r="AF758" s="225"/>
      <c r="AG758" s="220"/>
      <c r="AH758" s="220"/>
      <c r="AI758" s="220"/>
      <c r="AJ758" s="220"/>
      <c r="AK758" s="220"/>
      <c r="AL758" s="220"/>
      <c r="AM758" s="220"/>
      <c r="AN758" s="220"/>
      <c r="AO758" s="220"/>
      <c r="AP758" s="220"/>
      <c r="AQ758" s="224"/>
      <c r="AR758" s="224"/>
      <c r="AS758" s="224"/>
      <c r="AT758" s="224"/>
      <c r="AU758" s="224"/>
      <c r="AV758" s="224"/>
      <c r="AW758" s="224"/>
      <c r="AX758" s="224"/>
      <c r="AY758" s="224"/>
      <c r="AZ758" s="284"/>
      <c r="BA758" s="284"/>
      <c r="BB758" s="284"/>
      <c r="BC758" s="284"/>
      <c r="BD758" s="284"/>
      <c r="BE758" s="284"/>
      <c r="BF758" s="284"/>
      <c r="BG758" s="284"/>
      <c r="BH758" s="284"/>
      <c r="BI758" s="284"/>
      <c r="BJ758" s="284"/>
      <c r="BK758" s="284"/>
    </row>
    <row r="759" ht="14.25" customHeight="1">
      <c r="A759" s="219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5"/>
      <c r="AA759" s="225"/>
      <c r="AB759" s="225"/>
      <c r="AC759" s="225"/>
      <c r="AD759" s="225"/>
      <c r="AE759" s="225"/>
      <c r="AF759" s="225"/>
      <c r="AG759" s="220"/>
      <c r="AH759" s="220"/>
      <c r="AI759" s="220"/>
      <c r="AJ759" s="220"/>
      <c r="AK759" s="220"/>
      <c r="AL759" s="220"/>
      <c r="AM759" s="220"/>
      <c r="AN759" s="220"/>
      <c r="AO759" s="220"/>
      <c r="AP759" s="220"/>
      <c r="AQ759" s="224"/>
      <c r="AR759" s="224"/>
      <c r="AS759" s="224"/>
      <c r="AT759" s="224"/>
      <c r="AU759" s="224"/>
      <c r="AV759" s="224"/>
      <c r="AW759" s="224"/>
      <c r="AX759" s="224"/>
      <c r="AY759" s="224"/>
      <c r="AZ759" s="284"/>
      <c r="BA759" s="284"/>
      <c r="BB759" s="284"/>
      <c r="BC759" s="284"/>
      <c r="BD759" s="284"/>
      <c r="BE759" s="284"/>
      <c r="BF759" s="284"/>
      <c r="BG759" s="284"/>
      <c r="BH759" s="284"/>
      <c r="BI759" s="284"/>
      <c r="BJ759" s="284"/>
      <c r="BK759" s="284"/>
    </row>
    <row r="760" ht="14.25" customHeight="1">
      <c r="A760" s="219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5"/>
      <c r="AA760" s="225"/>
      <c r="AB760" s="225"/>
      <c r="AC760" s="225"/>
      <c r="AD760" s="225"/>
      <c r="AE760" s="225"/>
      <c r="AF760" s="225"/>
      <c r="AG760" s="220"/>
      <c r="AH760" s="220"/>
      <c r="AI760" s="220"/>
      <c r="AJ760" s="220"/>
      <c r="AK760" s="220"/>
      <c r="AL760" s="220"/>
      <c r="AM760" s="220"/>
      <c r="AN760" s="220"/>
      <c r="AO760" s="220"/>
      <c r="AP760" s="220"/>
      <c r="AQ760" s="224"/>
      <c r="AR760" s="224"/>
      <c r="AS760" s="224"/>
      <c r="AT760" s="224"/>
      <c r="AU760" s="224"/>
      <c r="AV760" s="224"/>
      <c r="AW760" s="224"/>
      <c r="AX760" s="224"/>
      <c r="AY760" s="224"/>
      <c r="AZ760" s="284"/>
      <c r="BA760" s="284"/>
      <c r="BB760" s="284"/>
      <c r="BC760" s="284"/>
      <c r="BD760" s="284"/>
      <c r="BE760" s="284"/>
      <c r="BF760" s="284"/>
      <c r="BG760" s="284"/>
      <c r="BH760" s="284"/>
      <c r="BI760" s="284"/>
      <c r="BJ760" s="284"/>
      <c r="BK760" s="284"/>
    </row>
    <row r="761" ht="14.25" customHeight="1">
      <c r="A761" s="219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5"/>
      <c r="AA761" s="225"/>
      <c r="AB761" s="225"/>
      <c r="AC761" s="225"/>
      <c r="AD761" s="225"/>
      <c r="AE761" s="225"/>
      <c r="AF761" s="225"/>
      <c r="AG761" s="220"/>
      <c r="AH761" s="220"/>
      <c r="AI761" s="220"/>
      <c r="AJ761" s="220"/>
      <c r="AK761" s="220"/>
      <c r="AL761" s="220"/>
      <c r="AM761" s="220"/>
      <c r="AN761" s="220"/>
      <c r="AO761" s="220"/>
      <c r="AP761" s="220"/>
      <c r="AQ761" s="224"/>
      <c r="AR761" s="224"/>
      <c r="AS761" s="224"/>
      <c r="AT761" s="224"/>
      <c r="AU761" s="224"/>
      <c r="AV761" s="224"/>
      <c r="AW761" s="224"/>
      <c r="AX761" s="224"/>
      <c r="AY761" s="224"/>
      <c r="AZ761" s="284"/>
      <c r="BA761" s="284"/>
      <c r="BB761" s="284"/>
      <c r="BC761" s="284"/>
      <c r="BD761" s="284"/>
      <c r="BE761" s="284"/>
      <c r="BF761" s="284"/>
      <c r="BG761" s="284"/>
      <c r="BH761" s="284"/>
      <c r="BI761" s="284"/>
      <c r="BJ761" s="284"/>
      <c r="BK761" s="284"/>
    </row>
    <row r="762" ht="14.25" customHeight="1">
      <c r="A762" s="219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5"/>
      <c r="AA762" s="225"/>
      <c r="AB762" s="225"/>
      <c r="AC762" s="225"/>
      <c r="AD762" s="225"/>
      <c r="AE762" s="225"/>
      <c r="AF762" s="225"/>
      <c r="AG762" s="220"/>
      <c r="AH762" s="220"/>
      <c r="AI762" s="220"/>
      <c r="AJ762" s="220"/>
      <c r="AK762" s="220"/>
      <c r="AL762" s="220"/>
      <c r="AM762" s="220"/>
      <c r="AN762" s="220"/>
      <c r="AO762" s="220"/>
      <c r="AP762" s="220"/>
      <c r="AQ762" s="224"/>
      <c r="AR762" s="224"/>
      <c r="AS762" s="224"/>
      <c r="AT762" s="224"/>
      <c r="AU762" s="224"/>
      <c r="AV762" s="224"/>
      <c r="AW762" s="224"/>
      <c r="AX762" s="224"/>
      <c r="AY762" s="224"/>
      <c r="AZ762" s="284"/>
      <c r="BA762" s="284"/>
      <c r="BB762" s="284"/>
      <c r="BC762" s="284"/>
      <c r="BD762" s="284"/>
      <c r="BE762" s="284"/>
      <c r="BF762" s="284"/>
      <c r="BG762" s="284"/>
      <c r="BH762" s="284"/>
      <c r="BI762" s="284"/>
      <c r="BJ762" s="284"/>
      <c r="BK762" s="284"/>
    </row>
    <row r="763" ht="14.25" customHeight="1">
      <c r="A763" s="219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5"/>
      <c r="AA763" s="225"/>
      <c r="AB763" s="225"/>
      <c r="AC763" s="225"/>
      <c r="AD763" s="225"/>
      <c r="AE763" s="225"/>
      <c r="AF763" s="225"/>
      <c r="AG763" s="220"/>
      <c r="AH763" s="220"/>
      <c r="AI763" s="220"/>
      <c r="AJ763" s="220"/>
      <c r="AK763" s="220"/>
      <c r="AL763" s="220"/>
      <c r="AM763" s="220"/>
      <c r="AN763" s="220"/>
      <c r="AO763" s="220"/>
      <c r="AP763" s="220"/>
      <c r="AQ763" s="224"/>
      <c r="AR763" s="224"/>
      <c r="AS763" s="224"/>
      <c r="AT763" s="224"/>
      <c r="AU763" s="224"/>
      <c r="AV763" s="224"/>
      <c r="AW763" s="224"/>
      <c r="AX763" s="224"/>
      <c r="AY763" s="224"/>
      <c r="AZ763" s="284"/>
      <c r="BA763" s="284"/>
      <c r="BB763" s="284"/>
      <c r="BC763" s="284"/>
      <c r="BD763" s="284"/>
      <c r="BE763" s="284"/>
      <c r="BF763" s="284"/>
      <c r="BG763" s="284"/>
      <c r="BH763" s="284"/>
      <c r="BI763" s="284"/>
      <c r="BJ763" s="284"/>
      <c r="BK763" s="284"/>
    </row>
    <row r="764" ht="14.25" customHeight="1">
      <c r="A764" s="219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5"/>
      <c r="AA764" s="225"/>
      <c r="AB764" s="225"/>
      <c r="AC764" s="225"/>
      <c r="AD764" s="225"/>
      <c r="AE764" s="225"/>
      <c r="AF764" s="225"/>
      <c r="AG764" s="220"/>
      <c r="AH764" s="220"/>
      <c r="AI764" s="220"/>
      <c r="AJ764" s="220"/>
      <c r="AK764" s="220"/>
      <c r="AL764" s="220"/>
      <c r="AM764" s="220"/>
      <c r="AN764" s="220"/>
      <c r="AO764" s="220"/>
      <c r="AP764" s="220"/>
      <c r="AQ764" s="224"/>
      <c r="AR764" s="224"/>
      <c r="AS764" s="224"/>
      <c r="AT764" s="224"/>
      <c r="AU764" s="224"/>
      <c r="AV764" s="224"/>
      <c r="AW764" s="224"/>
      <c r="AX764" s="224"/>
      <c r="AY764" s="224"/>
      <c r="AZ764" s="284"/>
      <c r="BA764" s="284"/>
      <c r="BB764" s="284"/>
      <c r="BC764" s="284"/>
      <c r="BD764" s="284"/>
      <c r="BE764" s="284"/>
      <c r="BF764" s="284"/>
      <c r="BG764" s="284"/>
      <c r="BH764" s="284"/>
      <c r="BI764" s="284"/>
      <c r="BJ764" s="284"/>
      <c r="BK764" s="284"/>
    </row>
    <row r="765" ht="14.25" customHeight="1">
      <c r="A765" s="219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5"/>
      <c r="AA765" s="225"/>
      <c r="AB765" s="225"/>
      <c r="AC765" s="225"/>
      <c r="AD765" s="225"/>
      <c r="AE765" s="225"/>
      <c r="AF765" s="225"/>
      <c r="AG765" s="220"/>
      <c r="AH765" s="220"/>
      <c r="AI765" s="220"/>
      <c r="AJ765" s="220"/>
      <c r="AK765" s="220"/>
      <c r="AL765" s="220"/>
      <c r="AM765" s="220"/>
      <c r="AN765" s="220"/>
      <c r="AO765" s="220"/>
      <c r="AP765" s="220"/>
      <c r="AQ765" s="224"/>
      <c r="AR765" s="224"/>
      <c r="AS765" s="224"/>
      <c r="AT765" s="224"/>
      <c r="AU765" s="224"/>
      <c r="AV765" s="224"/>
      <c r="AW765" s="224"/>
      <c r="AX765" s="224"/>
      <c r="AY765" s="224"/>
      <c r="AZ765" s="284"/>
      <c r="BA765" s="284"/>
      <c r="BB765" s="284"/>
      <c r="BC765" s="284"/>
      <c r="BD765" s="284"/>
      <c r="BE765" s="284"/>
      <c r="BF765" s="284"/>
      <c r="BG765" s="284"/>
      <c r="BH765" s="284"/>
      <c r="BI765" s="284"/>
      <c r="BJ765" s="284"/>
      <c r="BK765" s="284"/>
    </row>
    <row r="766" ht="14.25" customHeight="1">
      <c r="A766" s="219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5"/>
      <c r="AA766" s="225"/>
      <c r="AB766" s="225"/>
      <c r="AC766" s="225"/>
      <c r="AD766" s="225"/>
      <c r="AE766" s="225"/>
      <c r="AF766" s="225"/>
      <c r="AG766" s="220"/>
      <c r="AH766" s="220"/>
      <c r="AI766" s="220"/>
      <c r="AJ766" s="220"/>
      <c r="AK766" s="220"/>
      <c r="AL766" s="220"/>
      <c r="AM766" s="220"/>
      <c r="AN766" s="220"/>
      <c r="AO766" s="220"/>
      <c r="AP766" s="220"/>
      <c r="AQ766" s="224"/>
      <c r="AR766" s="224"/>
      <c r="AS766" s="224"/>
      <c r="AT766" s="224"/>
      <c r="AU766" s="224"/>
      <c r="AV766" s="224"/>
      <c r="AW766" s="224"/>
      <c r="AX766" s="224"/>
      <c r="AY766" s="224"/>
      <c r="AZ766" s="284"/>
      <c r="BA766" s="284"/>
      <c r="BB766" s="284"/>
      <c r="BC766" s="284"/>
      <c r="BD766" s="284"/>
      <c r="BE766" s="284"/>
      <c r="BF766" s="284"/>
      <c r="BG766" s="284"/>
      <c r="BH766" s="284"/>
      <c r="BI766" s="284"/>
      <c r="BJ766" s="284"/>
      <c r="BK766" s="284"/>
    </row>
    <row r="767" ht="14.25" customHeight="1">
      <c r="A767" s="219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5"/>
      <c r="AA767" s="225"/>
      <c r="AB767" s="225"/>
      <c r="AC767" s="225"/>
      <c r="AD767" s="225"/>
      <c r="AE767" s="225"/>
      <c r="AF767" s="225"/>
      <c r="AG767" s="220"/>
      <c r="AH767" s="220"/>
      <c r="AI767" s="220"/>
      <c r="AJ767" s="220"/>
      <c r="AK767" s="220"/>
      <c r="AL767" s="220"/>
      <c r="AM767" s="220"/>
      <c r="AN767" s="220"/>
      <c r="AO767" s="220"/>
      <c r="AP767" s="220"/>
      <c r="AQ767" s="224"/>
      <c r="AR767" s="224"/>
      <c r="AS767" s="224"/>
      <c r="AT767" s="224"/>
      <c r="AU767" s="224"/>
      <c r="AV767" s="224"/>
      <c r="AW767" s="224"/>
      <c r="AX767" s="224"/>
      <c r="AY767" s="224"/>
      <c r="AZ767" s="284"/>
      <c r="BA767" s="284"/>
      <c r="BB767" s="284"/>
      <c r="BC767" s="284"/>
      <c r="BD767" s="284"/>
      <c r="BE767" s="284"/>
      <c r="BF767" s="284"/>
      <c r="BG767" s="284"/>
      <c r="BH767" s="284"/>
      <c r="BI767" s="284"/>
      <c r="BJ767" s="284"/>
      <c r="BK767" s="284"/>
    </row>
    <row r="768" ht="14.25" customHeight="1">
      <c r="A768" s="219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5"/>
      <c r="AA768" s="225"/>
      <c r="AB768" s="225"/>
      <c r="AC768" s="225"/>
      <c r="AD768" s="225"/>
      <c r="AE768" s="225"/>
      <c r="AF768" s="225"/>
      <c r="AG768" s="220"/>
      <c r="AH768" s="220"/>
      <c r="AI768" s="220"/>
      <c r="AJ768" s="220"/>
      <c r="AK768" s="220"/>
      <c r="AL768" s="220"/>
      <c r="AM768" s="220"/>
      <c r="AN768" s="220"/>
      <c r="AO768" s="220"/>
      <c r="AP768" s="220"/>
      <c r="AQ768" s="224"/>
      <c r="AR768" s="224"/>
      <c r="AS768" s="224"/>
      <c r="AT768" s="224"/>
      <c r="AU768" s="224"/>
      <c r="AV768" s="224"/>
      <c r="AW768" s="224"/>
      <c r="AX768" s="224"/>
      <c r="AY768" s="224"/>
      <c r="AZ768" s="284"/>
      <c r="BA768" s="284"/>
      <c r="BB768" s="284"/>
      <c r="BC768" s="284"/>
      <c r="BD768" s="284"/>
      <c r="BE768" s="284"/>
      <c r="BF768" s="284"/>
      <c r="BG768" s="284"/>
      <c r="BH768" s="284"/>
      <c r="BI768" s="284"/>
      <c r="BJ768" s="284"/>
      <c r="BK768" s="284"/>
    </row>
    <row r="769" ht="14.25" customHeight="1">
      <c r="A769" s="219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5"/>
      <c r="AA769" s="225"/>
      <c r="AB769" s="225"/>
      <c r="AC769" s="225"/>
      <c r="AD769" s="225"/>
      <c r="AE769" s="225"/>
      <c r="AF769" s="225"/>
      <c r="AG769" s="220"/>
      <c r="AH769" s="220"/>
      <c r="AI769" s="220"/>
      <c r="AJ769" s="220"/>
      <c r="AK769" s="220"/>
      <c r="AL769" s="220"/>
      <c r="AM769" s="220"/>
      <c r="AN769" s="220"/>
      <c r="AO769" s="220"/>
      <c r="AP769" s="220"/>
      <c r="AQ769" s="224"/>
      <c r="AR769" s="224"/>
      <c r="AS769" s="224"/>
      <c r="AT769" s="224"/>
      <c r="AU769" s="224"/>
      <c r="AV769" s="224"/>
      <c r="AW769" s="224"/>
      <c r="AX769" s="224"/>
      <c r="AY769" s="224"/>
      <c r="AZ769" s="284"/>
      <c r="BA769" s="284"/>
      <c r="BB769" s="284"/>
      <c r="BC769" s="284"/>
      <c r="BD769" s="284"/>
      <c r="BE769" s="284"/>
      <c r="BF769" s="284"/>
      <c r="BG769" s="284"/>
      <c r="BH769" s="284"/>
      <c r="BI769" s="284"/>
      <c r="BJ769" s="284"/>
      <c r="BK769" s="284"/>
    </row>
    <row r="770" ht="14.25" customHeight="1">
      <c r="A770" s="219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5"/>
      <c r="AA770" s="225"/>
      <c r="AB770" s="225"/>
      <c r="AC770" s="225"/>
      <c r="AD770" s="225"/>
      <c r="AE770" s="225"/>
      <c r="AF770" s="225"/>
      <c r="AG770" s="220"/>
      <c r="AH770" s="220"/>
      <c r="AI770" s="220"/>
      <c r="AJ770" s="220"/>
      <c r="AK770" s="220"/>
      <c r="AL770" s="220"/>
      <c r="AM770" s="220"/>
      <c r="AN770" s="220"/>
      <c r="AO770" s="220"/>
      <c r="AP770" s="220"/>
      <c r="AQ770" s="224"/>
      <c r="AR770" s="224"/>
      <c r="AS770" s="224"/>
      <c r="AT770" s="224"/>
      <c r="AU770" s="224"/>
      <c r="AV770" s="224"/>
      <c r="AW770" s="224"/>
      <c r="AX770" s="224"/>
      <c r="AY770" s="224"/>
      <c r="AZ770" s="284"/>
      <c r="BA770" s="284"/>
      <c r="BB770" s="284"/>
      <c r="BC770" s="284"/>
      <c r="BD770" s="284"/>
      <c r="BE770" s="284"/>
      <c r="BF770" s="284"/>
      <c r="BG770" s="284"/>
      <c r="BH770" s="284"/>
      <c r="BI770" s="284"/>
      <c r="BJ770" s="284"/>
      <c r="BK770" s="284"/>
    </row>
    <row r="771" ht="14.25" customHeight="1">
      <c r="A771" s="219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5"/>
      <c r="AA771" s="225"/>
      <c r="AB771" s="225"/>
      <c r="AC771" s="225"/>
      <c r="AD771" s="225"/>
      <c r="AE771" s="225"/>
      <c r="AF771" s="225"/>
      <c r="AG771" s="220"/>
      <c r="AH771" s="220"/>
      <c r="AI771" s="220"/>
      <c r="AJ771" s="220"/>
      <c r="AK771" s="220"/>
      <c r="AL771" s="220"/>
      <c r="AM771" s="220"/>
      <c r="AN771" s="220"/>
      <c r="AO771" s="220"/>
      <c r="AP771" s="220"/>
      <c r="AQ771" s="224"/>
      <c r="AR771" s="224"/>
      <c r="AS771" s="224"/>
      <c r="AT771" s="224"/>
      <c r="AU771" s="224"/>
      <c r="AV771" s="224"/>
      <c r="AW771" s="224"/>
      <c r="AX771" s="224"/>
      <c r="AY771" s="224"/>
      <c r="AZ771" s="284"/>
      <c r="BA771" s="284"/>
      <c r="BB771" s="284"/>
      <c r="BC771" s="284"/>
      <c r="BD771" s="284"/>
      <c r="BE771" s="284"/>
      <c r="BF771" s="284"/>
      <c r="BG771" s="284"/>
      <c r="BH771" s="284"/>
      <c r="BI771" s="284"/>
      <c r="BJ771" s="284"/>
      <c r="BK771" s="284"/>
    </row>
    <row r="772" ht="14.25" customHeight="1">
      <c r="A772" s="219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5"/>
      <c r="AA772" s="225"/>
      <c r="AB772" s="225"/>
      <c r="AC772" s="225"/>
      <c r="AD772" s="225"/>
      <c r="AE772" s="225"/>
      <c r="AF772" s="225"/>
      <c r="AG772" s="220"/>
      <c r="AH772" s="220"/>
      <c r="AI772" s="220"/>
      <c r="AJ772" s="220"/>
      <c r="AK772" s="220"/>
      <c r="AL772" s="220"/>
      <c r="AM772" s="220"/>
      <c r="AN772" s="220"/>
      <c r="AO772" s="220"/>
      <c r="AP772" s="220"/>
      <c r="AQ772" s="224"/>
      <c r="AR772" s="224"/>
      <c r="AS772" s="224"/>
      <c r="AT772" s="224"/>
      <c r="AU772" s="224"/>
      <c r="AV772" s="224"/>
      <c r="AW772" s="224"/>
      <c r="AX772" s="224"/>
      <c r="AY772" s="224"/>
      <c r="AZ772" s="284"/>
      <c r="BA772" s="284"/>
      <c r="BB772" s="284"/>
      <c r="BC772" s="284"/>
      <c r="BD772" s="284"/>
      <c r="BE772" s="284"/>
      <c r="BF772" s="284"/>
      <c r="BG772" s="284"/>
      <c r="BH772" s="284"/>
      <c r="BI772" s="284"/>
      <c r="BJ772" s="284"/>
      <c r="BK772" s="284"/>
    </row>
    <row r="773" ht="14.25" customHeight="1">
      <c r="A773" s="219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5"/>
      <c r="AA773" s="225"/>
      <c r="AB773" s="225"/>
      <c r="AC773" s="225"/>
      <c r="AD773" s="225"/>
      <c r="AE773" s="225"/>
      <c r="AF773" s="225"/>
      <c r="AG773" s="220"/>
      <c r="AH773" s="220"/>
      <c r="AI773" s="220"/>
      <c r="AJ773" s="220"/>
      <c r="AK773" s="220"/>
      <c r="AL773" s="220"/>
      <c r="AM773" s="220"/>
      <c r="AN773" s="220"/>
      <c r="AO773" s="220"/>
      <c r="AP773" s="220"/>
      <c r="AQ773" s="224"/>
      <c r="AR773" s="224"/>
      <c r="AS773" s="224"/>
      <c r="AT773" s="224"/>
      <c r="AU773" s="224"/>
      <c r="AV773" s="224"/>
      <c r="AW773" s="224"/>
      <c r="AX773" s="224"/>
      <c r="AY773" s="224"/>
      <c r="AZ773" s="284"/>
      <c r="BA773" s="284"/>
      <c r="BB773" s="284"/>
      <c r="BC773" s="284"/>
      <c r="BD773" s="284"/>
      <c r="BE773" s="284"/>
      <c r="BF773" s="284"/>
      <c r="BG773" s="284"/>
      <c r="BH773" s="284"/>
      <c r="BI773" s="284"/>
      <c r="BJ773" s="284"/>
      <c r="BK773" s="284"/>
    </row>
    <row r="774" ht="14.25" customHeight="1">
      <c r="A774" s="219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5"/>
      <c r="AA774" s="225"/>
      <c r="AB774" s="225"/>
      <c r="AC774" s="225"/>
      <c r="AD774" s="225"/>
      <c r="AE774" s="225"/>
      <c r="AF774" s="225"/>
      <c r="AG774" s="220"/>
      <c r="AH774" s="220"/>
      <c r="AI774" s="220"/>
      <c r="AJ774" s="220"/>
      <c r="AK774" s="220"/>
      <c r="AL774" s="220"/>
      <c r="AM774" s="220"/>
      <c r="AN774" s="220"/>
      <c r="AO774" s="220"/>
      <c r="AP774" s="220"/>
      <c r="AQ774" s="224"/>
      <c r="AR774" s="224"/>
      <c r="AS774" s="224"/>
      <c r="AT774" s="224"/>
      <c r="AU774" s="224"/>
      <c r="AV774" s="224"/>
      <c r="AW774" s="224"/>
      <c r="AX774" s="224"/>
      <c r="AY774" s="224"/>
      <c r="AZ774" s="284"/>
      <c r="BA774" s="284"/>
      <c r="BB774" s="284"/>
      <c r="BC774" s="284"/>
      <c r="BD774" s="284"/>
      <c r="BE774" s="284"/>
      <c r="BF774" s="284"/>
      <c r="BG774" s="284"/>
      <c r="BH774" s="284"/>
      <c r="BI774" s="284"/>
      <c r="BJ774" s="284"/>
      <c r="BK774" s="284"/>
    </row>
    <row r="775" ht="14.25" customHeight="1">
      <c r="A775" s="219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5"/>
      <c r="AA775" s="225"/>
      <c r="AB775" s="225"/>
      <c r="AC775" s="225"/>
      <c r="AD775" s="225"/>
      <c r="AE775" s="225"/>
      <c r="AF775" s="225"/>
      <c r="AG775" s="220"/>
      <c r="AH775" s="220"/>
      <c r="AI775" s="220"/>
      <c r="AJ775" s="220"/>
      <c r="AK775" s="220"/>
      <c r="AL775" s="220"/>
      <c r="AM775" s="220"/>
      <c r="AN775" s="220"/>
      <c r="AO775" s="220"/>
      <c r="AP775" s="220"/>
      <c r="AQ775" s="224"/>
      <c r="AR775" s="224"/>
      <c r="AS775" s="224"/>
      <c r="AT775" s="224"/>
      <c r="AU775" s="224"/>
      <c r="AV775" s="224"/>
      <c r="AW775" s="224"/>
      <c r="AX775" s="224"/>
      <c r="AY775" s="224"/>
      <c r="AZ775" s="284"/>
      <c r="BA775" s="284"/>
      <c r="BB775" s="284"/>
      <c r="BC775" s="284"/>
      <c r="BD775" s="284"/>
      <c r="BE775" s="284"/>
      <c r="BF775" s="284"/>
      <c r="BG775" s="284"/>
      <c r="BH775" s="284"/>
      <c r="BI775" s="284"/>
      <c r="BJ775" s="284"/>
      <c r="BK775" s="284"/>
    </row>
    <row r="776" ht="14.25" customHeight="1">
      <c r="A776" s="219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5"/>
      <c r="AA776" s="225"/>
      <c r="AB776" s="225"/>
      <c r="AC776" s="225"/>
      <c r="AD776" s="225"/>
      <c r="AE776" s="225"/>
      <c r="AF776" s="225"/>
      <c r="AG776" s="220"/>
      <c r="AH776" s="220"/>
      <c r="AI776" s="220"/>
      <c r="AJ776" s="220"/>
      <c r="AK776" s="220"/>
      <c r="AL776" s="220"/>
      <c r="AM776" s="220"/>
      <c r="AN776" s="220"/>
      <c r="AO776" s="220"/>
      <c r="AP776" s="220"/>
      <c r="AQ776" s="224"/>
      <c r="AR776" s="224"/>
      <c r="AS776" s="224"/>
      <c r="AT776" s="224"/>
      <c r="AU776" s="224"/>
      <c r="AV776" s="224"/>
      <c r="AW776" s="224"/>
      <c r="AX776" s="224"/>
      <c r="AY776" s="224"/>
      <c r="AZ776" s="284"/>
      <c r="BA776" s="284"/>
      <c r="BB776" s="284"/>
      <c r="BC776" s="284"/>
      <c r="BD776" s="284"/>
      <c r="BE776" s="284"/>
      <c r="BF776" s="284"/>
      <c r="BG776" s="284"/>
      <c r="BH776" s="284"/>
      <c r="BI776" s="284"/>
      <c r="BJ776" s="284"/>
      <c r="BK776" s="284"/>
    </row>
    <row r="777" ht="14.25" customHeight="1">
      <c r="A777" s="219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5"/>
      <c r="AA777" s="225"/>
      <c r="AB777" s="225"/>
      <c r="AC777" s="225"/>
      <c r="AD777" s="225"/>
      <c r="AE777" s="225"/>
      <c r="AF777" s="225"/>
      <c r="AG777" s="220"/>
      <c r="AH777" s="220"/>
      <c r="AI777" s="220"/>
      <c r="AJ777" s="220"/>
      <c r="AK777" s="220"/>
      <c r="AL777" s="220"/>
      <c r="AM777" s="220"/>
      <c r="AN777" s="220"/>
      <c r="AO777" s="220"/>
      <c r="AP777" s="220"/>
      <c r="AQ777" s="224"/>
      <c r="AR777" s="224"/>
      <c r="AS777" s="224"/>
      <c r="AT777" s="224"/>
      <c r="AU777" s="224"/>
      <c r="AV777" s="224"/>
      <c r="AW777" s="224"/>
      <c r="AX777" s="224"/>
      <c r="AY777" s="224"/>
      <c r="AZ777" s="284"/>
      <c r="BA777" s="284"/>
      <c r="BB777" s="284"/>
      <c r="BC777" s="284"/>
      <c r="BD777" s="284"/>
      <c r="BE777" s="284"/>
      <c r="BF777" s="284"/>
      <c r="BG777" s="284"/>
      <c r="BH777" s="284"/>
      <c r="BI777" s="284"/>
      <c r="BJ777" s="284"/>
      <c r="BK777" s="284"/>
    </row>
    <row r="778" ht="14.25" customHeight="1">
      <c r="A778" s="219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5"/>
      <c r="AA778" s="225"/>
      <c r="AB778" s="225"/>
      <c r="AC778" s="225"/>
      <c r="AD778" s="225"/>
      <c r="AE778" s="225"/>
      <c r="AF778" s="225"/>
      <c r="AG778" s="220"/>
      <c r="AH778" s="220"/>
      <c r="AI778" s="220"/>
      <c r="AJ778" s="220"/>
      <c r="AK778" s="220"/>
      <c r="AL778" s="220"/>
      <c r="AM778" s="220"/>
      <c r="AN778" s="220"/>
      <c r="AO778" s="220"/>
      <c r="AP778" s="220"/>
      <c r="AQ778" s="224"/>
      <c r="AR778" s="224"/>
      <c r="AS778" s="224"/>
      <c r="AT778" s="224"/>
      <c r="AU778" s="224"/>
      <c r="AV778" s="224"/>
      <c r="AW778" s="224"/>
      <c r="AX778" s="224"/>
      <c r="AY778" s="224"/>
      <c r="AZ778" s="284"/>
      <c r="BA778" s="284"/>
      <c r="BB778" s="284"/>
      <c r="BC778" s="284"/>
      <c r="BD778" s="284"/>
      <c r="BE778" s="284"/>
      <c r="BF778" s="284"/>
      <c r="BG778" s="284"/>
      <c r="BH778" s="284"/>
      <c r="BI778" s="284"/>
      <c r="BJ778" s="284"/>
      <c r="BK778" s="284"/>
    </row>
    <row r="779" ht="14.25" customHeight="1">
      <c r="A779" s="219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5"/>
      <c r="AA779" s="225"/>
      <c r="AB779" s="225"/>
      <c r="AC779" s="225"/>
      <c r="AD779" s="225"/>
      <c r="AE779" s="225"/>
      <c r="AF779" s="225"/>
      <c r="AG779" s="220"/>
      <c r="AH779" s="220"/>
      <c r="AI779" s="220"/>
      <c r="AJ779" s="220"/>
      <c r="AK779" s="220"/>
      <c r="AL779" s="220"/>
      <c r="AM779" s="220"/>
      <c r="AN779" s="220"/>
      <c r="AO779" s="220"/>
      <c r="AP779" s="220"/>
      <c r="AQ779" s="224"/>
      <c r="AR779" s="224"/>
      <c r="AS779" s="224"/>
      <c r="AT779" s="224"/>
      <c r="AU779" s="224"/>
      <c r="AV779" s="224"/>
      <c r="AW779" s="224"/>
      <c r="AX779" s="224"/>
      <c r="AY779" s="224"/>
      <c r="AZ779" s="284"/>
      <c r="BA779" s="284"/>
      <c r="BB779" s="284"/>
      <c r="BC779" s="284"/>
      <c r="BD779" s="284"/>
      <c r="BE779" s="284"/>
      <c r="BF779" s="284"/>
      <c r="BG779" s="284"/>
      <c r="BH779" s="284"/>
      <c r="BI779" s="284"/>
      <c r="BJ779" s="284"/>
      <c r="BK779" s="284"/>
    </row>
    <row r="780" ht="14.25" customHeight="1">
      <c r="A780" s="219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5"/>
      <c r="AA780" s="225"/>
      <c r="AB780" s="225"/>
      <c r="AC780" s="225"/>
      <c r="AD780" s="225"/>
      <c r="AE780" s="225"/>
      <c r="AF780" s="225"/>
      <c r="AG780" s="220"/>
      <c r="AH780" s="220"/>
      <c r="AI780" s="220"/>
      <c r="AJ780" s="220"/>
      <c r="AK780" s="220"/>
      <c r="AL780" s="220"/>
      <c r="AM780" s="220"/>
      <c r="AN780" s="220"/>
      <c r="AO780" s="220"/>
      <c r="AP780" s="220"/>
      <c r="AQ780" s="224"/>
      <c r="AR780" s="224"/>
      <c r="AS780" s="224"/>
      <c r="AT780" s="224"/>
      <c r="AU780" s="224"/>
      <c r="AV780" s="224"/>
      <c r="AW780" s="224"/>
      <c r="AX780" s="224"/>
      <c r="AY780" s="224"/>
      <c r="AZ780" s="284"/>
      <c r="BA780" s="284"/>
      <c r="BB780" s="284"/>
      <c r="BC780" s="284"/>
      <c r="BD780" s="284"/>
      <c r="BE780" s="284"/>
      <c r="BF780" s="284"/>
      <c r="BG780" s="284"/>
      <c r="BH780" s="284"/>
      <c r="BI780" s="284"/>
      <c r="BJ780" s="284"/>
      <c r="BK780" s="284"/>
    </row>
    <row r="781" ht="14.25" customHeight="1">
      <c r="A781" s="219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5"/>
      <c r="AA781" s="225"/>
      <c r="AB781" s="225"/>
      <c r="AC781" s="225"/>
      <c r="AD781" s="225"/>
      <c r="AE781" s="225"/>
      <c r="AF781" s="225"/>
      <c r="AG781" s="220"/>
      <c r="AH781" s="220"/>
      <c r="AI781" s="220"/>
      <c r="AJ781" s="220"/>
      <c r="AK781" s="220"/>
      <c r="AL781" s="220"/>
      <c r="AM781" s="220"/>
      <c r="AN781" s="220"/>
      <c r="AO781" s="220"/>
      <c r="AP781" s="220"/>
      <c r="AQ781" s="224"/>
      <c r="AR781" s="224"/>
      <c r="AS781" s="224"/>
      <c r="AT781" s="224"/>
      <c r="AU781" s="224"/>
      <c r="AV781" s="224"/>
      <c r="AW781" s="224"/>
      <c r="AX781" s="224"/>
      <c r="AY781" s="224"/>
      <c r="AZ781" s="284"/>
      <c r="BA781" s="284"/>
      <c r="BB781" s="284"/>
      <c r="BC781" s="284"/>
      <c r="BD781" s="284"/>
      <c r="BE781" s="284"/>
      <c r="BF781" s="284"/>
      <c r="BG781" s="284"/>
      <c r="BH781" s="284"/>
      <c r="BI781" s="284"/>
      <c r="BJ781" s="284"/>
      <c r="BK781" s="284"/>
    </row>
    <row r="782" ht="14.25" customHeight="1">
      <c r="A782" s="219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5"/>
      <c r="AA782" s="225"/>
      <c r="AB782" s="225"/>
      <c r="AC782" s="225"/>
      <c r="AD782" s="225"/>
      <c r="AE782" s="225"/>
      <c r="AF782" s="225"/>
      <c r="AG782" s="220"/>
      <c r="AH782" s="220"/>
      <c r="AI782" s="220"/>
      <c r="AJ782" s="220"/>
      <c r="AK782" s="220"/>
      <c r="AL782" s="220"/>
      <c r="AM782" s="220"/>
      <c r="AN782" s="220"/>
      <c r="AO782" s="220"/>
      <c r="AP782" s="220"/>
      <c r="AQ782" s="224"/>
      <c r="AR782" s="224"/>
      <c r="AS782" s="224"/>
      <c r="AT782" s="224"/>
      <c r="AU782" s="224"/>
      <c r="AV782" s="224"/>
      <c r="AW782" s="224"/>
      <c r="AX782" s="224"/>
      <c r="AY782" s="224"/>
      <c r="AZ782" s="284"/>
      <c r="BA782" s="284"/>
      <c r="BB782" s="284"/>
      <c r="BC782" s="284"/>
      <c r="BD782" s="284"/>
      <c r="BE782" s="284"/>
      <c r="BF782" s="284"/>
      <c r="BG782" s="284"/>
      <c r="BH782" s="284"/>
      <c r="BI782" s="284"/>
      <c r="BJ782" s="284"/>
      <c r="BK782" s="284"/>
    </row>
    <row r="783" ht="14.25" customHeight="1">
      <c r="A783" s="219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5"/>
      <c r="AA783" s="225"/>
      <c r="AB783" s="225"/>
      <c r="AC783" s="225"/>
      <c r="AD783" s="225"/>
      <c r="AE783" s="225"/>
      <c r="AF783" s="225"/>
      <c r="AG783" s="220"/>
      <c r="AH783" s="220"/>
      <c r="AI783" s="220"/>
      <c r="AJ783" s="220"/>
      <c r="AK783" s="220"/>
      <c r="AL783" s="220"/>
      <c r="AM783" s="220"/>
      <c r="AN783" s="220"/>
      <c r="AO783" s="220"/>
      <c r="AP783" s="220"/>
      <c r="AQ783" s="224"/>
      <c r="AR783" s="224"/>
      <c r="AS783" s="224"/>
      <c r="AT783" s="224"/>
      <c r="AU783" s="224"/>
      <c r="AV783" s="224"/>
      <c r="AW783" s="224"/>
      <c r="AX783" s="224"/>
      <c r="AY783" s="224"/>
      <c r="AZ783" s="284"/>
      <c r="BA783" s="284"/>
      <c r="BB783" s="284"/>
      <c r="BC783" s="284"/>
      <c r="BD783" s="284"/>
      <c r="BE783" s="284"/>
      <c r="BF783" s="284"/>
      <c r="BG783" s="284"/>
      <c r="BH783" s="284"/>
      <c r="BI783" s="284"/>
      <c r="BJ783" s="284"/>
      <c r="BK783" s="284"/>
    </row>
    <row r="784" ht="14.25" customHeight="1">
      <c r="A784" s="219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5"/>
      <c r="AA784" s="225"/>
      <c r="AB784" s="225"/>
      <c r="AC784" s="225"/>
      <c r="AD784" s="225"/>
      <c r="AE784" s="225"/>
      <c r="AF784" s="225"/>
      <c r="AG784" s="220"/>
      <c r="AH784" s="220"/>
      <c r="AI784" s="220"/>
      <c r="AJ784" s="220"/>
      <c r="AK784" s="220"/>
      <c r="AL784" s="220"/>
      <c r="AM784" s="220"/>
      <c r="AN784" s="220"/>
      <c r="AO784" s="220"/>
      <c r="AP784" s="220"/>
      <c r="AQ784" s="224"/>
      <c r="AR784" s="224"/>
      <c r="AS784" s="224"/>
      <c r="AT784" s="224"/>
      <c r="AU784" s="224"/>
      <c r="AV784" s="224"/>
      <c r="AW784" s="224"/>
      <c r="AX784" s="224"/>
      <c r="AY784" s="224"/>
      <c r="AZ784" s="284"/>
      <c r="BA784" s="284"/>
      <c r="BB784" s="284"/>
      <c r="BC784" s="284"/>
      <c r="BD784" s="284"/>
      <c r="BE784" s="284"/>
      <c r="BF784" s="284"/>
      <c r="BG784" s="284"/>
      <c r="BH784" s="284"/>
      <c r="BI784" s="284"/>
      <c r="BJ784" s="284"/>
      <c r="BK784" s="284"/>
    </row>
    <row r="785" ht="14.25" customHeight="1">
      <c r="A785" s="219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5"/>
      <c r="AA785" s="225"/>
      <c r="AB785" s="225"/>
      <c r="AC785" s="225"/>
      <c r="AD785" s="225"/>
      <c r="AE785" s="225"/>
      <c r="AF785" s="225"/>
      <c r="AG785" s="220"/>
      <c r="AH785" s="220"/>
      <c r="AI785" s="220"/>
      <c r="AJ785" s="220"/>
      <c r="AK785" s="220"/>
      <c r="AL785" s="220"/>
      <c r="AM785" s="220"/>
      <c r="AN785" s="220"/>
      <c r="AO785" s="220"/>
      <c r="AP785" s="220"/>
      <c r="AQ785" s="224"/>
      <c r="AR785" s="224"/>
      <c r="AS785" s="224"/>
      <c r="AT785" s="224"/>
      <c r="AU785" s="224"/>
      <c r="AV785" s="224"/>
      <c r="AW785" s="224"/>
      <c r="AX785" s="224"/>
      <c r="AY785" s="224"/>
      <c r="AZ785" s="284"/>
      <c r="BA785" s="284"/>
      <c r="BB785" s="284"/>
      <c r="BC785" s="284"/>
      <c r="BD785" s="284"/>
      <c r="BE785" s="284"/>
      <c r="BF785" s="284"/>
      <c r="BG785" s="284"/>
      <c r="BH785" s="284"/>
      <c r="BI785" s="284"/>
      <c r="BJ785" s="284"/>
      <c r="BK785" s="284"/>
    </row>
    <row r="786" ht="14.25" customHeight="1">
      <c r="A786" s="219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5"/>
      <c r="AA786" s="225"/>
      <c r="AB786" s="225"/>
      <c r="AC786" s="225"/>
      <c r="AD786" s="225"/>
      <c r="AE786" s="225"/>
      <c r="AF786" s="225"/>
      <c r="AG786" s="220"/>
      <c r="AH786" s="220"/>
      <c r="AI786" s="220"/>
      <c r="AJ786" s="220"/>
      <c r="AK786" s="220"/>
      <c r="AL786" s="220"/>
      <c r="AM786" s="220"/>
      <c r="AN786" s="220"/>
      <c r="AO786" s="220"/>
      <c r="AP786" s="220"/>
      <c r="AQ786" s="224"/>
      <c r="AR786" s="224"/>
      <c r="AS786" s="224"/>
      <c r="AT786" s="224"/>
      <c r="AU786" s="224"/>
      <c r="AV786" s="224"/>
      <c r="AW786" s="224"/>
      <c r="AX786" s="224"/>
      <c r="AY786" s="224"/>
      <c r="AZ786" s="284"/>
      <c r="BA786" s="284"/>
      <c r="BB786" s="284"/>
      <c r="BC786" s="284"/>
      <c r="BD786" s="284"/>
      <c r="BE786" s="284"/>
      <c r="BF786" s="284"/>
      <c r="BG786" s="284"/>
      <c r="BH786" s="284"/>
      <c r="BI786" s="284"/>
      <c r="BJ786" s="284"/>
      <c r="BK786" s="284"/>
    </row>
    <row r="787" ht="14.25" customHeight="1">
      <c r="A787" s="219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5"/>
      <c r="AA787" s="225"/>
      <c r="AB787" s="225"/>
      <c r="AC787" s="225"/>
      <c r="AD787" s="225"/>
      <c r="AE787" s="225"/>
      <c r="AF787" s="225"/>
      <c r="AG787" s="220"/>
      <c r="AH787" s="220"/>
      <c r="AI787" s="220"/>
      <c r="AJ787" s="220"/>
      <c r="AK787" s="220"/>
      <c r="AL787" s="220"/>
      <c r="AM787" s="220"/>
      <c r="AN787" s="220"/>
      <c r="AO787" s="220"/>
      <c r="AP787" s="220"/>
      <c r="AQ787" s="224"/>
      <c r="AR787" s="224"/>
      <c r="AS787" s="224"/>
      <c r="AT787" s="224"/>
      <c r="AU787" s="224"/>
      <c r="AV787" s="224"/>
      <c r="AW787" s="224"/>
      <c r="AX787" s="224"/>
      <c r="AY787" s="224"/>
      <c r="AZ787" s="284"/>
      <c r="BA787" s="284"/>
      <c r="BB787" s="284"/>
      <c r="BC787" s="284"/>
      <c r="BD787" s="284"/>
      <c r="BE787" s="284"/>
      <c r="BF787" s="284"/>
      <c r="BG787" s="284"/>
      <c r="BH787" s="284"/>
      <c r="BI787" s="284"/>
      <c r="BJ787" s="284"/>
      <c r="BK787" s="284"/>
    </row>
    <row r="788" ht="14.25" customHeight="1">
      <c r="A788" s="219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5"/>
      <c r="AA788" s="225"/>
      <c r="AB788" s="225"/>
      <c r="AC788" s="225"/>
      <c r="AD788" s="225"/>
      <c r="AE788" s="225"/>
      <c r="AF788" s="225"/>
      <c r="AG788" s="220"/>
      <c r="AH788" s="220"/>
      <c r="AI788" s="220"/>
      <c r="AJ788" s="220"/>
      <c r="AK788" s="220"/>
      <c r="AL788" s="220"/>
      <c r="AM788" s="220"/>
      <c r="AN788" s="220"/>
      <c r="AO788" s="220"/>
      <c r="AP788" s="220"/>
      <c r="AQ788" s="224"/>
      <c r="AR788" s="224"/>
      <c r="AS788" s="224"/>
      <c r="AT788" s="224"/>
      <c r="AU788" s="224"/>
      <c r="AV788" s="224"/>
      <c r="AW788" s="224"/>
      <c r="AX788" s="224"/>
      <c r="AY788" s="224"/>
      <c r="AZ788" s="284"/>
      <c r="BA788" s="284"/>
      <c r="BB788" s="284"/>
      <c r="BC788" s="284"/>
      <c r="BD788" s="284"/>
      <c r="BE788" s="284"/>
      <c r="BF788" s="284"/>
      <c r="BG788" s="284"/>
      <c r="BH788" s="284"/>
      <c r="BI788" s="284"/>
      <c r="BJ788" s="284"/>
      <c r="BK788" s="284"/>
    </row>
    <row r="789" ht="14.25" customHeight="1">
      <c r="A789" s="219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5"/>
      <c r="AA789" s="225"/>
      <c r="AB789" s="225"/>
      <c r="AC789" s="225"/>
      <c r="AD789" s="225"/>
      <c r="AE789" s="225"/>
      <c r="AF789" s="225"/>
      <c r="AG789" s="220"/>
      <c r="AH789" s="220"/>
      <c r="AI789" s="220"/>
      <c r="AJ789" s="220"/>
      <c r="AK789" s="220"/>
      <c r="AL789" s="220"/>
      <c r="AM789" s="220"/>
      <c r="AN789" s="220"/>
      <c r="AO789" s="220"/>
      <c r="AP789" s="220"/>
      <c r="AQ789" s="224"/>
      <c r="AR789" s="224"/>
      <c r="AS789" s="224"/>
      <c r="AT789" s="224"/>
      <c r="AU789" s="224"/>
      <c r="AV789" s="224"/>
      <c r="AW789" s="224"/>
      <c r="AX789" s="224"/>
      <c r="AY789" s="224"/>
      <c r="AZ789" s="284"/>
      <c r="BA789" s="284"/>
      <c r="BB789" s="284"/>
      <c r="BC789" s="284"/>
      <c r="BD789" s="284"/>
      <c r="BE789" s="284"/>
      <c r="BF789" s="284"/>
      <c r="BG789" s="284"/>
      <c r="BH789" s="284"/>
      <c r="BI789" s="284"/>
      <c r="BJ789" s="284"/>
      <c r="BK789" s="284"/>
    </row>
    <row r="790" ht="14.25" customHeight="1">
      <c r="A790" s="219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5"/>
      <c r="AA790" s="225"/>
      <c r="AB790" s="225"/>
      <c r="AC790" s="225"/>
      <c r="AD790" s="225"/>
      <c r="AE790" s="225"/>
      <c r="AF790" s="225"/>
      <c r="AG790" s="220"/>
      <c r="AH790" s="220"/>
      <c r="AI790" s="220"/>
      <c r="AJ790" s="220"/>
      <c r="AK790" s="220"/>
      <c r="AL790" s="220"/>
      <c r="AM790" s="220"/>
      <c r="AN790" s="220"/>
      <c r="AO790" s="220"/>
      <c r="AP790" s="220"/>
      <c r="AQ790" s="224"/>
      <c r="AR790" s="224"/>
      <c r="AS790" s="224"/>
      <c r="AT790" s="224"/>
      <c r="AU790" s="224"/>
      <c r="AV790" s="224"/>
      <c r="AW790" s="224"/>
      <c r="AX790" s="224"/>
      <c r="AY790" s="224"/>
      <c r="AZ790" s="284"/>
      <c r="BA790" s="284"/>
      <c r="BB790" s="284"/>
      <c r="BC790" s="284"/>
      <c r="BD790" s="284"/>
      <c r="BE790" s="284"/>
      <c r="BF790" s="284"/>
      <c r="BG790" s="284"/>
      <c r="BH790" s="284"/>
      <c r="BI790" s="284"/>
      <c r="BJ790" s="284"/>
      <c r="BK790" s="284"/>
    </row>
    <row r="791" ht="14.25" customHeight="1">
      <c r="A791" s="219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5"/>
      <c r="AA791" s="225"/>
      <c r="AB791" s="225"/>
      <c r="AC791" s="225"/>
      <c r="AD791" s="225"/>
      <c r="AE791" s="225"/>
      <c r="AF791" s="225"/>
      <c r="AG791" s="220"/>
      <c r="AH791" s="220"/>
      <c r="AI791" s="220"/>
      <c r="AJ791" s="220"/>
      <c r="AK791" s="220"/>
      <c r="AL791" s="220"/>
      <c r="AM791" s="220"/>
      <c r="AN791" s="220"/>
      <c r="AO791" s="220"/>
      <c r="AP791" s="220"/>
      <c r="AQ791" s="224"/>
      <c r="AR791" s="224"/>
      <c r="AS791" s="224"/>
      <c r="AT791" s="224"/>
      <c r="AU791" s="224"/>
      <c r="AV791" s="224"/>
      <c r="AW791" s="224"/>
      <c r="AX791" s="224"/>
      <c r="AY791" s="224"/>
      <c r="AZ791" s="284"/>
      <c r="BA791" s="284"/>
      <c r="BB791" s="284"/>
      <c r="BC791" s="284"/>
      <c r="BD791" s="284"/>
      <c r="BE791" s="284"/>
      <c r="BF791" s="284"/>
      <c r="BG791" s="284"/>
      <c r="BH791" s="284"/>
      <c r="BI791" s="284"/>
      <c r="BJ791" s="284"/>
      <c r="BK791" s="284"/>
    </row>
    <row r="792" ht="14.25" customHeight="1">
      <c r="A792" s="219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5"/>
      <c r="AA792" s="225"/>
      <c r="AB792" s="225"/>
      <c r="AC792" s="225"/>
      <c r="AD792" s="225"/>
      <c r="AE792" s="225"/>
      <c r="AF792" s="225"/>
      <c r="AG792" s="220"/>
      <c r="AH792" s="220"/>
      <c r="AI792" s="220"/>
      <c r="AJ792" s="220"/>
      <c r="AK792" s="220"/>
      <c r="AL792" s="220"/>
      <c r="AM792" s="220"/>
      <c r="AN792" s="220"/>
      <c r="AO792" s="220"/>
      <c r="AP792" s="220"/>
      <c r="AQ792" s="224"/>
      <c r="AR792" s="224"/>
      <c r="AS792" s="224"/>
      <c r="AT792" s="224"/>
      <c r="AU792" s="224"/>
      <c r="AV792" s="224"/>
      <c r="AW792" s="224"/>
      <c r="AX792" s="224"/>
      <c r="AY792" s="224"/>
      <c r="AZ792" s="284"/>
      <c r="BA792" s="284"/>
      <c r="BB792" s="284"/>
      <c r="BC792" s="284"/>
      <c r="BD792" s="284"/>
      <c r="BE792" s="284"/>
      <c r="BF792" s="284"/>
      <c r="BG792" s="284"/>
      <c r="BH792" s="284"/>
      <c r="BI792" s="284"/>
      <c r="BJ792" s="284"/>
      <c r="BK792" s="284"/>
    </row>
    <row r="793" ht="14.25" customHeight="1">
      <c r="A793" s="219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5"/>
      <c r="AA793" s="225"/>
      <c r="AB793" s="225"/>
      <c r="AC793" s="225"/>
      <c r="AD793" s="225"/>
      <c r="AE793" s="225"/>
      <c r="AF793" s="225"/>
      <c r="AG793" s="220"/>
      <c r="AH793" s="220"/>
      <c r="AI793" s="220"/>
      <c r="AJ793" s="220"/>
      <c r="AK793" s="220"/>
      <c r="AL793" s="220"/>
      <c r="AM793" s="220"/>
      <c r="AN793" s="220"/>
      <c r="AO793" s="220"/>
      <c r="AP793" s="220"/>
      <c r="AQ793" s="224"/>
      <c r="AR793" s="224"/>
      <c r="AS793" s="224"/>
      <c r="AT793" s="224"/>
      <c r="AU793" s="224"/>
      <c r="AV793" s="224"/>
      <c r="AW793" s="224"/>
      <c r="AX793" s="224"/>
      <c r="AY793" s="224"/>
      <c r="AZ793" s="284"/>
      <c r="BA793" s="284"/>
      <c r="BB793" s="284"/>
      <c r="BC793" s="284"/>
      <c r="BD793" s="284"/>
      <c r="BE793" s="284"/>
      <c r="BF793" s="284"/>
      <c r="BG793" s="284"/>
      <c r="BH793" s="284"/>
      <c r="BI793" s="284"/>
      <c r="BJ793" s="284"/>
      <c r="BK793" s="284"/>
    </row>
    <row r="794" ht="14.25" customHeight="1">
      <c r="A794" s="219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5"/>
      <c r="AA794" s="225"/>
      <c r="AB794" s="225"/>
      <c r="AC794" s="225"/>
      <c r="AD794" s="225"/>
      <c r="AE794" s="225"/>
      <c r="AF794" s="225"/>
      <c r="AG794" s="220"/>
      <c r="AH794" s="220"/>
      <c r="AI794" s="220"/>
      <c r="AJ794" s="220"/>
      <c r="AK794" s="220"/>
      <c r="AL794" s="220"/>
      <c r="AM794" s="220"/>
      <c r="AN794" s="220"/>
      <c r="AO794" s="220"/>
      <c r="AP794" s="220"/>
      <c r="AQ794" s="224"/>
      <c r="AR794" s="224"/>
      <c r="AS794" s="224"/>
      <c r="AT794" s="224"/>
      <c r="AU794" s="224"/>
      <c r="AV794" s="224"/>
      <c r="AW794" s="224"/>
      <c r="AX794" s="224"/>
      <c r="AY794" s="224"/>
      <c r="AZ794" s="284"/>
      <c r="BA794" s="284"/>
      <c r="BB794" s="284"/>
      <c r="BC794" s="284"/>
      <c r="BD794" s="284"/>
      <c r="BE794" s="284"/>
      <c r="BF794" s="284"/>
      <c r="BG794" s="284"/>
      <c r="BH794" s="284"/>
      <c r="BI794" s="284"/>
      <c r="BJ794" s="284"/>
      <c r="BK794" s="284"/>
    </row>
    <row r="795" ht="14.25" customHeight="1">
      <c r="A795" s="219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5"/>
      <c r="AA795" s="225"/>
      <c r="AB795" s="225"/>
      <c r="AC795" s="225"/>
      <c r="AD795" s="225"/>
      <c r="AE795" s="225"/>
      <c r="AF795" s="225"/>
      <c r="AG795" s="220"/>
      <c r="AH795" s="220"/>
      <c r="AI795" s="220"/>
      <c r="AJ795" s="220"/>
      <c r="AK795" s="220"/>
      <c r="AL795" s="220"/>
      <c r="AM795" s="220"/>
      <c r="AN795" s="220"/>
      <c r="AO795" s="220"/>
      <c r="AP795" s="220"/>
      <c r="AQ795" s="224"/>
      <c r="AR795" s="224"/>
      <c r="AS795" s="224"/>
      <c r="AT795" s="224"/>
      <c r="AU795" s="224"/>
      <c r="AV795" s="224"/>
      <c r="AW795" s="224"/>
      <c r="AX795" s="224"/>
      <c r="AY795" s="224"/>
      <c r="AZ795" s="284"/>
      <c r="BA795" s="284"/>
      <c r="BB795" s="284"/>
      <c r="BC795" s="284"/>
      <c r="BD795" s="284"/>
      <c r="BE795" s="284"/>
      <c r="BF795" s="284"/>
      <c r="BG795" s="284"/>
      <c r="BH795" s="284"/>
      <c r="BI795" s="284"/>
      <c r="BJ795" s="284"/>
      <c r="BK795" s="284"/>
    </row>
    <row r="796" ht="14.25" customHeight="1">
      <c r="A796" s="219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5"/>
      <c r="AA796" s="225"/>
      <c r="AB796" s="225"/>
      <c r="AC796" s="225"/>
      <c r="AD796" s="225"/>
      <c r="AE796" s="225"/>
      <c r="AF796" s="225"/>
      <c r="AG796" s="220"/>
      <c r="AH796" s="220"/>
      <c r="AI796" s="220"/>
      <c r="AJ796" s="220"/>
      <c r="AK796" s="220"/>
      <c r="AL796" s="220"/>
      <c r="AM796" s="220"/>
      <c r="AN796" s="220"/>
      <c r="AO796" s="220"/>
      <c r="AP796" s="220"/>
      <c r="AQ796" s="224"/>
      <c r="AR796" s="224"/>
      <c r="AS796" s="224"/>
      <c r="AT796" s="224"/>
      <c r="AU796" s="224"/>
      <c r="AV796" s="224"/>
      <c r="AW796" s="224"/>
      <c r="AX796" s="224"/>
      <c r="AY796" s="224"/>
      <c r="AZ796" s="284"/>
      <c r="BA796" s="284"/>
      <c r="BB796" s="284"/>
      <c r="BC796" s="284"/>
      <c r="BD796" s="284"/>
      <c r="BE796" s="284"/>
      <c r="BF796" s="284"/>
      <c r="BG796" s="284"/>
      <c r="BH796" s="284"/>
      <c r="BI796" s="284"/>
      <c r="BJ796" s="284"/>
      <c r="BK796" s="284"/>
    </row>
    <row r="797" ht="14.25" customHeight="1">
      <c r="A797" s="219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5"/>
      <c r="AA797" s="225"/>
      <c r="AB797" s="225"/>
      <c r="AC797" s="225"/>
      <c r="AD797" s="225"/>
      <c r="AE797" s="225"/>
      <c r="AF797" s="225"/>
      <c r="AG797" s="220"/>
      <c r="AH797" s="220"/>
      <c r="AI797" s="220"/>
      <c r="AJ797" s="220"/>
      <c r="AK797" s="220"/>
      <c r="AL797" s="220"/>
      <c r="AM797" s="220"/>
      <c r="AN797" s="220"/>
      <c r="AO797" s="220"/>
      <c r="AP797" s="220"/>
      <c r="AQ797" s="224"/>
      <c r="AR797" s="224"/>
      <c r="AS797" s="224"/>
      <c r="AT797" s="224"/>
      <c r="AU797" s="224"/>
      <c r="AV797" s="224"/>
      <c r="AW797" s="224"/>
      <c r="AX797" s="224"/>
      <c r="AY797" s="224"/>
      <c r="AZ797" s="284"/>
      <c r="BA797" s="284"/>
      <c r="BB797" s="284"/>
      <c r="BC797" s="284"/>
      <c r="BD797" s="284"/>
      <c r="BE797" s="284"/>
      <c r="BF797" s="284"/>
      <c r="BG797" s="284"/>
      <c r="BH797" s="284"/>
      <c r="BI797" s="284"/>
      <c r="BJ797" s="284"/>
      <c r="BK797" s="284"/>
    </row>
    <row r="798" ht="14.25" customHeight="1">
      <c r="A798" s="219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5"/>
      <c r="AA798" s="225"/>
      <c r="AB798" s="225"/>
      <c r="AC798" s="225"/>
      <c r="AD798" s="225"/>
      <c r="AE798" s="225"/>
      <c r="AF798" s="225"/>
      <c r="AG798" s="220"/>
      <c r="AH798" s="220"/>
      <c r="AI798" s="220"/>
      <c r="AJ798" s="220"/>
      <c r="AK798" s="220"/>
      <c r="AL798" s="220"/>
      <c r="AM798" s="220"/>
      <c r="AN798" s="220"/>
      <c r="AO798" s="220"/>
      <c r="AP798" s="220"/>
      <c r="AQ798" s="224"/>
      <c r="AR798" s="224"/>
      <c r="AS798" s="224"/>
      <c r="AT798" s="224"/>
      <c r="AU798" s="224"/>
      <c r="AV798" s="224"/>
      <c r="AW798" s="224"/>
      <c r="AX798" s="224"/>
      <c r="AY798" s="224"/>
      <c r="AZ798" s="284"/>
      <c r="BA798" s="284"/>
      <c r="BB798" s="284"/>
      <c r="BC798" s="284"/>
      <c r="BD798" s="284"/>
      <c r="BE798" s="284"/>
      <c r="BF798" s="284"/>
      <c r="BG798" s="284"/>
      <c r="BH798" s="284"/>
      <c r="BI798" s="284"/>
      <c r="BJ798" s="284"/>
      <c r="BK798" s="284"/>
    </row>
    <row r="799" ht="14.25" customHeight="1">
      <c r="A799" s="219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5"/>
      <c r="AA799" s="225"/>
      <c r="AB799" s="225"/>
      <c r="AC799" s="225"/>
      <c r="AD799" s="225"/>
      <c r="AE799" s="225"/>
      <c r="AF799" s="225"/>
      <c r="AG799" s="220"/>
      <c r="AH799" s="220"/>
      <c r="AI799" s="220"/>
      <c r="AJ799" s="220"/>
      <c r="AK799" s="220"/>
      <c r="AL799" s="220"/>
      <c r="AM799" s="220"/>
      <c r="AN799" s="220"/>
      <c r="AO799" s="220"/>
      <c r="AP799" s="220"/>
      <c r="AQ799" s="224"/>
      <c r="AR799" s="224"/>
      <c r="AS799" s="224"/>
      <c r="AT799" s="224"/>
      <c r="AU799" s="224"/>
      <c r="AV799" s="224"/>
      <c r="AW799" s="224"/>
      <c r="AX799" s="224"/>
      <c r="AY799" s="224"/>
      <c r="AZ799" s="284"/>
      <c r="BA799" s="284"/>
      <c r="BB799" s="284"/>
      <c r="BC799" s="284"/>
      <c r="BD799" s="284"/>
      <c r="BE799" s="284"/>
      <c r="BF799" s="284"/>
      <c r="BG799" s="284"/>
      <c r="BH799" s="284"/>
      <c r="BI799" s="284"/>
      <c r="BJ799" s="284"/>
      <c r="BK799" s="284"/>
    </row>
    <row r="800" ht="14.25" customHeight="1">
      <c r="A800" s="219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5"/>
      <c r="AA800" s="225"/>
      <c r="AB800" s="225"/>
      <c r="AC800" s="225"/>
      <c r="AD800" s="225"/>
      <c r="AE800" s="225"/>
      <c r="AF800" s="225"/>
      <c r="AG800" s="220"/>
      <c r="AH800" s="220"/>
      <c r="AI800" s="220"/>
      <c r="AJ800" s="220"/>
      <c r="AK800" s="220"/>
      <c r="AL800" s="220"/>
      <c r="AM800" s="220"/>
      <c r="AN800" s="220"/>
      <c r="AO800" s="220"/>
      <c r="AP800" s="220"/>
      <c r="AQ800" s="224"/>
      <c r="AR800" s="224"/>
      <c r="AS800" s="224"/>
      <c r="AT800" s="224"/>
      <c r="AU800" s="224"/>
      <c r="AV800" s="224"/>
      <c r="AW800" s="224"/>
      <c r="AX800" s="224"/>
      <c r="AY800" s="224"/>
      <c r="AZ800" s="284"/>
      <c r="BA800" s="284"/>
      <c r="BB800" s="284"/>
      <c r="BC800" s="284"/>
      <c r="BD800" s="284"/>
      <c r="BE800" s="284"/>
      <c r="BF800" s="284"/>
      <c r="BG800" s="284"/>
      <c r="BH800" s="284"/>
      <c r="BI800" s="284"/>
      <c r="BJ800" s="284"/>
      <c r="BK800" s="284"/>
    </row>
    <row r="801" ht="14.25" customHeight="1">
      <c r="A801" s="219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5"/>
      <c r="AA801" s="225"/>
      <c r="AB801" s="225"/>
      <c r="AC801" s="225"/>
      <c r="AD801" s="225"/>
      <c r="AE801" s="225"/>
      <c r="AF801" s="225"/>
      <c r="AG801" s="220"/>
      <c r="AH801" s="220"/>
      <c r="AI801" s="220"/>
      <c r="AJ801" s="220"/>
      <c r="AK801" s="220"/>
      <c r="AL801" s="220"/>
      <c r="AM801" s="220"/>
      <c r="AN801" s="220"/>
      <c r="AO801" s="220"/>
      <c r="AP801" s="220"/>
      <c r="AQ801" s="224"/>
      <c r="AR801" s="224"/>
      <c r="AS801" s="224"/>
      <c r="AT801" s="224"/>
      <c r="AU801" s="224"/>
      <c r="AV801" s="224"/>
      <c r="AW801" s="224"/>
      <c r="AX801" s="224"/>
      <c r="AY801" s="224"/>
      <c r="AZ801" s="284"/>
      <c r="BA801" s="284"/>
      <c r="BB801" s="284"/>
      <c r="BC801" s="284"/>
      <c r="BD801" s="284"/>
      <c r="BE801" s="284"/>
      <c r="BF801" s="284"/>
      <c r="BG801" s="284"/>
      <c r="BH801" s="284"/>
      <c r="BI801" s="284"/>
      <c r="BJ801" s="284"/>
      <c r="BK801" s="284"/>
    </row>
    <row r="802" ht="14.25" customHeight="1">
      <c r="A802" s="219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5"/>
      <c r="AA802" s="225"/>
      <c r="AB802" s="225"/>
      <c r="AC802" s="225"/>
      <c r="AD802" s="225"/>
      <c r="AE802" s="225"/>
      <c r="AF802" s="225"/>
      <c r="AG802" s="220"/>
      <c r="AH802" s="220"/>
      <c r="AI802" s="220"/>
      <c r="AJ802" s="220"/>
      <c r="AK802" s="220"/>
      <c r="AL802" s="220"/>
      <c r="AM802" s="220"/>
      <c r="AN802" s="220"/>
      <c r="AO802" s="220"/>
      <c r="AP802" s="220"/>
      <c r="AQ802" s="224"/>
      <c r="AR802" s="224"/>
      <c r="AS802" s="224"/>
      <c r="AT802" s="224"/>
      <c r="AU802" s="224"/>
      <c r="AV802" s="224"/>
      <c r="AW802" s="224"/>
      <c r="AX802" s="224"/>
      <c r="AY802" s="224"/>
      <c r="AZ802" s="284"/>
      <c r="BA802" s="284"/>
      <c r="BB802" s="284"/>
      <c r="BC802" s="284"/>
      <c r="BD802" s="284"/>
      <c r="BE802" s="284"/>
      <c r="BF802" s="284"/>
      <c r="BG802" s="284"/>
      <c r="BH802" s="284"/>
      <c r="BI802" s="284"/>
      <c r="BJ802" s="284"/>
      <c r="BK802" s="284"/>
    </row>
    <row r="803" ht="14.25" customHeight="1">
      <c r="A803" s="219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5"/>
      <c r="AA803" s="225"/>
      <c r="AB803" s="225"/>
      <c r="AC803" s="225"/>
      <c r="AD803" s="225"/>
      <c r="AE803" s="225"/>
      <c r="AF803" s="225"/>
      <c r="AG803" s="220"/>
      <c r="AH803" s="220"/>
      <c r="AI803" s="220"/>
      <c r="AJ803" s="220"/>
      <c r="AK803" s="220"/>
      <c r="AL803" s="220"/>
      <c r="AM803" s="220"/>
      <c r="AN803" s="220"/>
      <c r="AO803" s="220"/>
      <c r="AP803" s="220"/>
      <c r="AQ803" s="224"/>
      <c r="AR803" s="224"/>
      <c r="AS803" s="224"/>
      <c r="AT803" s="224"/>
      <c r="AU803" s="224"/>
      <c r="AV803" s="224"/>
      <c r="AW803" s="224"/>
      <c r="AX803" s="224"/>
      <c r="AY803" s="224"/>
      <c r="AZ803" s="284"/>
      <c r="BA803" s="284"/>
      <c r="BB803" s="284"/>
      <c r="BC803" s="284"/>
      <c r="BD803" s="284"/>
      <c r="BE803" s="284"/>
      <c r="BF803" s="284"/>
      <c r="BG803" s="284"/>
      <c r="BH803" s="284"/>
      <c r="BI803" s="284"/>
      <c r="BJ803" s="284"/>
      <c r="BK803" s="284"/>
    </row>
    <row r="804" ht="14.25" customHeight="1">
      <c r="A804" s="219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5"/>
      <c r="AA804" s="225"/>
      <c r="AB804" s="225"/>
      <c r="AC804" s="225"/>
      <c r="AD804" s="225"/>
      <c r="AE804" s="225"/>
      <c r="AF804" s="225"/>
      <c r="AG804" s="220"/>
      <c r="AH804" s="220"/>
      <c r="AI804" s="220"/>
      <c r="AJ804" s="220"/>
      <c r="AK804" s="220"/>
      <c r="AL804" s="220"/>
      <c r="AM804" s="220"/>
      <c r="AN804" s="220"/>
      <c r="AO804" s="220"/>
      <c r="AP804" s="220"/>
      <c r="AQ804" s="224"/>
      <c r="AR804" s="224"/>
      <c r="AS804" s="224"/>
      <c r="AT804" s="224"/>
      <c r="AU804" s="224"/>
      <c r="AV804" s="224"/>
      <c r="AW804" s="224"/>
      <c r="AX804" s="224"/>
      <c r="AY804" s="224"/>
      <c r="AZ804" s="284"/>
      <c r="BA804" s="284"/>
      <c r="BB804" s="284"/>
      <c r="BC804" s="284"/>
      <c r="BD804" s="284"/>
      <c r="BE804" s="284"/>
      <c r="BF804" s="284"/>
      <c r="BG804" s="284"/>
      <c r="BH804" s="284"/>
      <c r="BI804" s="284"/>
      <c r="BJ804" s="284"/>
      <c r="BK804" s="284"/>
    </row>
    <row r="805" ht="14.25" customHeight="1">
      <c r="A805" s="219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5"/>
      <c r="AA805" s="225"/>
      <c r="AB805" s="225"/>
      <c r="AC805" s="225"/>
      <c r="AD805" s="225"/>
      <c r="AE805" s="225"/>
      <c r="AF805" s="225"/>
      <c r="AG805" s="220"/>
      <c r="AH805" s="220"/>
      <c r="AI805" s="220"/>
      <c r="AJ805" s="220"/>
      <c r="AK805" s="220"/>
      <c r="AL805" s="220"/>
      <c r="AM805" s="220"/>
      <c r="AN805" s="220"/>
      <c r="AO805" s="220"/>
      <c r="AP805" s="220"/>
      <c r="AQ805" s="224"/>
      <c r="AR805" s="224"/>
      <c r="AS805" s="224"/>
      <c r="AT805" s="224"/>
      <c r="AU805" s="224"/>
      <c r="AV805" s="224"/>
      <c r="AW805" s="224"/>
      <c r="AX805" s="224"/>
      <c r="AY805" s="224"/>
      <c r="AZ805" s="284"/>
      <c r="BA805" s="284"/>
      <c r="BB805" s="284"/>
      <c r="BC805" s="284"/>
      <c r="BD805" s="284"/>
      <c r="BE805" s="284"/>
      <c r="BF805" s="284"/>
      <c r="BG805" s="284"/>
      <c r="BH805" s="284"/>
      <c r="BI805" s="284"/>
      <c r="BJ805" s="284"/>
      <c r="BK805" s="284"/>
    </row>
    <row r="806" ht="14.25" customHeight="1">
      <c r="A806" s="219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5"/>
      <c r="AA806" s="225"/>
      <c r="AB806" s="225"/>
      <c r="AC806" s="225"/>
      <c r="AD806" s="225"/>
      <c r="AE806" s="225"/>
      <c r="AF806" s="225"/>
      <c r="AG806" s="220"/>
      <c r="AH806" s="220"/>
      <c r="AI806" s="220"/>
      <c r="AJ806" s="220"/>
      <c r="AK806" s="220"/>
      <c r="AL806" s="220"/>
      <c r="AM806" s="220"/>
      <c r="AN806" s="220"/>
      <c r="AO806" s="220"/>
      <c r="AP806" s="220"/>
      <c r="AQ806" s="224"/>
      <c r="AR806" s="224"/>
      <c r="AS806" s="224"/>
      <c r="AT806" s="224"/>
      <c r="AU806" s="224"/>
      <c r="AV806" s="224"/>
      <c r="AW806" s="224"/>
      <c r="AX806" s="224"/>
      <c r="AY806" s="224"/>
      <c r="AZ806" s="284"/>
      <c r="BA806" s="284"/>
      <c r="BB806" s="284"/>
      <c r="BC806" s="284"/>
      <c r="BD806" s="284"/>
      <c r="BE806" s="284"/>
      <c r="BF806" s="284"/>
      <c r="BG806" s="284"/>
      <c r="BH806" s="284"/>
      <c r="BI806" s="284"/>
      <c r="BJ806" s="284"/>
      <c r="BK806" s="284"/>
    </row>
    <row r="807" ht="14.25" customHeight="1">
      <c r="A807" s="219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5"/>
      <c r="AA807" s="225"/>
      <c r="AB807" s="225"/>
      <c r="AC807" s="225"/>
      <c r="AD807" s="225"/>
      <c r="AE807" s="225"/>
      <c r="AF807" s="225"/>
      <c r="AG807" s="220"/>
      <c r="AH807" s="220"/>
      <c r="AI807" s="220"/>
      <c r="AJ807" s="220"/>
      <c r="AK807" s="220"/>
      <c r="AL807" s="220"/>
      <c r="AM807" s="220"/>
      <c r="AN807" s="220"/>
      <c r="AO807" s="220"/>
      <c r="AP807" s="220"/>
      <c r="AQ807" s="224"/>
      <c r="AR807" s="224"/>
      <c r="AS807" s="224"/>
      <c r="AT807" s="224"/>
      <c r="AU807" s="224"/>
      <c r="AV807" s="224"/>
      <c r="AW807" s="224"/>
      <c r="AX807" s="224"/>
      <c r="AY807" s="224"/>
      <c r="AZ807" s="284"/>
      <c r="BA807" s="284"/>
      <c r="BB807" s="284"/>
      <c r="BC807" s="284"/>
      <c r="BD807" s="284"/>
      <c r="BE807" s="284"/>
      <c r="BF807" s="284"/>
      <c r="BG807" s="284"/>
      <c r="BH807" s="284"/>
      <c r="BI807" s="284"/>
      <c r="BJ807" s="284"/>
      <c r="BK807" s="284"/>
    </row>
    <row r="808" ht="14.25" customHeight="1">
      <c r="A808" s="219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5"/>
      <c r="AA808" s="225"/>
      <c r="AB808" s="225"/>
      <c r="AC808" s="225"/>
      <c r="AD808" s="225"/>
      <c r="AE808" s="225"/>
      <c r="AF808" s="225"/>
      <c r="AG808" s="220"/>
      <c r="AH808" s="220"/>
      <c r="AI808" s="220"/>
      <c r="AJ808" s="220"/>
      <c r="AK808" s="220"/>
      <c r="AL808" s="220"/>
      <c r="AM808" s="220"/>
      <c r="AN808" s="220"/>
      <c r="AO808" s="220"/>
      <c r="AP808" s="220"/>
      <c r="AQ808" s="224"/>
      <c r="AR808" s="224"/>
      <c r="AS808" s="224"/>
      <c r="AT808" s="224"/>
      <c r="AU808" s="224"/>
      <c r="AV808" s="224"/>
      <c r="AW808" s="224"/>
      <c r="AX808" s="224"/>
      <c r="AY808" s="224"/>
      <c r="AZ808" s="284"/>
      <c r="BA808" s="284"/>
      <c r="BB808" s="284"/>
      <c r="BC808" s="284"/>
      <c r="BD808" s="284"/>
      <c r="BE808" s="284"/>
      <c r="BF808" s="284"/>
      <c r="BG808" s="284"/>
      <c r="BH808" s="284"/>
      <c r="BI808" s="284"/>
      <c r="BJ808" s="284"/>
      <c r="BK808" s="284"/>
    </row>
    <row r="809" ht="14.25" customHeight="1">
      <c r="A809" s="219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5"/>
      <c r="AA809" s="225"/>
      <c r="AB809" s="225"/>
      <c r="AC809" s="225"/>
      <c r="AD809" s="225"/>
      <c r="AE809" s="225"/>
      <c r="AF809" s="225"/>
      <c r="AG809" s="220"/>
      <c r="AH809" s="220"/>
      <c r="AI809" s="220"/>
      <c r="AJ809" s="220"/>
      <c r="AK809" s="220"/>
      <c r="AL809" s="220"/>
      <c r="AM809" s="220"/>
      <c r="AN809" s="220"/>
      <c r="AO809" s="220"/>
      <c r="AP809" s="220"/>
      <c r="AQ809" s="224"/>
      <c r="AR809" s="224"/>
      <c r="AS809" s="224"/>
      <c r="AT809" s="224"/>
      <c r="AU809" s="224"/>
      <c r="AV809" s="224"/>
      <c r="AW809" s="224"/>
      <c r="AX809" s="224"/>
      <c r="AY809" s="224"/>
      <c r="AZ809" s="284"/>
      <c r="BA809" s="284"/>
      <c r="BB809" s="284"/>
      <c r="BC809" s="284"/>
      <c r="BD809" s="284"/>
      <c r="BE809" s="284"/>
      <c r="BF809" s="284"/>
      <c r="BG809" s="284"/>
      <c r="BH809" s="284"/>
      <c r="BI809" s="284"/>
      <c r="BJ809" s="284"/>
      <c r="BK809" s="284"/>
    </row>
    <row r="810" ht="14.25" customHeight="1">
      <c r="A810" s="219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5"/>
      <c r="AA810" s="225"/>
      <c r="AB810" s="225"/>
      <c r="AC810" s="225"/>
      <c r="AD810" s="225"/>
      <c r="AE810" s="225"/>
      <c r="AF810" s="225"/>
      <c r="AG810" s="220"/>
      <c r="AH810" s="220"/>
      <c r="AI810" s="220"/>
      <c r="AJ810" s="220"/>
      <c r="AK810" s="220"/>
      <c r="AL810" s="220"/>
      <c r="AM810" s="220"/>
      <c r="AN810" s="220"/>
      <c r="AO810" s="220"/>
      <c r="AP810" s="220"/>
      <c r="AQ810" s="224"/>
      <c r="AR810" s="224"/>
      <c r="AS810" s="224"/>
      <c r="AT810" s="224"/>
      <c r="AU810" s="224"/>
      <c r="AV810" s="224"/>
      <c r="AW810" s="224"/>
      <c r="AX810" s="224"/>
      <c r="AY810" s="224"/>
      <c r="AZ810" s="284"/>
      <c r="BA810" s="284"/>
      <c r="BB810" s="284"/>
      <c r="BC810" s="284"/>
      <c r="BD810" s="284"/>
      <c r="BE810" s="284"/>
      <c r="BF810" s="284"/>
      <c r="BG810" s="284"/>
      <c r="BH810" s="284"/>
      <c r="BI810" s="284"/>
      <c r="BJ810" s="284"/>
      <c r="BK810" s="284"/>
    </row>
    <row r="811" ht="14.25" customHeight="1">
      <c r="A811" s="219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5"/>
      <c r="AA811" s="225"/>
      <c r="AB811" s="225"/>
      <c r="AC811" s="225"/>
      <c r="AD811" s="225"/>
      <c r="AE811" s="225"/>
      <c r="AF811" s="225"/>
      <c r="AG811" s="220"/>
      <c r="AH811" s="220"/>
      <c r="AI811" s="220"/>
      <c r="AJ811" s="220"/>
      <c r="AK811" s="220"/>
      <c r="AL811" s="220"/>
      <c r="AM811" s="220"/>
      <c r="AN811" s="220"/>
      <c r="AO811" s="220"/>
      <c r="AP811" s="220"/>
      <c r="AQ811" s="224"/>
      <c r="AR811" s="224"/>
      <c r="AS811" s="224"/>
      <c r="AT811" s="224"/>
      <c r="AU811" s="224"/>
      <c r="AV811" s="224"/>
      <c r="AW811" s="224"/>
      <c r="AX811" s="224"/>
      <c r="AY811" s="224"/>
      <c r="AZ811" s="284"/>
      <c r="BA811" s="284"/>
      <c r="BB811" s="284"/>
      <c r="BC811" s="284"/>
      <c r="BD811" s="284"/>
      <c r="BE811" s="284"/>
      <c r="BF811" s="284"/>
      <c r="BG811" s="284"/>
      <c r="BH811" s="284"/>
      <c r="BI811" s="284"/>
      <c r="BJ811" s="284"/>
      <c r="BK811" s="284"/>
    </row>
    <row r="812" ht="14.25" customHeight="1">
      <c r="A812" s="219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5"/>
      <c r="AA812" s="225"/>
      <c r="AB812" s="225"/>
      <c r="AC812" s="225"/>
      <c r="AD812" s="225"/>
      <c r="AE812" s="225"/>
      <c r="AF812" s="225"/>
      <c r="AG812" s="220"/>
      <c r="AH812" s="220"/>
      <c r="AI812" s="220"/>
      <c r="AJ812" s="220"/>
      <c r="AK812" s="220"/>
      <c r="AL812" s="220"/>
      <c r="AM812" s="220"/>
      <c r="AN812" s="220"/>
      <c r="AO812" s="220"/>
      <c r="AP812" s="220"/>
      <c r="AQ812" s="224"/>
      <c r="AR812" s="224"/>
      <c r="AS812" s="224"/>
      <c r="AT812" s="224"/>
      <c r="AU812" s="224"/>
      <c r="AV812" s="224"/>
      <c r="AW812" s="224"/>
      <c r="AX812" s="224"/>
      <c r="AY812" s="224"/>
      <c r="AZ812" s="284"/>
      <c r="BA812" s="284"/>
      <c r="BB812" s="284"/>
      <c r="BC812" s="284"/>
      <c r="BD812" s="284"/>
      <c r="BE812" s="284"/>
      <c r="BF812" s="284"/>
      <c r="BG812" s="284"/>
      <c r="BH812" s="284"/>
      <c r="BI812" s="284"/>
      <c r="BJ812" s="284"/>
      <c r="BK812" s="284"/>
    </row>
    <row r="813" ht="14.25" customHeight="1">
      <c r="A813" s="219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5"/>
      <c r="AA813" s="225"/>
      <c r="AB813" s="225"/>
      <c r="AC813" s="225"/>
      <c r="AD813" s="225"/>
      <c r="AE813" s="225"/>
      <c r="AF813" s="225"/>
      <c r="AG813" s="220"/>
      <c r="AH813" s="220"/>
      <c r="AI813" s="220"/>
      <c r="AJ813" s="220"/>
      <c r="AK813" s="220"/>
      <c r="AL813" s="220"/>
      <c r="AM813" s="220"/>
      <c r="AN813" s="220"/>
      <c r="AO813" s="220"/>
      <c r="AP813" s="220"/>
      <c r="AQ813" s="224"/>
      <c r="AR813" s="224"/>
      <c r="AS813" s="224"/>
      <c r="AT813" s="224"/>
      <c r="AU813" s="224"/>
      <c r="AV813" s="224"/>
      <c r="AW813" s="224"/>
      <c r="AX813" s="224"/>
      <c r="AY813" s="224"/>
      <c r="AZ813" s="284"/>
      <c r="BA813" s="284"/>
      <c r="BB813" s="284"/>
      <c r="BC813" s="284"/>
      <c r="BD813" s="284"/>
      <c r="BE813" s="284"/>
      <c r="BF813" s="284"/>
      <c r="BG813" s="284"/>
      <c r="BH813" s="284"/>
      <c r="BI813" s="284"/>
      <c r="BJ813" s="284"/>
      <c r="BK813" s="284"/>
    </row>
    <row r="814" ht="14.25" customHeight="1">
      <c r="A814" s="219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5"/>
      <c r="AA814" s="225"/>
      <c r="AB814" s="225"/>
      <c r="AC814" s="225"/>
      <c r="AD814" s="225"/>
      <c r="AE814" s="225"/>
      <c r="AF814" s="225"/>
      <c r="AG814" s="220"/>
      <c r="AH814" s="220"/>
      <c r="AI814" s="220"/>
      <c r="AJ814" s="220"/>
      <c r="AK814" s="220"/>
      <c r="AL814" s="220"/>
      <c r="AM814" s="220"/>
      <c r="AN814" s="220"/>
      <c r="AO814" s="220"/>
      <c r="AP814" s="220"/>
      <c r="AQ814" s="224"/>
      <c r="AR814" s="224"/>
      <c r="AS814" s="224"/>
      <c r="AT814" s="224"/>
      <c r="AU814" s="224"/>
      <c r="AV814" s="224"/>
      <c r="AW814" s="224"/>
      <c r="AX814" s="224"/>
      <c r="AY814" s="224"/>
      <c r="AZ814" s="284"/>
      <c r="BA814" s="284"/>
      <c r="BB814" s="284"/>
      <c r="BC814" s="284"/>
      <c r="BD814" s="284"/>
      <c r="BE814" s="284"/>
      <c r="BF814" s="284"/>
      <c r="BG814" s="284"/>
      <c r="BH814" s="284"/>
      <c r="BI814" s="284"/>
      <c r="BJ814" s="284"/>
      <c r="BK814" s="284"/>
    </row>
    <row r="815" ht="14.25" customHeight="1">
      <c r="A815" s="219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5"/>
      <c r="AA815" s="225"/>
      <c r="AB815" s="225"/>
      <c r="AC815" s="225"/>
      <c r="AD815" s="225"/>
      <c r="AE815" s="225"/>
      <c r="AF815" s="225"/>
      <c r="AG815" s="220"/>
      <c r="AH815" s="220"/>
      <c r="AI815" s="220"/>
      <c r="AJ815" s="220"/>
      <c r="AK815" s="220"/>
      <c r="AL815" s="220"/>
      <c r="AM815" s="220"/>
      <c r="AN815" s="220"/>
      <c r="AO815" s="220"/>
      <c r="AP815" s="220"/>
      <c r="AQ815" s="224"/>
      <c r="AR815" s="224"/>
      <c r="AS815" s="224"/>
      <c r="AT815" s="224"/>
      <c r="AU815" s="224"/>
      <c r="AV815" s="224"/>
      <c r="AW815" s="224"/>
      <c r="AX815" s="224"/>
      <c r="AY815" s="224"/>
      <c r="AZ815" s="284"/>
      <c r="BA815" s="284"/>
      <c r="BB815" s="284"/>
      <c r="BC815" s="284"/>
      <c r="BD815" s="284"/>
      <c r="BE815" s="284"/>
      <c r="BF815" s="284"/>
      <c r="BG815" s="284"/>
      <c r="BH815" s="284"/>
      <c r="BI815" s="284"/>
      <c r="BJ815" s="284"/>
      <c r="BK815" s="284"/>
    </row>
    <row r="816" ht="14.25" customHeight="1">
      <c r="A816" s="219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5"/>
      <c r="AA816" s="225"/>
      <c r="AB816" s="225"/>
      <c r="AC816" s="225"/>
      <c r="AD816" s="225"/>
      <c r="AE816" s="225"/>
      <c r="AF816" s="225"/>
      <c r="AG816" s="220"/>
      <c r="AH816" s="220"/>
      <c r="AI816" s="220"/>
      <c r="AJ816" s="220"/>
      <c r="AK816" s="220"/>
      <c r="AL816" s="220"/>
      <c r="AM816" s="220"/>
      <c r="AN816" s="220"/>
      <c r="AO816" s="220"/>
      <c r="AP816" s="220"/>
      <c r="AQ816" s="224"/>
      <c r="AR816" s="224"/>
      <c r="AS816" s="224"/>
      <c r="AT816" s="224"/>
      <c r="AU816" s="224"/>
      <c r="AV816" s="224"/>
      <c r="AW816" s="224"/>
      <c r="AX816" s="224"/>
      <c r="AY816" s="224"/>
      <c r="AZ816" s="284"/>
      <c r="BA816" s="284"/>
      <c r="BB816" s="284"/>
      <c r="BC816" s="284"/>
      <c r="BD816" s="284"/>
      <c r="BE816" s="284"/>
      <c r="BF816" s="284"/>
      <c r="BG816" s="284"/>
      <c r="BH816" s="284"/>
      <c r="BI816" s="284"/>
      <c r="BJ816" s="284"/>
      <c r="BK816" s="284"/>
    </row>
    <row r="817" ht="14.25" customHeight="1">
      <c r="A817" s="219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5"/>
      <c r="AA817" s="225"/>
      <c r="AB817" s="225"/>
      <c r="AC817" s="225"/>
      <c r="AD817" s="225"/>
      <c r="AE817" s="225"/>
      <c r="AF817" s="225"/>
      <c r="AG817" s="220"/>
      <c r="AH817" s="220"/>
      <c r="AI817" s="220"/>
      <c r="AJ817" s="220"/>
      <c r="AK817" s="220"/>
      <c r="AL817" s="220"/>
      <c r="AM817" s="220"/>
      <c r="AN817" s="220"/>
      <c r="AO817" s="220"/>
      <c r="AP817" s="220"/>
      <c r="AQ817" s="224"/>
      <c r="AR817" s="224"/>
      <c r="AS817" s="224"/>
      <c r="AT817" s="224"/>
      <c r="AU817" s="224"/>
      <c r="AV817" s="224"/>
      <c r="AW817" s="224"/>
      <c r="AX817" s="224"/>
      <c r="AY817" s="224"/>
      <c r="AZ817" s="284"/>
      <c r="BA817" s="284"/>
      <c r="BB817" s="284"/>
      <c r="BC817" s="284"/>
      <c r="BD817" s="284"/>
      <c r="BE817" s="284"/>
      <c r="BF817" s="284"/>
      <c r="BG817" s="284"/>
      <c r="BH817" s="284"/>
      <c r="BI817" s="284"/>
      <c r="BJ817" s="284"/>
      <c r="BK817" s="284"/>
    </row>
    <row r="818" ht="14.25" customHeight="1">
      <c r="A818" s="219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5"/>
      <c r="AA818" s="225"/>
      <c r="AB818" s="225"/>
      <c r="AC818" s="225"/>
      <c r="AD818" s="225"/>
      <c r="AE818" s="225"/>
      <c r="AF818" s="225"/>
      <c r="AG818" s="220"/>
      <c r="AH818" s="220"/>
      <c r="AI818" s="220"/>
      <c r="AJ818" s="220"/>
      <c r="AK818" s="220"/>
      <c r="AL818" s="220"/>
      <c r="AM818" s="220"/>
      <c r="AN818" s="220"/>
      <c r="AO818" s="220"/>
      <c r="AP818" s="220"/>
      <c r="AQ818" s="224"/>
      <c r="AR818" s="224"/>
      <c r="AS818" s="224"/>
      <c r="AT818" s="224"/>
      <c r="AU818" s="224"/>
      <c r="AV818" s="224"/>
      <c r="AW818" s="224"/>
      <c r="AX818" s="224"/>
      <c r="AY818" s="224"/>
      <c r="AZ818" s="284"/>
      <c r="BA818" s="284"/>
      <c r="BB818" s="284"/>
      <c r="BC818" s="284"/>
      <c r="BD818" s="284"/>
      <c r="BE818" s="284"/>
      <c r="BF818" s="284"/>
      <c r="BG818" s="284"/>
      <c r="BH818" s="284"/>
      <c r="BI818" s="284"/>
      <c r="BJ818" s="284"/>
      <c r="BK818" s="284"/>
    </row>
    <row r="819" ht="14.25" customHeight="1">
      <c r="A819" s="219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5"/>
      <c r="AA819" s="225"/>
      <c r="AB819" s="225"/>
      <c r="AC819" s="225"/>
      <c r="AD819" s="225"/>
      <c r="AE819" s="225"/>
      <c r="AF819" s="225"/>
      <c r="AG819" s="220"/>
      <c r="AH819" s="220"/>
      <c r="AI819" s="220"/>
      <c r="AJ819" s="220"/>
      <c r="AK819" s="220"/>
      <c r="AL819" s="220"/>
      <c r="AM819" s="220"/>
      <c r="AN819" s="220"/>
      <c r="AO819" s="220"/>
      <c r="AP819" s="220"/>
      <c r="AQ819" s="224"/>
      <c r="AR819" s="224"/>
      <c r="AS819" s="224"/>
      <c r="AT819" s="224"/>
      <c r="AU819" s="224"/>
      <c r="AV819" s="224"/>
      <c r="AW819" s="224"/>
      <c r="AX819" s="224"/>
      <c r="AY819" s="224"/>
      <c r="AZ819" s="284"/>
      <c r="BA819" s="284"/>
      <c r="BB819" s="284"/>
      <c r="BC819" s="284"/>
      <c r="BD819" s="284"/>
      <c r="BE819" s="284"/>
      <c r="BF819" s="284"/>
      <c r="BG819" s="284"/>
      <c r="BH819" s="284"/>
      <c r="BI819" s="284"/>
      <c r="BJ819" s="284"/>
      <c r="BK819" s="284"/>
    </row>
    <row r="820" ht="14.25" customHeight="1">
      <c r="A820" s="219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5"/>
      <c r="AA820" s="225"/>
      <c r="AB820" s="225"/>
      <c r="AC820" s="225"/>
      <c r="AD820" s="225"/>
      <c r="AE820" s="225"/>
      <c r="AF820" s="225"/>
      <c r="AG820" s="220"/>
      <c r="AH820" s="220"/>
      <c r="AI820" s="220"/>
      <c r="AJ820" s="220"/>
      <c r="AK820" s="220"/>
      <c r="AL820" s="220"/>
      <c r="AM820" s="220"/>
      <c r="AN820" s="220"/>
      <c r="AO820" s="220"/>
      <c r="AP820" s="220"/>
      <c r="AQ820" s="224"/>
      <c r="AR820" s="224"/>
      <c r="AS820" s="224"/>
      <c r="AT820" s="224"/>
      <c r="AU820" s="224"/>
      <c r="AV820" s="224"/>
      <c r="AW820" s="224"/>
      <c r="AX820" s="224"/>
      <c r="AY820" s="224"/>
      <c r="AZ820" s="284"/>
      <c r="BA820" s="284"/>
      <c r="BB820" s="284"/>
      <c r="BC820" s="284"/>
      <c r="BD820" s="284"/>
      <c r="BE820" s="284"/>
      <c r="BF820" s="284"/>
      <c r="BG820" s="284"/>
      <c r="BH820" s="284"/>
      <c r="BI820" s="284"/>
      <c r="BJ820" s="284"/>
      <c r="BK820" s="284"/>
    </row>
    <row r="821" ht="14.25" customHeight="1">
      <c r="A821" s="219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5"/>
      <c r="AA821" s="225"/>
      <c r="AB821" s="225"/>
      <c r="AC821" s="225"/>
      <c r="AD821" s="225"/>
      <c r="AE821" s="225"/>
      <c r="AF821" s="225"/>
      <c r="AG821" s="220"/>
      <c r="AH821" s="220"/>
      <c r="AI821" s="220"/>
      <c r="AJ821" s="220"/>
      <c r="AK821" s="220"/>
      <c r="AL821" s="220"/>
      <c r="AM821" s="220"/>
      <c r="AN821" s="220"/>
      <c r="AO821" s="220"/>
      <c r="AP821" s="220"/>
      <c r="AQ821" s="224"/>
      <c r="AR821" s="224"/>
      <c r="AS821" s="224"/>
      <c r="AT821" s="224"/>
      <c r="AU821" s="224"/>
      <c r="AV821" s="224"/>
      <c r="AW821" s="224"/>
      <c r="AX821" s="224"/>
      <c r="AY821" s="224"/>
      <c r="AZ821" s="284"/>
      <c r="BA821" s="284"/>
      <c r="BB821" s="284"/>
      <c r="BC821" s="284"/>
      <c r="BD821" s="284"/>
      <c r="BE821" s="284"/>
      <c r="BF821" s="284"/>
      <c r="BG821" s="284"/>
      <c r="BH821" s="284"/>
      <c r="BI821" s="284"/>
      <c r="BJ821" s="284"/>
      <c r="BK821" s="284"/>
    </row>
    <row r="822" ht="14.25" customHeight="1">
      <c r="A822" s="219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5"/>
      <c r="AA822" s="225"/>
      <c r="AB822" s="225"/>
      <c r="AC822" s="225"/>
      <c r="AD822" s="225"/>
      <c r="AE822" s="225"/>
      <c r="AF822" s="225"/>
      <c r="AG822" s="220"/>
      <c r="AH822" s="220"/>
      <c r="AI822" s="220"/>
      <c r="AJ822" s="220"/>
      <c r="AK822" s="220"/>
      <c r="AL822" s="220"/>
      <c r="AM822" s="220"/>
      <c r="AN822" s="220"/>
      <c r="AO822" s="220"/>
      <c r="AP822" s="220"/>
      <c r="AQ822" s="224"/>
      <c r="AR822" s="224"/>
      <c r="AS822" s="224"/>
      <c r="AT822" s="224"/>
      <c r="AU822" s="224"/>
      <c r="AV822" s="224"/>
      <c r="AW822" s="224"/>
      <c r="AX822" s="224"/>
      <c r="AY822" s="224"/>
      <c r="AZ822" s="284"/>
      <c r="BA822" s="284"/>
      <c r="BB822" s="284"/>
      <c r="BC822" s="284"/>
      <c r="BD822" s="284"/>
      <c r="BE822" s="284"/>
      <c r="BF822" s="284"/>
      <c r="BG822" s="284"/>
      <c r="BH822" s="284"/>
      <c r="BI822" s="284"/>
      <c r="BJ822" s="284"/>
      <c r="BK822" s="284"/>
    </row>
    <row r="823" ht="14.25" customHeight="1">
      <c r="A823" s="219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5"/>
      <c r="AA823" s="225"/>
      <c r="AB823" s="225"/>
      <c r="AC823" s="225"/>
      <c r="AD823" s="225"/>
      <c r="AE823" s="225"/>
      <c r="AF823" s="225"/>
      <c r="AG823" s="220"/>
      <c r="AH823" s="220"/>
      <c r="AI823" s="220"/>
      <c r="AJ823" s="220"/>
      <c r="AK823" s="220"/>
      <c r="AL823" s="220"/>
      <c r="AM823" s="220"/>
      <c r="AN823" s="220"/>
      <c r="AO823" s="220"/>
      <c r="AP823" s="220"/>
      <c r="AQ823" s="224"/>
      <c r="AR823" s="224"/>
      <c r="AS823" s="224"/>
      <c r="AT823" s="224"/>
      <c r="AU823" s="224"/>
      <c r="AV823" s="224"/>
      <c r="AW823" s="224"/>
      <c r="AX823" s="224"/>
      <c r="AY823" s="224"/>
      <c r="AZ823" s="284"/>
      <c r="BA823" s="284"/>
      <c r="BB823" s="284"/>
      <c r="BC823" s="284"/>
      <c r="BD823" s="284"/>
      <c r="BE823" s="284"/>
      <c r="BF823" s="284"/>
      <c r="BG823" s="284"/>
      <c r="BH823" s="284"/>
      <c r="BI823" s="284"/>
      <c r="BJ823" s="284"/>
      <c r="BK823" s="284"/>
    </row>
    <row r="824" ht="14.25" customHeight="1">
      <c r="A824" s="219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5"/>
      <c r="AA824" s="225"/>
      <c r="AB824" s="225"/>
      <c r="AC824" s="225"/>
      <c r="AD824" s="225"/>
      <c r="AE824" s="225"/>
      <c r="AF824" s="225"/>
      <c r="AG824" s="220"/>
      <c r="AH824" s="220"/>
      <c r="AI824" s="220"/>
      <c r="AJ824" s="220"/>
      <c r="AK824" s="220"/>
      <c r="AL824" s="220"/>
      <c r="AM824" s="220"/>
      <c r="AN824" s="220"/>
      <c r="AO824" s="220"/>
      <c r="AP824" s="220"/>
      <c r="AQ824" s="224"/>
      <c r="AR824" s="224"/>
      <c r="AS824" s="224"/>
      <c r="AT824" s="224"/>
      <c r="AU824" s="224"/>
      <c r="AV824" s="224"/>
      <c r="AW824" s="224"/>
      <c r="AX824" s="224"/>
      <c r="AY824" s="224"/>
      <c r="AZ824" s="284"/>
      <c r="BA824" s="284"/>
      <c r="BB824" s="284"/>
      <c r="BC824" s="284"/>
      <c r="BD824" s="284"/>
      <c r="BE824" s="284"/>
      <c r="BF824" s="284"/>
      <c r="BG824" s="284"/>
      <c r="BH824" s="284"/>
      <c r="BI824" s="284"/>
      <c r="BJ824" s="284"/>
      <c r="BK824" s="284"/>
    </row>
    <row r="825" ht="14.25" customHeight="1">
      <c r="A825" s="219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5"/>
      <c r="AA825" s="225"/>
      <c r="AB825" s="225"/>
      <c r="AC825" s="225"/>
      <c r="AD825" s="225"/>
      <c r="AE825" s="225"/>
      <c r="AF825" s="225"/>
      <c r="AG825" s="220"/>
      <c r="AH825" s="220"/>
      <c r="AI825" s="220"/>
      <c r="AJ825" s="220"/>
      <c r="AK825" s="220"/>
      <c r="AL825" s="220"/>
      <c r="AM825" s="220"/>
      <c r="AN825" s="220"/>
      <c r="AO825" s="220"/>
      <c r="AP825" s="220"/>
      <c r="AQ825" s="224"/>
      <c r="AR825" s="224"/>
      <c r="AS825" s="224"/>
      <c r="AT825" s="224"/>
      <c r="AU825" s="224"/>
      <c r="AV825" s="224"/>
      <c r="AW825" s="224"/>
      <c r="AX825" s="224"/>
      <c r="AY825" s="224"/>
      <c r="AZ825" s="284"/>
      <c r="BA825" s="284"/>
      <c r="BB825" s="284"/>
      <c r="BC825" s="284"/>
      <c r="BD825" s="284"/>
      <c r="BE825" s="284"/>
      <c r="BF825" s="284"/>
      <c r="BG825" s="284"/>
      <c r="BH825" s="284"/>
      <c r="BI825" s="284"/>
      <c r="BJ825" s="284"/>
      <c r="BK825" s="284"/>
    </row>
    <row r="826" ht="14.25" customHeight="1">
      <c r="A826" s="219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5"/>
      <c r="AA826" s="225"/>
      <c r="AB826" s="225"/>
      <c r="AC826" s="225"/>
      <c r="AD826" s="225"/>
      <c r="AE826" s="225"/>
      <c r="AF826" s="225"/>
      <c r="AG826" s="220"/>
      <c r="AH826" s="220"/>
      <c r="AI826" s="220"/>
      <c r="AJ826" s="220"/>
      <c r="AK826" s="220"/>
      <c r="AL826" s="220"/>
      <c r="AM826" s="220"/>
      <c r="AN826" s="220"/>
      <c r="AO826" s="220"/>
      <c r="AP826" s="220"/>
      <c r="AQ826" s="224"/>
      <c r="AR826" s="224"/>
      <c r="AS826" s="224"/>
      <c r="AT826" s="224"/>
      <c r="AU826" s="224"/>
      <c r="AV826" s="224"/>
      <c r="AW826" s="224"/>
      <c r="AX826" s="224"/>
      <c r="AY826" s="224"/>
      <c r="AZ826" s="284"/>
      <c r="BA826" s="284"/>
      <c r="BB826" s="284"/>
      <c r="BC826" s="284"/>
      <c r="BD826" s="284"/>
      <c r="BE826" s="284"/>
      <c r="BF826" s="284"/>
      <c r="BG826" s="284"/>
      <c r="BH826" s="284"/>
      <c r="BI826" s="284"/>
      <c r="BJ826" s="284"/>
      <c r="BK826" s="284"/>
    </row>
    <row r="827" ht="14.25" customHeight="1">
      <c r="A827" s="219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5"/>
      <c r="AA827" s="225"/>
      <c r="AB827" s="225"/>
      <c r="AC827" s="225"/>
      <c r="AD827" s="225"/>
      <c r="AE827" s="225"/>
      <c r="AF827" s="225"/>
      <c r="AG827" s="220"/>
      <c r="AH827" s="220"/>
      <c r="AI827" s="220"/>
      <c r="AJ827" s="220"/>
      <c r="AK827" s="220"/>
      <c r="AL827" s="220"/>
      <c r="AM827" s="220"/>
      <c r="AN827" s="220"/>
      <c r="AO827" s="220"/>
      <c r="AP827" s="220"/>
      <c r="AQ827" s="224"/>
      <c r="AR827" s="224"/>
      <c r="AS827" s="224"/>
      <c r="AT827" s="224"/>
      <c r="AU827" s="224"/>
      <c r="AV827" s="224"/>
      <c r="AW827" s="224"/>
      <c r="AX827" s="224"/>
      <c r="AY827" s="224"/>
      <c r="AZ827" s="284"/>
      <c r="BA827" s="284"/>
      <c r="BB827" s="284"/>
      <c r="BC827" s="284"/>
      <c r="BD827" s="284"/>
      <c r="BE827" s="284"/>
      <c r="BF827" s="284"/>
      <c r="BG827" s="284"/>
      <c r="BH827" s="284"/>
      <c r="BI827" s="284"/>
      <c r="BJ827" s="284"/>
      <c r="BK827" s="284"/>
    </row>
    <row r="828" ht="14.25" customHeight="1">
      <c r="A828" s="219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5"/>
      <c r="AA828" s="225"/>
      <c r="AB828" s="225"/>
      <c r="AC828" s="225"/>
      <c r="AD828" s="225"/>
      <c r="AE828" s="225"/>
      <c r="AF828" s="225"/>
      <c r="AG828" s="220"/>
      <c r="AH828" s="220"/>
      <c r="AI828" s="220"/>
      <c r="AJ828" s="220"/>
      <c r="AK828" s="220"/>
      <c r="AL828" s="220"/>
      <c r="AM828" s="220"/>
      <c r="AN828" s="220"/>
      <c r="AO828" s="220"/>
      <c r="AP828" s="220"/>
      <c r="AQ828" s="224"/>
      <c r="AR828" s="224"/>
      <c r="AS828" s="224"/>
      <c r="AT828" s="224"/>
      <c r="AU828" s="224"/>
      <c r="AV828" s="224"/>
      <c r="AW828" s="224"/>
      <c r="AX828" s="224"/>
      <c r="AY828" s="224"/>
      <c r="AZ828" s="284"/>
      <c r="BA828" s="284"/>
      <c r="BB828" s="284"/>
      <c r="BC828" s="284"/>
      <c r="BD828" s="284"/>
      <c r="BE828" s="284"/>
      <c r="BF828" s="284"/>
      <c r="BG828" s="284"/>
      <c r="BH828" s="284"/>
      <c r="BI828" s="284"/>
      <c r="BJ828" s="284"/>
      <c r="BK828" s="284"/>
    </row>
    <row r="829" ht="14.25" customHeight="1">
      <c r="A829" s="219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5"/>
      <c r="AA829" s="225"/>
      <c r="AB829" s="225"/>
      <c r="AC829" s="225"/>
      <c r="AD829" s="225"/>
      <c r="AE829" s="225"/>
      <c r="AF829" s="225"/>
      <c r="AG829" s="220"/>
      <c r="AH829" s="220"/>
      <c r="AI829" s="220"/>
      <c r="AJ829" s="220"/>
      <c r="AK829" s="220"/>
      <c r="AL829" s="220"/>
      <c r="AM829" s="220"/>
      <c r="AN829" s="220"/>
      <c r="AO829" s="220"/>
      <c r="AP829" s="220"/>
      <c r="AQ829" s="224"/>
      <c r="AR829" s="224"/>
      <c r="AS829" s="224"/>
      <c r="AT829" s="224"/>
      <c r="AU829" s="224"/>
      <c r="AV829" s="224"/>
      <c r="AW829" s="224"/>
      <c r="AX829" s="224"/>
      <c r="AY829" s="224"/>
      <c r="AZ829" s="284"/>
      <c r="BA829" s="284"/>
      <c r="BB829" s="284"/>
      <c r="BC829" s="284"/>
      <c r="BD829" s="284"/>
      <c r="BE829" s="284"/>
      <c r="BF829" s="284"/>
      <c r="BG829" s="284"/>
      <c r="BH829" s="284"/>
      <c r="BI829" s="284"/>
      <c r="BJ829" s="284"/>
      <c r="BK829" s="284"/>
    </row>
    <row r="830" ht="14.25" customHeight="1">
      <c r="A830" s="219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5"/>
      <c r="AA830" s="225"/>
      <c r="AB830" s="225"/>
      <c r="AC830" s="225"/>
      <c r="AD830" s="225"/>
      <c r="AE830" s="225"/>
      <c r="AF830" s="225"/>
      <c r="AG830" s="220"/>
      <c r="AH830" s="220"/>
      <c r="AI830" s="220"/>
      <c r="AJ830" s="220"/>
      <c r="AK830" s="220"/>
      <c r="AL830" s="220"/>
      <c r="AM830" s="220"/>
      <c r="AN830" s="220"/>
      <c r="AO830" s="220"/>
      <c r="AP830" s="220"/>
      <c r="AQ830" s="224"/>
      <c r="AR830" s="224"/>
      <c r="AS830" s="224"/>
      <c r="AT830" s="224"/>
      <c r="AU830" s="224"/>
      <c r="AV830" s="224"/>
      <c r="AW830" s="224"/>
      <c r="AX830" s="224"/>
      <c r="AY830" s="224"/>
      <c r="AZ830" s="284"/>
      <c r="BA830" s="284"/>
      <c r="BB830" s="284"/>
      <c r="BC830" s="284"/>
      <c r="BD830" s="284"/>
      <c r="BE830" s="284"/>
      <c r="BF830" s="284"/>
      <c r="BG830" s="284"/>
      <c r="BH830" s="284"/>
      <c r="BI830" s="284"/>
      <c r="BJ830" s="284"/>
      <c r="BK830" s="284"/>
    </row>
    <row r="831" ht="14.25" customHeight="1">
      <c r="A831" s="219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5"/>
      <c r="AA831" s="225"/>
      <c r="AB831" s="225"/>
      <c r="AC831" s="225"/>
      <c r="AD831" s="225"/>
      <c r="AE831" s="225"/>
      <c r="AF831" s="225"/>
      <c r="AG831" s="220"/>
      <c r="AH831" s="220"/>
      <c r="AI831" s="220"/>
      <c r="AJ831" s="220"/>
      <c r="AK831" s="220"/>
      <c r="AL831" s="220"/>
      <c r="AM831" s="220"/>
      <c r="AN831" s="220"/>
      <c r="AO831" s="220"/>
      <c r="AP831" s="220"/>
      <c r="AQ831" s="224"/>
      <c r="AR831" s="224"/>
      <c r="AS831" s="224"/>
      <c r="AT831" s="224"/>
      <c r="AU831" s="224"/>
      <c r="AV831" s="224"/>
      <c r="AW831" s="224"/>
      <c r="AX831" s="224"/>
      <c r="AY831" s="224"/>
      <c r="AZ831" s="284"/>
      <c r="BA831" s="284"/>
      <c r="BB831" s="284"/>
      <c r="BC831" s="284"/>
      <c r="BD831" s="284"/>
      <c r="BE831" s="284"/>
      <c r="BF831" s="284"/>
      <c r="BG831" s="284"/>
      <c r="BH831" s="284"/>
      <c r="BI831" s="284"/>
      <c r="BJ831" s="284"/>
      <c r="BK831" s="284"/>
    </row>
    <row r="832" ht="14.25" customHeight="1">
      <c r="A832" s="219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5"/>
      <c r="AA832" s="225"/>
      <c r="AB832" s="225"/>
      <c r="AC832" s="225"/>
      <c r="AD832" s="225"/>
      <c r="AE832" s="225"/>
      <c r="AF832" s="225"/>
      <c r="AG832" s="220"/>
      <c r="AH832" s="220"/>
      <c r="AI832" s="220"/>
      <c r="AJ832" s="220"/>
      <c r="AK832" s="220"/>
      <c r="AL832" s="220"/>
      <c r="AM832" s="220"/>
      <c r="AN832" s="220"/>
      <c r="AO832" s="220"/>
      <c r="AP832" s="220"/>
      <c r="AQ832" s="224"/>
      <c r="AR832" s="224"/>
      <c r="AS832" s="224"/>
      <c r="AT832" s="224"/>
      <c r="AU832" s="224"/>
      <c r="AV832" s="224"/>
      <c r="AW832" s="224"/>
      <c r="AX832" s="224"/>
      <c r="AY832" s="224"/>
      <c r="AZ832" s="284"/>
      <c r="BA832" s="284"/>
      <c r="BB832" s="284"/>
      <c r="BC832" s="284"/>
      <c r="BD832" s="284"/>
      <c r="BE832" s="284"/>
      <c r="BF832" s="284"/>
      <c r="BG832" s="284"/>
      <c r="BH832" s="284"/>
      <c r="BI832" s="284"/>
      <c r="BJ832" s="284"/>
      <c r="BK832" s="284"/>
    </row>
    <row r="833" ht="14.25" customHeight="1">
      <c r="A833" s="219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5"/>
      <c r="AA833" s="225"/>
      <c r="AB833" s="225"/>
      <c r="AC833" s="225"/>
      <c r="AD833" s="225"/>
      <c r="AE833" s="225"/>
      <c r="AF833" s="225"/>
      <c r="AG833" s="220"/>
      <c r="AH833" s="220"/>
      <c r="AI833" s="220"/>
      <c r="AJ833" s="220"/>
      <c r="AK833" s="220"/>
      <c r="AL833" s="220"/>
      <c r="AM833" s="220"/>
      <c r="AN833" s="220"/>
      <c r="AO833" s="220"/>
      <c r="AP833" s="220"/>
      <c r="AQ833" s="224"/>
      <c r="AR833" s="224"/>
      <c r="AS833" s="224"/>
      <c r="AT833" s="224"/>
      <c r="AU833" s="224"/>
      <c r="AV833" s="224"/>
      <c r="AW833" s="224"/>
      <c r="AX833" s="224"/>
      <c r="AY833" s="224"/>
      <c r="AZ833" s="284"/>
      <c r="BA833" s="284"/>
      <c r="BB833" s="284"/>
      <c r="BC833" s="284"/>
      <c r="BD833" s="284"/>
      <c r="BE833" s="284"/>
      <c r="BF833" s="284"/>
      <c r="BG833" s="284"/>
      <c r="BH833" s="284"/>
      <c r="BI833" s="284"/>
      <c r="BJ833" s="284"/>
      <c r="BK833" s="284"/>
    </row>
    <row r="834" ht="14.25" customHeight="1">
      <c r="A834" s="219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5"/>
      <c r="AA834" s="225"/>
      <c r="AB834" s="225"/>
      <c r="AC834" s="225"/>
      <c r="AD834" s="225"/>
      <c r="AE834" s="225"/>
      <c r="AF834" s="225"/>
      <c r="AG834" s="220"/>
      <c r="AH834" s="220"/>
      <c r="AI834" s="220"/>
      <c r="AJ834" s="220"/>
      <c r="AK834" s="220"/>
      <c r="AL834" s="220"/>
      <c r="AM834" s="220"/>
      <c r="AN834" s="220"/>
      <c r="AO834" s="220"/>
      <c r="AP834" s="220"/>
      <c r="AQ834" s="224"/>
      <c r="AR834" s="224"/>
      <c r="AS834" s="224"/>
      <c r="AT834" s="224"/>
      <c r="AU834" s="224"/>
      <c r="AV834" s="224"/>
      <c r="AW834" s="224"/>
      <c r="AX834" s="224"/>
      <c r="AY834" s="224"/>
      <c r="AZ834" s="284"/>
      <c r="BA834" s="284"/>
      <c r="BB834" s="284"/>
      <c r="BC834" s="284"/>
      <c r="BD834" s="284"/>
      <c r="BE834" s="284"/>
      <c r="BF834" s="284"/>
      <c r="BG834" s="284"/>
      <c r="BH834" s="284"/>
      <c r="BI834" s="284"/>
      <c r="BJ834" s="284"/>
      <c r="BK834" s="284"/>
    </row>
    <row r="835" ht="14.25" customHeight="1">
      <c r="A835" s="219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5"/>
      <c r="AA835" s="225"/>
      <c r="AB835" s="225"/>
      <c r="AC835" s="225"/>
      <c r="AD835" s="225"/>
      <c r="AE835" s="225"/>
      <c r="AF835" s="225"/>
      <c r="AG835" s="220"/>
      <c r="AH835" s="220"/>
      <c r="AI835" s="220"/>
      <c r="AJ835" s="220"/>
      <c r="AK835" s="220"/>
      <c r="AL835" s="220"/>
      <c r="AM835" s="220"/>
      <c r="AN835" s="220"/>
      <c r="AO835" s="220"/>
      <c r="AP835" s="220"/>
      <c r="AQ835" s="224"/>
      <c r="AR835" s="224"/>
      <c r="AS835" s="224"/>
      <c r="AT835" s="224"/>
      <c r="AU835" s="224"/>
      <c r="AV835" s="224"/>
      <c r="AW835" s="224"/>
      <c r="AX835" s="224"/>
      <c r="AY835" s="224"/>
      <c r="AZ835" s="284"/>
      <c r="BA835" s="284"/>
      <c r="BB835" s="284"/>
      <c r="BC835" s="284"/>
      <c r="BD835" s="284"/>
      <c r="BE835" s="284"/>
      <c r="BF835" s="284"/>
      <c r="BG835" s="284"/>
      <c r="BH835" s="284"/>
      <c r="BI835" s="284"/>
      <c r="BJ835" s="284"/>
      <c r="BK835" s="284"/>
    </row>
    <row r="836" ht="14.25" customHeight="1">
      <c r="A836" s="219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5"/>
      <c r="AA836" s="225"/>
      <c r="AB836" s="225"/>
      <c r="AC836" s="225"/>
      <c r="AD836" s="225"/>
      <c r="AE836" s="225"/>
      <c r="AF836" s="225"/>
      <c r="AG836" s="220"/>
      <c r="AH836" s="220"/>
      <c r="AI836" s="220"/>
      <c r="AJ836" s="220"/>
      <c r="AK836" s="220"/>
      <c r="AL836" s="220"/>
      <c r="AM836" s="220"/>
      <c r="AN836" s="220"/>
      <c r="AO836" s="220"/>
      <c r="AP836" s="220"/>
      <c r="AQ836" s="224"/>
      <c r="AR836" s="224"/>
      <c r="AS836" s="224"/>
      <c r="AT836" s="224"/>
      <c r="AU836" s="224"/>
      <c r="AV836" s="224"/>
      <c r="AW836" s="224"/>
      <c r="AX836" s="224"/>
      <c r="AY836" s="224"/>
      <c r="AZ836" s="284"/>
      <c r="BA836" s="284"/>
      <c r="BB836" s="284"/>
      <c r="BC836" s="284"/>
      <c r="BD836" s="284"/>
      <c r="BE836" s="284"/>
      <c r="BF836" s="284"/>
      <c r="BG836" s="284"/>
      <c r="BH836" s="284"/>
      <c r="BI836" s="284"/>
      <c r="BJ836" s="284"/>
      <c r="BK836" s="284"/>
    </row>
    <row r="837" ht="14.25" customHeight="1">
      <c r="A837" s="219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5"/>
      <c r="AA837" s="225"/>
      <c r="AB837" s="225"/>
      <c r="AC837" s="225"/>
      <c r="AD837" s="225"/>
      <c r="AE837" s="225"/>
      <c r="AF837" s="225"/>
      <c r="AG837" s="220"/>
      <c r="AH837" s="220"/>
      <c r="AI837" s="220"/>
      <c r="AJ837" s="220"/>
      <c r="AK837" s="220"/>
      <c r="AL837" s="220"/>
      <c r="AM837" s="220"/>
      <c r="AN837" s="220"/>
      <c r="AO837" s="220"/>
      <c r="AP837" s="220"/>
      <c r="AQ837" s="224"/>
      <c r="AR837" s="224"/>
      <c r="AS837" s="224"/>
      <c r="AT837" s="224"/>
      <c r="AU837" s="224"/>
      <c r="AV837" s="224"/>
      <c r="AW837" s="224"/>
      <c r="AX837" s="224"/>
      <c r="AY837" s="224"/>
      <c r="AZ837" s="284"/>
      <c r="BA837" s="284"/>
      <c r="BB837" s="284"/>
      <c r="BC837" s="284"/>
      <c r="BD837" s="284"/>
      <c r="BE837" s="284"/>
      <c r="BF837" s="284"/>
      <c r="BG837" s="284"/>
      <c r="BH837" s="284"/>
      <c r="BI837" s="284"/>
      <c r="BJ837" s="284"/>
      <c r="BK837" s="284"/>
    </row>
    <row r="838" ht="14.25" customHeight="1">
      <c r="A838" s="219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5"/>
      <c r="AA838" s="225"/>
      <c r="AB838" s="225"/>
      <c r="AC838" s="225"/>
      <c r="AD838" s="225"/>
      <c r="AE838" s="225"/>
      <c r="AF838" s="225"/>
      <c r="AG838" s="220"/>
      <c r="AH838" s="220"/>
      <c r="AI838" s="220"/>
      <c r="AJ838" s="220"/>
      <c r="AK838" s="220"/>
      <c r="AL838" s="220"/>
      <c r="AM838" s="220"/>
      <c r="AN838" s="220"/>
      <c r="AO838" s="220"/>
      <c r="AP838" s="220"/>
      <c r="AQ838" s="224"/>
      <c r="AR838" s="224"/>
      <c r="AS838" s="224"/>
      <c r="AT838" s="224"/>
      <c r="AU838" s="224"/>
      <c r="AV838" s="224"/>
      <c r="AW838" s="224"/>
      <c r="AX838" s="224"/>
      <c r="AY838" s="224"/>
      <c r="AZ838" s="284"/>
      <c r="BA838" s="284"/>
      <c r="BB838" s="284"/>
      <c r="BC838" s="284"/>
      <c r="BD838" s="284"/>
      <c r="BE838" s="284"/>
      <c r="BF838" s="284"/>
      <c r="BG838" s="284"/>
      <c r="BH838" s="284"/>
      <c r="BI838" s="284"/>
      <c r="BJ838" s="284"/>
      <c r="BK838" s="284"/>
    </row>
    <row r="839" ht="14.25" customHeight="1">
      <c r="A839" s="219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5"/>
      <c r="AA839" s="225"/>
      <c r="AB839" s="225"/>
      <c r="AC839" s="225"/>
      <c r="AD839" s="225"/>
      <c r="AE839" s="225"/>
      <c r="AF839" s="225"/>
      <c r="AG839" s="220"/>
      <c r="AH839" s="220"/>
      <c r="AI839" s="220"/>
      <c r="AJ839" s="220"/>
      <c r="AK839" s="220"/>
      <c r="AL839" s="220"/>
      <c r="AM839" s="220"/>
      <c r="AN839" s="220"/>
      <c r="AO839" s="220"/>
      <c r="AP839" s="220"/>
      <c r="AQ839" s="224"/>
      <c r="AR839" s="224"/>
      <c r="AS839" s="224"/>
      <c r="AT839" s="224"/>
      <c r="AU839" s="224"/>
      <c r="AV839" s="224"/>
      <c r="AW839" s="224"/>
      <c r="AX839" s="224"/>
      <c r="AY839" s="224"/>
      <c r="AZ839" s="284"/>
      <c r="BA839" s="284"/>
      <c r="BB839" s="284"/>
      <c r="BC839" s="284"/>
      <c r="BD839" s="284"/>
      <c r="BE839" s="284"/>
      <c r="BF839" s="284"/>
      <c r="BG839" s="284"/>
      <c r="BH839" s="284"/>
      <c r="BI839" s="284"/>
      <c r="BJ839" s="284"/>
      <c r="BK839" s="284"/>
    </row>
    <row r="840" ht="14.25" customHeight="1">
      <c r="A840" s="219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5"/>
      <c r="AA840" s="225"/>
      <c r="AB840" s="225"/>
      <c r="AC840" s="225"/>
      <c r="AD840" s="225"/>
      <c r="AE840" s="225"/>
      <c r="AF840" s="225"/>
      <c r="AG840" s="220"/>
      <c r="AH840" s="220"/>
      <c r="AI840" s="220"/>
      <c r="AJ840" s="220"/>
      <c r="AK840" s="220"/>
      <c r="AL840" s="220"/>
      <c r="AM840" s="220"/>
      <c r="AN840" s="220"/>
      <c r="AO840" s="220"/>
      <c r="AP840" s="220"/>
      <c r="AQ840" s="224"/>
      <c r="AR840" s="224"/>
      <c r="AS840" s="224"/>
      <c r="AT840" s="224"/>
      <c r="AU840" s="224"/>
      <c r="AV840" s="224"/>
      <c r="AW840" s="224"/>
      <c r="AX840" s="224"/>
      <c r="AY840" s="224"/>
      <c r="AZ840" s="284"/>
      <c r="BA840" s="284"/>
      <c r="BB840" s="284"/>
      <c r="BC840" s="284"/>
      <c r="BD840" s="284"/>
      <c r="BE840" s="284"/>
      <c r="BF840" s="284"/>
      <c r="BG840" s="284"/>
      <c r="BH840" s="284"/>
      <c r="BI840" s="284"/>
      <c r="BJ840" s="284"/>
      <c r="BK840" s="284"/>
    </row>
    <row r="841" ht="14.25" customHeight="1">
      <c r="A841" s="219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5"/>
      <c r="AA841" s="225"/>
      <c r="AB841" s="225"/>
      <c r="AC841" s="225"/>
      <c r="AD841" s="225"/>
      <c r="AE841" s="225"/>
      <c r="AF841" s="225"/>
      <c r="AG841" s="220"/>
      <c r="AH841" s="220"/>
      <c r="AI841" s="220"/>
      <c r="AJ841" s="220"/>
      <c r="AK841" s="220"/>
      <c r="AL841" s="220"/>
      <c r="AM841" s="220"/>
      <c r="AN841" s="220"/>
      <c r="AO841" s="220"/>
      <c r="AP841" s="220"/>
      <c r="AQ841" s="224"/>
      <c r="AR841" s="224"/>
      <c r="AS841" s="224"/>
      <c r="AT841" s="224"/>
      <c r="AU841" s="224"/>
      <c r="AV841" s="224"/>
      <c r="AW841" s="224"/>
      <c r="AX841" s="224"/>
      <c r="AY841" s="224"/>
      <c r="AZ841" s="284"/>
      <c r="BA841" s="284"/>
      <c r="BB841" s="284"/>
      <c r="BC841" s="284"/>
      <c r="BD841" s="284"/>
      <c r="BE841" s="284"/>
      <c r="BF841" s="284"/>
      <c r="BG841" s="284"/>
      <c r="BH841" s="284"/>
      <c r="BI841" s="284"/>
      <c r="BJ841" s="284"/>
      <c r="BK841" s="284"/>
    </row>
    <row r="842" ht="14.25" customHeight="1">
      <c r="A842" s="219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5"/>
      <c r="AA842" s="225"/>
      <c r="AB842" s="225"/>
      <c r="AC842" s="225"/>
      <c r="AD842" s="225"/>
      <c r="AE842" s="225"/>
      <c r="AF842" s="225"/>
      <c r="AG842" s="220"/>
      <c r="AH842" s="220"/>
      <c r="AI842" s="220"/>
      <c r="AJ842" s="220"/>
      <c r="AK842" s="220"/>
      <c r="AL842" s="220"/>
      <c r="AM842" s="220"/>
      <c r="AN842" s="220"/>
      <c r="AO842" s="220"/>
      <c r="AP842" s="220"/>
      <c r="AQ842" s="224"/>
      <c r="AR842" s="224"/>
      <c r="AS842" s="224"/>
      <c r="AT842" s="224"/>
      <c r="AU842" s="224"/>
      <c r="AV842" s="224"/>
      <c r="AW842" s="224"/>
      <c r="AX842" s="224"/>
      <c r="AY842" s="224"/>
      <c r="AZ842" s="284"/>
      <c r="BA842" s="284"/>
      <c r="BB842" s="284"/>
      <c r="BC842" s="284"/>
      <c r="BD842" s="284"/>
      <c r="BE842" s="284"/>
      <c r="BF842" s="284"/>
      <c r="BG842" s="284"/>
      <c r="BH842" s="284"/>
      <c r="BI842" s="284"/>
      <c r="BJ842" s="284"/>
      <c r="BK842" s="284"/>
    </row>
    <row r="843" ht="14.25" customHeight="1">
      <c r="A843" s="219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5"/>
      <c r="AA843" s="225"/>
      <c r="AB843" s="225"/>
      <c r="AC843" s="225"/>
      <c r="AD843" s="225"/>
      <c r="AE843" s="225"/>
      <c r="AF843" s="225"/>
      <c r="AG843" s="220"/>
      <c r="AH843" s="220"/>
      <c r="AI843" s="220"/>
      <c r="AJ843" s="220"/>
      <c r="AK843" s="220"/>
      <c r="AL843" s="220"/>
      <c r="AM843" s="220"/>
      <c r="AN843" s="220"/>
      <c r="AO843" s="220"/>
      <c r="AP843" s="220"/>
      <c r="AQ843" s="224"/>
      <c r="AR843" s="224"/>
      <c r="AS843" s="224"/>
      <c r="AT843" s="224"/>
      <c r="AU843" s="224"/>
      <c r="AV843" s="224"/>
      <c r="AW843" s="224"/>
      <c r="AX843" s="224"/>
      <c r="AY843" s="224"/>
      <c r="AZ843" s="284"/>
      <c r="BA843" s="284"/>
      <c r="BB843" s="284"/>
      <c r="BC843" s="284"/>
      <c r="BD843" s="284"/>
      <c r="BE843" s="284"/>
      <c r="BF843" s="284"/>
      <c r="BG843" s="284"/>
      <c r="BH843" s="284"/>
      <c r="BI843" s="284"/>
      <c r="BJ843" s="284"/>
      <c r="BK843" s="284"/>
    </row>
    <row r="844" ht="14.25" customHeight="1">
      <c r="A844" s="219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5"/>
      <c r="AA844" s="225"/>
      <c r="AB844" s="225"/>
      <c r="AC844" s="225"/>
      <c r="AD844" s="225"/>
      <c r="AE844" s="225"/>
      <c r="AF844" s="225"/>
      <c r="AG844" s="220"/>
      <c r="AH844" s="220"/>
      <c r="AI844" s="220"/>
      <c r="AJ844" s="220"/>
      <c r="AK844" s="220"/>
      <c r="AL844" s="220"/>
      <c r="AM844" s="220"/>
      <c r="AN844" s="220"/>
      <c r="AO844" s="220"/>
      <c r="AP844" s="220"/>
      <c r="AQ844" s="224"/>
      <c r="AR844" s="224"/>
      <c r="AS844" s="224"/>
      <c r="AT844" s="224"/>
      <c r="AU844" s="224"/>
      <c r="AV844" s="224"/>
      <c r="AW844" s="224"/>
      <c r="AX844" s="224"/>
      <c r="AY844" s="224"/>
      <c r="AZ844" s="284"/>
      <c r="BA844" s="284"/>
      <c r="BB844" s="284"/>
      <c r="BC844" s="284"/>
      <c r="BD844" s="284"/>
      <c r="BE844" s="284"/>
      <c r="BF844" s="284"/>
      <c r="BG844" s="284"/>
      <c r="BH844" s="284"/>
      <c r="BI844" s="284"/>
      <c r="BJ844" s="284"/>
      <c r="BK844" s="284"/>
    </row>
    <row r="845" ht="14.25" customHeight="1">
      <c r="A845" s="219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5"/>
      <c r="AA845" s="225"/>
      <c r="AB845" s="225"/>
      <c r="AC845" s="225"/>
      <c r="AD845" s="225"/>
      <c r="AE845" s="225"/>
      <c r="AF845" s="225"/>
      <c r="AG845" s="220"/>
      <c r="AH845" s="220"/>
      <c r="AI845" s="220"/>
      <c r="AJ845" s="220"/>
      <c r="AK845" s="220"/>
      <c r="AL845" s="220"/>
      <c r="AM845" s="220"/>
      <c r="AN845" s="220"/>
      <c r="AO845" s="220"/>
      <c r="AP845" s="220"/>
      <c r="AQ845" s="224"/>
      <c r="AR845" s="224"/>
      <c r="AS845" s="224"/>
      <c r="AT845" s="224"/>
      <c r="AU845" s="224"/>
      <c r="AV845" s="224"/>
      <c r="AW845" s="224"/>
      <c r="AX845" s="224"/>
      <c r="AY845" s="224"/>
      <c r="AZ845" s="284"/>
      <c r="BA845" s="284"/>
      <c r="BB845" s="284"/>
      <c r="BC845" s="284"/>
      <c r="BD845" s="284"/>
      <c r="BE845" s="284"/>
      <c r="BF845" s="284"/>
      <c r="BG845" s="284"/>
      <c r="BH845" s="284"/>
      <c r="BI845" s="284"/>
      <c r="BJ845" s="284"/>
      <c r="BK845" s="284"/>
    </row>
    <row r="846" ht="14.25" customHeight="1">
      <c r="A846" s="219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5"/>
      <c r="AA846" s="225"/>
      <c r="AB846" s="225"/>
      <c r="AC846" s="225"/>
      <c r="AD846" s="225"/>
      <c r="AE846" s="225"/>
      <c r="AF846" s="225"/>
      <c r="AG846" s="220"/>
      <c r="AH846" s="220"/>
      <c r="AI846" s="220"/>
      <c r="AJ846" s="220"/>
      <c r="AK846" s="220"/>
      <c r="AL846" s="220"/>
      <c r="AM846" s="220"/>
      <c r="AN846" s="220"/>
      <c r="AO846" s="220"/>
      <c r="AP846" s="220"/>
      <c r="AQ846" s="224"/>
      <c r="AR846" s="224"/>
      <c r="AS846" s="224"/>
      <c r="AT846" s="224"/>
      <c r="AU846" s="224"/>
      <c r="AV846" s="224"/>
      <c r="AW846" s="224"/>
      <c r="AX846" s="224"/>
      <c r="AY846" s="224"/>
      <c r="AZ846" s="284"/>
      <c r="BA846" s="284"/>
      <c r="BB846" s="284"/>
      <c r="BC846" s="284"/>
      <c r="BD846" s="284"/>
      <c r="BE846" s="284"/>
      <c r="BF846" s="284"/>
      <c r="BG846" s="284"/>
      <c r="BH846" s="284"/>
      <c r="BI846" s="284"/>
      <c r="BJ846" s="284"/>
      <c r="BK846" s="284"/>
    </row>
    <row r="847" ht="14.25" customHeight="1">
      <c r="A847" s="219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5"/>
      <c r="AA847" s="225"/>
      <c r="AB847" s="225"/>
      <c r="AC847" s="225"/>
      <c r="AD847" s="225"/>
      <c r="AE847" s="225"/>
      <c r="AF847" s="225"/>
      <c r="AG847" s="220"/>
      <c r="AH847" s="220"/>
      <c r="AI847" s="220"/>
      <c r="AJ847" s="220"/>
      <c r="AK847" s="220"/>
      <c r="AL847" s="220"/>
      <c r="AM847" s="220"/>
      <c r="AN847" s="220"/>
      <c r="AO847" s="220"/>
      <c r="AP847" s="220"/>
      <c r="AQ847" s="224"/>
      <c r="AR847" s="224"/>
      <c r="AS847" s="224"/>
      <c r="AT847" s="224"/>
      <c r="AU847" s="224"/>
      <c r="AV847" s="224"/>
      <c r="AW847" s="224"/>
      <c r="AX847" s="224"/>
      <c r="AY847" s="224"/>
      <c r="AZ847" s="284"/>
      <c r="BA847" s="284"/>
      <c r="BB847" s="284"/>
      <c r="BC847" s="284"/>
      <c r="BD847" s="284"/>
      <c r="BE847" s="284"/>
      <c r="BF847" s="284"/>
      <c r="BG847" s="284"/>
      <c r="BH847" s="284"/>
      <c r="BI847" s="284"/>
      <c r="BJ847" s="284"/>
      <c r="BK847" s="284"/>
    </row>
    <row r="848" ht="14.25" customHeight="1">
      <c r="A848" s="219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5"/>
      <c r="AA848" s="225"/>
      <c r="AB848" s="225"/>
      <c r="AC848" s="225"/>
      <c r="AD848" s="225"/>
      <c r="AE848" s="225"/>
      <c r="AF848" s="225"/>
      <c r="AG848" s="220"/>
      <c r="AH848" s="220"/>
      <c r="AI848" s="220"/>
      <c r="AJ848" s="220"/>
      <c r="AK848" s="220"/>
      <c r="AL848" s="220"/>
      <c r="AM848" s="220"/>
      <c r="AN848" s="220"/>
      <c r="AO848" s="220"/>
      <c r="AP848" s="220"/>
      <c r="AQ848" s="224"/>
      <c r="AR848" s="224"/>
      <c r="AS848" s="224"/>
      <c r="AT848" s="224"/>
      <c r="AU848" s="224"/>
      <c r="AV848" s="224"/>
      <c r="AW848" s="224"/>
      <c r="AX848" s="224"/>
      <c r="AY848" s="224"/>
      <c r="AZ848" s="284"/>
      <c r="BA848" s="284"/>
      <c r="BB848" s="284"/>
      <c r="BC848" s="284"/>
      <c r="BD848" s="284"/>
      <c r="BE848" s="284"/>
      <c r="BF848" s="284"/>
      <c r="BG848" s="284"/>
      <c r="BH848" s="284"/>
      <c r="BI848" s="284"/>
      <c r="BJ848" s="284"/>
      <c r="BK848" s="284"/>
    </row>
    <row r="849" ht="14.25" customHeight="1">
      <c r="A849" s="219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5"/>
      <c r="AA849" s="225"/>
      <c r="AB849" s="225"/>
      <c r="AC849" s="225"/>
      <c r="AD849" s="225"/>
      <c r="AE849" s="225"/>
      <c r="AF849" s="225"/>
      <c r="AG849" s="220"/>
      <c r="AH849" s="220"/>
      <c r="AI849" s="220"/>
      <c r="AJ849" s="220"/>
      <c r="AK849" s="220"/>
      <c r="AL849" s="220"/>
      <c r="AM849" s="220"/>
      <c r="AN849" s="220"/>
      <c r="AO849" s="220"/>
      <c r="AP849" s="220"/>
      <c r="AQ849" s="224"/>
      <c r="AR849" s="224"/>
      <c r="AS849" s="224"/>
      <c r="AT849" s="224"/>
      <c r="AU849" s="224"/>
      <c r="AV849" s="224"/>
      <c r="AW849" s="224"/>
      <c r="AX849" s="224"/>
      <c r="AY849" s="224"/>
      <c r="AZ849" s="284"/>
      <c r="BA849" s="284"/>
      <c r="BB849" s="284"/>
      <c r="BC849" s="284"/>
      <c r="BD849" s="284"/>
      <c r="BE849" s="284"/>
      <c r="BF849" s="284"/>
      <c r="BG849" s="284"/>
      <c r="BH849" s="284"/>
      <c r="BI849" s="284"/>
      <c r="BJ849" s="284"/>
      <c r="BK849" s="284"/>
    </row>
    <row r="850" ht="14.25" customHeight="1">
      <c r="A850" s="219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5"/>
      <c r="AA850" s="225"/>
      <c r="AB850" s="225"/>
      <c r="AC850" s="225"/>
      <c r="AD850" s="225"/>
      <c r="AE850" s="225"/>
      <c r="AF850" s="225"/>
      <c r="AG850" s="220"/>
      <c r="AH850" s="220"/>
      <c r="AI850" s="220"/>
      <c r="AJ850" s="220"/>
      <c r="AK850" s="220"/>
      <c r="AL850" s="220"/>
      <c r="AM850" s="220"/>
      <c r="AN850" s="220"/>
      <c r="AO850" s="220"/>
      <c r="AP850" s="220"/>
      <c r="AQ850" s="224"/>
      <c r="AR850" s="224"/>
      <c r="AS850" s="224"/>
      <c r="AT850" s="224"/>
      <c r="AU850" s="224"/>
      <c r="AV850" s="224"/>
      <c r="AW850" s="224"/>
      <c r="AX850" s="224"/>
      <c r="AY850" s="224"/>
      <c r="AZ850" s="284"/>
      <c r="BA850" s="284"/>
      <c r="BB850" s="284"/>
      <c r="BC850" s="284"/>
      <c r="BD850" s="284"/>
      <c r="BE850" s="284"/>
      <c r="BF850" s="284"/>
      <c r="BG850" s="284"/>
      <c r="BH850" s="284"/>
      <c r="BI850" s="284"/>
      <c r="BJ850" s="284"/>
      <c r="BK850" s="284"/>
    </row>
    <row r="851" ht="14.25" customHeight="1">
      <c r="A851" s="219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5"/>
      <c r="AA851" s="225"/>
      <c r="AB851" s="225"/>
      <c r="AC851" s="225"/>
      <c r="AD851" s="225"/>
      <c r="AE851" s="225"/>
      <c r="AF851" s="225"/>
      <c r="AG851" s="220"/>
      <c r="AH851" s="220"/>
      <c r="AI851" s="220"/>
      <c r="AJ851" s="220"/>
      <c r="AK851" s="220"/>
      <c r="AL851" s="220"/>
      <c r="AM851" s="220"/>
      <c r="AN851" s="220"/>
      <c r="AO851" s="220"/>
      <c r="AP851" s="220"/>
      <c r="AQ851" s="224"/>
      <c r="AR851" s="224"/>
      <c r="AS851" s="224"/>
      <c r="AT851" s="224"/>
      <c r="AU851" s="224"/>
      <c r="AV851" s="224"/>
      <c r="AW851" s="224"/>
      <c r="AX851" s="224"/>
      <c r="AY851" s="224"/>
      <c r="AZ851" s="284"/>
      <c r="BA851" s="284"/>
      <c r="BB851" s="284"/>
      <c r="BC851" s="284"/>
      <c r="BD851" s="284"/>
      <c r="BE851" s="284"/>
      <c r="BF851" s="284"/>
      <c r="BG851" s="284"/>
      <c r="BH851" s="284"/>
      <c r="BI851" s="284"/>
      <c r="BJ851" s="284"/>
      <c r="BK851" s="284"/>
    </row>
    <row r="852" ht="14.25" customHeight="1">
      <c r="A852" s="219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5"/>
      <c r="AA852" s="225"/>
      <c r="AB852" s="225"/>
      <c r="AC852" s="225"/>
      <c r="AD852" s="225"/>
      <c r="AE852" s="225"/>
      <c r="AF852" s="225"/>
      <c r="AG852" s="220"/>
      <c r="AH852" s="220"/>
      <c r="AI852" s="220"/>
      <c r="AJ852" s="220"/>
      <c r="AK852" s="220"/>
      <c r="AL852" s="220"/>
      <c r="AM852" s="220"/>
      <c r="AN852" s="220"/>
      <c r="AO852" s="220"/>
      <c r="AP852" s="220"/>
      <c r="AQ852" s="224"/>
      <c r="AR852" s="224"/>
      <c r="AS852" s="224"/>
      <c r="AT852" s="224"/>
      <c r="AU852" s="224"/>
      <c r="AV852" s="224"/>
      <c r="AW852" s="224"/>
      <c r="AX852" s="224"/>
      <c r="AY852" s="224"/>
      <c r="AZ852" s="284"/>
      <c r="BA852" s="284"/>
      <c r="BB852" s="284"/>
      <c r="BC852" s="284"/>
      <c r="BD852" s="284"/>
      <c r="BE852" s="284"/>
      <c r="BF852" s="284"/>
      <c r="BG852" s="284"/>
      <c r="BH852" s="284"/>
      <c r="BI852" s="284"/>
      <c r="BJ852" s="284"/>
      <c r="BK852" s="284"/>
    </row>
    <row r="853" ht="14.25" customHeight="1">
      <c r="A853" s="219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5"/>
      <c r="AA853" s="225"/>
      <c r="AB853" s="225"/>
      <c r="AC853" s="225"/>
      <c r="AD853" s="225"/>
      <c r="AE853" s="225"/>
      <c r="AF853" s="225"/>
      <c r="AG853" s="220"/>
      <c r="AH853" s="220"/>
      <c r="AI853" s="220"/>
      <c r="AJ853" s="220"/>
      <c r="AK853" s="220"/>
      <c r="AL853" s="220"/>
      <c r="AM853" s="220"/>
      <c r="AN853" s="220"/>
      <c r="AO853" s="220"/>
      <c r="AP853" s="220"/>
      <c r="AQ853" s="224"/>
      <c r="AR853" s="224"/>
      <c r="AS853" s="224"/>
      <c r="AT853" s="224"/>
      <c r="AU853" s="224"/>
      <c r="AV853" s="224"/>
      <c r="AW853" s="224"/>
      <c r="AX853" s="224"/>
      <c r="AY853" s="224"/>
      <c r="AZ853" s="284"/>
      <c r="BA853" s="284"/>
      <c r="BB853" s="284"/>
      <c r="BC853" s="284"/>
      <c r="BD853" s="284"/>
      <c r="BE853" s="284"/>
      <c r="BF853" s="284"/>
      <c r="BG853" s="284"/>
      <c r="BH853" s="284"/>
      <c r="BI853" s="284"/>
      <c r="BJ853" s="284"/>
      <c r="BK853" s="284"/>
    </row>
    <row r="854" ht="14.25" customHeight="1">
      <c r="A854" s="219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5"/>
      <c r="AA854" s="225"/>
      <c r="AB854" s="225"/>
      <c r="AC854" s="225"/>
      <c r="AD854" s="225"/>
      <c r="AE854" s="225"/>
      <c r="AF854" s="225"/>
      <c r="AG854" s="220"/>
      <c r="AH854" s="220"/>
      <c r="AI854" s="220"/>
      <c r="AJ854" s="220"/>
      <c r="AK854" s="220"/>
      <c r="AL854" s="220"/>
      <c r="AM854" s="220"/>
      <c r="AN854" s="220"/>
      <c r="AO854" s="220"/>
      <c r="AP854" s="220"/>
      <c r="AQ854" s="224"/>
      <c r="AR854" s="224"/>
      <c r="AS854" s="224"/>
      <c r="AT854" s="224"/>
      <c r="AU854" s="224"/>
      <c r="AV854" s="224"/>
      <c r="AW854" s="224"/>
      <c r="AX854" s="224"/>
      <c r="AY854" s="224"/>
      <c r="AZ854" s="284"/>
      <c r="BA854" s="284"/>
      <c r="BB854" s="284"/>
      <c r="BC854" s="284"/>
      <c r="BD854" s="284"/>
      <c r="BE854" s="284"/>
      <c r="BF854" s="284"/>
      <c r="BG854" s="284"/>
      <c r="BH854" s="284"/>
      <c r="BI854" s="284"/>
      <c r="BJ854" s="284"/>
      <c r="BK854" s="284"/>
    </row>
    <row r="855" ht="14.25" customHeight="1">
      <c r="A855" s="219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5"/>
      <c r="AA855" s="225"/>
      <c r="AB855" s="225"/>
      <c r="AC855" s="225"/>
      <c r="AD855" s="225"/>
      <c r="AE855" s="225"/>
      <c r="AF855" s="225"/>
      <c r="AG855" s="220"/>
      <c r="AH855" s="220"/>
      <c r="AI855" s="220"/>
      <c r="AJ855" s="220"/>
      <c r="AK855" s="220"/>
      <c r="AL855" s="220"/>
      <c r="AM855" s="220"/>
      <c r="AN855" s="220"/>
      <c r="AO855" s="220"/>
      <c r="AP855" s="220"/>
      <c r="AQ855" s="224"/>
      <c r="AR855" s="224"/>
      <c r="AS855" s="224"/>
      <c r="AT855" s="224"/>
      <c r="AU855" s="224"/>
      <c r="AV855" s="224"/>
      <c r="AW855" s="224"/>
      <c r="AX855" s="224"/>
      <c r="AY855" s="224"/>
      <c r="AZ855" s="284"/>
      <c r="BA855" s="284"/>
      <c r="BB855" s="284"/>
      <c r="BC855" s="284"/>
      <c r="BD855" s="284"/>
      <c r="BE855" s="284"/>
      <c r="BF855" s="284"/>
      <c r="BG855" s="284"/>
      <c r="BH855" s="284"/>
      <c r="BI855" s="284"/>
      <c r="BJ855" s="284"/>
      <c r="BK855" s="284"/>
    </row>
    <row r="856" ht="14.25" customHeight="1">
      <c r="A856" s="219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5"/>
      <c r="AA856" s="225"/>
      <c r="AB856" s="225"/>
      <c r="AC856" s="225"/>
      <c r="AD856" s="225"/>
      <c r="AE856" s="225"/>
      <c r="AF856" s="225"/>
      <c r="AG856" s="220"/>
      <c r="AH856" s="220"/>
      <c r="AI856" s="220"/>
      <c r="AJ856" s="220"/>
      <c r="AK856" s="220"/>
      <c r="AL856" s="220"/>
      <c r="AM856" s="220"/>
      <c r="AN856" s="220"/>
      <c r="AO856" s="220"/>
      <c r="AP856" s="220"/>
      <c r="AQ856" s="224"/>
      <c r="AR856" s="224"/>
      <c r="AS856" s="224"/>
      <c r="AT856" s="224"/>
      <c r="AU856" s="224"/>
      <c r="AV856" s="224"/>
      <c r="AW856" s="224"/>
      <c r="AX856" s="224"/>
      <c r="AY856" s="224"/>
      <c r="AZ856" s="284"/>
      <c r="BA856" s="284"/>
      <c r="BB856" s="284"/>
      <c r="BC856" s="284"/>
      <c r="BD856" s="284"/>
      <c r="BE856" s="284"/>
      <c r="BF856" s="284"/>
      <c r="BG856" s="284"/>
      <c r="BH856" s="284"/>
      <c r="BI856" s="284"/>
      <c r="BJ856" s="284"/>
      <c r="BK856" s="284"/>
    </row>
    <row r="857" ht="14.25" customHeight="1">
      <c r="A857" s="219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5"/>
      <c r="AA857" s="225"/>
      <c r="AB857" s="225"/>
      <c r="AC857" s="225"/>
      <c r="AD857" s="225"/>
      <c r="AE857" s="225"/>
      <c r="AF857" s="225"/>
      <c r="AG857" s="220"/>
      <c r="AH857" s="220"/>
      <c r="AI857" s="220"/>
      <c r="AJ857" s="220"/>
      <c r="AK857" s="220"/>
      <c r="AL857" s="220"/>
      <c r="AM857" s="220"/>
      <c r="AN857" s="220"/>
      <c r="AO857" s="220"/>
      <c r="AP857" s="220"/>
      <c r="AQ857" s="224"/>
      <c r="AR857" s="224"/>
      <c r="AS857" s="224"/>
      <c r="AT857" s="224"/>
      <c r="AU857" s="224"/>
      <c r="AV857" s="224"/>
      <c r="AW857" s="224"/>
      <c r="AX857" s="224"/>
      <c r="AY857" s="224"/>
      <c r="AZ857" s="284"/>
      <c r="BA857" s="284"/>
      <c r="BB857" s="284"/>
      <c r="BC857" s="284"/>
      <c r="BD857" s="284"/>
      <c r="BE857" s="284"/>
      <c r="BF857" s="284"/>
      <c r="BG857" s="284"/>
      <c r="BH857" s="284"/>
      <c r="BI857" s="284"/>
      <c r="BJ857" s="284"/>
      <c r="BK857" s="284"/>
    </row>
    <row r="858" ht="14.25" customHeight="1">
      <c r="A858" s="219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5"/>
      <c r="AA858" s="225"/>
      <c r="AB858" s="225"/>
      <c r="AC858" s="225"/>
      <c r="AD858" s="225"/>
      <c r="AE858" s="225"/>
      <c r="AF858" s="225"/>
      <c r="AG858" s="220"/>
      <c r="AH858" s="220"/>
      <c r="AI858" s="220"/>
      <c r="AJ858" s="220"/>
      <c r="AK858" s="220"/>
      <c r="AL858" s="220"/>
      <c r="AM858" s="220"/>
      <c r="AN858" s="220"/>
      <c r="AO858" s="220"/>
      <c r="AP858" s="220"/>
      <c r="AQ858" s="224"/>
      <c r="AR858" s="224"/>
      <c r="AS858" s="224"/>
      <c r="AT858" s="224"/>
      <c r="AU858" s="224"/>
      <c r="AV858" s="224"/>
      <c r="AW858" s="224"/>
      <c r="AX858" s="224"/>
      <c r="AY858" s="224"/>
      <c r="AZ858" s="284"/>
      <c r="BA858" s="284"/>
      <c r="BB858" s="284"/>
      <c r="BC858" s="284"/>
      <c r="BD858" s="284"/>
      <c r="BE858" s="284"/>
      <c r="BF858" s="284"/>
      <c r="BG858" s="284"/>
      <c r="BH858" s="284"/>
      <c r="BI858" s="284"/>
      <c r="BJ858" s="284"/>
      <c r="BK858" s="284"/>
    </row>
    <row r="859" ht="14.25" customHeight="1">
      <c r="A859" s="219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5"/>
      <c r="AA859" s="225"/>
      <c r="AB859" s="225"/>
      <c r="AC859" s="225"/>
      <c r="AD859" s="225"/>
      <c r="AE859" s="225"/>
      <c r="AF859" s="225"/>
      <c r="AG859" s="220"/>
      <c r="AH859" s="220"/>
      <c r="AI859" s="220"/>
      <c r="AJ859" s="220"/>
      <c r="AK859" s="220"/>
      <c r="AL859" s="220"/>
      <c r="AM859" s="220"/>
      <c r="AN859" s="220"/>
      <c r="AO859" s="220"/>
      <c r="AP859" s="220"/>
      <c r="AQ859" s="224"/>
      <c r="AR859" s="224"/>
      <c r="AS859" s="224"/>
      <c r="AT859" s="224"/>
      <c r="AU859" s="224"/>
      <c r="AV859" s="224"/>
      <c r="AW859" s="224"/>
      <c r="AX859" s="224"/>
      <c r="AY859" s="224"/>
      <c r="AZ859" s="284"/>
      <c r="BA859" s="284"/>
      <c r="BB859" s="284"/>
      <c r="BC859" s="284"/>
      <c r="BD859" s="284"/>
      <c r="BE859" s="284"/>
      <c r="BF859" s="284"/>
      <c r="BG859" s="284"/>
      <c r="BH859" s="284"/>
      <c r="BI859" s="284"/>
      <c r="BJ859" s="284"/>
      <c r="BK859" s="284"/>
    </row>
    <row r="860" ht="14.25" customHeight="1">
      <c r="A860" s="219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5"/>
      <c r="AA860" s="225"/>
      <c r="AB860" s="225"/>
      <c r="AC860" s="225"/>
      <c r="AD860" s="225"/>
      <c r="AE860" s="225"/>
      <c r="AF860" s="225"/>
      <c r="AG860" s="220"/>
      <c r="AH860" s="220"/>
      <c r="AI860" s="220"/>
      <c r="AJ860" s="220"/>
      <c r="AK860" s="220"/>
      <c r="AL860" s="220"/>
      <c r="AM860" s="220"/>
      <c r="AN860" s="220"/>
      <c r="AO860" s="220"/>
      <c r="AP860" s="220"/>
      <c r="AQ860" s="224"/>
      <c r="AR860" s="224"/>
      <c r="AS860" s="224"/>
      <c r="AT860" s="224"/>
      <c r="AU860" s="224"/>
      <c r="AV860" s="224"/>
      <c r="AW860" s="224"/>
      <c r="AX860" s="224"/>
      <c r="AY860" s="224"/>
      <c r="AZ860" s="284"/>
      <c r="BA860" s="284"/>
      <c r="BB860" s="284"/>
      <c r="BC860" s="284"/>
      <c r="BD860" s="284"/>
      <c r="BE860" s="284"/>
      <c r="BF860" s="284"/>
      <c r="BG860" s="284"/>
      <c r="BH860" s="284"/>
      <c r="BI860" s="284"/>
      <c r="BJ860" s="284"/>
      <c r="BK860" s="284"/>
    </row>
    <row r="861" ht="14.25" customHeight="1">
      <c r="A861" s="219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5"/>
      <c r="AA861" s="225"/>
      <c r="AB861" s="225"/>
      <c r="AC861" s="225"/>
      <c r="AD861" s="225"/>
      <c r="AE861" s="225"/>
      <c r="AF861" s="225"/>
      <c r="AG861" s="220"/>
      <c r="AH861" s="220"/>
      <c r="AI861" s="220"/>
      <c r="AJ861" s="220"/>
      <c r="AK861" s="220"/>
      <c r="AL861" s="220"/>
      <c r="AM861" s="220"/>
      <c r="AN861" s="220"/>
      <c r="AO861" s="220"/>
      <c r="AP861" s="220"/>
      <c r="AQ861" s="224"/>
      <c r="AR861" s="224"/>
      <c r="AS861" s="224"/>
      <c r="AT861" s="224"/>
      <c r="AU861" s="224"/>
      <c r="AV861" s="224"/>
      <c r="AW861" s="224"/>
      <c r="AX861" s="224"/>
      <c r="AY861" s="224"/>
      <c r="AZ861" s="284"/>
      <c r="BA861" s="284"/>
      <c r="BB861" s="284"/>
      <c r="BC861" s="284"/>
      <c r="BD861" s="284"/>
      <c r="BE861" s="284"/>
      <c r="BF861" s="284"/>
      <c r="BG861" s="284"/>
      <c r="BH861" s="284"/>
      <c r="BI861" s="284"/>
      <c r="BJ861" s="284"/>
      <c r="BK861" s="284"/>
    </row>
    <row r="862" ht="14.25" customHeight="1">
      <c r="A862" s="219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5"/>
      <c r="AA862" s="225"/>
      <c r="AB862" s="225"/>
      <c r="AC862" s="225"/>
      <c r="AD862" s="225"/>
      <c r="AE862" s="225"/>
      <c r="AF862" s="225"/>
      <c r="AG862" s="220"/>
      <c r="AH862" s="220"/>
      <c r="AI862" s="220"/>
      <c r="AJ862" s="220"/>
      <c r="AK862" s="220"/>
      <c r="AL862" s="220"/>
      <c r="AM862" s="220"/>
      <c r="AN862" s="220"/>
      <c r="AO862" s="220"/>
      <c r="AP862" s="220"/>
      <c r="AQ862" s="224"/>
      <c r="AR862" s="224"/>
      <c r="AS862" s="224"/>
      <c r="AT862" s="224"/>
      <c r="AU862" s="224"/>
      <c r="AV862" s="224"/>
      <c r="AW862" s="224"/>
      <c r="AX862" s="224"/>
      <c r="AY862" s="224"/>
      <c r="AZ862" s="284"/>
      <c r="BA862" s="284"/>
      <c r="BB862" s="284"/>
      <c r="BC862" s="284"/>
      <c r="BD862" s="284"/>
      <c r="BE862" s="284"/>
      <c r="BF862" s="284"/>
      <c r="BG862" s="284"/>
      <c r="BH862" s="284"/>
      <c r="BI862" s="284"/>
      <c r="BJ862" s="284"/>
      <c r="BK862" s="284"/>
    </row>
    <row r="863" ht="14.25" customHeight="1">
      <c r="A863" s="219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5"/>
      <c r="AA863" s="225"/>
      <c r="AB863" s="225"/>
      <c r="AC863" s="225"/>
      <c r="AD863" s="225"/>
      <c r="AE863" s="225"/>
      <c r="AF863" s="225"/>
      <c r="AG863" s="220"/>
      <c r="AH863" s="220"/>
      <c r="AI863" s="220"/>
      <c r="AJ863" s="220"/>
      <c r="AK863" s="220"/>
      <c r="AL863" s="220"/>
      <c r="AM863" s="220"/>
      <c r="AN863" s="220"/>
      <c r="AO863" s="220"/>
      <c r="AP863" s="220"/>
      <c r="AQ863" s="224"/>
      <c r="AR863" s="224"/>
      <c r="AS863" s="224"/>
      <c r="AT863" s="224"/>
      <c r="AU863" s="224"/>
      <c r="AV863" s="224"/>
      <c r="AW863" s="224"/>
      <c r="AX863" s="224"/>
      <c r="AY863" s="224"/>
      <c r="AZ863" s="284"/>
      <c r="BA863" s="284"/>
      <c r="BB863" s="284"/>
      <c r="BC863" s="284"/>
      <c r="BD863" s="284"/>
      <c r="BE863" s="284"/>
      <c r="BF863" s="284"/>
      <c r="BG863" s="284"/>
      <c r="BH863" s="284"/>
      <c r="BI863" s="284"/>
      <c r="BJ863" s="284"/>
      <c r="BK863" s="284"/>
    </row>
    <row r="864" ht="14.25" customHeight="1">
      <c r="A864" s="219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5"/>
      <c r="AA864" s="225"/>
      <c r="AB864" s="225"/>
      <c r="AC864" s="225"/>
      <c r="AD864" s="225"/>
      <c r="AE864" s="225"/>
      <c r="AF864" s="225"/>
      <c r="AG864" s="220"/>
      <c r="AH864" s="220"/>
      <c r="AI864" s="220"/>
      <c r="AJ864" s="220"/>
      <c r="AK864" s="220"/>
      <c r="AL864" s="220"/>
      <c r="AM864" s="220"/>
      <c r="AN864" s="220"/>
      <c r="AO864" s="220"/>
      <c r="AP864" s="220"/>
      <c r="AQ864" s="224"/>
      <c r="AR864" s="224"/>
      <c r="AS864" s="224"/>
      <c r="AT864" s="224"/>
      <c r="AU864" s="224"/>
      <c r="AV864" s="224"/>
      <c r="AW864" s="224"/>
      <c r="AX864" s="224"/>
      <c r="AY864" s="224"/>
      <c r="AZ864" s="284"/>
      <c r="BA864" s="284"/>
      <c r="BB864" s="284"/>
      <c r="BC864" s="284"/>
      <c r="BD864" s="284"/>
      <c r="BE864" s="284"/>
      <c r="BF864" s="284"/>
      <c r="BG864" s="284"/>
      <c r="BH864" s="284"/>
      <c r="BI864" s="284"/>
      <c r="BJ864" s="284"/>
      <c r="BK864" s="284"/>
    </row>
    <row r="865" ht="14.25" customHeight="1">
      <c r="A865" s="219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5"/>
      <c r="AA865" s="225"/>
      <c r="AB865" s="225"/>
      <c r="AC865" s="225"/>
      <c r="AD865" s="225"/>
      <c r="AE865" s="225"/>
      <c r="AF865" s="225"/>
      <c r="AG865" s="220"/>
      <c r="AH865" s="220"/>
      <c r="AI865" s="220"/>
      <c r="AJ865" s="220"/>
      <c r="AK865" s="220"/>
      <c r="AL865" s="220"/>
      <c r="AM865" s="220"/>
      <c r="AN865" s="220"/>
      <c r="AO865" s="220"/>
      <c r="AP865" s="220"/>
      <c r="AQ865" s="224"/>
      <c r="AR865" s="224"/>
      <c r="AS865" s="224"/>
      <c r="AT865" s="224"/>
      <c r="AU865" s="224"/>
      <c r="AV865" s="224"/>
      <c r="AW865" s="224"/>
      <c r="AX865" s="224"/>
      <c r="AY865" s="224"/>
      <c r="AZ865" s="284"/>
      <c r="BA865" s="284"/>
      <c r="BB865" s="284"/>
      <c r="BC865" s="284"/>
      <c r="BD865" s="284"/>
      <c r="BE865" s="284"/>
      <c r="BF865" s="284"/>
      <c r="BG865" s="284"/>
      <c r="BH865" s="284"/>
      <c r="BI865" s="284"/>
      <c r="BJ865" s="284"/>
      <c r="BK865" s="284"/>
    </row>
    <row r="866" ht="14.25" customHeight="1">
      <c r="A866" s="219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5"/>
      <c r="AA866" s="225"/>
      <c r="AB866" s="225"/>
      <c r="AC866" s="225"/>
      <c r="AD866" s="225"/>
      <c r="AE866" s="225"/>
      <c r="AF866" s="225"/>
      <c r="AG866" s="220"/>
      <c r="AH866" s="220"/>
      <c r="AI866" s="220"/>
      <c r="AJ866" s="220"/>
      <c r="AK866" s="220"/>
      <c r="AL866" s="220"/>
      <c r="AM866" s="220"/>
      <c r="AN866" s="220"/>
      <c r="AO866" s="220"/>
      <c r="AP866" s="220"/>
      <c r="AQ866" s="224"/>
      <c r="AR866" s="224"/>
      <c r="AS866" s="224"/>
      <c r="AT866" s="224"/>
      <c r="AU866" s="224"/>
      <c r="AV866" s="224"/>
      <c r="AW866" s="224"/>
      <c r="AX866" s="224"/>
      <c r="AY866" s="224"/>
      <c r="AZ866" s="284"/>
      <c r="BA866" s="284"/>
      <c r="BB866" s="284"/>
      <c r="BC866" s="284"/>
      <c r="BD866" s="284"/>
      <c r="BE866" s="284"/>
      <c r="BF866" s="284"/>
      <c r="BG866" s="284"/>
      <c r="BH866" s="284"/>
      <c r="BI866" s="284"/>
      <c r="BJ866" s="284"/>
      <c r="BK866" s="284"/>
    </row>
    <row r="867" ht="14.25" customHeight="1">
      <c r="A867" s="219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5"/>
      <c r="AA867" s="225"/>
      <c r="AB867" s="225"/>
      <c r="AC867" s="225"/>
      <c r="AD867" s="225"/>
      <c r="AE867" s="225"/>
      <c r="AF867" s="225"/>
      <c r="AG867" s="220"/>
      <c r="AH867" s="220"/>
      <c r="AI867" s="220"/>
      <c r="AJ867" s="220"/>
      <c r="AK867" s="220"/>
      <c r="AL867" s="220"/>
      <c r="AM867" s="220"/>
      <c r="AN867" s="220"/>
      <c r="AO867" s="220"/>
      <c r="AP867" s="220"/>
      <c r="AQ867" s="224"/>
      <c r="AR867" s="224"/>
      <c r="AS867" s="224"/>
      <c r="AT867" s="224"/>
      <c r="AU867" s="224"/>
      <c r="AV867" s="224"/>
      <c r="AW867" s="224"/>
      <c r="AX867" s="224"/>
      <c r="AY867" s="224"/>
      <c r="AZ867" s="284"/>
      <c r="BA867" s="284"/>
      <c r="BB867" s="284"/>
      <c r="BC867" s="284"/>
      <c r="BD867" s="284"/>
      <c r="BE867" s="284"/>
      <c r="BF867" s="284"/>
      <c r="BG867" s="284"/>
      <c r="BH867" s="284"/>
      <c r="BI867" s="284"/>
      <c r="BJ867" s="284"/>
      <c r="BK867" s="284"/>
    </row>
    <row r="868" ht="14.25" customHeight="1">
      <c r="A868" s="219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5"/>
      <c r="AA868" s="225"/>
      <c r="AB868" s="225"/>
      <c r="AC868" s="225"/>
      <c r="AD868" s="225"/>
      <c r="AE868" s="225"/>
      <c r="AF868" s="225"/>
      <c r="AG868" s="220"/>
      <c r="AH868" s="220"/>
      <c r="AI868" s="220"/>
      <c r="AJ868" s="220"/>
      <c r="AK868" s="220"/>
      <c r="AL868" s="220"/>
      <c r="AM868" s="220"/>
      <c r="AN868" s="220"/>
      <c r="AO868" s="220"/>
      <c r="AP868" s="220"/>
      <c r="AQ868" s="224"/>
      <c r="AR868" s="224"/>
      <c r="AS868" s="224"/>
      <c r="AT868" s="224"/>
      <c r="AU868" s="224"/>
      <c r="AV868" s="224"/>
      <c r="AW868" s="224"/>
      <c r="AX868" s="224"/>
      <c r="AY868" s="224"/>
      <c r="AZ868" s="284"/>
      <c r="BA868" s="284"/>
      <c r="BB868" s="284"/>
      <c r="BC868" s="284"/>
      <c r="BD868" s="284"/>
      <c r="BE868" s="284"/>
      <c r="BF868" s="284"/>
      <c r="BG868" s="284"/>
      <c r="BH868" s="284"/>
      <c r="BI868" s="284"/>
      <c r="BJ868" s="284"/>
      <c r="BK868" s="284"/>
    </row>
    <row r="869" ht="14.25" customHeight="1">
      <c r="A869" s="219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5"/>
      <c r="AA869" s="225"/>
      <c r="AB869" s="225"/>
      <c r="AC869" s="225"/>
      <c r="AD869" s="225"/>
      <c r="AE869" s="225"/>
      <c r="AF869" s="225"/>
      <c r="AG869" s="220"/>
      <c r="AH869" s="220"/>
      <c r="AI869" s="220"/>
      <c r="AJ869" s="220"/>
      <c r="AK869" s="220"/>
      <c r="AL869" s="220"/>
      <c r="AM869" s="220"/>
      <c r="AN869" s="220"/>
      <c r="AO869" s="220"/>
      <c r="AP869" s="220"/>
      <c r="AQ869" s="224"/>
      <c r="AR869" s="224"/>
      <c r="AS869" s="224"/>
      <c r="AT869" s="224"/>
      <c r="AU869" s="224"/>
      <c r="AV869" s="224"/>
      <c r="AW869" s="224"/>
      <c r="AX869" s="224"/>
      <c r="AY869" s="224"/>
      <c r="AZ869" s="284"/>
      <c r="BA869" s="284"/>
      <c r="BB869" s="284"/>
      <c r="BC869" s="284"/>
      <c r="BD869" s="284"/>
      <c r="BE869" s="284"/>
      <c r="BF869" s="284"/>
      <c r="BG869" s="284"/>
      <c r="BH869" s="284"/>
      <c r="BI869" s="284"/>
      <c r="BJ869" s="284"/>
      <c r="BK869" s="284"/>
    </row>
    <row r="870" ht="14.25" customHeight="1">
      <c r="A870" s="219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5"/>
      <c r="AA870" s="225"/>
      <c r="AB870" s="225"/>
      <c r="AC870" s="225"/>
      <c r="AD870" s="225"/>
      <c r="AE870" s="225"/>
      <c r="AF870" s="225"/>
      <c r="AG870" s="220"/>
      <c r="AH870" s="220"/>
      <c r="AI870" s="220"/>
      <c r="AJ870" s="220"/>
      <c r="AK870" s="220"/>
      <c r="AL870" s="220"/>
      <c r="AM870" s="220"/>
      <c r="AN870" s="220"/>
      <c r="AO870" s="220"/>
      <c r="AP870" s="220"/>
      <c r="AQ870" s="224"/>
      <c r="AR870" s="224"/>
      <c r="AS870" s="224"/>
      <c r="AT870" s="224"/>
      <c r="AU870" s="224"/>
      <c r="AV870" s="224"/>
      <c r="AW870" s="224"/>
      <c r="AX870" s="224"/>
      <c r="AY870" s="224"/>
      <c r="AZ870" s="284"/>
      <c r="BA870" s="284"/>
      <c r="BB870" s="284"/>
      <c r="BC870" s="284"/>
      <c r="BD870" s="284"/>
      <c r="BE870" s="284"/>
      <c r="BF870" s="284"/>
      <c r="BG870" s="284"/>
      <c r="BH870" s="284"/>
      <c r="BI870" s="284"/>
      <c r="BJ870" s="284"/>
      <c r="BK870" s="284"/>
    </row>
    <row r="871" ht="14.25" customHeight="1">
      <c r="A871" s="219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5"/>
      <c r="AA871" s="225"/>
      <c r="AB871" s="225"/>
      <c r="AC871" s="225"/>
      <c r="AD871" s="225"/>
      <c r="AE871" s="225"/>
      <c r="AF871" s="225"/>
      <c r="AG871" s="220"/>
      <c r="AH871" s="220"/>
      <c r="AI871" s="220"/>
      <c r="AJ871" s="220"/>
      <c r="AK871" s="220"/>
      <c r="AL871" s="220"/>
      <c r="AM871" s="220"/>
      <c r="AN871" s="220"/>
      <c r="AO871" s="220"/>
      <c r="AP871" s="220"/>
      <c r="AQ871" s="224"/>
      <c r="AR871" s="224"/>
      <c r="AS871" s="224"/>
      <c r="AT871" s="224"/>
      <c r="AU871" s="224"/>
      <c r="AV871" s="224"/>
      <c r="AW871" s="224"/>
      <c r="AX871" s="224"/>
      <c r="AY871" s="224"/>
      <c r="AZ871" s="284"/>
      <c r="BA871" s="284"/>
      <c r="BB871" s="284"/>
      <c r="BC871" s="284"/>
      <c r="BD871" s="284"/>
      <c r="BE871" s="284"/>
      <c r="BF871" s="284"/>
      <c r="BG871" s="284"/>
      <c r="BH871" s="284"/>
      <c r="BI871" s="284"/>
      <c r="BJ871" s="284"/>
      <c r="BK871" s="284"/>
    </row>
    <row r="872" ht="14.25" customHeight="1">
      <c r="A872" s="219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5"/>
      <c r="AA872" s="225"/>
      <c r="AB872" s="225"/>
      <c r="AC872" s="225"/>
      <c r="AD872" s="225"/>
      <c r="AE872" s="225"/>
      <c r="AF872" s="225"/>
      <c r="AG872" s="220"/>
      <c r="AH872" s="220"/>
      <c r="AI872" s="220"/>
      <c r="AJ872" s="220"/>
      <c r="AK872" s="220"/>
      <c r="AL872" s="220"/>
      <c r="AM872" s="220"/>
      <c r="AN872" s="220"/>
      <c r="AO872" s="220"/>
      <c r="AP872" s="220"/>
      <c r="AQ872" s="224"/>
      <c r="AR872" s="224"/>
      <c r="AS872" s="224"/>
      <c r="AT872" s="224"/>
      <c r="AU872" s="224"/>
      <c r="AV872" s="224"/>
      <c r="AW872" s="224"/>
      <c r="AX872" s="224"/>
      <c r="AY872" s="224"/>
      <c r="AZ872" s="284"/>
      <c r="BA872" s="284"/>
      <c r="BB872" s="284"/>
      <c r="BC872" s="284"/>
      <c r="BD872" s="284"/>
      <c r="BE872" s="284"/>
      <c r="BF872" s="284"/>
      <c r="BG872" s="284"/>
      <c r="BH872" s="284"/>
      <c r="BI872" s="284"/>
      <c r="BJ872" s="284"/>
      <c r="BK872" s="284"/>
    </row>
    <row r="873" ht="14.25" customHeight="1">
      <c r="A873" s="219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5"/>
      <c r="AA873" s="225"/>
      <c r="AB873" s="225"/>
      <c r="AC873" s="225"/>
      <c r="AD873" s="225"/>
      <c r="AE873" s="225"/>
      <c r="AF873" s="225"/>
      <c r="AG873" s="220"/>
      <c r="AH873" s="220"/>
      <c r="AI873" s="220"/>
      <c r="AJ873" s="220"/>
      <c r="AK873" s="220"/>
      <c r="AL873" s="220"/>
      <c r="AM873" s="220"/>
      <c r="AN873" s="220"/>
      <c r="AO873" s="220"/>
      <c r="AP873" s="220"/>
      <c r="AQ873" s="224"/>
      <c r="AR873" s="224"/>
      <c r="AS873" s="224"/>
      <c r="AT873" s="224"/>
      <c r="AU873" s="224"/>
      <c r="AV873" s="224"/>
      <c r="AW873" s="224"/>
      <c r="AX873" s="224"/>
      <c r="AY873" s="224"/>
      <c r="AZ873" s="284"/>
      <c r="BA873" s="284"/>
      <c r="BB873" s="284"/>
      <c r="BC873" s="284"/>
      <c r="BD873" s="284"/>
      <c r="BE873" s="284"/>
      <c r="BF873" s="284"/>
      <c r="BG873" s="284"/>
      <c r="BH873" s="284"/>
      <c r="BI873" s="284"/>
      <c r="BJ873" s="284"/>
      <c r="BK873" s="284"/>
    </row>
    <row r="874" ht="14.25" customHeight="1">
      <c r="A874" s="219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5"/>
      <c r="AA874" s="225"/>
      <c r="AB874" s="225"/>
      <c r="AC874" s="225"/>
      <c r="AD874" s="225"/>
      <c r="AE874" s="225"/>
      <c r="AF874" s="225"/>
      <c r="AG874" s="220"/>
      <c r="AH874" s="220"/>
      <c r="AI874" s="220"/>
      <c r="AJ874" s="220"/>
      <c r="AK874" s="220"/>
      <c r="AL874" s="220"/>
      <c r="AM874" s="220"/>
      <c r="AN874" s="220"/>
      <c r="AO874" s="220"/>
      <c r="AP874" s="220"/>
      <c r="AQ874" s="224"/>
      <c r="AR874" s="224"/>
      <c r="AS874" s="224"/>
      <c r="AT874" s="224"/>
      <c r="AU874" s="224"/>
      <c r="AV874" s="224"/>
      <c r="AW874" s="224"/>
      <c r="AX874" s="224"/>
      <c r="AY874" s="224"/>
      <c r="AZ874" s="284"/>
      <c r="BA874" s="284"/>
      <c r="BB874" s="284"/>
      <c r="BC874" s="284"/>
      <c r="BD874" s="284"/>
      <c r="BE874" s="284"/>
      <c r="BF874" s="284"/>
      <c r="BG874" s="284"/>
      <c r="BH874" s="284"/>
      <c r="BI874" s="284"/>
      <c r="BJ874" s="284"/>
      <c r="BK874" s="284"/>
    </row>
    <row r="875" ht="14.25" customHeight="1">
      <c r="A875" s="219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5"/>
      <c r="AA875" s="225"/>
      <c r="AB875" s="225"/>
      <c r="AC875" s="225"/>
      <c r="AD875" s="225"/>
      <c r="AE875" s="225"/>
      <c r="AF875" s="225"/>
      <c r="AG875" s="220"/>
      <c r="AH875" s="220"/>
      <c r="AI875" s="220"/>
      <c r="AJ875" s="220"/>
      <c r="AK875" s="220"/>
      <c r="AL875" s="220"/>
      <c r="AM875" s="220"/>
      <c r="AN875" s="220"/>
      <c r="AO875" s="220"/>
      <c r="AP875" s="220"/>
      <c r="AQ875" s="224"/>
      <c r="AR875" s="224"/>
      <c r="AS875" s="224"/>
      <c r="AT875" s="224"/>
      <c r="AU875" s="224"/>
      <c r="AV875" s="224"/>
      <c r="AW875" s="224"/>
      <c r="AX875" s="224"/>
      <c r="AY875" s="224"/>
      <c r="AZ875" s="284"/>
      <c r="BA875" s="284"/>
      <c r="BB875" s="284"/>
      <c r="BC875" s="284"/>
      <c r="BD875" s="284"/>
      <c r="BE875" s="284"/>
      <c r="BF875" s="284"/>
      <c r="BG875" s="284"/>
      <c r="BH875" s="284"/>
      <c r="BI875" s="284"/>
      <c r="BJ875" s="284"/>
      <c r="BK875" s="284"/>
    </row>
    <row r="876" ht="14.25" customHeight="1">
      <c r="A876" s="219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5"/>
      <c r="AA876" s="225"/>
      <c r="AB876" s="225"/>
      <c r="AC876" s="225"/>
      <c r="AD876" s="225"/>
      <c r="AE876" s="225"/>
      <c r="AF876" s="225"/>
      <c r="AG876" s="220"/>
      <c r="AH876" s="220"/>
      <c r="AI876" s="220"/>
      <c r="AJ876" s="220"/>
      <c r="AK876" s="220"/>
      <c r="AL876" s="220"/>
      <c r="AM876" s="220"/>
      <c r="AN876" s="220"/>
      <c r="AO876" s="220"/>
      <c r="AP876" s="220"/>
      <c r="AQ876" s="224"/>
      <c r="AR876" s="224"/>
      <c r="AS876" s="224"/>
      <c r="AT876" s="224"/>
      <c r="AU876" s="224"/>
      <c r="AV876" s="224"/>
      <c r="AW876" s="224"/>
      <c r="AX876" s="224"/>
      <c r="AY876" s="224"/>
      <c r="AZ876" s="284"/>
      <c r="BA876" s="284"/>
      <c r="BB876" s="284"/>
      <c r="BC876" s="284"/>
      <c r="BD876" s="284"/>
      <c r="BE876" s="284"/>
      <c r="BF876" s="284"/>
      <c r="BG876" s="284"/>
      <c r="BH876" s="284"/>
      <c r="BI876" s="284"/>
      <c r="BJ876" s="284"/>
      <c r="BK876" s="284"/>
    </row>
    <row r="877" ht="14.25" customHeight="1">
      <c r="A877" s="219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5"/>
      <c r="AA877" s="225"/>
      <c r="AB877" s="225"/>
      <c r="AC877" s="225"/>
      <c r="AD877" s="225"/>
      <c r="AE877" s="225"/>
      <c r="AF877" s="225"/>
      <c r="AG877" s="220"/>
      <c r="AH877" s="220"/>
      <c r="AI877" s="220"/>
      <c r="AJ877" s="220"/>
      <c r="AK877" s="220"/>
      <c r="AL877" s="220"/>
      <c r="AM877" s="220"/>
      <c r="AN877" s="220"/>
      <c r="AO877" s="220"/>
      <c r="AP877" s="220"/>
      <c r="AQ877" s="224"/>
      <c r="AR877" s="224"/>
      <c r="AS877" s="224"/>
      <c r="AT877" s="224"/>
      <c r="AU877" s="224"/>
      <c r="AV877" s="224"/>
      <c r="AW877" s="224"/>
      <c r="AX877" s="224"/>
      <c r="AY877" s="224"/>
      <c r="AZ877" s="284"/>
      <c r="BA877" s="284"/>
      <c r="BB877" s="284"/>
      <c r="BC877" s="284"/>
      <c r="BD877" s="284"/>
      <c r="BE877" s="284"/>
      <c r="BF877" s="284"/>
      <c r="BG877" s="284"/>
      <c r="BH877" s="284"/>
      <c r="BI877" s="284"/>
      <c r="BJ877" s="284"/>
      <c r="BK877" s="284"/>
    </row>
    <row r="878" ht="14.25" customHeight="1">
      <c r="A878" s="219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5"/>
      <c r="AA878" s="225"/>
      <c r="AB878" s="225"/>
      <c r="AC878" s="225"/>
      <c r="AD878" s="225"/>
      <c r="AE878" s="225"/>
      <c r="AF878" s="225"/>
      <c r="AG878" s="220"/>
      <c r="AH878" s="220"/>
      <c r="AI878" s="220"/>
      <c r="AJ878" s="220"/>
      <c r="AK878" s="220"/>
      <c r="AL878" s="220"/>
      <c r="AM878" s="220"/>
      <c r="AN878" s="220"/>
      <c r="AO878" s="220"/>
      <c r="AP878" s="220"/>
      <c r="AQ878" s="224"/>
      <c r="AR878" s="224"/>
      <c r="AS878" s="224"/>
      <c r="AT878" s="224"/>
      <c r="AU878" s="224"/>
      <c r="AV878" s="224"/>
      <c r="AW878" s="224"/>
      <c r="AX878" s="224"/>
      <c r="AY878" s="224"/>
      <c r="AZ878" s="284"/>
      <c r="BA878" s="284"/>
      <c r="BB878" s="284"/>
      <c r="BC878" s="284"/>
      <c r="BD878" s="284"/>
      <c r="BE878" s="284"/>
      <c r="BF878" s="284"/>
      <c r="BG878" s="284"/>
      <c r="BH878" s="284"/>
      <c r="BI878" s="284"/>
      <c r="BJ878" s="284"/>
      <c r="BK878" s="284"/>
    </row>
    <row r="879" ht="14.25" customHeight="1">
      <c r="A879" s="219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5"/>
      <c r="AA879" s="225"/>
      <c r="AB879" s="225"/>
      <c r="AC879" s="225"/>
      <c r="AD879" s="225"/>
      <c r="AE879" s="225"/>
      <c r="AF879" s="225"/>
      <c r="AG879" s="220"/>
      <c r="AH879" s="220"/>
      <c r="AI879" s="220"/>
      <c r="AJ879" s="220"/>
      <c r="AK879" s="220"/>
      <c r="AL879" s="220"/>
      <c r="AM879" s="220"/>
      <c r="AN879" s="220"/>
      <c r="AO879" s="220"/>
      <c r="AP879" s="220"/>
      <c r="AQ879" s="224"/>
      <c r="AR879" s="224"/>
      <c r="AS879" s="224"/>
      <c r="AT879" s="224"/>
      <c r="AU879" s="224"/>
      <c r="AV879" s="224"/>
      <c r="AW879" s="224"/>
      <c r="AX879" s="224"/>
      <c r="AY879" s="224"/>
      <c r="AZ879" s="284"/>
      <c r="BA879" s="284"/>
      <c r="BB879" s="284"/>
      <c r="BC879" s="284"/>
      <c r="BD879" s="284"/>
      <c r="BE879" s="284"/>
      <c r="BF879" s="284"/>
      <c r="BG879" s="284"/>
      <c r="BH879" s="284"/>
      <c r="BI879" s="284"/>
      <c r="BJ879" s="284"/>
      <c r="BK879" s="284"/>
    </row>
    <row r="880" ht="14.25" customHeight="1">
      <c r="A880" s="219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5"/>
      <c r="AA880" s="225"/>
      <c r="AB880" s="225"/>
      <c r="AC880" s="225"/>
      <c r="AD880" s="225"/>
      <c r="AE880" s="225"/>
      <c r="AF880" s="225"/>
      <c r="AG880" s="220"/>
      <c r="AH880" s="220"/>
      <c r="AI880" s="220"/>
      <c r="AJ880" s="220"/>
      <c r="AK880" s="220"/>
      <c r="AL880" s="220"/>
      <c r="AM880" s="220"/>
      <c r="AN880" s="220"/>
      <c r="AO880" s="220"/>
      <c r="AP880" s="220"/>
      <c r="AQ880" s="224"/>
      <c r="AR880" s="224"/>
      <c r="AS880" s="224"/>
      <c r="AT880" s="224"/>
      <c r="AU880" s="224"/>
      <c r="AV880" s="224"/>
      <c r="AW880" s="224"/>
      <c r="AX880" s="224"/>
      <c r="AY880" s="224"/>
      <c r="AZ880" s="284"/>
      <c r="BA880" s="284"/>
      <c r="BB880" s="284"/>
      <c r="BC880" s="284"/>
      <c r="BD880" s="284"/>
      <c r="BE880" s="284"/>
      <c r="BF880" s="284"/>
      <c r="BG880" s="284"/>
      <c r="BH880" s="284"/>
      <c r="BI880" s="284"/>
      <c r="BJ880" s="284"/>
      <c r="BK880" s="284"/>
    </row>
    <row r="881" ht="14.25" customHeight="1">
      <c r="A881" s="219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5"/>
      <c r="AA881" s="225"/>
      <c r="AB881" s="225"/>
      <c r="AC881" s="225"/>
      <c r="AD881" s="225"/>
      <c r="AE881" s="225"/>
      <c r="AF881" s="225"/>
      <c r="AG881" s="220"/>
      <c r="AH881" s="220"/>
      <c r="AI881" s="220"/>
      <c r="AJ881" s="220"/>
      <c r="AK881" s="220"/>
      <c r="AL881" s="220"/>
      <c r="AM881" s="220"/>
      <c r="AN881" s="220"/>
      <c r="AO881" s="220"/>
      <c r="AP881" s="220"/>
      <c r="AQ881" s="224"/>
      <c r="AR881" s="224"/>
      <c r="AS881" s="224"/>
      <c r="AT881" s="224"/>
      <c r="AU881" s="224"/>
      <c r="AV881" s="224"/>
      <c r="AW881" s="224"/>
      <c r="AX881" s="224"/>
      <c r="AY881" s="224"/>
      <c r="AZ881" s="284"/>
      <c r="BA881" s="284"/>
      <c r="BB881" s="284"/>
      <c r="BC881" s="284"/>
      <c r="BD881" s="284"/>
      <c r="BE881" s="284"/>
      <c r="BF881" s="284"/>
      <c r="BG881" s="284"/>
      <c r="BH881" s="284"/>
      <c r="BI881" s="284"/>
      <c r="BJ881" s="284"/>
      <c r="BK881" s="284"/>
    </row>
    <row r="882" ht="14.25" customHeight="1">
      <c r="A882" s="219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5"/>
      <c r="AA882" s="225"/>
      <c r="AB882" s="225"/>
      <c r="AC882" s="225"/>
      <c r="AD882" s="225"/>
      <c r="AE882" s="225"/>
      <c r="AF882" s="225"/>
      <c r="AG882" s="220"/>
      <c r="AH882" s="220"/>
      <c r="AI882" s="220"/>
      <c r="AJ882" s="220"/>
      <c r="AK882" s="220"/>
      <c r="AL882" s="220"/>
      <c r="AM882" s="220"/>
      <c r="AN882" s="220"/>
      <c r="AO882" s="220"/>
      <c r="AP882" s="220"/>
      <c r="AQ882" s="224"/>
      <c r="AR882" s="224"/>
      <c r="AS882" s="224"/>
      <c r="AT882" s="224"/>
      <c r="AU882" s="224"/>
      <c r="AV882" s="224"/>
      <c r="AW882" s="224"/>
      <c r="AX882" s="224"/>
      <c r="AY882" s="224"/>
      <c r="AZ882" s="284"/>
      <c r="BA882" s="284"/>
      <c r="BB882" s="284"/>
      <c r="BC882" s="284"/>
      <c r="BD882" s="284"/>
      <c r="BE882" s="284"/>
      <c r="BF882" s="284"/>
      <c r="BG882" s="284"/>
      <c r="BH882" s="284"/>
      <c r="BI882" s="284"/>
      <c r="BJ882" s="284"/>
      <c r="BK882" s="284"/>
    </row>
    <row r="883" ht="14.25" customHeight="1">
      <c r="A883" s="219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5"/>
      <c r="AA883" s="225"/>
      <c r="AB883" s="225"/>
      <c r="AC883" s="225"/>
      <c r="AD883" s="225"/>
      <c r="AE883" s="225"/>
      <c r="AF883" s="225"/>
      <c r="AG883" s="220"/>
      <c r="AH883" s="220"/>
      <c r="AI883" s="220"/>
      <c r="AJ883" s="220"/>
      <c r="AK883" s="220"/>
      <c r="AL883" s="220"/>
      <c r="AM883" s="220"/>
      <c r="AN883" s="220"/>
      <c r="AO883" s="220"/>
      <c r="AP883" s="220"/>
      <c r="AQ883" s="224"/>
      <c r="AR883" s="224"/>
      <c r="AS883" s="224"/>
      <c r="AT883" s="224"/>
      <c r="AU883" s="224"/>
      <c r="AV883" s="224"/>
      <c r="AW883" s="224"/>
      <c r="AX883" s="224"/>
      <c r="AY883" s="224"/>
      <c r="AZ883" s="284"/>
      <c r="BA883" s="284"/>
      <c r="BB883" s="284"/>
      <c r="BC883" s="284"/>
      <c r="BD883" s="284"/>
      <c r="BE883" s="284"/>
      <c r="BF883" s="284"/>
      <c r="BG883" s="284"/>
      <c r="BH883" s="284"/>
      <c r="BI883" s="284"/>
      <c r="BJ883" s="284"/>
      <c r="BK883" s="284"/>
    </row>
    <row r="884" ht="14.25" customHeight="1">
      <c r="A884" s="219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5"/>
      <c r="AA884" s="225"/>
      <c r="AB884" s="225"/>
      <c r="AC884" s="225"/>
      <c r="AD884" s="225"/>
      <c r="AE884" s="225"/>
      <c r="AF884" s="225"/>
      <c r="AG884" s="220"/>
      <c r="AH884" s="220"/>
      <c r="AI884" s="220"/>
      <c r="AJ884" s="220"/>
      <c r="AK884" s="220"/>
      <c r="AL884" s="220"/>
      <c r="AM884" s="220"/>
      <c r="AN884" s="220"/>
      <c r="AO884" s="220"/>
      <c r="AP884" s="220"/>
      <c r="AQ884" s="224"/>
      <c r="AR884" s="224"/>
      <c r="AS884" s="224"/>
      <c r="AT884" s="224"/>
      <c r="AU884" s="224"/>
      <c r="AV884" s="224"/>
      <c r="AW884" s="224"/>
      <c r="AX884" s="224"/>
      <c r="AY884" s="224"/>
      <c r="AZ884" s="284"/>
      <c r="BA884" s="284"/>
      <c r="BB884" s="284"/>
      <c r="BC884" s="284"/>
      <c r="BD884" s="284"/>
      <c r="BE884" s="284"/>
      <c r="BF884" s="284"/>
      <c r="BG884" s="284"/>
      <c r="BH884" s="284"/>
      <c r="BI884" s="284"/>
      <c r="BJ884" s="284"/>
      <c r="BK884" s="284"/>
    </row>
    <row r="885" ht="14.25" customHeight="1">
      <c r="A885" s="219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5"/>
      <c r="AA885" s="225"/>
      <c r="AB885" s="225"/>
      <c r="AC885" s="225"/>
      <c r="AD885" s="225"/>
      <c r="AE885" s="225"/>
      <c r="AF885" s="225"/>
      <c r="AG885" s="220"/>
      <c r="AH885" s="220"/>
      <c r="AI885" s="220"/>
      <c r="AJ885" s="220"/>
      <c r="AK885" s="220"/>
      <c r="AL885" s="220"/>
      <c r="AM885" s="220"/>
      <c r="AN885" s="220"/>
      <c r="AO885" s="220"/>
      <c r="AP885" s="220"/>
      <c r="AQ885" s="224"/>
      <c r="AR885" s="224"/>
      <c r="AS885" s="224"/>
      <c r="AT885" s="224"/>
      <c r="AU885" s="224"/>
      <c r="AV885" s="224"/>
      <c r="AW885" s="224"/>
      <c r="AX885" s="224"/>
      <c r="AY885" s="224"/>
      <c r="AZ885" s="284"/>
      <c r="BA885" s="284"/>
      <c r="BB885" s="284"/>
      <c r="BC885" s="284"/>
      <c r="BD885" s="284"/>
      <c r="BE885" s="284"/>
      <c r="BF885" s="284"/>
      <c r="BG885" s="284"/>
      <c r="BH885" s="284"/>
      <c r="BI885" s="284"/>
      <c r="BJ885" s="284"/>
      <c r="BK885" s="284"/>
    </row>
    <row r="886" ht="14.25" customHeight="1">
      <c r="A886" s="219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5"/>
      <c r="AA886" s="225"/>
      <c r="AB886" s="225"/>
      <c r="AC886" s="225"/>
      <c r="AD886" s="225"/>
      <c r="AE886" s="225"/>
      <c r="AF886" s="225"/>
      <c r="AG886" s="220"/>
      <c r="AH886" s="220"/>
      <c r="AI886" s="220"/>
      <c r="AJ886" s="220"/>
      <c r="AK886" s="220"/>
      <c r="AL886" s="220"/>
      <c r="AM886" s="220"/>
      <c r="AN886" s="220"/>
      <c r="AO886" s="220"/>
      <c r="AP886" s="220"/>
      <c r="AQ886" s="224"/>
      <c r="AR886" s="224"/>
      <c r="AS886" s="224"/>
      <c r="AT886" s="224"/>
      <c r="AU886" s="224"/>
      <c r="AV886" s="224"/>
      <c r="AW886" s="224"/>
      <c r="AX886" s="224"/>
      <c r="AY886" s="224"/>
      <c r="AZ886" s="284"/>
      <c r="BA886" s="284"/>
      <c r="BB886" s="284"/>
      <c r="BC886" s="284"/>
      <c r="BD886" s="284"/>
      <c r="BE886" s="284"/>
      <c r="BF886" s="284"/>
      <c r="BG886" s="284"/>
      <c r="BH886" s="284"/>
      <c r="BI886" s="284"/>
      <c r="BJ886" s="284"/>
      <c r="BK886" s="284"/>
    </row>
    <row r="887" ht="14.25" customHeight="1">
      <c r="A887" s="219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5"/>
      <c r="AA887" s="225"/>
      <c r="AB887" s="225"/>
      <c r="AC887" s="225"/>
      <c r="AD887" s="225"/>
      <c r="AE887" s="225"/>
      <c r="AF887" s="225"/>
      <c r="AG887" s="220"/>
      <c r="AH887" s="220"/>
      <c r="AI887" s="220"/>
      <c r="AJ887" s="220"/>
      <c r="AK887" s="220"/>
      <c r="AL887" s="220"/>
      <c r="AM887" s="220"/>
      <c r="AN887" s="220"/>
      <c r="AO887" s="220"/>
      <c r="AP887" s="220"/>
      <c r="AQ887" s="224"/>
      <c r="AR887" s="224"/>
      <c r="AS887" s="224"/>
      <c r="AT887" s="224"/>
      <c r="AU887" s="224"/>
      <c r="AV887" s="224"/>
      <c r="AW887" s="224"/>
      <c r="AX887" s="224"/>
      <c r="AY887" s="224"/>
      <c r="AZ887" s="284"/>
      <c r="BA887" s="284"/>
      <c r="BB887" s="284"/>
      <c r="BC887" s="284"/>
      <c r="BD887" s="284"/>
      <c r="BE887" s="284"/>
      <c r="BF887" s="284"/>
      <c r="BG887" s="284"/>
      <c r="BH887" s="284"/>
      <c r="BI887" s="284"/>
      <c r="BJ887" s="284"/>
      <c r="BK887" s="284"/>
    </row>
    <row r="888" ht="14.25" customHeight="1">
      <c r="A888" s="219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5"/>
      <c r="AA888" s="225"/>
      <c r="AB888" s="225"/>
      <c r="AC888" s="225"/>
      <c r="AD888" s="225"/>
      <c r="AE888" s="225"/>
      <c r="AF888" s="225"/>
      <c r="AG888" s="220"/>
      <c r="AH888" s="220"/>
      <c r="AI888" s="220"/>
      <c r="AJ888" s="220"/>
      <c r="AK888" s="220"/>
      <c r="AL888" s="220"/>
      <c r="AM888" s="220"/>
      <c r="AN888" s="220"/>
      <c r="AO888" s="220"/>
      <c r="AP888" s="220"/>
      <c r="AQ888" s="224"/>
      <c r="AR888" s="224"/>
      <c r="AS888" s="224"/>
      <c r="AT888" s="224"/>
      <c r="AU888" s="224"/>
      <c r="AV888" s="224"/>
      <c r="AW888" s="224"/>
      <c r="AX888" s="224"/>
      <c r="AY888" s="224"/>
      <c r="AZ888" s="284"/>
      <c r="BA888" s="284"/>
      <c r="BB888" s="284"/>
      <c r="BC888" s="284"/>
      <c r="BD888" s="284"/>
      <c r="BE888" s="284"/>
      <c r="BF888" s="284"/>
      <c r="BG888" s="284"/>
      <c r="BH888" s="284"/>
      <c r="BI888" s="284"/>
      <c r="BJ888" s="284"/>
      <c r="BK888" s="284"/>
    </row>
    <row r="889" ht="14.25" customHeight="1">
      <c r="A889" s="219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5"/>
      <c r="AA889" s="225"/>
      <c r="AB889" s="225"/>
      <c r="AC889" s="225"/>
      <c r="AD889" s="225"/>
      <c r="AE889" s="225"/>
      <c r="AF889" s="225"/>
      <c r="AG889" s="220"/>
      <c r="AH889" s="220"/>
      <c r="AI889" s="220"/>
      <c r="AJ889" s="220"/>
      <c r="AK889" s="220"/>
      <c r="AL889" s="220"/>
      <c r="AM889" s="220"/>
      <c r="AN889" s="220"/>
      <c r="AO889" s="220"/>
      <c r="AP889" s="220"/>
      <c r="AQ889" s="224"/>
      <c r="AR889" s="224"/>
      <c r="AS889" s="224"/>
      <c r="AT889" s="224"/>
      <c r="AU889" s="224"/>
      <c r="AV889" s="224"/>
      <c r="AW889" s="224"/>
      <c r="AX889" s="224"/>
      <c r="AY889" s="224"/>
      <c r="AZ889" s="284"/>
      <c r="BA889" s="284"/>
      <c r="BB889" s="284"/>
      <c r="BC889" s="284"/>
      <c r="BD889" s="284"/>
      <c r="BE889" s="284"/>
      <c r="BF889" s="284"/>
      <c r="BG889" s="284"/>
      <c r="BH889" s="284"/>
      <c r="BI889" s="284"/>
      <c r="BJ889" s="284"/>
      <c r="BK889" s="284"/>
    </row>
    <row r="890" ht="14.25" customHeight="1">
      <c r="A890" s="219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5"/>
      <c r="AA890" s="225"/>
      <c r="AB890" s="225"/>
      <c r="AC890" s="225"/>
      <c r="AD890" s="225"/>
      <c r="AE890" s="225"/>
      <c r="AF890" s="225"/>
      <c r="AG890" s="220"/>
      <c r="AH890" s="220"/>
      <c r="AI890" s="220"/>
      <c r="AJ890" s="220"/>
      <c r="AK890" s="220"/>
      <c r="AL890" s="220"/>
      <c r="AM890" s="220"/>
      <c r="AN890" s="220"/>
      <c r="AO890" s="220"/>
      <c r="AP890" s="220"/>
      <c r="AQ890" s="224"/>
      <c r="AR890" s="224"/>
      <c r="AS890" s="224"/>
      <c r="AT890" s="224"/>
      <c r="AU890" s="224"/>
      <c r="AV890" s="224"/>
      <c r="AW890" s="224"/>
      <c r="AX890" s="224"/>
      <c r="AY890" s="224"/>
      <c r="AZ890" s="284"/>
      <c r="BA890" s="284"/>
      <c r="BB890" s="284"/>
      <c r="BC890" s="284"/>
      <c r="BD890" s="284"/>
      <c r="BE890" s="284"/>
      <c r="BF890" s="284"/>
      <c r="BG890" s="284"/>
      <c r="BH890" s="284"/>
      <c r="BI890" s="284"/>
      <c r="BJ890" s="284"/>
      <c r="BK890" s="284"/>
    </row>
    <row r="891" ht="14.25" customHeight="1">
      <c r="A891" s="219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5"/>
      <c r="AA891" s="225"/>
      <c r="AB891" s="225"/>
      <c r="AC891" s="225"/>
      <c r="AD891" s="225"/>
      <c r="AE891" s="225"/>
      <c r="AF891" s="225"/>
      <c r="AG891" s="220"/>
      <c r="AH891" s="220"/>
      <c r="AI891" s="220"/>
      <c r="AJ891" s="220"/>
      <c r="AK891" s="220"/>
      <c r="AL891" s="220"/>
      <c r="AM891" s="220"/>
      <c r="AN891" s="220"/>
      <c r="AO891" s="220"/>
      <c r="AP891" s="220"/>
      <c r="AQ891" s="224"/>
      <c r="AR891" s="224"/>
      <c r="AS891" s="224"/>
      <c r="AT891" s="224"/>
      <c r="AU891" s="224"/>
      <c r="AV891" s="224"/>
      <c r="AW891" s="224"/>
      <c r="AX891" s="224"/>
      <c r="AY891" s="224"/>
      <c r="AZ891" s="284"/>
      <c r="BA891" s="284"/>
      <c r="BB891" s="284"/>
      <c r="BC891" s="284"/>
      <c r="BD891" s="284"/>
      <c r="BE891" s="284"/>
      <c r="BF891" s="284"/>
      <c r="BG891" s="284"/>
      <c r="BH891" s="284"/>
      <c r="BI891" s="284"/>
      <c r="BJ891" s="284"/>
      <c r="BK891" s="284"/>
    </row>
    <row r="892" ht="14.25" customHeight="1">
      <c r="A892" s="219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5"/>
      <c r="AA892" s="225"/>
      <c r="AB892" s="225"/>
      <c r="AC892" s="225"/>
      <c r="AD892" s="225"/>
      <c r="AE892" s="225"/>
      <c r="AF892" s="225"/>
      <c r="AG892" s="220"/>
      <c r="AH892" s="220"/>
      <c r="AI892" s="220"/>
      <c r="AJ892" s="220"/>
      <c r="AK892" s="220"/>
      <c r="AL892" s="220"/>
      <c r="AM892" s="220"/>
      <c r="AN892" s="220"/>
      <c r="AO892" s="220"/>
      <c r="AP892" s="220"/>
      <c r="AQ892" s="224"/>
      <c r="AR892" s="224"/>
      <c r="AS892" s="224"/>
      <c r="AT892" s="224"/>
      <c r="AU892" s="224"/>
      <c r="AV892" s="224"/>
      <c r="AW892" s="224"/>
      <c r="AX892" s="224"/>
      <c r="AY892" s="224"/>
      <c r="AZ892" s="284"/>
      <c r="BA892" s="284"/>
      <c r="BB892" s="284"/>
      <c r="BC892" s="284"/>
      <c r="BD892" s="284"/>
      <c r="BE892" s="284"/>
      <c r="BF892" s="284"/>
      <c r="BG892" s="284"/>
      <c r="BH892" s="284"/>
      <c r="BI892" s="284"/>
      <c r="BJ892" s="284"/>
      <c r="BK892" s="284"/>
    </row>
    <row r="893" ht="14.25" customHeight="1">
      <c r="A893" s="219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5"/>
      <c r="AA893" s="225"/>
      <c r="AB893" s="225"/>
      <c r="AC893" s="225"/>
      <c r="AD893" s="225"/>
      <c r="AE893" s="225"/>
      <c r="AF893" s="225"/>
      <c r="AG893" s="220"/>
      <c r="AH893" s="220"/>
      <c r="AI893" s="220"/>
      <c r="AJ893" s="220"/>
      <c r="AK893" s="220"/>
      <c r="AL893" s="220"/>
      <c r="AM893" s="220"/>
      <c r="AN893" s="220"/>
      <c r="AO893" s="220"/>
      <c r="AP893" s="220"/>
      <c r="AQ893" s="224"/>
      <c r="AR893" s="224"/>
      <c r="AS893" s="224"/>
      <c r="AT893" s="224"/>
      <c r="AU893" s="224"/>
      <c r="AV893" s="224"/>
      <c r="AW893" s="224"/>
      <c r="AX893" s="224"/>
      <c r="AY893" s="224"/>
      <c r="AZ893" s="284"/>
      <c r="BA893" s="284"/>
      <c r="BB893" s="284"/>
      <c r="BC893" s="284"/>
      <c r="BD893" s="284"/>
      <c r="BE893" s="284"/>
      <c r="BF893" s="284"/>
      <c r="BG893" s="284"/>
      <c r="BH893" s="284"/>
      <c r="BI893" s="284"/>
      <c r="BJ893" s="284"/>
      <c r="BK893" s="284"/>
    </row>
    <row r="894" ht="14.25" customHeight="1">
      <c r="A894" s="219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5"/>
      <c r="AA894" s="225"/>
      <c r="AB894" s="225"/>
      <c r="AC894" s="225"/>
      <c r="AD894" s="225"/>
      <c r="AE894" s="225"/>
      <c r="AF894" s="225"/>
      <c r="AG894" s="220"/>
      <c r="AH894" s="220"/>
      <c r="AI894" s="220"/>
      <c r="AJ894" s="220"/>
      <c r="AK894" s="220"/>
      <c r="AL894" s="220"/>
      <c r="AM894" s="220"/>
      <c r="AN894" s="220"/>
      <c r="AO894" s="220"/>
      <c r="AP894" s="220"/>
      <c r="AQ894" s="224"/>
      <c r="AR894" s="224"/>
      <c r="AS894" s="224"/>
      <c r="AT894" s="224"/>
      <c r="AU894" s="224"/>
      <c r="AV894" s="224"/>
      <c r="AW894" s="224"/>
      <c r="AX894" s="224"/>
      <c r="AY894" s="224"/>
      <c r="AZ894" s="284"/>
      <c r="BA894" s="284"/>
      <c r="BB894" s="284"/>
      <c r="BC894" s="284"/>
      <c r="BD894" s="284"/>
      <c r="BE894" s="284"/>
      <c r="BF894" s="284"/>
      <c r="BG894" s="284"/>
      <c r="BH894" s="284"/>
      <c r="BI894" s="284"/>
      <c r="BJ894" s="284"/>
      <c r="BK894" s="284"/>
    </row>
    <row r="895" ht="14.25" customHeight="1">
      <c r="A895" s="219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5"/>
      <c r="AA895" s="225"/>
      <c r="AB895" s="225"/>
      <c r="AC895" s="225"/>
      <c r="AD895" s="225"/>
      <c r="AE895" s="225"/>
      <c r="AF895" s="225"/>
      <c r="AG895" s="220"/>
      <c r="AH895" s="220"/>
      <c r="AI895" s="220"/>
      <c r="AJ895" s="220"/>
      <c r="AK895" s="220"/>
      <c r="AL895" s="220"/>
      <c r="AM895" s="220"/>
      <c r="AN895" s="220"/>
      <c r="AO895" s="220"/>
      <c r="AP895" s="220"/>
      <c r="AQ895" s="224"/>
      <c r="AR895" s="224"/>
      <c r="AS895" s="224"/>
      <c r="AT895" s="224"/>
      <c r="AU895" s="224"/>
      <c r="AV895" s="224"/>
      <c r="AW895" s="224"/>
      <c r="AX895" s="224"/>
      <c r="AY895" s="224"/>
      <c r="AZ895" s="284"/>
      <c r="BA895" s="284"/>
      <c r="BB895" s="284"/>
      <c r="BC895" s="284"/>
      <c r="BD895" s="284"/>
      <c r="BE895" s="284"/>
      <c r="BF895" s="284"/>
      <c r="BG895" s="284"/>
      <c r="BH895" s="284"/>
      <c r="BI895" s="284"/>
      <c r="BJ895" s="284"/>
      <c r="BK895" s="284"/>
    </row>
    <row r="896" ht="14.25" customHeight="1">
      <c r="A896" s="219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5"/>
      <c r="AA896" s="225"/>
      <c r="AB896" s="225"/>
      <c r="AC896" s="225"/>
      <c r="AD896" s="225"/>
      <c r="AE896" s="225"/>
      <c r="AF896" s="225"/>
      <c r="AG896" s="220"/>
      <c r="AH896" s="220"/>
      <c r="AI896" s="220"/>
      <c r="AJ896" s="220"/>
      <c r="AK896" s="220"/>
      <c r="AL896" s="220"/>
      <c r="AM896" s="220"/>
      <c r="AN896" s="220"/>
      <c r="AO896" s="220"/>
      <c r="AP896" s="220"/>
      <c r="AQ896" s="224"/>
      <c r="AR896" s="224"/>
      <c r="AS896" s="224"/>
      <c r="AT896" s="224"/>
      <c r="AU896" s="224"/>
      <c r="AV896" s="224"/>
      <c r="AW896" s="224"/>
      <c r="AX896" s="224"/>
      <c r="AY896" s="224"/>
      <c r="AZ896" s="284"/>
      <c r="BA896" s="284"/>
      <c r="BB896" s="284"/>
      <c r="BC896" s="284"/>
      <c r="BD896" s="284"/>
      <c r="BE896" s="284"/>
      <c r="BF896" s="284"/>
      <c r="BG896" s="284"/>
      <c r="BH896" s="284"/>
      <c r="BI896" s="284"/>
      <c r="BJ896" s="284"/>
      <c r="BK896" s="284"/>
    </row>
    <row r="897" ht="14.25" customHeight="1">
      <c r="A897" s="219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5"/>
      <c r="AA897" s="225"/>
      <c r="AB897" s="225"/>
      <c r="AC897" s="225"/>
      <c r="AD897" s="225"/>
      <c r="AE897" s="225"/>
      <c r="AF897" s="225"/>
      <c r="AG897" s="220"/>
      <c r="AH897" s="220"/>
      <c r="AI897" s="220"/>
      <c r="AJ897" s="220"/>
      <c r="AK897" s="220"/>
      <c r="AL897" s="220"/>
      <c r="AM897" s="220"/>
      <c r="AN897" s="220"/>
      <c r="AO897" s="220"/>
      <c r="AP897" s="220"/>
      <c r="AQ897" s="224"/>
      <c r="AR897" s="224"/>
      <c r="AS897" s="224"/>
      <c r="AT897" s="224"/>
      <c r="AU897" s="224"/>
      <c r="AV897" s="224"/>
      <c r="AW897" s="224"/>
      <c r="AX897" s="224"/>
      <c r="AY897" s="224"/>
      <c r="AZ897" s="284"/>
      <c r="BA897" s="284"/>
      <c r="BB897" s="284"/>
      <c r="BC897" s="284"/>
      <c r="BD897" s="284"/>
      <c r="BE897" s="284"/>
      <c r="BF897" s="284"/>
      <c r="BG897" s="284"/>
      <c r="BH897" s="284"/>
      <c r="BI897" s="284"/>
      <c r="BJ897" s="284"/>
      <c r="BK897" s="284"/>
    </row>
    <row r="898" ht="14.25" customHeight="1">
      <c r="A898" s="219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5"/>
      <c r="AA898" s="225"/>
      <c r="AB898" s="225"/>
      <c r="AC898" s="225"/>
      <c r="AD898" s="225"/>
      <c r="AE898" s="225"/>
      <c r="AF898" s="225"/>
      <c r="AG898" s="220"/>
      <c r="AH898" s="220"/>
      <c r="AI898" s="220"/>
      <c r="AJ898" s="220"/>
      <c r="AK898" s="220"/>
      <c r="AL898" s="220"/>
      <c r="AM898" s="220"/>
      <c r="AN898" s="220"/>
      <c r="AO898" s="220"/>
      <c r="AP898" s="220"/>
      <c r="AQ898" s="224"/>
      <c r="AR898" s="224"/>
      <c r="AS898" s="224"/>
      <c r="AT898" s="224"/>
      <c r="AU898" s="224"/>
      <c r="AV898" s="224"/>
      <c r="AW898" s="224"/>
      <c r="AX898" s="224"/>
      <c r="AY898" s="224"/>
      <c r="AZ898" s="284"/>
      <c r="BA898" s="284"/>
      <c r="BB898" s="284"/>
      <c r="BC898" s="284"/>
      <c r="BD898" s="284"/>
      <c r="BE898" s="284"/>
      <c r="BF898" s="284"/>
      <c r="BG898" s="284"/>
      <c r="BH898" s="284"/>
      <c r="BI898" s="284"/>
      <c r="BJ898" s="284"/>
      <c r="BK898" s="284"/>
    </row>
    <row r="899" ht="14.25" customHeight="1">
      <c r="A899" s="219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5"/>
      <c r="AA899" s="225"/>
      <c r="AB899" s="225"/>
      <c r="AC899" s="225"/>
      <c r="AD899" s="225"/>
      <c r="AE899" s="225"/>
      <c r="AF899" s="225"/>
      <c r="AG899" s="220"/>
      <c r="AH899" s="220"/>
      <c r="AI899" s="220"/>
      <c r="AJ899" s="220"/>
      <c r="AK899" s="220"/>
      <c r="AL899" s="220"/>
      <c r="AM899" s="220"/>
      <c r="AN899" s="220"/>
      <c r="AO899" s="220"/>
      <c r="AP899" s="220"/>
      <c r="AQ899" s="224"/>
      <c r="AR899" s="224"/>
      <c r="AS899" s="224"/>
      <c r="AT899" s="224"/>
      <c r="AU899" s="224"/>
      <c r="AV899" s="224"/>
      <c r="AW899" s="224"/>
      <c r="AX899" s="224"/>
      <c r="AY899" s="224"/>
      <c r="AZ899" s="284"/>
      <c r="BA899" s="284"/>
      <c r="BB899" s="284"/>
      <c r="BC899" s="284"/>
      <c r="BD899" s="284"/>
      <c r="BE899" s="284"/>
      <c r="BF899" s="284"/>
      <c r="BG899" s="284"/>
      <c r="BH899" s="284"/>
      <c r="BI899" s="284"/>
      <c r="BJ899" s="284"/>
      <c r="BK899" s="284"/>
    </row>
    <row r="900" ht="14.25" customHeight="1">
      <c r="A900" s="219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5"/>
      <c r="AA900" s="225"/>
      <c r="AB900" s="225"/>
      <c r="AC900" s="225"/>
      <c r="AD900" s="225"/>
      <c r="AE900" s="225"/>
      <c r="AF900" s="225"/>
      <c r="AG900" s="220"/>
      <c r="AH900" s="220"/>
      <c r="AI900" s="220"/>
      <c r="AJ900" s="220"/>
      <c r="AK900" s="220"/>
      <c r="AL900" s="220"/>
      <c r="AM900" s="220"/>
      <c r="AN900" s="220"/>
      <c r="AO900" s="220"/>
      <c r="AP900" s="220"/>
      <c r="AQ900" s="224"/>
      <c r="AR900" s="224"/>
      <c r="AS900" s="224"/>
      <c r="AT900" s="224"/>
      <c r="AU900" s="224"/>
      <c r="AV900" s="224"/>
      <c r="AW900" s="224"/>
      <c r="AX900" s="224"/>
      <c r="AY900" s="224"/>
      <c r="AZ900" s="284"/>
      <c r="BA900" s="284"/>
      <c r="BB900" s="284"/>
      <c r="BC900" s="284"/>
      <c r="BD900" s="284"/>
      <c r="BE900" s="284"/>
      <c r="BF900" s="284"/>
      <c r="BG900" s="284"/>
      <c r="BH900" s="284"/>
      <c r="BI900" s="284"/>
      <c r="BJ900" s="284"/>
      <c r="BK900" s="284"/>
    </row>
    <row r="901" ht="14.25" customHeight="1">
      <c r="A901" s="219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5"/>
      <c r="AA901" s="225"/>
      <c r="AB901" s="225"/>
      <c r="AC901" s="225"/>
      <c r="AD901" s="225"/>
      <c r="AE901" s="225"/>
      <c r="AF901" s="225"/>
      <c r="AG901" s="220"/>
      <c r="AH901" s="220"/>
      <c r="AI901" s="220"/>
      <c r="AJ901" s="220"/>
      <c r="AK901" s="220"/>
      <c r="AL901" s="220"/>
      <c r="AM901" s="220"/>
      <c r="AN901" s="220"/>
      <c r="AO901" s="220"/>
      <c r="AP901" s="220"/>
      <c r="AQ901" s="224"/>
      <c r="AR901" s="224"/>
      <c r="AS901" s="224"/>
      <c r="AT901" s="224"/>
      <c r="AU901" s="224"/>
      <c r="AV901" s="224"/>
      <c r="AW901" s="224"/>
      <c r="AX901" s="224"/>
      <c r="AY901" s="224"/>
      <c r="AZ901" s="284"/>
      <c r="BA901" s="284"/>
      <c r="BB901" s="284"/>
      <c r="BC901" s="284"/>
      <c r="BD901" s="284"/>
      <c r="BE901" s="284"/>
      <c r="BF901" s="284"/>
      <c r="BG901" s="284"/>
      <c r="BH901" s="284"/>
      <c r="BI901" s="284"/>
      <c r="BJ901" s="284"/>
      <c r="BK901" s="284"/>
    </row>
    <row r="902" ht="14.25" customHeight="1">
      <c r="A902" s="219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5"/>
      <c r="AA902" s="225"/>
      <c r="AB902" s="225"/>
      <c r="AC902" s="225"/>
      <c r="AD902" s="225"/>
      <c r="AE902" s="225"/>
      <c r="AF902" s="225"/>
      <c r="AG902" s="220"/>
      <c r="AH902" s="220"/>
      <c r="AI902" s="220"/>
      <c r="AJ902" s="220"/>
      <c r="AK902" s="220"/>
      <c r="AL902" s="220"/>
      <c r="AM902" s="220"/>
      <c r="AN902" s="220"/>
      <c r="AO902" s="220"/>
      <c r="AP902" s="220"/>
      <c r="AQ902" s="224"/>
      <c r="AR902" s="224"/>
      <c r="AS902" s="224"/>
      <c r="AT902" s="224"/>
      <c r="AU902" s="224"/>
      <c r="AV902" s="224"/>
      <c r="AW902" s="224"/>
      <c r="AX902" s="224"/>
      <c r="AY902" s="224"/>
      <c r="AZ902" s="284"/>
      <c r="BA902" s="284"/>
      <c r="BB902" s="284"/>
      <c r="BC902" s="284"/>
      <c r="BD902" s="284"/>
      <c r="BE902" s="284"/>
      <c r="BF902" s="284"/>
      <c r="BG902" s="284"/>
      <c r="BH902" s="284"/>
      <c r="BI902" s="284"/>
      <c r="BJ902" s="284"/>
      <c r="BK902" s="284"/>
    </row>
    <row r="903" ht="14.25" customHeight="1">
      <c r="A903" s="219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5"/>
      <c r="AA903" s="225"/>
      <c r="AB903" s="225"/>
      <c r="AC903" s="225"/>
      <c r="AD903" s="225"/>
      <c r="AE903" s="225"/>
      <c r="AF903" s="225"/>
      <c r="AG903" s="220"/>
      <c r="AH903" s="220"/>
      <c r="AI903" s="220"/>
      <c r="AJ903" s="220"/>
      <c r="AK903" s="220"/>
      <c r="AL903" s="220"/>
      <c r="AM903" s="220"/>
      <c r="AN903" s="220"/>
      <c r="AO903" s="220"/>
      <c r="AP903" s="220"/>
      <c r="AQ903" s="224"/>
      <c r="AR903" s="224"/>
      <c r="AS903" s="224"/>
      <c r="AT903" s="224"/>
      <c r="AU903" s="224"/>
      <c r="AV903" s="224"/>
      <c r="AW903" s="224"/>
      <c r="AX903" s="224"/>
      <c r="AY903" s="224"/>
      <c r="AZ903" s="284"/>
      <c r="BA903" s="284"/>
      <c r="BB903" s="284"/>
      <c r="BC903" s="284"/>
      <c r="BD903" s="284"/>
      <c r="BE903" s="284"/>
      <c r="BF903" s="284"/>
      <c r="BG903" s="284"/>
      <c r="BH903" s="284"/>
      <c r="BI903" s="284"/>
      <c r="BJ903" s="284"/>
      <c r="BK903" s="284"/>
    </row>
    <row r="904" ht="14.25" customHeight="1">
      <c r="A904" s="219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5"/>
      <c r="AA904" s="225"/>
      <c r="AB904" s="225"/>
      <c r="AC904" s="225"/>
      <c r="AD904" s="225"/>
      <c r="AE904" s="225"/>
      <c r="AF904" s="225"/>
      <c r="AG904" s="220"/>
      <c r="AH904" s="220"/>
      <c r="AI904" s="220"/>
      <c r="AJ904" s="220"/>
      <c r="AK904" s="220"/>
      <c r="AL904" s="220"/>
      <c r="AM904" s="220"/>
      <c r="AN904" s="220"/>
      <c r="AO904" s="220"/>
      <c r="AP904" s="220"/>
      <c r="AQ904" s="224"/>
      <c r="AR904" s="224"/>
      <c r="AS904" s="224"/>
      <c r="AT904" s="224"/>
      <c r="AU904" s="224"/>
      <c r="AV904" s="224"/>
      <c r="AW904" s="224"/>
      <c r="AX904" s="224"/>
      <c r="AY904" s="224"/>
      <c r="AZ904" s="284"/>
      <c r="BA904" s="284"/>
      <c r="BB904" s="284"/>
      <c r="BC904" s="284"/>
      <c r="BD904" s="284"/>
      <c r="BE904" s="284"/>
      <c r="BF904" s="284"/>
      <c r="BG904" s="284"/>
      <c r="BH904" s="284"/>
      <c r="BI904" s="284"/>
      <c r="BJ904" s="284"/>
      <c r="BK904" s="284"/>
    </row>
    <row r="905" ht="14.25" customHeight="1">
      <c r="A905" s="219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5"/>
      <c r="AA905" s="225"/>
      <c r="AB905" s="225"/>
      <c r="AC905" s="225"/>
      <c r="AD905" s="225"/>
      <c r="AE905" s="225"/>
      <c r="AF905" s="225"/>
      <c r="AG905" s="220"/>
      <c r="AH905" s="220"/>
      <c r="AI905" s="220"/>
      <c r="AJ905" s="220"/>
      <c r="AK905" s="220"/>
      <c r="AL905" s="220"/>
      <c r="AM905" s="220"/>
      <c r="AN905" s="220"/>
      <c r="AO905" s="220"/>
      <c r="AP905" s="220"/>
      <c r="AQ905" s="224"/>
      <c r="AR905" s="224"/>
      <c r="AS905" s="224"/>
      <c r="AT905" s="224"/>
      <c r="AU905" s="224"/>
      <c r="AV905" s="224"/>
      <c r="AW905" s="224"/>
      <c r="AX905" s="224"/>
      <c r="AY905" s="224"/>
      <c r="AZ905" s="284"/>
      <c r="BA905" s="284"/>
      <c r="BB905" s="284"/>
      <c r="BC905" s="284"/>
      <c r="BD905" s="284"/>
      <c r="BE905" s="284"/>
      <c r="BF905" s="284"/>
      <c r="BG905" s="284"/>
      <c r="BH905" s="284"/>
      <c r="BI905" s="284"/>
      <c r="BJ905" s="284"/>
      <c r="BK905" s="284"/>
    </row>
    <row r="906" ht="14.25" customHeight="1">
      <c r="A906" s="219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5"/>
      <c r="AA906" s="225"/>
      <c r="AB906" s="225"/>
      <c r="AC906" s="225"/>
      <c r="AD906" s="225"/>
      <c r="AE906" s="225"/>
      <c r="AF906" s="225"/>
      <c r="AG906" s="220"/>
      <c r="AH906" s="220"/>
      <c r="AI906" s="220"/>
      <c r="AJ906" s="220"/>
      <c r="AK906" s="220"/>
      <c r="AL906" s="220"/>
      <c r="AM906" s="220"/>
      <c r="AN906" s="220"/>
      <c r="AO906" s="220"/>
      <c r="AP906" s="220"/>
      <c r="AQ906" s="224"/>
      <c r="AR906" s="224"/>
      <c r="AS906" s="224"/>
      <c r="AT906" s="224"/>
      <c r="AU906" s="224"/>
      <c r="AV906" s="224"/>
      <c r="AW906" s="224"/>
      <c r="AX906" s="224"/>
      <c r="AY906" s="224"/>
      <c r="AZ906" s="284"/>
      <c r="BA906" s="284"/>
      <c r="BB906" s="284"/>
      <c r="BC906" s="284"/>
      <c r="BD906" s="284"/>
      <c r="BE906" s="284"/>
      <c r="BF906" s="284"/>
      <c r="BG906" s="284"/>
      <c r="BH906" s="284"/>
      <c r="BI906" s="284"/>
      <c r="BJ906" s="284"/>
      <c r="BK906" s="284"/>
    </row>
    <row r="907" ht="14.25" customHeight="1">
      <c r="A907" s="219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5"/>
      <c r="AA907" s="225"/>
      <c r="AB907" s="225"/>
      <c r="AC907" s="225"/>
      <c r="AD907" s="225"/>
      <c r="AE907" s="225"/>
      <c r="AF907" s="225"/>
      <c r="AG907" s="220"/>
      <c r="AH907" s="220"/>
      <c r="AI907" s="220"/>
      <c r="AJ907" s="220"/>
      <c r="AK907" s="220"/>
      <c r="AL907" s="220"/>
      <c r="AM907" s="220"/>
      <c r="AN907" s="220"/>
      <c r="AO907" s="220"/>
      <c r="AP907" s="220"/>
      <c r="AQ907" s="224"/>
      <c r="AR907" s="224"/>
      <c r="AS907" s="224"/>
      <c r="AT907" s="224"/>
      <c r="AU907" s="224"/>
      <c r="AV907" s="224"/>
      <c r="AW907" s="224"/>
      <c r="AX907" s="224"/>
      <c r="AY907" s="224"/>
      <c r="AZ907" s="284"/>
      <c r="BA907" s="284"/>
      <c r="BB907" s="284"/>
      <c r="BC907" s="284"/>
      <c r="BD907" s="284"/>
      <c r="BE907" s="284"/>
      <c r="BF907" s="284"/>
      <c r="BG907" s="284"/>
      <c r="BH907" s="284"/>
      <c r="BI907" s="284"/>
      <c r="BJ907" s="284"/>
      <c r="BK907" s="284"/>
    </row>
    <row r="908" ht="14.25" customHeight="1">
      <c r="A908" s="219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5"/>
      <c r="AA908" s="225"/>
      <c r="AB908" s="225"/>
      <c r="AC908" s="225"/>
      <c r="AD908" s="225"/>
      <c r="AE908" s="225"/>
      <c r="AF908" s="225"/>
      <c r="AG908" s="220"/>
      <c r="AH908" s="220"/>
      <c r="AI908" s="220"/>
      <c r="AJ908" s="220"/>
      <c r="AK908" s="220"/>
      <c r="AL908" s="220"/>
      <c r="AM908" s="220"/>
      <c r="AN908" s="220"/>
      <c r="AO908" s="220"/>
      <c r="AP908" s="220"/>
      <c r="AQ908" s="224"/>
      <c r="AR908" s="224"/>
      <c r="AS908" s="224"/>
      <c r="AT908" s="224"/>
      <c r="AU908" s="224"/>
      <c r="AV908" s="224"/>
      <c r="AW908" s="224"/>
      <c r="AX908" s="224"/>
      <c r="AY908" s="224"/>
      <c r="AZ908" s="284"/>
      <c r="BA908" s="284"/>
      <c r="BB908" s="284"/>
      <c r="BC908" s="284"/>
      <c r="BD908" s="284"/>
      <c r="BE908" s="284"/>
      <c r="BF908" s="284"/>
      <c r="BG908" s="284"/>
      <c r="BH908" s="284"/>
      <c r="BI908" s="284"/>
      <c r="BJ908" s="284"/>
      <c r="BK908" s="284"/>
    </row>
    <row r="909" ht="14.25" customHeight="1">
      <c r="A909" s="219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5"/>
      <c r="AA909" s="225"/>
      <c r="AB909" s="225"/>
      <c r="AC909" s="225"/>
      <c r="AD909" s="225"/>
      <c r="AE909" s="225"/>
      <c r="AF909" s="225"/>
      <c r="AG909" s="220"/>
      <c r="AH909" s="220"/>
      <c r="AI909" s="220"/>
      <c r="AJ909" s="220"/>
      <c r="AK909" s="220"/>
      <c r="AL909" s="220"/>
      <c r="AM909" s="220"/>
      <c r="AN909" s="220"/>
      <c r="AO909" s="220"/>
      <c r="AP909" s="220"/>
      <c r="AQ909" s="224"/>
      <c r="AR909" s="224"/>
      <c r="AS909" s="224"/>
      <c r="AT909" s="224"/>
      <c r="AU909" s="224"/>
      <c r="AV909" s="224"/>
      <c r="AW909" s="224"/>
      <c r="AX909" s="224"/>
      <c r="AY909" s="224"/>
      <c r="AZ909" s="284"/>
      <c r="BA909" s="284"/>
      <c r="BB909" s="284"/>
      <c r="BC909" s="284"/>
      <c r="BD909" s="284"/>
      <c r="BE909" s="284"/>
      <c r="BF909" s="284"/>
      <c r="BG909" s="284"/>
      <c r="BH909" s="284"/>
      <c r="BI909" s="284"/>
      <c r="BJ909" s="284"/>
      <c r="BK909" s="284"/>
    </row>
    <row r="910" ht="14.25" customHeight="1">
      <c r="A910" s="219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5"/>
      <c r="AA910" s="225"/>
      <c r="AB910" s="225"/>
      <c r="AC910" s="225"/>
      <c r="AD910" s="225"/>
      <c r="AE910" s="225"/>
      <c r="AF910" s="225"/>
      <c r="AG910" s="220"/>
      <c r="AH910" s="220"/>
      <c r="AI910" s="220"/>
      <c r="AJ910" s="220"/>
      <c r="AK910" s="220"/>
      <c r="AL910" s="220"/>
      <c r="AM910" s="220"/>
      <c r="AN910" s="220"/>
      <c r="AO910" s="220"/>
      <c r="AP910" s="220"/>
      <c r="AQ910" s="224"/>
      <c r="AR910" s="224"/>
      <c r="AS910" s="224"/>
      <c r="AT910" s="224"/>
      <c r="AU910" s="224"/>
      <c r="AV910" s="224"/>
      <c r="AW910" s="224"/>
      <c r="AX910" s="224"/>
      <c r="AY910" s="224"/>
      <c r="AZ910" s="284"/>
      <c r="BA910" s="284"/>
      <c r="BB910" s="284"/>
      <c r="BC910" s="284"/>
      <c r="BD910" s="284"/>
      <c r="BE910" s="284"/>
      <c r="BF910" s="284"/>
      <c r="BG910" s="284"/>
      <c r="BH910" s="284"/>
      <c r="BI910" s="284"/>
      <c r="BJ910" s="284"/>
      <c r="BK910" s="284"/>
    </row>
    <row r="911" ht="14.25" customHeight="1">
      <c r="A911" s="219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5"/>
      <c r="AA911" s="225"/>
      <c r="AB911" s="225"/>
      <c r="AC911" s="225"/>
      <c r="AD911" s="225"/>
      <c r="AE911" s="225"/>
      <c r="AF911" s="225"/>
      <c r="AG911" s="220"/>
      <c r="AH911" s="220"/>
      <c r="AI911" s="220"/>
      <c r="AJ911" s="220"/>
      <c r="AK911" s="220"/>
      <c r="AL911" s="220"/>
      <c r="AM911" s="220"/>
      <c r="AN911" s="220"/>
      <c r="AO911" s="220"/>
      <c r="AP911" s="220"/>
      <c r="AQ911" s="224"/>
      <c r="AR911" s="224"/>
      <c r="AS911" s="224"/>
      <c r="AT911" s="224"/>
      <c r="AU911" s="224"/>
      <c r="AV911" s="224"/>
      <c r="AW911" s="224"/>
      <c r="AX911" s="224"/>
      <c r="AY911" s="224"/>
      <c r="AZ911" s="284"/>
      <c r="BA911" s="284"/>
      <c r="BB911" s="284"/>
      <c r="BC911" s="284"/>
      <c r="BD911" s="284"/>
      <c r="BE911" s="284"/>
      <c r="BF911" s="284"/>
      <c r="BG911" s="284"/>
      <c r="BH911" s="284"/>
      <c r="BI911" s="284"/>
      <c r="BJ911" s="284"/>
      <c r="BK911" s="284"/>
    </row>
    <row r="912" ht="14.25" customHeight="1">
      <c r="A912" s="219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5"/>
      <c r="AA912" s="225"/>
      <c r="AB912" s="225"/>
      <c r="AC912" s="225"/>
      <c r="AD912" s="225"/>
      <c r="AE912" s="225"/>
      <c r="AF912" s="225"/>
      <c r="AG912" s="220"/>
      <c r="AH912" s="220"/>
      <c r="AI912" s="220"/>
      <c r="AJ912" s="220"/>
      <c r="AK912" s="220"/>
      <c r="AL912" s="220"/>
      <c r="AM912" s="220"/>
      <c r="AN912" s="220"/>
      <c r="AO912" s="220"/>
      <c r="AP912" s="220"/>
      <c r="AQ912" s="224"/>
      <c r="AR912" s="224"/>
      <c r="AS912" s="224"/>
      <c r="AT912" s="224"/>
      <c r="AU912" s="224"/>
      <c r="AV912" s="224"/>
      <c r="AW912" s="224"/>
      <c r="AX912" s="224"/>
      <c r="AY912" s="224"/>
      <c r="AZ912" s="284"/>
      <c r="BA912" s="284"/>
      <c r="BB912" s="284"/>
      <c r="BC912" s="284"/>
      <c r="BD912" s="284"/>
      <c r="BE912" s="284"/>
      <c r="BF912" s="284"/>
      <c r="BG912" s="284"/>
      <c r="BH912" s="284"/>
      <c r="BI912" s="284"/>
      <c r="BJ912" s="284"/>
      <c r="BK912" s="284"/>
    </row>
    <row r="913" ht="14.25" customHeight="1">
      <c r="A913" s="219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5"/>
      <c r="AA913" s="225"/>
      <c r="AB913" s="225"/>
      <c r="AC913" s="225"/>
      <c r="AD913" s="225"/>
      <c r="AE913" s="225"/>
      <c r="AF913" s="225"/>
      <c r="AG913" s="220"/>
      <c r="AH913" s="220"/>
      <c r="AI913" s="220"/>
      <c r="AJ913" s="220"/>
      <c r="AK913" s="220"/>
      <c r="AL913" s="220"/>
      <c r="AM913" s="220"/>
      <c r="AN913" s="220"/>
      <c r="AO913" s="220"/>
      <c r="AP913" s="220"/>
      <c r="AQ913" s="224"/>
      <c r="AR913" s="224"/>
      <c r="AS913" s="224"/>
      <c r="AT913" s="224"/>
      <c r="AU913" s="224"/>
      <c r="AV913" s="224"/>
      <c r="AW913" s="224"/>
      <c r="AX913" s="224"/>
      <c r="AY913" s="224"/>
      <c r="AZ913" s="284"/>
      <c r="BA913" s="284"/>
      <c r="BB913" s="284"/>
      <c r="BC913" s="284"/>
      <c r="BD913" s="284"/>
      <c r="BE913" s="284"/>
      <c r="BF913" s="284"/>
      <c r="BG913" s="284"/>
      <c r="BH913" s="284"/>
      <c r="BI913" s="284"/>
      <c r="BJ913" s="284"/>
      <c r="BK913" s="284"/>
    </row>
    <row r="914" ht="14.25" customHeight="1">
      <c r="A914" s="219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5"/>
      <c r="AA914" s="225"/>
      <c r="AB914" s="225"/>
      <c r="AC914" s="225"/>
      <c r="AD914" s="225"/>
      <c r="AE914" s="225"/>
      <c r="AF914" s="225"/>
      <c r="AG914" s="220"/>
      <c r="AH914" s="220"/>
      <c r="AI914" s="220"/>
      <c r="AJ914" s="220"/>
      <c r="AK914" s="220"/>
      <c r="AL914" s="220"/>
      <c r="AM914" s="220"/>
      <c r="AN914" s="220"/>
      <c r="AO914" s="220"/>
      <c r="AP914" s="220"/>
      <c r="AQ914" s="224"/>
      <c r="AR914" s="224"/>
      <c r="AS914" s="224"/>
      <c r="AT914" s="224"/>
      <c r="AU914" s="224"/>
      <c r="AV914" s="224"/>
      <c r="AW914" s="224"/>
      <c r="AX914" s="224"/>
      <c r="AY914" s="224"/>
      <c r="AZ914" s="284"/>
      <c r="BA914" s="284"/>
      <c r="BB914" s="284"/>
      <c r="BC914" s="284"/>
      <c r="BD914" s="284"/>
      <c r="BE914" s="284"/>
      <c r="BF914" s="284"/>
      <c r="BG914" s="284"/>
      <c r="BH914" s="284"/>
      <c r="BI914" s="284"/>
      <c r="BJ914" s="284"/>
      <c r="BK914" s="284"/>
    </row>
    <row r="915" ht="14.25" customHeight="1">
      <c r="A915" s="219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5"/>
      <c r="AA915" s="225"/>
      <c r="AB915" s="225"/>
      <c r="AC915" s="225"/>
      <c r="AD915" s="225"/>
      <c r="AE915" s="225"/>
      <c r="AF915" s="225"/>
      <c r="AG915" s="220"/>
      <c r="AH915" s="220"/>
      <c r="AI915" s="220"/>
      <c r="AJ915" s="220"/>
      <c r="AK915" s="220"/>
      <c r="AL915" s="220"/>
      <c r="AM915" s="220"/>
      <c r="AN915" s="220"/>
      <c r="AO915" s="220"/>
      <c r="AP915" s="220"/>
      <c r="AQ915" s="224"/>
      <c r="AR915" s="224"/>
      <c r="AS915" s="224"/>
      <c r="AT915" s="224"/>
      <c r="AU915" s="224"/>
      <c r="AV915" s="224"/>
      <c r="AW915" s="224"/>
      <c r="AX915" s="224"/>
      <c r="AY915" s="224"/>
      <c r="AZ915" s="284"/>
      <c r="BA915" s="284"/>
      <c r="BB915" s="284"/>
      <c r="BC915" s="284"/>
      <c r="BD915" s="284"/>
      <c r="BE915" s="284"/>
      <c r="BF915" s="284"/>
      <c r="BG915" s="284"/>
      <c r="BH915" s="284"/>
      <c r="BI915" s="284"/>
      <c r="BJ915" s="284"/>
      <c r="BK915" s="284"/>
    </row>
    <row r="916" ht="14.25" customHeight="1">
      <c r="A916" s="219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5"/>
      <c r="AA916" s="225"/>
      <c r="AB916" s="225"/>
      <c r="AC916" s="225"/>
      <c r="AD916" s="225"/>
      <c r="AE916" s="225"/>
      <c r="AF916" s="225"/>
      <c r="AG916" s="220"/>
      <c r="AH916" s="220"/>
      <c r="AI916" s="220"/>
      <c r="AJ916" s="220"/>
      <c r="AK916" s="220"/>
      <c r="AL916" s="220"/>
      <c r="AM916" s="220"/>
      <c r="AN916" s="220"/>
      <c r="AO916" s="220"/>
      <c r="AP916" s="220"/>
      <c r="AQ916" s="224"/>
      <c r="AR916" s="224"/>
      <c r="AS916" s="224"/>
      <c r="AT916" s="224"/>
      <c r="AU916" s="224"/>
      <c r="AV916" s="224"/>
      <c r="AW916" s="224"/>
      <c r="AX916" s="224"/>
      <c r="AY916" s="224"/>
      <c r="AZ916" s="284"/>
      <c r="BA916" s="284"/>
      <c r="BB916" s="284"/>
      <c r="BC916" s="284"/>
      <c r="BD916" s="284"/>
      <c r="BE916" s="284"/>
      <c r="BF916" s="284"/>
      <c r="BG916" s="284"/>
      <c r="BH916" s="284"/>
      <c r="BI916" s="284"/>
      <c r="BJ916" s="284"/>
      <c r="BK916" s="284"/>
    </row>
    <row r="917" ht="14.25" customHeight="1">
      <c r="A917" s="219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5"/>
      <c r="AA917" s="225"/>
      <c r="AB917" s="225"/>
      <c r="AC917" s="225"/>
      <c r="AD917" s="225"/>
      <c r="AE917" s="225"/>
      <c r="AF917" s="225"/>
      <c r="AG917" s="220"/>
      <c r="AH917" s="220"/>
      <c r="AI917" s="220"/>
      <c r="AJ917" s="220"/>
      <c r="AK917" s="220"/>
      <c r="AL917" s="220"/>
      <c r="AM917" s="220"/>
      <c r="AN917" s="220"/>
      <c r="AO917" s="220"/>
      <c r="AP917" s="220"/>
      <c r="AQ917" s="224"/>
      <c r="AR917" s="224"/>
      <c r="AS917" s="224"/>
      <c r="AT917" s="224"/>
      <c r="AU917" s="224"/>
      <c r="AV917" s="224"/>
      <c r="AW917" s="224"/>
      <c r="AX917" s="224"/>
      <c r="AY917" s="224"/>
      <c r="AZ917" s="284"/>
      <c r="BA917" s="284"/>
      <c r="BB917" s="284"/>
      <c r="BC917" s="284"/>
      <c r="BD917" s="284"/>
      <c r="BE917" s="284"/>
      <c r="BF917" s="284"/>
      <c r="BG917" s="284"/>
      <c r="BH917" s="284"/>
      <c r="BI917" s="284"/>
      <c r="BJ917" s="284"/>
      <c r="BK917" s="284"/>
    </row>
    <row r="918" ht="14.25" customHeight="1">
      <c r="A918" s="219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5"/>
      <c r="AA918" s="225"/>
      <c r="AB918" s="225"/>
      <c r="AC918" s="225"/>
      <c r="AD918" s="225"/>
      <c r="AE918" s="225"/>
      <c r="AF918" s="225"/>
      <c r="AG918" s="220"/>
      <c r="AH918" s="220"/>
      <c r="AI918" s="220"/>
      <c r="AJ918" s="220"/>
      <c r="AK918" s="220"/>
      <c r="AL918" s="220"/>
      <c r="AM918" s="220"/>
      <c r="AN918" s="220"/>
      <c r="AO918" s="220"/>
      <c r="AP918" s="220"/>
      <c r="AQ918" s="224"/>
      <c r="AR918" s="224"/>
      <c r="AS918" s="224"/>
      <c r="AT918" s="224"/>
      <c r="AU918" s="224"/>
      <c r="AV918" s="224"/>
      <c r="AW918" s="224"/>
      <c r="AX918" s="224"/>
      <c r="AY918" s="224"/>
      <c r="AZ918" s="284"/>
      <c r="BA918" s="284"/>
      <c r="BB918" s="284"/>
      <c r="BC918" s="284"/>
      <c r="BD918" s="284"/>
      <c r="BE918" s="284"/>
      <c r="BF918" s="284"/>
      <c r="BG918" s="284"/>
      <c r="BH918" s="284"/>
      <c r="BI918" s="284"/>
      <c r="BJ918" s="284"/>
      <c r="BK918" s="284"/>
    </row>
    <row r="919" ht="14.25" customHeight="1">
      <c r="A919" s="219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5"/>
      <c r="AA919" s="225"/>
      <c r="AB919" s="225"/>
      <c r="AC919" s="225"/>
      <c r="AD919" s="225"/>
      <c r="AE919" s="225"/>
      <c r="AF919" s="225"/>
      <c r="AG919" s="220"/>
      <c r="AH919" s="220"/>
      <c r="AI919" s="220"/>
      <c r="AJ919" s="220"/>
      <c r="AK919" s="220"/>
      <c r="AL919" s="220"/>
      <c r="AM919" s="220"/>
      <c r="AN919" s="220"/>
      <c r="AO919" s="220"/>
      <c r="AP919" s="220"/>
      <c r="AQ919" s="224"/>
      <c r="AR919" s="224"/>
      <c r="AS919" s="224"/>
      <c r="AT919" s="224"/>
      <c r="AU919" s="224"/>
      <c r="AV919" s="224"/>
      <c r="AW919" s="224"/>
      <c r="AX919" s="224"/>
      <c r="AY919" s="224"/>
      <c r="AZ919" s="284"/>
      <c r="BA919" s="284"/>
      <c r="BB919" s="284"/>
      <c r="BC919" s="284"/>
      <c r="BD919" s="284"/>
      <c r="BE919" s="284"/>
      <c r="BF919" s="284"/>
      <c r="BG919" s="284"/>
      <c r="BH919" s="284"/>
      <c r="BI919" s="284"/>
      <c r="BJ919" s="284"/>
      <c r="BK919" s="284"/>
    </row>
    <row r="920" ht="14.25" customHeight="1">
      <c r="A920" s="219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5"/>
      <c r="AA920" s="225"/>
      <c r="AB920" s="225"/>
      <c r="AC920" s="225"/>
      <c r="AD920" s="225"/>
      <c r="AE920" s="225"/>
      <c r="AF920" s="225"/>
      <c r="AG920" s="220"/>
      <c r="AH920" s="220"/>
      <c r="AI920" s="220"/>
      <c r="AJ920" s="220"/>
      <c r="AK920" s="220"/>
      <c r="AL920" s="220"/>
      <c r="AM920" s="220"/>
      <c r="AN920" s="220"/>
      <c r="AO920" s="220"/>
      <c r="AP920" s="220"/>
      <c r="AQ920" s="224"/>
      <c r="AR920" s="224"/>
      <c r="AS920" s="224"/>
      <c r="AT920" s="224"/>
      <c r="AU920" s="224"/>
      <c r="AV920" s="224"/>
      <c r="AW920" s="224"/>
      <c r="AX920" s="224"/>
      <c r="AY920" s="224"/>
      <c r="AZ920" s="284"/>
      <c r="BA920" s="284"/>
      <c r="BB920" s="284"/>
      <c r="BC920" s="284"/>
      <c r="BD920" s="284"/>
      <c r="BE920" s="284"/>
      <c r="BF920" s="284"/>
      <c r="BG920" s="284"/>
      <c r="BH920" s="284"/>
      <c r="BI920" s="284"/>
      <c r="BJ920" s="284"/>
      <c r="BK920" s="284"/>
    </row>
    <row r="921" ht="14.25" customHeight="1">
      <c r="A921" s="219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5"/>
      <c r="AA921" s="225"/>
      <c r="AB921" s="225"/>
      <c r="AC921" s="225"/>
      <c r="AD921" s="225"/>
      <c r="AE921" s="225"/>
      <c r="AF921" s="225"/>
      <c r="AG921" s="220"/>
      <c r="AH921" s="220"/>
      <c r="AI921" s="220"/>
      <c r="AJ921" s="220"/>
      <c r="AK921" s="220"/>
      <c r="AL921" s="220"/>
      <c r="AM921" s="220"/>
      <c r="AN921" s="220"/>
      <c r="AO921" s="220"/>
      <c r="AP921" s="220"/>
      <c r="AQ921" s="224"/>
      <c r="AR921" s="224"/>
      <c r="AS921" s="224"/>
      <c r="AT921" s="224"/>
      <c r="AU921" s="224"/>
      <c r="AV921" s="224"/>
      <c r="AW921" s="224"/>
      <c r="AX921" s="224"/>
      <c r="AY921" s="224"/>
      <c r="AZ921" s="284"/>
      <c r="BA921" s="284"/>
      <c r="BB921" s="284"/>
      <c r="BC921" s="284"/>
      <c r="BD921" s="284"/>
      <c r="BE921" s="284"/>
      <c r="BF921" s="284"/>
      <c r="BG921" s="284"/>
      <c r="BH921" s="284"/>
      <c r="BI921" s="284"/>
      <c r="BJ921" s="284"/>
      <c r="BK921" s="284"/>
    </row>
    <row r="922" ht="14.25" customHeight="1">
      <c r="A922" s="219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5"/>
      <c r="AA922" s="225"/>
      <c r="AB922" s="225"/>
      <c r="AC922" s="225"/>
      <c r="AD922" s="225"/>
      <c r="AE922" s="225"/>
      <c r="AF922" s="225"/>
      <c r="AG922" s="220"/>
      <c r="AH922" s="220"/>
      <c r="AI922" s="220"/>
      <c r="AJ922" s="220"/>
      <c r="AK922" s="220"/>
      <c r="AL922" s="220"/>
      <c r="AM922" s="220"/>
      <c r="AN922" s="220"/>
      <c r="AO922" s="220"/>
      <c r="AP922" s="220"/>
      <c r="AQ922" s="224"/>
      <c r="AR922" s="224"/>
      <c r="AS922" s="224"/>
      <c r="AT922" s="224"/>
      <c r="AU922" s="224"/>
      <c r="AV922" s="224"/>
      <c r="AW922" s="224"/>
      <c r="AX922" s="224"/>
      <c r="AY922" s="224"/>
      <c r="AZ922" s="284"/>
      <c r="BA922" s="284"/>
      <c r="BB922" s="284"/>
      <c r="BC922" s="284"/>
      <c r="BD922" s="284"/>
      <c r="BE922" s="284"/>
      <c r="BF922" s="284"/>
      <c r="BG922" s="284"/>
      <c r="BH922" s="284"/>
      <c r="BI922" s="284"/>
      <c r="BJ922" s="284"/>
      <c r="BK922" s="284"/>
    </row>
    <row r="923" ht="14.25" customHeight="1">
      <c r="A923" s="219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5"/>
      <c r="AA923" s="225"/>
      <c r="AB923" s="225"/>
      <c r="AC923" s="225"/>
      <c r="AD923" s="225"/>
      <c r="AE923" s="225"/>
      <c r="AF923" s="225"/>
      <c r="AG923" s="220"/>
      <c r="AH923" s="220"/>
      <c r="AI923" s="220"/>
      <c r="AJ923" s="220"/>
      <c r="AK923" s="220"/>
      <c r="AL923" s="220"/>
      <c r="AM923" s="220"/>
      <c r="AN923" s="220"/>
      <c r="AO923" s="220"/>
      <c r="AP923" s="220"/>
      <c r="AQ923" s="224"/>
      <c r="AR923" s="224"/>
      <c r="AS923" s="224"/>
      <c r="AT923" s="224"/>
      <c r="AU923" s="224"/>
      <c r="AV923" s="224"/>
      <c r="AW923" s="224"/>
      <c r="AX923" s="224"/>
      <c r="AY923" s="224"/>
      <c r="AZ923" s="284"/>
      <c r="BA923" s="284"/>
      <c r="BB923" s="284"/>
      <c r="BC923" s="284"/>
      <c r="BD923" s="284"/>
      <c r="BE923" s="284"/>
      <c r="BF923" s="284"/>
      <c r="BG923" s="284"/>
      <c r="BH923" s="284"/>
      <c r="BI923" s="284"/>
      <c r="BJ923" s="284"/>
      <c r="BK923" s="284"/>
    </row>
    <row r="924" ht="14.25" customHeight="1">
      <c r="A924" s="219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5"/>
      <c r="AA924" s="225"/>
      <c r="AB924" s="225"/>
      <c r="AC924" s="225"/>
      <c r="AD924" s="225"/>
      <c r="AE924" s="225"/>
      <c r="AF924" s="225"/>
      <c r="AG924" s="220"/>
      <c r="AH924" s="220"/>
      <c r="AI924" s="220"/>
      <c r="AJ924" s="220"/>
      <c r="AK924" s="220"/>
      <c r="AL924" s="220"/>
      <c r="AM924" s="220"/>
      <c r="AN924" s="220"/>
      <c r="AO924" s="220"/>
      <c r="AP924" s="220"/>
      <c r="AQ924" s="224"/>
      <c r="AR924" s="224"/>
      <c r="AS924" s="224"/>
      <c r="AT924" s="224"/>
      <c r="AU924" s="224"/>
      <c r="AV924" s="224"/>
      <c r="AW924" s="224"/>
      <c r="AX924" s="224"/>
      <c r="AY924" s="224"/>
      <c r="AZ924" s="284"/>
      <c r="BA924" s="284"/>
      <c r="BB924" s="284"/>
      <c r="BC924" s="284"/>
      <c r="BD924" s="284"/>
      <c r="BE924" s="284"/>
      <c r="BF924" s="284"/>
      <c r="BG924" s="284"/>
      <c r="BH924" s="284"/>
      <c r="BI924" s="284"/>
      <c r="BJ924" s="284"/>
      <c r="BK924" s="284"/>
    </row>
    <row r="925" ht="14.25" customHeight="1">
      <c r="A925" s="219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5"/>
      <c r="AA925" s="225"/>
      <c r="AB925" s="225"/>
      <c r="AC925" s="225"/>
      <c r="AD925" s="225"/>
      <c r="AE925" s="225"/>
      <c r="AF925" s="225"/>
      <c r="AG925" s="220"/>
      <c r="AH925" s="220"/>
      <c r="AI925" s="220"/>
      <c r="AJ925" s="220"/>
      <c r="AK925" s="220"/>
      <c r="AL925" s="220"/>
      <c r="AM925" s="220"/>
      <c r="AN925" s="220"/>
      <c r="AO925" s="220"/>
      <c r="AP925" s="220"/>
      <c r="AQ925" s="224"/>
      <c r="AR925" s="224"/>
      <c r="AS925" s="224"/>
      <c r="AT925" s="224"/>
      <c r="AU925" s="224"/>
      <c r="AV925" s="224"/>
      <c r="AW925" s="224"/>
      <c r="AX925" s="224"/>
      <c r="AY925" s="224"/>
      <c r="AZ925" s="284"/>
      <c r="BA925" s="284"/>
      <c r="BB925" s="284"/>
      <c r="BC925" s="284"/>
      <c r="BD925" s="284"/>
      <c r="BE925" s="284"/>
      <c r="BF925" s="284"/>
      <c r="BG925" s="284"/>
      <c r="BH925" s="284"/>
      <c r="BI925" s="284"/>
      <c r="BJ925" s="284"/>
      <c r="BK925" s="284"/>
    </row>
    <row r="926" ht="14.25" customHeight="1">
      <c r="A926" s="219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5"/>
      <c r="AA926" s="225"/>
      <c r="AB926" s="225"/>
      <c r="AC926" s="225"/>
      <c r="AD926" s="225"/>
      <c r="AE926" s="225"/>
      <c r="AF926" s="225"/>
      <c r="AG926" s="220"/>
      <c r="AH926" s="220"/>
      <c r="AI926" s="220"/>
      <c r="AJ926" s="220"/>
      <c r="AK926" s="220"/>
      <c r="AL926" s="220"/>
      <c r="AM926" s="220"/>
      <c r="AN926" s="220"/>
      <c r="AO926" s="220"/>
      <c r="AP926" s="220"/>
      <c r="AQ926" s="224"/>
      <c r="AR926" s="224"/>
      <c r="AS926" s="224"/>
      <c r="AT926" s="224"/>
      <c r="AU926" s="224"/>
      <c r="AV926" s="224"/>
      <c r="AW926" s="224"/>
      <c r="AX926" s="224"/>
      <c r="AY926" s="224"/>
      <c r="AZ926" s="284"/>
      <c r="BA926" s="284"/>
      <c r="BB926" s="284"/>
      <c r="BC926" s="284"/>
      <c r="BD926" s="284"/>
      <c r="BE926" s="284"/>
      <c r="BF926" s="284"/>
      <c r="BG926" s="284"/>
      <c r="BH926" s="284"/>
      <c r="BI926" s="284"/>
      <c r="BJ926" s="284"/>
      <c r="BK926" s="284"/>
    </row>
    <row r="927" ht="14.25" customHeight="1">
      <c r="A927" s="219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5"/>
      <c r="AA927" s="225"/>
      <c r="AB927" s="225"/>
      <c r="AC927" s="225"/>
      <c r="AD927" s="225"/>
      <c r="AE927" s="225"/>
      <c r="AF927" s="225"/>
      <c r="AG927" s="220"/>
      <c r="AH927" s="220"/>
      <c r="AI927" s="220"/>
      <c r="AJ927" s="220"/>
      <c r="AK927" s="220"/>
      <c r="AL927" s="220"/>
      <c r="AM927" s="220"/>
      <c r="AN927" s="220"/>
      <c r="AO927" s="220"/>
      <c r="AP927" s="220"/>
      <c r="AQ927" s="224"/>
      <c r="AR927" s="224"/>
      <c r="AS927" s="224"/>
      <c r="AT927" s="224"/>
      <c r="AU927" s="224"/>
      <c r="AV927" s="224"/>
      <c r="AW927" s="224"/>
      <c r="AX927" s="224"/>
      <c r="AY927" s="224"/>
      <c r="AZ927" s="284"/>
      <c r="BA927" s="284"/>
      <c r="BB927" s="284"/>
      <c r="BC927" s="284"/>
      <c r="BD927" s="284"/>
      <c r="BE927" s="284"/>
      <c r="BF927" s="284"/>
      <c r="BG927" s="284"/>
      <c r="BH927" s="284"/>
      <c r="BI927" s="284"/>
      <c r="BJ927" s="284"/>
      <c r="BK927" s="284"/>
    </row>
    <row r="928" ht="14.25" customHeight="1">
      <c r="A928" s="219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5"/>
      <c r="AA928" s="225"/>
      <c r="AB928" s="225"/>
      <c r="AC928" s="225"/>
      <c r="AD928" s="225"/>
      <c r="AE928" s="225"/>
      <c r="AF928" s="225"/>
      <c r="AG928" s="220"/>
      <c r="AH928" s="220"/>
      <c r="AI928" s="220"/>
      <c r="AJ928" s="220"/>
      <c r="AK928" s="220"/>
      <c r="AL928" s="220"/>
      <c r="AM928" s="220"/>
      <c r="AN928" s="220"/>
      <c r="AO928" s="220"/>
      <c r="AP928" s="220"/>
      <c r="AQ928" s="224"/>
      <c r="AR928" s="224"/>
      <c r="AS928" s="224"/>
      <c r="AT928" s="224"/>
      <c r="AU928" s="224"/>
      <c r="AV928" s="224"/>
      <c r="AW928" s="224"/>
      <c r="AX928" s="224"/>
      <c r="AY928" s="224"/>
      <c r="AZ928" s="284"/>
      <c r="BA928" s="284"/>
      <c r="BB928" s="284"/>
      <c r="BC928" s="284"/>
      <c r="BD928" s="284"/>
      <c r="BE928" s="284"/>
      <c r="BF928" s="284"/>
      <c r="BG928" s="284"/>
      <c r="BH928" s="284"/>
      <c r="BI928" s="284"/>
      <c r="BJ928" s="284"/>
      <c r="BK928" s="284"/>
    </row>
    <row r="929" ht="14.25" customHeight="1">
      <c r="A929" s="219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5"/>
      <c r="AA929" s="225"/>
      <c r="AB929" s="225"/>
      <c r="AC929" s="225"/>
      <c r="AD929" s="225"/>
      <c r="AE929" s="225"/>
      <c r="AF929" s="225"/>
      <c r="AG929" s="220"/>
      <c r="AH929" s="220"/>
      <c r="AI929" s="220"/>
      <c r="AJ929" s="220"/>
      <c r="AK929" s="220"/>
      <c r="AL929" s="220"/>
      <c r="AM929" s="220"/>
      <c r="AN929" s="220"/>
      <c r="AO929" s="220"/>
      <c r="AP929" s="220"/>
      <c r="AQ929" s="224"/>
      <c r="AR929" s="224"/>
      <c r="AS929" s="224"/>
      <c r="AT929" s="224"/>
      <c r="AU929" s="224"/>
      <c r="AV929" s="224"/>
      <c r="AW929" s="224"/>
      <c r="AX929" s="224"/>
      <c r="AY929" s="224"/>
      <c r="AZ929" s="284"/>
      <c r="BA929" s="284"/>
      <c r="BB929" s="284"/>
      <c r="BC929" s="284"/>
      <c r="BD929" s="284"/>
      <c r="BE929" s="284"/>
      <c r="BF929" s="284"/>
      <c r="BG929" s="284"/>
      <c r="BH929" s="284"/>
      <c r="BI929" s="284"/>
      <c r="BJ929" s="284"/>
      <c r="BK929" s="284"/>
    </row>
    <row r="930" ht="14.25" customHeight="1">
      <c r="A930" s="219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5"/>
      <c r="AA930" s="225"/>
      <c r="AB930" s="225"/>
      <c r="AC930" s="225"/>
      <c r="AD930" s="225"/>
      <c r="AE930" s="225"/>
      <c r="AF930" s="225"/>
      <c r="AG930" s="220"/>
      <c r="AH930" s="220"/>
      <c r="AI930" s="220"/>
      <c r="AJ930" s="220"/>
      <c r="AK930" s="220"/>
      <c r="AL930" s="220"/>
      <c r="AM930" s="220"/>
      <c r="AN930" s="220"/>
      <c r="AO930" s="220"/>
      <c r="AP930" s="220"/>
      <c r="AQ930" s="224"/>
      <c r="AR930" s="224"/>
      <c r="AS930" s="224"/>
      <c r="AT930" s="224"/>
      <c r="AU930" s="224"/>
      <c r="AV930" s="224"/>
      <c r="AW930" s="224"/>
      <c r="AX930" s="224"/>
      <c r="AY930" s="224"/>
      <c r="AZ930" s="284"/>
      <c r="BA930" s="284"/>
      <c r="BB930" s="284"/>
      <c r="BC930" s="284"/>
      <c r="BD930" s="284"/>
      <c r="BE930" s="284"/>
      <c r="BF930" s="284"/>
      <c r="BG930" s="284"/>
      <c r="BH930" s="284"/>
      <c r="BI930" s="284"/>
      <c r="BJ930" s="284"/>
      <c r="BK930" s="284"/>
    </row>
    <row r="931" ht="14.25" customHeight="1">
      <c r="A931" s="219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5"/>
      <c r="AA931" s="225"/>
      <c r="AB931" s="225"/>
      <c r="AC931" s="225"/>
      <c r="AD931" s="225"/>
      <c r="AE931" s="225"/>
      <c r="AF931" s="225"/>
      <c r="AG931" s="220"/>
      <c r="AH931" s="220"/>
      <c r="AI931" s="220"/>
      <c r="AJ931" s="220"/>
      <c r="AK931" s="220"/>
      <c r="AL931" s="220"/>
      <c r="AM931" s="220"/>
      <c r="AN931" s="220"/>
      <c r="AO931" s="220"/>
      <c r="AP931" s="220"/>
      <c r="AQ931" s="224"/>
      <c r="AR931" s="224"/>
      <c r="AS931" s="224"/>
      <c r="AT931" s="224"/>
      <c r="AU931" s="224"/>
      <c r="AV931" s="224"/>
      <c r="AW931" s="224"/>
      <c r="AX931" s="224"/>
      <c r="AY931" s="224"/>
      <c r="AZ931" s="284"/>
      <c r="BA931" s="284"/>
      <c r="BB931" s="284"/>
      <c r="BC931" s="284"/>
      <c r="BD931" s="284"/>
      <c r="BE931" s="284"/>
      <c r="BF931" s="284"/>
      <c r="BG931" s="284"/>
      <c r="BH931" s="284"/>
      <c r="BI931" s="284"/>
      <c r="BJ931" s="284"/>
      <c r="BK931" s="284"/>
    </row>
    <row r="932" ht="14.25" customHeight="1">
      <c r="A932" s="219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5"/>
      <c r="AA932" s="225"/>
      <c r="AB932" s="225"/>
      <c r="AC932" s="225"/>
      <c r="AD932" s="225"/>
      <c r="AE932" s="225"/>
      <c r="AF932" s="225"/>
      <c r="AG932" s="220"/>
      <c r="AH932" s="220"/>
      <c r="AI932" s="220"/>
      <c r="AJ932" s="220"/>
      <c r="AK932" s="220"/>
      <c r="AL932" s="220"/>
      <c r="AM932" s="220"/>
      <c r="AN932" s="220"/>
      <c r="AO932" s="220"/>
      <c r="AP932" s="220"/>
      <c r="AQ932" s="224"/>
      <c r="AR932" s="224"/>
      <c r="AS932" s="224"/>
      <c r="AT932" s="224"/>
      <c r="AU932" s="224"/>
      <c r="AV932" s="224"/>
      <c r="AW932" s="224"/>
      <c r="AX932" s="224"/>
      <c r="AY932" s="224"/>
      <c r="AZ932" s="284"/>
      <c r="BA932" s="284"/>
      <c r="BB932" s="284"/>
      <c r="BC932" s="284"/>
      <c r="BD932" s="284"/>
      <c r="BE932" s="284"/>
      <c r="BF932" s="284"/>
      <c r="BG932" s="284"/>
      <c r="BH932" s="284"/>
      <c r="BI932" s="284"/>
      <c r="BJ932" s="284"/>
      <c r="BK932" s="284"/>
    </row>
    <row r="933" ht="14.25" customHeight="1">
      <c r="A933" s="219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5"/>
      <c r="AA933" s="225"/>
      <c r="AB933" s="225"/>
      <c r="AC933" s="225"/>
      <c r="AD933" s="225"/>
      <c r="AE933" s="225"/>
      <c r="AF933" s="225"/>
      <c r="AG933" s="220"/>
      <c r="AH933" s="220"/>
      <c r="AI933" s="220"/>
      <c r="AJ933" s="220"/>
      <c r="AK933" s="220"/>
      <c r="AL933" s="220"/>
      <c r="AM933" s="220"/>
      <c r="AN933" s="220"/>
      <c r="AO933" s="220"/>
      <c r="AP933" s="220"/>
      <c r="AQ933" s="224"/>
      <c r="AR933" s="224"/>
      <c r="AS933" s="224"/>
      <c r="AT933" s="224"/>
      <c r="AU933" s="224"/>
      <c r="AV933" s="224"/>
      <c r="AW933" s="224"/>
      <c r="AX933" s="224"/>
      <c r="AY933" s="224"/>
      <c r="AZ933" s="284"/>
      <c r="BA933" s="284"/>
      <c r="BB933" s="284"/>
      <c r="BC933" s="284"/>
      <c r="BD933" s="284"/>
      <c r="BE933" s="284"/>
      <c r="BF933" s="284"/>
      <c r="BG933" s="284"/>
      <c r="BH933" s="284"/>
      <c r="BI933" s="284"/>
      <c r="BJ933" s="284"/>
      <c r="BK933" s="284"/>
    </row>
    <row r="934" ht="14.25" customHeight="1">
      <c r="A934" s="219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5"/>
      <c r="AA934" s="225"/>
      <c r="AB934" s="225"/>
      <c r="AC934" s="225"/>
      <c r="AD934" s="225"/>
      <c r="AE934" s="225"/>
      <c r="AF934" s="225"/>
      <c r="AG934" s="220"/>
      <c r="AH934" s="220"/>
      <c r="AI934" s="220"/>
      <c r="AJ934" s="220"/>
      <c r="AK934" s="220"/>
      <c r="AL934" s="220"/>
      <c r="AM934" s="220"/>
      <c r="AN934" s="220"/>
      <c r="AO934" s="220"/>
      <c r="AP934" s="220"/>
      <c r="AQ934" s="224"/>
      <c r="AR934" s="224"/>
      <c r="AS934" s="224"/>
      <c r="AT934" s="224"/>
      <c r="AU934" s="224"/>
      <c r="AV934" s="224"/>
      <c r="AW934" s="224"/>
      <c r="AX934" s="224"/>
      <c r="AY934" s="224"/>
      <c r="AZ934" s="284"/>
      <c r="BA934" s="284"/>
      <c r="BB934" s="284"/>
      <c r="BC934" s="284"/>
      <c r="BD934" s="284"/>
      <c r="BE934" s="284"/>
      <c r="BF934" s="284"/>
      <c r="BG934" s="284"/>
      <c r="BH934" s="284"/>
      <c r="BI934" s="284"/>
      <c r="BJ934" s="284"/>
      <c r="BK934" s="284"/>
    </row>
    <row r="935" ht="14.25" customHeight="1">
      <c r="A935" s="219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5"/>
      <c r="AA935" s="225"/>
      <c r="AB935" s="225"/>
      <c r="AC935" s="225"/>
      <c r="AD935" s="225"/>
      <c r="AE935" s="225"/>
      <c r="AF935" s="225"/>
      <c r="AG935" s="220"/>
      <c r="AH935" s="220"/>
      <c r="AI935" s="220"/>
      <c r="AJ935" s="220"/>
      <c r="AK935" s="220"/>
      <c r="AL935" s="220"/>
      <c r="AM935" s="220"/>
      <c r="AN935" s="220"/>
      <c r="AO935" s="220"/>
      <c r="AP935" s="220"/>
      <c r="AQ935" s="224"/>
      <c r="AR935" s="224"/>
      <c r="AS935" s="224"/>
      <c r="AT935" s="224"/>
      <c r="AU935" s="224"/>
      <c r="AV935" s="224"/>
      <c r="AW935" s="224"/>
      <c r="AX935" s="224"/>
      <c r="AY935" s="224"/>
      <c r="AZ935" s="284"/>
      <c r="BA935" s="284"/>
      <c r="BB935" s="284"/>
      <c r="BC935" s="284"/>
      <c r="BD935" s="284"/>
      <c r="BE935" s="284"/>
      <c r="BF935" s="284"/>
      <c r="BG935" s="284"/>
      <c r="BH935" s="284"/>
      <c r="BI935" s="284"/>
      <c r="BJ935" s="284"/>
      <c r="BK935" s="284"/>
    </row>
    <row r="936" ht="14.25" customHeight="1">
      <c r="A936" s="219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5"/>
      <c r="AA936" s="225"/>
      <c r="AB936" s="225"/>
      <c r="AC936" s="225"/>
      <c r="AD936" s="225"/>
      <c r="AE936" s="225"/>
      <c r="AF936" s="225"/>
      <c r="AG936" s="220"/>
      <c r="AH936" s="220"/>
      <c r="AI936" s="220"/>
      <c r="AJ936" s="220"/>
      <c r="AK936" s="220"/>
      <c r="AL936" s="220"/>
      <c r="AM936" s="220"/>
      <c r="AN936" s="220"/>
      <c r="AO936" s="220"/>
      <c r="AP936" s="220"/>
      <c r="AQ936" s="224"/>
      <c r="AR936" s="224"/>
      <c r="AS936" s="224"/>
      <c r="AT936" s="224"/>
      <c r="AU936" s="224"/>
      <c r="AV936" s="224"/>
      <c r="AW936" s="224"/>
      <c r="AX936" s="224"/>
      <c r="AY936" s="224"/>
      <c r="AZ936" s="284"/>
      <c r="BA936" s="284"/>
      <c r="BB936" s="284"/>
      <c r="BC936" s="284"/>
      <c r="BD936" s="284"/>
      <c r="BE936" s="284"/>
      <c r="BF936" s="284"/>
      <c r="BG936" s="284"/>
      <c r="BH936" s="284"/>
      <c r="BI936" s="284"/>
      <c r="BJ936" s="284"/>
      <c r="BK936" s="284"/>
    </row>
    <row r="937" ht="14.25" customHeight="1">
      <c r="A937" s="219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5"/>
      <c r="AA937" s="225"/>
      <c r="AB937" s="225"/>
      <c r="AC937" s="225"/>
      <c r="AD937" s="225"/>
      <c r="AE937" s="225"/>
      <c r="AF937" s="225"/>
      <c r="AG937" s="220"/>
      <c r="AH937" s="220"/>
      <c r="AI937" s="220"/>
      <c r="AJ937" s="220"/>
      <c r="AK937" s="220"/>
      <c r="AL937" s="220"/>
      <c r="AM937" s="220"/>
      <c r="AN937" s="220"/>
      <c r="AO937" s="220"/>
      <c r="AP937" s="220"/>
      <c r="AQ937" s="224"/>
      <c r="AR937" s="224"/>
      <c r="AS937" s="224"/>
      <c r="AT937" s="224"/>
      <c r="AU937" s="224"/>
      <c r="AV937" s="224"/>
      <c r="AW937" s="224"/>
      <c r="AX937" s="224"/>
      <c r="AY937" s="224"/>
      <c r="AZ937" s="284"/>
      <c r="BA937" s="284"/>
      <c r="BB937" s="284"/>
      <c r="BC937" s="284"/>
      <c r="BD937" s="284"/>
      <c r="BE937" s="284"/>
      <c r="BF937" s="284"/>
      <c r="BG937" s="284"/>
      <c r="BH937" s="284"/>
      <c r="BI937" s="284"/>
      <c r="BJ937" s="284"/>
      <c r="BK937" s="284"/>
    </row>
    <row r="938" ht="14.25" customHeight="1">
      <c r="A938" s="219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5"/>
      <c r="AA938" s="225"/>
      <c r="AB938" s="225"/>
      <c r="AC938" s="225"/>
      <c r="AD938" s="225"/>
      <c r="AE938" s="225"/>
      <c r="AF938" s="225"/>
      <c r="AG938" s="220"/>
      <c r="AH938" s="220"/>
      <c r="AI938" s="220"/>
      <c r="AJ938" s="220"/>
      <c r="AK938" s="220"/>
      <c r="AL938" s="220"/>
      <c r="AM938" s="220"/>
      <c r="AN938" s="220"/>
      <c r="AO938" s="220"/>
      <c r="AP938" s="220"/>
      <c r="AQ938" s="224"/>
      <c r="AR938" s="224"/>
      <c r="AS938" s="224"/>
      <c r="AT938" s="224"/>
      <c r="AU938" s="224"/>
      <c r="AV938" s="224"/>
      <c r="AW938" s="224"/>
      <c r="AX938" s="224"/>
      <c r="AY938" s="224"/>
      <c r="AZ938" s="284"/>
      <c r="BA938" s="284"/>
      <c r="BB938" s="284"/>
      <c r="BC938" s="284"/>
      <c r="BD938" s="284"/>
      <c r="BE938" s="284"/>
      <c r="BF938" s="284"/>
      <c r="BG938" s="284"/>
      <c r="BH938" s="284"/>
      <c r="BI938" s="284"/>
      <c r="BJ938" s="284"/>
      <c r="BK938" s="284"/>
    </row>
    <row r="939" ht="14.25" customHeight="1">
      <c r="A939" s="219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5"/>
      <c r="AA939" s="225"/>
      <c r="AB939" s="225"/>
      <c r="AC939" s="225"/>
      <c r="AD939" s="225"/>
      <c r="AE939" s="225"/>
      <c r="AF939" s="225"/>
      <c r="AG939" s="220"/>
      <c r="AH939" s="220"/>
      <c r="AI939" s="220"/>
      <c r="AJ939" s="220"/>
      <c r="AK939" s="220"/>
      <c r="AL939" s="220"/>
      <c r="AM939" s="220"/>
      <c r="AN939" s="220"/>
      <c r="AO939" s="220"/>
      <c r="AP939" s="220"/>
      <c r="AQ939" s="224"/>
      <c r="AR939" s="224"/>
      <c r="AS939" s="224"/>
      <c r="AT939" s="224"/>
      <c r="AU939" s="224"/>
      <c r="AV939" s="224"/>
      <c r="AW939" s="224"/>
      <c r="AX939" s="224"/>
      <c r="AY939" s="224"/>
      <c r="AZ939" s="284"/>
      <c r="BA939" s="284"/>
      <c r="BB939" s="284"/>
      <c r="BC939" s="284"/>
      <c r="BD939" s="284"/>
      <c r="BE939" s="284"/>
      <c r="BF939" s="284"/>
      <c r="BG939" s="284"/>
      <c r="BH939" s="284"/>
      <c r="BI939" s="284"/>
      <c r="BJ939" s="284"/>
      <c r="BK939" s="284"/>
    </row>
    <row r="940" ht="14.25" customHeight="1">
      <c r="A940" s="219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5"/>
      <c r="AA940" s="225"/>
      <c r="AB940" s="225"/>
      <c r="AC940" s="225"/>
      <c r="AD940" s="225"/>
      <c r="AE940" s="225"/>
      <c r="AF940" s="225"/>
      <c r="AG940" s="220"/>
      <c r="AH940" s="220"/>
      <c r="AI940" s="220"/>
      <c r="AJ940" s="220"/>
      <c r="AK940" s="220"/>
      <c r="AL940" s="220"/>
      <c r="AM940" s="220"/>
      <c r="AN940" s="220"/>
      <c r="AO940" s="220"/>
      <c r="AP940" s="220"/>
      <c r="AQ940" s="224"/>
      <c r="AR940" s="224"/>
      <c r="AS940" s="224"/>
      <c r="AT940" s="224"/>
      <c r="AU940" s="224"/>
      <c r="AV940" s="224"/>
      <c r="AW940" s="224"/>
      <c r="AX940" s="224"/>
      <c r="AY940" s="224"/>
      <c r="AZ940" s="284"/>
      <c r="BA940" s="284"/>
      <c r="BB940" s="284"/>
      <c r="BC940" s="284"/>
      <c r="BD940" s="284"/>
      <c r="BE940" s="284"/>
      <c r="BF940" s="284"/>
      <c r="BG940" s="284"/>
      <c r="BH940" s="284"/>
      <c r="BI940" s="284"/>
      <c r="BJ940" s="284"/>
      <c r="BK940" s="284"/>
    </row>
    <row r="941" ht="14.25" customHeight="1">
      <c r="A941" s="219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5"/>
      <c r="AA941" s="225"/>
      <c r="AB941" s="225"/>
      <c r="AC941" s="225"/>
      <c r="AD941" s="225"/>
      <c r="AE941" s="225"/>
      <c r="AF941" s="225"/>
      <c r="AG941" s="220"/>
      <c r="AH941" s="220"/>
      <c r="AI941" s="220"/>
      <c r="AJ941" s="220"/>
      <c r="AK941" s="220"/>
      <c r="AL941" s="220"/>
      <c r="AM941" s="220"/>
      <c r="AN941" s="220"/>
      <c r="AO941" s="220"/>
      <c r="AP941" s="220"/>
      <c r="AQ941" s="224"/>
      <c r="AR941" s="224"/>
      <c r="AS941" s="224"/>
      <c r="AT941" s="224"/>
      <c r="AU941" s="224"/>
      <c r="AV941" s="224"/>
      <c r="AW941" s="224"/>
      <c r="AX941" s="224"/>
      <c r="AY941" s="224"/>
      <c r="AZ941" s="284"/>
      <c r="BA941" s="284"/>
      <c r="BB941" s="284"/>
      <c r="BC941" s="284"/>
      <c r="BD941" s="284"/>
      <c r="BE941" s="284"/>
      <c r="BF941" s="284"/>
      <c r="BG941" s="284"/>
      <c r="BH941" s="284"/>
      <c r="BI941" s="284"/>
      <c r="BJ941" s="284"/>
      <c r="BK941" s="284"/>
    </row>
    <row r="942" ht="14.25" customHeight="1">
      <c r="A942" s="219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5"/>
      <c r="AA942" s="225"/>
      <c r="AB942" s="225"/>
      <c r="AC942" s="225"/>
      <c r="AD942" s="225"/>
      <c r="AE942" s="225"/>
      <c r="AF942" s="225"/>
      <c r="AG942" s="220"/>
      <c r="AH942" s="220"/>
      <c r="AI942" s="220"/>
      <c r="AJ942" s="220"/>
      <c r="AK942" s="220"/>
      <c r="AL942" s="220"/>
      <c r="AM942" s="220"/>
      <c r="AN942" s="220"/>
      <c r="AO942" s="220"/>
      <c r="AP942" s="220"/>
      <c r="AQ942" s="224"/>
      <c r="AR942" s="224"/>
      <c r="AS942" s="224"/>
      <c r="AT942" s="224"/>
      <c r="AU942" s="224"/>
      <c r="AV942" s="224"/>
      <c r="AW942" s="224"/>
      <c r="AX942" s="224"/>
      <c r="AY942" s="224"/>
      <c r="AZ942" s="284"/>
      <c r="BA942" s="284"/>
      <c r="BB942" s="284"/>
      <c r="BC942" s="284"/>
      <c r="BD942" s="284"/>
      <c r="BE942" s="284"/>
      <c r="BF942" s="284"/>
      <c r="BG942" s="284"/>
      <c r="BH942" s="284"/>
      <c r="BI942" s="284"/>
      <c r="BJ942" s="284"/>
      <c r="BK942" s="284"/>
    </row>
    <row r="943" ht="14.25" customHeight="1">
      <c r="A943" s="219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5"/>
      <c r="AA943" s="225"/>
      <c r="AB943" s="225"/>
      <c r="AC943" s="225"/>
      <c r="AD943" s="225"/>
      <c r="AE943" s="225"/>
      <c r="AF943" s="225"/>
      <c r="AG943" s="220"/>
      <c r="AH943" s="220"/>
      <c r="AI943" s="220"/>
      <c r="AJ943" s="220"/>
      <c r="AK943" s="220"/>
      <c r="AL943" s="220"/>
      <c r="AM943" s="220"/>
      <c r="AN943" s="220"/>
      <c r="AO943" s="220"/>
      <c r="AP943" s="220"/>
      <c r="AQ943" s="224"/>
      <c r="AR943" s="224"/>
      <c r="AS943" s="224"/>
      <c r="AT943" s="224"/>
      <c r="AU943" s="224"/>
      <c r="AV943" s="224"/>
      <c r="AW943" s="224"/>
      <c r="AX943" s="224"/>
      <c r="AY943" s="224"/>
      <c r="AZ943" s="284"/>
      <c r="BA943" s="284"/>
      <c r="BB943" s="284"/>
      <c r="BC943" s="284"/>
      <c r="BD943" s="284"/>
      <c r="BE943" s="284"/>
      <c r="BF943" s="284"/>
      <c r="BG943" s="284"/>
      <c r="BH943" s="284"/>
      <c r="BI943" s="284"/>
      <c r="BJ943" s="284"/>
      <c r="BK943" s="284"/>
    </row>
    <row r="944" ht="14.25" customHeight="1">
      <c r="A944" s="219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5"/>
      <c r="AA944" s="225"/>
      <c r="AB944" s="225"/>
      <c r="AC944" s="225"/>
      <c r="AD944" s="225"/>
      <c r="AE944" s="225"/>
      <c r="AF944" s="225"/>
      <c r="AG944" s="220"/>
      <c r="AH944" s="220"/>
      <c r="AI944" s="220"/>
      <c r="AJ944" s="220"/>
      <c r="AK944" s="220"/>
      <c r="AL944" s="220"/>
      <c r="AM944" s="220"/>
      <c r="AN944" s="220"/>
      <c r="AO944" s="220"/>
      <c r="AP944" s="220"/>
      <c r="AQ944" s="224"/>
      <c r="AR944" s="224"/>
      <c r="AS944" s="224"/>
      <c r="AT944" s="224"/>
      <c r="AU944" s="224"/>
      <c r="AV944" s="224"/>
      <c r="AW944" s="224"/>
      <c r="AX944" s="224"/>
      <c r="AY944" s="224"/>
      <c r="AZ944" s="284"/>
      <c r="BA944" s="284"/>
      <c r="BB944" s="284"/>
      <c r="BC944" s="284"/>
      <c r="BD944" s="284"/>
      <c r="BE944" s="284"/>
      <c r="BF944" s="284"/>
      <c r="BG944" s="284"/>
      <c r="BH944" s="284"/>
      <c r="BI944" s="284"/>
      <c r="BJ944" s="284"/>
      <c r="BK944" s="284"/>
    </row>
    <row r="945" ht="14.25" customHeight="1">
      <c r="A945" s="219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5"/>
      <c r="AA945" s="225"/>
      <c r="AB945" s="225"/>
      <c r="AC945" s="225"/>
      <c r="AD945" s="225"/>
      <c r="AE945" s="225"/>
      <c r="AF945" s="225"/>
      <c r="AG945" s="220"/>
      <c r="AH945" s="220"/>
      <c r="AI945" s="220"/>
      <c r="AJ945" s="220"/>
      <c r="AK945" s="220"/>
      <c r="AL945" s="220"/>
      <c r="AM945" s="220"/>
      <c r="AN945" s="220"/>
      <c r="AO945" s="220"/>
      <c r="AP945" s="220"/>
      <c r="AQ945" s="224"/>
      <c r="AR945" s="224"/>
      <c r="AS945" s="224"/>
      <c r="AT945" s="224"/>
      <c r="AU945" s="224"/>
      <c r="AV945" s="224"/>
      <c r="AW945" s="224"/>
      <c r="AX945" s="224"/>
      <c r="AY945" s="224"/>
      <c r="AZ945" s="284"/>
      <c r="BA945" s="284"/>
      <c r="BB945" s="284"/>
      <c r="BC945" s="284"/>
      <c r="BD945" s="284"/>
      <c r="BE945" s="284"/>
      <c r="BF945" s="284"/>
      <c r="BG945" s="284"/>
      <c r="BH945" s="284"/>
      <c r="BI945" s="284"/>
      <c r="BJ945" s="284"/>
      <c r="BK945" s="284"/>
    </row>
    <row r="946" ht="14.25" customHeight="1">
      <c r="A946" s="219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5"/>
      <c r="AA946" s="225"/>
      <c r="AB946" s="225"/>
      <c r="AC946" s="225"/>
      <c r="AD946" s="225"/>
      <c r="AE946" s="225"/>
      <c r="AF946" s="225"/>
      <c r="AG946" s="220"/>
      <c r="AH946" s="220"/>
      <c r="AI946" s="220"/>
      <c r="AJ946" s="220"/>
      <c r="AK946" s="220"/>
      <c r="AL946" s="220"/>
      <c r="AM946" s="220"/>
      <c r="AN946" s="220"/>
      <c r="AO946" s="220"/>
      <c r="AP946" s="220"/>
      <c r="AQ946" s="224"/>
      <c r="AR946" s="224"/>
      <c r="AS946" s="224"/>
      <c r="AT946" s="224"/>
      <c r="AU946" s="224"/>
      <c r="AV946" s="224"/>
      <c r="AW946" s="224"/>
      <c r="AX946" s="224"/>
      <c r="AY946" s="224"/>
      <c r="AZ946" s="284"/>
      <c r="BA946" s="284"/>
      <c r="BB946" s="284"/>
      <c r="BC946" s="284"/>
      <c r="BD946" s="284"/>
      <c r="BE946" s="284"/>
      <c r="BF946" s="284"/>
      <c r="BG946" s="284"/>
      <c r="BH946" s="284"/>
      <c r="BI946" s="284"/>
      <c r="BJ946" s="284"/>
      <c r="BK946" s="284"/>
    </row>
    <row r="947" ht="14.25" customHeight="1">
      <c r="A947" s="219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5"/>
      <c r="AA947" s="225"/>
      <c r="AB947" s="225"/>
      <c r="AC947" s="225"/>
      <c r="AD947" s="225"/>
      <c r="AE947" s="225"/>
      <c r="AF947" s="225"/>
      <c r="AG947" s="220"/>
      <c r="AH947" s="220"/>
      <c r="AI947" s="220"/>
      <c r="AJ947" s="220"/>
      <c r="AK947" s="220"/>
      <c r="AL947" s="220"/>
      <c r="AM947" s="220"/>
      <c r="AN947" s="220"/>
      <c r="AO947" s="220"/>
      <c r="AP947" s="220"/>
      <c r="AQ947" s="224"/>
      <c r="AR947" s="224"/>
      <c r="AS947" s="224"/>
      <c r="AT947" s="224"/>
      <c r="AU947" s="224"/>
      <c r="AV947" s="224"/>
      <c r="AW947" s="224"/>
      <c r="AX947" s="224"/>
      <c r="AY947" s="224"/>
      <c r="AZ947" s="284"/>
      <c r="BA947" s="284"/>
      <c r="BB947" s="284"/>
      <c r="BC947" s="284"/>
      <c r="BD947" s="284"/>
      <c r="BE947" s="284"/>
      <c r="BF947" s="284"/>
      <c r="BG947" s="284"/>
      <c r="BH947" s="284"/>
      <c r="BI947" s="284"/>
      <c r="BJ947" s="284"/>
      <c r="BK947" s="284"/>
    </row>
    <row r="948" ht="14.25" customHeight="1">
      <c r="A948" s="219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5"/>
      <c r="AA948" s="225"/>
      <c r="AB948" s="225"/>
      <c r="AC948" s="225"/>
      <c r="AD948" s="225"/>
      <c r="AE948" s="225"/>
      <c r="AF948" s="225"/>
      <c r="AG948" s="220"/>
      <c r="AH948" s="220"/>
      <c r="AI948" s="220"/>
      <c r="AJ948" s="220"/>
      <c r="AK948" s="220"/>
      <c r="AL948" s="220"/>
      <c r="AM948" s="220"/>
      <c r="AN948" s="220"/>
      <c r="AO948" s="220"/>
      <c r="AP948" s="220"/>
      <c r="AQ948" s="224"/>
      <c r="AR948" s="224"/>
      <c r="AS948" s="224"/>
      <c r="AT948" s="224"/>
      <c r="AU948" s="224"/>
      <c r="AV948" s="224"/>
      <c r="AW948" s="224"/>
      <c r="AX948" s="224"/>
      <c r="AY948" s="224"/>
      <c r="AZ948" s="284"/>
      <c r="BA948" s="284"/>
      <c r="BB948" s="284"/>
      <c r="BC948" s="284"/>
      <c r="BD948" s="284"/>
      <c r="BE948" s="284"/>
      <c r="BF948" s="284"/>
      <c r="BG948" s="284"/>
      <c r="BH948" s="284"/>
      <c r="BI948" s="284"/>
      <c r="BJ948" s="284"/>
      <c r="BK948" s="284"/>
    </row>
    <row r="949" ht="14.25" customHeight="1">
      <c r="A949" s="219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5"/>
      <c r="AA949" s="225"/>
      <c r="AB949" s="225"/>
      <c r="AC949" s="225"/>
      <c r="AD949" s="225"/>
      <c r="AE949" s="225"/>
      <c r="AF949" s="225"/>
      <c r="AG949" s="220"/>
      <c r="AH949" s="220"/>
      <c r="AI949" s="220"/>
      <c r="AJ949" s="220"/>
      <c r="AK949" s="220"/>
      <c r="AL949" s="220"/>
      <c r="AM949" s="220"/>
      <c r="AN949" s="220"/>
      <c r="AO949" s="220"/>
      <c r="AP949" s="220"/>
      <c r="AQ949" s="224"/>
      <c r="AR949" s="224"/>
      <c r="AS949" s="224"/>
      <c r="AT949" s="224"/>
      <c r="AU949" s="224"/>
      <c r="AV949" s="224"/>
      <c r="AW949" s="224"/>
      <c r="AX949" s="224"/>
      <c r="AY949" s="224"/>
      <c r="AZ949" s="284"/>
      <c r="BA949" s="284"/>
      <c r="BB949" s="284"/>
      <c r="BC949" s="284"/>
      <c r="BD949" s="284"/>
      <c r="BE949" s="284"/>
      <c r="BF949" s="284"/>
      <c r="BG949" s="284"/>
      <c r="BH949" s="284"/>
      <c r="BI949" s="284"/>
      <c r="BJ949" s="284"/>
      <c r="BK949" s="284"/>
    </row>
    <row r="950" ht="14.25" customHeight="1">
      <c r="A950" s="219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5"/>
      <c r="AA950" s="225"/>
      <c r="AB950" s="225"/>
      <c r="AC950" s="225"/>
      <c r="AD950" s="225"/>
      <c r="AE950" s="225"/>
      <c r="AF950" s="225"/>
      <c r="AG950" s="220"/>
      <c r="AH950" s="220"/>
      <c r="AI950" s="220"/>
      <c r="AJ950" s="220"/>
      <c r="AK950" s="220"/>
      <c r="AL950" s="220"/>
      <c r="AM950" s="220"/>
      <c r="AN950" s="220"/>
      <c r="AO950" s="220"/>
      <c r="AP950" s="220"/>
      <c r="AQ950" s="224"/>
      <c r="AR950" s="224"/>
      <c r="AS950" s="224"/>
      <c r="AT950" s="224"/>
      <c r="AU950" s="224"/>
      <c r="AV950" s="224"/>
      <c r="AW950" s="224"/>
      <c r="AX950" s="224"/>
      <c r="AY950" s="224"/>
      <c r="AZ950" s="284"/>
      <c r="BA950" s="284"/>
      <c r="BB950" s="284"/>
      <c r="BC950" s="284"/>
      <c r="BD950" s="284"/>
      <c r="BE950" s="284"/>
      <c r="BF950" s="284"/>
      <c r="BG950" s="284"/>
      <c r="BH950" s="284"/>
      <c r="BI950" s="284"/>
      <c r="BJ950" s="284"/>
      <c r="BK950" s="284"/>
    </row>
    <row r="951" ht="14.25" customHeight="1">
      <c r="A951" s="219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5"/>
      <c r="AA951" s="225"/>
      <c r="AB951" s="225"/>
      <c r="AC951" s="225"/>
      <c r="AD951" s="225"/>
      <c r="AE951" s="225"/>
      <c r="AF951" s="225"/>
      <c r="AG951" s="220"/>
      <c r="AH951" s="220"/>
      <c r="AI951" s="220"/>
      <c r="AJ951" s="220"/>
      <c r="AK951" s="220"/>
      <c r="AL951" s="220"/>
      <c r="AM951" s="220"/>
      <c r="AN951" s="220"/>
      <c r="AO951" s="220"/>
      <c r="AP951" s="220"/>
      <c r="AQ951" s="224"/>
      <c r="AR951" s="224"/>
      <c r="AS951" s="224"/>
      <c r="AT951" s="224"/>
      <c r="AU951" s="224"/>
      <c r="AV951" s="224"/>
      <c r="AW951" s="224"/>
      <c r="AX951" s="224"/>
      <c r="AY951" s="224"/>
      <c r="AZ951" s="284"/>
      <c r="BA951" s="284"/>
      <c r="BB951" s="284"/>
      <c r="BC951" s="284"/>
      <c r="BD951" s="284"/>
      <c r="BE951" s="284"/>
      <c r="BF951" s="284"/>
      <c r="BG951" s="284"/>
      <c r="BH951" s="284"/>
      <c r="BI951" s="284"/>
      <c r="BJ951" s="284"/>
      <c r="BK951" s="284"/>
    </row>
    <row r="952" ht="14.25" customHeight="1">
      <c r="A952" s="219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5"/>
      <c r="AA952" s="225"/>
      <c r="AB952" s="225"/>
      <c r="AC952" s="225"/>
      <c r="AD952" s="225"/>
      <c r="AE952" s="225"/>
      <c r="AF952" s="225"/>
      <c r="AG952" s="220"/>
      <c r="AH952" s="220"/>
      <c r="AI952" s="220"/>
      <c r="AJ952" s="220"/>
      <c r="AK952" s="220"/>
      <c r="AL952" s="220"/>
      <c r="AM952" s="220"/>
      <c r="AN952" s="220"/>
      <c r="AO952" s="220"/>
      <c r="AP952" s="220"/>
      <c r="AQ952" s="224"/>
      <c r="AR952" s="224"/>
      <c r="AS952" s="224"/>
      <c r="AT952" s="224"/>
      <c r="AU952" s="224"/>
      <c r="AV952" s="224"/>
      <c r="AW952" s="224"/>
      <c r="AX952" s="224"/>
      <c r="AY952" s="224"/>
      <c r="AZ952" s="284"/>
      <c r="BA952" s="284"/>
      <c r="BB952" s="284"/>
      <c r="BC952" s="284"/>
      <c r="BD952" s="284"/>
      <c r="BE952" s="284"/>
      <c r="BF952" s="284"/>
      <c r="BG952" s="284"/>
      <c r="BH952" s="284"/>
      <c r="BI952" s="284"/>
      <c r="BJ952" s="284"/>
      <c r="BK952" s="284"/>
    </row>
    <row r="953" ht="14.25" customHeight="1">
      <c r="A953" s="219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5"/>
      <c r="AA953" s="225"/>
      <c r="AB953" s="225"/>
      <c r="AC953" s="225"/>
      <c r="AD953" s="225"/>
      <c r="AE953" s="225"/>
      <c r="AF953" s="225"/>
      <c r="AG953" s="220"/>
      <c r="AH953" s="220"/>
      <c r="AI953" s="220"/>
      <c r="AJ953" s="220"/>
      <c r="AK953" s="220"/>
      <c r="AL953" s="220"/>
      <c r="AM953" s="220"/>
      <c r="AN953" s="220"/>
      <c r="AO953" s="220"/>
      <c r="AP953" s="220"/>
      <c r="AQ953" s="224"/>
      <c r="AR953" s="224"/>
      <c r="AS953" s="224"/>
      <c r="AT953" s="224"/>
      <c r="AU953" s="224"/>
      <c r="AV953" s="224"/>
      <c r="AW953" s="224"/>
      <c r="AX953" s="224"/>
      <c r="AY953" s="224"/>
      <c r="AZ953" s="284"/>
      <c r="BA953" s="284"/>
      <c r="BB953" s="284"/>
      <c r="BC953" s="284"/>
      <c r="BD953" s="284"/>
      <c r="BE953" s="284"/>
      <c r="BF953" s="284"/>
      <c r="BG953" s="284"/>
      <c r="BH953" s="284"/>
      <c r="BI953" s="284"/>
      <c r="BJ953" s="284"/>
      <c r="BK953" s="284"/>
    </row>
    <row r="954" ht="14.25" customHeight="1">
      <c r="A954" s="219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5"/>
      <c r="AA954" s="225"/>
      <c r="AB954" s="225"/>
      <c r="AC954" s="225"/>
      <c r="AD954" s="225"/>
      <c r="AE954" s="225"/>
      <c r="AF954" s="225"/>
      <c r="AG954" s="220"/>
      <c r="AH954" s="220"/>
      <c r="AI954" s="220"/>
      <c r="AJ954" s="220"/>
      <c r="AK954" s="220"/>
      <c r="AL954" s="220"/>
      <c r="AM954" s="220"/>
      <c r="AN954" s="220"/>
      <c r="AO954" s="220"/>
      <c r="AP954" s="220"/>
      <c r="AQ954" s="224"/>
      <c r="AR954" s="224"/>
      <c r="AS954" s="224"/>
      <c r="AT954" s="224"/>
      <c r="AU954" s="224"/>
      <c r="AV954" s="224"/>
      <c r="AW954" s="224"/>
      <c r="AX954" s="224"/>
      <c r="AY954" s="224"/>
      <c r="AZ954" s="284"/>
      <c r="BA954" s="284"/>
      <c r="BB954" s="284"/>
      <c r="BC954" s="284"/>
      <c r="BD954" s="284"/>
      <c r="BE954" s="284"/>
      <c r="BF954" s="284"/>
      <c r="BG954" s="284"/>
      <c r="BH954" s="284"/>
      <c r="BI954" s="284"/>
      <c r="BJ954" s="284"/>
      <c r="BK954" s="284"/>
    </row>
    <row r="955" ht="14.25" customHeight="1">
      <c r="A955" s="219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5"/>
      <c r="AA955" s="225"/>
      <c r="AB955" s="225"/>
      <c r="AC955" s="225"/>
      <c r="AD955" s="225"/>
      <c r="AE955" s="225"/>
      <c r="AF955" s="225"/>
      <c r="AG955" s="220"/>
      <c r="AH955" s="220"/>
      <c r="AI955" s="220"/>
      <c r="AJ955" s="220"/>
      <c r="AK955" s="220"/>
      <c r="AL955" s="220"/>
      <c r="AM955" s="220"/>
      <c r="AN955" s="220"/>
      <c r="AO955" s="220"/>
      <c r="AP955" s="220"/>
      <c r="AQ955" s="224"/>
      <c r="AR955" s="224"/>
      <c r="AS955" s="224"/>
      <c r="AT955" s="224"/>
      <c r="AU955" s="224"/>
      <c r="AV955" s="224"/>
      <c r="AW955" s="224"/>
      <c r="AX955" s="224"/>
      <c r="AY955" s="224"/>
      <c r="AZ955" s="284"/>
      <c r="BA955" s="284"/>
      <c r="BB955" s="284"/>
      <c r="BC955" s="284"/>
      <c r="BD955" s="284"/>
      <c r="BE955" s="284"/>
      <c r="BF955" s="284"/>
      <c r="BG955" s="284"/>
      <c r="BH955" s="284"/>
      <c r="BI955" s="284"/>
      <c r="BJ955" s="284"/>
      <c r="BK955" s="284"/>
    </row>
    <row r="956" ht="14.25" customHeight="1">
      <c r="A956" s="219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5"/>
      <c r="AA956" s="225"/>
      <c r="AB956" s="225"/>
      <c r="AC956" s="225"/>
      <c r="AD956" s="225"/>
      <c r="AE956" s="225"/>
      <c r="AF956" s="225"/>
      <c r="AG956" s="220"/>
      <c r="AH956" s="220"/>
      <c r="AI956" s="220"/>
      <c r="AJ956" s="220"/>
      <c r="AK956" s="220"/>
      <c r="AL956" s="220"/>
      <c r="AM956" s="220"/>
      <c r="AN956" s="220"/>
      <c r="AO956" s="220"/>
      <c r="AP956" s="220"/>
      <c r="AQ956" s="224"/>
      <c r="AR956" s="224"/>
      <c r="AS956" s="224"/>
      <c r="AT956" s="224"/>
      <c r="AU956" s="224"/>
      <c r="AV956" s="224"/>
      <c r="AW956" s="224"/>
      <c r="AX956" s="224"/>
      <c r="AY956" s="224"/>
      <c r="AZ956" s="284"/>
      <c r="BA956" s="284"/>
      <c r="BB956" s="284"/>
      <c r="BC956" s="284"/>
      <c r="BD956" s="284"/>
      <c r="BE956" s="284"/>
      <c r="BF956" s="284"/>
      <c r="BG956" s="284"/>
      <c r="BH956" s="284"/>
      <c r="BI956" s="284"/>
      <c r="BJ956" s="284"/>
      <c r="BK956" s="284"/>
    </row>
    <row r="957" ht="14.25" customHeight="1">
      <c r="A957" s="219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5"/>
      <c r="AA957" s="225"/>
      <c r="AB957" s="225"/>
      <c r="AC957" s="225"/>
      <c r="AD957" s="225"/>
      <c r="AE957" s="225"/>
      <c r="AF957" s="225"/>
      <c r="AG957" s="220"/>
      <c r="AH957" s="220"/>
      <c r="AI957" s="220"/>
      <c r="AJ957" s="220"/>
      <c r="AK957" s="220"/>
      <c r="AL957" s="220"/>
      <c r="AM957" s="220"/>
      <c r="AN957" s="220"/>
      <c r="AO957" s="220"/>
      <c r="AP957" s="220"/>
      <c r="AQ957" s="224"/>
      <c r="AR957" s="224"/>
      <c r="AS957" s="224"/>
      <c r="AT957" s="224"/>
      <c r="AU957" s="224"/>
      <c r="AV957" s="224"/>
      <c r="AW957" s="224"/>
      <c r="AX957" s="224"/>
      <c r="AY957" s="224"/>
      <c r="AZ957" s="284"/>
      <c r="BA957" s="284"/>
      <c r="BB957" s="284"/>
      <c r="BC957" s="284"/>
      <c r="BD957" s="284"/>
      <c r="BE957" s="284"/>
      <c r="BF957" s="284"/>
      <c r="BG957" s="284"/>
      <c r="BH957" s="284"/>
      <c r="BI957" s="284"/>
      <c r="BJ957" s="284"/>
      <c r="BK957" s="284"/>
    </row>
    <row r="958" ht="14.25" customHeight="1">
      <c r="A958" s="219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5"/>
      <c r="AA958" s="225"/>
      <c r="AB958" s="225"/>
      <c r="AC958" s="225"/>
      <c r="AD958" s="225"/>
      <c r="AE958" s="225"/>
      <c r="AF958" s="225"/>
      <c r="AG958" s="220"/>
      <c r="AH958" s="220"/>
      <c r="AI958" s="220"/>
      <c r="AJ958" s="220"/>
      <c r="AK958" s="220"/>
      <c r="AL958" s="220"/>
      <c r="AM958" s="220"/>
      <c r="AN958" s="220"/>
      <c r="AO958" s="220"/>
      <c r="AP958" s="220"/>
      <c r="AQ958" s="224"/>
      <c r="AR958" s="224"/>
      <c r="AS958" s="224"/>
      <c r="AT958" s="224"/>
      <c r="AU958" s="224"/>
      <c r="AV958" s="224"/>
      <c r="AW958" s="224"/>
      <c r="AX958" s="224"/>
      <c r="AY958" s="224"/>
      <c r="AZ958" s="284"/>
      <c r="BA958" s="284"/>
      <c r="BB958" s="284"/>
      <c r="BC958" s="284"/>
      <c r="BD958" s="284"/>
      <c r="BE958" s="284"/>
      <c r="BF958" s="284"/>
      <c r="BG958" s="284"/>
      <c r="BH958" s="284"/>
      <c r="BI958" s="284"/>
      <c r="BJ958" s="284"/>
      <c r="BK958" s="284"/>
    </row>
    <row r="959" ht="14.25" customHeight="1">
      <c r="A959" s="219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5"/>
      <c r="AA959" s="225"/>
      <c r="AB959" s="225"/>
      <c r="AC959" s="225"/>
      <c r="AD959" s="225"/>
      <c r="AE959" s="225"/>
      <c r="AF959" s="225"/>
      <c r="AG959" s="220"/>
      <c r="AH959" s="220"/>
      <c r="AI959" s="220"/>
      <c r="AJ959" s="220"/>
      <c r="AK959" s="220"/>
      <c r="AL959" s="220"/>
      <c r="AM959" s="220"/>
      <c r="AN959" s="220"/>
      <c r="AO959" s="220"/>
      <c r="AP959" s="220"/>
      <c r="AQ959" s="224"/>
      <c r="AR959" s="224"/>
      <c r="AS959" s="224"/>
      <c r="AT959" s="224"/>
      <c r="AU959" s="224"/>
      <c r="AV959" s="224"/>
      <c r="AW959" s="224"/>
      <c r="AX959" s="224"/>
      <c r="AY959" s="224"/>
      <c r="AZ959" s="284"/>
      <c r="BA959" s="284"/>
      <c r="BB959" s="284"/>
      <c r="BC959" s="284"/>
      <c r="BD959" s="284"/>
      <c r="BE959" s="284"/>
      <c r="BF959" s="284"/>
      <c r="BG959" s="284"/>
      <c r="BH959" s="284"/>
      <c r="BI959" s="284"/>
      <c r="BJ959" s="284"/>
      <c r="BK959" s="284"/>
    </row>
    <row r="960" ht="14.25" customHeight="1">
      <c r="A960" s="219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5"/>
      <c r="AA960" s="225"/>
      <c r="AB960" s="225"/>
      <c r="AC960" s="225"/>
      <c r="AD960" s="225"/>
      <c r="AE960" s="225"/>
      <c r="AF960" s="225"/>
      <c r="AG960" s="220"/>
      <c r="AH960" s="220"/>
      <c r="AI960" s="220"/>
      <c r="AJ960" s="220"/>
      <c r="AK960" s="220"/>
      <c r="AL960" s="220"/>
      <c r="AM960" s="220"/>
      <c r="AN960" s="220"/>
      <c r="AO960" s="220"/>
      <c r="AP960" s="220"/>
      <c r="AQ960" s="224"/>
      <c r="AR960" s="224"/>
      <c r="AS960" s="224"/>
      <c r="AT960" s="224"/>
      <c r="AU960" s="224"/>
      <c r="AV960" s="224"/>
      <c r="AW960" s="224"/>
      <c r="AX960" s="224"/>
      <c r="AY960" s="224"/>
      <c r="AZ960" s="284"/>
      <c r="BA960" s="284"/>
      <c r="BB960" s="284"/>
      <c r="BC960" s="284"/>
      <c r="BD960" s="284"/>
      <c r="BE960" s="284"/>
      <c r="BF960" s="284"/>
      <c r="BG960" s="284"/>
      <c r="BH960" s="284"/>
      <c r="BI960" s="284"/>
      <c r="BJ960" s="284"/>
      <c r="BK960" s="284"/>
    </row>
    <row r="961" ht="14.25" customHeight="1">
      <c r="A961" s="219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5"/>
      <c r="AA961" s="225"/>
      <c r="AB961" s="225"/>
      <c r="AC961" s="225"/>
      <c r="AD961" s="225"/>
      <c r="AE961" s="225"/>
      <c r="AF961" s="225"/>
      <c r="AG961" s="220"/>
      <c r="AH961" s="220"/>
      <c r="AI961" s="220"/>
      <c r="AJ961" s="220"/>
      <c r="AK961" s="220"/>
      <c r="AL961" s="220"/>
      <c r="AM961" s="220"/>
      <c r="AN961" s="220"/>
      <c r="AO961" s="220"/>
      <c r="AP961" s="220"/>
      <c r="AQ961" s="224"/>
      <c r="AR961" s="224"/>
      <c r="AS961" s="224"/>
      <c r="AT961" s="224"/>
      <c r="AU961" s="224"/>
      <c r="AV961" s="224"/>
      <c r="AW961" s="224"/>
      <c r="AX961" s="224"/>
      <c r="AY961" s="224"/>
      <c r="AZ961" s="284"/>
      <c r="BA961" s="284"/>
      <c r="BB961" s="284"/>
      <c r="BC961" s="284"/>
      <c r="BD961" s="284"/>
      <c r="BE961" s="284"/>
      <c r="BF961" s="284"/>
      <c r="BG961" s="284"/>
      <c r="BH961" s="284"/>
      <c r="BI961" s="284"/>
      <c r="BJ961" s="284"/>
      <c r="BK961" s="284"/>
    </row>
    <row r="962" ht="14.25" customHeight="1">
      <c r="A962" s="219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5"/>
      <c r="AA962" s="225"/>
      <c r="AB962" s="225"/>
      <c r="AC962" s="225"/>
      <c r="AD962" s="225"/>
      <c r="AE962" s="225"/>
      <c r="AF962" s="225"/>
      <c r="AG962" s="220"/>
      <c r="AH962" s="220"/>
      <c r="AI962" s="220"/>
      <c r="AJ962" s="220"/>
      <c r="AK962" s="220"/>
      <c r="AL962" s="220"/>
      <c r="AM962" s="220"/>
      <c r="AN962" s="220"/>
      <c r="AO962" s="220"/>
      <c r="AP962" s="220"/>
      <c r="AQ962" s="224"/>
      <c r="AR962" s="224"/>
      <c r="AS962" s="224"/>
      <c r="AT962" s="224"/>
      <c r="AU962" s="224"/>
      <c r="AV962" s="224"/>
      <c r="AW962" s="224"/>
      <c r="AX962" s="224"/>
      <c r="AY962" s="224"/>
      <c r="AZ962" s="284"/>
      <c r="BA962" s="284"/>
      <c r="BB962" s="284"/>
      <c r="BC962" s="284"/>
      <c r="BD962" s="284"/>
      <c r="BE962" s="284"/>
      <c r="BF962" s="284"/>
      <c r="BG962" s="284"/>
      <c r="BH962" s="284"/>
      <c r="BI962" s="284"/>
      <c r="BJ962" s="284"/>
      <c r="BK962" s="284"/>
    </row>
    <row r="963" ht="14.25" customHeight="1">
      <c r="A963" s="219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5"/>
      <c r="AA963" s="225"/>
      <c r="AB963" s="225"/>
      <c r="AC963" s="225"/>
      <c r="AD963" s="225"/>
      <c r="AE963" s="225"/>
      <c r="AF963" s="225"/>
      <c r="AG963" s="220"/>
      <c r="AH963" s="220"/>
      <c r="AI963" s="220"/>
      <c r="AJ963" s="220"/>
      <c r="AK963" s="220"/>
      <c r="AL963" s="220"/>
      <c r="AM963" s="220"/>
      <c r="AN963" s="220"/>
      <c r="AO963" s="220"/>
      <c r="AP963" s="220"/>
      <c r="AQ963" s="224"/>
      <c r="AR963" s="224"/>
      <c r="AS963" s="224"/>
      <c r="AT963" s="224"/>
      <c r="AU963" s="224"/>
      <c r="AV963" s="224"/>
      <c r="AW963" s="224"/>
      <c r="AX963" s="224"/>
      <c r="AY963" s="224"/>
      <c r="AZ963" s="284"/>
      <c r="BA963" s="284"/>
      <c r="BB963" s="284"/>
      <c r="BC963" s="284"/>
      <c r="BD963" s="284"/>
      <c r="BE963" s="284"/>
      <c r="BF963" s="284"/>
      <c r="BG963" s="284"/>
      <c r="BH963" s="284"/>
      <c r="BI963" s="284"/>
      <c r="BJ963" s="284"/>
      <c r="BK963" s="284"/>
    </row>
    <row r="964">
      <c r="U964" s="221"/>
      <c r="V964" s="221"/>
      <c r="W964" s="221"/>
      <c r="X964" s="221"/>
      <c r="Y964" s="221"/>
    </row>
    <row r="965">
      <c r="U965" s="221"/>
      <c r="V965" s="221"/>
      <c r="W965" s="221"/>
      <c r="X965" s="221"/>
      <c r="Y965" s="221"/>
    </row>
    <row r="966">
      <c r="U966" s="221"/>
      <c r="V966" s="221"/>
      <c r="W966" s="221"/>
      <c r="X966" s="221"/>
      <c r="Y966" s="221"/>
    </row>
    <row r="967">
      <c r="U967" s="221"/>
      <c r="V967" s="221"/>
      <c r="W967" s="221"/>
      <c r="X967" s="221"/>
      <c r="Y967" s="221"/>
    </row>
    <row r="968">
      <c r="U968" s="221"/>
      <c r="V968" s="221"/>
      <c r="W968" s="221"/>
      <c r="X968" s="221"/>
      <c r="Y968" s="221"/>
    </row>
    <row r="969">
      <c r="U969" s="221"/>
      <c r="V969" s="221"/>
      <c r="W969" s="221"/>
      <c r="X969" s="221"/>
      <c r="Y969" s="221"/>
    </row>
    <row r="970">
      <c r="U970" s="221"/>
      <c r="V970" s="221"/>
      <c r="W970" s="221"/>
      <c r="X970" s="221"/>
      <c r="Y970" s="221"/>
    </row>
    <row r="971">
      <c r="U971" s="221"/>
      <c r="V971" s="221"/>
      <c r="W971" s="221"/>
      <c r="X971" s="221"/>
      <c r="Y971" s="221"/>
    </row>
    <row r="972">
      <c r="U972" s="221"/>
      <c r="V972" s="221"/>
      <c r="W972" s="221"/>
      <c r="X972" s="221"/>
      <c r="Y972" s="221"/>
    </row>
    <row r="973">
      <c r="U973" s="221"/>
      <c r="V973" s="221"/>
      <c r="W973" s="221"/>
      <c r="X973" s="221"/>
      <c r="Y973" s="221"/>
    </row>
    <row r="974">
      <c r="U974" s="221"/>
      <c r="V974" s="221"/>
      <c r="W974" s="221"/>
      <c r="X974" s="221"/>
      <c r="Y974" s="221"/>
    </row>
    <row r="975">
      <c r="U975" s="221"/>
      <c r="V975" s="221"/>
      <c r="W975" s="221"/>
      <c r="X975" s="221"/>
      <c r="Y975" s="221"/>
    </row>
    <row r="976">
      <c r="U976" s="221"/>
      <c r="V976" s="221"/>
      <c r="W976" s="221"/>
      <c r="X976" s="221"/>
      <c r="Y976" s="221"/>
    </row>
    <row r="977">
      <c r="U977" s="221"/>
      <c r="V977" s="221"/>
      <c r="W977" s="221"/>
      <c r="X977" s="221"/>
      <c r="Y977" s="221"/>
    </row>
    <row r="978">
      <c r="U978" s="221"/>
      <c r="V978" s="221"/>
      <c r="W978" s="221"/>
      <c r="X978" s="221"/>
      <c r="Y978" s="221"/>
    </row>
    <row r="979">
      <c r="U979" s="221"/>
      <c r="V979" s="221"/>
      <c r="W979" s="221"/>
      <c r="X979" s="221"/>
      <c r="Y979" s="221"/>
    </row>
    <row r="980">
      <c r="U980" s="221"/>
      <c r="V980" s="221"/>
      <c r="W980" s="221"/>
      <c r="X980" s="221"/>
      <c r="Y980" s="221"/>
    </row>
    <row r="981">
      <c r="U981" s="221"/>
      <c r="V981" s="221"/>
      <c r="W981" s="221"/>
      <c r="X981" s="221"/>
      <c r="Y981" s="221"/>
    </row>
    <row r="982">
      <c r="U982" s="221"/>
      <c r="V982" s="221"/>
      <c r="W982" s="221"/>
      <c r="X982" s="221"/>
      <c r="Y982" s="221"/>
    </row>
    <row r="983">
      <c r="U983" s="221"/>
      <c r="V983" s="221"/>
      <c r="W983" s="221"/>
      <c r="X983" s="221"/>
      <c r="Y983" s="221"/>
    </row>
    <row r="984">
      <c r="U984" s="221"/>
      <c r="V984" s="221"/>
      <c r="W984" s="221"/>
      <c r="X984" s="221"/>
      <c r="Y984" s="221"/>
    </row>
    <row r="985">
      <c r="U985" s="221"/>
      <c r="V985" s="221"/>
      <c r="W985" s="221"/>
      <c r="X985" s="221"/>
      <c r="Y985" s="221"/>
    </row>
    <row r="986">
      <c r="U986" s="221"/>
      <c r="V986" s="221"/>
      <c r="W986" s="221"/>
      <c r="X986" s="221"/>
      <c r="Y986" s="221"/>
    </row>
    <row r="987">
      <c r="U987" s="221"/>
      <c r="V987" s="221"/>
      <c r="W987" s="221"/>
      <c r="X987" s="221"/>
      <c r="Y987" s="221"/>
    </row>
    <row r="988">
      <c r="U988" s="221"/>
      <c r="V988" s="221"/>
      <c r="W988" s="221"/>
      <c r="X988" s="221"/>
      <c r="Y988" s="221"/>
    </row>
    <row r="989">
      <c r="U989" s="221"/>
      <c r="V989" s="221"/>
      <c r="W989" s="221"/>
      <c r="X989" s="221"/>
      <c r="Y989" s="221"/>
    </row>
    <row r="990">
      <c r="U990" s="221"/>
      <c r="V990" s="221"/>
      <c r="W990" s="221"/>
      <c r="X990" s="221"/>
      <c r="Y990" s="221"/>
    </row>
    <row r="991">
      <c r="U991" s="221"/>
      <c r="V991" s="221"/>
      <c r="W991" s="221"/>
      <c r="X991" s="221"/>
      <c r="Y991" s="221"/>
    </row>
    <row r="992">
      <c r="U992" s="221"/>
      <c r="V992" s="221"/>
      <c r="W992" s="221"/>
      <c r="X992" s="221"/>
      <c r="Y992" s="221"/>
    </row>
    <row r="993">
      <c r="U993" s="221"/>
      <c r="V993" s="221"/>
      <c r="W993" s="221"/>
      <c r="X993" s="221"/>
      <c r="Y993" s="221"/>
    </row>
    <row r="994">
      <c r="U994" s="221"/>
      <c r="V994" s="221"/>
      <c r="W994" s="221"/>
      <c r="X994" s="221"/>
      <c r="Y994" s="221"/>
    </row>
    <row r="995">
      <c r="U995" s="221"/>
      <c r="V995" s="221"/>
      <c r="W995" s="221"/>
      <c r="X995" s="221"/>
      <c r="Y995" s="221"/>
    </row>
    <row r="996">
      <c r="U996" s="221"/>
      <c r="V996" s="221"/>
      <c r="W996" s="221"/>
      <c r="X996" s="221"/>
      <c r="Y996" s="221"/>
    </row>
    <row r="997">
      <c r="U997" s="221"/>
      <c r="V997" s="221"/>
      <c r="W997" s="221"/>
      <c r="X997" s="221"/>
      <c r="Y997" s="221"/>
    </row>
    <row r="998">
      <c r="U998" s="221"/>
      <c r="V998" s="221"/>
      <c r="W998" s="221"/>
      <c r="X998" s="221"/>
      <c r="Y998" s="221"/>
    </row>
    <row r="999">
      <c r="U999" s="221"/>
      <c r="V999" s="221"/>
      <c r="W999" s="221"/>
      <c r="X999" s="221"/>
      <c r="Y999" s="221"/>
    </row>
    <row r="1000">
      <c r="U1000" s="221"/>
      <c r="V1000" s="221"/>
      <c r="W1000" s="221"/>
      <c r="X1000" s="221"/>
      <c r="Y1000" s="221"/>
    </row>
  </sheetData>
  <mergeCells count="10">
    <mergeCell ref="AK1:AO1"/>
    <mergeCell ref="AP1:AT1"/>
    <mergeCell ref="AU1:AY1"/>
    <mergeCell ref="B1:F1"/>
    <mergeCell ref="G1:K1"/>
    <mergeCell ref="L1:P1"/>
    <mergeCell ref="Q1:U1"/>
    <mergeCell ref="V1:Z1"/>
    <mergeCell ref="AA1:AE1"/>
    <mergeCell ref="AF1:AJ1"/>
  </mergeCell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7.86"/>
    <col customWidth="1" min="2" max="11" width="15.57"/>
    <col customWidth="1" min="12" max="13" width="15.71"/>
    <col customWidth="1" min="14" max="14" width="13.14"/>
    <col customWidth="1" min="15" max="15" width="16.71"/>
    <col customWidth="1" min="16" max="16" width="12.86"/>
    <col customWidth="1" min="17" max="29" width="8.71"/>
  </cols>
  <sheetData>
    <row r="1" ht="14.25" customHeight="1">
      <c r="A1" s="1">
        <v>26400.0</v>
      </c>
      <c r="B1" s="2" t="s">
        <v>1</v>
      </c>
      <c r="C1" s="4">
        <v>28.0</v>
      </c>
      <c r="D1" s="5"/>
      <c r="E1" s="5"/>
      <c r="F1" s="5"/>
      <c r="G1" s="5" t="s">
        <v>3</v>
      </c>
      <c r="H1" s="5"/>
      <c r="I1" s="5"/>
      <c r="J1" s="5"/>
      <c r="K1" s="5"/>
      <c r="L1" s="5"/>
      <c r="M1" s="5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14.25" customHeight="1">
      <c r="A2" s="11"/>
      <c r="B2" s="12" t="s">
        <v>6</v>
      </c>
      <c r="C2" s="13">
        <v>28.0</v>
      </c>
      <c r="D2" s="5" t="s">
        <v>10</v>
      </c>
      <c r="E2" s="5"/>
      <c r="F2" s="5"/>
      <c r="G2" s="22">
        <f>TODAY()</f>
        <v>46308</v>
      </c>
      <c r="H2" s="15"/>
      <c r="I2" s="247"/>
      <c r="J2" s="20"/>
      <c r="K2" s="5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4.25" customHeight="1">
      <c r="A3" s="11"/>
      <c r="B3" s="5"/>
      <c r="C3" s="5"/>
      <c r="D3" s="5"/>
      <c r="E3" s="5"/>
      <c r="F3" s="5"/>
      <c r="G3" s="24" t="s">
        <v>13</v>
      </c>
      <c r="H3" s="270">
        <f t="shared" ref="H3:H5" si="1">M36</f>
        <v>565840000</v>
      </c>
      <c r="I3" s="248"/>
      <c r="J3" s="5"/>
      <c r="K3" s="5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4.25" customHeight="1">
      <c r="A4" s="11"/>
      <c r="B4" s="5"/>
      <c r="C4" s="5"/>
      <c r="D4" s="5"/>
      <c r="E4" s="5"/>
      <c r="F4" s="5"/>
      <c r="G4" s="24" t="s">
        <v>22</v>
      </c>
      <c r="H4" s="32">
        <f t="shared" si="1"/>
        <v>9567429933</v>
      </c>
      <c r="I4" s="249">
        <f>N37</f>
        <v>0.7623450146</v>
      </c>
      <c r="J4" s="35"/>
      <c r="K4" s="5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4.25" customHeight="1">
      <c r="A5" s="11"/>
      <c r="B5" s="5"/>
      <c r="C5" s="5"/>
      <c r="D5" s="5"/>
      <c r="E5" s="5"/>
      <c r="F5" s="5"/>
      <c r="G5" s="24" t="s">
        <v>23</v>
      </c>
      <c r="H5" s="8">
        <f t="shared" si="1"/>
        <v>8742539933</v>
      </c>
      <c r="I5" s="249">
        <f>M39</f>
        <v>0.6966167277</v>
      </c>
      <c r="J5" s="35"/>
      <c r="K5" s="5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4.25" customHeight="1">
      <c r="A6" s="11"/>
      <c r="B6" s="5"/>
      <c r="C6" s="5"/>
      <c r="D6" s="5"/>
      <c r="E6" s="5"/>
      <c r="F6" s="5"/>
      <c r="G6" s="43" t="s">
        <v>24</v>
      </c>
      <c r="H6" s="232">
        <f>N37</f>
        <v>0.7623450146</v>
      </c>
      <c r="I6" s="250">
        <f>100%/$C$1*C2</f>
        <v>1</v>
      </c>
      <c r="J6" s="48"/>
      <c r="K6" s="5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4.25" customHeight="1">
      <c r="A7" s="11"/>
      <c r="B7" s="51" t="s">
        <v>25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4.25" customHeight="1">
      <c r="A8" s="52" t="s">
        <v>0</v>
      </c>
      <c r="B8" s="54" t="s">
        <v>2</v>
      </c>
      <c r="C8" s="54" t="s">
        <v>4</v>
      </c>
      <c r="D8" s="54" t="s">
        <v>5</v>
      </c>
      <c r="E8" s="54" t="s">
        <v>7</v>
      </c>
      <c r="F8" s="54" t="s">
        <v>8</v>
      </c>
      <c r="G8" s="54" t="s">
        <v>9</v>
      </c>
      <c r="H8" s="288" t="s">
        <v>11</v>
      </c>
      <c r="I8" s="54" t="s">
        <v>12</v>
      </c>
      <c r="J8" s="54" t="s">
        <v>14</v>
      </c>
      <c r="K8" s="54" t="s">
        <v>26</v>
      </c>
      <c r="L8" s="57" t="s">
        <v>61</v>
      </c>
      <c r="M8" s="200" t="s">
        <v>29</v>
      </c>
      <c r="N8" s="58" t="s">
        <v>30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14.25" customHeight="1">
      <c r="A9" s="59">
        <v>46054.0</v>
      </c>
      <c r="B9" s="67">
        <v>9.8476E7</v>
      </c>
      <c r="C9" s="67">
        <v>2.2875E7</v>
      </c>
      <c r="D9" s="289">
        <v>1.237465E8</v>
      </c>
      <c r="E9" s="67">
        <v>8.82345E7</v>
      </c>
      <c r="F9" s="67">
        <v>4.60215E7</v>
      </c>
      <c r="G9" s="67">
        <v>2655000.0</v>
      </c>
      <c r="H9" s="67">
        <v>8.599925E7</v>
      </c>
      <c r="I9" s="65">
        <v>5.35635E7</v>
      </c>
      <c r="J9" s="67">
        <v>6.3457E7</v>
      </c>
      <c r="K9" s="65">
        <v>0.0</v>
      </c>
      <c r="L9" s="32"/>
      <c r="M9" s="32">
        <f t="shared" ref="M9:M36" si="2">SUM(B9:K9)</f>
        <v>585028250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14.25" customHeight="1">
      <c r="A10" s="59">
        <v>46055.0</v>
      </c>
      <c r="B10" s="67">
        <v>8.2532E7</v>
      </c>
      <c r="C10" s="67">
        <v>0.0</v>
      </c>
      <c r="D10" s="289">
        <v>1.302E8</v>
      </c>
      <c r="E10" s="67">
        <v>5.88685E7</v>
      </c>
      <c r="F10" s="78">
        <v>3.2878E7</v>
      </c>
      <c r="G10" s="67">
        <v>3379500.0</v>
      </c>
      <c r="H10" s="67">
        <v>3.55E7</v>
      </c>
      <c r="I10" s="67">
        <v>1.91815E7</v>
      </c>
      <c r="J10" s="67">
        <v>0.0</v>
      </c>
      <c r="K10" s="65">
        <v>1.859E7</v>
      </c>
      <c r="L10" s="32"/>
      <c r="M10" s="32">
        <f t="shared" si="2"/>
        <v>381129500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14.25" customHeight="1">
      <c r="A11" s="59">
        <v>46056.0</v>
      </c>
      <c r="B11" s="65">
        <v>1.3768E8</v>
      </c>
      <c r="C11" s="67">
        <v>1.461E7</v>
      </c>
      <c r="D11" s="289">
        <v>4.8848E7</v>
      </c>
      <c r="E11" s="67">
        <v>7.49645E7</v>
      </c>
      <c r="F11" s="67">
        <v>1.428E7</v>
      </c>
      <c r="G11" s="65">
        <v>7350000.0</v>
      </c>
      <c r="H11" s="65">
        <v>2.454E7</v>
      </c>
      <c r="I11" s="67">
        <v>1.814E7</v>
      </c>
      <c r="J11" s="67">
        <v>2.704E7</v>
      </c>
      <c r="K11" s="65">
        <v>0.0</v>
      </c>
      <c r="L11" s="32"/>
      <c r="M11" s="32">
        <f t="shared" si="2"/>
        <v>367452500</v>
      </c>
      <c r="N11" s="10"/>
      <c r="O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14.25" customHeight="1">
      <c r="A12" s="59">
        <v>46057.0</v>
      </c>
      <c r="B12" s="67">
        <v>2.015E7</v>
      </c>
      <c r="C12" s="67">
        <v>2.7045E7</v>
      </c>
      <c r="D12" s="289">
        <v>4.498E7</v>
      </c>
      <c r="E12" s="67">
        <v>2.786E7</v>
      </c>
      <c r="F12" s="67">
        <v>5.2462E7</v>
      </c>
      <c r="G12" s="67">
        <v>2.1E7</v>
      </c>
      <c r="H12" s="67">
        <v>1.008E7</v>
      </c>
      <c r="I12" s="67">
        <v>4.4035E7</v>
      </c>
      <c r="J12" s="67">
        <v>1.6505E7</v>
      </c>
      <c r="K12" s="65">
        <v>1.316E7</v>
      </c>
      <c r="L12" s="32"/>
      <c r="M12" s="32">
        <f t="shared" si="2"/>
        <v>277277000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14.25" customHeight="1">
      <c r="A13" s="59">
        <v>46058.0</v>
      </c>
      <c r="B13" s="67">
        <v>1.8105E7</v>
      </c>
      <c r="C13" s="67">
        <v>2.076E7</v>
      </c>
      <c r="D13" s="289">
        <v>8300000.0</v>
      </c>
      <c r="E13" s="67">
        <v>4.332E7</v>
      </c>
      <c r="F13" s="85">
        <v>3.896E7</v>
      </c>
      <c r="G13" s="67">
        <v>0.0</v>
      </c>
      <c r="H13" s="65">
        <v>6.668E7</v>
      </c>
      <c r="I13" s="67">
        <v>9900000.0</v>
      </c>
      <c r="J13" s="67">
        <v>4000000.0</v>
      </c>
      <c r="K13" s="65">
        <v>1.7584483E7</v>
      </c>
      <c r="L13" s="32"/>
      <c r="M13" s="32">
        <f t="shared" si="2"/>
        <v>227609483</v>
      </c>
      <c r="N13" s="35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14.25" customHeight="1">
      <c r="A14" s="59">
        <v>46059.0</v>
      </c>
      <c r="B14" s="65">
        <v>5.383E7</v>
      </c>
      <c r="C14" s="252">
        <v>1.3325E7</v>
      </c>
      <c r="D14" s="289">
        <v>8.738E7</v>
      </c>
      <c r="E14" s="67">
        <v>3.725E7</v>
      </c>
      <c r="F14" s="67">
        <v>3.014E7</v>
      </c>
      <c r="G14" s="67">
        <v>0.0</v>
      </c>
      <c r="H14" s="65">
        <v>0.0</v>
      </c>
      <c r="I14" s="67">
        <v>7500000.0</v>
      </c>
      <c r="J14" s="67">
        <v>2.564E7</v>
      </c>
      <c r="K14" s="65">
        <v>7398000.0</v>
      </c>
      <c r="L14" s="32"/>
      <c r="M14" s="32">
        <f t="shared" si="2"/>
        <v>262463000</v>
      </c>
      <c r="N14" s="35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14.25" customHeight="1">
      <c r="A15" s="59">
        <v>46060.0</v>
      </c>
      <c r="B15" s="95">
        <v>5.475E7</v>
      </c>
      <c r="C15" s="65">
        <v>1.603E7</v>
      </c>
      <c r="D15" s="289">
        <v>1.1679E8</v>
      </c>
      <c r="E15" s="67">
        <v>8.272E7</v>
      </c>
      <c r="F15" s="67">
        <v>6.63E7</v>
      </c>
      <c r="G15" s="67">
        <v>6880000.0</v>
      </c>
      <c r="H15" s="65">
        <v>3.2205E7</v>
      </c>
      <c r="I15" s="67">
        <v>3.924E7</v>
      </c>
      <c r="J15" s="67">
        <v>3.12E7</v>
      </c>
      <c r="K15" s="65">
        <v>0.0</v>
      </c>
      <c r="L15" s="32"/>
      <c r="M15" s="32">
        <f t="shared" si="2"/>
        <v>446115000</v>
      </c>
      <c r="N15" s="35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14.25" customHeight="1">
      <c r="A16" s="59">
        <v>46061.0</v>
      </c>
      <c r="B16" s="95">
        <v>3.082E7</v>
      </c>
      <c r="C16" s="252">
        <v>1.24E7</v>
      </c>
      <c r="D16" s="289">
        <v>3.445E7</v>
      </c>
      <c r="E16" s="67">
        <v>6.093E7</v>
      </c>
      <c r="F16" s="67">
        <v>5.903E7</v>
      </c>
      <c r="G16" s="65">
        <v>1.5175E7</v>
      </c>
      <c r="H16" s="67">
        <v>2.832E7</v>
      </c>
      <c r="I16" s="67">
        <v>1.1E7</v>
      </c>
      <c r="J16" s="67">
        <v>3.755E7</v>
      </c>
      <c r="K16" s="65">
        <v>0.0</v>
      </c>
      <c r="L16" s="32"/>
      <c r="M16" s="32">
        <f t="shared" si="2"/>
        <v>289675000</v>
      </c>
      <c r="N16" s="35"/>
      <c r="O16" s="99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14.25" customHeight="1">
      <c r="A17" s="59">
        <v>46062.0</v>
      </c>
      <c r="B17" s="95">
        <v>5.455E7</v>
      </c>
      <c r="C17" s="252">
        <v>1.3275E7</v>
      </c>
      <c r="D17" s="289">
        <v>6.72E7</v>
      </c>
      <c r="E17" s="67">
        <v>2.124E7</v>
      </c>
      <c r="F17" s="67">
        <v>3.83E7</v>
      </c>
      <c r="G17" s="65">
        <v>8000000.0</v>
      </c>
      <c r="H17" s="67">
        <v>4.745E7</v>
      </c>
      <c r="I17" s="65">
        <v>9200000.0</v>
      </c>
      <c r="J17" s="67">
        <v>1.68E7</v>
      </c>
      <c r="K17" s="65">
        <v>2.212E7</v>
      </c>
      <c r="L17" s="32"/>
      <c r="M17" s="32">
        <f t="shared" si="2"/>
        <v>298135000</v>
      </c>
      <c r="N17" s="10"/>
      <c r="O17" s="35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14.25" customHeight="1">
      <c r="A18" s="59">
        <v>46063.0</v>
      </c>
      <c r="B18" s="65">
        <v>4.67E7</v>
      </c>
      <c r="C18" s="252">
        <v>6.0385E7</v>
      </c>
      <c r="D18" s="289">
        <v>1.337E7</v>
      </c>
      <c r="E18" s="67">
        <v>3.242E7</v>
      </c>
      <c r="F18" s="67">
        <v>3.2E7</v>
      </c>
      <c r="G18" s="67">
        <v>1.181E7</v>
      </c>
      <c r="H18" s="67">
        <v>1.345E7</v>
      </c>
      <c r="I18" s="67">
        <v>0.0</v>
      </c>
      <c r="J18" s="65">
        <v>1.1925E7</v>
      </c>
      <c r="K18" s="65">
        <v>0.0</v>
      </c>
      <c r="L18" s="32"/>
      <c r="M18" s="32">
        <f t="shared" si="2"/>
        <v>222060000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14.25" customHeight="1">
      <c r="A19" s="59">
        <v>46064.0</v>
      </c>
      <c r="B19" s="65">
        <v>1.5E7</v>
      </c>
      <c r="C19" s="252">
        <v>2.762E7</v>
      </c>
      <c r="D19" s="289">
        <v>3.995E7</v>
      </c>
      <c r="E19" s="67">
        <v>2.0705E7</v>
      </c>
      <c r="F19" s="67">
        <v>5.404E7</v>
      </c>
      <c r="G19" s="67">
        <v>2.4426E7</v>
      </c>
      <c r="H19" s="67">
        <v>6100000.0</v>
      </c>
      <c r="I19" s="67">
        <v>1.81E7</v>
      </c>
      <c r="J19" s="65">
        <v>2.73E7</v>
      </c>
      <c r="K19" s="65">
        <v>0.0</v>
      </c>
      <c r="L19" s="32"/>
      <c r="M19" s="32">
        <f t="shared" si="2"/>
        <v>233241000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14.25" customHeight="1">
      <c r="A20" s="59">
        <v>46065.0</v>
      </c>
      <c r="B20" s="67">
        <v>2.755E7</v>
      </c>
      <c r="C20" s="67">
        <v>1.6685E7</v>
      </c>
      <c r="D20" s="289">
        <v>1.72E7</v>
      </c>
      <c r="E20" s="67">
        <v>2.01E7</v>
      </c>
      <c r="F20" s="67">
        <v>4.357E7</v>
      </c>
      <c r="G20" s="67">
        <v>1.428E7</v>
      </c>
      <c r="H20" s="67">
        <v>1.71E7</v>
      </c>
      <c r="I20" s="65">
        <v>0.0</v>
      </c>
      <c r="J20" s="65">
        <v>1.53E7</v>
      </c>
      <c r="K20" s="65">
        <v>1.53E7</v>
      </c>
      <c r="L20" s="32"/>
      <c r="M20" s="32">
        <f t="shared" si="2"/>
        <v>187085000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ht="14.25" customHeight="1">
      <c r="A21" s="59">
        <v>46066.0</v>
      </c>
      <c r="B21" s="67">
        <v>3.722E7</v>
      </c>
      <c r="C21" s="67">
        <v>1.296E7</v>
      </c>
      <c r="D21" s="289">
        <v>3.31692E7</v>
      </c>
      <c r="E21" s="67">
        <v>5.61E7</v>
      </c>
      <c r="F21" s="78">
        <v>4.116E7</v>
      </c>
      <c r="G21" s="67">
        <v>1.007E7</v>
      </c>
      <c r="H21" s="67">
        <v>0.0</v>
      </c>
      <c r="I21" s="67">
        <v>1.15E7</v>
      </c>
      <c r="J21" s="65">
        <v>1.24E7</v>
      </c>
      <c r="K21" s="67">
        <v>0.0</v>
      </c>
      <c r="L21" s="32"/>
      <c r="M21" s="32">
        <f t="shared" si="2"/>
        <v>214579200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ht="14.25" customHeight="1">
      <c r="A22" s="59">
        <v>46067.0</v>
      </c>
      <c r="B22" s="96">
        <v>1.048E8</v>
      </c>
      <c r="C22" s="67">
        <v>4.1465E7</v>
      </c>
      <c r="D22" s="289">
        <v>9.145E7</v>
      </c>
      <c r="E22" s="67">
        <v>9.771E7</v>
      </c>
      <c r="F22" s="67">
        <v>6.086E7</v>
      </c>
      <c r="G22" s="67">
        <v>5785000.0</v>
      </c>
      <c r="H22" s="67">
        <v>3.372E7</v>
      </c>
      <c r="I22" s="65">
        <v>4.574E7</v>
      </c>
      <c r="J22" s="65">
        <v>1.5025E7</v>
      </c>
      <c r="K22" s="65">
        <v>0.0</v>
      </c>
      <c r="L22" s="32"/>
      <c r="M22" s="32">
        <f t="shared" si="2"/>
        <v>496555000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ht="14.25" customHeight="1">
      <c r="A23" s="59">
        <v>46068.0</v>
      </c>
      <c r="B23" s="96">
        <v>8.535E7</v>
      </c>
      <c r="C23" s="65">
        <v>0.0</v>
      </c>
      <c r="D23" s="289">
        <v>4.878E7</v>
      </c>
      <c r="E23" s="65">
        <v>1.6411E8</v>
      </c>
      <c r="F23" s="65">
        <v>3.004E7</v>
      </c>
      <c r="G23" s="65">
        <v>2.1876E7</v>
      </c>
      <c r="H23" s="65">
        <v>7.636E7</v>
      </c>
      <c r="I23" s="65">
        <v>4500000.0</v>
      </c>
      <c r="J23" s="65">
        <v>4.565E7</v>
      </c>
      <c r="K23" s="65">
        <v>0.0</v>
      </c>
      <c r="L23" s="271"/>
      <c r="M23" s="271">
        <f t="shared" si="2"/>
        <v>476666000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</row>
    <row r="24" ht="14.25" customHeight="1">
      <c r="A24" s="59">
        <v>46069.0</v>
      </c>
      <c r="B24" s="96">
        <v>2.321E7</v>
      </c>
      <c r="C24" s="65">
        <v>4.092E7</v>
      </c>
      <c r="D24" s="289">
        <v>6.139E7</v>
      </c>
      <c r="E24" s="65">
        <v>3.472E7</v>
      </c>
      <c r="F24" s="65">
        <v>6.38E7</v>
      </c>
      <c r="G24" s="65">
        <v>1.162E7</v>
      </c>
      <c r="H24" s="65">
        <v>1.22E7</v>
      </c>
      <c r="I24" s="65">
        <v>1.375E7</v>
      </c>
      <c r="J24" s="65">
        <v>3.796E7</v>
      </c>
      <c r="K24" s="65">
        <v>0.0</v>
      </c>
      <c r="L24" s="271"/>
      <c r="M24" s="271">
        <f t="shared" si="2"/>
        <v>299570000</v>
      </c>
      <c r="N24" s="106"/>
      <c r="O24" s="106"/>
      <c r="P24" s="106"/>
      <c r="Q24" s="10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</row>
    <row r="25" ht="14.25" customHeight="1">
      <c r="A25" s="59">
        <v>46070.0</v>
      </c>
      <c r="B25" s="65">
        <v>8.298E7</v>
      </c>
      <c r="C25" s="65">
        <v>2.6925E7</v>
      </c>
      <c r="D25" s="289">
        <v>5.258E7</v>
      </c>
      <c r="E25" s="65">
        <v>9.175E7</v>
      </c>
      <c r="F25" s="65">
        <v>1.854E7</v>
      </c>
      <c r="G25" s="65">
        <v>1.0315E7</v>
      </c>
      <c r="H25" s="65">
        <v>4.095E7</v>
      </c>
      <c r="I25" s="65">
        <v>1.17E7</v>
      </c>
      <c r="J25" s="65">
        <v>1.888E7</v>
      </c>
      <c r="K25" s="65">
        <v>0.0</v>
      </c>
      <c r="L25" s="271"/>
      <c r="M25" s="271">
        <f t="shared" si="2"/>
        <v>354620000</v>
      </c>
      <c r="N25" s="106"/>
      <c r="O25" s="106"/>
      <c r="P25" s="277"/>
      <c r="Q25" s="10"/>
      <c r="R25" s="106"/>
      <c r="S25" s="277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</row>
    <row r="26" ht="14.25" customHeight="1">
      <c r="A26" s="59">
        <v>46071.0</v>
      </c>
      <c r="B26" s="65">
        <v>2.967E7</v>
      </c>
      <c r="C26" s="65">
        <v>4.391E7</v>
      </c>
      <c r="D26" s="289">
        <v>3.28E7</v>
      </c>
      <c r="E26" s="65">
        <v>1.75E7</v>
      </c>
      <c r="F26" s="65">
        <v>4.047E7</v>
      </c>
      <c r="G26" s="65">
        <v>2360000.0</v>
      </c>
      <c r="H26" s="65">
        <v>1.73E7</v>
      </c>
      <c r="I26" s="67">
        <v>5900000.0</v>
      </c>
      <c r="J26" s="67">
        <v>3.4425E7</v>
      </c>
      <c r="K26" s="65">
        <v>1.188E7</v>
      </c>
      <c r="L26" s="271"/>
      <c r="M26" s="271">
        <f t="shared" si="2"/>
        <v>236215000</v>
      </c>
      <c r="N26" s="106"/>
      <c r="O26" s="106"/>
      <c r="P26" s="106"/>
      <c r="Q26" s="10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</row>
    <row r="27" ht="14.25" customHeight="1">
      <c r="A27" s="59">
        <v>46072.0</v>
      </c>
      <c r="B27" s="65">
        <v>2.36E7</v>
      </c>
      <c r="C27" s="65">
        <v>2.64E7</v>
      </c>
      <c r="D27" s="289">
        <v>5.964E7</v>
      </c>
      <c r="E27" s="65">
        <v>4.004E7</v>
      </c>
      <c r="F27" s="65">
        <v>1.916E7</v>
      </c>
      <c r="G27" s="65">
        <v>9970000.0</v>
      </c>
      <c r="H27" s="65">
        <v>6.016E7</v>
      </c>
      <c r="I27" s="290">
        <v>2.51E7</v>
      </c>
      <c r="J27" s="65">
        <v>2.25E7</v>
      </c>
      <c r="K27" s="65">
        <v>8810000.0</v>
      </c>
      <c r="L27" s="271"/>
      <c r="M27" s="271">
        <f t="shared" si="2"/>
        <v>295380000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</row>
    <row r="28" ht="14.25" customHeight="1">
      <c r="A28" s="59">
        <v>46073.0</v>
      </c>
      <c r="B28" s="65">
        <v>1.25E7</v>
      </c>
      <c r="C28" s="65">
        <v>1.6E7</v>
      </c>
      <c r="D28" s="65">
        <v>3.655E7</v>
      </c>
      <c r="E28" s="65">
        <v>6.232E7</v>
      </c>
      <c r="F28" s="65">
        <v>2.806E7</v>
      </c>
      <c r="G28" s="65">
        <v>6460000.0</v>
      </c>
      <c r="H28" s="65">
        <v>3900000.0</v>
      </c>
      <c r="I28" s="65">
        <v>1.76E7</v>
      </c>
      <c r="J28" s="65">
        <v>1.24E7</v>
      </c>
      <c r="K28" s="65">
        <v>0.0</v>
      </c>
      <c r="L28" s="271"/>
      <c r="M28" s="271">
        <f t="shared" si="2"/>
        <v>195790000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</row>
    <row r="29" ht="14.25" customHeight="1">
      <c r="A29" s="59">
        <v>46074.0</v>
      </c>
      <c r="B29" s="96">
        <v>2.738E7</v>
      </c>
      <c r="C29" s="65">
        <v>1.7775E7</v>
      </c>
      <c r="D29" s="65">
        <v>6.432E7</v>
      </c>
      <c r="E29" s="65">
        <v>6.455E7</v>
      </c>
      <c r="F29" s="65">
        <v>4.404E7</v>
      </c>
      <c r="G29" s="65">
        <v>1.2515E7</v>
      </c>
      <c r="H29" s="65">
        <v>5.172E7</v>
      </c>
      <c r="I29" s="65">
        <v>6000000.0</v>
      </c>
      <c r="J29" s="65">
        <v>5.097E7</v>
      </c>
      <c r="K29" s="65">
        <v>0.0</v>
      </c>
      <c r="L29" s="271"/>
      <c r="M29" s="271">
        <f t="shared" si="2"/>
        <v>339270000</v>
      </c>
      <c r="N29" s="106"/>
      <c r="O29" s="10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</row>
    <row r="30" ht="14.25" customHeight="1">
      <c r="A30" s="59">
        <v>46075.0</v>
      </c>
      <c r="B30" s="65">
        <v>8.098E7</v>
      </c>
      <c r="C30" s="65">
        <v>2.7175E7</v>
      </c>
      <c r="D30" s="65">
        <v>4.112E7</v>
      </c>
      <c r="E30" s="65">
        <v>3.336E7</v>
      </c>
      <c r="F30" s="65">
        <v>4.794E7</v>
      </c>
      <c r="G30" s="65">
        <v>1.2325E7</v>
      </c>
      <c r="H30" s="65">
        <v>2.06E7</v>
      </c>
      <c r="I30" s="65">
        <v>2.588E7</v>
      </c>
      <c r="J30" s="65">
        <v>1.47E7</v>
      </c>
      <c r="K30" s="65">
        <v>0.0</v>
      </c>
      <c r="L30" s="271"/>
      <c r="M30" s="271">
        <f t="shared" si="2"/>
        <v>304080000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</row>
    <row r="31" ht="14.25" customHeight="1">
      <c r="A31" s="59">
        <v>46076.0</v>
      </c>
      <c r="B31" s="65">
        <v>1.45E7</v>
      </c>
      <c r="C31" s="65">
        <v>0.0</v>
      </c>
      <c r="D31" s="65">
        <v>2.58E7</v>
      </c>
      <c r="E31" s="65">
        <v>3.01124E8</v>
      </c>
      <c r="F31" s="65">
        <v>0.0</v>
      </c>
      <c r="G31" s="65">
        <v>0.0</v>
      </c>
      <c r="H31" s="65">
        <v>2.0385E7</v>
      </c>
      <c r="I31" s="65">
        <v>0.0</v>
      </c>
      <c r="J31" s="65">
        <v>0.0</v>
      </c>
      <c r="K31" s="65">
        <v>1.662E7</v>
      </c>
      <c r="L31" s="32"/>
      <c r="M31" s="32">
        <f t="shared" si="2"/>
        <v>378429000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14.25" customHeight="1">
      <c r="A32" s="59">
        <v>46077.0</v>
      </c>
      <c r="B32" s="65">
        <v>1.59E7</v>
      </c>
      <c r="C32" s="65">
        <v>1.0625E7</v>
      </c>
      <c r="D32" s="65">
        <v>4.306E7</v>
      </c>
      <c r="E32" s="65">
        <v>3.37E7</v>
      </c>
      <c r="F32" s="65">
        <v>1.174E7</v>
      </c>
      <c r="G32" s="67">
        <v>2080000.0</v>
      </c>
      <c r="H32" s="65">
        <v>1.028E7</v>
      </c>
      <c r="I32" s="65">
        <v>6200000.0</v>
      </c>
      <c r="J32" s="65">
        <v>3800000.0</v>
      </c>
      <c r="K32" s="65">
        <v>0.0</v>
      </c>
      <c r="L32" s="32"/>
      <c r="M32" s="32">
        <f t="shared" si="2"/>
        <v>137385000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14.25" customHeight="1">
      <c r="A33" s="59">
        <v>46078.0</v>
      </c>
      <c r="B33" s="65">
        <v>3.495E7</v>
      </c>
      <c r="C33" s="65">
        <v>2.518E7</v>
      </c>
      <c r="D33" s="65">
        <v>1.766E7</v>
      </c>
      <c r="E33" s="65">
        <v>8600000.0</v>
      </c>
      <c r="F33" s="65">
        <v>3.958E7</v>
      </c>
      <c r="G33" s="65">
        <v>5560000.0</v>
      </c>
      <c r="H33" s="65">
        <v>5.304E7</v>
      </c>
      <c r="I33" s="65">
        <v>8600000.0</v>
      </c>
      <c r="J33" s="65">
        <v>1.48E7</v>
      </c>
      <c r="K33" s="65">
        <v>0.0</v>
      </c>
      <c r="L33" s="71">
        <v>2.41335E8</v>
      </c>
      <c r="M33" s="32">
        <f t="shared" si="2"/>
        <v>207970000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14.25" customHeight="1">
      <c r="A34" s="59">
        <v>46079.0</v>
      </c>
      <c r="B34" s="65">
        <v>3.09E7</v>
      </c>
      <c r="C34" s="65">
        <v>4.0385E7</v>
      </c>
      <c r="D34" s="65">
        <v>3.62E7</v>
      </c>
      <c r="E34" s="65">
        <v>3.88E7</v>
      </c>
      <c r="F34" s="117">
        <v>0.0</v>
      </c>
      <c r="G34" s="65">
        <v>2500000.0</v>
      </c>
      <c r="H34" s="65">
        <v>2.63E7</v>
      </c>
      <c r="I34" s="65">
        <v>0.0</v>
      </c>
      <c r="J34" s="65">
        <v>1.94E7</v>
      </c>
      <c r="K34" s="65">
        <v>2070000.0</v>
      </c>
      <c r="L34" s="71">
        <v>3.44235E8</v>
      </c>
      <c r="M34" s="32">
        <f t="shared" si="2"/>
        <v>196555000</v>
      </c>
      <c r="N34" s="5"/>
      <c r="O34" s="35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14.25" customHeight="1">
      <c r="A35" s="59">
        <v>46080.0</v>
      </c>
      <c r="B35" s="65">
        <v>6.208E7</v>
      </c>
      <c r="C35" s="65">
        <v>5.806E7</v>
      </c>
      <c r="D35" s="65">
        <v>4.722E7</v>
      </c>
      <c r="E35" s="65">
        <v>1.938E7</v>
      </c>
      <c r="F35" s="65">
        <v>9630000.0</v>
      </c>
      <c r="G35" s="65">
        <v>0.0</v>
      </c>
      <c r="H35" s="65">
        <v>2.326E7</v>
      </c>
      <c r="I35" s="65">
        <v>2.0835E7</v>
      </c>
      <c r="J35" s="65">
        <v>2.06E7</v>
      </c>
      <c r="K35" s="65">
        <v>5300000.0</v>
      </c>
      <c r="L35" s="71">
        <v>1.3932E8</v>
      </c>
      <c r="M35" s="32">
        <f t="shared" si="2"/>
        <v>266365000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14.25" customHeight="1">
      <c r="A36" s="59">
        <v>46081.0</v>
      </c>
      <c r="B36" s="96">
        <v>1.0596E8</v>
      </c>
      <c r="C36" s="65">
        <v>2.25E7</v>
      </c>
      <c r="D36" s="65">
        <v>6.031E7</v>
      </c>
      <c r="E36" s="65">
        <v>1.5066E8</v>
      </c>
      <c r="F36" s="65">
        <v>9.958E7</v>
      </c>
      <c r="G36" s="67">
        <v>8370000.0</v>
      </c>
      <c r="H36" s="65">
        <v>8.986E7</v>
      </c>
      <c r="I36" s="65">
        <v>1.64E7</v>
      </c>
      <c r="J36" s="65">
        <v>1.22E7</v>
      </c>
      <c r="K36" s="65">
        <v>0.0</v>
      </c>
      <c r="L36" s="71">
        <v>1.0E8</v>
      </c>
      <c r="M36" s="32">
        <f t="shared" si="2"/>
        <v>565840000</v>
      </c>
      <c r="N36" s="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14.25" customHeight="1">
      <c r="A37" s="125" t="s">
        <v>31</v>
      </c>
      <c r="B37" s="126">
        <f t="shared" ref="B37:L37" si="3">SUM(B9:B36)</f>
        <v>1412123000</v>
      </c>
      <c r="C37" s="126">
        <f t="shared" si="3"/>
        <v>655290000</v>
      </c>
      <c r="D37" s="126">
        <f t="shared" si="3"/>
        <v>1484463700</v>
      </c>
      <c r="E37" s="126">
        <f t="shared" si="3"/>
        <v>1783036500</v>
      </c>
      <c r="F37" s="126">
        <f t="shared" si="3"/>
        <v>1062581500</v>
      </c>
      <c r="G37" s="126">
        <f t="shared" si="3"/>
        <v>236761500</v>
      </c>
      <c r="H37" s="126">
        <f t="shared" si="3"/>
        <v>907459250</v>
      </c>
      <c r="I37" s="126">
        <f t="shared" si="3"/>
        <v>449565000</v>
      </c>
      <c r="J37" s="126">
        <f t="shared" si="3"/>
        <v>612427000</v>
      </c>
      <c r="K37" s="126">
        <f t="shared" si="3"/>
        <v>138832483</v>
      </c>
      <c r="L37" s="126">
        <f t="shared" si="3"/>
        <v>824890000</v>
      </c>
      <c r="M37" s="132">
        <f>SUM(B37:L37)</f>
        <v>9567429933</v>
      </c>
      <c r="N37" s="129">
        <f>M37/M40</f>
        <v>0.7623450146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14.25" customHeight="1">
      <c r="A38" s="131" t="s">
        <v>32</v>
      </c>
      <c r="B38" s="132">
        <f t="shared" ref="B38:F38" si="4">B37*$C$1/$C$2</f>
        <v>1412123000</v>
      </c>
      <c r="C38" s="132">
        <f t="shared" si="4"/>
        <v>655290000</v>
      </c>
      <c r="D38" s="132">
        <f t="shared" si="4"/>
        <v>1484463700</v>
      </c>
      <c r="E38" s="132">
        <f t="shared" si="4"/>
        <v>1783036500</v>
      </c>
      <c r="F38" s="132">
        <f t="shared" si="4"/>
        <v>1062581500</v>
      </c>
      <c r="G38" s="132">
        <f>G37/C2*C1</f>
        <v>236761500</v>
      </c>
      <c r="H38" s="132">
        <f t="shared" ref="H38:K38" si="5">H37*$C$1/$C$2</f>
        <v>907459250</v>
      </c>
      <c r="I38" s="132">
        <f t="shared" si="5"/>
        <v>449565000</v>
      </c>
      <c r="J38" s="132">
        <f t="shared" si="5"/>
        <v>612427000</v>
      </c>
      <c r="K38" s="132">
        <f t="shared" si="5"/>
        <v>138832483</v>
      </c>
      <c r="L38" s="132"/>
      <c r="M38" s="132">
        <f>SUM(B38:K38)</f>
        <v>8742539933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14.25" customHeight="1">
      <c r="A39" s="134" t="s">
        <v>33</v>
      </c>
      <c r="B39" s="134">
        <f t="shared" ref="B39:K39" si="6">B38/B40</f>
        <v>0.882576875</v>
      </c>
      <c r="C39" s="134">
        <f t="shared" si="6"/>
        <v>0.546075</v>
      </c>
      <c r="D39" s="134">
        <f t="shared" si="6"/>
        <v>0.7068874762</v>
      </c>
      <c r="E39" s="134">
        <f t="shared" si="6"/>
        <v>0.7752332609</v>
      </c>
      <c r="F39" s="134">
        <f t="shared" si="6"/>
        <v>0.7083876667</v>
      </c>
      <c r="G39" s="134">
        <f t="shared" si="6"/>
        <v>0.473523</v>
      </c>
      <c r="H39" s="134">
        <f t="shared" si="6"/>
        <v>0.6980455769</v>
      </c>
      <c r="I39" s="134">
        <f t="shared" si="6"/>
        <v>0.4995166667</v>
      </c>
      <c r="J39" s="134">
        <f t="shared" si="6"/>
        <v>0.612427</v>
      </c>
      <c r="K39" s="134">
        <f t="shared" si="6"/>
        <v>0.9255498867</v>
      </c>
      <c r="L39" s="134"/>
      <c r="M39" s="129">
        <f>M38/M40</f>
        <v>0.6966167277</v>
      </c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4.25" customHeight="1">
      <c r="A40" s="131" t="s">
        <v>34</v>
      </c>
      <c r="B40" s="142">
        <v>1.6E9</v>
      </c>
      <c r="C40" s="142">
        <v>1.2E9</v>
      </c>
      <c r="D40" s="142">
        <v>2.1E9</v>
      </c>
      <c r="E40" s="142">
        <v>2.3E9</v>
      </c>
      <c r="F40" s="142">
        <v>1.5E9</v>
      </c>
      <c r="G40" s="142">
        <v>5.0E8</v>
      </c>
      <c r="H40" s="142">
        <v>1.3E9</v>
      </c>
      <c r="I40" s="142">
        <v>9.0E8</v>
      </c>
      <c r="J40" s="142">
        <v>1.0E9</v>
      </c>
      <c r="K40" s="142">
        <v>1.5E8</v>
      </c>
      <c r="L40" s="142">
        <v>5.5E8</v>
      </c>
      <c r="M40" s="132">
        <f t="shared" ref="M40:M41" si="7">SUM(B40:K40)</f>
        <v>12550000000</v>
      </c>
      <c r="N40" s="10"/>
      <c r="O40" s="15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14.25" customHeight="1">
      <c r="A41" s="131" t="s">
        <v>35</v>
      </c>
      <c r="B41" s="142">
        <v>1.3396725E9</v>
      </c>
      <c r="C41" s="142">
        <v>1.1916975E9</v>
      </c>
      <c r="D41" s="142">
        <v>2.0088925E9</v>
      </c>
      <c r="E41" s="142">
        <v>1.749503E9</v>
      </c>
      <c r="F41" s="142">
        <v>1.05591E9</v>
      </c>
      <c r="G41" s="142">
        <v>3.58469E8</v>
      </c>
      <c r="H41" s="142">
        <v>1.1822325E9</v>
      </c>
      <c r="I41" s="291">
        <v>6.74455E8</v>
      </c>
      <c r="J41" s="291">
        <v>0.0</v>
      </c>
      <c r="K41" s="142">
        <v>1.22745E8</v>
      </c>
      <c r="L41" s="132"/>
      <c r="M41" s="132">
        <f t="shared" si="7"/>
        <v>9683577000</v>
      </c>
      <c r="N41" s="10"/>
      <c r="O41" s="15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154" t="s">
        <v>36</v>
      </c>
      <c r="B42" s="156">
        <f t="shared" ref="B42:L42" si="8">B37/B41-1</f>
        <v>0.05408075481</v>
      </c>
      <c r="C42" s="156">
        <f t="shared" si="8"/>
        <v>-0.4501205214</v>
      </c>
      <c r="D42" s="156">
        <f t="shared" si="8"/>
        <v>-0.26105369</v>
      </c>
      <c r="E42" s="156">
        <f t="shared" si="8"/>
        <v>0.01916744355</v>
      </c>
      <c r="F42" s="156">
        <f t="shared" si="8"/>
        <v>0.00631824682</v>
      </c>
      <c r="G42" s="156">
        <f t="shared" si="8"/>
        <v>-0.3395202932</v>
      </c>
      <c r="H42" s="156">
        <f t="shared" si="8"/>
        <v>-0.2324189616</v>
      </c>
      <c r="I42" s="156">
        <f t="shared" si="8"/>
        <v>-0.333439592</v>
      </c>
      <c r="J42" s="156" t="str">
        <f t="shared" si="8"/>
        <v>#DIV/0!</v>
      </c>
      <c r="K42" s="156">
        <f t="shared" si="8"/>
        <v>0.1310642633</v>
      </c>
      <c r="L42" s="156" t="str">
        <f t="shared" si="8"/>
        <v>#DIV/0!</v>
      </c>
      <c r="M42" s="156">
        <f>M38/M41</f>
        <v>0.9028213369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14.25" customHeight="1">
      <c r="A43" s="11"/>
      <c r="B43" s="5"/>
      <c r="C43" s="160">
        <f>C40-C37</f>
        <v>544710000</v>
      </c>
      <c r="D43" s="5"/>
      <c r="E43" s="5"/>
      <c r="F43" s="5"/>
      <c r="G43" s="30">
        <v>8.2489E8</v>
      </c>
      <c r="H43" s="5"/>
      <c r="I43" s="5"/>
      <c r="J43" s="5"/>
      <c r="K43" s="162" t="s">
        <v>37</v>
      </c>
      <c r="L43" s="156"/>
      <c r="M43" s="156">
        <f>(SUM(B38,C38,D38,E38,F38,H38,K38)/(SUM(B41,C41,D41,E41,F41,H41,K41)))</f>
        <v>0.8604883854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14.25" customHeight="1">
      <c r="A44" s="11"/>
      <c r="B44" s="5"/>
      <c r="C44" s="2">
        <f>C43/1</f>
        <v>544710000</v>
      </c>
      <c r="D44" s="5"/>
      <c r="E44" s="5"/>
      <c r="F44" s="5"/>
      <c r="G44" s="5">
        <f>G43+G37</f>
        <v>1061651500</v>
      </c>
      <c r="H44" s="5"/>
      <c r="I44" s="5"/>
      <c r="J44" s="5"/>
      <c r="K44" s="5"/>
      <c r="L44" s="281"/>
      <c r="M44" s="28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14.25" customHeight="1">
      <c r="A45" s="1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14.25" customHeight="1">
      <c r="A46" s="11"/>
      <c r="B46" s="5"/>
      <c r="C46" s="35"/>
      <c r="D46" s="5"/>
      <c r="E46" s="5"/>
      <c r="F46" s="5"/>
      <c r="G46" s="5"/>
      <c r="H46" s="5"/>
      <c r="I46" s="5"/>
      <c r="J46" s="5"/>
      <c r="K46" s="5"/>
      <c r="L46" s="5"/>
      <c r="M46" s="5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14.25" customHeight="1">
      <c r="A47" s="169" t="s">
        <v>41</v>
      </c>
      <c r="B47" s="2" t="s">
        <v>0</v>
      </c>
      <c r="C47" s="35" t="s">
        <v>42</v>
      </c>
      <c r="D47" s="2" t="s">
        <v>31</v>
      </c>
      <c r="E47" s="2" t="s">
        <v>43</v>
      </c>
      <c r="F47" s="2" t="s">
        <v>34</v>
      </c>
      <c r="G47" s="5" t="s">
        <v>35</v>
      </c>
      <c r="H47" s="5" t="s">
        <v>44</v>
      </c>
      <c r="I47" s="5"/>
      <c r="J47" s="5"/>
      <c r="K47" s="5"/>
      <c r="L47" s="5"/>
      <c r="M47" s="5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14.25" customHeight="1">
      <c r="A48" s="170" t="s">
        <v>45</v>
      </c>
      <c r="B48" s="2" t="s">
        <v>2</v>
      </c>
      <c r="C48" s="8">
        <f>B36</f>
        <v>105960000</v>
      </c>
      <c r="D48" s="274">
        <f>B37</f>
        <v>1412123000</v>
      </c>
      <c r="E48" s="2">
        <f>B38</f>
        <v>1412123000</v>
      </c>
      <c r="F48" s="4">
        <v>1.5E9</v>
      </c>
      <c r="G48" s="30">
        <f>B41</f>
        <v>1339672500</v>
      </c>
      <c r="H48" s="5"/>
      <c r="I48" s="130" t="str">
        <f t="shared" ref="I48:I58" si="9">D48/H48-1</f>
        <v>#DIV/0!</v>
      </c>
      <c r="J48" s="5"/>
      <c r="K48" s="5"/>
      <c r="L48" s="5"/>
      <c r="M48" s="5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14.25" customHeight="1">
      <c r="A49" s="11"/>
      <c r="B49" s="2" t="s">
        <v>5</v>
      </c>
      <c r="C49" s="8">
        <f>D36</f>
        <v>60310000</v>
      </c>
      <c r="D49" s="274">
        <f>D37</f>
        <v>1484463700</v>
      </c>
      <c r="E49" s="2">
        <f>D38</f>
        <v>1484463700</v>
      </c>
      <c r="F49" s="4">
        <v>2.1E9</v>
      </c>
      <c r="G49" s="30">
        <f>D41</f>
        <v>2008892500</v>
      </c>
      <c r="H49" s="5"/>
      <c r="I49" s="130" t="str">
        <f t="shared" si="9"/>
        <v>#DIV/0!</v>
      </c>
      <c r="J49" s="5"/>
      <c r="K49" s="5"/>
      <c r="L49" s="5"/>
      <c r="M49" s="5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14.25" customHeight="1">
      <c r="A50" s="11"/>
      <c r="B50" s="2" t="s">
        <v>4</v>
      </c>
      <c r="C50" s="8">
        <f>C36</f>
        <v>22500000</v>
      </c>
      <c r="D50" s="274">
        <f>C37</f>
        <v>655290000</v>
      </c>
      <c r="E50" s="2">
        <f>C38</f>
        <v>655290000</v>
      </c>
      <c r="F50" s="4">
        <v>1.2E9</v>
      </c>
      <c r="G50" s="30">
        <f>C41</f>
        <v>1191697500</v>
      </c>
      <c r="H50" s="5"/>
      <c r="I50" s="130" t="str">
        <f t="shared" si="9"/>
        <v>#DIV/0!</v>
      </c>
      <c r="J50" s="5"/>
      <c r="K50" s="5"/>
      <c r="L50" s="5"/>
      <c r="M50" s="5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14.25" customHeight="1">
      <c r="A51" s="11"/>
      <c r="B51" s="2" t="s">
        <v>7</v>
      </c>
      <c r="C51" s="275">
        <f>E36</f>
        <v>150660000</v>
      </c>
      <c r="D51" s="274">
        <f>E37</f>
        <v>1783036500</v>
      </c>
      <c r="E51" s="2">
        <f>E38</f>
        <v>1783036500</v>
      </c>
      <c r="F51" s="4">
        <v>2.2E9</v>
      </c>
      <c r="G51" s="30">
        <f>E41</f>
        <v>1749503000</v>
      </c>
      <c r="H51" s="5"/>
      <c r="I51" s="130" t="str">
        <f t="shared" si="9"/>
        <v>#DIV/0!</v>
      </c>
      <c r="J51" s="5"/>
      <c r="K51" s="5"/>
      <c r="L51" s="5"/>
      <c r="M51" s="5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14.25" customHeight="1">
      <c r="A52" s="11"/>
      <c r="B52" s="2" t="s">
        <v>8</v>
      </c>
      <c r="C52" s="8">
        <f>F36</f>
        <v>99580000</v>
      </c>
      <c r="D52" s="274">
        <f>F37</f>
        <v>1062581500</v>
      </c>
      <c r="E52" s="2">
        <f>F38</f>
        <v>1062581500</v>
      </c>
      <c r="F52" s="4">
        <v>1.5E9</v>
      </c>
      <c r="G52" s="30">
        <f>F41</f>
        <v>1055910000</v>
      </c>
      <c r="H52" s="5"/>
      <c r="I52" s="130" t="str">
        <f t="shared" si="9"/>
        <v>#DIV/0!</v>
      </c>
      <c r="J52" s="5"/>
      <c r="K52" s="5"/>
      <c r="L52" s="5"/>
      <c r="M52" s="5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14.25" customHeight="1">
      <c r="A53" s="11"/>
      <c r="B53" s="2" t="s">
        <v>11</v>
      </c>
      <c r="C53" s="8">
        <f>H36</f>
        <v>89860000</v>
      </c>
      <c r="D53" s="274">
        <f>H37</f>
        <v>907459250</v>
      </c>
      <c r="E53" s="2">
        <f>H38</f>
        <v>907459250</v>
      </c>
      <c r="F53" s="4">
        <v>1.2E9</v>
      </c>
      <c r="G53" s="30">
        <f>H41</f>
        <v>1182232500</v>
      </c>
      <c r="H53" s="5"/>
      <c r="I53" s="130" t="str">
        <f t="shared" si="9"/>
        <v>#DIV/0!</v>
      </c>
      <c r="J53" s="5"/>
      <c r="K53" s="5"/>
      <c r="L53" s="5"/>
      <c r="M53" s="5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14.25" customHeight="1">
      <c r="A54" s="11"/>
      <c r="B54" s="2" t="s">
        <v>12</v>
      </c>
      <c r="C54" s="8">
        <f>I36</f>
        <v>16400000</v>
      </c>
      <c r="D54" s="274">
        <f>I37</f>
        <v>449565000</v>
      </c>
      <c r="E54" s="2">
        <f>I38</f>
        <v>449565000</v>
      </c>
      <c r="F54" s="4">
        <v>7.0E8</v>
      </c>
      <c r="G54" s="30">
        <f>I41</f>
        <v>674455000</v>
      </c>
      <c r="H54" s="5"/>
      <c r="I54" s="130" t="str">
        <f t="shared" si="9"/>
        <v>#DIV/0!</v>
      </c>
      <c r="J54" s="5"/>
      <c r="K54" s="5"/>
      <c r="L54" s="5"/>
      <c r="M54" s="5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14.25" customHeight="1">
      <c r="A55" s="11"/>
      <c r="B55" s="2" t="s">
        <v>26</v>
      </c>
      <c r="C55" s="271">
        <f>K36</f>
        <v>0</v>
      </c>
      <c r="D55" s="274">
        <f>K37</f>
        <v>138832483</v>
      </c>
      <c r="E55" s="2">
        <f>K38</f>
        <v>138832483</v>
      </c>
      <c r="F55" s="4">
        <v>1.5E8</v>
      </c>
      <c r="G55" s="30">
        <f>K41</f>
        <v>122745000</v>
      </c>
      <c r="H55" s="5"/>
      <c r="I55" s="130" t="str">
        <f t="shared" si="9"/>
        <v>#DIV/0!</v>
      </c>
      <c r="J55" s="5"/>
      <c r="K55" s="5"/>
      <c r="L55" s="5"/>
      <c r="M55" s="5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14.25" customHeight="1">
      <c r="A56" s="11"/>
      <c r="B56" s="2" t="s">
        <v>9</v>
      </c>
      <c r="C56" s="8">
        <f>G36</f>
        <v>8370000</v>
      </c>
      <c r="D56" s="274">
        <f>G37</f>
        <v>236761500</v>
      </c>
      <c r="E56" s="2">
        <f>G38</f>
        <v>236761500</v>
      </c>
      <c r="F56" s="4">
        <v>5.0E8</v>
      </c>
      <c r="G56" s="30">
        <f>G41</f>
        <v>358469000</v>
      </c>
      <c r="H56" s="5"/>
      <c r="I56" s="130" t="str">
        <f t="shared" si="9"/>
        <v>#DIV/0!</v>
      </c>
      <c r="J56" s="5"/>
      <c r="K56" s="5"/>
      <c r="L56" s="5"/>
      <c r="M56" s="5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14.25" customHeight="1">
      <c r="A57" s="11"/>
      <c r="B57" s="2" t="s">
        <v>46</v>
      </c>
      <c r="C57" s="2">
        <f>J36</f>
        <v>12200000</v>
      </c>
      <c r="D57" s="274">
        <f>J37</f>
        <v>612427000</v>
      </c>
      <c r="E57" s="2">
        <f>J38</f>
        <v>612427000</v>
      </c>
      <c r="F57" s="4">
        <v>9.0E8</v>
      </c>
      <c r="G57" s="30">
        <v>0.0</v>
      </c>
      <c r="H57" s="5"/>
      <c r="I57" s="130" t="str">
        <f t="shared" si="9"/>
        <v>#DIV/0!</v>
      </c>
      <c r="J57" s="5"/>
      <c r="K57" s="5"/>
      <c r="L57" s="5"/>
      <c r="M57" s="5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14.25" customHeight="1">
      <c r="A58" s="11"/>
      <c r="B58" s="2" t="s">
        <v>48</v>
      </c>
      <c r="C58" s="276">
        <f t="shared" ref="C58:D58" si="10">sum(C48:C57)</f>
        <v>565840000</v>
      </c>
      <c r="D58" s="274">
        <f t="shared" si="10"/>
        <v>8742539933</v>
      </c>
      <c r="E58" s="2">
        <f>M38</f>
        <v>8742539933</v>
      </c>
      <c r="F58" s="2">
        <f t="shared" ref="F58:G58" si="11">SUM(F48:F57)</f>
        <v>11950000000</v>
      </c>
      <c r="G58" s="2">
        <f t="shared" si="11"/>
        <v>9683577000</v>
      </c>
      <c r="H58" s="5"/>
      <c r="I58" s="130" t="str">
        <f t="shared" si="9"/>
        <v>#DIV/0!</v>
      </c>
      <c r="J58" s="5"/>
      <c r="K58" s="5"/>
      <c r="L58" s="5"/>
      <c r="M58" s="5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14.25" customHeight="1">
      <c r="A59" s="1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14.25" customHeight="1">
      <c r="A60" s="1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14.25" customHeight="1">
      <c r="A61" s="1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14.25" customHeight="1">
      <c r="A62" s="1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14.25" customHeight="1">
      <c r="A63" s="1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4.25" customHeight="1">
      <c r="A64" s="1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14.25" customHeight="1">
      <c r="A65" s="1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14.25" customHeight="1">
      <c r="A66" s="1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14.25" customHeight="1">
      <c r="A67" s="1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14.25" customHeight="1">
      <c r="A68" s="1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14.25" customHeight="1">
      <c r="A69" s="1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14.25" customHeight="1">
      <c r="A70" s="1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14.25" customHeight="1">
      <c r="A71" s="1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14.25" customHeight="1">
      <c r="A72" s="1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14.25" customHeight="1">
      <c r="A73" s="1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14.25" customHeight="1">
      <c r="A74" s="1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14.25" customHeight="1">
      <c r="A75" s="1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14.25" customHeight="1">
      <c r="A76" s="1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14.25" customHeight="1">
      <c r="A77" s="1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14.25" customHeight="1">
      <c r="A78" s="1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14.25" customHeight="1">
      <c r="A79" s="1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14.25" customHeight="1">
      <c r="A80" s="1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14.25" customHeight="1">
      <c r="A81" s="1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14.25" customHeight="1">
      <c r="A82" s="1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14.25" customHeight="1">
      <c r="A83" s="1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14.25" customHeight="1">
      <c r="A84" s="1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14.25" customHeight="1">
      <c r="A85" s="1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14.25" customHeight="1">
      <c r="A86" s="1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14.25" customHeight="1">
      <c r="A87" s="1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14.25" customHeight="1">
      <c r="A88" s="1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14.25" customHeight="1">
      <c r="A89" s="1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14.25" customHeight="1">
      <c r="A90" s="1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14.25" customHeight="1">
      <c r="A91" s="1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14.25" customHeight="1">
      <c r="A92" s="1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14.25" customHeight="1">
      <c r="A93" s="1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14.25" customHeight="1">
      <c r="A94" s="1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14.25" customHeight="1">
      <c r="A95" s="1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14.25" customHeight="1">
      <c r="A96" s="1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ht="14.25" customHeight="1">
      <c r="A97" s="1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14.25" customHeight="1">
      <c r="A98" s="1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14.25" customHeight="1">
      <c r="A99" s="1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14.25" customHeight="1">
      <c r="A100" s="1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4.25" customHeight="1">
      <c r="A101" s="1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4.25" customHeight="1">
      <c r="A102" s="1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4.25" customHeight="1">
      <c r="A103" s="1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4.25" customHeight="1">
      <c r="A104" s="1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4.25" customHeight="1">
      <c r="A105" s="1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4.25" customHeight="1">
      <c r="A106" s="1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4.25" customHeight="1">
      <c r="A107" s="1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4.25" customHeight="1">
      <c r="A108" s="1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4.25" customHeight="1">
      <c r="A109" s="1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4.25" customHeight="1">
      <c r="A110" s="1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4.25" customHeight="1">
      <c r="A111" s="1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4.25" customHeight="1">
      <c r="A112" s="1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4.25" customHeight="1">
      <c r="A113" s="1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4.25" customHeight="1">
      <c r="A114" s="1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4.25" customHeight="1">
      <c r="A115" s="1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4.25" customHeight="1">
      <c r="A116" s="1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4.25" customHeight="1">
      <c r="A117" s="1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4.25" customHeight="1">
      <c r="A118" s="1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4.25" customHeight="1">
      <c r="A119" s="1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4.25" customHeight="1">
      <c r="A120" s="1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4.25" customHeight="1">
      <c r="A121" s="1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4.25" customHeight="1">
      <c r="A122" s="1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4.25" customHeight="1">
      <c r="A123" s="1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4.25" customHeight="1">
      <c r="A124" s="1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4.25" customHeight="1">
      <c r="A125" s="1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4.25" customHeight="1">
      <c r="A126" s="1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4.25" customHeight="1">
      <c r="A127" s="1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4.25" customHeight="1">
      <c r="A128" s="1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4.25" customHeight="1">
      <c r="A129" s="1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4.25" customHeight="1">
      <c r="A130" s="1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4.25" customHeight="1">
      <c r="A131" s="1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4.25" customHeight="1">
      <c r="A132" s="1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4.25" customHeight="1">
      <c r="A133" s="1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4.25" customHeight="1">
      <c r="A134" s="1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4.25" customHeight="1">
      <c r="A135" s="1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4.25" customHeight="1">
      <c r="A136" s="1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4.25" customHeight="1">
      <c r="A137" s="1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4.25" customHeight="1">
      <c r="A138" s="1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4.25" customHeight="1">
      <c r="A139" s="1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4.25" customHeight="1">
      <c r="A140" s="1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4.25" customHeight="1">
      <c r="A141" s="1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4.25" customHeight="1">
      <c r="A142" s="1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4.25" customHeight="1">
      <c r="A143" s="1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4.25" customHeight="1">
      <c r="A144" s="1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4.25" customHeight="1">
      <c r="A145" s="1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4.25" customHeight="1">
      <c r="A146" s="1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4.25" customHeight="1">
      <c r="A147" s="1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4.25" customHeight="1">
      <c r="A148" s="1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4.25" customHeight="1">
      <c r="A149" s="1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4.25" customHeight="1">
      <c r="A150" s="1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4.25" customHeight="1">
      <c r="A151" s="1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4.25" customHeight="1">
      <c r="A152" s="1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4.25" customHeight="1">
      <c r="A153" s="1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4.25" customHeight="1">
      <c r="A154" s="1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4.25" customHeight="1">
      <c r="A155" s="1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4.25" customHeight="1">
      <c r="A156" s="1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4.25" customHeight="1">
      <c r="A157" s="1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4.25" customHeight="1">
      <c r="A158" s="1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4.25" customHeight="1">
      <c r="A159" s="1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4.25" customHeight="1">
      <c r="A160" s="1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4.25" customHeight="1">
      <c r="A161" s="1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4.25" customHeight="1">
      <c r="A162" s="1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4.25" customHeight="1">
      <c r="A163" s="1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4.25" customHeight="1">
      <c r="A164" s="1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4.25" customHeight="1">
      <c r="A165" s="1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4.25" customHeight="1">
      <c r="A166" s="1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4.25" customHeight="1">
      <c r="A167" s="1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4.25" customHeight="1">
      <c r="A168" s="1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4.25" customHeight="1">
      <c r="A169" s="1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4.25" customHeight="1">
      <c r="A170" s="1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4.25" customHeight="1">
      <c r="A171" s="1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4.25" customHeight="1">
      <c r="A172" s="1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4.25" customHeight="1">
      <c r="A173" s="1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4.25" customHeight="1">
      <c r="A174" s="1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4.25" customHeight="1">
      <c r="A175" s="1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4.25" customHeight="1">
      <c r="A176" s="1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4.25" customHeight="1">
      <c r="A177" s="1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4.25" customHeight="1">
      <c r="A178" s="1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4.25" customHeight="1">
      <c r="A179" s="1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4.25" customHeight="1">
      <c r="A180" s="1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4.25" customHeight="1">
      <c r="A181" s="1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4.25" customHeight="1">
      <c r="A182" s="1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4.25" customHeight="1">
      <c r="A183" s="1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4.25" customHeight="1">
      <c r="A184" s="1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4.25" customHeight="1">
      <c r="A185" s="1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4.25" customHeight="1">
      <c r="A186" s="1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4.25" customHeight="1">
      <c r="A187" s="1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4.25" customHeight="1">
      <c r="A188" s="1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4.25" customHeight="1">
      <c r="A189" s="1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4.25" customHeight="1">
      <c r="A190" s="1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4.25" customHeight="1">
      <c r="A191" s="1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4.25" customHeight="1">
      <c r="A192" s="1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4.25" customHeight="1">
      <c r="A193" s="1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4.25" customHeight="1">
      <c r="A194" s="1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4.25" customHeight="1">
      <c r="A195" s="1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4.25" customHeight="1">
      <c r="A196" s="1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4.25" customHeight="1">
      <c r="A197" s="1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4.25" customHeight="1">
      <c r="A198" s="1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4.25" customHeight="1">
      <c r="A199" s="1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4.25" customHeight="1">
      <c r="A200" s="1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4.25" customHeight="1">
      <c r="A201" s="1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4.25" customHeight="1">
      <c r="A202" s="1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4.25" customHeight="1">
      <c r="A203" s="1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4.25" customHeight="1">
      <c r="A204" s="1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4.25" customHeight="1">
      <c r="A205" s="1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4.25" customHeight="1">
      <c r="A206" s="1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4.25" customHeight="1">
      <c r="A207" s="1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4.25" customHeight="1">
      <c r="A208" s="1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4.25" customHeight="1">
      <c r="A209" s="1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4.25" customHeight="1">
      <c r="A210" s="1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4.25" customHeight="1">
      <c r="A211" s="1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4.25" customHeight="1">
      <c r="A212" s="1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4.25" customHeight="1">
      <c r="A213" s="1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4.25" customHeight="1">
      <c r="A214" s="1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4.25" customHeight="1">
      <c r="A215" s="1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4.25" customHeight="1">
      <c r="A216" s="1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4.25" customHeight="1">
      <c r="A217" s="1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4.25" customHeight="1">
      <c r="A218" s="1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4.25" customHeight="1">
      <c r="A219" s="1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4.25" customHeight="1">
      <c r="A220" s="1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4.25" customHeight="1">
      <c r="A221" s="1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4.25" customHeight="1">
      <c r="A222" s="1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4.25" customHeight="1">
      <c r="A223" s="1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4.25" customHeight="1">
      <c r="A224" s="1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4.25" customHeight="1">
      <c r="A225" s="1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4.25" customHeight="1">
      <c r="A226" s="1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4.25" customHeight="1">
      <c r="A227" s="1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4.25" customHeight="1">
      <c r="A228" s="1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4.25" customHeight="1">
      <c r="A229" s="1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4.25" customHeight="1">
      <c r="A230" s="1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4.25" customHeight="1">
      <c r="A231" s="1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4.25" customHeight="1">
      <c r="A232" s="1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14.25" customHeight="1">
      <c r="A233" s="1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14.25" customHeight="1">
      <c r="A234" s="1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14.25" customHeight="1">
      <c r="A235" s="1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14.25" customHeight="1">
      <c r="A236" s="1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14.25" customHeight="1">
      <c r="A237" s="1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14.25" customHeight="1">
      <c r="A238" s="1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14.25" customHeight="1">
      <c r="A239" s="1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14.25" customHeight="1">
      <c r="A240" s="1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14.25" customHeight="1">
      <c r="A241" s="1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14.25" customHeight="1">
      <c r="A242" s="1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14.25" customHeight="1">
      <c r="A243" s="1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14.25" customHeight="1">
      <c r="A244" s="1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14.25" customHeight="1">
      <c r="A245" s="1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14.25" customHeight="1">
      <c r="A246" s="1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14.25" customHeight="1">
      <c r="A247" s="1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4.25" customHeight="1">
      <c r="A248" s="1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14.25" customHeight="1">
      <c r="A249" s="1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4.25" customHeight="1">
      <c r="A250" s="1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4.25" customHeight="1">
      <c r="A251" s="1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14.25" customHeight="1">
      <c r="A252" s="1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4.25" customHeight="1">
      <c r="A253" s="1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14.25" customHeight="1">
      <c r="A254" s="1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14.25" customHeight="1">
      <c r="A255" s="1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14.25" customHeight="1">
      <c r="A256" s="1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14.25" customHeight="1">
      <c r="A257" s="1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14.25" customHeight="1">
      <c r="A258" s="1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14.25" customHeight="1">
      <c r="A259" s="1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14.25" customHeight="1">
      <c r="A260" s="1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14.25" customHeight="1">
      <c r="A261" s="1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14.25" customHeight="1">
      <c r="A262" s="1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14.25" customHeight="1">
      <c r="A263" s="1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14.25" customHeight="1">
      <c r="A264" s="1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14.25" customHeight="1">
      <c r="A265" s="1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14.25" customHeight="1">
      <c r="A266" s="1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14.25" customHeight="1">
      <c r="A267" s="1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14.25" customHeight="1">
      <c r="A268" s="1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14.25" customHeight="1">
      <c r="A269" s="1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14.25" customHeight="1">
      <c r="A270" s="1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14.25" customHeight="1">
      <c r="A271" s="1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14.25" customHeight="1">
      <c r="A272" s="1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14.25" customHeight="1">
      <c r="A273" s="1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14.25" customHeight="1">
      <c r="A274" s="1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14.25" customHeight="1">
      <c r="A275" s="1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14.25" customHeight="1">
      <c r="A276" s="1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14.25" customHeight="1">
      <c r="A277" s="1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14.25" customHeight="1">
      <c r="A278" s="1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14.25" customHeight="1">
      <c r="A279" s="1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14.25" customHeight="1">
      <c r="A280" s="1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14.25" customHeight="1">
      <c r="A281" s="1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14.25" customHeight="1">
      <c r="A282" s="1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14.25" customHeight="1">
      <c r="A283" s="1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4.25" customHeight="1">
      <c r="A284" s="1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4.25" customHeight="1">
      <c r="A285" s="1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4.25" customHeight="1">
      <c r="A286" s="1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4.25" customHeight="1">
      <c r="A287" s="1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14.25" customHeight="1">
      <c r="A288" s="1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14.25" customHeight="1">
      <c r="A289" s="1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14.25" customHeight="1">
      <c r="A290" s="1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14.25" customHeight="1">
      <c r="A291" s="1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14.25" customHeight="1">
      <c r="A292" s="1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14.25" customHeight="1">
      <c r="A293" s="1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ht="14.25" customHeight="1">
      <c r="A294" s="1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14.25" customHeight="1">
      <c r="A295" s="1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14.25" customHeight="1">
      <c r="A296" s="1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ht="14.25" customHeight="1">
      <c r="A297" s="1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ht="14.25" customHeight="1">
      <c r="A298" s="1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14.25" customHeight="1">
      <c r="A299" s="1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14.25" customHeight="1">
      <c r="A300" s="1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14.25" customHeight="1">
      <c r="A301" s="1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14.25" customHeight="1">
      <c r="A302" s="1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14.25" customHeight="1">
      <c r="A303" s="1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14.25" customHeight="1">
      <c r="A304" s="1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14.25" customHeight="1">
      <c r="A305" s="1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14.25" customHeight="1">
      <c r="A306" s="1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14.25" customHeight="1">
      <c r="A307" s="1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14.25" customHeight="1">
      <c r="A308" s="1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ht="14.25" customHeight="1">
      <c r="A309" s="1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14.25" customHeight="1">
      <c r="A310" s="1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14.25" customHeight="1">
      <c r="A311" s="1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14.25" customHeight="1">
      <c r="A312" s="1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14.25" customHeight="1">
      <c r="A313" s="1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ht="14.25" customHeight="1">
      <c r="A314" s="1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ht="14.25" customHeight="1">
      <c r="A315" s="1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14.25" customHeight="1">
      <c r="A316" s="1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14.25" customHeight="1">
      <c r="A317" s="1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14.25" customHeight="1">
      <c r="A318" s="1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14.25" customHeight="1">
      <c r="A319" s="1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14.25" customHeight="1">
      <c r="A320" s="1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14.25" customHeight="1">
      <c r="A321" s="1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14.25" customHeight="1">
      <c r="A322" s="1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14.25" customHeight="1">
      <c r="A323" s="1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14.25" customHeight="1">
      <c r="A324" s="1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14.25" customHeight="1">
      <c r="A325" s="1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14.25" customHeight="1">
      <c r="A326" s="1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14.25" customHeight="1">
      <c r="A327" s="1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14.25" customHeight="1">
      <c r="A328" s="1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14.25" customHeight="1">
      <c r="A329" s="1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14.25" customHeight="1">
      <c r="A330" s="1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14.25" customHeight="1">
      <c r="A331" s="1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14.25" customHeight="1">
      <c r="A332" s="1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14.25" customHeight="1">
      <c r="A333" s="1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14.25" customHeight="1">
      <c r="A334" s="1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14.25" customHeight="1">
      <c r="A335" s="1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14.25" customHeight="1">
      <c r="A336" s="1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14.25" customHeight="1">
      <c r="A337" s="1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14.25" customHeight="1">
      <c r="A338" s="1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14.25" customHeight="1">
      <c r="A339" s="1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14.25" customHeight="1">
      <c r="A340" s="1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14.25" customHeight="1">
      <c r="A341" s="1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14.25" customHeight="1">
      <c r="A342" s="1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14.25" customHeight="1">
      <c r="A343" s="1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14.25" customHeight="1">
      <c r="A344" s="1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14.25" customHeight="1">
      <c r="A345" s="1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14.25" customHeight="1">
      <c r="A346" s="1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14.25" customHeight="1">
      <c r="A347" s="1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14.25" customHeight="1">
      <c r="A348" s="1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14.25" customHeight="1">
      <c r="A349" s="1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ht="14.25" customHeight="1">
      <c r="A350" s="1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ht="14.25" customHeight="1">
      <c r="A351" s="1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ht="14.25" customHeight="1">
      <c r="A352" s="1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ht="14.25" customHeight="1">
      <c r="A353" s="1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ht="14.25" customHeight="1">
      <c r="A354" s="1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ht="14.25" customHeight="1">
      <c r="A355" s="1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ht="14.25" customHeight="1">
      <c r="A356" s="1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ht="14.25" customHeight="1">
      <c r="A357" s="1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ht="14.25" customHeight="1">
      <c r="A358" s="1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ht="14.25" customHeight="1">
      <c r="A359" s="1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ht="14.25" customHeight="1">
      <c r="A360" s="1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ht="14.25" customHeight="1">
      <c r="A361" s="1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ht="14.25" customHeight="1">
      <c r="A362" s="1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ht="14.25" customHeight="1">
      <c r="A363" s="1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ht="14.25" customHeight="1">
      <c r="A364" s="1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ht="14.25" customHeight="1">
      <c r="A365" s="1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ht="14.25" customHeight="1">
      <c r="A366" s="1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ht="14.25" customHeight="1">
      <c r="A367" s="1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ht="14.25" customHeight="1">
      <c r="A368" s="1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ht="14.25" customHeight="1">
      <c r="A369" s="1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ht="14.25" customHeight="1">
      <c r="A370" s="1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ht="14.25" customHeight="1">
      <c r="A371" s="1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ht="14.25" customHeight="1">
      <c r="A372" s="1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ht="14.25" customHeight="1">
      <c r="A373" s="1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ht="14.25" customHeight="1">
      <c r="A374" s="1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ht="14.25" customHeight="1">
      <c r="A375" s="1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ht="14.25" customHeight="1">
      <c r="A376" s="1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ht="14.25" customHeight="1">
      <c r="A377" s="1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ht="14.25" customHeight="1">
      <c r="A378" s="1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ht="14.25" customHeight="1">
      <c r="A379" s="1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ht="14.25" customHeight="1">
      <c r="A380" s="1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ht="14.25" customHeight="1">
      <c r="A381" s="1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ht="14.25" customHeight="1">
      <c r="A382" s="1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ht="14.25" customHeight="1">
      <c r="A383" s="1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ht="14.25" customHeight="1">
      <c r="A384" s="1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ht="14.25" customHeight="1">
      <c r="A385" s="1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ht="14.25" customHeight="1">
      <c r="A386" s="1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ht="14.25" customHeight="1">
      <c r="A387" s="1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ht="14.25" customHeight="1">
      <c r="A388" s="1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ht="14.25" customHeight="1">
      <c r="A389" s="1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ht="14.25" customHeight="1">
      <c r="A390" s="1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ht="14.25" customHeight="1">
      <c r="A391" s="1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ht="14.25" customHeight="1">
      <c r="A392" s="1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ht="14.25" customHeight="1">
      <c r="A393" s="1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ht="14.25" customHeight="1">
      <c r="A394" s="1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ht="14.25" customHeight="1">
      <c r="A395" s="1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ht="14.25" customHeight="1">
      <c r="A396" s="1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ht="14.25" customHeight="1">
      <c r="A397" s="1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ht="14.25" customHeight="1">
      <c r="A398" s="1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ht="14.25" customHeight="1">
      <c r="A399" s="1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ht="14.25" customHeight="1">
      <c r="A400" s="1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ht="14.25" customHeight="1">
      <c r="A401" s="1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ht="14.25" customHeight="1">
      <c r="A402" s="1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ht="14.25" customHeight="1">
      <c r="A403" s="1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ht="14.25" customHeight="1">
      <c r="A404" s="1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ht="14.25" customHeight="1">
      <c r="A405" s="1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ht="14.25" customHeight="1">
      <c r="A406" s="1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ht="14.25" customHeight="1">
      <c r="A407" s="1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ht="14.25" customHeight="1">
      <c r="A408" s="1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ht="14.25" customHeight="1">
      <c r="A409" s="1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ht="14.25" customHeight="1">
      <c r="A410" s="1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ht="14.25" customHeight="1">
      <c r="A411" s="1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ht="14.25" customHeight="1">
      <c r="A412" s="1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ht="14.25" customHeight="1">
      <c r="A413" s="1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ht="14.25" customHeight="1">
      <c r="A414" s="1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14.25" customHeight="1">
      <c r="A415" s="1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14.25" customHeight="1">
      <c r="A416" s="1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14.25" customHeight="1">
      <c r="A417" s="1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14.25" customHeight="1">
      <c r="A418" s="1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14.25" customHeight="1">
      <c r="A419" s="1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ht="14.25" customHeight="1">
      <c r="A420" s="1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ht="14.25" customHeight="1">
      <c r="A421" s="1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ht="14.25" customHeight="1">
      <c r="A422" s="1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ht="14.25" customHeight="1">
      <c r="A423" s="1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14.25" customHeight="1">
      <c r="A424" s="1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14.25" customHeight="1">
      <c r="A425" s="1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14.25" customHeight="1">
      <c r="A426" s="1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14.25" customHeight="1">
      <c r="A427" s="1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14.25" customHeight="1">
      <c r="A428" s="1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14.25" customHeight="1">
      <c r="A429" s="1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14.25" customHeight="1">
      <c r="A430" s="1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14.25" customHeight="1">
      <c r="A431" s="1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14.25" customHeight="1">
      <c r="A432" s="1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ht="14.25" customHeight="1">
      <c r="A433" s="1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14.25" customHeight="1">
      <c r="A434" s="1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14.25" customHeight="1">
      <c r="A435" s="1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ht="14.25" customHeight="1">
      <c r="A436" s="1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ht="14.25" customHeight="1">
      <c r="A437" s="1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ht="14.25" customHeight="1">
      <c r="A438" s="1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ht="14.25" customHeight="1">
      <c r="A439" s="1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ht="14.25" customHeight="1">
      <c r="A440" s="1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ht="14.25" customHeight="1">
      <c r="A441" s="1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ht="14.25" customHeight="1">
      <c r="A442" s="1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ht="14.25" customHeight="1">
      <c r="A443" s="1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ht="14.25" customHeight="1">
      <c r="A444" s="1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ht="14.25" customHeight="1">
      <c r="A445" s="1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14.25" customHeight="1">
      <c r="A446" s="1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14.25" customHeight="1">
      <c r="A447" s="1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14.25" customHeight="1">
      <c r="A448" s="1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14.25" customHeight="1">
      <c r="A449" s="1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14.25" customHeight="1">
      <c r="A450" s="1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14.25" customHeight="1">
      <c r="A451" s="1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14.25" customHeight="1">
      <c r="A452" s="1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14.25" customHeight="1">
      <c r="A453" s="1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14.25" customHeight="1">
      <c r="A454" s="1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14.25" customHeight="1">
      <c r="A455" s="1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14.25" customHeight="1">
      <c r="A456" s="1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14.25" customHeight="1">
      <c r="A457" s="1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14.25" customHeight="1">
      <c r="A458" s="1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14.25" customHeight="1">
      <c r="A459" s="1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14.25" customHeight="1">
      <c r="A460" s="1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14.25" customHeight="1">
      <c r="A461" s="1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14.25" customHeight="1">
      <c r="A462" s="1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14.25" customHeight="1">
      <c r="A463" s="1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14.25" customHeight="1">
      <c r="A464" s="1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14.25" customHeight="1">
      <c r="A465" s="1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14.25" customHeight="1">
      <c r="A466" s="1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14.25" customHeight="1">
      <c r="A467" s="1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14.25" customHeight="1">
      <c r="A468" s="1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14.25" customHeight="1">
      <c r="A469" s="1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14.25" customHeight="1">
      <c r="A470" s="1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14.25" customHeight="1">
      <c r="A471" s="1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14.25" customHeight="1">
      <c r="A472" s="1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14.25" customHeight="1">
      <c r="A473" s="1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14.25" customHeight="1">
      <c r="A474" s="1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14.25" customHeight="1">
      <c r="A475" s="1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14.25" customHeight="1">
      <c r="A476" s="1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14.25" customHeight="1">
      <c r="A477" s="1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14.25" customHeight="1">
      <c r="A478" s="1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14.25" customHeight="1">
      <c r="A479" s="1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14.25" customHeight="1">
      <c r="A480" s="1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14.25" customHeight="1">
      <c r="A481" s="1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14.25" customHeight="1">
      <c r="A482" s="1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14.25" customHeight="1">
      <c r="A483" s="1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14.25" customHeight="1">
      <c r="A484" s="1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14.25" customHeight="1">
      <c r="A485" s="1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14.25" customHeight="1">
      <c r="A486" s="1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14.25" customHeight="1">
      <c r="A487" s="1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14.25" customHeight="1">
      <c r="A488" s="1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14.25" customHeight="1">
      <c r="A489" s="1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14.25" customHeight="1">
      <c r="A490" s="1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14.25" customHeight="1">
      <c r="A491" s="1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14.25" customHeight="1">
      <c r="A492" s="1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14.25" customHeight="1">
      <c r="A493" s="1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14.25" customHeight="1">
      <c r="A494" s="1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14.25" customHeight="1">
      <c r="A495" s="1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14.25" customHeight="1">
      <c r="A496" s="1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14.25" customHeight="1">
      <c r="A497" s="1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14.25" customHeight="1">
      <c r="A498" s="1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14.25" customHeight="1">
      <c r="A499" s="1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14.25" customHeight="1">
      <c r="A500" s="1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14.25" customHeight="1">
      <c r="A501" s="1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14.25" customHeight="1">
      <c r="A502" s="1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14.25" customHeight="1">
      <c r="A503" s="1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14.25" customHeight="1">
      <c r="A504" s="1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14.25" customHeight="1">
      <c r="A505" s="1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14.25" customHeight="1">
      <c r="A506" s="1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14.25" customHeight="1">
      <c r="A507" s="1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14.25" customHeight="1">
      <c r="A508" s="1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14.25" customHeight="1">
      <c r="A509" s="1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14.25" customHeight="1">
      <c r="A510" s="1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14.25" customHeight="1">
      <c r="A511" s="1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14.25" customHeight="1">
      <c r="A512" s="1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14.25" customHeight="1">
      <c r="A513" s="1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14.25" customHeight="1">
      <c r="A514" s="1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14.25" customHeight="1">
      <c r="A515" s="1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14.25" customHeight="1">
      <c r="A516" s="1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14.25" customHeight="1">
      <c r="A517" s="1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14.25" customHeight="1">
      <c r="A518" s="1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14.25" customHeight="1">
      <c r="A519" s="1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14.25" customHeight="1">
      <c r="A520" s="1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14.25" customHeight="1">
      <c r="A521" s="1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14.25" customHeight="1">
      <c r="A522" s="1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14.25" customHeight="1">
      <c r="A523" s="1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14.25" customHeight="1">
      <c r="A524" s="1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14.25" customHeight="1">
      <c r="A525" s="1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14.25" customHeight="1">
      <c r="A526" s="1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14.25" customHeight="1">
      <c r="A527" s="1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14.25" customHeight="1">
      <c r="A528" s="1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14.25" customHeight="1">
      <c r="A529" s="1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14.25" customHeight="1">
      <c r="A530" s="1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14.25" customHeight="1">
      <c r="A531" s="1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14.25" customHeight="1">
      <c r="A532" s="1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ht="14.25" customHeight="1">
      <c r="A533" s="1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ht="14.25" customHeight="1">
      <c r="A534" s="1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ht="14.25" customHeight="1">
      <c r="A535" s="1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ht="14.25" customHeight="1">
      <c r="A536" s="1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ht="14.25" customHeight="1">
      <c r="A537" s="1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ht="14.25" customHeight="1">
      <c r="A538" s="1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ht="14.25" customHeight="1">
      <c r="A539" s="1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ht="14.25" customHeight="1">
      <c r="A540" s="1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ht="14.25" customHeight="1">
      <c r="A541" s="1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ht="14.25" customHeight="1">
      <c r="A542" s="1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ht="14.25" customHeight="1">
      <c r="A543" s="1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ht="14.25" customHeight="1">
      <c r="A544" s="1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ht="14.25" customHeight="1">
      <c r="A545" s="1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ht="14.25" customHeight="1">
      <c r="A546" s="1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ht="14.25" customHeight="1">
      <c r="A547" s="1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ht="14.25" customHeight="1">
      <c r="A548" s="1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ht="14.25" customHeight="1">
      <c r="A549" s="1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ht="14.25" customHeight="1">
      <c r="A550" s="1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ht="14.25" customHeight="1">
      <c r="A551" s="1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ht="14.25" customHeight="1">
      <c r="A552" s="1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ht="14.25" customHeight="1">
      <c r="A553" s="1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ht="14.25" customHeight="1">
      <c r="A554" s="1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ht="14.25" customHeight="1">
      <c r="A555" s="1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ht="14.25" customHeight="1">
      <c r="A556" s="1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ht="14.25" customHeight="1">
      <c r="A557" s="1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ht="14.25" customHeight="1">
      <c r="A558" s="1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ht="14.25" customHeight="1">
      <c r="A559" s="1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ht="14.25" customHeight="1">
      <c r="A560" s="1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ht="14.25" customHeight="1">
      <c r="A561" s="1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ht="14.25" customHeight="1">
      <c r="A562" s="1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ht="14.25" customHeight="1">
      <c r="A563" s="1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ht="14.25" customHeight="1">
      <c r="A564" s="1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ht="14.25" customHeight="1">
      <c r="A565" s="1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ht="14.25" customHeight="1">
      <c r="A566" s="1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ht="14.25" customHeight="1">
      <c r="A567" s="1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ht="14.25" customHeight="1">
      <c r="A568" s="1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ht="14.25" customHeight="1">
      <c r="A569" s="1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ht="14.25" customHeight="1">
      <c r="A570" s="1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ht="14.25" customHeight="1">
      <c r="A571" s="1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ht="14.25" customHeight="1">
      <c r="A572" s="1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ht="14.25" customHeight="1">
      <c r="A573" s="1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ht="14.25" customHeight="1">
      <c r="A574" s="1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ht="14.25" customHeight="1">
      <c r="A575" s="1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ht="14.25" customHeight="1">
      <c r="A576" s="1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ht="14.25" customHeight="1">
      <c r="A577" s="1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ht="14.25" customHeight="1">
      <c r="A578" s="1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ht="14.25" customHeight="1">
      <c r="A579" s="1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ht="14.25" customHeight="1">
      <c r="A580" s="1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ht="14.25" customHeight="1">
      <c r="A581" s="1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ht="14.25" customHeight="1">
      <c r="A582" s="1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ht="14.25" customHeight="1">
      <c r="A583" s="1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ht="14.25" customHeight="1">
      <c r="A584" s="1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ht="14.25" customHeight="1">
      <c r="A585" s="1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ht="14.25" customHeight="1">
      <c r="A586" s="1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ht="14.25" customHeight="1">
      <c r="A587" s="1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ht="14.25" customHeight="1">
      <c r="A588" s="1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ht="14.25" customHeight="1">
      <c r="A589" s="1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ht="14.25" customHeight="1">
      <c r="A590" s="1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ht="14.25" customHeight="1">
      <c r="A591" s="1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ht="14.25" customHeight="1">
      <c r="A592" s="1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ht="14.25" customHeight="1">
      <c r="A593" s="1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ht="14.25" customHeight="1">
      <c r="A594" s="1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ht="14.25" customHeight="1">
      <c r="A595" s="1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ht="14.25" customHeight="1">
      <c r="A596" s="1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ht="14.25" customHeight="1">
      <c r="A597" s="1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ht="14.25" customHeight="1">
      <c r="A598" s="1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ht="14.25" customHeight="1">
      <c r="A599" s="1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ht="14.25" customHeight="1">
      <c r="A600" s="1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ht="14.25" customHeight="1">
      <c r="A601" s="1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ht="14.25" customHeight="1">
      <c r="A602" s="1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ht="14.25" customHeight="1">
      <c r="A603" s="1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ht="14.25" customHeight="1">
      <c r="A604" s="1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ht="14.25" customHeight="1">
      <c r="A605" s="1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ht="14.25" customHeight="1">
      <c r="A606" s="1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ht="14.25" customHeight="1">
      <c r="A607" s="1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ht="14.25" customHeight="1">
      <c r="A608" s="1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ht="14.25" customHeight="1">
      <c r="A609" s="1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ht="14.25" customHeight="1">
      <c r="A610" s="1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ht="14.25" customHeight="1">
      <c r="A611" s="1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ht="14.25" customHeight="1">
      <c r="A612" s="1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ht="14.25" customHeight="1">
      <c r="A613" s="1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ht="14.25" customHeight="1">
      <c r="A614" s="1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ht="14.25" customHeight="1">
      <c r="A615" s="1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ht="14.25" customHeight="1">
      <c r="A616" s="1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ht="14.25" customHeight="1">
      <c r="A617" s="1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ht="14.25" customHeight="1">
      <c r="A618" s="1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ht="14.25" customHeight="1">
      <c r="A619" s="1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ht="14.25" customHeight="1">
      <c r="A620" s="1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ht="14.25" customHeight="1">
      <c r="A621" s="1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ht="14.25" customHeight="1">
      <c r="A622" s="1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ht="14.25" customHeight="1">
      <c r="A623" s="1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ht="14.25" customHeight="1">
      <c r="A624" s="1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ht="14.25" customHeight="1">
      <c r="A625" s="1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ht="14.25" customHeight="1">
      <c r="A626" s="1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ht="14.25" customHeight="1">
      <c r="A627" s="1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ht="14.25" customHeight="1">
      <c r="A628" s="1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ht="14.25" customHeight="1">
      <c r="A629" s="1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ht="14.25" customHeight="1">
      <c r="A630" s="1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ht="14.25" customHeight="1">
      <c r="A631" s="1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ht="14.25" customHeight="1">
      <c r="A632" s="1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ht="14.25" customHeight="1">
      <c r="A633" s="1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ht="14.25" customHeight="1">
      <c r="A634" s="1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ht="14.25" customHeight="1">
      <c r="A635" s="1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ht="14.25" customHeight="1">
      <c r="A636" s="1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ht="14.25" customHeight="1">
      <c r="A637" s="1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ht="14.25" customHeight="1">
      <c r="A638" s="1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ht="14.25" customHeight="1">
      <c r="A639" s="1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ht="14.25" customHeight="1">
      <c r="A640" s="1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ht="14.25" customHeight="1">
      <c r="A641" s="1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ht="14.25" customHeight="1">
      <c r="A642" s="1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ht="14.25" customHeight="1">
      <c r="A643" s="1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ht="14.25" customHeight="1">
      <c r="A644" s="1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ht="14.25" customHeight="1">
      <c r="A645" s="1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ht="14.25" customHeight="1">
      <c r="A646" s="1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ht="14.25" customHeight="1">
      <c r="A647" s="1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ht="14.25" customHeight="1">
      <c r="A648" s="1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ht="14.25" customHeight="1">
      <c r="A649" s="1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ht="14.25" customHeight="1">
      <c r="A650" s="1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ht="14.25" customHeight="1">
      <c r="A651" s="1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ht="14.25" customHeight="1">
      <c r="A652" s="1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ht="14.25" customHeight="1">
      <c r="A653" s="1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ht="14.25" customHeight="1">
      <c r="A654" s="1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ht="14.25" customHeight="1">
      <c r="A655" s="1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ht="14.25" customHeight="1">
      <c r="A656" s="1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ht="14.25" customHeight="1">
      <c r="A657" s="1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ht="14.25" customHeight="1">
      <c r="A658" s="1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ht="14.25" customHeight="1">
      <c r="A659" s="1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ht="14.25" customHeight="1">
      <c r="A660" s="1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ht="14.25" customHeight="1">
      <c r="A661" s="1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ht="14.25" customHeight="1">
      <c r="A662" s="1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ht="14.25" customHeight="1">
      <c r="A663" s="1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ht="14.25" customHeight="1">
      <c r="A664" s="1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ht="14.25" customHeight="1">
      <c r="A665" s="1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ht="14.25" customHeight="1">
      <c r="A666" s="1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ht="14.25" customHeight="1">
      <c r="A667" s="1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ht="14.25" customHeight="1">
      <c r="A668" s="1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ht="14.25" customHeight="1">
      <c r="A669" s="1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ht="14.25" customHeight="1">
      <c r="A670" s="1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ht="14.25" customHeight="1">
      <c r="A671" s="1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ht="14.25" customHeight="1">
      <c r="A672" s="1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ht="14.25" customHeight="1">
      <c r="A673" s="1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ht="14.25" customHeight="1">
      <c r="A674" s="1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ht="14.25" customHeight="1">
      <c r="A675" s="1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ht="14.25" customHeight="1">
      <c r="A676" s="1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ht="14.25" customHeight="1">
      <c r="A677" s="1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ht="14.25" customHeight="1">
      <c r="A678" s="1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ht="14.25" customHeight="1">
      <c r="A679" s="1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ht="14.25" customHeight="1">
      <c r="A680" s="1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ht="14.25" customHeight="1">
      <c r="A681" s="1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ht="14.25" customHeight="1">
      <c r="A682" s="1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ht="14.25" customHeight="1">
      <c r="A683" s="1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ht="14.25" customHeight="1">
      <c r="A684" s="1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ht="14.25" customHeight="1">
      <c r="A685" s="1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ht="14.25" customHeight="1">
      <c r="A686" s="1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ht="14.25" customHeight="1">
      <c r="A687" s="1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ht="14.25" customHeight="1">
      <c r="A688" s="1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ht="14.25" customHeight="1">
      <c r="A689" s="1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ht="14.25" customHeight="1">
      <c r="A690" s="1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ht="14.25" customHeight="1">
      <c r="A691" s="1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ht="14.25" customHeight="1">
      <c r="A692" s="1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ht="14.25" customHeight="1">
      <c r="A693" s="1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ht="14.25" customHeight="1">
      <c r="A694" s="1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ht="14.25" customHeight="1">
      <c r="A695" s="1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ht="14.25" customHeight="1">
      <c r="A696" s="1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ht="14.25" customHeight="1">
      <c r="A697" s="1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ht="14.25" customHeight="1">
      <c r="A698" s="1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ht="14.25" customHeight="1">
      <c r="A699" s="1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ht="14.25" customHeight="1">
      <c r="A700" s="1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ht="14.25" customHeight="1">
      <c r="A701" s="1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ht="14.25" customHeight="1">
      <c r="A702" s="1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ht="14.25" customHeight="1">
      <c r="A703" s="1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ht="14.25" customHeight="1">
      <c r="A704" s="1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ht="14.25" customHeight="1">
      <c r="A705" s="1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ht="14.25" customHeight="1">
      <c r="A706" s="1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ht="14.25" customHeight="1">
      <c r="A707" s="1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ht="14.25" customHeight="1">
      <c r="A708" s="1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ht="14.25" customHeight="1">
      <c r="A709" s="1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ht="14.25" customHeight="1">
      <c r="A710" s="1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ht="14.25" customHeight="1">
      <c r="A711" s="1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ht="14.25" customHeight="1">
      <c r="A712" s="1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ht="14.25" customHeight="1">
      <c r="A713" s="1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ht="14.25" customHeight="1">
      <c r="A714" s="1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ht="14.25" customHeight="1">
      <c r="A715" s="1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ht="14.25" customHeight="1">
      <c r="A716" s="1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ht="14.25" customHeight="1">
      <c r="A717" s="1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ht="14.25" customHeight="1">
      <c r="A718" s="1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ht="14.25" customHeight="1">
      <c r="A719" s="1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ht="14.25" customHeight="1">
      <c r="A720" s="1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ht="14.25" customHeight="1">
      <c r="A721" s="1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ht="14.25" customHeight="1">
      <c r="A722" s="1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ht="14.25" customHeight="1">
      <c r="A723" s="1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ht="14.25" customHeight="1">
      <c r="A724" s="1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ht="14.25" customHeight="1">
      <c r="A725" s="1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ht="14.25" customHeight="1">
      <c r="A726" s="1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ht="14.25" customHeight="1">
      <c r="A727" s="1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ht="14.25" customHeight="1">
      <c r="A728" s="1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ht="14.25" customHeight="1">
      <c r="A729" s="1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ht="14.25" customHeight="1">
      <c r="A730" s="1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ht="14.25" customHeight="1">
      <c r="A731" s="1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ht="14.25" customHeight="1">
      <c r="A732" s="1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ht="14.25" customHeight="1">
      <c r="A733" s="1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ht="14.25" customHeight="1">
      <c r="A734" s="1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ht="14.25" customHeight="1">
      <c r="A735" s="1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ht="14.25" customHeight="1">
      <c r="A736" s="1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ht="14.25" customHeight="1">
      <c r="A737" s="1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ht="14.25" customHeight="1">
      <c r="A738" s="1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ht="14.25" customHeight="1">
      <c r="A739" s="1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ht="14.25" customHeight="1">
      <c r="A740" s="1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ht="14.25" customHeight="1">
      <c r="A741" s="1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ht="14.25" customHeight="1">
      <c r="A742" s="1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ht="14.25" customHeight="1">
      <c r="A743" s="1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ht="14.25" customHeight="1">
      <c r="A744" s="1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ht="14.25" customHeight="1">
      <c r="A745" s="1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ht="14.25" customHeight="1">
      <c r="A746" s="1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ht="14.25" customHeight="1">
      <c r="A747" s="1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ht="14.25" customHeight="1">
      <c r="A748" s="1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ht="14.25" customHeight="1">
      <c r="A749" s="1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ht="14.25" customHeight="1">
      <c r="A750" s="1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ht="14.25" customHeight="1">
      <c r="A751" s="1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ht="14.25" customHeight="1">
      <c r="A752" s="1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ht="14.25" customHeight="1">
      <c r="A753" s="1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ht="14.25" customHeight="1">
      <c r="A754" s="1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ht="14.25" customHeight="1">
      <c r="A755" s="1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ht="14.25" customHeight="1">
      <c r="A756" s="1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ht="14.25" customHeight="1">
      <c r="A757" s="1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ht="14.25" customHeight="1">
      <c r="A758" s="1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ht="14.25" customHeight="1">
      <c r="A759" s="1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ht="14.25" customHeight="1">
      <c r="A760" s="1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ht="14.25" customHeight="1">
      <c r="A761" s="1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ht="14.25" customHeight="1">
      <c r="A762" s="1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ht="14.25" customHeight="1">
      <c r="A763" s="1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ht="14.25" customHeight="1">
      <c r="A764" s="1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ht="14.25" customHeight="1">
      <c r="A765" s="1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ht="14.25" customHeight="1">
      <c r="A766" s="1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ht="14.25" customHeight="1">
      <c r="A767" s="1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ht="14.25" customHeight="1">
      <c r="A768" s="1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ht="14.25" customHeight="1">
      <c r="A769" s="1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ht="14.25" customHeight="1">
      <c r="A770" s="1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ht="14.25" customHeight="1">
      <c r="A771" s="1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ht="14.25" customHeight="1">
      <c r="A772" s="1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ht="14.25" customHeight="1">
      <c r="A773" s="1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ht="14.25" customHeight="1">
      <c r="A774" s="1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ht="14.25" customHeight="1">
      <c r="A775" s="1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ht="14.25" customHeight="1">
      <c r="A776" s="1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ht="14.25" customHeight="1">
      <c r="A777" s="1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ht="14.25" customHeight="1">
      <c r="A778" s="1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ht="14.25" customHeight="1">
      <c r="A779" s="1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ht="14.25" customHeight="1">
      <c r="A780" s="1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ht="14.25" customHeight="1">
      <c r="A781" s="1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ht="14.25" customHeight="1">
      <c r="A782" s="1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ht="14.25" customHeight="1">
      <c r="A783" s="1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ht="14.25" customHeight="1">
      <c r="A784" s="1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ht="14.25" customHeight="1">
      <c r="A785" s="1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ht="14.25" customHeight="1">
      <c r="A786" s="1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ht="14.25" customHeight="1">
      <c r="A787" s="1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ht="14.25" customHeight="1">
      <c r="A788" s="1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ht="14.25" customHeight="1">
      <c r="A789" s="1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ht="14.25" customHeight="1">
      <c r="A790" s="1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ht="14.25" customHeight="1">
      <c r="A791" s="1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ht="14.25" customHeight="1">
      <c r="A792" s="1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ht="14.25" customHeight="1">
      <c r="A793" s="1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ht="14.25" customHeight="1">
      <c r="A794" s="1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ht="14.25" customHeight="1">
      <c r="A795" s="1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ht="14.25" customHeight="1">
      <c r="A796" s="1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ht="14.25" customHeight="1">
      <c r="A797" s="1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ht="14.25" customHeight="1">
      <c r="A798" s="1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ht="14.25" customHeight="1">
      <c r="A799" s="1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ht="14.25" customHeight="1">
      <c r="A800" s="1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ht="14.25" customHeight="1">
      <c r="A801" s="1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ht="14.25" customHeight="1">
      <c r="A802" s="1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ht="14.25" customHeight="1">
      <c r="A803" s="1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ht="14.25" customHeight="1">
      <c r="A804" s="1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ht="14.25" customHeight="1">
      <c r="A805" s="1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ht="14.25" customHeight="1">
      <c r="A806" s="1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ht="14.25" customHeight="1">
      <c r="A807" s="1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ht="14.25" customHeight="1">
      <c r="A808" s="1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ht="14.25" customHeight="1">
      <c r="A809" s="1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ht="14.25" customHeight="1">
      <c r="A810" s="1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ht="14.25" customHeight="1">
      <c r="A811" s="1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ht="14.25" customHeight="1">
      <c r="A812" s="1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ht="14.25" customHeight="1">
      <c r="A813" s="1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ht="14.25" customHeight="1">
      <c r="A814" s="1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ht="14.25" customHeight="1">
      <c r="A815" s="1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ht="14.25" customHeight="1">
      <c r="A816" s="1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ht="14.25" customHeight="1">
      <c r="A817" s="1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ht="14.25" customHeight="1">
      <c r="A818" s="1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ht="14.25" customHeight="1">
      <c r="A819" s="1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ht="14.25" customHeight="1">
      <c r="A820" s="1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ht="14.25" customHeight="1">
      <c r="A821" s="1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ht="14.25" customHeight="1">
      <c r="A822" s="1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ht="14.25" customHeight="1">
      <c r="A823" s="1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ht="14.25" customHeight="1">
      <c r="A824" s="1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ht="14.25" customHeight="1">
      <c r="A825" s="1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ht="14.25" customHeight="1">
      <c r="A826" s="1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ht="14.25" customHeight="1">
      <c r="A827" s="1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ht="14.25" customHeight="1">
      <c r="A828" s="1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ht="14.25" customHeight="1">
      <c r="A829" s="1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ht="14.25" customHeight="1">
      <c r="A830" s="1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ht="14.25" customHeight="1">
      <c r="A831" s="1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ht="14.25" customHeight="1">
      <c r="A832" s="1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ht="14.25" customHeight="1">
      <c r="A833" s="1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ht="14.25" customHeight="1">
      <c r="A834" s="1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ht="14.25" customHeight="1">
      <c r="A835" s="1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ht="14.25" customHeight="1">
      <c r="A836" s="1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ht="14.25" customHeight="1">
      <c r="A837" s="1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ht="14.25" customHeight="1">
      <c r="A838" s="1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ht="14.25" customHeight="1">
      <c r="A839" s="1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ht="14.25" customHeight="1">
      <c r="A840" s="1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ht="14.25" customHeight="1">
      <c r="A841" s="1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ht="14.25" customHeight="1">
      <c r="A842" s="1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ht="14.25" customHeight="1">
      <c r="A843" s="1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ht="14.25" customHeight="1">
      <c r="A844" s="1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ht="14.25" customHeight="1">
      <c r="A845" s="1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ht="14.25" customHeight="1">
      <c r="A846" s="1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ht="14.25" customHeight="1">
      <c r="A847" s="1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ht="14.25" customHeight="1">
      <c r="A848" s="1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ht="14.25" customHeight="1">
      <c r="A849" s="1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ht="14.25" customHeight="1">
      <c r="A850" s="1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ht="14.25" customHeight="1">
      <c r="A851" s="1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ht="14.25" customHeight="1">
      <c r="A852" s="1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ht="14.25" customHeight="1">
      <c r="A853" s="1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ht="14.25" customHeight="1">
      <c r="A854" s="1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ht="14.25" customHeight="1">
      <c r="A855" s="1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ht="14.25" customHeight="1">
      <c r="A856" s="1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ht="14.25" customHeight="1">
      <c r="A857" s="1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ht="14.25" customHeight="1">
      <c r="A858" s="1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ht="14.25" customHeight="1">
      <c r="A859" s="1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ht="14.25" customHeight="1">
      <c r="A860" s="1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ht="14.25" customHeight="1">
      <c r="A861" s="1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ht="14.25" customHeight="1">
      <c r="A862" s="1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ht="14.25" customHeight="1">
      <c r="A863" s="1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ht="14.25" customHeight="1">
      <c r="A864" s="1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ht="14.25" customHeight="1">
      <c r="A865" s="1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ht="14.25" customHeight="1">
      <c r="A866" s="1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ht="14.25" customHeight="1">
      <c r="A867" s="1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ht="14.25" customHeight="1">
      <c r="A868" s="1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ht="14.25" customHeight="1">
      <c r="A869" s="1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ht="14.25" customHeight="1">
      <c r="A870" s="1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ht="14.25" customHeight="1">
      <c r="A871" s="1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ht="14.25" customHeight="1">
      <c r="A872" s="1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ht="14.25" customHeight="1">
      <c r="A873" s="1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ht="14.25" customHeight="1">
      <c r="A874" s="1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ht="14.25" customHeight="1">
      <c r="A875" s="1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ht="14.25" customHeight="1">
      <c r="A876" s="1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ht="14.25" customHeight="1">
      <c r="A877" s="1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ht="14.25" customHeight="1">
      <c r="A878" s="1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ht="14.25" customHeight="1">
      <c r="A879" s="1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ht="14.25" customHeight="1">
      <c r="A880" s="1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ht="14.25" customHeight="1">
      <c r="A881" s="1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ht="14.25" customHeight="1">
      <c r="A882" s="1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ht="14.25" customHeight="1">
      <c r="A883" s="1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ht="14.25" customHeight="1">
      <c r="A884" s="1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ht="14.25" customHeight="1">
      <c r="A885" s="1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ht="14.25" customHeight="1">
      <c r="A886" s="1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ht="14.25" customHeight="1">
      <c r="A887" s="1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ht="14.25" customHeight="1">
      <c r="A888" s="1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ht="14.25" customHeight="1">
      <c r="A889" s="1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ht="14.25" customHeight="1">
      <c r="A890" s="1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ht="14.25" customHeight="1">
      <c r="A891" s="1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ht="14.25" customHeight="1">
      <c r="A892" s="1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ht="14.25" customHeight="1">
      <c r="A893" s="1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ht="14.25" customHeight="1">
      <c r="A894" s="1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ht="14.25" customHeight="1">
      <c r="A895" s="1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ht="14.25" customHeight="1">
      <c r="A896" s="1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ht="14.25" customHeight="1">
      <c r="A897" s="1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ht="14.25" customHeight="1">
      <c r="A898" s="1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ht="14.25" customHeight="1">
      <c r="A899" s="1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ht="14.25" customHeight="1">
      <c r="A900" s="1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ht="14.25" customHeight="1">
      <c r="A901" s="1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ht="14.25" customHeight="1">
      <c r="A902" s="1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ht="14.25" customHeight="1">
      <c r="A903" s="1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ht="14.25" customHeight="1">
      <c r="A904" s="1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ht="14.25" customHeight="1">
      <c r="A905" s="1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ht="14.25" customHeight="1">
      <c r="A906" s="1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ht="14.25" customHeight="1">
      <c r="A907" s="1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ht="14.25" customHeight="1">
      <c r="A908" s="1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ht="14.25" customHeight="1">
      <c r="A909" s="1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ht="14.25" customHeight="1">
      <c r="A910" s="1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ht="14.25" customHeight="1">
      <c r="A911" s="1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ht="14.25" customHeight="1">
      <c r="A912" s="1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ht="14.25" customHeight="1">
      <c r="A913" s="1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ht="14.25" customHeight="1">
      <c r="A914" s="1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ht="14.25" customHeight="1">
      <c r="A915" s="1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ht="14.25" customHeight="1">
      <c r="A916" s="1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ht="14.25" customHeight="1">
      <c r="A917" s="1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ht="14.25" customHeight="1">
      <c r="A918" s="1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ht="14.25" customHeight="1">
      <c r="A919" s="1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ht="14.25" customHeight="1">
      <c r="A920" s="1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ht="14.25" customHeight="1">
      <c r="A921" s="1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ht="14.25" customHeight="1">
      <c r="A922" s="1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ht="14.25" customHeight="1">
      <c r="A923" s="1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ht="14.25" customHeight="1">
      <c r="A924" s="1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ht="14.25" customHeight="1">
      <c r="A925" s="1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ht="14.25" customHeight="1">
      <c r="A926" s="1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ht="14.25" customHeight="1">
      <c r="A927" s="1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ht="14.25" customHeight="1">
      <c r="A928" s="1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ht="14.25" customHeight="1">
      <c r="A929" s="1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ht="14.25" customHeight="1">
      <c r="A930" s="1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ht="14.25" customHeight="1">
      <c r="A931" s="1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ht="14.25" customHeight="1">
      <c r="A932" s="1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ht="14.25" customHeight="1">
      <c r="A933" s="1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ht="14.25" customHeight="1">
      <c r="A934" s="1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ht="14.25" customHeight="1">
      <c r="A935" s="1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ht="14.25" customHeight="1">
      <c r="A936" s="1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ht="14.25" customHeight="1">
      <c r="A937" s="1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ht="14.25" customHeight="1">
      <c r="A938" s="1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ht="14.25" customHeight="1">
      <c r="A939" s="1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ht="14.25" customHeight="1">
      <c r="A940" s="1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ht="14.25" customHeight="1">
      <c r="A941" s="1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ht="14.25" customHeight="1">
      <c r="A942" s="1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ht="14.25" customHeight="1">
      <c r="A943" s="1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ht="14.25" customHeight="1">
      <c r="A944" s="1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ht="14.25" customHeight="1">
      <c r="A945" s="1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ht="14.25" customHeight="1">
      <c r="A946" s="1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ht="14.25" customHeight="1">
      <c r="A947" s="1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ht="14.25" customHeight="1">
      <c r="A948" s="1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ht="14.25" customHeight="1">
      <c r="A949" s="1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ht="14.25" customHeight="1">
      <c r="A950" s="1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ht="14.25" customHeight="1">
      <c r="A951" s="1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ht="14.25" customHeight="1">
      <c r="A952" s="1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ht="14.25" customHeight="1">
      <c r="A953" s="1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ht="14.25" customHeight="1">
      <c r="A954" s="1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ht="14.25" customHeight="1">
      <c r="A955" s="1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ht="14.25" customHeight="1">
      <c r="A956" s="1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ht="14.25" customHeight="1">
      <c r="A957" s="1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ht="14.25" customHeight="1">
      <c r="A958" s="1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ht="14.25" customHeight="1">
      <c r="A959" s="1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ht="14.25" customHeight="1">
      <c r="A960" s="1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ht="14.25" customHeight="1">
      <c r="A961" s="1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ht="14.25" customHeight="1">
      <c r="A962" s="1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ht="14.25" customHeight="1">
      <c r="A963" s="1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ht="14.25" customHeight="1">
      <c r="A964" s="1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ht="14.25" customHeight="1">
      <c r="A965" s="1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ht="14.25" customHeight="1">
      <c r="A966" s="1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ht="14.25" customHeight="1">
      <c r="A967" s="1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ht="14.25" customHeight="1">
      <c r="A968" s="1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ht="14.25" customHeight="1">
      <c r="A969" s="1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ht="14.25" customHeight="1">
      <c r="A970" s="1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ht="14.25" customHeight="1">
      <c r="A971" s="1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ht="14.25" customHeight="1">
      <c r="A972" s="1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ht="14.25" customHeight="1">
      <c r="A973" s="1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ht="14.25" customHeight="1">
      <c r="A974" s="1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ht="14.25" customHeight="1">
      <c r="A975" s="1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ht="14.25" customHeight="1">
      <c r="A976" s="1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ht="14.25" customHeight="1">
      <c r="A977" s="1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ht="14.25" customHeight="1">
      <c r="A978" s="1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ht="14.25" customHeight="1">
      <c r="A979" s="1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ht="14.25" customHeight="1">
      <c r="A980" s="1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ht="14.25" customHeight="1">
      <c r="A981" s="1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ht="14.25" customHeight="1">
      <c r="A982" s="1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ht="14.25" customHeight="1">
      <c r="A983" s="1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ht="14.25" customHeight="1">
      <c r="A984" s="1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ht="14.25" customHeight="1">
      <c r="A985" s="1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ht="14.25" customHeight="1">
      <c r="A986" s="1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ht="14.25" customHeight="1">
      <c r="A987" s="1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ht="14.25" customHeight="1">
      <c r="A988" s="1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ht="14.25" customHeight="1">
      <c r="A989" s="1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ht="14.25" customHeight="1">
      <c r="A990" s="1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ht="14.25" customHeight="1">
      <c r="A991" s="1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51" width="15.57"/>
    <col customWidth="1" min="52" max="63" width="8.71"/>
  </cols>
  <sheetData>
    <row r="1" ht="14.25" customHeight="1">
      <c r="A1" s="3" t="s">
        <v>0</v>
      </c>
      <c r="B1" s="6" t="s">
        <v>2</v>
      </c>
      <c r="C1" s="7"/>
      <c r="D1" s="7"/>
      <c r="E1" s="7"/>
      <c r="F1" s="9"/>
      <c r="G1" s="6" t="s">
        <v>4</v>
      </c>
      <c r="H1" s="7"/>
      <c r="I1" s="7"/>
      <c r="J1" s="7"/>
      <c r="K1" s="9"/>
      <c r="L1" s="6" t="s">
        <v>5</v>
      </c>
      <c r="M1" s="7"/>
      <c r="N1" s="7"/>
      <c r="O1" s="7"/>
      <c r="P1" s="9"/>
      <c r="Q1" s="6" t="s">
        <v>7</v>
      </c>
      <c r="R1" s="7"/>
      <c r="S1" s="7"/>
      <c r="T1" s="7"/>
      <c r="U1" s="9"/>
      <c r="V1" s="6" t="s">
        <v>8</v>
      </c>
      <c r="W1" s="7"/>
      <c r="X1" s="7"/>
      <c r="Y1" s="7"/>
      <c r="Z1" s="9"/>
      <c r="AA1" s="6" t="s">
        <v>9</v>
      </c>
      <c r="AB1" s="7"/>
      <c r="AC1" s="7"/>
      <c r="AD1" s="7"/>
      <c r="AE1" s="9"/>
      <c r="AF1" s="16" t="s">
        <v>11</v>
      </c>
      <c r="AG1" s="17"/>
      <c r="AH1" s="17"/>
      <c r="AI1" s="17"/>
      <c r="AJ1" s="19"/>
      <c r="AK1" s="21" t="s">
        <v>12</v>
      </c>
      <c r="AL1" s="7"/>
      <c r="AM1" s="7"/>
      <c r="AN1" s="7"/>
      <c r="AO1" s="9"/>
      <c r="AP1" s="25" t="s">
        <v>14</v>
      </c>
      <c r="AQ1" s="7"/>
      <c r="AR1" s="7"/>
      <c r="AS1" s="7"/>
      <c r="AT1" s="9"/>
      <c r="AU1" s="26" t="s">
        <v>15</v>
      </c>
      <c r="AV1" s="7"/>
      <c r="AW1" s="7"/>
      <c r="AX1" s="7"/>
      <c r="AY1" s="9"/>
      <c r="AZ1" s="284"/>
      <c r="BA1" s="284"/>
      <c r="BB1" s="284"/>
      <c r="BC1" s="284"/>
      <c r="BD1" s="284"/>
      <c r="BE1" s="284"/>
      <c r="BF1" s="284"/>
      <c r="BG1" s="284"/>
      <c r="BH1" s="284"/>
      <c r="BI1" s="284"/>
      <c r="BJ1" s="284"/>
      <c r="BK1" s="284"/>
    </row>
    <row r="2" ht="14.25" customHeight="1">
      <c r="A2" s="3"/>
      <c r="B2" s="28" t="s">
        <v>16</v>
      </c>
      <c r="C2" s="28" t="s">
        <v>17</v>
      </c>
      <c r="D2" s="28" t="s">
        <v>18</v>
      </c>
      <c r="E2" s="28" t="s">
        <v>20</v>
      </c>
      <c r="F2" s="28" t="s">
        <v>21</v>
      </c>
      <c r="G2" s="28" t="s">
        <v>16</v>
      </c>
      <c r="H2" s="28" t="s">
        <v>17</v>
      </c>
      <c r="I2" s="28" t="s">
        <v>18</v>
      </c>
      <c r="J2" s="28" t="s">
        <v>20</v>
      </c>
      <c r="K2" s="28" t="s">
        <v>21</v>
      </c>
      <c r="L2" s="28" t="s">
        <v>16</v>
      </c>
      <c r="M2" s="28" t="s">
        <v>17</v>
      </c>
      <c r="N2" s="28" t="s">
        <v>18</v>
      </c>
      <c r="O2" s="28" t="s">
        <v>20</v>
      </c>
      <c r="P2" s="28" t="s">
        <v>21</v>
      </c>
      <c r="Q2" s="28" t="s">
        <v>16</v>
      </c>
      <c r="R2" s="28" t="s">
        <v>17</v>
      </c>
      <c r="S2" s="28" t="s">
        <v>18</v>
      </c>
      <c r="T2" s="28" t="s">
        <v>20</v>
      </c>
      <c r="U2" s="28" t="s">
        <v>21</v>
      </c>
      <c r="V2" s="28" t="s">
        <v>16</v>
      </c>
      <c r="W2" s="28" t="s">
        <v>17</v>
      </c>
      <c r="X2" s="28" t="s">
        <v>18</v>
      </c>
      <c r="Y2" s="28" t="s">
        <v>20</v>
      </c>
      <c r="Z2" s="28" t="s">
        <v>21</v>
      </c>
      <c r="AA2" s="28" t="s">
        <v>16</v>
      </c>
      <c r="AB2" s="28" t="s">
        <v>17</v>
      </c>
      <c r="AC2" s="28" t="s">
        <v>18</v>
      </c>
      <c r="AD2" s="28" t="s">
        <v>20</v>
      </c>
      <c r="AE2" s="25" t="s">
        <v>21</v>
      </c>
      <c r="AF2" s="37" t="s">
        <v>16</v>
      </c>
      <c r="AG2" s="38" t="s">
        <v>17</v>
      </c>
      <c r="AH2" s="38" t="s">
        <v>18</v>
      </c>
      <c r="AI2" s="38" t="s">
        <v>20</v>
      </c>
      <c r="AJ2" s="39" t="s">
        <v>21</v>
      </c>
      <c r="AK2" s="243" t="s">
        <v>16</v>
      </c>
      <c r="AL2" s="28" t="s">
        <v>17</v>
      </c>
      <c r="AM2" s="28" t="s">
        <v>18</v>
      </c>
      <c r="AN2" s="28" t="s">
        <v>20</v>
      </c>
      <c r="AO2" s="28" t="s">
        <v>21</v>
      </c>
      <c r="AP2" s="28" t="s">
        <v>16</v>
      </c>
      <c r="AQ2" s="28" t="s">
        <v>17</v>
      </c>
      <c r="AR2" s="28" t="s">
        <v>18</v>
      </c>
      <c r="AS2" s="28" t="s">
        <v>20</v>
      </c>
      <c r="AT2" s="28" t="s">
        <v>21</v>
      </c>
      <c r="AU2" s="42" t="s">
        <v>16</v>
      </c>
      <c r="AV2" s="42" t="s">
        <v>17</v>
      </c>
      <c r="AW2" s="42" t="s">
        <v>18</v>
      </c>
      <c r="AX2" s="42" t="s">
        <v>20</v>
      </c>
      <c r="AY2" s="42" t="s">
        <v>21</v>
      </c>
      <c r="AZ2" s="284"/>
      <c r="BA2" s="284"/>
      <c r="BB2" s="284"/>
      <c r="BC2" s="284"/>
      <c r="BD2" s="284"/>
      <c r="BE2" s="284"/>
      <c r="BF2" s="284"/>
      <c r="BG2" s="284"/>
      <c r="BH2" s="284"/>
      <c r="BI2" s="284"/>
      <c r="BJ2" s="284"/>
      <c r="BK2" s="284"/>
    </row>
    <row r="3" ht="14.25" customHeight="1">
      <c r="A3" s="44">
        <v>46054.0</v>
      </c>
      <c r="B3" s="50">
        <v>5.6823E7</v>
      </c>
      <c r="C3" s="50"/>
      <c r="D3" s="50">
        <v>4.1605E7</v>
      </c>
      <c r="E3" s="64">
        <f t="shared" ref="E3:E30" si="2">sum(B3:D3)</f>
        <v>98428000</v>
      </c>
      <c r="F3" s="64"/>
      <c r="G3" s="64">
        <v>1.9075E7</v>
      </c>
      <c r="H3" s="64">
        <v>3800000.0</v>
      </c>
      <c r="I3" s="64"/>
      <c r="J3" s="64">
        <f t="shared" ref="J3:J30" si="3">sum(G3:I3)</f>
        <v>22875000</v>
      </c>
      <c r="K3" s="50"/>
      <c r="L3" s="56">
        <v>6.47365E7</v>
      </c>
      <c r="M3" s="56">
        <v>3.681E7</v>
      </c>
      <c r="N3" s="56">
        <v>2.22E7</v>
      </c>
      <c r="O3" s="56">
        <f t="shared" ref="O3:O30" si="4">sum(L3:N3)</f>
        <v>123746500</v>
      </c>
      <c r="P3" s="56">
        <v>1.04E7</v>
      </c>
      <c r="Q3" s="50">
        <f>FEBRUARI!E9-R3-S3</f>
        <v>82234500</v>
      </c>
      <c r="R3" s="50">
        <v>0.0</v>
      </c>
      <c r="S3" s="50">
        <v>6000000.0</v>
      </c>
      <c r="T3" s="64">
        <f t="shared" ref="T3:T30" si="5">sum(Q3:S3)</f>
        <v>88234500</v>
      </c>
      <c r="U3" s="50"/>
      <c r="V3" s="114">
        <v>1.008E7</v>
      </c>
      <c r="W3" s="114">
        <v>1.782E7</v>
      </c>
      <c r="X3" s="114">
        <v>1.81215E7</v>
      </c>
      <c r="Y3" s="202">
        <f t="shared" ref="Y3:Y30" si="6">sum(V3:X3)</f>
        <v>46021500</v>
      </c>
      <c r="Z3" s="73"/>
      <c r="AA3" s="73">
        <v>2655000.0</v>
      </c>
      <c r="AB3" s="73"/>
      <c r="AC3" s="73"/>
      <c r="AD3" s="64">
        <f t="shared" ref="AD3:AD30" si="7">sum(AA3:AC3)</f>
        <v>2655000</v>
      </c>
      <c r="AF3" s="73">
        <f>+FEBRUARI!H9-AG3-AH3-AJ3</f>
        <v>71108250</v>
      </c>
      <c r="AG3" s="50">
        <v>4410000.0</v>
      </c>
      <c r="AH3" s="50">
        <v>1.0481E7</v>
      </c>
      <c r="AI3" s="64">
        <f t="shared" ref="AI3:AI30" si="8">sum(AF3:AH3)</f>
        <v>85999250</v>
      </c>
      <c r="AJ3" s="73">
        <v>0.0</v>
      </c>
      <c r="AK3" s="50">
        <v>2.5215E7</v>
      </c>
      <c r="AL3" s="82">
        <v>1.8828E7</v>
      </c>
      <c r="AM3" s="82">
        <v>9520000.0</v>
      </c>
      <c r="AN3" s="64">
        <f t="shared" ref="AN3:AN30" si="9">sum(AK3:AM3)</f>
        <v>53563000</v>
      </c>
      <c r="AO3" s="82"/>
      <c r="AP3" s="82">
        <v>1.2E7</v>
      </c>
      <c r="AQ3" s="83"/>
      <c r="AR3" s="83">
        <v>5.1457E7</v>
      </c>
      <c r="AS3" s="64">
        <f t="shared" ref="AS3:AS23" si="10">sum(AP3:AR3)</f>
        <v>63457000</v>
      </c>
      <c r="AT3" s="84"/>
      <c r="AU3" s="86">
        <f t="shared" ref="AU3:AW3" si="1">SUM(B3,G3,L3,Q3,V3,AA3,AF3,AK3,AP3)</f>
        <v>343927250</v>
      </c>
      <c r="AV3" s="86">
        <f t="shared" si="1"/>
        <v>81668000</v>
      </c>
      <c r="AW3" s="86">
        <f t="shared" si="1"/>
        <v>159384500</v>
      </c>
      <c r="AX3" s="86">
        <f t="shared" ref="AX3:AX30" si="12">E3+J3+O3+T3+Y3+AD3+AI3+AN3+AS3</f>
        <v>584979750</v>
      </c>
      <c r="AY3" s="86"/>
      <c r="AZ3" s="284"/>
      <c r="BA3" s="284"/>
      <c r="BB3" s="284"/>
      <c r="BC3" s="284"/>
      <c r="BD3" s="284"/>
      <c r="BE3" s="284"/>
      <c r="BF3" s="284"/>
      <c r="BG3" s="284"/>
      <c r="BH3" s="284"/>
      <c r="BI3" s="284"/>
      <c r="BJ3" s="284"/>
      <c r="BK3" s="284"/>
    </row>
    <row r="4" ht="14.25" customHeight="1">
      <c r="A4" s="44">
        <v>46055.0</v>
      </c>
      <c r="B4" s="50">
        <v>4.3442E7</v>
      </c>
      <c r="C4" s="50">
        <v>2.1155E7</v>
      </c>
      <c r="D4" s="236">
        <v>1.7935E7</v>
      </c>
      <c r="E4" s="64">
        <f t="shared" si="2"/>
        <v>82532000</v>
      </c>
      <c r="F4" s="64"/>
      <c r="G4" s="64"/>
      <c r="H4" s="64"/>
      <c r="I4" s="64"/>
      <c r="J4" s="64">
        <f t="shared" si="3"/>
        <v>0</v>
      </c>
      <c r="K4" s="50"/>
      <c r="L4" s="56">
        <v>1.4193E7</v>
      </c>
      <c r="M4" s="56">
        <v>0.0</v>
      </c>
      <c r="N4" s="56">
        <v>1.16007E8</v>
      </c>
      <c r="O4" s="56">
        <f t="shared" si="4"/>
        <v>130200000</v>
      </c>
      <c r="P4" s="56">
        <v>0.0</v>
      </c>
      <c r="Q4" s="50">
        <f>FEBRUARI!E10-R4-S4</f>
        <v>16250000</v>
      </c>
      <c r="R4" s="199">
        <v>7100000.0</v>
      </c>
      <c r="S4" s="199">
        <v>3.55185E7</v>
      </c>
      <c r="T4" s="64">
        <f t="shared" si="5"/>
        <v>58868500</v>
      </c>
      <c r="U4" s="199"/>
      <c r="V4" s="114">
        <v>2.3113E7</v>
      </c>
      <c r="W4" s="114">
        <v>9765000.0</v>
      </c>
      <c r="X4" s="114"/>
      <c r="Y4" s="202">
        <f t="shared" si="6"/>
        <v>32878000</v>
      </c>
      <c r="Z4" s="98"/>
      <c r="AA4" s="73">
        <v>3379500.0</v>
      </c>
      <c r="AB4" s="73"/>
      <c r="AC4" s="73"/>
      <c r="AD4" s="64">
        <f t="shared" si="7"/>
        <v>3379500</v>
      </c>
      <c r="AE4" s="73"/>
      <c r="AF4" s="73">
        <f>+FEBRUARI!H10-AG4-AH4-AJ4</f>
        <v>12200000</v>
      </c>
      <c r="AG4" s="101">
        <v>0.0</v>
      </c>
      <c r="AH4" s="50">
        <v>2.33E7</v>
      </c>
      <c r="AI4" s="64">
        <f t="shared" si="8"/>
        <v>35500000</v>
      </c>
      <c r="AJ4" s="101">
        <v>0.0</v>
      </c>
      <c r="AK4" s="101">
        <v>3323500.0</v>
      </c>
      <c r="AL4" s="103">
        <v>1.5858E7</v>
      </c>
      <c r="AM4" s="103">
        <v>0.0</v>
      </c>
      <c r="AN4" s="64">
        <f t="shared" si="9"/>
        <v>19181500</v>
      </c>
      <c r="AO4" s="103">
        <v>0.0</v>
      </c>
      <c r="AP4" s="103">
        <v>0.0</v>
      </c>
      <c r="AQ4" s="83">
        <v>0.0</v>
      </c>
      <c r="AR4" s="83">
        <v>0.0</v>
      </c>
      <c r="AS4" s="64">
        <f t="shared" si="10"/>
        <v>0</v>
      </c>
      <c r="AT4" s="84"/>
      <c r="AU4" s="86">
        <f t="shared" ref="AU4:AW4" si="11">SUM(B4,G4,L4,Q4,V4,AA4,AF4,AK4,AP4)</f>
        <v>115901000</v>
      </c>
      <c r="AV4" s="86">
        <f t="shared" si="11"/>
        <v>53878000</v>
      </c>
      <c r="AW4" s="86">
        <f t="shared" si="11"/>
        <v>192760500</v>
      </c>
      <c r="AX4" s="86">
        <f t="shared" si="12"/>
        <v>362539500</v>
      </c>
      <c r="AY4" s="86"/>
      <c r="AZ4" s="284"/>
      <c r="BA4" s="284"/>
      <c r="BB4" s="284"/>
      <c r="BC4" s="284"/>
      <c r="BD4" s="284"/>
      <c r="BE4" s="284"/>
      <c r="BF4" s="284"/>
      <c r="BG4" s="284"/>
      <c r="BH4" s="284"/>
      <c r="BI4" s="284"/>
      <c r="BJ4" s="284"/>
      <c r="BK4" s="284"/>
    </row>
    <row r="5" ht="14.25" customHeight="1">
      <c r="A5" s="44">
        <v>46056.0</v>
      </c>
      <c r="B5" s="136">
        <v>7.0598E7</v>
      </c>
      <c r="C5" s="50">
        <v>3.18E7</v>
      </c>
      <c r="D5" s="50">
        <v>3.5282E7</v>
      </c>
      <c r="E5" s="64">
        <f t="shared" si="2"/>
        <v>137680000</v>
      </c>
      <c r="F5" s="64"/>
      <c r="G5" s="64">
        <v>1.1126E7</v>
      </c>
      <c r="H5" s="64">
        <v>3350000.0</v>
      </c>
      <c r="I5" s="64"/>
      <c r="J5" s="64">
        <f t="shared" si="3"/>
        <v>14476000</v>
      </c>
      <c r="K5" s="50"/>
      <c r="L5" s="56">
        <v>3.398E7</v>
      </c>
      <c r="M5" s="56">
        <v>1.4868E7</v>
      </c>
      <c r="N5" s="56">
        <v>0.0</v>
      </c>
      <c r="O5" s="56">
        <f t="shared" si="4"/>
        <v>48848000</v>
      </c>
      <c r="P5" s="56">
        <v>0.0</v>
      </c>
      <c r="Q5" s="50">
        <f>FEBRUARI!E11-R5-S5</f>
        <v>23850000</v>
      </c>
      <c r="R5" s="50"/>
      <c r="S5" s="50">
        <v>5.11145E7</v>
      </c>
      <c r="T5" s="64">
        <f t="shared" si="5"/>
        <v>74964500</v>
      </c>
      <c r="U5" s="50"/>
      <c r="V5" s="114"/>
      <c r="W5" s="114">
        <v>1.428E7</v>
      </c>
      <c r="X5" s="114"/>
      <c r="Y5" s="202">
        <f t="shared" si="6"/>
        <v>14280000</v>
      </c>
      <c r="Z5" s="73"/>
      <c r="AA5" s="65">
        <v>7350000.0</v>
      </c>
      <c r="AB5" s="73"/>
      <c r="AC5" s="73"/>
      <c r="AD5" s="64">
        <f t="shared" si="7"/>
        <v>7350000</v>
      </c>
      <c r="AE5" s="73"/>
      <c r="AF5" s="73">
        <f>+FEBRUARI!H11-AG5-AH5-AJ5</f>
        <v>17040000</v>
      </c>
      <c r="AG5" s="50">
        <v>0.0</v>
      </c>
      <c r="AH5" s="50">
        <v>7500000.0</v>
      </c>
      <c r="AI5" s="64">
        <f t="shared" si="8"/>
        <v>24540000</v>
      </c>
      <c r="AJ5" s="73">
        <v>0.0</v>
      </c>
      <c r="AK5" s="50">
        <v>8300000.0</v>
      </c>
      <c r="AL5" s="82"/>
      <c r="AM5" s="82">
        <v>9840000.0</v>
      </c>
      <c r="AN5" s="64">
        <f t="shared" si="9"/>
        <v>18140000</v>
      </c>
      <c r="AO5" s="82"/>
      <c r="AP5" s="82">
        <v>1.644E7</v>
      </c>
      <c r="AQ5" s="83"/>
      <c r="AR5" s="83">
        <v>1.06E7</v>
      </c>
      <c r="AS5" s="64">
        <f t="shared" si="10"/>
        <v>27040000</v>
      </c>
      <c r="AT5" s="84"/>
      <c r="AU5" s="86">
        <f t="shared" ref="AU5:AW5" si="13">SUM(B5,G5,L5,Q5,V5,AA5,AF5,AK5,AP5)</f>
        <v>188684000</v>
      </c>
      <c r="AV5" s="86">
        <f t="shared" si="13"/>
        <v>64298000</v>
      </c>
      <c r="AW5" s="86">
        <f t="shared" si="13"/>
        <v>114336500</v>
      </c>
      <c r="AX5" s="86">
        <f t="shared" si="12"/>
        <v>367318500</v>
      </c>
      <c r="AY5" s="86"/>
      <c r="AZ5" s="284"/>
      <c r="BA5" s="284"/>
      <c r="BB5" s="284"/>
      <c r="BC5" s="284"/>
      <c r="BD5" s="284"/>
      <c r="BE5" s="284"/>
      <c r="BF5" s="284"/>
      <c r="BG5" s="284"/>
      <c r="BH5" s="284"/>
      <c r="BI5" s="284"/>
      <c r="BJ5" s="284"/>
      <c r="BK5" s="284"/>
    </row>
    <row r="6" ht="14.25" customHeight="1">
      <c r="A6" s="44">
        <v>46057.0</v>
      </c>
      <c r="B6" s="50">
        <v>1.82E7</v>
      </c>
      <c r="C6" s="50">
        <v>1950000.0</v>
      </c>
      <c r="D6" s="50"/>
      <c r="E6" s="64">
        <f t="shared" si="2"/>
        <v>20150000</v>
      </c>
      <c r="F6" s="64"/>
      <c r="G6" s="297">
        <v>1.512E7</v>
      </c>
      <c r="H6" s="64">
        <v>1.1925E7</v>
      </c>
      <c r="I6" s="64"/>
      <c r="J6" s="64">
        <f t="shared" si="3"/>
        <v>27045000</v>
      </c>
      <c r="K6" s="50"/>
      <c r="L6" s="56">
        <v>3.958E7</v>
      </c>
      <c r="M6" s="56">
        <v>0.0</v>
      </c>
      <c r="N6" s="56">
        <v>5400000.0</v>
      </c>
      <c r="O6" s="56">
        <f t="shared" si="4"/>
        <v>44980000</v>
      </c>
      <c r="P6" s="56">
        <v>0.0</v>
      </c>
      <c r="Q6" s="50">
        <f>FEBRUARI!E12-R6-S6</f>
        <v>16260000</v>
      </c>
      <c r="R6" s="50"/>
      <c r="S6" s="50">
        <v>1.16E7</v>
      </c>
      <c r="T6" s="64">
        <f t="shared" si="5"/>
        <v>27860000</v>
      </c>
      <c r="U6" s="50"/>
      <c r="V6" s="114">
        <v>5.2462E7</v>
      </c>
      <c r="W6" s="114"/>
      <c r="X6" s="114"/>
      <c r="Y6" s="202">
        <f t="shared" si="6"/>
        <v>52462000</v>
      </c>
      <c r="Z6" s="73"/>
      <c r="AA6" s="67">
        <v>1.195E7</v>
      </c>
      <c r="AB6" s="73">
        <v>9050000.0</v>
      </c>
      <c r="AC6" s="73"/>
      <c r="AD6" s="64">
        <f t="shared" si="7"/>
        <v>21000000</v>
      </c>
      <c r="AE6" s="73"/>
      <c r="AF6" s="73">
        <f>+FEBRUARI!H12-AG6-AH6-AJ6</f>
        <v>10080000</v>
      </c>
      <c r="AG6" s="50">
        <v>0.0</v>
      </c>
      <c r="AH6" s="50">
        <v>0.0</v>
      </c>
      <c r="AI6" s="64">
        <f t="shared" si="8"/>
        <v>10080000</v>
      </c>
      <c r="AJ6" s="104">
        <v>0.0</v>
      </c>
      <c r="AK6" s="50"/>
      <c r="AL6" s="82"/>
      <c r="AM6" s="82"/>
      <c r="AN6" s="64">
        <f t="shared" si="9"/>
        <v>0</v>
      </c>
      <c r="AO6" s="82"/>
      <c r="AP6" s="82">
        <v>4175000.0</v>
      </c>
      <c r="AQ6" s="83">
        <v>1.133E7</v>
      </c>
      <c r="AR6" s="83"/>
      <c r="AS6" s="64">
        <f t="shared" si="10"/>
        <v>15505000</v>
      </c>
      <c r="AT6" s="84"/>
      <c r="AU6" s="86">
        <f t="shared" ref="AU6:AW6" si="14">SUM(B6,G6,L6,Q6,V6,AA6,AF6,AK6,AP6)</f>
        <v>167827000</v>
      </c>
      <c r="AV6" s="86">
        <f t="shared" si="14"/>
        <v>34255000</v>
      </c>
      <c r="AW6" s="86">
        <f t="shared" si="14"/>
        <v>17000000</v>
      </c>
      <c r="AX6" s="86">
        <f t="shared" si="12"/>
        <v>219082000</v>
      </c>
      <c r="AY6" s="86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</row>
    <row r="7" ht="14.25" customHeight="1">
      <c r="A7" s="44">
        <v>46058.0</v>
      </c>
      <c r="B7" s="50"/>
      <c r="C7" s="50">
        <v>1.0605E7</v>
      </c>
      <c r="D7" s="50">
        <v>7500000.0</v>
      </c>
      <c r="E7" s="64">
        <f t="shared" si="2"/>
        <v>18105000</v>
      </c>
      <c r="F7" s="64"/>
      <c r="G7" s="64">
        <v>2.076E7</v>
      </c>
      <c r="H7" s="64"/>
      <c r="I7" s="64"/>
      <c r="J7" s="64">
        <f t="shared" si="3"/>
        <v>20760000</v>
      </c>
      <c r="K7" s="50"/>
      <c r="L7" s="56">
        <v>8300000.0</v>
      </c>
      <c r="M7" s="94">
        <v>0.0</v>
      </c>
      <c r="N7" s="56"/>
      <c r="O7" s="56">
        <f t="shared" si="4"/>
        <v>8300000</v>
      </c>
      <c r="P7" s="56">
        <v>0.0</v>
      </c>
      <c r="Q7" s="50">
        <f>FEBRUARI!E13-R7-S7</f>
        <v>31620000</v>
      </c>
      <c r="R7" s="122">
        <v>5900000.0</v>
      </c>
      <c r="S7" s="122">
        <v>5800000.0</v>
      </c>
      <c r="T7" s="64">
        <f t="shared" si="5"/>
        <v>43320000</v>
      </c>
      <c r="U7" s="122"/>
      <c r="V7" s="201">
        <v>2.76E7</v>
      </c>
      <c r="W7" s="114">
        <v>1.136E7</v>
      </c>
      <c r="X7" s="114"/>
      <c r="Y7" s="202">
        <f t="shared" si="6"/>
        <v>38960000</v>
      </c>
      <c r="Z7" s="98"/>
      <c r="AA7" s="73" t="s">
        <v>27</v>
      </c>
      <c r="AB7" s="73"/>
      <c r="AC7" s="73"/>
      <c r="AD7" s="64">
        <f t="shared" si="7"/>
        <v>0</v>
      </c>
      <c r="AE7" s="73"/>
      <c r="AF7" s="73">
        <f>+FEBRUARI!H13-AG7-AH7-AJ7</f>
        <v>44480000</v>
      </c>
      <c r="AG7" s="50">
        <v>0.0</v>
      </c>
      <c r="AH7" s="50">
        <v>2.22E7</v>
      </c>
      <c r="AI7" s="64">
        <f t="shared" si="8"/>
        <v>66680000</v>
      </c>
      <c r="AJ7" s="50">
        <v>0.0</v>
      </c>
      <c r="AK7" s="50"/>
      <c r="AL7" s="82"/>
      <c r="AM7" s="82"/>
      <c r="AN7" s="64">
        <f t="shared" si="9"/>
        <v>0</v>
      </c>
      <c r="AO7" s="82">
        <v>0.0</v>
      </c>
      <c r="AP7" s="82">
        <v>0.0</v>
      </c>
      <c r="AQ7" s="83">
        <v>0.0</v>
      </c>
      <c r="AR7" s="83">
        <v>4000000.0</v>
      </c>
      <c r="AS7" s="64">
        <f t="shared" si="10"/>
        <v>4000000</v>
      </c>
      <c r="AT7" s="84"/>
      <c r="AU7" s="86">
        <f t="shared" ref="AU7:AW7" si="15">SUM(B7,G7,L7,Q7,V7,AA7,AF7,AK7,AP7)</f>
        <v>132760000</v>
      </c>
      <c r="AV7" s="86">
        <f t="shared" si="15"/>
        <v>27865000</v>
      </c>
      <c r="AW7" s="86">
        <f t="shared" si="15"/>
        <v>39500000</v>
      </c>
      <c r="AX7" s="86">
        <f t="shared" si="12"/>
        <v>200125000</v>
      </c>
      <c r="AY7" s="86"/>
      <c r="AZ7" s="284"/>
      <c r="BA7" s="284"/>
      <c r="BB7" s="284"/>
      <c r="BC7" s="284"/>
      <c r="BD7" s="284"/>
      <c r="BE7" s="284"/>
      <c r="BF7" s="284"/>
      <c r="BG7" s="284"/>
      <c r="BH7" s="284"/>
      <c r="BI7" s="284"/>
      <c r="BJ7" s="284"/>
      <c r="BK7" s="284"/>
    </row>
    <row r="8" ht="14.25" customHeight="1">
      <c r="A8" s="44">
        <v>46059.0</v>
      </c>
      <c r="B8" s="136">
        <v>2.72E7</v>
      </c>
      <c r="C8" s="50">
        <v>2.663E7</v>
      </c>
      <c r="D8" s="50"/>
      <c r="E8" s="64">
        <f t="shared" si="2"/>
        <v>53830000</v>
      </c>
      <c r="F8" s="64"/>
      <c r="G8" s="297">
        <v>1.3325E7</v>
      </c>
      <c r="H8" s="64"/>
      <c r="I8" s="64"/>
      <c r="J8" s="64">
        <f t="shared" si="3"/>
        <v>13325000</v>
      </c>
      <c r="K8" s="50"/>
      <c r="L8" s="56">
        <v>7.288E7</v>
      </c>
      <c r="M8" s="56">
        <v>0.0</v>
      </c>
      <c r="N8" s="56">
        <v>1.45E7</v>
      </c>
      <c r="O8" s="56">
        <f t="shared" si="4"/>
        <v>87380000</v>
      </c>
      <c r="P8" s="56">
        <v>0.0</v>
      </c>
      <c r="Q8" s="50">
        <f>FEBRUARI!E14-R8-S8</f>
        <v>15950000</v>
      </c>
      <c r="R8" s="50"/>
      <c r="S8" s="50">
        <v>2.13E7</v>
      </c>
      <c r="T8" s="64">
        <f t="shared" si="5"/>
        <v>37250000</v>
      </c>
      <c r="U8" s="50"/>
      <c r="V8" s="114">
        <v>1.22E7</v>
      </c>
      <c r="W8" s="114">
        <v>1.794E7</v>
      </c>
      <c r="X8" s="114"/>
      <c r="Y8" s="202">
        <f t="shared" si="6"/>
        <v>30140000</v>
      </c>
      <c r="Z8" s="73"/>
      <c r="AA8" s="73" t="s">
        <v>27</v>
      </c>
      <c r="AB8" s="73"/>
      <c r="AC8" s="73"/>
      <c r="AD8" s="64">
        <f t="shared" si="7"/>
        <v>0</v>
      </c>
      <c r="AE8" s="73"/>
      <c r="AF8" s="73">
        <f>+FEBRUARI!H14-AG8-AH8-AJ8</f>
        <v>0</v>
      </c>
      <c r="AG8" s="101">
        <v>0.0</v>
      </c>
      <c r="AH8" s="104">
        <v>0.0</v>
      </c>
      <c r="AI8" s="64">
        <f t="shared" si="8"/>
        <v>0</v>
      </c>
      <c r="AJ8" s="101">
        <v>0.0</v>
      </c>
      <c r="AK8" s="101">
        <v>7500000.0</v>
      </c>
      <c r="AL8" s="82"/>
      <c r="AM8" s="103"/>
      <c r="AN8" s="64">
        <f t="shared" si="9"/>
        <v>7500000</v>
      </c>
      <c r="AO8" s="103"/>
      <c r="AP8" s="136">
        <v>1.364E7</v>
      </c>
      <c r="AQ8" s="83"/>
      <c r="AR8" s="83">
        <v>1.2E7</v>
      </c>
      <c r="AS8" s="64">
        <f t="shared" si="10"/>
        <v>25640000</v>
      </c>
      <c r="AT8" s="84"/>
      <c r="AU8" s="86">
        <f t="shared" ref="AU8:AW8" si="16">SUM(B8,G8,L8,Q8,V8,AA8,AF8,AK8,AP8)</f>
        <v>162695000</v>
      </c>
      <c r="AV8" s="86">
        <f t="shared" si="16"/>
        <v>44570000</v>
      </c>
      <c r="AW8" s="86">
        <f t="shared" si="16"/>
        <v>47800000</v>
      </c>
      <c r="AX8" s="86">
        <f t="shared" si="12"/>
        <v>255065000</v>
      </c>
      <c r="AY8" s="86"/>
      <c r="AZ8" s="284"/>
      <c r="BA8" s="284"/>
      <c r="BB8" s="284"/>
      <c r="BC8" s="284"/>
      <c r="BD8" s="284"/>
      <c r="BE8" s="284"/>
      <c r="BF8" s="284"/>
      <c r="BG8" s="284"/>
      <c r="BH8" s="284"/>
      <c r="BI8" s="284"/>
      <c r="BJ8" s="284"/>
      <c r="BK8" s="284"/>
    </row>
    <row r="9" ht="14.25" customHeight="1">
      <c r="A9" s="44">
        <v>46060.0</v>
      </c>
      <c r="B9" s="50">
        <v>2.42E7</v>
      </c>
      <c r="C9" s="50"/>
      <c r="D9" s="50">
        <v>3.055E7</v>
      </c>
      <c r="E9" s="64">
        <f t="shared" si="2"/>
        <v>54750000</v>
      </c>
      <c r="F9" s="64"/>
      <c r="G9" s="297">
        <v>8255000.0</v>
      </c>
      <c r="H9" s="64">
        <v>4425000.0</v>
      </c>
      <c r="I9" s="64">
        <v>3350000.0</v>
      </c>
      <c r="J9" s="64">
        <f t="shared" si="3"/>
        <v>16030000</v>
      </c>
      <c r="K9" s="50"/>
      <c r="L9" s="56">
        <v>4.183E7</v>
      </c>
      <c r="M9" s="56">
        <v>2.241E7</v>
      </c>
      <c r="N9" s="56">
        <v>5.255E7</v>
      </c>
      <c r="O9" s="56">
        <f t="shared" si="4"/>
        <v>116790000</v>
      </c>
      <c r="P9" s="56">
        <v>0.0</v>
      </c>
      <c r="Q9" s="50">
        <f>FEBRUARI!E15-R9-S9</f>
        <v>54520000</v>
      </c>
      <c r="R9" s="50"/>
      <c r="S9" s="50">
        <v>2.82E7</v>
      </c>
      <c r="T9" s="64">
        <f t="shared" si="5"/>
        <v>82720000</v>
      </c>
      <c r="U9" s="50"/>
      <c r="V9" s="114">
        <v>1.07E7</v>
      </c>
      <c r="W9" s="114">
        <v>5.56E7</v>
      </c>
      <c r="X9" s="114"/>
      <c r="Y9" s="202">
        <f t="shared" si="6"/>
        <v>66300000</v>
      </c>
      <c r="Z9" s="50"/>
      <c r="AA9" s="164">
        <v>2200000.0</v>
      </c>
      <c r="AB9" s="73">
        <v>4680000.0</v>
      </c>
      <c r="AC9" s="73"/>
      <c r="AD9" s="64">
        <f t="shared" si="7"/>
        <v>6880000</v>
      </c>
      <c r="AE9" s="73"/>
      <c r="AF9" s="73">
        <f>+FEBRUARI!H15-AG9-AH9-AJ9</f>
        <v>32205000</v>
      </c>
      <c r="AG9" s="50">
        <v>0.0</v>
      </c>
      <c r="AH9" s="50">
        <v>0.0</v>
      </c>
      <c r="AI9" s="64">
        <f t="shared" si="8"/>
        <v>32205000</v>
      </c>
      <c r="AJ9" s="50">
        <v>0.0</v>
      </c>
      <c r="AK9" s="50">
        <v>3.342E7</v>
      </c>
      <c r="AL9" s="82"/>
      <c r="AM9" s="82">
        <v>5820000.0</v>
      </c>
      <c r="AN9" s="64">
        <f t="shared" si="9"/>
        <v>39240000</v>
      </c>
      <c r="AO9" s="82">
        <v>0.0</v>
      </c>
      <c r="AP9" s="82">
        <v>3.12E7</v>
      </c>
      <c r="AQ9" s="83">
        <v>0.0</v>
      </c>
      <c r="AR9" s="83">
        <v>0.0</v>
      </c>
      <c r="AS9" s="64">
        <f t="shared" si="10"/>
        <v>31200000</v>
      </c>
      <c r="AT9" s="84"/>
      <c r="AU9" s="86">
        <f t="shared" ref="AU9:AW9" si="17">SUM(B9,G9,L9,Q9,V9,AA9,AF9,AK9,AP9)</f>
        <v>238530000</v>
      </c>
      <c r="AV9" s="86">
        <f t="shared" si="17"/>
        <v>87115000</v>
      </c>
      <c r="AW9" s="86">
        <f t="shared" si="17"/>
        <v>120470000</v>
      </c>
      <c r="AX9" s="86">
        <f t="shared" si="12"/>
        <v>446115000</v>
      </c>
      <c r="AY9" s="86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4"/>
      <c r="BK9" s="284"/>
    </row>
    <row r="10" ht="14.25" customHeight="1">
      <c r="A10" s="44">
        <v>46061.0</v>
      </c>
      <c r="B10" s="50">
        <v>5400000.0</v>
      </c>
      <c r="C10" s="50">
        <v>1.12E7</v>
      </c>
      <c r="D10" s="50">
        <v>1.422E7</v>
      </c>
      <c r="E10" s="64">
        <f t="shared" si="2"/>
        <v>30820000</v>
      </c>
      <c r="F10" s="64"/>
      <c r="G10" s="297">
        <v>4425000.0</v>
      </c>
      <c r="H10" s="64"/>
      <c r="I10" s="64">
        <v>7975000.0</v>
      </c>
      <c r="J10" s="64">
        <f t="shared" si="3"/>
        <v>12400000</v>
      </c>
      <c r="K10" s="50"/>
      <c r="L10" s="56">
        <v>1.22E7</v>
      </c>
      <c r="M10" s="56">
        <v>0.0</v>
      </c>
      <c r="N10" s="56">
        <v>2.225E7</v>
      </c>
      <c r="O10" s="56">
        <f t="shared" si="4"/>
        <v>34450000</v>
      </c>
      <c r="P10" s="56">
        <v>0.0</v>
      </c>
      <c r="Q10" s="50">
        <f>FEBRUARI!E16-R10-S10</f>
        <v>43730000</v>
      </c>
      <c r="R10" s="50"/>
      <c r="S10" s="50">
        <v>1.72E7</v>
      </c>
      <c r="T10" s="64">
        <f t="shared" si="5"/>
        <v>60930000</v>
      </c>
      <c r="U10" s="50"/>
      <c r="V10" s="114">
        <v>4680000.0</v>
      </c>
      <c r="W10" s="197">
        <v>5.435E7</v>
      </c>
      <c r="X10" s="197"/>
      <c r="Y10" s="202">
        <f t="shared" si="6"/>
        <v>59030000</v>
      </c>
      <c r="Z10" s="164"/>
      <c r="AA10" s="164">
        <v>9335000.0</v>
      </c>
      <c r="AB10" s="73"/>
      <c r="AC10" s="73">
        <v>5840000.0</v>
      </c>
      <c r="AD10" s="64">
        <f t="shared" si="7"/>
        <v>15175000</v>
      </c>
      <c r="AE10" s="73"/>
      <c r="AF10" s="73">
        <f>+FEBRUARI!H16-AG10-AH10-AJ10</f>
        <v>20020000</v>
      </c>
      <c r="AG10" s="50">
        <v>0.0</v>
      </c>
      <c r="AH10" s="50">
        <v>8300000.0</v>
      </c>
      <c r="AI10" s="64">
        <f t="shared" si="8"/>
        <v>28320000</v>
      </c>
      <c r="AJ10" s="50">
        <v>0.0</v>
      </c>
      <c r="AK10" s="50">
        <v>1.1E7</v>
      </c>
      <c r="AL10" s="82">
        <v>0.0</v>
      </c>
      <c r="AM10" s="82">
        <v>0.0</v>
      </c>
      <c r="AN10" s="64">
        <f t="shared" si="9"/>
        <v>11000000</v>
      </c>
      <c r="AO10" s="82" t="s">
        <v>27</v>
      </c>
      <c r="AP10" s="82">
        <v>3.755E7</v>
      </c>
      <c r="AQ10" s="83" t="s">
        <v>27</v>
      </c>
      <c r="AR10" s="83" t="s">
        <v>27</v>
      </c>
      <c r="AS10" s="64">
        <f t="shared" si="10"/>
        <v>37550000</v>
      </c>
      <c r="AT10" s="84"/>
      <c r="AU10" s="86">
        <f t="shared" ref="AU10:AW10" si="18">SUM(B10,G10,L10,Q10,V10,AA10,AF10,AK10,AP10)</f>
        <v>148340000</v>
      </c>
      <c r="AV10" s="86">
        <f t="shared" si="18"/>
        <v>65550000</v>
      </c>
      <c r="AW10" s="86">
        <f t="shared" si="18"/>
        <v>75785000</v>
      </c>
      <c r="AX10" s="86">
        <f t="shared" si="12"/>
        <v>289675000</v>
      </c>
      <c r="AY10" s="86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</row>
    <row r="11" ht="14.25" customHeight="1">
      <c r="A11" s="44">
        <v>46062.0</v>
      </c>
      <c r="B11" s="50">
        <v>3.47E7</v>
      </c>
      <c r="C11" s="60">
        <v>1.31E7</v>
      </c>
      <c r="D11" s="60">
        <v>6750000.0</v>
      </c>
      <c r="E11" s="64">
        <f t="shared" si="2"/>
        <v>54550000</v>
      </c>
      <c r="F11" s="298"/>
      <c r="G11" s="298">
        <v>1.3275E7</v>
      </c>
      <c r="H11" s="64"/>
      <c r="I11" s="64"/>
      <c r="J11" s="64">
        <f t="shared" si="3"/>
        <v>13275000</v>
      </c>
      <c r="K11" s="50"/>
      <c r="L11" s="56">
        <v>3.362E7</v>
      </c>
      <c r="M11" s="56">
        <v>0.0</v>
      </c>
      <c r="N11" s="56">
        <v>3.358E7</v>
      </c>
      <c r="O11" s="56">
        <f t="shared" si="4"/>
        <v>67200000</v>
      </c>
      <c r="P11" s="56">
        <v>0.0</v>
      </c>
      <c r="Q11" s="50">
        <f>FEBRUARI!E17-R11-S11</f>
        <v>0</v>
      </c>
      <c r="R11" s="50"/>
      <c r="S11" s="50">
        <v>2.124E7</v>
      </c>
      <c r="T11" s="64">
        <f t="shared" si="5"/>
        <v>21240000</v>
      </c>
      <c r="U11" s="50"/>
      <c r="V11" s="114">
        <v>2.84E7</v>
      </c>
      <c r="W11" s="197">
        <v>9900000.0</v>
      </c>
      <c r="X11" s="197"/>
      <c r="Y11" s="202">
        <f t="shared" si="6"/>
        <v>38300000</v>
      </c>
      <c r="Z11" s="164"/>
      <c r="AA11" s="164">
        <v>3440000.0</v>
      </c>
      <c r="AB11" s="73">
        <v>4560000.0</v>
      </c>
      <c r="AC11" s="73"/>
      <c r="AD11" s="64">
        <f t="shared" si="7"/>
        <v>8000000</v>
      </c>
      <c r="AE11" s="73"/>
      <c r="AF11" s="73">
        <f>+FEBRUARI!H17-AG11-AH11-AJ11</f>
        <v>26200000</v>
      </c>
      <c r="AG11" s="50">
        <v>2.125E7</v>
      </c>
      <c r="AH11" s="104">
        <v>0.0</v>
      </c>
      <c r="AI11" s="64">
        <f t="shared" si="8"/>
        <v>47450000</v>
      </c>
      <c r="AJ11" s="50">
        <v>0.0</v>
      </c>
      <c r="AK11" s="268">
        <v>9200000.0</v>
      </c>
      <c r="AL11" s="82">
        <v>0.0</v>
      </c>
      <c r="AM11" s="73">
        <v>0.0</v>
      </c>
      <c r="AN11" s="64">
        <f t="shared" si="9"/>
        <v>9200000</v>
      </c>
      <c r="AO11" s="82"/>
      <c r="AP11" s="73"/>
      <c r="AQ11" s="83"/>
      <c r="AR11" s="83">
        <v>1.68E7</v>
      </c>
      <c r="AS11" s="64">
        <f t="shared" si="10"/>
        <v>16800000</v>
      </c>
      <c r="AT11" s="84"/>
      <c r="AU11" s="86">
        <f t="shared" ref="AU11:AW11" si="19">SUM(B11,G11,L11,Q11,V11,AA11,AF11,AK11,AP11)</f>
        <v>148835000</v>
      </c>
      <c r="AV11" s="86">
        <f t="shared" si="19"/>
        <v>48810000</v>
      </c>
      <c r="AW11" s="86">
        <f t="shared" si="19"/>
        <v>78370000</v>
      </c>
      <c r="AX11" s="86">
        <f t="shared" si="12"/>
        <v>276015000</v>
      </c>
      <c r="AY11" s="86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</row>
    <row r="12" ht="14.25" customHeight="1">
      <c r="A12" s="44">
        <v>46063.0</v>
      </c>
      <c r="B12" s="256">
        <v>3.67E7</v>
      </c>
      <c r="C12" s="50"/>
      <c r="D12" s="50">
        <v>1.0E7</v>
      </c>
      <c r="E12" s="64">
        <f t="shared" si="2"/>
        <v>46700000</v>
      </c>
      <c r="F12" s="64"/>
      <c r="G12" s="64">
        <v>6.0385E7</v>
      </c>
      <c r="H12" s="64"/>
      <c r="I12" s="64"/>
      <c r="J12" s="64">
        <f t="shared" si="3"/>
        <v>60385000</v>
      </c>
      <c r="K12" s="50"/>
      <c r="L12" s="56">
        <v>5900000.0</v>
      </c>
      <c r="M12" s="56">
        <v>0.0</v>
      </c>
      <c r="N12" s="56">
        <v>7470000.0</v>
      </c>
      <c r="O12" s="56">
        <f t="shared" si="4"/>
        <v>13370000</v>
      </c>
      <c r="P12" s="56">
        <v>0.0</v>
      </c>
      <c r="Q12" s="50">
        <f>FEBRUARI!E18-R12-S12</f>
        <v>16920000</v>
      </c>
      <c r="R12" s="50"/>
      <c r="S12" s="50">
        <v>1.55E7</v>
      </c>
      <c r="T12" s="64">
        <f t="shared" si="5"/>
        <v>32420000</v>
      </c>
      <c r="U12" s="50"/>
      <c r="V12" s="114">
        <v>2.6E7</v>
      </c>
      <c r="W12" s="114">
        <v>6000000.0</v>
      </c>
      <c r="X12" s="114"/>
      <c r="Y12" s="202">
        <f t="shared" si="6"/>
        <v>32000000</v>
      </c>
      <c r="Z12" s="73"/>
      <c r="AA12" s="164">
        <v>2370000.0</v>
      </c>
      <c r="AB12" s="73">
        <v>9440000.0</v>
      </c>
      <c r="AC12" s="73"/>
      <c r="AD12" s="64">
        <f t="shared" si="7"/>
        <v>11810000</v>
      </c>
      <c r="AE12" s="73"/>
      <c r="AF12" s="73">
        <f>+FEBRUARI!H18-AG12-AH12-AJ12</f>
        <v>0</v>
      </c>
      <c r="AG12" s="50">
        <v>0.0</v>
      </c>
      <c r="AH12" s="50">
        <v>1.345E7</v>
      </c>
      <c r="AI12" s="64">
        <f t="shared" si="8"/>
        <v>13450000</v>
      </c>
      <c r="AJ12" s="50">
        <v>0.0</v>
      </c>
      <c r="AK12" s="50">
        <v>0.0</v>
      </c>
      <c r="AL12" s="82">
        <v>0.0</v>
      </c>
      <c r="AM12" s="73">
        <v>0.0</v>
      </c>
      <c r="AN12" s="64">
        <f t="shared" si="9"/>
        <v>0</v>
      </c>
      <c r="AO12" s="82">
        <v>0.0</v>
      </c>
      <c r="AP12" s="182">
        <v>7500000.0</v>
      </c>
      <c r="AQ12" s="83">
        <v>0.0</v>
      </c>
      <c r="AR12" s="83">
        <v>4425000.0</v>
      </c>
      <c r="AS12" s="64">
        <f t="shared" si="10"/>
        <v>11925000</v>
      </c>
      <c r="AT12" s="84"/>
      <c r="AU12" s="86">
        <f t="shared" ref="AU12:AW12" si="20">SUM(B12,G12,L12,Q12,V12,AA12,AF12,AK12,AP12)</f>
        <v>155775000</v>
      </c>
      <c r="AV12" s="86">
        <f t="shared" si="20"/>
        <v>15440000</v>
      </c>
      <c r="AW12" s="86">
        <f t="shared" si="20"/>
        <v>50845000</v>
      </c>
      <c r="AX12" s="86">
        <f t="shared" si="12"/>
        <v>222060000</v>
      </c>
      <c r="AY12" s="86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</row>
    <row r="13" ht="14.25" customHeight="1">
      <c r="A13" s="44">
        <v>46064.0</v>
      </c>
      <c r="B13" s="256"/>
      <c r="C13" s="50"/>
      <c r="D13" s="50">
        <v>1.5E7</v>
      </c>
      <c r="E13" s="64">
        <f t="shared" si="2"/>
        <v>15000000</v>
      </c>
      <c r="F13" s="64"/>
      <c r="G13" s="64">
        <v>2.762E7</v>
      </c>
      <c r="H13" s="64"/>
      <c r="I13" s="64"/>
      <c r="J13" s="64">
        <f t="shared" si="3"/>
        <v>27620000</v>
      </c>
      <c r="K13" s="50"/>
      <c r="L13" s="56">
        <v>2.7E7</v>
      </c>
      <c r="M13" s="56">
        <v>1.295E7</v>
      </c>
      <c r="N13" s="56">
        <v>0.0</v>
      </c>
      <c r="O13" s="56">
        <f t="shared" si="4"/>
        <v>39950000</v>
      </c>
      <c r="P13" s="56">
        <v>0.0</v>
      </c>
      <c r="Q13" s="50">
        <f>FEBRUARI!E19-R13-S13</f>
        <v>5900000</v>
      </c>
      <c r="R13" s="50"/>
      <c r="S13" s="50">
        <v>1.4805E7</v>
      </c>
      <c r="T13" s="64">
        <f t="shared" si="5"/>
        <v>20705000</v>
      </c>
      <c r="U13" s="50"/>
      <c r="V13" s="114">
        <v>3.515E7</v>
      </c>
      <c r="W13" s="114"/>
      <c r="X13" s="114">
        <v>1.889E7</v>
      </c>
      <c r="Y13" s="202">
        <f t="shared" si="6"/>
        <v>54040000</v>
      </c>
      <c r="Z13" s="73"/>
      <c r="AA13" s="73">
        <v>1.7346E7</v>
      </c>
      <c r="AB13" s="73">
        <v>7080000.0</v>
      </c>
      <c r="AC13" s="73"/>
      <c r="AD13" s="64">
        <f t="shared" si="7"/>
        <v>24426000</v>
      </c>
      <c r="AE13" s="73"/>
      <c r="AF13" s="73">
        <f>+FEBRUARI!H19-AG13-AH13-AJ13</f>
        <v>0</v>
      </c>
      <c r="AG13" s="50">
        <v>6100000.0</v>
      </c>
      <c r="AH13" s="50">
        <v>0.0</v>
      </c>
      <c r="AI13" s="64">
        <f t="shared" si="8"/>
        <v>6100000</v>
      </c>
      <c r="AJ13" s="50">
        <v>0.0</v>
      </c>
      <c r="AK13" s="50">
        <v>0.0</v>
      </c>
      <c r="AL13" s="82">
        <v>0.0</v>
      </c>
      <c r="AM13" s="73">
        <v>1.81E7</v>
      </c>
      <c r="AN13" s="64">
        <f t="shared" si="9"/>
        <v>18100000</v>
      </c>
      <c r="AO13" s="82"/>
      <c r="AP13" s="182">
        <v>1.04E7</v>
      </c>
      <c r="AQ13" s="83"/>
      <c r="AR13" s="83">
        <v>1.69E7</v>
      </c>
      <c r="AS13" s="64">
        <f t="shared" si="10"/>
        <v>27300000</v>
      </c>
      <c r="AT13" s="84"/>
      <c r="AU13" s="86">
        <f t="shared" ref="AU13:AW13" si="21">SUM(B13,G13,L13,Q13,V13,AA13,AF13,AK13,AP13)</f>
        <v>123416000</v>
      </c>
      <c r="AV13" s="86">
        <f t="shared" si="21"/>
        <v>26130000</v>
      </c>
      <c r="AW13" s="86">
        <f t="shared" si="21"/>
        <v>83695000</v>
      </c>
      <c r="AX13" s="86">
        <f t="shared" si="12"/>
        <v>233241000</v>
      </c>
      <c r="AY13" s="86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</row>
    <row r="14" ht="14.25" customHeight="1">
      <c r="A14" s="44">
        <v>46065.0</v>
      </c>
      <c r="B14" s="50"/>
      <c r="C14" s="50"/>
      <c r="D14" s="50">
        <v>2.755E7</v>
      </c>
      <c r="E14" s="64">
        <f t="shared" si="2"/>
        <v>27550000</v>
      </c>
      <c r="F14" s="64"/>
      <c r="G14" s="64"/>
      <c r="H14" s="64"/>
      <c r="I14" s="64"/>
      <c r="J14" s="64">
        <f t="shared" si="3"/>
        <v>0</v>
      </c>
      <c r="K14" s="50"/>
      <c r="L14" s="56">
        <v>6500000.0</v>
      </c>
      <c r="M14" s="56">
        <v>1.07E7</v>
      </c>
      <c r="N14" s="94"/>
      <c r="O14" s="56">
        <f t="shared" si="4"/>
        <v>17200000</v>
      </c>
      <c r="P14" s="56">
        <v>0.0</v>
      </c>
      <c r="Q14" s="50">
        <f>FEBRUARI!E20-R14-S14</f>
        <v>13000000</v>
      </c>
      <c r="R14" s="50"/>
      <c r="S14" s="50">
        <v>7100000.0</v>
      </c>
      <c r="T14" s="64">
        <f t="shared" si="5"/>
        <v>20100000</v>
      </c>
      <c r="U14" s="50"/>
      <c r="V14" s="114">
        <v>2.847E7</v>
      </c>
      <c r="W14" s="114">
        <v>1.51E7</v>
      </c>
      <c r="X14" s="114"/>
      <c r="Y14" s="202">
        <f t="shared" si="6"/>
        <v>43570000</v>
      </c>
      <c r="Z14" s="73"/>
      <c r="AA14" s="73" t="s">
        <v>27</v>
      </c>
      <c r="AB14" s="73">
        <v>7080000.0</v>
      </c>
      <c r="AC14" s="73">
        <v>7200000.0</v>
      </c>
      <c r="AD14" s="64">
        <f t="shared" si="7"/>
        <v>14280000</v>
      </c>
      <c r="AE14" s="73"/>
      <c r="AF14" s="73">
        <f>+FEBRUARI!H20-AG14-AH14-AJ14</f>
        <v>6100000</v>
      </c>
      <c r="AG14" s="146">
        <v>0.0</v>
      </c>
      <c r="AH14" s="146">
        <v>1.1E7</v>
      </c>
      <c r="AI14" s="64">
        <f t="shared" si="8"/>
        <v>17100000</v>
      </c>
      <c r="AJ14" s="146">
        <v>0.0</v>
      </c>
      <c r="AK14" s="268"/>
      <c r="AL14" s="82"/>
      <c r="AM14" s="73"/>
      <c r="AN14" s="64">
        <f t="shared" si="9"/>
        <v>0</v>
      </c>
      <c r="AO14" s="82"/>
      <c r="AP14" s="182">
        <v>8800000.0</v>
      </c>
      <c r="AQ14" s="83"/>
      <c r="AR14" s="83">
        <v>6500000.0</v>
      </c>
      <c r="AS14" s="64">
        <f t="shared" si="10"/>
        <v>15300000</v>
      </c>
      <c r="AT14" s="84"/>
      <c r="AU14" s="86">
        <f t="shared" ref="AU14:AW14" si="22">SUM(B14,G14,L14,Q14,V14,AA14,AF14,AK14,AP14)</f>
        <v>62870000</v>
      </c>
      <c r="AV14" s="86">
        <f t="shared" si="22"/>
        <v>32880000</v>
      </c>
      <c r="AW14" s="86">
        <f t="shared" si="22"/>
        <v>59350000</v>
      </c>
      <c r="AX14" s="86">
        <f t="shared" si="12"/>
        <v>155100000</v>
      </c>
      <c r="AY14" s="86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</row>
    <row r="15" ht="14.25" customHeight="1">
      <c r="A15" s="44">
        <v>46066.0</v>
      </c>
      <c r="B15" s="50">
        <v>1.912E7</v>
      </c>
      <c r="C15" s="50"/>
      <c r="D15" s="50">
        <v>1.81E7</v>
      </c>
      <c r="E15" s="64">
        <f t="shared" si="2"/>
        <v>37220000</v>
      </c>
      <c r="F15" s="64"/>
      <c r="G15" s="67">
        <v>1.296E7</v>
      </c>
      <c r="H15" s="64"/>
      <c r="I15" s="64"/>
      <c r="J15" s="64">
        <f t="shared" si="3"/>
        <v>12960000</v>
      </c>
      <c r="K15" s="50"/>
      <c r="L15" s="56">
        <v>1.94792E7</v>
      </c>
      <c r="M15" s="56">
        <v>0.0</v>
      </c>
      <c r="N15" s="56">
        <v>1.369E7</v>
      </c>
      <c r="O15" s="56">
        <f t="shared" si="4"/>
        <v>33169200</v>
      </c>
      <c r="P15" s="56">
        <v>0.0</v>
      </c>
      <c r="Q15" s="50">
        <f>FEBRUARI!E21-R15-S15</f>
        <v>50200000</v>
      </c>
      <c r="R15" s="122"/>
      <c r="S15" s="122">
        <v>5900000.0</v>
      </c>
      <c r="T15" s="64">
        <f t="shared" si="5"/>
        <v>56100000</v>
      </c>
      <c r="U15" s="122"/>
      <c r="V15" s="201">
        <v>4.116E7</v>
      </c>
      <c r="W15" s="114"/>
      <c r="X15" s="114"/>
      <c r="Y15" s="202">
        <f t="shared" si="6"/>
        <v>41160000</v>
      </c>
      <c r="Z15" s="98"/>
      <c r="AA15" s="67">
        <v>1.007E7</v>
      </c>
      <c r="AB15" s="73"/>
      <c r="AC15" s="73"/>
      <c r="AD15" s="64">
        <f t="shared" si="7"/>
        <v>10070000</v>
      </c>
      <c r="AE15" s="73"/>
      <c r="AF15" s="73">
        <f>+FEBRUARI!H21-AG15-AH15-AJ15</f>
        <v>0</v>
      </c>
      <c r="AG15" s="50">
        <v>0.0</v>
      </c>
      <c r="AH15" s="50">
        <v>0.0</v>
      </c>
      <c r="AI15" s="64">
        <f t="shared" si="8"/>
        <v>0</v>
      </c>
      <c r="AJ15" s="50">
        <v>0.0</v>
      </c>
      <c r="AK15" s="50"/>
      <c r="AL15" s="82"/>
      <c r="AM15" s="73">
        <v>1.15E7</v>
      </c>
      <c r="AN15" s="64">
        <f t="shared" si="9"/>
        <v>11500000</v>
      </c>
      <c r="AO15" s="82"/>
      <c r="AP15" s="185"/>
      <c r="AQ15" s="83"/>
      <c r="AR15" s="83">
        <v>1.24E7</v>
      </c>
      <c r="AS15" s="64">
        <f t="shared" si="10"/>
        <v>12400000</v>
      </c>
      <c r="AT15" s="84"/>
      <c r="AU15" s="86">
        <f t="shared" ref="AU15:AW15" si="23">SUM(B15,G15,L15,Q15,V15,AA15,AF15,AK15,AP15)</f>
        <v>152989200</v>
      </c>
      <c r="AV15" s="86">
        <f t="shared" si="23"/>
        <v>0</v>
      </c>
      <c r="AW15" s="86">
        <f t="shared" si="23"/>
        <v>61590000</v>
      </c>
      <c r="AX15" s="86">
        <f t="shared" si="12"/>
        <v>214579200</v>
      </c>
      <c r="AY15" s="86"/>
      <c r="AZ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</row>
    <row r="16" ht="14.25" customHeight="1">
      <c r="A16" s="44">
        <v>46067.0</v>
      </c>
      <c r="B16" s="50">
        <v>6.442E7</v>
      </c>
      <c r="C16" s="50">
        <v>2.85E7</v>
      </c>
      <c r="D16" s="50">
        <v>1.188E7</v>
      </c>
      <c r="E16" s="64">
        <f t="shared" si="2"/>
        <v>104800000</v>
      </c>
      <c r="F16" s="64"/>
      <c r="G16" s="67">
        <v>4.1465E7</v>
      </c>
      <c r="H16" s="64"/>
      <c r="I16" s="64"/>
      <c r="J16" s="64">
        <f t="shared" si="3"/>
        <v>41465000</v>
      </c>
      <c r="K16" s="50"/>
      <c r="L16" s="56">
        <v>3.395E7</v>
      </c>
      <c r="M16" s="56">
        <v>1.36E7</v>
      </c>
      <c r="N16" s="56">
        <v>4.39E7</v>
      </c>
      <c r="O16" s="56">
        <f t="shared" si="4"/>
        <v>91450000</v>
      </c>
      <c r="P16" s="56">
        <v>0.0</v>
      </c>
      <c r="Q16" s="50">
        <f>FEBRUARI!E22-R16-S16</f>
        <v>57180000</v>
      </c>
      <c r="R16" s="50"/>
      <c r="S16" s="50">
        <v>4.053E7</v>
      </c>
      <c r="T16" s="64">
        <f t="shared" si="5"/>
        <v>97710000</v>
      </c>
      <c r="U16" s="50"/>
      <c r="V16" s="114">
        <v>5.474E7</v>
      </c>
      <c r="W16" s="114">
        <v>6120000.0</v>
      </c>
      <c r="X16" s="114"/>
      <c r="Y16" s="202">
        <f t="shared" si="6"/>
        <v>60860000</v>
      </c>
      <c r="Z16" s="114"/>
      <c r="AA16" s="114">
        <v>3425000.0</v>
      </c>
      <c r="AB16" s="73">
        <v>2360000.0</v>
      </c>
      <c r="AC16" s="73"/>
      <c r="AD16" s="64">
        <f t="shared" si="7"/>
        <v>5785000</v>
      </c>
      <c r="AE16" s="73"/>
      <c r="AF16" s="73">
        <f>+FEBRUARI!H22-AG16-AH16-AJ16</f>
        <v>15200000</v>
      </c>
      <c r="AG16" s="146">
        <v>1.852E7</v>
      </c>
      <c r="AH16" s="146">
        <v>0.0</v>
      </c>
      <c r="AI16" s="64">
        <f t="shared" si="8"/>
        <v>33720000</v>
      </c>
      <c r="AJ16" s="146">
        <v>0.0</v>
      </c>
      <c r="AK16" s="146">
        <v>3.104E7</v>
      </c>
      <c r="AL16" s="82"/>
      <c r="AM16" s="73">
        <v>1.47E7</v>
      </c>
      <c r="AN16" s="64">
        <f t="shared" si="9"/>
        <v>45740000</v>
      </c>
      <c r="AO16" s="82">
        <v>0.0</v>
      </c>
      <c r="AP16" s="182">
        <v>1.12E7</v>
      </c>
      <c r="AQ16" s="83">
        <v>0.0</v>
      </c>
      <c r="AR16" s="83">
        <v>3825000.0</v>
      </c>
      <c r="AS16" s="64">
        <f t="shared" si="10"/>
        <v>15025000</v>
      </c>
      <c r="AT16" s="84"/>
      <c r="AU16" s="86">
        <f t="shared" ref="AU16:AW16" si="24">SUM(B16,G16,L16,Q16,V16,AA16,AF16,AK16,AP16)</f>
        <v>312620000</v>
      </c>
      <c r="AV16" s="86">
        <f t="shared" si="24"/>
        <v>69100000</v>
      </c>
      <c r="AW16" s="86">
        <f t="shared" si="24"/>
        <v>114835000</v>
      </c>
      <c r="AX16" s="86">
        <f t="shared" si="12"/>
        <v>496555000</v>
      </c>
      <c r="AY16" s="86"/>
      <c r="AZ16" s="284"/>
      <c r="BA16" s="284"/>
      <c r="BB16" s="284"/>
      <c r="BC16" s="284"/>
      <c r="BD16" s="284"/>
      <c r="BE16" s="284"/>
      <c r="BF16" s="284"/>
      <c r="BG16" s="284"/>
      <c r="BH16" s="284"/>
      <c r="BI16" s="284"/>
      <c r="BJ16" s="284"/>
      <c r="BK16" s="284"/>
    </row>
    <row r="17" ht="14.25" customHeight="1">
      <c r="A17" s="44">
        <v>46068.0</v>
      </c>
      <c r="B17" s="50">
        <v>6.4E7</v>
      </c>
      <c r="C17" s="50">
        <v>2.135E7</v>
      </c>
      <c r="D17" s="50"/>
      <c r="E17" s="64">
        <f t="shared" si="2"/>
        <v>85350000</v>
      </c>
      <c r="F17" s="64"/>
      <c r="G17" s="65">
        <v>0.0</v>
      </c>
      <c r="H17" s="64"/>
      <c r="I17" s="64"/>
      <c r="J17" s="64">
        <f t="shared" si="3"/>
        <v>0</v>
      </c>
      <c r="K17" s="50"/>
      <c r="L17" s="56">
        <v>1.8E7</v>
      </c>
      <c r="M17" s="94">
        <v>1.42E7</v>
      </c>
      <c r="N17" s="94">
        <v>1.658E7</v>
      </c>
      <c r="O17" s="56">
        <f t="shared" si="4"/>
        <v>48780000</v>
      </c>
      <c r="P17" s="94"/>
      <c r="Q17" s="50">
        <f>FEBRUARI!E23-R17-S17</f>
        <v>111310000</v>
      </c>
      <c r="R17" s="50">
        <v>7200000.0</v>
      </c>
      <c r="S17" s="50">
        <v>4.56E7</v>
      </c>
      <c r="T17" s="64">
        <f t="shared" si="5"/>
        <v>164110000</v>
      </c>
      <c r="U17" s="50"/>
      <c r="V17" s="114">
        <v>1.044E7</v>
      </c>
      <c r="W17" s="114">
        <v>1.96E7</v>
      </c>
      <c r="X17" s="114"/>
      <c r="Y17" s="202">
        <f t="shared" si="6"/>
        <v>30040000</v>
      </c>
      <c r="Z17" s="73"/>
      <c r="AA17" s="73">
        <v>2.1876E7</v>
      </c>
      <c r="AB17" s="73"/>
      <c r="AC17" s="73"/>
      <c r="AD17" s="64">
        <f t="shared" si="7"/>
        <v>21876000</v>
      </c>
      <c r="AE17" s="73"/>
      <c r="AF17" s="73">
        <f>+FEBRUARI!H23-AG17-AH17-AJ17</f>
        <v>31360000</v>
      </c>
      <c r="AG17" s="146">
        <v>1.19E7</v>
      </c>
      <c r="AH17" s="146">
        <v>3.31E7</v>
      </c>
      <c r="AI17" s="64">
        <f t="shared" si="8"/>
        <v>76360000</v>
      </c>
      <c r="AJ17" s="146">
        <v>0.0</v>
      </c>
      <c r="AK17" s="146"/>
      <c r="AL17" s="82"/>
      <c r="AM17" s="73">
        <v>4500000.0</v>
      </c>
      <c r="AN17" s="64">
        <f t="shared" si="9"/>
        <v>4500000</v>
      </c>
      <c r="AO17" s="73">
        <v>0.0</v>
      </c>
      <c r="AP17" s="50">
        <v>3.415E7</v>
      </c>
      <c r="AQ17" s="83">
        <v>0.0</v>
      </c>
      <c r="AR17" s="83">
        <v>1.15E7</v>
      </c>
      <c r="AS17" s="64">
        <f t="shared" si="10"/>
        <v>45650000</v>
      </c>
      <c r="AT17" s="84"/>
      <c r="AU17" s="86">
        <f t="shared" ref="AU17:AW17" si="25">SUM(B17,G17,L17,Q17,V17,AA17,AF17,AK17,AP17)</f>
        <v>291136000</v>
      </c>
      <c r="AV17" s="86">
        <f t="shared" si="25"/>
        <v>74250000</v>
      </c>
      <c r="AW17" s="86">
        <f t="shared" si="25"/>
        <v>111280000</v>
      </c>
      <c r="AX17" s="86">
        <f t="shared" si="12"/>
        <v>476666000</v>
      </c>
      <c r="AY17" s="86"/>
      <c r="AZ17" s="287"/>
      <c r="BA17" s="287"/>
      <c r="BB17" s="287"/>
      <c r="BC17" s="287"/>
      <c r="BD17" s="287"/>
      <c r="BE17" s="287"/>
      <c r="BF17" s="287"/>
      <c r="BG17" s="287"/>
      <c r="BH17" s="287"/>
      <c r="BI17" s="287"/>
      <c r="BJ17" s="287"/>
      <c r="BK17" s="287"/>
    </row>
    <row r="18" ht="14.25" customHeight="1">
      <c r="A18" s="44">
        <v>46069.0</v>
      </c>
      <c r="B18" s="50">
        <v>1.22E7</v>
      </c>
      <c r="C18" s="50"/>
      <c r="D18" s="50">
        <v>1.101E7</v>
      </c>
      <c r="E18" s="64">
        <f t="shared" si="2"/>
        <v>23210000</v>
      </c>
      <c r="F18" s="64"/>
      <c r="G18" s="65">
        <v>4.092E7</v>
      </c>
      <c r="H18" s="299"/>
      <c r="I18" s="286"/>
      <c r="J18" s="64">
        <f t="shared" si="3"/>
        <v>40920000</v>
      </c>
      <c r="K18" s="50"/>
      <c r="L18" s="56">
        <v>2.602E7</v>
      </c>
      <c r="M18" s="94">
        <v>3.537E7</v>
      </c>
      <c r="N18" s="94">
        <v>0.0</v>
      </c>
      <c r="O18" s="56">
        <f t="shared" si="4"/>
        <v>61390000</v>
      </c>
      <c r="P18" s="94"/>
      <c r="Q18" s="50">
        <f>FEBRUARI!E24-R18-S18</f>
        <v>34720000</v>
      </c>
      <c r="R18" s="50"/>
      <c r="S18" s="50">
        <v>0.0</v>
      </c>
      <c r="T18" s="64">
        <f t="shared" si="5"/>
        <v>34720000</v>
      </c>
      <c r="U18" s="50"/>
      <c r="V18" s="114">
        <v>3.27E7</v>
      </c>
      <c r="W18" s="114">
        <v>1.96E7</v>
      </c>
      <c r="X18" s="114">
        <v>1.15E7</v>
      </c>
      <c r="Y18" s="202">
        <f t="shared" si="6"/>
        <v>63800000</v>
      </c>
      <c r="Z18" s="73"/>
      <c r="AA18" s="73">
        <v>9120000.0</v>
      </c>
      <c r="AB18" s="73">
        <v>2500000.0</v>
      </c>
      <c r="AC18" s="73"/>
      <c r="AD18" s="64">
        <f t="shared" si="7"/>
        <v>11620000</v>
      </c>
      <c r="AE18" s="73"/>
      <c r="AF18" s="73">
        <f>+FEBRUARI!H24-AG18-AH18-AJ18</f>
        <v>0</v>
      </c>
      <c r="AG18" s="101">
        <v>1.22E7</v>
      </c>
      <c r="AH18" s="101">
        <v>0.0</v>
      </c>
      <c r="AI18" s="64">
        <f t="shared" si="8"/>
        <v>12200000</v>
      </c>
      <c r="AJ18" s="101">
        <v>0.0</v>
      </c>
      <c r="AK18" s="101">
        <v>0.0</v>
      </c>
      <c r="AL18" s="82">
        <v>0.0</v>
      </c>
      <c r="AM18" s="73">
        <v>1.375E7</v>
      </c>
      <c r="AN18" s="64">
        <f t="shared" si="9"/>
        <v>13750000</v>
      </c>
      <c r="AO18" s="73"/>
      <c r="AP18" s="103">
        <v>0.0</v>
      </c>
      <c r="AQ18" s="190">
        <v>1.12E7</v>
      </c>
      <c r="AR18" s="190">
        <v>2.676E7</v>
      </c>
      <c r="AS18" s="64">
        <f t="shared" si="10"/>
        <v>37960000</v>
      </c>
      <c r="AT18" s="191"/>
      <c r="AU18" s="86">
        <f t="shared" ref="AU18:AW18" si="26">SUM(B18,G18,L18,Q18,V18,AA18,AF18,AK18,AP18)</f>
        <v>155680000</v>
      </c>
      <c r="AV18" s="86">
        <f t="shared" si="26"/>
        <v>80870000</v>
      </c>
      <c r="AW18" s="86">
        <f t="shared" si="26"/>
        <v>63020000</v>
      </c>
      <c r="AX18" s="86">
        <f t="shared" si="12"/>
        <v>299570000</v>
      </c>
      <c r="AY18" s="86"/>
      <c r="BA18" s="287"/>
      <c r="BB18" s="287"/>
      <c r="BC18" s="287"/>
      <c r="BD18" s="287"/>
      <c r="BE18" s="287"/>
      <c r="BF18" s="287"/>
      <c r="BG18" s="287"/>
      <c r="BH18" s="287"/>
      <c r="BI18" s="287"/>
      <c r="BJ18" s="287"/>
      <c r="BK18" s="287"/>
    </row>
    <row r="19" ht="14.25" customHeight="1">
      <c r="A19" s="44">
        <v>46070.0</v>
      </c>
      <c r="B19" s="256">
        <f>82980000-D19</f>
        <v>49420000</v>
      </c>
      <c r="C19" s="50"/>
      <c r="D19" s="50">
        <v>3.356E7</v>
      </c>
      <c r="E19" s="64">
        <f t="shared" si="2"/>
        <v>82980000</v>
      </c>
      <c r="F19" s="64"/>
      <c r="G19" s="65">
        <v>1.8625E7</v>
      </c>
      <c r="H19" s="64">
        <v>8300000.0</v>
      </c>
      <c r="I19" s="64"/>
      <c r="J19" s="64">
        <f t="shared" si="3"/>
        <v>26925000</v>
      </c>
      <c r="L19" s="56">
        <v>4.076E7</v>
      </c>
      <c r="M19" s="94">
        <v>0.0</v>
      </c>
      <c r="N19" s="94">
        <v>1.182E7</v>
      </c>
      <c r="O19" s="56">
        <f t="shared" si="4"/>
        <v>52580000</v>
      </c>
      <c r="P19" s="192"/>
      <c r="Q19" s="50">
        <f>FEBRUARI!E25-R19-S19</f>
        <v>65350000</v>
      </c>
      <c r="R19" s="50"/>
      <c r="S19" s="50">
        <v>2.64E7</v>
      </c>
      <c r="T19" s="64">
        <f t="shared" si="5"/>
        <v>91750000</v>
      </c>
      <c r="U19" s="50"/>
      <c r="V19" s="114">
        <v>1.602E7</v>
      </c>
      <c r="W19" s="114"/>
      <c r="X19" s="114">
        <v>2520000.0</v>
      </c>
      <c r="Y19" s="202">
        <f t="shared" si="6"/>
        <v>18540000</v>
      </c>
      <c r="Z19" s="73"/>
      <c r="AA19" s="73">
        <v>1.0315E7</v>
      </c>
      <c r="AB19" s="73"/>
      <c r="AC19" s="73"/>
      <c r="AD19" s="64">
        <f t="shared" si="7"/>
        <v>10315000</v>
      </c>
      <c r="AE19" s="73"/>
      <c r="AF19" s="73">
        <f>+FEBRUARI!H25-AG19-AH19-AJ19</f>
        <v>8000000</v>
      </c>
      <c r="AG19" s="50">
        <v>0.0</v>
      </c>
      <c r="AH19" s="50">
        <v>3.295E7</v>
      </c>
      <c r="AI19" s="64">
        <f t="shared" si="8"/>
        <v>40950000</v>
      </c>
      <c r="AJ19" s="50">
        <v>0.0</v>
      </c>
      <c r="AK19" s="50"/>
      <c r="AL19" s="82"/>
      <c r="AM19" s="73"/>
      <c r="AN19" s="64">
        <f t="shared" si="9"/>
        <v>0</v>
      </c>
      <c r="AO19" s="73" t="s">
        <v>27</v>
      </c>
      <c r="AP19" s="103">
        <v>1.888E7</v>
      </c>
      <c r="AQ19" s="190">
        <v>0.0</v>
      </c>
      <c r="AR19" s="190">
        <v>0.0</v>
      </c>
      <c r="AS19" s="64">
        <f t="shared" si="10"/>
        <v>18880000</v>
      </c>
      <c r="AT19" s="191"/>
      <c r="AU19" s="86">
        <f t="shared" ref="AU19:AW19" si="27">SUM(B19,G19,L19,Q19,V19,AA19,AF19,AK19,AP19)</f>
        <v>227370000</v>
      </c>
      <c r="AV19" s="86">
        <f t="shared" si="27"/>
        <v>8300000</v>
      </c>
      <c r="AW19" s="86">
        <f t="shared" si="27"/>
        <v>107250000</v>
      </c>
      <c r="AX19" s="86">
        <f t="shared" si="12"/>
        <v>342920000</v>
      </c>
      <c r="AY19" s="86"/>
      <c r="BA19" s="287"/>
      <c r="BB19" s="287"/>
      <c r="BC19" s="287"/>
      <c r="BD19" s="287"/>
      <c r="BE19" s="287"/>
      <c r="BF19" s="287"/>
      <c r="BG19" s="287"/>
      <c r="BH19" s="287"/>
      <c r="BI19" s="287"/>
      <c r="BJ19" s="287"/>
      <c r="BK19" s="287"/>
    </row>
    <row r="20" ht="14.25" customHeight="1">
      <c r="A20" s="44">
        <v>46071.0</v>
      </c>
      <c r="B20" s="50">
        <f>29670000-D20</f>
        <v>6370000</v>
      </c>
      <c r="C20" s="50"/>
      <c r="D20" s="50">
        <v>2.33E7</v>
      </c>
      <c r="E20" s="64">
        <f t="shared" si="2"/>
        <v>29670000</v>
      </c>
      <c r="F20" s="64"/>
      <c r="G20" s="64">
        <v>2.371E7</v>
      </c>
      <c r="H20" s="64">
        <v>2.02E7</v>
      </c>
      <c r="I20" s="64"/>
      <c r="J20" s="64">
        <f t="shared" si="3"/>
        <v>43910000</v>
      </c>
      <c r="K20" s="50"/>
      <c r="L20" s="56">
        <v>3700000.0</v>
      </c>
      <c r="M20" s="94"/>
      <c r="N20" s="94">
        <v>2.91E7</v>
      </c>
      <c r="O20" s="56">
        <f t="shared" si="4"/>
        <v>32800000</v>
      </c>
      <c r="P20" s="94"/>
      <c r="Q20" s="50">
        <f>FEBRUARI!E26-R20-S20</f>
        <v>17500000</v>
      </c>
      <c r="R20" s="50"/>
      <c r="S20" s="50">
        <v>0.0</v>
      </c>
      <c r="T20" s="64">
        <f t="shared" si="5"/>
        <v>17500000</v>
      </c>
      <c r="U20" s="50"/>
      <c r="V20" s="114">
        <v>1.86E7</v>
      </c>
      <c r="W20" s="114">
        <v>2.187E7</v>
      </c>
      <c r="X20" s="114"/>
      <c r="Y20" s="202">
        <f t="shared" si="6"/>
        <v>40470000</v>
      </c>
      <c r="Z20" s="50"/>
      <c r="AA20" s="50">
        <v>2360000.0</v>
      </c>
      <c r="AB20" s="73"/>
      <c r="AC20" s="73"/>
      <c r="AD20" s="64">
        <f t="shared" si="7"/>
        <v>2360000</v>
      </c>
      <c r="AE20" s="73"/>
      <c r="AF20" s="73">
        <f>+FEBRUARI!H26-AG20-AH20-AJ20</f>
        <v>13400000</v>
      </c>
      <c r="AG20" s="101">
        <v>0.0</v>
      </c>
      <c r="AH20" s="101">
        <v>0.0</v>
      </c>
      <c r="AI20" s="64">
        <f t="shared" si="8"/>
        <v>13400000</v>
      </c>
      <c r="AJ20" s="101">
        <v>3900000.0</v>
      </c>
      <c r="AK20" s="101"/>
      <c r="AL20" s="82"/>
      <c r="AM20" s="82">
        <v>5900000.0</v>
      </c>
      <c r="AN20" s="64">
        <f t="shared" si="9"/>
        <v>5900000</v>
      </c>
      <c r="AO20" s="73"/>
      <c r="AP20" s="82">
        <v>0.0</v>
      </c>
      <c r="AQ20" s="190">
        <v>3.4425E7</v>
      </c>
      <c r="AR20" s="190">
        <v>0.0</v>
      </c>
      <c r="AS20" s="64">
        <f t="shared" si="10"/>
        <v>34425000</v>
      </c>
      <c r="AT20" s="191"/>
      <c r="AU20" s="86">
        <f t="shared" ref="AU20:AW20" si="28">SUM(B20,G20,L20,Q20,V20,AA20,AF20,AK20,AP20)</f>
        <v>85640000</v>
      </c>
      <c r="AV20" s="86">
        <f t="shared" si="28"/>
        <v>76495000</v>
      </c>
      <c r="AW20" s="86">
        <f t="shared" si="28"/>
        <v>58300000</v>
      </c>
      <c r="AX20" s="86">
        <f t="shared" si="12"/>
        <v>220435000</v>
      </c>
      <c r="AY20" s="86"/>
      <c r="BA20" s="287"/>
      <c r="BB20" s="287"/>
      <c r="BC20" s="287"/>
      <c r="BD20" s="287"/>
      <c r="BE20" s="287"/>
      <c r="BF20" s="287"/>
      <c r="BG20" s="287"/>
      <c r="BH20" s="287"/>
      <c r="BI20" s="287"/>
      <c r="BJ20" s="287"/>
      <c r="BK20" s="287"/>
    </row>
    <row r="21" ht="14.25" customHeight="1">
      <c r="A21" s="44">
        <v>46072.0</v>
      </c>
      <c r="B21" s="256">
        <v>2.36E7</v>
      </c>
      <c r="C21" s="50"/>
      <c r="D21" s="50"/>
      <c r="E21" s="64">
        <f t="shared" si="2"/>
        <v>23600000</v>
      </c>
      <c r="F21" s="64"/>
      <c r="G21" s="64">
        <v>1.25E7</v>
      </c>
      <c r="H21" s="64"/>
      <c r="I21" s="64">
        <v>1.39E7</v>
      </c>
      <c r="J21" s="64">
        <f t="shared" si="3"/>
        <v>26400000</v>
      </c>
      <c r="K21" s="50"/>
      <c r="L21" s="56">
        <v>1.25E7</v>
      </c>
      <c r="M21" s="94">
        <v>5550000.0</v>
      </c>
      <c r="N21" s="94">
        <v>4.159E7</v>
      </c>
      <c r="O21" s="56">
        <f t="shared" si="4"/>
        <v>59640000</v>
      </c>
      <c r="P21" s="94"/>
      <c r="Q21" s="50">
        <f>FEBRUARI!E27-R21-S21</f>
        <v>18300000</v>
      </c>
      <c r="R21" s="50"/>
      <c r="S21" s="50">
        <v>2.174E7</v>
      </c>
      <c r="T21" s="64">
        <f t="shared" si="5"/>
        <v>40040000</v>
      </c>
      <c r="U21" s="50"/>
      <c r="V21" s="114">
        <v>1.916E7</v>
      </c>
      <c r="W21" s="114"/>
      <c r="X21" s="114"/>
      <c r="Y21" s="202">
        <f t="shared" si="6"/>
        <v>19160000</v>
      </c>
      <c r="Z21" s="73"/>
      <c r="AA21" s="73">
        <v>5250000.0</v>
      </c>
      <c r="AB21" s="73">
        <v>4720000.0</v>
      </c>
      <c r="AC21" s="73"/>
      <c r="AD21" s="64">
        <f t="shared" si="7"/>
        <v>9970000</v>
      </c>
      <c r="AE21" s="73"/>
      <c r="AF21" s="73">
        <f>+FEBRUARI!H27-AG21-AH21-AJ21</f>
        <v>37260000</v>
      </c>
      <c r="AG21" s="146">
        <v>0.0</v>
      </c>
      <c r="AH21" s="146">
        <f>+10400000+12500000</f>
        <v>22900000</v>
      </c>
      <c r="AI21" s="64">
        <f t="shared" si="8"/>
        <v>60160000</v>
      </c>
      <c r="AJ21" s="146">
        <v>0.0</v>
      </c>
      <c r="AK21" s="146">
        <v>8600000.0</v>
      </c>
      <c r="AL21" s="82"/>
      <c r="AM21" s="268">
        <v>1.65E7</v>
      </c>
      <c r="AN21" s="64">
        <f t="shared" si="9"/>
        <v>25100000</v>
      </c>
      <c r="AO21" s="82"/>
      <c r="AP21" s="82">
        <v>2.25E7</v>
      </c>
      <c r="AQ21" s="190">
        <v>0.0</v>
      </c>
      <c r="AR21" s="190">
        <v>0.0</v>
      </c>
      <c r="AS21" s="64">
        <f t="shared" si="10"/>
        <v>22500000</v>
      </c>
      <c r="AT21" s="191"/>
      <c r="AU21" s="86">
        <f t="shared" ref="AU21:AW21" si="29">SUM(B21,G21,L21,Q21,V21,AA21,AF21,AK21,AP21)</f>
        <v>159670000</v>
      </c>
      <c r="AV21" s="86">
        <f t="shared" si="29"/>
        <v>10270000</v>
      </c>
      <c r="AW21" s="86">
        <f t="shared" si="29"/>
        <v>116630000</v>
      </c>
      <c r="AX21" s="86">
        <f t="shared" si="12"/>
        <v>286570000</v>
      </c>
      <c r="AY21" s="86"/>
      <c r="AZ21" s="287"/>
      <c r="BA21" s="287"/>
      <c r="BB21" s="287"/>
      <c r="BC21" s="287"/>
      <c r="BD21" s="287"/>
      <c r="BE21" s="287"/>
      <c r="BF21" s="287"/>
      <c r="BG21" s="287"/>
      <c r="BH21" s="287"/>
      <c r="BI21" s="287"/>
      <c r="BJ21" s="287"/>
      <c r="BK21" s="287"/>
    </row>
    <row r="22" ht="14.25" customHeight="1">
      <c r="A22" s="44">
        <v>46073.0</v>
      </c>
      <c r="B22" s="256">
        <f>12500000-D22</f>
        <v>6600000</v>
      </c>
      <c r="C22" s="50"/>
      <c r="D22" s="50">
        <v>5900000.0</v>
      </c>
      <c r="E22" s="64">
        <f t="shared" si="2"/>
        <v>12500000</v>
      </c>
      <c r="F22" s="64"/>
      <c r="G22" s="64">
        <v>1.25E7</v>
      </c>
      <c r="H22" s="64"/>
      <c r="I22" s="64">
        <v>3500000.0</v>
      </c>
      <c r="J22" s="64">
        <f t="shared" si="3"/>
        <v>16000000</v>
      </c>
      <c r="K22" s="50"/>
      <c r="L22" s="56">
        <v>2.8E7</v>
      </c>
      <c r="M22" s="94"/>
      <c r="N22" s="94">
        <v>8550000.0</v>
      </c>
      <c r="O22" s="56">
        <f t="shared" si="4"/>
        <v>36550000</v>
      </c>
      <c r="P22" s="94"/>
      <c r="Q22" s="50">
        <f>FEBRUARI!E28-R22-S22</f>
        <v>46820000</v>
      </c>
      <c r="R22" s="50"/>
      <c r="S22" s="50">
        <v>1.55E7</v>
      </c>
      <c r="T22" s="64">
        <f t="shared" si="5"/>
        <v>62320000</v>
      </c>
      <c r="U22" s="50"/>
      <c r="V22" s="114">
        <v>2.806E7</v>
      </c>
      <c r="W22" s="201"/>
      <c r="X22" s="201"/>
      <c r="Y22" s="202">
        <f t="shared" si="6"/>
        <v>28060000</v>
      </c>
      <c r="Z22" s="195"/>
      <c r="AA22" s="199">
        <v>6460000.0</v>
      </c>
      <c r="AB22" s="73"/>
      <c r="AC22" s="73"/>
      <c r="AD22" s="64">
        <f t="shared" si="7"/>
        <v>6460000</v>
      </c>
      <c r="AE22" s="73"/>
      <c r="AF22" s="73">
        <v>0.0</v>
      </c>
      <c r="AG22" s="50">
        <v>0.0</v>
      </c>
      <c r="AH22" s="50">
        <v>3900000.0</v>
      </c>
      <c r="AI22" s="64">
        <f t="shared" si="8"/>
        <v>3900000</v>
      </c>
      <c r="AJ22" s="50">
        <v>3900000.0</v>
      </c>
      <c r="AK22" s="50">
        <v>1.76E7</v>
      </c>
      <c r="AL22" s="103"/>
      <c r="AM22" s="103"/>
      <c r="AN22" s="64">
        <f t="shared" si="9"/>
        <v>17600000</v>
      </c>
      <c r="AO22" s="103"/>
      <c r="AP22" s="103">
        <v>1.24E7</v>
      </c>
      <c r="AQ22" s="190"/>
      <c r="AR22" s="190"/>
      <c r="AS22" s="64">
        <f t="shared" si="10"/>
        <v>12400000</v>
      </c>
      <c r="AT22" s="191"/>
      <c r="AU22" s="86">
        <f t="shared" ref="AU22:AW22" si="30">SUM(B22,G22,L22,Q22,V22,AA22,AF22,AK22,AP22)</f>
        <v>158440000</v>
      </c>
      <c r="AV22" s="86">
        <f t="shared" si="30"/>
        <v>0</v>
      </c>
      <c r="AW22" s="86">
        <f t="shared" si="30"/>
        <v>37350000</v>
      </c>
      <c r="AX22" s="86">
        <f t="shared" si="12"/>
        <v>195790000</v>
      </c>
      <c r="AY22" s="86"/>
      <c r="AZ22" s="287"/>
      <c r="BA22" s="287"/>
      <c r="BB22" s="287"/>
      <c r="BC22" s="287"/>
      <c r="BD22" s="287"/>
      <c r="BE22" s="287"/>
      <c r="BF22" s="287"/>
      <c r="BG22" s="287"/>
      <c r="BH22" s="287"/>
      <c r="BI22" s="287"/>
      <c r="BJ22" s="287"/>
      <c r="BK22" s="287"/>
    </row>
    <row r="23" ht="14.25" customHeight="1">
      <c r="A23" s="44">
        <v>46074.0</v>
      </c>
      <c r="B23" s="50">
        <v>1.338E7</v>
      </c>
      <c r="C23" s="50">
        <v>1.4E7</v>
      </c>
      <c r="D23" s="50"/>
      <c r="E23" s="64">
        <f t="shared" si="2"/>
        <v>27380000</v>
      </c>
      <c r="F23" s="64"/>
      <c r="G23" s="64">
        <v>1.44E7</v>
      </c>
      <c r="H23" s="64">
        <v>3375000.0</v>
      </c>
      <c r="I23" s="64"/>
      <c r="J23" s="64">
        <f t="shared" si="3"/>
        <v>17775000</v>
      </c>
      <c r="K23" s="50"/>
      <c r="L23" s="56">
        <v>1.122E7</v>
      </c>
      <c r="M23" s="56"/>
      <c r="N23" s="56">
        <v>5.31E7</v>
      </c>
      <c r="O23" s="56">
        <f t="shared" si="4"/>
        <v>64320000</v>
      </c>
      <c r="P23" s="56"/>
      <c r="Q23" s="50">
        <f>FEBRUARI!E29-R23-S23</f>
        <v>36550000</v>
      </c>
      <c r="R23" s="50"/>
      <c r="S23" s="50">
        <v>2.8E7</v>
      </c>
      <c r="T23" s="64">
        <f t="shared" si="5"/>
        <v>64550000</v>
      </c>
      <c r="U23" s="50"/>
      <c r="V23" s="114">
        <v>1.15E7</v>
      </c>
      <c r="W23" s="114">
        <v>3.254E7</v>
      </c>
      <c r="X23" s="114"/>
      <c r="Y23" s="202">
        <f t="shared" si="6"/>
        <v>44040000</v>
      </c>
      <c r="Z23" s="50"/>
      <c r="AA23" s="65">
        <v>1.2515E7</v>
      </c>
      <c r="AB23" s="73"/>
      <c r="AC23" s="73"/>
      <c r="AD23" s="64">
        <f t="shared" si="7"/>
        <v>12515000</v>
      </c>
      <c r="AE23" s="73"/>
      <c r="AF23" s="73">
        <f>+FEBRUARI!H29-AG23-AH23-AJ23</f>
        <v>40720000</v>
      </c>
      <c r="AG23" s="101">
        <v>1.1E7</v>
      </c>
      <c r="AH23" s="101">
        <v>0.0</v>
      </c>
      <c r="AI23" s="64">
        <f t="shared" si="8"/>
        <v>51720000</v>
      </c>
      <c r="AJ23" s="101">
        <v>0.0</v>
      </c>
      <c r="AK23" s="50">
        <v>6000000.0</v>
      </c>
      <c r="AL23" s="103"/>
      <c r="AM23" s="103"/>
      <c r="AN23" s="64">
        <f t="shared" si="9"/>
        <v>6000000</v>
      </c>
      <c r="AO23" s="103"/>
      <c r="AP23" s="103">
        <v>2.809E7</v>
      </c>
      <c r="AQ23" s="190">
        <v>1.0E7</v>
      </c>
      <c r="AR23" s="300">
        <v>1.288E7</v>
      </c>
      <c r="AS23" s="64">
        <f t="shared" si="10"/>
        <v>50970000</v>
      </c>
      <c r="AT23" s="191"/>
      <c r="AU23" s="86">
        <f t="shared" ref="AU23:AW23" si="31">SUM(B23,G23,L23,Q23,V23,AA23,AF23,AK23,AP23)</f>
        <v>174375000</v>
      </c>
      <c r="AV23" s="86">
        <f t="shared" si="31"/>
        <v>70915000</v>
      </c>
      <c r="AW23" s="86">
        <f t="shared" si="31"/>
        <v>93980000</v>
      </c>
      <c r="AX23" s="86">
        <f t="shared" si="12"/>
        <v>339270000</v>
      </c>
      <c r="AY23" s="86"/>
      <c r="AZ23" s="287"/>
      <c r="BA23" s="287"/>
      <c r="BB23" s="287"/>
      <c r="BC23" s="287"/>
      <c r="BD23" s="287"/>
      <c r="BE23" s="287"/>
      <c r="BF23" s="287"/>
      <c r="BG23" s="287"/>
      <c r="BH23" s="287"/>
      <c r="BI23" s="287"/>
      <c r="BJ23" s="287"/>
      <c r="BK23" s="287"/>
    </row>
    <row r="24" ht="14.25" customHeight="1">
      <c r="A24" s="44">
        <v>46075.0</v>
      </c>
      <c r="B24" s="50">
        <v>2.94E7</v>
      </c>
      <c r="C24" s="50">
        <v>1.56E7</v>
      </c>
      <c r="D24" s="50">
        <v>3.598E7</v>
      </c>
      <c r="E24" s="64">
        <f t="shared" si="2"/>
        <v>80980000</v>
      </c>
      <c r="F24" s="64"/>
      <c r="G24" s="64"/>
      <c r="H24" s="64"/>
      <c r="I24" s="64"/>
      <c r="J24" s="64">
        <f t="shared" si="3"/>
        <v>0</v>
      </c>
      <c r="K24" s="50"/>
      <c r="L24" s="56">
        <v>2.782E7</v>
      </c>
      <c r="M24" s="56">
        <v>1.33E7</v>
      </c>
      <c r="N24" s="56"/>
      <c r="O24" s="56">
        <f t="shared" si="4"/>
        <v>41120000</v>
      </c>
      <c r="P24" s="56"/>
      <c r="Q24" s="50">
        <f>FEBRUARI!E30-R24-S24</f>
        <v>33360000</v>
      </c>
      <c r="R24" s="50"/>
      <c r="S24" s="50">
        <v>0.0</v>
      </c>
      <c r="T24" s="64">
        <f t="shared" si="5"/>
        <v>33360000</v>
      </c>
      <c r="U24" s="50"/>
      <c r="V24" s="202">
        <v>1.83E7</v>
      </c>
      <c r="W24" s="114">
        <v>1.2E7</v>
      </c>
      <c r="X24" s="114">
        <v>1.764E7</v>
      </c>
      <c r="Y24" s="202">
        <f t="shared" si="6"/>
        <v>47940000</v>
      </c>
      <c r="Z24" s="73"/>
      <c r="AA24" s="50">
        <v>1.2325E7</v>
      </c>
      <c r="AB24" s="50"/>
      <c r="AC24" s="73"/>
      <c r="AD24" s="64">
        <f t="shared" si="7"/>
        <v>12325000</v>
      </c>
      <c r="AE24" s="73"/>
      <c r="AF24" s="73">
        <f>+FEBRUARI!H30-AG24-AH24-AJ24</f>
        <v>14000000</v>
      </c>
      <c r="AG24" s="50">
        <v>0.0</v>
      </c>
      <c r="AH24" s="50">
        <v>6600000.0</v>
      </c>
      <c r="AI24" s="64">
        <f t="shared" si="8"/>
        <v>20600000</v>
      </c>
      <c r="AJ24" s="50">
        <v>0.0</v>
      </c>
      <c r="AK24" s="50"/>
      <c r="AL24" s="82"/>
      <c r="AM24" s="82">
        <v>5900000.0</v>
      </c>
      <c r="AN24" s="64">
        <f t="shared" si="9"/>
        <v>5900000</v>
      </c>
      <c r="AO24" s="82">
        <v>0.0</v>
      </c>
      <c r="AP24" s="82">
        <v>0.0</v>
      </c>
      <c r="AQ24" s="190">
        <v>0.0</v>
      </c>
      <c r="AR24" s="190">
        <v>0.0</v>
      </c>
      <c r="AS24" s="64">
        <v>0.0</v>
      </c>
      <c r="AT24" s="191"/>
      <c r="AU24" s="86">
        <f t="shared" ref="AU24:AW24" si="32">SUM(B24,G24,L24,Q24,V24,AA24,AF24,AK24,AP24)</f>
        <v>135205000</v>
      </c>
      <c r="AV24" s="86">
        <f t="shared" si="32"/>
        <v>40900000</v>
      </c>
      <c r="AW24" s="86">
        <f t="shared" si="32"/>
        <v>66120000</v>
      </c>
      <c r="AX24" s="86">
        <f t="shared" si="12"/>
        <v>242225000</v>
      </c>
      <c r="AY24" s="86"/>
      <c r="AZ24" s="287"/>
      <c r="BA24" s="287"/>
      <c r="BB24" s="287"/>
      <c r="BC24" s="287"/>
      <c r="BD24" s="287"/>
      <c r="BE24" s="287"/>
      <c r="BF24" s="287"/>
      <c r="BG24" s="287"/>
      <c r="BH24" s="287"/>
      <c r="BI24" s="287"/>
      <c r="BJ24" s="287"/>
      <c r="BK24" s="287"/>
    </row>
    <row r="25" ht="14.25" customHeight="1">
      <c r="A25" s="44">
        <v>46076.0</v>
      </c>
      <c r="B25" s="256">
        <v>1.45E7</v>
      </c>
      <c r="C25" s="50"/>
      <c r="D25" s="50"/>
      <c r="E25" s="64">
        <f t="shared" si="2"/>
        <v>14500000</v>
      </c>
      <c r="F25" s="64"/>
      <c r="G25" s="64">
        <v>1.0625E7</v>
      </c>
      <c r="H25" s="64">
        <v>0.0</v>
      </c>
      <c r="I25" s="64">
        <v>0.0</v>
      </c>
      <c r="J25" s="64">
        <f t="shared" si="3"/>
        <v>10625000</v>
      </c>
      <c r="K25" s="50"/>
      <c r="L25" s="56">
        <v>0.0</v>
      </c>
      <c r="M25" s="56">
        <v>1.1E7</v>
      </c>
      <c r="N25" s="56">
        <v>1.48E7</v>
      </c>
      <c r="O25" s="56">
        <f t="shared" si="4"/>
        <v>25800000</v>
      </c>
      <c r="P25" s="56"/>
      <c r="Q25" s="50">
        <f>FEBRUARI!E31-R25-S25</f>
        <v>37190000</v>
      </c>
      <c r="R25" s="50">
        <v>2.63934E8</v>
      </c>
      <c r="S25" s="50">
        <v>0.0</v>
      </c>
      <c r="T25" s="64">
        <f t="shared" si="5"/>
        <v>301124000</v>
      </c>
      <c r="U25" s="50"/>
      <c r="V25" s="114">
        <v>0.0</v>
      </c>
      <c r="W25" s="197">
        <v>0.0</v>
      </c>
      <c r="X25" s="197"/>
      <c r="Y25" s="202">
        <f t="shared" si="6"/>
        <v>0</v>
      </c>
      <c r="Z25" s="164"/>
      <c r="AA25" s="164">
        <v>0.0</v>
      </c>
      <c r="AB25" s="50"/>
      <c r="AC25" s="50"/>
      <c r="AD25" s="64">
        <f t="shared" si="7"/>
        <v>0</v>
      </c>
      <c r="AE25" s="73"/>
      <c r="AF25" s="73">
        <f>+FEBRUARI!H31-AG25-AH25-AJ25</f>
        <v>0</v>
      </c>
      <c r="AG25" s="101">
        <v>1.3785E7</v>
      </c>
      <c r="AH25" s="101">
        <v>6600000.0</v>
      </c>
      <c r="AI25" s="64">
        <f t="shared" si="8"/>
        <v>20385000</v>
      </c>
      <c r="AJ25" s="101">
        <v>0.0</v>
      </c>
      <c r="AK25" s="50">
        <v>0.0</v>
      </c>
      <c r="AL25" s="82">
        <v>0.0</v>
      </c>
      <c r="AM25" s="82">
        <v>0.0</v>
      </c>
      <c r="AN25" s="64">
        <f t="shared" si="9"/>
        <v>0</v>
      </c>
      <c r="AO25" s="82"/>
      <c r="AP25" s="82" t="s">
        <v>27</v>
      </c>
      <c r="AQ25" s="191"/>
      <c r="AR25" s="190" t="s">
        <v>27</v>
      </c>
      <c r="AS25" s="64">
        <f t="shared" ref="AS25:AS30" si="34">sum(AP25:AR25)</f>
        <v>0</v>
      </c>
      <c r="AT25" s="191"/>
      <c r="AU25" s="86">
        <f t="shared" ref="AU25:AW25" si="33">SUM(B25,G25,L25,Q25,V25,AA25,AF25,AK25,AP25)</f>
        <v>62315000</v>
      </c>
      <c r="AV25" s="86">
        <f t="shared" si="33"/>
        <v>288719000</v>
      </c>
      <c r="AW25" s="86">
        <f t="shared" si="33"/>
        <v>21400000</v>
      </c>
      <c r="AX25" s="86">
        <f t="shared" si="12"/>
        <v>372434000</v>
      </c>
      <c r="AY25" s="86"/>
      <c r="AZ25" s="284"/>
      <c r="BA25" s="284"/>
      <c r="BB25" s="284"/>
      <c r="BC25" s="284"/>
      <c r="BD25" s="284"/>
      <c r="BE25" s="284"/>
      <c r="BF25" s="284"/>
      <c r="BG25" s="284"/>
      <c r="BH25" s="284"/>
      <c r="BI25" s="284"/>
      <c r="BJ25" s="284"/>
      <c r="BK25" s="284"/>
    </row>
    <row r="26" ht="14.25" customHeight="1">
      <c r="A26" s="44">
        <v>46077.0</v>
      </c>
      <c r="B26" s="269">
        <f>15900000-C26</f>
        <v>7700000</v>
      </c>
      <c r="C26" s="50">
        <v>8200000.0</v>
      </c>
      <c r="D26" s="50"/>
      <c r="E26" s="64">
        <f t="shared" si="2"/>
        <v>15900000</v>
      </c>
      <c r="F26" s="64"/>
      <c r="G26" s="64">
        <v>5480000.0</v>
      </c>
      <c r="H26" s="64"/>
      <c r="I26" s="64">
        <v>1.97E7</v>
      </c>
      <c r="J26" s="64">
        <f t="shared" si="3"/>
        <v>25180000</v>
      </c>
      <c r="K26" s="50"/>
      <c r="L26" s="56">
        <v>1.836E7</v>
      </c>
      <c r="M26" s="94">
        <v>2.47E7</v>
      </c>
      <c r="N26" s="94">
        <v>0.0</v>
      </c>
      <c r="O26" s="56">
        <f t="shared" si="4"/>
        <v>43060000</v>
      </c>
      <c r="P26" s="94"/>
      <c r="Q26" s="50">
        <f>FEBRUARI!E32-R26-S26</f>
        <v>33700000</v>
      </c>
      <c r="R26" s="50"/>
      <c r="S26" s="50">
        <v>0.0</v>
      </c>
      <c r="T26" s="64">
        <f t="shared" si="5"/>
        <v>33700000</v>
      </c>
      <c r="U26" s="50"/>
      <c r="V26" s="114">
        <v>5840000.0</v>
      </c>
      <c r="W26" s="197">
        <v>5900000.0</v>
      </c>
      <c r="X26" s="197"/>
      <c r="Y26" s="202">
        <f t="shared" si="6"/>
        <v>11740000</v>
      </c>
      <c r="Z26" s="198"/>
      <c r="AA26" s="67">
        <v>2080000.0</v>
      </c>
      <c r="AB26" s="50"/>
      <c r="AC26" s="50"/>
      <c r="AD26" s="64">
        <f t="shared" si="7"/>
        <v>2080000</v>
      </c>
      <c r="AE26" s="73"/>
      <c r="AF26" s="73">
        <f>+FEBRUARI!H32-AG26-AH26-AJ26</f>
        <v>10280000</v>
      </c>
      <c r="AG26" s="101"/>
      <c r="AH26" s="101"/>
      <c r="AI26" s="64">
        <f t="shared" si="8"/>
        <v>10280000</v>
      </c>
      <c r="AJ26" s="101">
        <v>0.0</v>
      </c>
      <c r="AK26" s="50">
        <v>0.0</v>
      </c>
      <c r="AL26" s="82">
        <v>6200000.0</v>
      </c>
      <c r="AM26" s="82">
        <v>0.0</v>
      </c>
      <c r="AN26" s="64">
        <f t="shared" si="9"/>
        <v>6200000</v>
      </c>
      <c r="AO26" s="82"/>
      <c r="AP26" s="82"/>
      <c r="AQ26" s="190"/>
      <c r="AR26" s="190">
        <v>3800000.0</v>
      </c>
      <c r="AS26" s="64">
        <f t="shared" si="34"/>
        <v>3800000</v>
      </c>
      <c r="AT26" s="191"/>
      <c r="AU26" s="86">
        <f t="shared" ref="AU26:AW26" si="35">SUM(B26,G26,L26,Q26,V26,AA26,AF26,AK26,AP26)</f>
        <v>83440000</v>
      </c>
      <c r="AV26" s="86">
        <f t="shared" si="35"/>
        <v>45000000</v>
      </c>
      <c r="AW26" s="86">
        <f t="shared" si="35"/>
        <v>23500000</v>
      </c>
      <c r="AX26" s="86">
        <f t="shared" si="12"/>
        <v>151940000</v>
      </c>
      <c r="AY26" s="86"/>
      <c r="AZ26" s="284"/>
      <c r="BA26" s="284"/>
      <c r="BB26" s="284"/>
      <c r="BC26" s="284"/>
      <c r="BD26" s="284"/>
      <c r="BE26" s="284"/>
      <c r="BF26" s="284"/>
      <c r="BG26" s="284"/>
      <c r="BH26" s="284"/>
      <c r="BI26" s="284"/>
      <c r="BJ26" s="284"/>
      <c r="BK26" s="284"/>
    </row>
    <row r="27" ht="14.25" customHeight="1">
      <c r="A27" s="44">
        <v>46078.0</v>
      </c>
      <c r="B27" s="269">
        <f>34950000-D27</f>
        <v>13800000</v>
      </c>
      <c r="C27" s="50"/>
      <c r="D27" s="50">
        <v>2.115E7</v>
      </c>
      <c r="E27" s="64">
        <f t="shared" si="2"/>
        <v>34950000</v>
      </c>
      <c r="F27" s="64"/>
      <c r="G27" s="64">
        <v>3.2185E7</v>
      </c>
      <c r="H27" s="64">
        <v>8200000.0</v>
      </c>
      <c r="I27" s="64"/>
      <c r="J27" s="64">
        <f t="shared" si="3"/>
        <v>40385000</v>
      </c>
      <c r="K27" s="50"/>
      <c r="L27" s="56">
        <v>1.766E7</v>
      </c>
      <c r="M27" s="56">
        <v>0.0</v>
      </c>
      <c r="N27" s="56">
        <v>0.0</v>
      </c>
      <c r="O27" s="56">
        <f t="shared" si="4"/>
        <v>17660000</v>
      </c>
      <c r="P27" s="94"/>
      <c r="Q27" s="50">
        <f>FEBRUARI!E33-R27-S27</f>
        <v>0</v>
      </c>
      <c r="R27" s="50"/>
      <c r="S27" s="50">
        <v>8600000.0</v>
      </c>
      <c r="T27" s="64">
        <f t="shared" si="5"/>
        <v>8600000</v>
      </c>
      <c r="U27" s="50"/>
      <c r="V27" s="114">
        <v>2.858E7</v>
      </c>
      <c r="W27" s="114">
        <v>1.1E7</v>
      </c>
      <c r="X27" s="114"/>
      <c r="Y27" s="202">
        <f t="shared" si="6"/>
        <v>39580000</v>
      </c>
      <c r="Z27" s="73"/>
      <c r="AA27" s="73">
        <v>5560000.0</v>
      </c>
      <c r="AB27" s="73"/>
      <c r="AC27" s="50"/>
      <c r="AD27" s="64">
        <f t="shared" si="7"/>
        <v>5560000</v>
      </c>
      <c r="AE27" s="73"/>
      <c r="AF27" s="73">
        <f>+FEBRUARI!H33-AG27-AH27-AJ27</f>
        <v>23500000</v>
      </c>
      <c r="AG27" s="101">
        <v>8300000.0</v>
      </c>
      <c r="AH27" s="101">
        <v>2.124E7</v>
      </c>
      <c r="AI27" s="64">
        <f t="shared" si="8"/>
        <v>53040000</v>
      </c>
      <c r="AJ27" s="101">
        <v>0.0</v>
      </c>
      <c r="AK27" s="50">
        <v>0.0</v>
      </c>
      <c r="AL27" s="82">
        <v>0.0</v>
      </c>
      <c r="AM27" s="82">
        <v>8600000.0</v>
      </c>
      <c r="AN27" s="64">
        <f t="shared" si="9"/>
        <v>8600000</v>
      </c>
      <c r="AO27" s="82"/>
      <c r="AP27" s="82"/>
      <c r="AQ27" s="190"/>
      <c r="AR27" s="190">
        <v>1.48E7</v>
      </c>
      <c r="AS27" s="64">
        <f t="shared" si="34"/>
        <v>14800000</v>
      </c>
      <c r="AT27" s="191"/>
      <c r="AU27" s="86">
        <f t="shared" ref="AU27:AW27" si="36">SUM(B27,G27,L27,Q27,V27,AA27,AF27,AK27,AP27)</f>
        <v>121285000</v>
      </c>
      <c r="AV27" s="86">
        <f t="shared" si="36"/>
        <v>27500000</v>
      </c>
      <c r="AW27" s="86">
        <f t="shared" si="36"/>
        <v>74390000</v>
      </c>
      <c r="AX27" s="86">
        <f t="shared" si="12"/>
        <v>223175000</v>
      </c>
      <c r="AY27" s="86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</row>
    <row r="28" ht="14.25" customHeight="1">
      <c r="A28" s="44">
        <v>46079.0</v>
      </c>
      <c r="B28" s="50"/>
      <c r="C28" s="50"/>
      <c r="D28" s="50">
        <v>3.09E7</v>
      </c>
      <c r="E28" s="64">
        <f t="shared" si="2"/>
        <v>30900000</v>
      </c>
      <c r="F28" s="64"/>
      <c r="G28" s="64">
        <v>8160000.0</v>
      </c>
      <c r="H28" s="64">
        <v>2.25E7</v>
      </c>
      <c r="I28" s="64"/>
      <c r="J28" s="64">
        <f t="shared" si="3"/>
        <v>30660000</v>
      </c>
      <c r="K28" s="50"/>
      <c r="L28" s="56">
        <v>2.94E7</v>
      </c>
      <c r="M28" s="56"/>
      <c r="N28" s="56">
        <v>6800000.0</v>
      </c>
      <c r="O28" s="56">
        <f t="shared" si="4"/>
        <v>36200000</v>
      </c>
      <c r="P28" s="94"/>
      <c r="Q28" s="50">
        <f>FEBRUARI!E34-R28-S28</f>
        <v>29800000</v>
      </c>
      <c r="R28" s="199"/>
      <c r="S28" s="199">
        <v>9000000.0</v>
      </c>
      <c r="T28" s="64">
        <f t="shared" si="5"/>
        <v>38800000</v>
      </c>
      <c r="U28" s="199"/>
      <c r="V28" s="201">
        <v>0.0</v>
      </c>
      <c r="W28" s="114">
        <v>0.0</v>
      </c>
      <c r="X28" s="114">
        <v>0.0</v>
      </c>
      <c r="Y28" s="202">
        <f t="shared" si="6"/>
        <v>0</v>
      </c>
      <c r="Z28" s="98"/>
      <c r="AA28" s="73">
        <v>2500000.0</v>
      </c>
      <c r="AB28" s="50"/>
      <c r="AC28" s="50"/>
      <c r="AD28" s="64">
        <f t="shared" si="7"/>
        <v>2500000</v>
      </c>
      <c r="AE28" s="73"/>
      <c r="AF28" s="73">
        <f>+FEBRUARI!H34-AG28-AH28-AJ28</f>
        <v>8600000</v>
      </c>
      <c r="AG28" s="50"/>
      <c r="AH28" s="50">
        <v>1.77E7</v>
      </c>
      <c r="AI28" s="64">
        <f t="shared" si="8"/>
        <v>26300000</v>
      </c>
      <c r="AJ28" s="50">
        <v>0.0</v>
      </c>
      <c r="AK28" s="50"/>
      <c r="AL28" s="82"/>
      <c r="AM28" s="82"/>
      <c r="AN28" s="64">
        <f t="shared" si="9"/>
        <v>0</v>
      </c>
      <c r="AO28" s="82">
        <v>0.0</v>
      </c>
      <c r="AP28" s="82">
        <v>1.94E7</v>
      </c>
      <c r="AQ28" s="190">
        <v>0.0</v>
      </c>
      <c r="AR28" s="190">
        <v>0.0</v>
      </c>
      <c r="AS28" s="64">
        <f t="shared" si="34"/>
        <v>19400000</v>
      </c>
      <c r="AT28" s="191"/>
      <c r="AU28" s="86">
        <f t="shared" ref="AU28:AW28" si="37">SUM(B28,G28,L28,Q28,V28,AA28,AF28,AK28,AP28)</f>
        <v>97860000</v>
      </c>
      <c r="AV28" s="86">
        <f t="shared" si="37"/>
        <v>22500000</v>
      </c>
      <c r="AW28" s="86">
        <f t="shared" si="37"/>
        <v>64400000</v>
      </c>
      <c r="AX28" s="86">
        <f t="shared" si="12"/>
        <v>184760000</v>
      </c>
      <c r="AY28" s="86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</row>
    <row r="29" ht="14.25" customHeight="1">
      <c r="A29" s="44">
        <v>46080.0</v>
      </c>
      <c r="B29" s="50">
        <v>5800000.0</v>
      </c>
      <c r="C29" s="50"/>
      <c r="D29" s="50">
        <v>5.628E7</v>
      </c>
      <c r="E29" s="64">
        <f t="shared" si="2"/>
        <v>62080000</v>
      </c>
      <c r="F29" s="64">
        <v>2.37E7</v>
      </c>
      <c r="G29" s="64"/>
      <c r="H29" s="64"/>
      <c r="I29" s="64"/>
      <c r="J29" s="64">
        <f t="shared" si="3"/>
        <v>0</v>
      </c>
      <c r="K29" s="50"/>
      <c r="L29" s="56">
        <v>1.24E7</v>
      </c>
      <c r="M29" s="56">
        <v>1.27E7</v>
      </c>
      <c r="N29" s="56">
        <v>2.212E7</v>
      </c>
      <c r="O29" s="56">
        <f t="shared" si="4"/>
        <v>47220000</v>
      </c>
      <c r="P29" s="94"/>
      <c r="Q29" s="50">
        <f>FEBRUARI!E35-R29-S29</f>
        <v>11280000</v>
      </c>
      <c r="R29" s="114">
        <v>8100000.0</v>
      </c>
      <c r="S29" s="114"/>
      <c r="T29" s="64">
        <f t="shared" si="5"/>
        <v>19380000</v>
      </c>
      <c r="U29" s="114"/>
      <c r="V29" s="114">
        <v>0.0</v>
      </c>
      <c r="W29" s="114">
        <v>9630000.0</v>
      </c>
      <c r="X29" s="114">
        <v>0.0</v>
      </c>
      <c r="Y29" s="202">
        <f t="shared" si="6"/>
        <v>9630000</v>
      </c>
      <c r="Z29" s="73"/>
      <c r="AA29" s="73">
        <v>0.0</v>
      </c>
      <c r="AB29" s="50"/>
      <c r="AC29" s="50"/>
      <c r="AD29" s="64">
        <f t="shared" si="7"/>
        <v>0</v>
      </c>
      <c r="AE29" s="73"/>
      <c r="AF29" s="73">
        <f>+FEBRUARI!H35-AG29-AH29-AJ29</f>
        <v>15100000</v>
      </c>
      <c r="AG29" s="50">
        <v>8160000.0</v>
      </c>
      <c r="AH29" s="50"/>
      <c r="AI29" s="64">
        <f t="shared" si="8"/>
        <v>23260000</v>
      </c>
      <c r="AJ29" s="50">
        <v>0.0</v>
      </c>
      <c r="AK29" s="50"/>
      <c r="AL29" s="103"/>
      <c r="AM29" s="103">
        <v>2.0835E7</v>
      </c>
      <c r="AN29" s="64">
        <f t="shared" si="9"/>
        <v>20835000</v>
      </c>
      <c r="AO29" s="103"/>
      <c r="AP29" s="103">
        <v>8100000.0</v>
      </c>
      <c r="AQ29" s="190"/>
      <c r="AR29" s="190">
        <v>1.25E7</v>
      </c>
      <c r="AS29" s="64">
        <f t="shared" si="34"/>
        <v>20600000</v>
      </c>
      <c r="AT29" s="191"/>
      <c r="AU29" s="86">
        <f t="shared" ref="AU29:AW29" si="38">SUM(B29,G29,L29,Q29,V29,AA29,AF29,AK29,AP29)</f>
        <v>52680000</v>
      </c>
      <c r="AV29" s="86">
        <f t="shared" si="38"/>
        <v>38590000</v>
      </c>
      <c r="AW29" s="86">
        <f t="shared" si="38"/>
        <v>111735000</v>
      </c>
      <c r="AX29" s="86">
        <f t="shared" si="12"/>
        <v>203005000</v>
      </c>
      <c r="AY29" s="86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</row>
    <row r="30" ht="14.25" customHeight="1">
      <c r="A30" s="44">
        <v>46081.0</v>
      </c>
      <c r="B30" s="256">
        <v>7.664E7</v>
      </c>
      <c r="C30" s="50"/>
      <c r="D30" s="50">
        <v>2.932E7</v>
      </c>
      <c r="E30" s="64">
        <f t="shared" si="2"/>
        <v>105960000</v>
      </c>
      <c r="F30" s="64"/>
      <c r="G30" s="65" t="s">
        <v>27</v>
      </c>
      <c r="H30" s="64">
        <v>2500000.0</v>
      </c>
      <c r="I30" s="64">
        <v>2.25E7</v>
      </c>
      <c r="J30" s="64">
        <f t="shared" si="3"/>
        <v>25000000</v>
      </c>
      <c r="K30" s="50"/>
      <c r="L30" s="56">
        <v>1.521E7</v>
      </c>
      <c r="M30" s="94">
        <v>1.77E7</v>
      </c>
      <c r="N30" s="94">
        <v>2.74E7</v>
      </c>
      <c r="O30" s="56">
        <f t="shared" si="4"/>
        <v>60310000</v>
      </c>
      <c r="P30" s="94"/>
      <c r="Q30" s="50">
        <f>FEBRUARI!E36-R30-S30</f>
        <v>144460000</v>
      </c>
      <c r="R30" s="50"/>
      <c r="S30" s="50">
        <v>6200000.0</v>
      </c>
      <c r="T30" s="64">
        <f t="shared" si="5"/>
        <v>150660000</v>
      </c>
      <c r="U30" s="50"/>
      <c r="V30" s="114">
        <v>2.916E7</v>
      </c>
      <c r="W30" s="139">
        <v>7.042E7</v>
      </c>
      <c r="X30" s="114">
        <v>0.0</v>
      </c>
      <c r="Y30" s="202">
        <f t="shared" si="6"/>
        <v>99580000</v>
      </c>
      <c r="Z30" s="73"/>
      <c r="AA30" s="73">
        <v>5870000.0</v>
      </c>
      <c r="AB30" s="50">
        <v>2500000.0</v>
      </c>
      <c r="AC30" s="50"/>
      <c r="AD30" s="64">
        <f t="shared" si="7"/>
        <v>8370000</v>
      </c>
      <c r="AE30" s="73"/>
      <c r="AF30" s="73">
        <f>+FEBRUARI!H36-AG30-AH30-AJ30</f>
        <v>53360000</v>
      </c>
      <c r="AG30" s="101">
        <v>0.0</v>
      </c>
      <c r="AH30" s="101">
        <v>3.65E7</v>
      </c>
      <c r="AI30" s="64">
        <f t="shared" si="8"/>
        <v>89860000</v>
      </c>
      <c r="AJ30" s="101">
        <v>0.0</v>
      </c>
      <c r="AK30" s="50">
        <v>6200000.0</v>
      </c>
      <c r="AL30" s="103"/>
      <c r="AM30" s="103">
        <v>1.02E7</v>
      </c>
      <c r="AN30" s="64">
        <f t="shared" si="9"/>
        <v>16400000</v>
      </c>
      <c r="AO30" s="103">
        <v>0.0</v>
      </c>
      <c r="AP30" s="103">
        <v>1.22E7</v>
      </c>
      <c r="AQ30" s="190">
        <v>0.0</v>
      </c>
      <c r="AR30" s="190">
        <v>0.0</v>
      </c>
      <c r="AS30" s="64">
        <f t="shared" si="34"/>
        <v>12200000</v>
      </c>
      <c r="AT30" s="191"/>
      <c r="AU30" s="86">
        <f t="shared" ref="AU30:AW30" si="39">SUM(B30,G30,L30,Q30,V30,AA30,AF30,AK30,AP30)</f>
        <v>343100000</v>
      </c>
      <c r="AV30" s="86">
        <f t="shared" si="39"/>
        <v>93120000</v>
      </c>
      <c r="AW30" s="86">
        <f t="shared" si="39"/>
        <v>132120000</v>
      </c>
      <c r="AX30" s="86">
        <f t="shared" si="12"/>
        <v>568340000</v>
      </c>
      <c r="AY30" s="86"/>
      <c r="AZ30" s="284"/>
      <c r="BA30" s="284"/>
      <c r="BB30" s="284"/>
      <c r="BC30" s="284"/>
      <c r="BD30" s="284"/>
      <c r="BE30" s="284"/>
      <c r="BF30" s="284"/>
      <c r="BG30" s="284"/>
      <c r="BH30" s="284"/>
      <c r="BI30" s="284"/>
      <c r="BJ30" s="284"/>
      <c r="BK30" s="284"/>
    </row>
    <row r="31" ht="14.25" customHeight="1">
      <c r="A31" s="205" t="s">
        <v>31</v>
      </c>
      <c r="B31" s="206">
        <f t="shared" ref="B31:AY31" si="40">SUM(B3:B30)</f>
        <v>724213000</v>
      </c>
      <c r="C31" s="206">
        <f t="shared" si="40"/>
        <v>204090000</v>
      </c>
      <c r="D31" s="206">
        <f t="shared" si="40"/>
        <v>483772000</v>
      </c>
      <c r="E31" s="206">
        <f t="shared" si="40"/>
        <v>1412075000</v>
      </c>
      <c r="F31" s="206">
        <f t="shared" si="40"/>
        <v>23700000</v>
      </c>
      <c r="G31" s="206">
        <f t="shared" si="40"/>
        <v>426896000</v>
      </c>
      <c r="H31" s="206">
        <f t="shared" si="40"/>
        <v>88575000</v>
      </c>
      <c r="I31" s="206">
        <f t="shared" si="40"/>
        <v>70925000</v>
      </c>
      <c r="J31" s="206">
        <f t="shared" si="40"/>
        <v>586396000</v>
      </c>
      <c r="K31" s="206">
        <f t="shared" si="40"/>
        <v>0</v>
      </c>
      <c r="L31" s="206">
        <f t="shared" si="40"/>
        <v>675198700</v>
      </c>
      <c r="M31" s="206">
        <f t="shared" si="40"/>
        <v>245858000</v>
      </c>
      <c r="N31" s="206">
        <f t="shared" si="40"/>
        <v>563407000</v>
      </c>
      <c r="O31" s="206">
        <f t="shared" si="40"/>
        <v>1484463700</v>
      </c>
      <c r="P31" s="206">
        <f t="shared" si="40"/>
        <v>10400000</v>
      </c>
      <c r="Q31" s="206">
        <f t="shared" si="40"/>
        <v>1047954500</v>
      </c>
      <c r="R31" s="206">
        <f t="shared" si="40"/>
        <v>292234000</v>
      </c>
      <c r="S31" s="206">
        <f t="shared" si="40"/>
        <v>442848000</v>
      </c>
      <c r="T31" s="206">
        <f t="shared" si="40"/>
        <v>1783036500</v>
      </c>
      <c r="U31" s="206">
        <f t="shared" si="40"/>
        <v>0</v>
      </c>
      <c r="V31" s="206">
        <f t="shared" si="40"/>
        <v>573115000</v>
      </c>
      <c r="W31" s="206">
        <f t="shared" si="40"/>
        <v>420795000</v>
      </c>
      <c r="X31" s="206">
        <f t="shared" si="40"/>
        <v>68671500</v>
      </c>
      <c r="Y31" s="206">
        <f t="shared" si="40"/>
        <v>1062581500</v>
      </c>
      <c r="Z31" s="206">
        <f t="shared" si="40"/>
        <v>0</v>
      </c>
      <c r="AA31" s="206">
        <f t="shared" si="40"/>
        <v>169751500</v>
      </c>
      <c r="AB31" s="206">
        <f t="shared" si="40"/>
        <v>53970000</v>
      </c>
      <c r="AC31" s="206">
        <f t="shared" si="40"/>
        <v>13040000</v>
      </c>
      <c r="AD31" s="206">
        <f t="shared" si="40"/>
        <v>236761500</v>
      </c>
      <c r="AE31" s="206">
        <f t="shared" si="40"/>
        <v>0</v>
      </c>
      <c r="AF31" s="206">
        <f t="shared" si="40"/>
        <v>510213250</v>
      </c>
      <c r="AG31" s="206">
        <f t="shared" si="40"/>
        <v>115625000</v>
      </c>
      <c r="AH31" s="206">
        <f t="shared" si="40"/>
        <v>277721000</v>
      </c>
      <c r="AI31" s="206">
        <f t="shared" si="40"/>
        <v>903559250</v>
      </c>
      <c r="AJ31" s="206">
        <f t="shared" si="40"/>
        <v>7800000</v>
      </c>
      <c r="AK31" s="206">
        <f t="shared" si="40"/>
        <v>167398500</v>
      </c>
      <c r="AL31" s="206">
        <f t="shared" si="40"/>
        <v>40886000</v>
      </c>
      <c r="AM31" s="206">
        <f t="shared" si="40"/>
        <v>155665000</v>
      </c>
      <c r="AN31" s="206">
        <f t="shared" si="40"/>
        <v>363949500</v>
      </c>
      <c r="AO31" s="206">
        <f t="shared" si="40"/>
        <v>0</v>
      </c>
      <c r="AP31" s="206">
        <f t="shared" si="40"/>
        <v>308625000</v>
      </c>
      <c r="AQ31" s="206">
        <f t="shared" si="40"/>
        <v>66955000</v>
      </c>
      <c r="AR31" s="206">
        <f t="shared" si="40"/>
        <v>221147000</v>
      </c>
      <c r="AS31" s="206">
        <f t="shared" si="40"/>
        <v>596727000</v>
      </c>
      <c r="AT31" s="206">
        <f t="shared" si="40"/>
        <v>0</v>
      </c>
      <c r="AU31" s="210">
        <f t="shared" si="40"/>
        <v>4603365450</v>
      </c>
      <c r="AV31" s="210">
        <f t="shared" si="40"/>
        <v>1528988000</v>
      </c>
      <c r="AW31" s="210">
        <f t="shared" si="40"/>
        <v>2297196500</v>
      </c>
      <c r="AX31" s="210">
        <f t="shared" si="40"/>
        <v>8429549950</v>
      </c>
      <c r="AY31" s="210">
        <f t="shared" si="40"/>
        <v>0</v>
      </c>
      <c r="AZ31" s="284"/>
      <c r="BA31" s="284"/>
      <c r="BB31" s="284"/>
      <c r="BC31" s="284"/>
      <c r="BD31" s="284"/>
      <c r="BE31" s="284"/>
      <c r="BF31" s="284"/>
      <c r="BG31" s="284"/>
      <c r="BH31" s="284"/>
      <c r="BI31" s="284"/>
      <c r="BJ31" s="284"/>
      <c r="BK31" s="284"/>
    </row>
    <row r="32" ht="14.25" customHeight="1">
      <c r="A32" s="211" t="s">
        <v>40</v>
      </c>
      <c r="B32" s="212">
        <f>B31/E31</f>
        <v>0.5128714835</v>
      </c>
      <c r="C32" s="212">
        <f>C31/E31</f>
        <v>0.1445319831</v>
      </c>
      <c r="D32" s="212">
        <f>D31/E31</f>
        <v>0.3425965335</v>
      </c>
      <c r="E32" s="212"/>
      <c r="F32" s="212">
        <f>F31/E31</f>
        <v>0.01678381106</v>
      </c>
      <c r="G32" s="212">
        <f>G31/J31</f>
        <v>0.7279995089</v>
      </c>
      <c r="H32" s="212">
        <f>H31/J31</f>
        <v>0.1510498025</v>
      </c>
      <c r="I32" s="212">
        <f>I31/J31</f>
        <v>0.1209506886</v>
      </c>
      <c r="J32" s="212"/>
      <c r="K32" s="212">
        <f>K31/J31</f>
        <v>0</v>
      </c>
      <c r="L32" s="212">
        <f>L31/O31</f>
        <v>0.4548435236</v>
      </c>
      <c r="M32" s="212">
        <f>M31/O31</f>
        <v>0.1656207558</v>
      </c>
      <c r="N32" s="212">
        <f>N31/O31</f>
        <v>0.3795357205</v>
      </c>
      <c r="O32" s="212"/>
      <c r="P32" s="212">
        <f>P31/O31</f>
        <v>0.007005897147</v>
      </c>
      <c r="Q32" s="212">
        <f>Q31/T31</f>
        <v>0.5877358652</v>
      </c>
      <c r="R32" s="212">
        <f>R31/T31</f>
        <v>0.1638968131</v>
      </c>
      <c r="S32" s="212">
        <f>S31/T31</f>
        <v>0.2483673217</v>
      </c>
      <c r="T32" s="212"/>
      <c r="U32" s="212">
        <f>U31/T31</f>
        <v>0</v>
      </c>
      <c r="V32" s="212">
        <f>V31/Y31</f>
        <v>0.5393609808</v>
      </c>
      <c r="W32" s="212">
        <f>W31/Y31</f>
        <v>0.3960119765</v>
      </c>
      <c r="X32" s="212">
        <f>X31/Y31</f>
        <v>0.06462704273</v>
      </c>
      <c r="Y32" s="212"/>
      <c r="Z32" s="212">
        <f>Z31/Y31</f>
        <v>0</v>
      </c>
      <c r="AA32" s="212">
        <f>AA31/AD31</f>
        <v>0.7169725652</v>
      </c>
      <c r="AB32" s="212">
        <f>AB31/AD31</f>
        <v>0.2279509126</v>
      </c>
      <c r="AC32" s="212">
        <f>AC31/AD31</f>
        <v>0.05507652215</v>
      </c>
      <c r="AD32" s="212"/>
      <c r="AE32" s="212">
        <f>AE31/AD31</f>
        <v>0</v>
      </c>
      <c r="AF32" s="212">
        <f>AF31/AI31</f>
        <v>0.5646704962</v>
      </c>
      <c r="AG32" s="212">
        <f>AG31/AI31</f>
        <v>0.1279661516</v>
      </c>
      <c r="AH32" s="212">
        <f>AH31/AI31</f>
        <v>0.3073633522</v>
      </c>
      <c r="AI32" s="212"/>
      <c r="AJ32" s="212">
        <f>AJ31/AI31</f>
        <v>0.008632527419</v>
      </c>
      <c r="AK32" s="212">
        <f>AK31/AN31</f>
        <v>0.4599498007</v>
      </c>
      <c r="AL32" s="212">
        <f>AL31/AN31</f>
        <v>0.1123397614</v>
      </c>
      <c r="AM32" s="212">
        <f>AM31/AN31</f>
        <v>0.4277104378</v>
      </c>
      <c r="AN32" s="212"/>
      <c r="AO32" s="212">
        <f>AO31/AN31</f>
        <v>0</v>
      </c>
      <c r="AP32" s="212">
        <f>AP31/AS31</f>
        <v>0.5171963058</v>
      </c>
      <c r="AQ32" s="212">
        <f>AQ31/AS31</f>
        <v>0.1122037381</v>
      </c>
      <c r="AR32" s="212">
        <f>AR31/AS31</f>
        <v>0.3705999561</v>
      </c>
      <c r="AS32" s="212"/>
      <c r="AT32" s="212">
        <f>AT31/AS31</f>
        <v>0</v>
      </c>
      <c r="AU32" s="218">
        <f>AU31/AX31</f>
        <v>0.5460986028</v>
      </c>
      <c r="AV32" s="218">
        <f>AV31/AX31</f>
        <v>0.181384298</v>
      </c>
      <c r="AW32" s="218">
        <f>AW31/AX31</f>
        <v>0.2725170992</v>
      </c>
      <c r="AX32" s="218"/>
      <c r="AY32" s="218">
        <f>AY31/AX31</f>
        <v>0</v>
      </c>
      <c r="AZ32" s="295"/>
      <c r="BA32" s="295"/>
      <c r="BB32" s="295"/>
      <c r="BC32" s="295"/>
      <c r="BD32" s="295"/>
      <c r="BE32" s="295"/>
      <c r="BF32" s="295"/>
      <c r="BG32" s="295"/>
      <c r="BH32" s="295"/>
      <c r="BI32" s="295"/>
      <c r="BJ32" s="295"/>
      <c r="BK32" s="295"/>
    </row>
    <row r="33" ht="12.75" customHeight="1">
      <c r="A33" s="219"/>
      <c r="B33" s="220"/>
      <c r="C33" s="220"/>
      <c r="D33" s="220"/>
      <c r="E33" s="220"/>
      <c r="F33" s="220"/>
      <c r="G33" s="220"/>
      <c r="H33" s="227">
        <f>H32+I32</f>
        <v>0.2720004911</v>
      </c>
      <c r="I33" s="220">
        <f>I31+H31</f>
        <v>159500000</v>
      </c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1"/>
      <c r="X33" s="221"/>
      <c r="Y33" s="221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4"/>
      <c r="AR33" s="224"/>
      <c r="AS33" s="224"/>
      <c r="AT33" s="224"/>
      <c r="AU33" s="224">
        <f t="shared" ref="AU33:AX33" si="41">sum(AU20:AU26)</f>
        <v>859085000</v>
      </c>
      <c r="AV33" s="224">
        <f t="shared" si="41"/>
        <v>532299000</v>
      </c>
      <c r="AW33" s="224">
        <f t="shared" si="41"/>
        <v>417280000</v>
      </c>
      <c r="AX33" s="224">
        <f t="shared" si="41"/>
        <v>1808664000</v>
      </c>
      <c r="AY33" s="224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</row>
    <row r="34" ht="14.25" customHeight="1">
      <c r="A34" s="219"/>
      <c r="B34" s="220"/>
      <c r="C34" s="220"/>
      <c r="D34" s="220"/>
      <c r="E34" s="220"/>
      <c r="F34" s="220"/>
      <c r="G34" s="220"/>
      <c r="H34" s="301">
        <v>0.4</v>
      </c>
      <c r="I34" s="220">
        <f>H34*I33/H33</f>
        <v>234558400</v>
      </c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5"/>
      <c r="AA34" s="225"/>
      <c r="AB34" s="225"/>
      <c r="AC34" s="225"/>
      <c r="AD34" s="225"/>
      <c r="AE34" s="225"/>
      <c r="AF34" s="225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4"/>
      <c r="AR34" s="224"/>
      <c r="AS34" s="224"/>
      <c r="AT34" s="224"/>
      <c r="AU34" s="226">
        <f t="shared" ref="AU34:AX34" si="42">AU33/$AX$33</f>
        <v>0.474983192</v>
      </c>
      <c r="AV34" s="226">
        <f t="shared" si="42"/>
        <v>0.2943050782</v>
      </c>
      <c r="AW34" s="226">
        <f t="shared" si="42"/>
        <v>0.2307117298</v>
      </c>
      <c r="AX34" s="226">
        <f t="shared" si="42"/>
        <v>1</v>
      </c>
      <c r="AY34" s="224"/>
      <c r="AZ34" s="284"/>
      <c r="BA34" s="284"/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</row>
    <row r="35" ht="14.25" customHeight="1">
      <c r="A35" s="219"/>
      <c r="B35" s="220">
        <f t="shared" ref="B35:D35" si="43">sum(B17:B23)</f>
        <v>175570000</v>
      </c>
      <c r="C35" s="220">
        <f t="shared" si="43"/>
        <v>35350000</v>
      </c>
      <c r="D35" s="220">
        <f t="shared" si="43"/>
        <v>73770000</v>
      </c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>
        <f t="shared" ref="V35:Y35" si="44">sum(V10:V16)</f>
        <v>218600000</v>
      </c>
      <c r="W35" s="220">
        <f t="shared" si="44"/>
        <v>91470000</v>
      </c>
      <c r="X35" s="220">
        <f t="shared" si="44"/>
        <v>18890000</v>
      </c>
      <c r="Y35" s="220">
        <f t="shared" si="44"/>
        <v>328960000</v>
      </c>
      <c r="Z35" s="225"/>
      <c r="AA35" s="220">
        <f t="shared" ref="AA35:AD35" si="45">sum(AA10:AA16)</f>
        <v>45986000</v>
      </c>
      <c r="AB35" s="220">
        <f t="shared" si="45"/>
        <v>30520000</v>
      </c>
      <c r="AC35" s="220">
        <f t="shared" si="45"/>
        <v>13040000</v>
      </c>
      <c r="AD35" s="220">
        <f t="shared" si="45"/>
        <v>89546000</v>
      </c>
      <c r="AE35" s="225"/>
      <c r="AF35" s="225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4"/>
      <c r="AR35" s="224"/>
      <c r="AS35" s="224"/>
      <c r="AT35" s="224"/>
      <c r="AU35" s="220">
        <f t="shared" ref="AU35:AX35" si="46">sum(AU17:AU23)</f>
        <v>1252311000</v>
      </c>
      <c r="AV35" s="220">
        <f t="shared" si="46"/>
        <v>321100000</v>
      </c>
      <c r="AW35" s="220">
        <f t="shared" si="46"/>
        <v>587810000</v>
      </c>
      <c r="AX35" s="220">
        <f t="shared" si="46"/>
        <v>2161221000</v>
      </c>
      <c r="AY35" s="224"/>
      <c r="AZ35" s="284"/>
      <c r="BA35" s="284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</row>
    <row r="36" ht="14.25" customHeight="1">
      <c r="A36" s="219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7">
        <f>V35/Y35</f>
        <v>0.6645184825</v>
      </c>
      <c r="W36" s="227">
        <f>W35/Y35</f>
        <v>0.2780581226</v>
      </c>
      <c r="X36" s="227">
        <f>X35/Y35</f>
        <v>0.05742339494</v>
      </c>
      <c r="Y36" s="220"/>
      <c r="Z36" s="225"/>
      <c r="AA36" s="296">
        <f>AA35/AD35</f>
        <v>0.5135461104</v>
      </c>
      <c r="AB36" s="296">
        <f>AB35/AD35</f>
        <v>0.3408304112</v>
      </c>
      <c r="AC36" s="296">
        <f>AC35/AD35</f>
        <v>0.1456234784</v>
      </c>
      <c r="AD36" s="225"/>
      <c r="AE36" s="225"/>
      <c r="AF36" s="225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4"/>
      <c r="AR36" s="224"/>
      <c r="AS36" s="224"/>
      <c r="AT36" s="224"/>
      <c r="AU36" s="226">
        <f>AU35/AX35</f>
        <v>0.5794460631</v>
      </c>
      <c r="AV36" s="226">
        <f>AV35/AX35</f>
        <v>0.1485734222</v>
      </c>
      <c r="AW36" s="226">
        <f>AW35/AX35</f>
        <v>0.2719805147</v>
      </c>
      <c r="AX36" s="224"/>
      <c r="AY36" s="224"/>
      <c r="AZ36" s="284"/>
      <c r="BA36" s="284"/>
      <c r="BB36" s="284"/>
      <c r="BC36" s="284"/>
      <c r="BD36" s="284"/>
      <c r="BE36" s="284"/>
      <c r="BF36" s="284"/>
      <c r="BG36" s="284"/>
      <c r="BH36" s="284"/>
      <c r="BI36" s="284"/>
      <c r="BJ36" s="284"/>
      <c r="BK36" s="284"/>
    </row>
    <row r="37" ht="14.25" customHeight="1">
      <c r="A37" s="219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5"/>
      <c r="AA37" s="225"/>
      <c r="AB37" s="225"/>
      <c r="AC37" s="225"/>
      <c r="AD37" s="225"/>
      <c r="AE37" s="225"/>
      <c r="AF37" s="225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4"/>
      <c r="AR37" s="224"/>
      <c r="AS37" s="224"/>
      <c r="AT37" s="224"/>
      <c r="AU37" s="224"/>
      <c r="AV37" s="224"/>
      <c r="AW37" s="224"/>
      <c r="AX37" s="224"/>
      <c r="AY37" s="22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</row>
    <row r="38" ht="14.25" customHeight="1">
      <c r="A38" s="219"/>
      <c r="B38" s="220">
        <f>sum(B24:B30)</f>
        <v>147840000</v>
      </c>
      <c r="C38" s="220"/>
      <c r="D38" s="220"/>
      <c r="E38" s="220"/>
      <c r="F38" s="229"/>
      <c r="G38" s="220"/>
      <c r="H38" s="220"/>
      <c r="I38" s="220"/>
      <c r="J38" s="220"/>
      <c r="K38" s="220"/>
      <c r="L38" s="220">
        <f t="shared" ref="L38:O38" si="47">sum(L24:L30)</f>
        <v>120850000</v>
      </c>
      <c r="M38" s="220">
        <f t="shared" si="47"/>
        <v>79400000</v>
      </c>
      <c r="N38" s="220">
        <f t="shared" si="47"/>
        <v>71120000</v>
      </c>
      <c r="O38" s="220">
        <f t="shared" si="47"/>
        <v>271370000</v>
      </c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5"/>
      <c r="AA38" s="225"/>
      <c r="AB38" s="225"/>
      <c r="AC38" s="225"/>
      <c r="AD38" s="225"/>
      <c r="AE38" s="225"/>
      <c r="AF38" s="225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4"/>
      <c r="AR38" s="224"/>
      <c r="AS38" s="224"/>
      <c r="AT38" s="224"/>
      <c r="AU38" s="220">
        <f t="shared" ref="AU38:AX38" si="48">sum(AU24:AU30)</f>
        <v>895885000</v>
      </c>
      <c r="AV38" s="220">
        <f t="shared" si="48"/>
        <v>556329000</v>
      </c>
      <c r="AW38" s="220">
        <f t="shared" si="48"/>
        <v>493665000</v>
      </c>
      <c r="AX38" s="220">
        <f t="shared" si="48"/>
        <v>1945879000</v>
      </c>
      <c r="AY38" s="22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</row>
    <row r="39" ht="14.25" customHeight="1">
      <c r="A39" s="219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7">
        <f>L38/O38</f>
        <v>0.4453329403</v>
      </c>
      <c r="M39" s="227">
        <f>M38/O38</f>
        <v>0.2925894535</v>
      </c>
      <c r="N39" s="227">
        <f>N38/O38</f>
        <v>0.2620776062</v>
      </c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5"/>
      <c r="AA39" s="225"/>
      <c r="AB39" s="225"/>
      <c r="AC39" s="225"/>
      <c r="AD39" s="225"/>
      <c r="AE39" s="225"/>
      <c r="AF39" s="225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4"/>
      <c r="AR39" s="224"/>
      <c r="AS39" s="224"/>
      <c r="AT39" s="224"/>
      <c r="AU39" s="226">
        <f>AU38/AX38</f>
        <v>0.4604011863</v>
      </c>
      <c r="AV39" s="226">
        <f>AV38/AX38</f>
        <v>0.2859011275</v>
      </c>
      <c r="AW39" s="226">
        <f>AW38/AX38</f>
        <v>0.2536976862</v>
      </c>
      <c r="AX39" s="224"/>
      <c r="AY39" s="224"/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</row>
    <row r="40" ht="14.25" customHeight="1">
      <c r="A40" s="219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5"/>
      <c r="AA40" s="225"/>
      <c r="AB40" s="225"/>
      <c r="AC40" s="225"/>
      <c r="AD40" s="225"/>
      <c r="AE40" s="225"/>
      <c r="AF40" s="225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4"/>
      <c r="AR40" s="224"/>
      <c r="AS40" s="224"/>
      <c r="AT40" s="224"/>
      <c r="AU40" s="224"/>
      <c r="AV40" s="224"/>
      <c r="AW40" s="224"/>
      <c r="AX40" s="224"/>
      <c r="AY40" s="224"/>
      <c r="AZ40" s="284"/>
      <c r="BA40" s="284"/>
      <c r="BB40" s="284"/>
      <c r="BC40" s="284"/>
      <c r="BD40" s="284"/>
      <c r="BE40" s="284"/>
      <c r="BF40" s="284"/>
      <c r="BG40" s="284"/>
      <c r="BH40" s="284"/>
      <c r="BI40" s="284"/>
      <c r="BJ40" s="284"/>
      <c r="BK40" s="284"/>
    </row>
    <row r="41" ht="14.25" customHeight="1">
      <c r="A41" s="219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5"/>
      <c r="AA41" s="225"/>
      <c r="AB41" s="225"/>
      <c r="AC41" s="225"/>
      <c r="AD41" s="225"/>
      <c r="AE41" s="225"/>
      <c r="AF41" s="225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4"/>
      <c r="AR41" s="224"/>
      <c r="AS41" s="224"/>
      <c r="AT41" s="224"/>
      <c r="AU41" s="224"/>
      <c r="AV41" s="224"/>
      <c r="AW41" s="224"/>
      <c r="AX41" s="224"/>
      <c r="AY41" s="224"/>
      <c r="AZ41" s="284"/>
      <c r="BA41" s="284"/>
      <c r="BB41" s="284"/>
      <c r="BC41" s="284"/>
      <c r="BD41" s="284"/>
      <c r="BE41" s="284"/>
      <c r="BF41" s="284"/>
      <c r="BG41" s="284"/>
      <c r="BH41" s="284"/>
      <c r="BI41" s="284"/>
      <c r="BJ41" s="284"/>
      <c r="BK41" s="284"/>
    </row>
    <row r="42" ht="14.25" customHeight="1">
      <c r="A42" s="219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5"/>
      <c r="AA42" s="225"/>
      <c r="AB42" s="225"/>
      <c r="AC42" s="225"/>
      <c r="AD42" s="225"/>
      <c r="AE42" s="225"/>
      <c r="AF42" s="225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4"/>
      <c r="AR42" s="224"/>
      <c r="AS42" s="224"/>
      <c r="AT42" s="224"/>
      <c r="AU42" s="224"/>
      <c r="AV42" s="224"/>
      <c r="AW42" s="224"/>
      <c r="AX42" s="224"/>
      <c r="AY42" s="224"/>
      <c r="AZ42" s="284"/>
      <c r="BA42" s="284"/>
      <c r="BB42" s="284"/>
      <c r="BC42" s="284"/>
      <c r="BD42" s="284"/>
      <c r="BE42" s="284"/>
      <c r="BF42" s="284"/>
      <c r="BG42" s="284"/>
      <c r="BH42" s="284"/>
      <c r="BI42" s="284"/>
      <c r="BJ42" s="284"/>
      <c r="BK42" s="284"/>
    </row>
    <row r="43" ht="14.25" customHeight="1">
      <c r="A43" s="219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5"/>
      <c r="AA43" s="225"/>
      <c r="AB43" s="225"/>
      <c r="AC43" s="225"/>
      <c r="AD43" s="225"/>
      <c r="AE43" s="225"/>
      <c r="AF43" s="225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4"/>
      <c r="AR43" s="224"/>
      <c r="AS43" s="224"/>
      <c r="AT43" s="224"/>
      <c r="AU43" s="224"/>
      <c r="AV43" s="224"/>
      <c r="AW43" s="224"/>
      <c r="AX43" s="224"/>
      <c r="AY43" s="224"/>
      <c r="AZ43" s="284"/>
      <c r="BA43" s="284"/>
      <c r="BB43" s="284"/>
      <c r="BC43" s="284"/>
      <c r="BD43" s="284"/>
      <c r="BE43" s="284"/>
      <c r="BF43" s="284"/>
      <c r="BG43" s="284"/>
      <c r="BH43" s="284"/>
      <c r="BI43" s="284"/>
      <c r="BJ43" s="284"/>
      <c r="BK43" s="284"/>
    </row>
    <row r="44" ht="14.25" customHeight="1">
      <c r="A44" s="219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5"/>
      <c r="AA44" s="225"/>
      <c r="AB44" s="225"/>
      <c r="AC44" s="225"/>
      <c r="AD44" s="225"/>
      <c r="AE44" s="225"/>
      <c r="AF44" s="225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4"/>
      <c r="AR44" s="224"/>
      <c r="AS44" s="224"/>
      <c r="AT44" s="224"/>
      <c r="AU44" s="224"/>
      <c r="AV44" s="224"/>
      <c r="AW44" s="224"/>
      <c r="AX44" s="224"/>
      <c r="AY44" s="224"/>
      <c r="AZ44" s="284"/>
      <c r="BA44" s="284"/>
      <c r="BB44" s="284"/>
      <c r="BC44" s="284"/>
      <c r="BD44" s="284"/>
      <c r="BE44" s="284"/>
      <c r="BF44" s="284"/>
      <c r="BG44" s="284"/>
      <c r="BH44" s="284"/>
      <c r="BI44" s="284"/>
      <c r="BJ44" s="284"/>
      <c r="BK44" s="284"/>
    </row>
    <row r="45" ht="14.25" customHeight="1">
      <c r="A45" s="219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5"/>
      <c r="AA45" s="225"/>
      <c r="AB45" s="225"/>
      <c r="AC45" s="225"/>
      <c r="AD45" s="225"/>
      <c r="AE45" s="225"/>
      <c r="AF45" s="225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4"/>
      <c r="AR45" s="224"/>
      <c r="AS45" s="224"/>
      <c r="AT45" s="224"/>
      <c r="AU45" s="224"/>
      <c r="AV45" s="224"/>
      <c r="AW45" s="224"/>
      <c r="AX45" s="224"/>
      <c r="AY45" s="224"/>
      <c r="AZ45" s="284"/>
      <c r="BA45" s="284"/>
      <c r="BB45" s="284"/>
      <c r="BC45" s="284"/>
      <c r="BD45" s="284"/>
      <c r="BE45" s="284"/>
      <c r="BF45" s="284"/>
      <c r="BG45" s="284"/>
      <c r="BH45" s="284"/>
      <c r="BI45" s="284"/>
      <c r="BJ45" s="284"/>
      <c r="BK45" s="284"/>
    </row>
    <row r="46" ht="14.25" customHeight="1">
      <c r="A46" s="219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5"/>
      <c r="AA46" s="225"/>
      <c r="AB46" s="225"/>
      <c r="AC46" s="225"/>
      <c r="AD46" s="225"/>
      <c r="AE46" s="225"/>
      <c r="AF46" s="225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4"/>
      <c r="AR46" s="224"/>
      <c r="AS46" s="224"/>
      <c r="AT46" s="224"/>
      <c r="AU46" s="224"/>
      <c r="AV46" s="224"/>
      <c r="AW46" s="224"/>
      <c r="AX46" s="224"/>
      <c r="AY46" s="224"/>
      <c r="AZ46" s="284"/>
      <c r="BA46" s="284"/>
      <c r="BB46" s="284"/>
      <c r="BC46" s="284"/>
      <c r="BD46" s="284"/>
      <c r="BE46" s="284"/>
      <c r="BF46" s="284"/>
      <c r="BG46" s="284"/>
      <c r="BH46" s="284"/>
      <c r="BI46" s="284"/>
      <c r="BJ46" s="284"/>
      <c r="BK46" s="284"/>
    </row>
    <row r="47" ht="14.25" customHeight="1">
      <c r="A47" s="219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5"/>
      <c r="AA47" s="225"/>
      <c r="AB47" s="225"/>
      <c r="AC47" s="225"/>
      <c r="AD47" s="225"/>
      <c r="AE47" s="225"/>
      <c r="AF47" s="225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4"/>
      <c r="AR47" s="224"/>
      <c r="AS47" s="224"/>
      <c r="AT47" s="224"/>
      <c r="AU47" s="224"/>
      <c r="AV47" s="224"/>
      <c r="AW47" s="224"/>
      <c r="AX47" s="224"/>
      <c r="AY47" s="224"/>
      <c r="AZ47" s="284"/>
      <c r="BA47" s="284"/>
      <c r="BB47" s="284"/>
      <c r="BC47" s="284"/>
      <c r="BD47" s="284"/>
      <c r="BE47" s="284"/>
      <c r="BF47" s="284"/>
      <c r="BG47" s="284"/>
      <c r="BH47" s="284"/>
      <c r="BI47" s="284"/>
      <c r="BJ47" s="284"/>
      <c r="BK47" s="284"/>
    </row>
    <row r="48" ht="14.25" customHeight="1">
      <c r="A48" s="219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5"/>
      <c r="AA48" s="225"/>
      <c r="AB48" s="225"/>
      <c r="AC48" s="225"/>
      <c r="AD48" s="225"/>
      <c r="AE48" s="225"/>
      <c r="AF48" s="225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4"/>
      <c r="AR48" s="224"/>
      <c r="AS48" s="224"/>
      <c r="AT48" s="224"/>
      <c r="AU48" s="224"/>
      <c r="AV48" s="224"/>
      <c r="AW48" s="224"/>
      <c r="AX48" s="224"/>
      <c r="AY48" s="224"/>
      <c r="AZ48" s="284"/>
      <c r="BA48" s="284"/>
      <c r="BB48" s="284"/>
      <c r="BC48" s="284"/>
      <c r="BD48" s="284"/>
      <c r="BE48" s="284"/>
      <c r="BF48" s="284"/>
      <c r="BG48" s="284"/>
      <c r="BH48" s="284"/>
      <c r="BI48" s="284"/>
      <c r="BJ48" s="284"/>
      <c r="BK48" s="284"/>
    </row>
    <row r="49" ht="14.25" customHeight="1">
      <c r="A49" s="219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5"/>
      <c r="AA49" s="225"/>
      <c r="AB49" s="225"/>
      <c r="AC49" s="225"/>
      <c r="AD49" s="225"/>
      <c r="AE49" s="225"/>
      <c r="AF49" s="225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4"/>
      <c r="AR49" s="224"/>
      <c r="AS49" s="224"/>
      <c r="AT49" s="224"/>
      <c r="AU49" s="224"/>
      <c r="AV49" s="224"/>
      <c r="AW49" s="224"/>
      <c r="AX49" s="224"/>
      <c r="AY49" s="224"/>
      <c r="AZ49" s="284"/>
      <c r="BA49" s="284"/>
      <c r="BB49" s="284"/>
      <c r="BC49" s="284"/>
      <c r="BD49" s="284"/>
      <c r="BE49" s="284"/>
      <c r="BF49" s="284"/>
      <c r="BG49" s="284"/>
      <c r="BH49" s="284"/>
      <c r="BI49" s="284"/>
      <c r="BJ49" s="284"/>
      <c r="BK49" s="284"/>
    </row>
    <row r="50" ht="14.25" customHeight="1">
      <c r="A50" s="21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5"/>
      <c r="AA50" s="225"/>
      <c r="AB50" s="225"/>
      <c r="AC50" s="225"/>
      <c r="AD50" s="225"/>
      <c r="AE50" s="225"/>
      <c r="AF50" s="225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4"/>
      <c r="AR50" s="224"/>
      <c r="AS50" s="224"/>
      <c r="AT50" s="224"/>
      <c r="AU50" s="224"/>
      <c r="AV50" s="224"/>
      <c r="AW50" s="224"/>
      <c r="AX50" s="224"/>
      <c r="AY50" s="224"/>
      <c r="AZ50" s="284"/>
      <c r="BA50" s="284"/>
      <c r="BB50" s="284"/>
      <c r="BC50" s="284"/>
      <c r="BD50" s="284"/>
      <c r="BE50" s="284"/>
      <c r="BF50" s="284"/>
      <c r="BG50" s="284"/>
      <c r="BH50" s="284"/>
      <c r="BI50" s="284"/>
      <c r="BJ50" s="284"/>
      <c r="BK50" s="284"/>
    </row>
    <row r="51" ht="14.25" customHeight="1">
      <c r="A51" s="219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5"/>
      <c r="AA51" s="225"/>
      <c r="AB51" s="225"/>
      <c r="AC51" s="225"/>
      <c r="AD51" s="225"/>
      <c r="AE51" s="225"/>
      <c r="AF51" s="225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4"/>
      <c r="AR51" s="224"/>
      <c r="AS51" s="224"/>
      <c r="AT51" s="224"/>
      <c r="AU51" s="224"/>
      <c r="AV51" s="224"/>
      <c r="AW51" s="224"/>
      <c r="AX51" s="224"/>
      <c r="AY51" s="224"/>
      <c r="AZ51" s="284"/>
      <c r="BA51" s="284"/>
      <c r="BB51" s="284"/>
      <c r="BC51" s="284"/>
      <c r="BD51" s="284"/>
      <c r="BE51" s="284"/>
      <c r="BF51" s="284"/>
      <c r="BG51" s="284"/>
      <c r="BH51" s="284"/>
      <c r="BI51" s="284"/>
      <c r="BJ51" s="284"/>
      <c r="BK51" s="284"/>
    </row>
    <row r="52" ht="14.25" customHeight="1">
      <c r="A52" s="219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5"/>
      <c r="AA52" s="225"/>
      <c r="AB52" s="225"/>
      <c r="AC52" s="225"/>
      <c r="AD52" s="225"/>
      <c r="AE52" s="225"/>
      <c r="AF52" s="225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4"/>
      <c r="AR52" s="224"/>
      <c r="AS52" s="224"/>
      <c r="AT52" s="224"/>
      <c r="AU52" s="224"/>
      <c r="AV52" s="224"/>
      <c r="AW52" s="224"/>
      <c r="AX52" s="224"/>
      <c r="AY52" s="224"/>
      <c r="AZ52" s="284"/>
      <c r="BA52" s="284"/>
      <c r="BB52" s="284"/>
      <c r="BC52" s="284"/>
      <c r="BD52" s="284"/>
      <c r="BE52" s="284"/>
      <c r="BF52" s="284"/>
      <c r="BG52" s="284"/>
      <c r="BH52" s="284"/>
      <c r="BI52" s="284"/>
      <c r="BJ52" s="284"/>
      <c r="BK52" s="284"/>
    </row>
    <row r="53" ht="14.25" customHeight="1">
      <c r="A53" s="219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5"/>
      <c r="AA53" s="225"/>
      <c r="AB53" s="225"/>
      <c r="AC53" s="225"/>
      <c r="AD53" s="225"/>
      <c r="AE53" s="225"/>
      <c r="AF53" s="225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4"/>
      <c r="AR53" s="224"/>
      <c r="AS53" s="224"/>
      <c r="AT53" s="224"/>
      <c r="AU53" s="224"/>
      <c r="AV53" s="224"/>
      <c r="AW53" s="224"/>
      <c r="AX53" s="224"/>
      <c r="AY53" s="224"/>
      <c r="AZ53" s="284"/>
      <c r="BA53" s="284"/>
      <c r="BB53" s="284"/>
      <c r="BC53" s="284"/>
      <c r="BD53" s="284"/>
      <c r="BE53" s="284"/>
      <c r="BF53" s="284"/>
      <c r="BG53" s="284"/>
      <c r="BH53" s="284"/>
      <c r="BI53" s="284"/>
      <c r="BJ53" s="284"/>
      <c r="BK53" s="284"/>
    </row>
    <row r="54" ht="14.25" customHeight="1">
      <c r="A54" s="219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5"/>
      <c r="AA54" s="225"/>
      <c r="AB54" s="225"/>
      <c r="AC54" s="225"/>
      <c r="AD54" s="225"/>
      <c r="AE54" s="225"/>
      <c r="AF54" s="225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4"/>
      <c r="AR54" s="224"/>
      <c r="AS54" s="224"/>
      <c r="AT54" s="224"/>
      <c r="AU54" s="224"/>
      <c r="AV54" s="224"/>
      <c r="AW54" s="224"/>
      <c r="AX54" s="224"/>
      <c r="AY54" s="224"/>
      <c r="AZ54" s="284"/>
      <c r="BA54" s="284"/>
      <c r="BB54" s="284"/>
      <c r="BC54" s="284"/>
      <c r="BD54" s="284"/>
      <c r="BE54" s="284"/>
      <c r="BF54" s="284"/>
      <c r="BG54" s="284"/>
      <c r="BH54" s="284"/>
      <c r="BI54" s="284"/>
      <c r="BJ54" s="284"/>
      <c r="BK54" s="284"/>
    </row>
    <row r="55" ht="14.25" customHeight="1">
      <c r="A55" s="21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5"/>
      <c r="AA55" s="225"/>
      <c r="AB55" s="225"/>
      <c r="AC55" s="225"/>
      <c r="AD55" s="225"/>
      <c r="AE55" s="225"/>
      <c r="AF55" s="225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4"/>
      <c r="AR55" s="224"/>
      <c r="AS55" s="224"/>
      <c r="AT55" s="224"/>
      <c r="AU55" s="224"/>
      <c r="AV55" s="224"/>
      <c r="AW55" s="224"/>
      <c r="AX55" s="224"/>
      <c r="AY55" s="224"/>
      <c r="AZ55" s="284"/>
      <c r="BA55" s="284"/>
      <c r="BB55" s="284"/>
      <c r="BC55" s="284"/>
      <c r="BD55" s="284"/>
      <c r="BE55" s="284"/>
      <c r="BF55" s="284"/>
      <c r="BG55" s="284"/>
      <c r="BH55" s="284"/>
      <c r="BI55" s="284"/>
      <c r="BJ55" s="284"/>
      <c r="BK55" s="284"/>
    </row>
    <row r="56" ht="14.25" customHeight="1">
      <c r="A56" s="219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5"/>
      <c r="AA56" s="225"/>
      <c r="AB56" s="225"/>
      <c r="AC56" s="225"/>
      <c r="AD56" s="225"/>
      <c r="AE56" s="225"/>
      <c r="AF56" s="225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4"/>
      <c r="AR56" s="224"/>
      <c r="AS56" s="224"/>
      <c r="AT56" s="224"/>
      <c r="AU56" s="224"/>
      <c r="AV56" s="224"/>
      <c r="AW56" s="224"/>
      <c r="AX56" s="224"/>
      <c r="AY56" s="224"/>
      <c r="AZ56" s="284"/>
      <c r="BA56" s="284"/>
      <c r="BB56" s="284"/>
      <c r="BC56" s="284"/>
      <c r="BD56" s="284"/>
      <c r="BE56" s="284"/>
      <c r="BF56" s="284"/>
      <c r="BG56" s="284"/>
      <c r="BH56" s="284"/>
      <c r="BI56" s="284"/>
      <c r="BJ56" s="284"/>
      <c r="BK56" s="284"/>
    </row>
    <row r="57" ht="14.25" customHeight="1">
      <c r="A57" s="219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5"/>
      <c r="AA57" s="225"/>
      <c r="AB57" s="225"/>
      <c r="AC57" s="225"/>
      <c r="AD57" s="225"/>
      <c r="AE57" s="225"/>
      <c r="AF57" s="225"/>
      <c r="AG57" s="220"/>
      <c r="AH57" s="220"/>
      <c r="AI57" s="220"/>
      <c r="AJ57" s="220"/>
      <c r="AK57" s="220"/>
      <c r="AL57" s="220"/>
      <c r="AM57" s="220"/>
      <c r="AN57" s="220"/>
      <c r="AO57" s="220"/>
      <c r="AP57" s="220"/>
      <c r="AQ57" s="224"/>
      <c r="AR57" s="224"/>
      <c r="AS57" s="224"/>
      <c r="AT57" s="224"/>
      <c r="AU57" s="224"/>
      <c r="AV57" s="224"/>
      <c r="AW57" s="224"/>
      <c r="AX57" s="224"/>
      <c r="AY57" s="224"/>
      <c r="AZ57" s="284"/>
      <c r="BA57" s="284"/>
      <c r="BB57" s="284"/>
      <c r="BC57" s="284"/>
      <c r="BD57" s="284"/>
      <c r="BE57" s="284"/>
      <c r="BF57" s="284"/>
      <c r="BG57" s="284"/>
      <c r="BH57" s="284"/>
      <c r="BI57" s="284"/>
      <c r="BJ57" s="284"/>
      <c r="BK57" s="284"/>
    </row>
    <row r="58" ht="14.25" customHeight="1">
      <c r="A58" s="219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5"/>
      <c r="AA58" s="225"/>
      <c r="AB58" s="225"/>
      <c r="AC58" s="225"/>
      <c r="AD58" s="225"/>
      <c r="AE58" s="225"/>
      <c r="AF58" s="225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4"/>
      <c r="AR58" s="224"/>
      <c r="AS58" s="224"/>
      <c r="AT58" s="224"/>
      <c r="AU58" s="224"/>
      <c r="AV58" s="224"/>
      <c r="AW58" s="224"/>
      <c r="AX58" s="224"/>
      <c r="AY58" s="224"/>
      <c r="AZ58" s="284"/>
      <c r="BA58" s="284"/>
      <c r="BB58" s="284"/>
      <c r="BC58" s="284"/>
      <c r="BD58" s="284"/>
      <c r="BE58" s="284"/>
      <c r="BF58" s="284"/>
      <c r="BG58" s="284"/>
      <c r="BH58" s="284"/>
      <c r="BI58" s="284"/>
      <c r="BJ58" s="284"/>
      <c r="BK58" s="284"/>
    </row>
    <row r="59" ht="14.25" customHeight="1">
      <c r="A59" s="219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5"/>
      <c r="AA59" s="225"/>
      <c r="AB59" s="225"/>
      <c r="AC59" s="225"/>
      <c r="AD59" s="225"/>
      <c r="AE59" s="225"/>
      <c r="AF59" s="225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4"/>
      <c r="AR59" s="224"/>
      <c r="AS59" s="224"/>
      <c r="AT59" s="224"/>
      <c r="AU59" s="224"/>
      <c r="AV59" s="224"/>
      <c r="AW59" s="224"/>
      <c r="AX59" s="224"/>
      <c r="AY59" s="224"/>
      <c r="AZ59" s="284"/>
      <c r="BA59" s="284"/>
      <c r="BB59" s="284"/>
      <c r="BC59" s="284"/>
      <c r="BD59" s="284"/>
      <c r="BE59" s="284"/>
      <c r="BF59" s="284"/>
      <c r="BG59" s="284"/>
      <c r="BH59" s="284"/>
      <c r="BI59" s="284"/>
      <c r="BJ59" s="284"/>
      <c r="BK59" s="284"/>
    </row>
    <row r="60" ht="14.25" customHeight="1">
      <c r="A60" s="219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5"/>
      <c r="AA60" s="225"/>
      <c r="AB60" s="225"/>
      <c r="AC60" s="225"/>
      <c r="AD60" s="225"/>
      <c r="AE60" s="225"/>
      <c r="AF60" s="225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4"/>
      <c r="AR60" s="224"/>
      <c r="AS60" s="224"/>
      <c r="AT60" s="224"/>
      <c r="AU60" s="224"/>
      <c r="AV60" s="224"/>
      <c r="AW60" s="224"/>
      <c r="AX60" s="224"/>
      <c r="AY60" s="224"/>
      <c r="AZ60" s="284"/>
      <c r="BA60" s="284"/>
      <c r="BB60" s="284"/>
      <c r="BC60" s="284"/>
      <c r="BD60" s="284"/>
      <c r="BE60" s="284"/>
      <c r="BF60" s="284"/>
      <c r="BG60" s="284"/>
      <c r="BH60" s="284"/>
      <c r="BI60" s="284"/>
      <c r="BJ60" s="284"/>
      <c r="BK60" s="284"/>
    </row>
    <row r="61" ht="14.25" customHeight="1">
      <c r="A61" s="219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5"/>
      <c r="AA61" s="225"/>
      <c r="AB61" s="225"/>
      <c r="AC61" s="225"/>
      <c r="AD61" s="225"/>
      <c r="AE61" s="225"/>
      <c r="AF61" s="225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4"/>
      <c r="AR61" s="224"/>
      <c r="AS61" s="224"/>
      <c r="AT61" s="224"/>
      <c r="AU61" s="224"/>
      <c r="AV61" s="224"/>
      <c r="AW61" s="224"/>
      <c r="AX61" s="224"/>
      <c r="AY61" s="224"/>
      <c r="AZ61" s="284"/>
      <c r="BA61" s="284"/>
      <c r="BB61" s="284"/>
      <c r="BC61" s="284"/>
      <c r="BD61" s="284"/>
      <c r="BE61" s="284"/>
      <c r="BF61" s="284"/>
      <c r="BG61" s="284"/>
      <c r="BH61" s="284"/>
      <c r="BI61" s="284"/>
      <c r="BJ61" s="284"/>
      <c r="BK61" s="284"/>
    </row>
    <row r="62" ht="14.25" customHeight="1">
      <c r="A62" s="219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5"/>
      <c r="AA62" s="225"/>
      <c r="AB62" s="225"/>
      <c r="AC62" s="225"/>
      <c r="AD62" s="225"/>
      <c r="AE62" s="225"/>
      <c r="AF62" s="225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4"/>
      <c r="AR62" s="224"/>
      <c r="AS62" s="224"/>
      <c r="AT62" s="224"/>
      <c r="AU62" s="224"/>
      <c r="AV62" s="224"/>
      <c r="AW62" s="224"/>
      <c r="AX62" s="224"/>
      <c r="AY62" s="224"/>
      <c r="AZ62" s="284"/>
      <c r="BA62" s="284"/>
      <c r="BB62" s="284"/>
      <c r="BC62" s="284"/>
      <c r="BD62" s="284"/>
      <c r="BE62" s="284"/>
      <c r="BF62" s="284"/>
      <c r="BG62" s="284"/>
      <c r="BH62" s="284"/>
      <c r="BI62" s="284"/>
      <c r="BJ62" s="284"/>
      <c r="BK62" s="284"/>
    </row>
    <row r="63" ht="14.25" customHeight="1">
      <c r="A63" s="219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5"/>
      <c r="AA63" s="225"/>
      <c r="AB63" s="225"/>
      <c r="AC63" s="225"/>
      <c r="AD63" s="225"/>
      <c r="AE63" s="225"/>
      <c r="AF63" s="225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4"/>
      <c r="AR63" s="224"/>
      <c r="AS63" s="224"/>
      <c r="AT63" s="224"/>
      <c r="AU63" s="224"/>
      <c r="AV63" s="224"/>
      <c r="AW63" s="224"/>
      <c r="AX63" s="224"/>
      <c r="AY63" s="224"/>
      <c r="AZ63" s="284"/>
      <c r="BA63" s="284"/>
      <c r="BB63" s="284"/>
      <c r="BC63" s="284"/>
      <c r="BD63" s="284"/>
      <c r="BE63" s="284"/>
      <c r="BF63" s="284"/>
      <c r="BG63" s="284"/>
      <c r="BH63" s="284"/>
      <c r="BI63" s="284"/>
      <c r="BJ63" s="284"/>
      <c r="BK63" s="284"/>
    </row>
    <row r="64" ht="14.25" customHeight="1">
      <c r="A64" s="219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5"/>
      <c r="AA64" s="225"/>
      <c r="AB64" s="225"/>
      <c r="AC64" s="225"/>
      <c r="AD64" s="225"/>
      <c r="AE64" s="225"/>
      <c r="AF64" s="225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4"/>
      <c r="AR64" s="224"/>
      <c r="AS64" s="224"/>
      <c r="AT64" s="224"/>
      <c r="AU64" s="224"/>
      <c r="AV64" s="224"/>
      <c r="AW64" s="224"/>
      <c r="AX64" s="224"/>
      <c r="AY64" s="224"/>
      <c r="AZ64" s="284"/>
      <c r="BA64" s="284"/>
      <c r="BB64" s="284"/>
      <c r="BC64" s="284"/>
      <c r="BD64" s="284"/>
      <c r="BE64" s="284"/>
      <c r="BF64" s="284"/>
      <c r="BG64" s="284"/>
      <c r="BH64" s="284"/>
      <c r="BI64" s="284"/>
      <c r="BJ64" s="284"/>
      <c r="BK64" s="284"/>
    </row>
    <row r="65" ht="14.25" customHeight="1">
      <c r="A65" s="219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5"/>
      <c r="AA65" s="225"/>
      <c r="AB65" s="225"/>
      <c r="AC65" s="225"/>
      <c r="AD65" s="225"/>
      <c r="AE65" s="225"/>
      <c r="AF65" s="225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4"/>
      <c r="AR65" s="224"/>
      <c r="AS65" s="224"/>
      <c r="AT65" s="224"/>
      <c r="AU65" s="224"/>
      <c r="AV65" s="224"/>
      <c r="AW65" s="224"/>
      <c r="AX65" s="224"/>
      <c r="AY65" s="224"/>
      <c r="AZ65" s="284"/>
      <c r="BA65" s="284"/>
      <c r="BB65" s="284"/>
      <c r="BC65" s="284"/>
      <c r="BD65" s="284"/>
      <c r="BE65" s="284"/>
      <c r="BF65" s="284"/>
      <c r="BG65" s="284"/>
      <c r="BH65" s="284"/>
      <c r="BI65" s="284"/>
      <c r="BJ65" s="284"/>
      <c r="BK65" s="284"/>
    </row>
    <row r="66" ht="14.25" customHeight="1">
      <c r="A66" s="219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5"/>
      <c r="AA66" s="225"/>
      <c r="AB66" s="225"/>
      <c r="AC66" s="225"/>
      <c r="AD66" s="225"/>
      <c r="AE66" s="225"/>
      <c r="AF66" s="225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4"/>
      <c r="AR66" s="224"/>
      <c r="AS66" s="224"/>
      <c r="AT66" s="224"/>
      <c r="AU66" s="224"/>
      <c r="AV66" s="224"/>
      <c r="AW66" s="224"/>
      <c r="AX66" s="224"/>
      <c r="AY66" s="224"/>
      <c r="AZ66" s="284"/>
      <c r="BA66" s="284"/>
      <c r="BB66" s="284"/>
      <c r="BC66" s="284"/>
      <c r="BD66" s="284"/>
      <c r="BE66" s="284"/>
      <c r="BF66" s="284"/>
      <c r="BG66" s="284"/>
      <c r="BH66" s="284"/>
      <c r="BI66" s="284"/>
      <c r="BJ66" s="284"/>
      <c r="BK66" s="284"/>
    </row>
    <row r="67" ht="14.25" customHeight="1">
      <c r="A67" s="219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5"/>
      <c r="AA67" s="225"/>
      <c r="AB67" s="225"/>
      <c r="AC67" s="225"/>
      <c r="AD67" s="225"/>
      <c r="AE67" s="225"/>
      <c r="AF67" s="225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4"/>
      <c r="AR67" s="224"/>
      <c r="AS67" s="224"/>
      <c r="AT67" s="224"/>
      <c r="AU67" s="224"/>
      <c r="AV67" s="224"/>
      <c r="AW67" s="224"/>
      <c r="AX67" s="224"/>
      <c r="AY67" s="224"/>
      <c r="AZ67" s="284"/>
      <c r="BA67" s="284"/>
      <c r="BB67" s="284"/>
      <c r="BC67" s="284"/>
      <c r="BD67" s="284"/>
      <c r="BE67" s="284"/>
      <c r="BF67" s="284"/>
      <c r="BG67" s="284"/>
      <c r="BH67" s="284"/>
      <c r="BI67" s="284"/>
      <c r="BJ67" s="284"/>
      <c r="BK67" s="284"/>
    </row>
    <row r="68" ht="14.25" customHeight="1">
      <c r="A68" s="219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5"/>
      <c r="AA68" s="225"/>
      <c r="AB68" s="225"/>
      <c r="AC68" s="225"/>
      <c r="AD68" s="225"/>
      <c r="AE68" s="225"/>
      <c r="AF68" s="225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4"/>
      <c r="AR68" s="224"/>
      <c r="AS68" s="224"/>
      <c r="AT68" s="224"/>
      <c r="AU68" s="224"/>
      <c r="AV68" s="224"/>
      <c r="AW68" s="224"/>
      <c r="AX68" s="224"/>
      <c r="AY68" s="224"/>
      <c r="AZ68" s="284"/>
      <c r="BA68" s="284"/>
      <c r="BB68" s="284"/>
      <c r="BC68" s="284"/>
      <c r="BD68" s="284"/>
      <c r="BE68" s="284"/>
      <c r="BF68" s="284"/>
      <c r="BG68" s="284"/>
      <c r="BH68" s="284"/>
      <c r="BI68" s="284"/>
      <c r="BJ68" s="284"/>
      <c r="BK68" s="284"/>
    </row>
    <row r="69" ht="14.25" customHeight="1">
      <c r="A69" s="219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5"/>
      <c r="AA69" s="225"/>
      <c r="AB69" s="225"/>
      <c r="AC69" s="225"/>
      <c r="AD69" s="225"/>
      <c r="AE69" s="225"/>
      <c r="AF69" s="225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4"/>
      <c r="AR69" s="224"/>
      <c r="AS69" s="224"/>
      <c r="AT69" s="224"/>
      <c r="AU69" s="224"/>
      <c r="AV69" s="224"/>
      <c r="AW69" s="224"/>
      <c r="AX69" s="224"/>
      <c r="AY69" s="224"/>
      <c r="AZ69" s="284"/>
      <c r="BA69" s="284"/>
      <c r="BB69" s="284"/>
      <c r="BC69" s="284"/>
      <c r="BD69" s="284"/>
      <c r="BE69" s="284"/>
      <c r="BF69" s="284"/>
      <c r="BG69" s="284"/>
      <c r="BH69" s="284"/>
      <c r="BI69" s="284"/>
      <c r="BJ69" s="284"/>
      <c r="BK69" s="284"/>
    </row>
    <row r="70" ht="14.25" customHeight="1">
      <c r="A70" s="219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5"/>
      <c r="AA70" s="225"/>
      <c r="AB70" s="225"/>
      <c r="AC70" s="225"/>
      <c r="AD70" s="225"/>
      <c r="AE70" s="225"/>
      <c r="AF70" s="225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4"/>
      <c r="AR70" s="224"/>
      <c r="AS70" s="224"/>
      <c r="AT70" s="224"/>
      <c r="AU70" s="224"/>
      <c r="AV70" s="224"/>
      <c r="AW70" s="224"/>
      <c r="AX70" s="224"/>
      <c r="AY70" s="224"/>
      <c r="AZ70" s="284"/>
      <c r="BA70" s="284"/>
      <c r="BB70" s="284"/>
      <c r="BC70" s="284"/>
      <c r="BD70" s="284"/>
      <c r="BE70" s="284"/>
      <c r="BF70" s="284"/>
      <c r="BG70" s="284"/>
      <c r="BH70" s="284"/>
      <c r="BI70" s="284"/>
      <c r="BJ70" s="284"/>
      <c r="BK70" s="284"/>
    </row>
    <row r="71" ht="14.25" customHeight="1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5"/>
      <c r="AA71" s="225"/>
      <c r="AB71" s="225"/>
      <c r="AC71" s="225"/>
      <c r="AD71" s="225"/>
      <c r="AE71" s="225"/>
      <c r="AF71" s="225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4"/>
      <c r="AR71" s="224"/>
      <c r="AS71" s="224"/>
      <c r="AT71" s="224"/>
      <c r="AU71" s="224"/>
      <c r="AV71" s="224"/>
      <c r="AW71" s="224"/>
      <c r="AX71" s="224"/>
      <c r="AY71" s="224"/>
      <c r="AZ71" s="284"/>
      <c r="BA71" s="284"/>
      <c r="BB71" s="284"/>
      <c r="BC71" s="284"/>
      <c r="BD71" s="284"/>
      <c r="BE71" s="284"/>
      <c r="BF71" s="284"/>
      <c r="BG71" s="284"/>
      <c r="BH71" s="284"/>
      <c r="BI71" s="284"/>
      <c r="BJ71" s="284"/>
      <c r="BK71" s="284"/>
    </row>
    <row r="72" ht="14.25" customHeight="1">
      <c r="A72" s="219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5"/>
      <c r="AA72" s="225"/>
      <c r="AB72" s="225"/>
      <c r="AC72" s="225"/>
      <c r="AD72" s="225"/>
      <c r="AE72" s="225"/>
      <c r="AF72" s="225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4"/>
      <c r="AR72" s="224"/>
      <c r="AS72" s="224"/>
      <c r="AT72" s="224"/>
      <c r="AU72" s="224"/>
      <c r="AV72" s="224"/>
      <c r="AW72" s="224"/>
      <c r="AX72" s="224"/>
      <c r="AY72" s="224"/>
      <c r="AZ72" s="284"/>
      <c r="BA72" s="284"/>
      <c r="BB72" s="284"/>
      <c r="BC72" s="284"/>
      <c r="BD72" s="284"/>
      <c r="BE72" s="284"/>
      <c r="BF72" s="284"/>
      <c r="BG72" s="284"/>
      <c r="BH72" s="284"/>
      <c r="BI72" s="284"/>
      <c r="BJ72" s="284"/>
      <c r="BK72" s="284"/>
    </row>
    <row r="73" ht="14.25" customHeight="1">
      <c r="A73" s="219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5"/>
      <c r="AA73" s="225"/>
      <c r="AB73" s="225"/>
      <c r="AC73" s="225"/>
      <c r="AD73" s="225"/>
      <c r="AE73" s="225"/>
      <c r="AF73" s="225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4"/>
      <c r="AR73" s="224"/>
      <c r="AS73" s="224"/>
      <c r="AT73" s="224"/>
      <c r="AU73" s="224"/>
      <c r="AV73" s="224"/>
      <c r="AW73" s="224"/>
      <c r="AX73" s="224"/>
      <c r="AY73" s="224"/>
      <c r="AZ73" s="284"/>
      <c r="BA73" s="284"/>
      <c r="BB73" s="284"/>
      <c r="BC73" s="284"/>
      <c r="BD73" s="284"/>
      <c r="BE73" s="284"/>
      <c r="BF73" s="284"/>
      <c r="BG73" s="284"/>
      <c r="BH73" s="284"/>
      <c r="BI73" s="284"/>
      <c r="BJ73" s="284"/>
      <c r="BK73" s="284"/>
    </row>
    <row r="74" ht="14.25" customHeight="1">
      <c r="A74" s="219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5"/>
      <c r="AA74" s="225"/>
      <c r="AB74" s="225"/>
      <c r="AC74" s="225"/>
      <c r="AD74" s="225"/>
      <c r="AE74" s="225"/>
      <c r="AF74" s="225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4"/>
      <c r="AR74" s="224"/>
      <c r="AS74" s="224"/>
      <c r="AT74" s="224"/>
      <c r="AU74" s="224"/>
      <c r="AV74" s="224"/>
      <c r="AW74" s="224"/>
      <c r="AX74" s="224"/>
      <c r="AY74" s="224"/>
      <c r="AZ74" s="284"/>
      <c r="BA74" s="284"/>
      <c r="BB74" s="284"/>
      <c r="BC74" s="284"/>
      <c r="BD74" s="284"/>
      <c r="BE74" s="284"/>
      <c r="BF74" s="284"/>
      <c r="BG74" s="284"/>
      <c r="BH74" s="284"/>
      <c r="BI74" s="284"/>
      <c r="BJ74" s="284"/>
      <c r="BK74" s="284"/>
    </row>
    <row r="75" ht="14.25" customHeight="1">
      <c r="A75" s="219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5"/>
      <c r="AA75" s="225"/>
      <c r="AB75" s="225"/>
      <c r="AC75" s="225"/>
      <c r="AD75" s="225"/>
      <c r="AE75" s="225"/>
      <c r="AF75" s="225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4"/>
      <c r="AR75" s="224"/>
      <c r="AS75" s="224"/>
      <c r="AT75" s="224"/>
      <c r="AU75" s="224"/>
      <c r="AV75" s="224"/>
      <c r="AW75" s="224"/>
      <c r="AX75" s="224"/>
      <c r="AY75" s="224"/>
      <c r="AZ75" s="284"/>
      <c r="BA75" s="284"/>
      <c r="BB75" s="284"/>
      <c r="BC75" s="284"/>
      <c r="BD75" s="284"/>
      <c r="BE75" s="284"/>
      <c r="BF75" s="284"/>
      <c r="BG75" s="284"/>
      <c r="BH75" s="284"/>
      <c r="BI75" s="284"/>
      <c r="BJ75" s="284"/>
      <c r="BK75" s="284"/>
    </row>
    <row r="76" ht="14.25" customHeight="1">
      <c r="A76" s="219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5"/>
      <c r="AA76" s="225"/>
      <c r="AB76" s="225"/>
      <c r="AC76" s="225"/>
      <c r="AD76" s="225"/>
      <c r="AE76" s="225"/>
      <c r="AF76" s="225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4"/>
      <c r="AR76" s="224"/>
      <c r="AS76" s="224"/>
      <c r="AT76" s="224"/>
      <c r="AU76" s="224"/>
      <c r="AV76" s="224"/>
      <c r="AW76" s="224"/>
      <c r="AX76" s="224"/>
      <c r="AY76" s="224"/>
      <c r="AZ76" s="284"/>
      <c r="BA76" s="284"/>
      <c r="BB76" s="284"/>
      <c r="BC76" s="284"/>
      <c r="BD76" s="284"/>
      <c r="BE76" s="284"/>
      <c r="BF76" s="284"/>
      <c r="BG76" s="284"/>
      <c r="BH76" s="284"/>
      <c r="BI76" s="284"/>
      <c r="BJ76" s="284"/>
      <c r="BK76" s="284"/>
    </row>
    <row r="77" ht="14.25" customHeight="1">
      <c r="A77" s="219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5"/>
      <c r="AA77" s="225"/>
      <c r="AB77" s="225"/>
      <c r="AC77" s="225"/>
      <c r="AD77" s="225"/>
      <c r="AE77" s="225"/>
      <c r="AF77" s="225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4"/>
      <c r="AR77" s="224"/>
      <c r="AS77" s="224"/>
      <c r="AT77" s="224"/>
      <c r="AU77" s="224"/>
      <c r="AV77" s="224"/>
      <c r="AW77" s="224"/>
      <c r="AX77" s="224"/>
      <c r="AY77" s="224"/>
      <c r="AZ77" s="284"/>
      <c r="BA77" s="284"/>
      <c r="BB77" s="284"/>
      <c r="BC77" s="284"/>
      <c r="BD77" s="284"/>
      <c r="BE77" s="284"/>
      <c r="BF77" s="284"/>
      <c r="BG77" s="284"/>
      <c r="BH77" s="284"/>
      <c r="BI77" s="284"/>
      <c r="BJ77" s="284"/>
      <c r="BK77" s="284"/>
    </row>
    <row r="78" ht="14.25" customHeight="1">
      <c r="A78" s="219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5"/>
      <c r="AA78" s="225"/>
      <c r="AB78" s="225"/>
      <c r="AC78" s="225"/>
      <c r="AD78" s="225"/>
      <c r="AE78" s="225"/>
      <c r="AF78" s="225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4"/>
      <c r="AR78" s="224"/>
      <c r="AS78" s="224"/>
      <c r="AT78" s="224"/>
      <c r="AU78" s="224"/>
      <c r="AV78" s="224"/>
      <c r="AW78" s="224"/>
      <c r="AX78" s="224"/>
      <c r="AY78" s="224"/>
      <c r="AZ78" s="284"/>
      <c r="BA78" s="284"/>
      <c r="BB78" s="284"/>
      <c r="BC78" s="284"/>
      <c r="BD78" s="284"/>
      <c r="BE78" s="284"/>
      <c r="BF78" s="284"/>
      <c r="BG78" s="284"/>
      <c r="BH78" s="284"/>
      <c r="BI78" s="284"/>
      <c r="BJ78" s="284"/>
      <c r="BK78" s="284"/>
    </row>
    <row r="79" ht="14.25" customHeight="1">
      <c r="A79" s="219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5"/>
      <c r="AA79" s="225"/>
      <c r="AB79" s="225"/>
      <c r="AC79" s="225"/>
      <c r="AD79" s="225"/>
      <c r="AE79" s="225"/>
      <c r="AF79" s="225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4"/>
      <c r="AR79" s="224"/>
      <c r="AS79" s="224"/>
      <c r="AT79" s="224"/>
      <c r="AU79" s="224"/>
      <c r="AV79" s="224"/>
      <c r="AW79" s="224"/>
      <c r="AX79" s="224"/>
      <c r="AY79" s="224"/>
      <c r="AZ79" s="284"/>
      <c r="BA79" s="284"/>
      <c r="BB79" s="284"/>
      <c r="BC79" s="284"/>
      <c r="BD79" s="284"/>
      <c r="BE79" s="284"/>
      <c r="BF79" s="284"/>
      <c r="BG79" s="284"/>
      <c r="BH79" s="284"/>
      <c r="BI79" s="284"/>
      <c r="BJ79" s="284"/>
      <c r="BK79" s="284"/>
    </row>
    <row r="80" ht="14.25" customHeight="1">
      <c r="A80" s="219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5"/>
      <c r="AA80" s="225"/>
      <c r="AB80" s="225"/>
      <c r="AC80" s="225"/>
      <c r="AD80" s="225"/>
      <c r="AE80" s="225"/>
      <c r="AF80" s="225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4"/>
      <c r="AR80" s="224"/>
      <c r="AS80" s="224"/>
      <c r="AT80" s="224"/>
      <c r="AU80" s="224"/>
      <c r="AV80" s="224"/>
      <c r="AW80" s="224"/>
      <c r="AX80" s="224"/>
      <c r="AY80" s="224"/>
      <c r="AZ80" s="284"/>
      <c r="BA80" s="284"/>
      <c r="BB80" s="284"/>
      <c r="BC80" s="284"/>
      <c r="BD80" s="284"/>
      <c r="BE80" s="284"/>
      <c r="BF80" s="284"/>
      <c r="BG80" s="284"/>
      <c r="BH80" s="284"/>
      <c r="BI80" s="284"/>
      <c r="BJ80" s="284"/>
      <c r="BK80" s="284"/>
    </row>
    <row r="81" ht="14.25" customHeight="1">
      <c r="A81" s="21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5"/>
      <c r="AA81" s="225"/>
      <c r="AB81" s="225"/>
      <c r="AC81" s="225"/>
      <c r="AD81" s="225"/>
      <c r="AE81" s="225"/>
      <c r="AF81" s="225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4"/>
      <c r="AR81" s="224"/>
      <c r="AS81" s="224"/>
      <c r="AT81" s="224"/>
      <c r="AU81" s="224"/>
      <c r="AV81" s="224"/>
      <c r="AW81" s="224"/>
      <c r="AX81" s="224"/>
      <c r="AY81" s="224"/>
      <c r="AZ81" s="284"/>
      <c r="BA81" s="284"/>
      <c r="BB81" s="284"/>
      <c r="BC81" s="284"/>
      <c r="BD81" s="284"/>
      <c r="BE81" s="284"/>
      <c r="BF81" s="284"/>
      <c r="BG81" s="284"/>
      <c r="BH81" s="284"/>
      <c r="BI81" s="284"/>
      <c r="BJ81" s="284"/>
      <c r="BK81" s="284"/>
    </row>
    <row r="82" ht="14.25" customHeight="1">
      <c r="A82" s="219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5"/>
      <c r="AA82" s="225"/>
      <c r="AB82" s="225"/>
      <c r="AC82" s="225"/>
      <c r="AD82" s="225"/>
      <c r="AE82" s="225"/>
      <c r="AF82" s="225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4"/>
      <c r="AR82" s="224"/>
      <c r="AS82" s="224"/>
      <c r="AT82" s="224"/>
      <c r="AU82" s="224"/>
      <c r="AV82" s="224"/>
      <c r="AW82" s="224"/>
      <c r="AX82" s="224"/>
      <c r="AY82" s="224"/>
      <c r="AZ82" s="284"/>
      <c r="BA82" s="284"/>
      <c r="BB82" s="284"/>
      <c r="BC82" s="284"/>
      <c r="BD82" s="284"/>
      <c r="BE82" s="284"/>
      <c r="BF82" s="284"/>
      <c r="BG82" s="284"/>
      <c r="BH82" s="284"/>
      <c r="BI82" s="284"/>
      <c r="BJ82" s="284"/>
      <c r="BK82" s="284"/>
    </row>
    <row r="83" ht="14.25" customHeight="1">
      <c r="A83" s="219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5"/>
      <c r="AA83" s="225"/>
      <c r="AB83" s="225"/>
      <c r="AC83" s="225"/>
      <c r="AD83" s="225"/>
      <c r="AE83" s="225"/>
      <c r="AF83" s="225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4"/>
      <c r="AR83" s="224"/>
      <c r="AS83" s="224"/>
      <c r="AT83" s="224"/>
      <c r="AU83" s="224"/>
      <c r="AV83" s="224"/>
      <c r="AW83" s="224"/>
      <c r="AX83" s="224"/>
      <c r="AY83" s="224"/>
      <c r="AZ83" s="284"/>
      <c r="BA83" s="284"/>
      <c r="BB83" s="284"/>
      <c r="BC83" s="284"/>
      <c r="BD83" s="284"/>
      <c r="BE83" s="284"/>
      <c r="BF83" s="284"/>
      <c r="BG83" s="284"/>
      <c r="BH83" s="284"/>
      <c r="BI83" s="284"/>
      <c r="BJ83" s="284"/>
      <c r="BK83" s="284"/>
    </row>
    <row r="84" ht="14.25" customHeight="1">
      <c r="A84" s="219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5"/>
      <c r="AA84" s="225"/>
      <c r="AB84" s="225"/>
      <c r="AC84" s="225"/>
      <c r="AD84" s="225"/>
      <c r="AE84" s="225"/>
      <c r="AF84" s="225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4"/>
      <c r="AR84" s="224"/>
      <c r="AS84" s="224"/>
      <c r="AT84" s="224"/>
      <c r="AU84" s="224"/>
      <c r="AV84" s="224"/>
      <c r="AW84" s="224"/>
      <c r="AX84" s="224"/>
      <c r="AY84" s="224"/>
      <c r="AZ84" s="284"/>
      <c r="BA84" s="284"/>
      <c r="BB84" s="284"/>
      <c r="BC84" s="284"/>
      <c r="BD84" s="284"/>
      <c r="BE84" s="284"/>
      <c r="BF84" s="284"/>
      <c r="BG84" s="284"/>
      <c r="BH84" s="284"/>
      <c r="BI84" s="284"/>
      <c r="BJ84" s="284"/>
      <c r="BK84" s="284"/>
    </row>
    <row r="85" ht="14.25" customHeight="1">
      <c r="A85" s="219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5"/>
      <c r="AA85" s="225"/>
      <c r="AB85" s="225"/>
      <c r="AC85" s="225"/>
      <c r="AD85" s="225"/>
      <c r="AE85" s="225"/>
      <c r="AF85" s="225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4"/>
      <c r="AR85" s="224"/>
      <c r="AS85" s="224"/>
      <c r="AT85" s="224"/>
      <c r="AU85" s="224"/>
      <c r="AV85" s="224"/>
      <c r="AW85" s="224"/>
      <c r="AX85" s="224"/>
      <c r="AY85" s="224"/>
      <c r="AZ85" s="284"/>
      <c r="BA85" s="284"/>
      <c r="BB85" s="284"/>
      <c r="BC85" s="284"/>
      <c r="BD85" s="284"/>
      <c r="BE85" s="284"/>
      <c r="BF85" s="284"/>
      <c r="BG85" s="284"/>
      <c r="BH85" s="284"/>
      <c r="BI85" s="284"/>
      <c r="BJ85" s="284"/>
      <c r="BK85" s="284"/>
    </row>
    <row r="86" ht="14.25" customHeight="1">
      <c r="A86" s="219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5"/>
      <c r="AA86" s="225"/>
      <c r="AB86" s="225"/>
      <c r="AC86" s="225"/>
      <c r="AD86" s="225"/>
      <c r="AE86" s="225"/>
      <c r="AF86" s="225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4"/>
      <c r="AR86" s="224"/>
      <c r="AS86" s="224"/>
      <c r="AT86" s="224"/>
      <c r="AU86" s="224"/>
      <c r="AV86" s="224"/>
      <c r="AW86" s="224"/>
      <c r="AX86" s="224"/>
      <c r="AY86" s="224"/>
      <c r="AZ86" s="284"/>
      <c r="BA86" s="284"/>
      <c r="BB86" s="284"/>
      <c r="BC86" s="284"/>
      <c r="BD86" s="284"/>
      <c r="BE86" s="284"/>
      <c r="BF86" s="284"/>
      <c r="BG86" s="284"/>
      <c r="BH86" s="284"/>
      <c r="BI86" s="284"/>
      <c r="BJ86" s="284"/>
      <c r="BK86" s="284"/>
    </row>
    <row r="87" ht="14.25" customHeight="1">
      <c r="A87" s="219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5"/>
      <c r="AA87" s="225"/>
      <c r="AB87" s="225"/>
      <c r="AC87" s="225"/>
      <c r="AD87" s="225"/>
      <c r="AE87" s="225"/>
      <c r="AF87" s="225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4"/>
      <c r="AR87" s="224"/>
      <c r="AS87" s="224"/>
      <c r="AT87" s="224"/>
      <c r="AU87" s="224"/>
      <c r="AV87" s="224"/>
      <c r="AW87" s="224"/>
      <c r="AX87" s="224"/>
      <c r="AY87" s="224"/>
      <c r="AZ87" s="284"/>
      <c r="BA87" s="284"/>
      <c r="BB87" s="284"/>
      <c r="BC87" s="284"/>
      <c r="BD87" s="284"/>
      <c r="BE87" s="284"/>
      <c r="BF87" s="284"/>
      <c r="BG87" s="284"/>
      <c r="BH87" s="284"/>
      <c r="BI87" s="284"/>
      <c r="BJ87" s="284"/>
      <c r="BK87" s="284"/>
    </row>
    <row r="88" ht="14.25" customHeight="1">
      <c r="A88" s="219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5"/>
      <c r="AA88" s="225"/>
      <c r="AB88" s="225"/>
      <c r="AC88" s="225"/>
      <c r="AD88" s="225"/>
      <c r="AE88" s="225"/>
      <c r="AF88" s="225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4"/>
      <c r="AR88" s="224"/>
      <c r="AS88" s="224"/>
      <c r="AT88" s="224"/>
      <c r="AU88" s="224"/>
      <c r="AV88" s="224"/>
      <c r="AW88" s="224"/>
      <c r="AX88" s="224"/>
      <c r="AY88" s="224"/>
      <c r="AZ88" s="284"/>
      <c r="BA88" s="284"/>
      <c r="BB88" s="284"/>
      <c r="BC88" s="284"/>
      <c r="BD88" s="284"/>
      <c r="BE88" s="284"/>
      <c r="BF88" s="284"/>
      <c r="BG88" s="284"/>
      <c r="BH88" s="284"/>
      <c r="BI88" s="284"/>
      <c r="BJ88" s="284"/>
      <c r="BK88" s="284"/>
    </row>
    <row r="89" ht="14.25" customHeight="1">
      <c r="A89" s="219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5"/>
      <c r="AA89" s="225"/>
      <c r="AB89" s="225"/>
      <c r="AC89" s="225"/>
      <c r="AD89" s="225"/>
      <c r="AE89" s="225"/>
      <c r="AF89" s="225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4"/>
      <c r="AR89" s="224"/>
      <c r="AS89" s="224"/>
      <c r="AT89" s="224"/>
      <c r="AU89" s="224"/>
      <c r="AV89" s="224"/>
      <c r="AW89" s="224"/>
      <c r="AX89" s="224"/>
      <c r="AY89" s="224"/>
      <c r="AZ89" s="284"/>
      <c r="BA89" s="284"/>
      <c r="BB89" s="284"/>
      <c r="BC89" s="284"/>
      <c r="BD89" s="284"/>
      <c r="BE89" s="284"/>
      <c r="BF89" s="284"/>
      <c r="BG89" s="284"/>
      <c r="BH89" s="284"/>
      <c r="BI89" s="284"/>
      <c r="BJ89" s="284"/>
      <c r="BK89" s="284"/>
    </row>
    <row r="90" ht="14.25" customHeight="1">
      <c r="A90" s="219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5"/>
      <c r="AA90" s="225"/>
      <c r="AB90" s="225"/>
      <c r="AC90" s="225"/>
      <c r="AD90" s="225"/>
      <c r="AE90" s="225"/>
      <c r="AF90" s="225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4"/>
      <c r="AR90" s="224"/>
      <c r="AS90" s="224"/>
      <c r="AT90" s="224"/>
      <c r="AU90" s="224"/>
      <c r="AV90" s="224"/>
      <c r="AW90" s="224"/>
      <c r="AX90" s="224"/>
      <c r="AY90" s="224"/>
      <c r="AZ90" s="284"/>
      <c r="BA90" s="284"/>
      <c r="BB90" s="284"/>
      <c r="BC90" s="284"/>
      <c r="BD90" s="284"/>
      <c r="BE90" s="284"/>
      <c r="BF90" s="284"/>
      <c r="BG90" s="284"/>
      <c r="BH90" s="284"/>
      <c r="BI90" s="284"/>
      <c r="BJ90" s="284"/>
      <c r="BK90" s="284"/>
    </row>
    <row r="91" ht="14.25" customHeight="1">
      <c r="A91" s="219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5"/>
      <c r="AA91" s="225"/>
      <c r="AB91" s="225"/>
      <c r="AC91" s="225"/>
      <c r="AD91" s="225"/>
      <c r="AE91" s="225"/>
      <c r="AF91" s="225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4"/>
      <c r="AR91" s="224"/>
      <c r="AS91" s="224"/>
      <c r="AT91" s="224"/>
      <c r="AU91" s="224"/>
      <c r="AV91" s="224"/>
      <c r="AW91" s="224"/>
      <c r="AX91" s="224"/>
      <c r="AY91" s="224"/>
      <c r="AZ91" s="284"/>
      <c r="BA91" s="284"/>
      <c r="BB91" s="284"/>
      <c r="BC91" s="284"/>
      <c r="BD91" s="284"/>
      <c r="BE91" s="284"/>
      <c r="BF91" s="284"/>
      <c r="BG91" s="284"/>
      <c r="BH91" s="284"/>
      <c r="BI91" s="284"/>
      <c r="BJ91" s="284"/>
      <c r="BK91" s="284"/>
    </row>
    <row r="92" ht="14.25" customHeight="1">
      <c r="A92" s="219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5"/>
      <c r="AA92" s="225"/>
      <c r="AB92" s="225"/>
      <c r="AC92" s="225"/>
      <c r="AD92" s="225"/>
      <c r="AE92" s="225"/>
      <c r="AF92" s="225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4"/>
      <c r="AR92" s="224"/>
      <c r="AS92" s="224"/>
      <c r="AT92" s="224"/>
      <c r="AU92" s="224"/>
      <c r="AV92" s="224"/>
      <c r="AW92" s="224"/>
      <c r="AX92" s="224"/>
      <c r="AY92" s="224"/>
      <c r="AZ92" s="284"/>
      <c r="BA92" s="284"/>
      <c r="BB92" s="284"/>
      <c r="BC92" s="284"/>
      <c r="BD92" s="284"/>
      <c r="BE92" s="284"/>
      <c r="BF92" s="284"/>
      <c r="BG92" s="284"/>
      <c r="BH92" s="284"/>
      <c r="BI92" s="284"/>
      <c r="BJ92" s="284"/>
      <c r="BK92" s="284"/>
    </row>
    <row r="93" ht="14.25" customHeight="1">
      <c r="A93" s="219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5"/>
      <c r="AA93" s="225"/>
      <c r="AB93" s="225"/>
      <c r="AC93" s="225"/>
      <c r="AD93" s="225"/>
      <c r="AE93" s="225"/>
      <c r="AF93" s="225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4"/>
      <c r="AR93" s="224"/>
      <c r="AS93" s="224"/>
      <c r="AT93" s="224"/>
      <c r="AU93" s="224"/>
      <c r="AV93" s="224"/>
      <c r="AW93" s="224"/>
      <c r="AX93" s="224"/>
      <c r="AY93" s="224"/>
      <c r="AZ93" s="284"/>
      <c r="BA93" s="284"/>
      <c r="BB93" s="284"/>
      <c r="BC93" s="284"/>
      <c r="BD93" s="284"/>
      <c r="BE93" s="284"/>
      <c r="BF93" s="284"/>
      <c r="BG93" s="284"/>
      <c r="BH93" s="284"/>
      <c r="BI93" s="284"/>
      <c r="BJ93" s="284"/>
      <c r="BK93" s="284"/>
    </row>
    <row r="94" ht="14.25" customHeight="1">
      <c r="A94" s="219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5"/>
      <c r="AA94" s="225"/>
      <c r="AB94" s="225"/>
      <c r="AC94" s="225"/>
      <c r="AD94" s="225"/>
      <c r="AE94" s="225"/>
      <c r="AF94" s="225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4"/>
      <c r="AR94" s="224"/>
      <c r="AS94" s="224"/>
      <c r="AT94" s="224"/>
      <c r="AU94" s="224"/>
      <c r="AV94" s="224"/>
      <c r="AW94" s="224"/>
      <c r="AX94" s="224"/>
      <c r="AY94" s="224"/>
      <c r="AZ94" s="284"/>
      <c r="BA94" s="284"/>
      <c r="BB94" s="284"/>
      <c r="BC94" s="284"/>
      <c r="BD94" s="284"/>
      <c r="BE94" s="284"/>
      <c r="BF94" s="284"/>
      <c r="BG94" s="284"/>
      <c r="BH94" s="284"/>
      <c r="BI94" s="284"/>
      <c r="BJ94" s="284"/>
      <c r="BK94" s="284"/>
    </row>
    <row r="95" ht="14.25" customHeight="1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5"/>
      <c r="AA95" s="225"/>
      <c r="AB95" s="225"/>
      <c r="AC95" s="225"/>
      <c r="AD95" s="225"/>
      <c r="AE95" s="225"/>
      <c r="AF95" s="225"/>
      <c r="AG95" s="220"/>
      <c r="AH95" s="220"/>
      <c r="AI95" s="220"/>
      <c r="AJ95" s="220"/>
      <c r="AK95" s="220"/>
      <c r="AL95" s="220"/>
      <c r="AM95" s="220"/>
      <c r="AN95" s="220"/>
      <c r="AO95" s="220"/>
      <c r="AP95" s="220"/>
      <c r="AQ95" s="224"/>
      <c r="AR95" s="224"/>
      <c r="AS95" s="224"/>
      <c r="AT95" s="224"/>
      <c r="AU95" s="224"/>
      <c r="AV95" s="224"/>
      <c r="AW95" s="224"/>
      <c r="AX95" s="224"/>
      <c r="AY95" s="224"/>
      <c r="AZ95" s="284"/>
      <c r="BA95" s="284"/>
      <c r="BB95" s="284"/>
      <c r="BC95" s="284"/>
      <c r="BD95" s="284"/>
      <c r="BE95" s="284"/>
      <c r="BF95" s="284"/>
      <c r="BG95" s="284"/>
      <c r="BH95" s="284"/>
      <c r="BI95" s="284"/>
      <c r="BJ95" s="284"/>
      <c r="BK95" s="284"/>
    </row>
    <row r="96" ht="14.25" customHeight="1">
      <c r="A96" s="219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5"/>
      <c r="AA96" s="225"/>
      <c r="AB96" s="225"/>
      <c r="AC96" s="225"/>
      <c r="AD96" s="225"/>
      <c r="AE96" s="225"/>
      <c r="AF96" s="225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4"/>
      <c r="AR96" s="224"/>
      <c r="AS96" s="224"/>
      <c r="AT96" s="224"/>
      <c r="AU96" s="224"/>
      <c r="AV96" s="224"/>
      <c r="AW96" s="224"/>
      <c r="AX96" s="224"/>
      <c r="AY96" s="224"/>
      <c r="AZ96" s="284"/>
      <c r="BA96" s="284"/>
      <c r="BB96" s="284"/>
      <c r="BC96" s="284"/>
      <c r="BD96" s="284"/>
      <c r="BE96" s="284"/>
      <c r="BF96" s="284"/>
      <c r="BG96" s="284"/>
      <c r="BH96" s="284"/>
      <c r="BI96" s="284"/>
      <c r="BJ96" s="284"/>
      <c r="BK96" s="284"/>
    </row>
    <row r="97" ht="14.25" customHeight="1">
      <c r="A97" s="219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5"/>
      <c r="AA97" s="225"/>
      <c r="AB97" s="225"/>
      <c r="AC97" s="225"/>
      <c r="AD97" s="225"/>
      <c r="AE97" s="225"/>
      <c r="AF97" s="225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4"/>
      <c r="AR97" s="224"/>
      <c r="AS97" s="224"/>
      <c r="AT97" s="224"/>
      <c r="AU97" s="224"/>
      <c r="AV97" s="224"/>
      <c r="AW97" s="224"/>
      <c r="AX97" s="224"/>
      <c r="AY97" s="224"/>
      <c r="AZ97" s="284"/>
      <c r="BA97" s="284"/>
      <c r="BB97" s="284"/>
      <c r="BC97" s="284"/>
      <c r="BD97" s="284"/>
      <c r="BE97" s="284"/>
      <c r="BF97" s="284"/>
      <c r="BG97" s="284"/>
      <c r="BH97" s="284"/>
      <c r="BI97" s="284"/>
      <c r="BJ97" s="284"/>
      <c r="BK97" s="284"/>
    </row>
    <row r="98" ht="14.25" customHeight="1">
      <c r="A98" s="219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5"/>
      <c r="AA98" s="225"/>
      <c r="AB98" s="225"/>
      <c r="AC98" s="225"/>
      <c r="AD98" s="225"/>
      <c r="AE98" s="225"/>
      <c r="AF98" s="225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4"/>
      <c r="AR98" s="224"/>
      <c r="AS98" s="224"/>
      <c r="AT98" s="224"/>
      <c r="AU98" s="224"/>
      <c r="AV98" s="224"/>
      <c r="AW98" s="224"/>
      <c r="AX98" s="224"/>
      <c r="AY98" s="224"/>
      <c r="AZ98" s="284"/>
      <c r="BA98" s="284"/>
      <c r="BB98" s="284"/>
      <c r="BC98" s="284"/>
      <c r="BD98" s="284"/>
      <c r="BE98" s="284"/>
      <c r="BF98" s="284"/>
      <c r="BG98" s="284"/>
      <c r="BH98" s="284"/>
      <c r="BI98" s="284"/>
      <c r="BJ98" s="284"/>
      <c r="BK98" s="284"/>
    </row>
    <row r="99" ht="14.25" customHeight="1">
      <c r="A99" s="219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5"/>
      <c r="AA99" s="225"/>
      <c r="AB99" s="225"/>
      <c r="AC99" s="225"/>
      <c r="AD99" s="225"/>
      <c r="AE99" s="225"/>
      <c r="AF99" s="225"/>
      <c r="AG99" s="220"/>
      <c r="AH99" s="220"/>
      <c r="AI99" s="220"/>
      <c r="AJ99" s="220"/>
      <c r="AK99" s="220"/>
      <c r="AL99" s="220"/>
      <c r="AM99" s="220"/>
      <c r="AN99" s="220"/>
      <c r="AO99" s="220"/>
      <c r="AP99" s="220"/>
      <c r="AQ99" s="224"/>
      <c r="AR99" s="224"/>
      <c r="AS99" s="224"/>
      <c r="AT99" s="224"/>
      <c r="AU99" s="224"/>
      <c r="AV99" s="224"/>
      <c r="AW99" s="224"/>
      <c r="AX99" s="224"/>
      <c r="AY99" s="224"/>
      <c r="AZ99" s="284"/>
      <c r="BA99" s="284"/>
      <c r="BB99" s="284"/>
      <c r="BC99" s="284"/>
      <c r="BD99" s="284"/>
      <c r="BE99" s="284"/>
      <c r="BF99" s="284"/>
      <c r="BG99" s="284"/>
      <c r="BH99" s="284"/>
      <c r="BI99" s="284"/>
      <c r="BJ99" s="284"/>
      <c r="BK99" s="284"/>
    </row>
    <row r="100" ht="14.25" customHeight="1">
      <c r="A100" s="219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5"/>
      <c r="AA100" s="225"/>
      <c r="AB100" s="225"/>
      <c r="AC100" s="225"/>
      <c r="AD100" s="225"/>
      <c r="AE100" s="225"/>
      <c r="AF100" s="225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4"/>
      <c r="AR100" s="224"/>
      <c r="AS100" s="224"/>
      <c r="AT100" s="224"/>
      <c r="AU100" s="224"/>
      <c r="AV100" s="224"/>
      <c r="AW100" s="224"/>
      <c r="AX100" s="224"/>
      <c r="AY100" s="224"/>
      <c r="AZ100" s="284"/>
      <c r="BA100" s="284"/>
      <c r="BB100" s="284"/>
      <c r="BC100" s="284"/>
      <c r="BD100" s="284"/>
      <c r="BE100" s="284"/>
      <c r="BF100" s="284"/>
      <c r="BG100" s="284"/>
      <c r="BH100" s="284"/>
      <c r="BI100" s="284"/>
      <c r="BJ100" s="284"/>
      <c r="BK100" s="284"/>
    </row>
    <row r="101" ht="14.25" customHeight="1">
      <c r="A101" s="219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5"/>
      <c r="AA101" s="225"/>
      <c r="AB101" s="225"/>
      <c r="AC101" s="225"/>
      <c r="AD101" s="225"/>
      <c r="AE101" s="225"/>
      <c r="AF101" s="225"/>
      <c r="AG101" s="220"/>
      <c r="AH101" s="220"/>
      <c r="AI101" s="220"/>
      <c r="AJ101" s="220"/>
      <c r="AK101" s="220"/>
      <c r="AL101" s="220"/>
      <c r="AM101" s="220"/>
      <c r="AN101" s="220"/>
      <c r="AO101" s="220"/>
      <c r="AP101" s="220"/>
      <c r="AQ101" s="224"/>
      <c r="AR101" s="224"/>
      <c r="AS101" s="224"/>
      <c r="AT101" s="224"/>
      <c r="AU101" s="224"/>
      <c r="AV101" s="224"/>
      <c r="AW101" s="224"/>
      <c r="AX101" s="224"/>
      <c r="AY101" s="224"/>
      <c r="AZ101" s="284"/>
      <c r="BA101" s="284"/>
      <c r="BB101" s="284"/>
      <c r="BC101" s="284"/>
      <c r="BD101" s="284"/>
      <c r="BE101" s="284"/>
      <c r="BF101" s="284"/>
      <c r="BG101" s="284"/>
      <c r="BH101" s="284"/>
      <c r="BI101" s="284"/>
      <c r="BJ101" s="284"/>
      <c r="BK101" s="284"/>
    </row>
    <row r="102" ht="14.25" customHeight="1">
      <c r="A102" s="219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5"/>
      <c r="AA102" s="225"/>
      <c r="AB102" s="225"/>
      <c r="AC102" s="225"/>
      <c r="AD102" s="225"/>
      <c r="AE102" s="225"/>
      <c r="AF102" s="225"/>
      <c r="AG102" s="220"/>
      <c r="AH102" s="220"/>
      <c r="AI102" s="220"/>
      <c r="AJ102" s="220"/>
      <c r="AK102" s="220"/>
      <c r="AL102" s="220"/>
      <c r="AM102" s="220"/>
      <c r="AN102" s="220"/>
      <c r="AO102" s="220"/>
      <c r="AP102" s="220"/>
      <c r="AQ102" s="224"/>
      <c r="AR102" s="224"/>
      <c r="AS102" s="224"/>
      <c r="AT102" s="224"/>
      <c r="AU102" s="224"/>
      <c r="AV102" s="224"/>
      <c r="AW102" s="224"/>
      <c r="AX102" s="224"/>
      <c r="AY102" s="224"/>
      <c r="AZ102" s="284"/>
      <c r="BA102" s="284"/>
      <c r="BB102" s="284"/>
      <c r="BC102" s="284"/>
      <c r="BD102" s="284"/>
      <c r="BE102" s="284"/>
      <c r="BF102" s="284"/>
      <c r="BG102" s="284"/>
      <c r="BH102" s="284"/>
      <c r="BI102" s="284"/>
      <c r="BJ102" s="284"/>
      <c r="BK102" s="284"/>
    </row>
    <row r="103" ht="14.25" customHeight="1">
      <c r="A103" s="219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5"/>
      <c r="AA103" s="225"/>
      <c r="AB103" s="225"/>
      <c r="AC103" s="225"/>
      <c r="AD103" s="225"/>
      <c r="AE103" s="225"/>
      <c r="AF103" s="225"/>
      <c r="AG103" s="220"/>
      <c r="AH103" s="220"/>
      <c r="AI103" s="220"/>
      <c r="AJ103" s="220"/>
      <c r="AK103" s="220"/>
      <c r="AL103" s="220"/>
      <c r="AM103" s="220"/>
      <c r="AN103" s="220"/>
      <c r="AO103" s="220"/>
      <c r="AP103" s="220"/>
      <c r="AQ103" s="224"/>
      <c r="AR103" s="224"/>
      <c r="AS103" s="224"/>
      <c r="AT103" s="224"/>
      <c r="AU103" s="224"/>
      <c r="AV103" s="224"/>
      <c r="AW103" s="224"/>
      <c r="AX103" s="224"/>
      <c r="AY103" s="224"/>
      <c r="AZ103" s="284"/>
      <c r="BA103" s="284"/>
      <c r="BB103" s="284"/>
      <c r="BC103" s="284"/>
      <c r="BD103" s="284"/>
      <c r="BE103" s="284"/>
      <c r="BF103" s="284"/>
      <c r="BG103" s="284"/>
      <c r="BH103" s="284"/>
      <c r="BI103" s="284"/>
      <c r="BJ103" s="284"/>
      <c r="BK103" s="284"/>
    </row>
    <row r="104" ht="14.25" customHeight="1">
      <c r="A104" s="219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5"/>
      <c r="AA104" s="225"/>
      <c r="AB104" s="225"/>
      <c r="AC104" s="225"/>
      <c r="AD104" s="225"/>
      <c r="AE104" s="225"/>
      <c r="AF104" s="225"/>
      <c r="AG104" s="220"/>
      <c r="AH104" s="220"/>
      <c r="AI104" s="220"/>
      <c r="AJ104" s="220"/>
      <c r="AK104" s="220"/>
      <c r="AL104" s="220"/>
      <c r="AM104" s="220"/>
      <c r="AN104" s="220"/>
      <c r="AO104" s="220"/>
      <c r="AP104" s="220"/>
      <c r="AQ104" s="224"/>
      <c r="AR104" s="224"/>
      <c r="AS104" s="224"/>
      <c r="AT104" s="224"/>
      <c r="AU104" s="224"/>
      <c r="AV104" s="224"/>
      <c r="AW104" s="224"/>
      <c r="AX104" s="224"/>
      <c r="AY104" s="224"/>
      <c r="AZ104" s="284"/>
      <c r="BA104" s="284"/>
      <c r="BB104" s="284"/>
      <c r="BC104" s="284"/>
      <c r="BD104" s="284"/>
      <c r="BE104" s="284"/>
      <c r="BF104" s="284"/>
      <c r="BG104" s="284"/>
      <c r="BH104" s="284"/>
      <c r="BI104" s="284"/>
      <c r="BJ104" s="284"/>
      <c r="BK104" s="284"/>
    </row>
    <row r="105" ht="14.25" customHeight="1">
      <c r="A105" s="219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5"/>
      <c r="AA105" s="225"/>
      <c r="AB105" s="225"/>
      <c r="AC105" s="225"/>
      <c r="AD105" s="225"/>
      <c r="AE105" s="225"/>
      <c r="AF105" s="225"/>
      <c r="AG105" s="220"/>
      <c r="AH105" s="220"/>
      <c r="AI105" s="220"/>
      <c r="AJ105" s="220"/>
      <c r="AK105" s="220"/>
      <c r="AL105" s="220"/>
      <c r="AM105" s="220"/>
      <c r="AN105" s="220"/>
      <c r="AO105" s="220"/>
      <c r="AP105" s="220"/>
      <c r="AQ105" s="224"/>
      <c r="AR105" s="224"/>
      <c r="AS105" s="224"/>
      <c r="AT105" s="224"/>
      <c r="AU105" s="224"/>
      <c r="AV105" s="224"/>
      <c r="AW105" s="224"/>
      <c r="AX105" s="224"/>
      <c r="AY105" s="224"/>
      <c r="AZ105" s="284"/>
      <c r="BA105" s="284"/>
      <c r="BB105" s="284"/>
      <c r="BC105" s="284"/>
      <c r="BD105" s="284"/>
      <c r="BE105" s="284"/>
      <c r="BF105" s="284"/>
      <c r="BG105" s="284"/>
      <c r="BH105" s="284"/>
      <c r="BI105" s="284"/>
      <c r="BJ105" s="284"/>
      <c r="BK105" s="284"/>
    </row>
    <row r="106" ht="14.25" customHeight="1">
      <c r="A106" s="219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5"/>
      <c r="AA106" s="225"/>
      <c r="AB106" s="225"/>
      <c r="AC106" s="225"/>
      <c r="AD106" s="225"/>
      <c r="AE106" s="225"/>
      <c r="AF106" s="225"/>
      <c r="AG106" s="220"/>
      <c r="AH106" s="220"/>
      <c r="AI106" s="220"/>
      <c r="AJ106" s="220"/>
      <c r="AK106" s="220"/>
      <c r="AL106" s="220"/>
      <c r="AM106" s="220"/>
      <c r="AN106" s="220"/>
      <c r="AO106" s="220"/>
      <c r="AP106" s="220"/>
      <c r="AQ106" s="224"/>
      <c r="AR106" s="224"/>
      <c r="AS106" s="224"/>
      <c r="AT106" s="224"/>
      <c r="AU106" s="224"/>
      <c r="AV106" s="224"/>
      <c r="AW106" s="224"/>
      <c r="AX106" s="224"/>
      <c r="AY106" s="224"/>
      <c r="AZ106" s="284"/>
      <c r="BA106" s="284"/>
      <c r="BB106" s="284"/>
      <c r="BC106" s="284"/>
      <c r="BD106" s="284"/>
      <c r="BE106" s="284"/>
      <c r="BF106" s="284"/>
      <c r="BG106" s="284"/>
      <c r="BH106" s="284"/>
      <c r="BI106" s="284"/>
      <c r="BJ106" s="284"/>
      <c r="BK106" s="284"/>
    </row>
    <row r="107" ht="14.25" customHeight="1">
      <c r="A107" s="219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5"/>
      <c r="AA107" s="225"/>
      <c r="AB107" s="225"/>
      <c r="AC107" s="225"/>
      <c r="AD107" s="225"/>
      <c r="AE107" s="225"/>
      <c r="AF107" s="225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4"/>
      <c r="AR107" s="224"/>
      <c r="AS107" s="224"/>
      <c r="AT107" s="224"/>
      <c r="AU107" s="224"/>
      <c r="AV107" s="224"/>
      <c r="AW107" s="224"/>
      <c r="AX107" s="224"/>
      <c r="AY107" s="224"/>
      <c r="AZ107" s="284"/>
      <c r="BA107" s="284"/>
      <c r="BB107" s="284"/>
      <c r="BC107" s="284"/>
      <c r="BD107" s="284"/>
      <c r="BE107" s="284"/>
      <c r="BF107" s="284"/>
      <c r="BG107" s="284"/>
      <c r="BH107" s="284"/>
      <c r="BI107" s="284"/>
      <c r="BJ107" s="284"/>
      <c r="BK107" s="284"/>
    </row>
    <row r="108" ht="14.25" customHeight="1">
      <c r="A108" s="219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5"/>
      <c r="AA108" s="225"/>
      <c r="AB108" s="225"/>
      <c r="AC108" s="225"/>
      <c r="AD108" s="225"/>
      <c r="AE108" s="225"/>
      <c r="AF108" s="225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4"/>
      <c r="AR108" s="224"/>
      <c r="AS108" s="224"/>
      <c r="AT108" s="224"/>
      <c r="AU108" s="224"/>
      <c r="AV108" s="224"/>
      <c r="AW108" s="224"/>
      <c r="AX108" s="224"/>
      <c r="AY108" s="224"/>
      <c r="AZ108" s="284"/>
      <c r="BA108" s="284"/>
      <c r="BB108" s="284"/>
      <c r="BC108" s="284"/>
      <c r="BD108" s="284"/>
      <c r="BE108" s="284"/>
      <c r="BF108" s="284"/>
      <c r="BG108" s="284"/>
      <c r="BH108" s="284"/>
      <c r="BI108" s="284"/>
      <c r="BJ108" s="284"/>
      <c r="BK108" s="284"/>
    </row>
    <row r="109" ht="14.25" customHeight="1">
      <c r="A109" s="219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5"/>
      <c r="AA109" s="225"/>
      <c r="AB109" s="225"/>
      <c r="AC109" s="225"/>
      <c r="AD109" s="225"/>
      <c r="AE109" s="225"/>
      <c r="AF109" s="225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4"/>
      <c r="AR109" s="224"/>
      <c r="AS109" s="224"/>
      <c r="AT109" s="224"/>
      <c r="AU109" s="224"/>
      <c r="AV109" s="224"/>
      <c r="AW109" s="224"/>
      <c r="AX109" s="224"/>
      <c r="AY109" s="224"/>
      <c r="AZ109" s="284"/>
      <c r="BA109" s="284"/>
      <c r="BB109" s="284"/>
      <c r="BC109" s="284"/>
      <c r="BD109" s="284"/>
      <c r="BE109" s="284"/>
      <c r="BF109" s="284"/>
      <c r="BG109" s="284"/>
      <c r="BH109" s="284"/>
      <c r="BI109" s="284"/>
      <c r="BJ109" s="284"/>
      <c r="BK109" s="284"/>
    </row>
    <row r="110" ht="14.25" customHeight="1">
      <c r="A110" s="219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5"/>
      <c r="AA110" s="225"/>
      <c r="AB110" s="225"/>
      <c r="AC110" s="225"/>
      <c r="AD110" s="225"/>
      <c r="AE110" s="225"/>
      <c r="AF110" s="225"/>
      <c r="AG110" s="220"/>
      <c r="AH110" s="220"/>
      <c r="AI110" s="220"/>
      <c r="AJ110" s="220"/>
      <c r="AK110" s="220"/>
      <c r="AL110" s="220"/>
      <c r="AM110" s="220"/>
      <c r="AN110" s="220"/>
      <c r="AO110" s="220"/>
      <c r="AP110" s="220"/>
      <c r="AQ110" s="224"/>
      <c r="AR110" s="224"/>
      <c r="AS110" s="224"/>
      <c r="AT110" s="224"/>
      <c r="AU110" s="224"/>
      <c r="AV110" s="224"/>
      <c r="AW110" s="224"/>
      <c r="AX110" s="224"/>
      <c r="AY110" s="224"/>
      <c r="AZ110" s="284"/>
      <c r="BA110" s="284"/>
      <c r="BB110" s="284"/>
      <c r="BC110" s="284"/>
      <c r="BD110" s="284"/>
      <c r="BE110" s="284"/>
      <c r="BF110" s="284"/>
      <c r="BG110" s="284"/>
      <c r="BH110" s="284"/>
      <c r="BI110" s="284"/>
      <c r="BJ110" s="284"/>
      <c r="BK110" s="284"/>
    </row>
    <row r="111" ht="14.25" customHeight="1">
      <c r="A111" s="219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5"/>
      <c r="AA111" s="225"/>
      <c r="AB111" s="225"/>
      <c r="AC111" s="225"/>
      <c r="AD111" s="225"/>
      <c r="AE111" s="225"/>
      <c r="AF111" s="225"/>
      <c r="AG111" s="220"/>
      <c r="AH111" s="220"/>
      <c r="AI111" s="220"/>
      <c r="AJ111" s="220"/>
      <c r="AK111" s="220"/>
      <c r="AL111" s="220"/>
      <c r="AM111" s="220"/>
      <c r="AN111" s="220"/>
      <c r="AO111" s="220"/>
      <c r="AP111" s="220"/>
      <c r="AQ111" s="224"/>
      <c r="AR111" s="224"/>
      <c r="AS111" s="224"/>
      <c r="AT111" s="224"/>
      <c r="AU111" s="224"/>
      <c r="AV111" s="224"/>
      <c r="AW111" s="224"/>
      <c r="AX111" s="224"/>
      <c r="AY111" s="224"/>
      <c r="AZ111" s="284"/>
      <c r="BA111" s="284"/>
      <c r="BB111" s="284"/>
      <c r="BC111" s="284"/>
      <c r="BD111" s="284"/>
      <c r="BE111" s="284"/>
      <c r="BF111" s="284"/>
      <c r="BG111" s="284"/>
      <c r="BH111" s="284"/>
      <c r="BI111" s="284"/>
      <c r="BJ111" s="284"/>
      <c r="BK111" s="284"/>
    </row>
    <row r="112" ht="14.25" customHeight="1">
      <c r="A112" s="219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5"/>
      <c r="AA112" s="225"/>
      <c r="AB112" s="225"/>
      <c r="AC112" s="225"/>
      <c r="AD112" s="225"/>
      <c r="AE112" s="225"/>
      <c r="AF112" s="225"/>
      <c r="AG112" s="220"/>
      <c r="AH112" s="220"/>
      <c r="AI112" s="220"/>
      <c r="AJ112" s="220"/>
      <c r="AK112" s="220"/>
      <c r="AL112" s="220"/>
      <c r="AM112" s="220"/>
      <c r="AN112" s="220"/>
      <c r="AO112" s="220"/>
      <c r="AP112" s="220"/>
      <c r="AQ112" s="224"/>
      <c r="AR112" s="224"/>
      <c r="AS112" s="224"/>
      <c r="AT112" s="224"/>
      <c r="AU112" s="224"/>
      <c r="AV112" s="224"/>
      <c r="AW112" s="224"/>
      <c r="AX112" s="224"/>
      <c r="AY112" s="224"/>
      <c r="AZ112" s="284"/>
      <c r="BA112" s="284"/>
      <c r="BB112" s="284"/>
      <c r="BC112" s="284"/>
      <c r="BD112" s="284"/>
      <c r="BE112" s="284"/>
      <c r="BF112" s="284"/>
      <c r="BG112" s="284"/>
      <c r="BH112" s="284"/>
      <c r="BI112" s="284"/>
      <c r="BJ112" s="284"/>
      <c r="BK112" s="284"/>
    </row>
    <row r="113" ht="14.25" customHeight="1">
      <c r="A113" s="219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5"/>
      <c r="AA113" s="225"/>
      <c r="AB113" s="225"/>
      <c r="AC113" s="225"/>
      <c r="AD113" s="225"/>
      <c r="AE113" s="225"/>
      <c r="AF113" s="225"/>
      <c r="AG113" s="220"/>
      <c r="AH113" s="220"/>
      <c r="AI113" s="220"/>
      <c r="AJ113" s="220"/>
      <c r="AK113" s="220"/>
      <c r="AL113" s="220"/>
      <c r="AM113" s="220"/>
      <c r="AN113" s="220"/>
      <c r="AO113" s="220"/>
      <c r="AP113" s="220"/>
      <c r="AQ113" s="224"/>
      <c r="AR113" s="224"/>
      <c r="AS113" s="224"/>
      <c r="AT113" s="224"/>
      <c r="AU113" s="224"/>
      <c r="AV113" s="224"/>
      <c r="AW113" s="224"/>
      <c r="AX113" s="224"/>
      <c r="AY113" s="224"/>
      <c r="AZ113" s="284"/>
      <c r="BA113" s="284"/>
      <c r="BB113" s="284"/>
      <c r="BC113" s="284"/>
      <c r="BD113" s="284"/>
      <c r="BE113" s="284"/>
      <c r="BF113" s="284"/>
      <c r="BG113" s="284"/>
      <c r="BH113" s="284"/>
      <c r="BI113" s="284"/>
      <c r="BJ113" s="284"/>
      <c r="BK113" s="284"/>
    </row>
    <row r="114" ht="14.25" customHeight="1">
      <c r="A114" s="219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5"/>
      <c r="AA114" s="225"/>
      <c r="AB114" s="225"/>
      <c r="AC114" s="225"/>
      <c r="AD114" s="225"/>
      <c r="AE114" s="225"/>
      <c r="AF114" s="225"/>
      <c r="AG114" s="220"/>
      <c r="AH114" s="220"/>
      <c r="AI114" s="220"/>
      <c r="AJ114" s="220"/>
      <c r="AK114" s="220"/>
      <c r="AL114" s="220"/>
      <c r="AM114" s="220"/>
      <c r="AN114" s="220"/>
      <c r="AO114" s="220"/>
      <c r="AP114" s="220"/>
      <c r="AQ114" s="224"/>
      <c r="AR114" s="224"/>
      <c r="AS114" s="224"/>
      <c r="AT114" s="224"/>
      <c r="AU114" s="224"/>
      <c r="AV114" s="224"/>
      <c r="AW114" s="224"/>
      <c r="AX114" s="224"/>
      <c r="AY114" s="224"/>
      <c r="AZ114" s="284"/>
      <c r="BA114" s="284"/>
      <c r="BB114" s="284"/>
      <c r="BC114" s="284"/>
      <c r="BD114" s="284"/>
      <c r="BE114" s="284"/>
      <c r="BF114" s="284"/>
      <c r="BG114" s="284"/>
      <c r="BH114" s="284"/>
      <c r="BI114" s="284"/>
      <c r="BJ114" s="284"/>
      <c r="BK114" s="284"/>
    </row>
    <row r="115" ht="14.25" customHeight="1">
      <c r="A115" s="219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5"/>
      <c r="AA115" s="225"/>
      <c r="AB115" s="225"/>
      <c r="AC115" s="225"/>
      <c r="AD115" s="225"/>
      <c r="AE115" s="225"/>
      <c r="AF115" s="225"/>
      <c r="AG115" s="220"/>
      <c r="AH115" s="220"/>
      <c r="AI115" s="220"/>
      <c r="AJ115" s="220"/>
      <c r="AK115" s="220"/>
      <c r="AL115" s="220"/>
      <c r="AM115" s="220"/>
      <c r="AN115" s="220"/>
      <c r="AO115" s="220"/>
      <c r="AP115" s="220"/>
      <c r="AQ115" s="224"/>
      <c r="AR115" s="224"/>
      <c r="AS115" s="224"/>
      <c r="AT115" s="224"/>
      <c r="AU115" s="224"/>
      <c r="AV115" s="224"/>
      <c r="AW115" s="224"/>
      <c r="AX115" s="224"/>
      <c r="AY115" s="224"/>
      <c r="AZ115" s="284"/>
      <c r="BA115" s="284"/>
      <c r="BB115" s="284"/>
      <c r="BC115" s="284"/>
      <c r="BD115" s="284"/>
      <c r="BE115" s="284"/>
      <c r="BF115" s="284"/>
      <c r="BG115" s="284"/>
      <c r="BH115" s="284"/>
      <c r="BI115" s="284"/>
      <c r="BJ115" s="284"/>
      <c r="BK115" s="284"/>
    </row>
    <row r="116" ht="14.25" customHeight="1">
      <c r="A116" s="219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5"/>
      <c r="AA116" s="225"/>
      <c r="AB116" s="225"/>
      <c r="AC116" s="225"/>
      <c r="AD116" s="225"/>
      <c r="AE116" s="225"/>
      <c r="AF116" s="225"/>
      <c r="AG116" s="220"/>
      <c r="AH116" s="220"/>
      <c r="AI116" s="220"/>
      <c r="AJ116" s="220"/>
      <c r="AK116" s="220"/>
      <c r="AL116" s="220"/>
      <c r="AM116" s="220"/>
      <c r="AN116" s="220"/>
      <c r="AO116" s="220"/>
      <c r="AP116" s="220"/>
      <c r="AQ116" s="224"/>
      <c r="AR116" s="224"/>
      <c r="AS116" s="224"/>
      <c r="AT116" s="224"/>
      <c r="AU116" s="224"/>
      <c r="AV116" s="224"/>
      <c r="AW116" s="224"/>
      <c r="AX116" s="224"/>
      <c r="AY116" s="224"/>
      <c r="AZ116" s="284"/>
      <c r="BA116" s="284"/>
      <c r="BB116" s="284"/>
      <c r="BC116" s="284"/>
      <c r="BD116" s="284"/>
      <c r="BE116" s="284"/>
      <c r="BF116" s="284"/>
      <c r="BG116" s="284"/>
      <c r="BH116" s="284"/>
      <c r="BI116" s="284"/>
      <c r="BJ116" s="284"/>
      <c r="BK116" s="284"/>
    </row>
    <row r="117" ht="14.25" customHeight="1">
      <c r="A117" s="219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5"/>
      <c r="AA117" s="225"/>
      <c r="AB117" s="225"/>
      <c r="AC117" s="225"/>
      <c r="AD117" s="225"/>
      <c r="AE117" s="225"/>
      <c r="AF117" s="225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4"/>
      <c r="AR117" s="224"/>
      <c r="AS117" s="224"/>
      <c r="AT117" s="224"/>
      <c r="AU117" s="224"/>
      <c r="AV117" s="224"/>
      <c r="AW117" s="224"/>
      <c r="AX117" s="224"/>
      <c r="AY117" s="224"/>
      <c r="AZ117" s="284"/>
      <c r="BA117" s="284"/>
      <c r="BB117" s="284"/>
      <c r="BC117" s="284"/>
      <c r="BD117" s="284"/>
      <c r="BE117" s="284"/>
      <c r="BF117" s="284"/>
      <c r="BG117" s="284"/>
      <c r="BH117" s="284"/>
      <c r="BI117" s="284"/>
      <c r="BJ117" s="284"/>
      <c r="BK117" s="284"/>
    </row>
    <row r="118" ht="14.25" customHeight="1">
      <c r="A118" s="219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5"/>
      <c r="AA118" s="225"/>
      <c r="AB118" s="225"/>
      <c r="AC118" s="225"/>
      <c r="AD118" s="225"/>
      <c r="AE118" s="225"/>
      <c r="AF118" s="225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4"/>
      <c r="AR118" s="224"/>
      <c r="AS118" s="224"/>
      <c r="AT118" s="224"/>
      <c r="AU118" s="224"/>
      <c r="AV118" s="224"/>
      <c r="AW118" s="224"/>
      <c r="AX118" s="224"/>
      <c r="AY118" s="224"/>
      <c r="AZ118" s="284"/>
      <c r="BA118" s="284"/>
      <c r="BB118" s="284"/>
      <c r="BC118" s="284"/>
      <c r="BD118" s="284"/>
      <c r="BE118" s="284"/>
      <c r="BF118" s="284"/>
      <c r="BG118" s="284"/>
      <c r="BH118" s="284"/>
      <c r="BI118" s="284"/>
      <c r="BJ118" s="284"/>
      <c r="BK118" s="284"/>
    </row>
    <row r="119" ht="14.25" customHeight="1">
      <c r="A119" s="219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5"/>
      <c r="AA119" s="225"/>
      <c r="AB119" s="225"/>
      <c r="AC119" s="225"/>
      <c r="AD119" s="225"/>
      <c r="AE119" s="225"/>
      <c r="AF119" s="225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4"/>
      <c r="AR119" s="224"/>
      <c r="AS119" s="224"/>
      <c r="AT119" s="224"/>
      <c r="AU119" s="224"/>
      <c r="AV119" s="224"/>
      <c r="AW119" s="224"/>
      <c r="AX119" s="224"/>
      <c r="AY119" s="224"/>
      <c r="AZ119" s="284"/>
      <c r="BA119" s="284"/>
      <c r="BB119" s="284"/>
      <c r="BC119" s="284"/>
      <c r="BD119" s="284"/>
      <c r="BE119" s="284"/>
      <c r="BF119" s="284"/>
      <c r="BG119" s="284"/>
      <c r="BH119" s="284"/>
      <c r="BI119" s="284"/>
      <c r="BJ119" s="284"/>
      <c r="BK119" s="284"/>
    </row>
    <row r="120" ht="14.25" customHeight="1">
      <c r="A120" s="219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5"/>
      <c r="AA120" s="225"/>
      <c r="AB120" s="225"/>
      <c r="AC120" s="225"/>
      <c r="AD120" s="225"/>
      <c r="AE120" s="225"/>
      <c r="AF120" s="225"/>
      <c r="AG120" s="220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4"/>
      <c r="AR120" s="224"/>
      <c r="AS120" s="224"/>
      <c r="AT120" s="224"/>
      <c r="AU120" s="224"/>
      <c r="AV120" s="224"/>
      <c r="AW120" s="224"/>
      <c r="AX120" s="224"/>
      <c r="AY120" s="224"/>
      <c r="AZ120" s="284"/>
      <c r="BA120" s="284"/>
      <c r="BB120" s="284"/>
      <c r="BC120" s="284"/>
      <c r="BD120" s="284"/>
      <c r="BE120" s="284"/>
      <c r="BF120" s="284"/>
      <c r="BG120" s="284"/>
      <c r="BH120" s="284"/>
      <c r="BI120" s="284"/>
      <c r="BJ120" s="284"/>
      <c r="BK120" s="284"/>
    </row>
    <row r="121" ht="14.25" customHeight="1">
      <c r="A121" s="219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5"/>
      <c r="AA121" s="225"/>
      <c r="AB121" s="225"/>
      <c r="AC121" s="225"/>
      <c r="AD121" s="225"/>
      <c r="AE121" s="225"/>
      <c r="AF121" s="225"/>
      <c r="AG121" s="220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4"/>
      <c r="AR121" s="224"/>
      <c r="AS121" s="224"/>
      <c r="AT121" s="224"/>
      <c r="AU121" s="224"/>
      <c r="AV121" s="224"/>
      <c r="AW121" s="224"/>
      <c r="AX121" s="224"/>
      <c r="AY121" s="224"/>
      <c r="AZ121" s="284"/>
      <c r="BA121" s="284"/>
      <c r="BB121" s="284"/>
      <c r="BC121" s="284"/>
      <c r="BD121" s="284"/>
      <c r="BE121" s="284"/>
      <c r="BF121" s="284"/>
      <c r="BG121" s="284"/>
      <c r="BH121" s="284"/>
      <c r="BI121" s="284"/>
      <c r="BJ121" s="284"/>
      <c r="BK121" s="284"/>
    </row>
    <row r="122" ht="14.25" customHeight="1">
      <c r="A122" s="219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5"/>
      <c r="AA122" s="225"/>
      <c r="AB122" s="225"/>
      <c r="AC122" s="225"/>
      <c r="AD122" s="225"/>
      <c r="AE122" s="225"/>
      <c r="AF122" s="225"/>
      <c r="AG122" s="220"/>
      <c r="AH122" s="220"/>
      <c r="AI122" s="220"/>
      <c r="AJ122" s="220"/>
      <c r="AK122" s="220"/>
      <c r="AL122" s="220"/>
      <c r="AM122" s="220"/>
      <c r="AN122" s="220"/>
      <c r="AO122" s="220"/>
      <c r="AP122" s="220"/>
      <c r="AQ122" s="224"/>
      <c r="AR122" s="224"/>
      <c r="AS122" s="224"/>
      <c r="AT122" s="224"/>
      <c r="AU122" s="224"/>
      <c r="AV122" s="224"/>
      <c r="AW122" s="224"/>
      <c r="AX122" s="224"/>
      <c r="AY122" s="224"/>
      <c r="AZ122" s="284"/>
      <c r="BA122" s="284"/>
      <c r="BB122" s="284"/>
      <c r="BC122" s="284"/>
      <c r="BD122" s="284"/>
      <c r="BE122" s="284"/>
      <c r="BF122" s="284"/>
      <c r="BG122" s="284"/>
      <c r="BH122" s="284"/>
      <c r="BI122" s="284"/>
      <c r="BJ122" s="284"/>
      <c r="BK122" s="284"/>
    </row>
    <row r="123" ht="14.25" customHeight="1">
      <c r="A123" s="219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5"/>
      <c r="AA123" s="225"/>
      <c r="AB123" s="225"/>
      <c r="AC123" s="225"/>
      <c r="AD123" s="225"/>
      <c r="AE123" s="225"/>
      <c r="AF123" s="225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4"/>
      <c r="AR123" s="224"/>
      <c r="AS123" s="224"/>
      <c r="AT123" s="224"/>
      <c r="AU123" s="224"/>
      <c r="AV123" s="224"/>
      <c r="AW123" s="224"/>
      <c r="AX123" s="224"/>
      <c r="AY123" s="224"/>
      <c r="AZ123" s="284"/>
      <c r="BA123" s="284"/>
      <c r="BB123" s="284"/>
      <c r="BC123" s="284"/>
      <c r="BD123" s="284"/>
      <c r="BE123" s="284"/>
      <c r="BF123" s="284"/>
      <c r="BG123" s="284"/>
      <c r="BH123" s="284"/>
      <c r="BI123" s="284"/>
      <c r="BJ123" s="284"/>
      <c r="BK123" s="284"/>
    </row>
    <row r="124" ht="14.25" customHeight="1">
      <c r="A124" s="219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5"/>
      <c r="AA124" s="225"/>
      <c r="AB124" s="225"/>
      <c r="AC124" s="225"/>
      <c r="AD124" s="225"/>
      <c r="AE124" s="225"/>
      <c r="AF124" s="225"/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220"/>
      <c r="AQ124" s="224"/>
      <c r="AR124" s="224"/>
      <c r="AS124" s="224"/>
      <c r="AT124" s="224"/>
      <c r="AU124" s="224"/>
      <c r="AV124" s="224"/>
      <c r="AW124" s="224"/>
      <c r="AX124" s="224"/>
      <c r="AY124" s="224"/>
      <c r="AZ124" s="284"/>
      <c r="BA124" s="284"/>
      <c r="BB124" s="284"/>
      <c r="BC124" s="284"/>
      <c r="BD124" s="284"/>
      <c r="BE124" s="284"/>
      <c r="BF124" s="284"/>
      <c r="BG124" s="284"/>
      <c r="BH124" s="284"/>
      <c r="BI124" s="284"/>
      <c r="BJ124" s="284"/>
      <c r="BK124" s="284"/>
    </row>
    <row r="125" ht="14.25" customHeight="1">
      <c r="A125" s="219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5"/>
      <c r="AA125" s="225"/>
      <c r="AB125" s="225"/>
      <c r="AC125" s="225"/>
      <c r="AD125" s="225"/>
      <c r="AE125" s="225"/>
      <c r="AF125" s="225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220"/>
      <c r="AQ125" s="224"/>
      <c r="AR125" s="224"/>
      <c r="AS125" s="224"/>
      <c r="AT125" s="224"/>
      <c r="AU125" s="224"/>
      <c r="AV125" s="224"/>
      <c r="AW125" s="224"/>
      <c r="AX125" s="224"/>
      <c r="AY125" s="224"/>
      <c r="AZ125" s="284"/>
      <c r="BA125" s="284"/>
      <c r="BB125" s="284"/>
      <c r="BC125" s="284"/>
      <c r="BD125" s="284"/>
      <c r="BE125" s="284"/>
      <c r="BF125" s="284"/>
      <c r="BG125" s="284"/>
      <c r="BH125" s="284"/>
      <c r="BI125" s="284"/>
      <c r="BJ125" s="284"/>
      <c r="BK125" s="284"/>
    </row>
    <row r="126" ht="14.25" customHeight="1">
      <c r="A126" s="219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5"/>
      <c r="AA126" s="225"/>
      <c r="AB126" s="225"/>
      <c r="AC126" s="225"/>
      <c r="AD126" s="225"/>
      <c r="AE126" s="225"/>
      <c r="AF126" s="225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220"/>
      <c r="AQ126" s="224"/>
      <c r="AR126" s="224"/>
      <c r="AS126" s="224"/>
      <c r="AT126" s="224"/>
      <c r="AU126" s="224"/>
      <c r="AV126" s="224"/>
      <c r="AW126" s="224"/>
      <c r="AX126" s="224"/>
      <c r="AY126" s="224"/>
      <c r="AZ126" s="284"/>
      <c r="BA126" s="284"/>
      <c r="BB126" s="284"/>
      <c r="BC126" s="284"/>
      <c r="BD126" s="284"/>
      <c r="BE126" s="284"/>
      <c r="BF126" s="284"/>
      <c r="BG126" s="284"/>
      <c r="BH126" s="284"/>
      <c r="BI126" s="284"/>
      <c r="BJ126" s="284"/>
      <c r="BK126" s="284"/>
    </row>
    <row r="127" ht="14.25" customHeight="1">
      <c r="A127" s="219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5"/>
      <c r="AA127" s="225"/>
      <c r="AB127" s="225"/>
      <c r="AC127" s="225"/>
      <c r="AD127" s="225"/>
      <c r="AE127" s="225"/>
      <c r="AF127" s="225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224"/>
      <c r="AR127" s="224"/>
      <c r="AS127" s="224"/>
      <c r="AT127" s="224"/>
      <c r="AU127" s="224"/>
      <c r="AV127" s="224"/>
      <c r="AW127" s="224"/>
      <c r="AX127" s="224"/>
      <c r="AY127" s="224"/>
      <c r="AZ127" s="284"/>
      <c r="BA127" s="284"/>
      <c r="BB127" s="284"/>
      <c r="BC127" s="284"/>
      <c r="BD127" s="284"/>
      <c r="BE127" s="284"/>
      <c r="BF127" s="284"/>
      <c r="BG127" s="284"/>
      <c r="BH127" s="284"/>
      <c r="BI127" s="284"/>
      <c r="BJ127" s="284"/>
      <c r="BK127" s="284"/>
    </row>
    <row r="128" ht="14.25" customHeight="1">
      <c r="A128" s="219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5"/>
      <c r="AA128" s="225"/>
      <c r="AB128" s="225"/>
      <c r="AC128" s="225"/>
      <c r="AD128" s="225"/>
      <c r="AE128" s="225"/>
      <c r="AF128" s="225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224"/>
      <c r="AR128" s="224"/>
      <c r="AS128" s="224"/>
      <c r="AT128" s="224"/>
      <c r="AU128" s="224"/>
      <c r="AV128" s="224"/>
      <c r="AW128" s="224"/>
      <c r="AX128" s="224"/>
      <c r="AY128" s="224"/>
      <c r="AZ128" s="284"/>
      <c r="BA128" s="284"/>
      <c r="BB128" s="284"/>
      <c r="BC128" s="284"/>
      <c r="BD128" s="284"/>
      <c r="BE128" s="284"/>
      <c r="BF128" s="284"/>
      <c r="BG128" s="284"/>
      <c r="BH128" s="284"/>
      <c r="BI128" s="284"/>
      <c r="BJ128" s="284"/>
      <c r="BK128" s="284"/>
    </row>
    <row r="129" ht="14.25" customHeight="1">
      <c r="A129" s="219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5"/>
      <c r="AA129" s="225"/>
      <c r="AB129" s="225"/>
      <c r="AC129" s="225"/>
      <c r="AD129" s="225"/>
      <c r="AE129" s="225"/>
      <c r="AF129" s="225"/>
      <c r="AG129" s="220"/>
      <c r="AH129" s="220"/>
      <c r="AI129" s="220"/>
      <c r="AJ129" s="220"/>
      <c r="AK129" s="220"/>
      <c r="AL129" s="220"/>
      <c r="AM129" s="220"/>
      <c r="AN129" s="220"/>
      <c r="AO129" s="220"/>
      <c r="AP129" s="220"/>
      <c r="AQ129" s="224"/>
      <c r="AR129" s="224"/>
      <c r="AS129" s="224"/>
      <c r="AT129" s="224"/>
      <c r="AU129" s="224"/>
      <c r="AV129" s="224"/>
      <c r="AW129" s="224"/>
      <c r="AX129" s="224"/>
      <c r="AY129" s="224"/>
      <c r="AZ129" s="284"/>
      <c r="BA129" s="284"/>
      <c r="BB129" s="284"/>
      <c r="BC129" s="284"/>
      <c r="BD129" s="284"/>
      <c r="BE129" s="284"/>
      <c r="BF129" s="284"/>
      <c r="BG129" s="284"/>
      <c r="BH129" s="284"/>
      <c r="BI129" s="284"/>
      <c r="BJ129" s="284"/>
      <c r="BK129" s="284"/>
    </row>
    <row r="130" ht="14.25" customHeight="1">
      <c r="A130" s="219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5"/>
      <c r="AA130" s="225"/>
      <c r="AB130" s="225"/>
      <c r="AC130" s="225"/>
      <c r="AD130" s="225"/>
      <c r="AE130" s="225"/>
      <c r="AF130" s="225"/>
      <c r="AG130" s="220"/>
      <c r="AH130" s="220"/>
      <c r="AI130" s="220"/>
      <c r="AJ130" s="220"/>
      <c r="AK130" s="220"/>
      <c r="AL130" s="220"/>
      <c r="AM130" s="220"/>
      <c r="AN130" s="220"/>
      <c r="AO130" s="220"/>
      <c r="AP130" s="220"/>
      <c r="AQ130" s="224"/>
      <c r="AR130" s="224"/>
      <c r="AS130" s="224"/>
      <c r="AT130" s="224"/>
      <c r="AU130" s="224"/>
      <c r="AV130" s="224"/>
      <c r="AW130" s="224"/>
      <c r="AX130" s="224"/>
      <c r="AY130" s="224"/>
      <c r="AZ130" s="284"/>
      <c r="BA130" s="284"/>
      <c r="BB130" s="284"/>
      <c r="BC130" s="284"/>
      <c r="BD130" s="284"/>
      <c r="BE130" s="284"/>
      <c r="BF130" s="284"/>
      <c r="BG130" s="284"/>
      <c r="BH130" s="284"/>
      <c r="BI130" s="284"/>
      <c r="BJ130" s="284"/>
      <c r="BK130" s="284"/>
    </row>
    <row r="131" ht="14.25" customHeight="1">
      <c r="A131" s="219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5"/>
      <c r="AA131" s="225"/>
      <c r="AB131" s="225"/>
      <c r="AC131" s="225"/>
      <c r="AD131" s="225"/>
      <c r="AE131" s="225"/>
      <c r="AF131" s="225"/>
      <c r="AG131" s="220"/>
      <c r="AH131" s="220"/>
      <c r="AI131" s="220"/>
      <c r="AJ131" s="220"/>
      <c r="AK131" s="220"/>
      <c r="AL131" s="220"/>
      <c r="AM131" s="220"/>
      <c r="AN131" s="220"/>
      <c r="AO131" s="220"/>
      <c r="AP131" s="220"/>
      <c r="AQ131" s="224"/>
      <c r="AR131" s="224"/>
      <c r="AS131" s="224"/>
      <c r="AT131" s="224"/>
      <c r="AU131" s="224"/>
      <c r="AV131" s="224"/>
      <c r="AW131" s="224"/>
      <c r="AX131" s="224"/>
      <c r="AY131" s="224"/>
      <c r="AZ131" s="284"/>
      <c r="BA131" s="284"/>
      <c r="BB131" s="284"/>
      <c r="BC131" s="284"/>
      <c r="BD131" s="284"/>
      <c r="BE131" s="284"/>
      <c r="BF131" s="284"/>
      <c r="BG131" s="284"/>
      <c r="BH131" s="284"/>
      <c r="BI131" s="284"/>
      <c r="BJ131" s="284"/>
      <c r="BK131" s="284"/>
    </row>
    <row r="132" ht="14.25" customHeight="1">
      <c r="A132" s="219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5"/>
      <c r="AA132" s="225"/>
      <c r="AB132" s="225"/>
      <c r="AC132" s="225"/>
      <c r="AD132" s="225"/>
      <c r="AE132" s="225"/>
      <c r="AF132" s="225"/>
      <c r="AG132" s="220"/>
      <c r="AH132" s="220"/>
      <c r="AI132" s="220"/>
      <c r="AJ132" s="220"/>
      <c r="AK132" s="220"/>
      <c r="AL132" s="220"/>
      <c r="AM132" s="220"/>
      <c r="AN132" s="220"/>
      <c r="AO132" s="220"/>
      <c r="AP132" s="220"/>
      <c r="AQ132" s="224"/>
      <c r="AR132" s="224"/>
      <c r="AS132" s="224"/>
      <c r="AT132" s="224"/>
      <c r="AU132" s="224"/>
      <c r="AV132" s="224"/>
      <c r="AW132" s="224"/>
      <c r="AX132" s="224"/>
      <c r="AY132" s="224"/>
      <c r="AZ132" s="284"/>
      <c r="BA132" s="284"/>
      <c r="BB132" s="284"/>
      <c r="BC132" s="284"/>
      <c r="BD132" s="284"/>
      <c r="BE132" s="284"/>
      <c r="BF132" s="284"/>
      <c r="BG132" s="284"/>
      <c r="BH132" s="284"/>
      <c r="BI132" s="284"/>
      <c r="BJ132" s="284"/>
      <c r="BK132" s="284"/>
    </row>
    <row r="133" ht="14.25" customHeight="1">
      <c r="A133" s="219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5"/>
      <c r="AA133" s="225"/>
      <c r="AB133" s="225"/>
      <c r="AC133" s="225"/>
      <c r="AD133" s="225"/>
      <c r="AE133" s="225"/>
      <c r="AF133" s="225"/>
      <c r="AG133" s="220"/>
      <c r="AH133" s="220"/>
      <c r="AI133" s="220"/>
      <c r="AJ133" s="220"/>
      <c r="AK133" s="220"/>
      <c r="AL133" s="220"/>
      <c r="AM133" s="220"/>
      <c r="AN133" s="220"/>
      <c r="AO133" s="220"/>
      <c r="AP133" s="220"/>
      <c r="AQ133" s="224"/>
      <c r="AR133" s="224"/>
      <c r="AS133" s="224"/>
      <c r="AT133" s="224"/>
      <c r="AU133" s="224"/>
      <c r="AV133" s="224"/>
      <c r="AW133" s="224"/>
      <c r="AX133" s="224"/>
      <c r="AY133" s="224"/>
      <c r="AZ133" s="284"/>
      <c r="BA133" s="284"/>
      <c r="BB133" s="284"/>
      <c r="BC133" s="284"/>
      <c r="BD133" s="284"/>
      <c r="BE133" s="284"/>
      <c r="BF133" s="284"/>
      <c r="BG133" s="284"/>
      <c r="BH133" s="284"/>
      <c r="BI133" s="284"/>
      <c r="BJ133" s="284"/>
      <c r="BK133" s="284"/>
    </row>
    <row r="134" ht="14.25" customHeight="1">
      <c r="A134" s="219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5"/>
      <c r="AA134" s="225"/>
      <c r="AB134" s="225"/>
      <c r="AC134" s="225"/>
      <c r="AD134" s="225"/>
      <c r="AE134" s="225"/>
      <c r="AF134" s="225"/>
      <c r="AG134" s="220"/>
      <c r="AH134" s="220"/>
      <c r="AI134" s="220"/>
      <c r="AJ134" s="220"/>
      <c r="AK134" s="220"/>
      <c r="AL134" s="220"/>
      <c r="AM134" s="220"/>
      <c r="AN134" s="220"/>
      <c r="AO134" s="220"/>
      <c r="AP134" s="220"/>
      <c r="AQ134" s="224"/>
      <c r="AR134" s="224"/>
      <c r="AS134" s="224"/>
      <c r="AT134" s="224"/>
      <c r="AU134" s="224"/>
      <c r="AV134" s="224"/>
      <c r="AW134" s="224"/>
      <c r="AX134" s="224"/>
      <c r="AY134" s="224"/>
      <c r="AZ134" s="284"/>
      <c r="BA134" s="284"/>
      <c r="BB134" s="284"/>
      <c r="BC134" s="284"/>
      <c r="BD134" s="284"/>
      <c r="BE134" s="284"/>
      <c r="BF134" s="284"/>
      <c r="BG134" s="284"/>
      <c r="BH134" s="284"/>
      <c r="BI134" s="284"/>
      <c r="BJ134" s="284"/>
      <c r="BK134" s="284"/>
    </row>
    <row r="135" ht="14.25" customHeight="1">
      <c r="A135" s="219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5"/>
      <c r="AA135" s="225"/>
      <c r="AB135" s="225"/>
      <c r="AC135" s="225"/>
      <c r="AD135" s="225"/>
      <c r="AE135" s="225"/>
      <c r="AF135" s="225"/>
      <c r="AG135" s="220"/>
      <c r="AH135" s="220"/>
      <c r="AI135" s="220"/>
      <c r="AJ135" s="220"/>
      <c r="AK135" s="220"/>
      <c r="AL135" s="220"/>
      <c r="AM135" s="220"/>
      <c r="AN135" s="220"/>
      <c r="AO135" s="220"/>
      <c r="AP135" s="220"/>
      <c r="AQ135" s="224"/>
      <c r="AR135" s="224"/>
      <c r="AS135" s="224"/>
      <c r="AT135" s="224"/>
      <c r="AU135" s="224"/>
      <c r="AV135" s="224"/>
      <c r="AW135" s="224"/>
      <c r="AX135" s="224"/>
      <c r="AY135" s="224"/>
      <c r="AZ135" s="284"/>
      <c r="BA135" s="284"/>
      <c r="BB135" s="284"/>
      <c r="BC135" s="284"/>
      <c r="BD135" s="284"/>
      <c r="BE135" s="284"/>
      <c r="BF135" s="284"/>
      <c r="BG135" s="284"/>
      <c r="BH135" s="284"/>
      <c r="BI135" s="284"/>
      <c r="BJ135" s="284"/>
      <c r="BK135" s="284"/>
    </row>
    <row r="136" ht="14.25" customHeight="1">
      <c r="A136" s="219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5"/>
      <c r="AA136" s="225"/>
      <c r="AB136" s="225"/>
      <c r="AC136" s="225"/>
      <c r="AD136" s="225"/>
      <c r="AE136" s="225"/>
      <c r="AF136" s="225"/>
      <c r="AG136" s="220"/>
      <c r="AH136" s="220"/>
      <c r="AI136" s="220"/>
      <c r="AJ136" s="220"/>
      <c r="AK136" s="220"/>
      <c r="AL136" s="220"/>
      <c r="AM136" s="220"/>
      <c r="AN136" s="220"/>
      <c r="AO136" s="220"/>
      <c r="AP136" s="220"/>
      <c r="AQ136" s="224"/>
      <c r="AR136" s="224"/>
      <c r="AS136" s="224"/>
      <c r="AT136" s="224"/>
      <c r="AU136" s="224"/>
      <c r="AV136" s="224"/>
      <c r="AW136" s="224"/>
      <c r="AX136" s="224"/>
      <c r="AY136" s="224"/>
      <c r="AZ136" s="284"/>
      <c r="BA136" s="284"/>
      <c r="BB136" s="284"/>
      <c r="BC136" s="284"/>
      <c r="BD136" s="284"/>
      <c r="BE136" s="284"/>
      <c r="BF136" s="284"/>
      <c r="BG136" s="284"/>
      <c r="BH136" s="284"/>
      <c r="BI136" s="284"/>
      <c r="BJ136" s="284"/>
      <c r="BK136" s="284"/>
    </row>
    <row r="137" ht="14.25" customHeight="1">
      <c r="A137" s="219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5"/>
      <c r="AA137" s="225"/>
      <c r="AB137" s="225"/>
      <c r="AC137" s="225"/>
      <c r="AD137" s="225"/>
      <c r="AE137" s="225"/>
      <c r="AF137" s="225"/>
      <c r="AG137" s="220"/>
      <c r="AH137" s="220"/>
      <c r="AI137" s="220"/>
      <c r="AJ137" s="220"/>
      <c r="AK137" s="220"/>
      <c r="AL137" s="220"/>
      <c r="AM137" s="220"/>
      <c r="AN137" s="220"/>
      <c r="AO137" s="220"/>
      <c r="AP137" s="220"/>
      <c r="AQ137" s="224"/>
      <c r="AR137" s="224"/>
      <c r="AS137" s="224"/>
      <c r="AT137" s="224"/>
      <c r="AU137" s="224"/>
      <c r="AV137" s="224"/>
      <c r="AW137" s="224"/>
      <c r="AX137" s="224"/>
      <c r="AY137" s="224"/>
      <c r="AZ137" s="284"/>
      <c r="BA137" s="284"/>
      <c r="BB137" s="284"/>
      <c r="BC137" s="284"/>
      <c r="BD137" s="284"/>
      <c r="BE137" s="284"/>
      <c r="BF137" s="284"/>
      <c r="BG137" s="284"/>
      <c r="BH137" s="284"/>
      <c r="BI137" s="284"/>
      <c r="BJ137" s="284"/>
      <c r="BK137" s="284"/>
    </row>
    <row r="138" ht="14.25" customHeight="1">
      <c r="A138" s="219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5"/>
      <c r="AA138" s="225"/>
      <c r="AB138" s="225"/>
      <c r="AC138" s="225"/>
      <c r="AD138" s="225"/>
      <c r="AE138" s="225"/>
      <c r="AF138" s="225"/>
      <c r="AG138" s="220"/>
      <c r="AH138" s="220"/>
      <c r="AI138" s="220"/>
      <c r="AJ138" s="220"/>
      <c r="AK138" s="220"/>
      <c r="AL138" s="220"/>
      <c r="AM138" s="220"/>
      <c r="AN138" s="220"/>
      <c r="AO138" s="220"/>
      <c r="AP138" s="220"/>
      <c r="AQ138" s="224"/>
      <c r="AR138" s="224"/>
      <c r="AS138" s="224"/>
      <c r="AT138" s="224"/>
      <c r="AU138" s="224"/>
      <c r="AV138" s="224"/>
      <c r="AW138" s="224"/>
      <c r="AX138" s="224"/>
      <c r="AY138" s="224"/>
      <c r="AZ138" s="284"/>
      <c r="BA138" s="284"/>
      <c r="BB138" s="284"/>
      <c r="BC138" s="284"/>
      <c r="BD138" s="284"/>
      <c r="BE138" s="284"/>
      <c r="BF138" s="284"/>
      <c r="BG138" s="284"/>
      <c r="BH138" s="284"/>
      <c r="BI138" s="284"/>
      <c r="BJ138" s="284"/>
      <c r="BK138" s="284"/>
    </row>
    <row r="139" ht="14.25" customHeight="1">
      <c r="A139" s="219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5"/>
      <c r="AA139" s="225"/>
      <c r="AB139" s="225"/>
      <c r="AC139" s="225"/>
      <c r="AD139" s="225"/>
      <c r="AE139" s="225"/>
      <c r="AF139" s="225"/>
      <c r="AG139" s="220"/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4"/>
      <c r="AR139" s="224"/>
      <c r="AS139" s="224"/>
      <c r="AT139" s="224"/>
      <c r="AU139" s="224"/>
      <c r="AV139" s="224"/>
      <c r="AW139" s="224"/>
      <c r="AX139" s="224"/>
      <c r="AY139" s="224"/>
      <c r="AZ139" s="284"/>
      <c r="BA139" s="284"/>
      <c r="BB139" s="284"/>
      <c r="BC139" s="284"/>
      <c r="BD139" s="284"/>
      <c r="BE139" s="284"/>
      <c r="BF139" s="284"/>
      <c r="BG139" s="284"/>
      <c r="BH139" s="284"/>
      <c r="BI139" s="284"/>
      <c r="BJ139" s="284"/>
      <c r="BK139" s="284"/>
    </row>
    <row r="140" ht="14.25" customHeight="1">
      <c r="A140" s="219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5"/>
      <c r="AA140" s="225"/>
      <c r="AB140" s="225"/>
      <c r="AC140" s="225"/>
      <c r="AD140" s="225"/>
      <c r="AE140" s="225"/>
      <c r="AF140" s="225"/>
      <c r="AG140" s="220"/>
      <c r="AH140" s="220"/>
      <c r="AI140" s="220"/>
      <c r="AJ140" s="220"/>
      <c r="AK140" s="220"/>
      <c r="AL140" s="220"/>
      <c r="AM140" s="220"/>
      <c r="AN140" s="220"/>
      <c r="AO140" s="220"/>
      <c r="AP140" s="220"/>
      <c r="AQ140" s="224"/>
      <c r="AR140" s="224"/>
      <c r="AS140" s="224"/>
      <c r="AT140" s="224"/>
      <c r="AU140" s="224"/>
      <c r="AV140" s="224"/>
      <c r="AW140" s="224"/>
      <c r="AX140" s="224"/>
      <c r="AY140" s="224"/>
      <c r="AZ140" s="284"/>
      <c r="BA140" s="284"/>
      <c r="BB140" s="284"/>
      <c r="BC140" s="284"/>
      <c r="BD140" s="284"/>
      <c r="BE140" s="284"/>
      <c r="BF140" s="284"/>
      <c r="BG140" s="284"/>
      <c r="BH140" s="284"/>
      <c r="BI140" s="284"/>
      <c r="BJ140" s="284"/>
      <c r="BK140" s="284"/>
    </row>
    <row r="141" ht="14.25" customHeight="1">
      <c r="A141" s="219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5"/>
      <c r="AA141" s="225"/>
      <c r="AB141" s="225"/>
      <c r="AC141" s="225"/>
      <c r="AD141" s="225"/>
      <c r="AE141" s="225"/>
      <c r="AF141" s="225"/>
      <c r="AG141" s="220"/>
      <c r="AH141" s="220"/>
      <c r="AI141" s="220"/>
      <c r="AJ141" s="220"/>
      <c r="AK141" s="220"/>
      <c r="AL141" s="220"/>
      <c r="AM141" s="220"/>
      <c r="AN141" s="220"/>
      <c r="AO141" s="220"/>
      <c r="AP141" s="220"/>
      <c r="AQ141" s="224"/>
      <c r="AR141" s="224"/>
      <c r="AS141" s="224"/>
      <c r="AT141" s="224"/>
      <c r="AU141" s="224"/>
      <c r="AV141" s="224"/>
      <c r="AW141" s="224"/>
      <c r="AX141" s="224"/>
      <c r="AY141" s="224"/>
      <c r="AZ141" s="284"/>
      <c r="BA141" s="284"/>
      <c r="BB141" s="284"/>
      <c r="BC141" s="284"/>
      <c r="BD141" s="284"/>
      <c r="BE141" s="284"/>
      <c r="BF141" s="284"/>
      <c r="BG141" s="284"/>
      <c r="BH141" s="284"/>
      <c r="BI141" s="284"/>
      <c r="BJ141" s="284"/>
      <c r="BK141" s="284"/>
    </row>
    <row r="142" ht="14.25" customHeight="1">
      <c r="A142" s="219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5"/>
      <c r="AA142" s="225"/>
      <c r="AB142" s="225"/>
      <c r="AC142" s="225"/>
      <c r="AD142" s="225"/>
      <c r="AE142" s="225"/>
      <c r="AF142" s="225"/>
      <c r="AG142" s="220"/>
      <c r="AH142" s="220"/>
      <c r="AI142" s="220"/>
      <c r="AJ142" s="220"/>
      <c r="AK142" s="220"/>
      <c r="AL142" s="220"/>
      <c r="AM142" s="220"/>
      <c r="AN142" s="220"/>
      <c r="AO142" s="220"/>
      <c r="AP142" s="220"/>
      <c r="AQ142" s="224"/>
      <c r="AR142" s="224"/>
      <c r="AS142" s="224"/>
      <c r="AT142" s="224"/>
      <c r="AU142" s="224"/>
      <c r="AV142" s="224"/>
      <c r="AW142" s="224"/>
      <c r="AX142" s="224"/>
      <c r="AY142" s="224"/>
      <c r="AZ142" s="284"/>
      <c r="BA142" s="284"/>
      <c r="BB142" s="284"/>
      <c r="BC142" s="284"/>
      <c r="BD142" s="284"/>
      <c r="BE142" s="284"/>
      <c r="BF142" s="284"/>
      <c r="BG142" s="284"/>
      <c r="BH142" s="284"/>
      <c r="BI142" s="284"/>
      <c r="BJ142" s="284"/>
      <c r="BK142" s="284"/>
    </row>
    <row r="143" ht="14.25" customHeight="1">
      <c r="A143" s="219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5"/>
      <c r="AA143" s="225"/>
      <c r="AB143" s="225"/>
      <c r="AC143" s="225"/>
      <c r="AD143" s="225"/>
      <c r="AE143" s="225"/>
      <c r="AF143" s="225"/>
      <c r="AG143" s="220"/>
      <c r="AH143" s="220"/>
      <c r="AI143" s="220"/>
      <c r="AJ143" s="220"/>
      <c r="AK143" s="220"/>
      <c r="AL143" s="220"/>
      <c r="AM143" s="220"/>
      <c r="AN143" s="220"/>
      <c r="AO143" s="220"/>
      <c r="AP143" s="220"/>
      <c r="AQ143" s="224"/>
      <c r="AR143" s="224"/>
      <c r="AS143" s="224"/>
      <c r="AT143" s="224"/>
      <c r="AU143" s="224"/>
      <c r="AV143" s="224"/>
      <c r="AW143" s="224"/>
      <c r="AX143" s="224"/>
      <c r="AY143" s="224"/>
      <c r="AZ143" s="284"/>
      <c r="BA143" s="284"/>
      <c r="BB143" s="284"/>
      <c r="BC143" s="284"/>
      <c r="BD143" s="284"/>
      <c r="BE143" s="284"/>
      <c r="BF143" s="284"/>
      <c r="BG143" s="284"/>
      <c r="BH143" s="284"/>
      <c r="BI143" s="284"/>
      <c r="BJ143" s="284"/>
      <c r="BK143" s="284"/>
    </row>
    <row r="144" ht="14.25" customHeight="1">
      <c r="A144" s="219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5"/>
      <c r="AA144" s="225"/>
      <c r="AB144" s="225"/>
      <c r="AC144" s="225"/>
      <c r="AD144" s="225"/>
      <c r="AE144" s="225"/>
      <c r="AF144" s="225"/>
      <c r="AG144" s="220"/>
      <c r="AH144" s="220"/>
      <c r="AI144" s="220"/>
      <c r="AJ144" s="220"/>
      <c r="AK144" s="220"/>
      <c r="AL144" s="220"/>
      <c r="AM144" s="220"/>
      <c r="AN144" s="220"/>
      <c r="AO144" s="220"/>
      <c r="AP144" s="220"/>
      <c r="AQ144" s="224"/>
      <c r="AR144" s="224"/>
      <c r="AS144" s="224"/>
      <c r="AT144" s="224"/>
      <c r="AU144" s="224"/>
      <c r="AV144" s="224"/>
      <c r="AW144" s="224"/>
      <c r="AX144" s="224"/>
      <c r="AY144" s="224"/>
      <c r="AZ144" s="284"/>
      <c r="BA144" s="284"/>
      <c r="BB144" s="284"/>
      <c r="BC144" s="284"/>
      <c r="BD144" s="284"/>
      <c r="BE144" s="284"/>
      <c r="BF144" s="284"/>
      <c r="BG144" s="284"/>
      <c r="BH144" s="284"/>
      <c r="BI144" s="284"/>
      <c r="BJ144" s="284"/>
      <c r="BK144" s="284"/>
    </row>
    <row r="145" ht="14.25" customHeight="1">
      <c r="A145" s="219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5"/>
      <c r="AA145" s="225"/>
      <c r="AB145" s="225"/>
      <c r="AC145" s="225"/>
      <c r="AD145" s="225"/>
      <c r="AE145" s="225"/>
      <c r="AF145" s="225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4"/>
      <c r="AR145" s="224"/>
      <c r="AS145" s="224"/>
      <c r="AT145" s="224"/>
      <c r="AU145" s="224"/>
      <c r="AV145" s="224"/>
      <c r="AW145" s="224"/>
      <c r="AX145" s="224"/>
      <c r="AY145" s="224"/>
      <c r="AZ145" s="284"/>
      <c r="BA145" s="284"/>
      <c r="BB145" s="284"/>
      <c r="BC145" s="284"/>
      <c r="BD145" s="284"/>
      <c r="BE145" s="284"/>
      <c r="BF145" s="284"/>
      <c r="BG145" s="284"/>
      <c r="BH145" s="284"/>
      <c r="BI145" s="284"/>
      <c r="BJ145" s="284"/>
      <c r="BK145" s="284"/>
    </row>
    <row r="146" ht="14.25" customHeight="1">
      <c r="A146" s="219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5"/>
      <c r="AA146" s="225"/>
      <c r="AB146" s="225"/>
      <c r="AC146" s="225"/>
      <c r="AD146" s="225"/>
      <c r="AE146" s="225"/>
      <c r="AF146" s="225"/>
      <c r="AG146" s="220"/>
      <c r="AH146" s="220"/>
      <c r="AI146" s="220"/>
      <c r="AJ146" s="220"/>
      <c r="AK146" s="220"/>
      <c r="AL146" s="220"/>
      <c r="AM146" s="220"/>
      <c r="AN146" s="220"/>
      <c r="AO146" s="220"/>
      <c r="AP146" s="220"/>
      <c r="AQ146" s="224"/>
      <c r="AR146" s="224"/>
      <c r="AS146" s="224"/>
      <c r="AT146" s="224"/>
      <c r="AU146" s="224"/>
      <c r="AV146" s="224"/>
      <c r="AW146" s="224"/>
      <c r="AX146" s="224"/>
      <c r="AY146" s="224"/>
      <c r="AZ146" s="284"/>
      <c r="BA146" s="284"/>
      <c r="BB146" s="284"/>
      <c r="BC146" s="284"/>
      <c r="BD146" s="284"/>
      <c r="BE146" s="284"/>
      <c r="BF146" s="284"/>
      <c r="BG146" s="284"/>
      <c r="BH146" s="284"/>
      <c r="BI146" s="284"/>
      <c r="BJ146" s="284"/>
      <c r="BK146" s="284"/>
    </row>
    <row r="147" ht="14.25" customHeight="1">
      <c r="A147" s="219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5"/>
      <c r="AA147" s="225"/>
      <c r="AB147" s="225"/>
      <c r="AC147" s="225"/>
      <c r="AD147" s="225"/>
      <c r="AE147" s="225"/>
      <c r="AF147" s="225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4"/>
      <c r="AR147" s="224"/>
      <c r="AS147" s="224"/>
      <c r="AT147" s="224"/>
      <c r="AU147" s="224"/>
      <c r="AV147" s="224"/>
      <c r="AW147" s="224"/>
      <c r="AX147" s="224"/>
      <c r="AY147" s="224"/>
      <c r="AZ147" s="284"/>
      <c r="BA147" s="284"/>
      <c r="BB147" s="284"/>
      <c r="BC147" s="284"/>
      <c r="BD147" s="284"/>
      <c r="BE147" s="284"/>
      <c r="BF147" s="284"/>
      <c r="BG147" s="284"/>
      <c r="BH147" s="284"/>
      <c r="BI147" s="284"/>
      <c r="BJ147" s="284"/>
      <c r="BK147" s="284"/>
    </row>
    <row r="148" ht="14.25" customHeight="1">
      <c r="A148" s="219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5"/>
      <c r="AA148" s="225"/>
      <c r="AB148" s="225"/>
      <c r="AC148" s="225"/>
      <c r="AD148" s="225"/>
      <c r="AE148" s="225"/>
      <c r="AF148" s="225"/>
      <c r="AG148" s="220"/>
      <c r="AH148" s="220"/>
      <c r="AI148" s="220"/>
      <c r="AJ148" s="220"/>
      <c r="AK148" s="220"/>
      <c r="AL148" s="220"/>
      <c r="AM148" s="220"/>
      <c r="AN148" s="220"/>
      <c r="AO148" s="220"/>
      <c r="AP148" s="220"/>
      <c r="AQ148" s="224"/>
      <c r="AR148" s="224"/>
      <c r="AS148" s="224"/>
      <c r="AT148" s="224"/>
      <c r="AU148" s="224"/>
      <c r="AV148" s="224"/>
      <c r="AW148" s="224"/>
      <c r="AX148" s="224"/>
      <c r="AY148" s="224"/>
      <c r="AZ148" s="284"/>
      <c r="BA148" s="284"/>
      <c r="BB148" s="284"/>
      <c r="BC148" s="284"/>
      <c r="BD148" s="284"/>
      <c r="BE148" s="284"/>
      <c r="BF148" s="284"/>
      <c r="BG148" s="284"/>
      <c r="BH148" s="284"/>
      <c r="BI148" s="284"/>
      <c r="BJ148" s="284"/>
      <c r="BK148" s="284"/>
    </row>
    <row r="149" ht="14.25" customHeight="1">
      <c r="A149" s="219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5"/>
      <c r="AA149" s="225"/>
      <c r="AB149" s="225"/>
      <c r="AC149" s="225"/>
      <c r="AD149" s="225"/>
      <c r="AE149" s="225"/>
      <c r="AF149" s="225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4"/>
      <c r="AR149" s="224"/>
      <c r="AS149" s="224"/>
      <c r="AT149" s="224"/>
      <c r="AU149" s="224"/>
      <c r="AV149" s="224"/>
      <c r="AW149" s="224"/>
      <c r="AX149" s="224"/>
      <c r="AY149" s="224"/>
      <c r="AZ149" s="284"/>
      <c r="BA149" s="284"/>
      <c r="BB149" s="284"/>
      <c r="BC149" s="284"/>
      <c r="BD149" s="284"/>
      <c r="BE149" s="284"/>
      <c r="BF149" s="284"/>
      <c r="BG149" s="284"/>
      <c r="BH149" s="284"/>
      <c r="BI149" s="284"/>
      <c r="BJ149" s="284"/>
      <c r="BK149" s="284"/>
    </row>
    <row r="150" ht="14.25" customHeight="1">
      <c r="A150" s="219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5"/>
      <c r="AA150" s="225"/>
      <c r="AB150" s="225"/>
      <c r="AC150" s="225"/>
      <c r="AD150" s="225"/>
      <c r="AE150" s="225"/>
      <c r="AF150" s="225"/>
      <c r="AG150" s="220"/>
      <c r="AH150" s="220"/>
      <c r="AI150" s="220"/>
      <c r="AJ150" s="220"/>
      <c r="AK150" s="220"/>
      <c r="AL150" s="220"/>
      <c r="AM150" s="220"/>
      <c r="AN150" s="220"/>
      <c r="AO150" s="220"/>
      <c r="AP150" s="220"/>
      <c r="AQ150" s="224"/>
      <c r="AR150" s="224"/>
      <c r="AS150" s="224"/>
      <c r="AT150" s="224"/>
      <c r="AU150" s="224"/>
      <c r="AV150" s="224"/>
      <c r="AW150" s="224"/>
      <c r="AX150" s="224"/>
      <c r="AY150" s="224"/>
      <c r="AZ150" s="284"/>
      <c r="BA150" s="284"/>
      <c r="BB150" s="284"/>
      <c r="BC150" s="284"/>
      <c r="BD150" s="284"/>
      <c r="BE150" s="284"/>
      <c r="BF150" s="284"/>
      <c r="BG150" s="284"/>
      <c r="BH150" s="284"/>
      <c r="BI150" s="284"/>
      <c r="BJ150" s="284"/>
      <c r="BK150" s="284"/>
    </row>
    <row r="151" ht="14.25" customHeight="1">
      <c r="A151" s="219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5"/>
      <c r="AA151" s="225"/>
      <c r="AB151" s="225"/>
      <c r="AC151" s="225"/>
      <c r="AD151" s="225"/>
      <c r="AE151" s="225"/>
      <c r="AF151" s="225"/>
      <c r="AG151" s="220"/>
      <c r="AH151" s="220"/>
      <c r="AI151" s="220"/>
      <c r="AJ151" s="220"/>
      <c r="AK151" s="220"/>
      <c r="AL151" s="220"/>
      <c r="AM151" s="220"/>
      <c r="AN151" s="220"/>
      <c r="AO151" s="220"/>
      <c r="AP151" s="220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84"/>
      <c r="BA151" s="284"/>
      <c r="BB151" s="284"/>
      <c r="BC151" s="284"/>
      <c r="BD151" s="284"/>
      <c r="BE151" s="284"/>
      <c r="BF151" s="284"/>
      <c r="BG151" s="284"/>
      <c r="BH151" s="284"/>
      <c r="BI151" s="284"/>
      <c r="BJ151" s="284"/>
      <c r="BK151" s="284"/>
    </row>
    <row r="152" ht="14.25" customHeight="1">
      <c r="A152" s="219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5"/>
      <c r="AA152" s="225"/>
      <c r="AB152" s="225"/>
      <c r="AC152" s="225"/>
      <c r="AD152" s="225"/>
      <c r="AE152" s="225"/>
      <c r="AF152" s="225"/>
      <c r="AG152" s="220"/>
      <c r="AH152" s="220"/>
      <c r="AI152" s="220"/>
      <c r="AJ152" s="220"/>
      <c r="AK152" s="220"/>
      <c r="AL152" s="220"/>
      <c r="AM152" s="220"/>
      <c r="AN152" s="220"/>
      <c r="AO152" s="220"/>
      <c r="AP152" s="220"/>
      <c r="AQ152" s="224"/>
      <c r="AR152" s="224"/>
      <c r="AS152" s="224"/>
      <c r="AT152" s="224"/>
      <c r="AU152" s="224"/>
      <c r="AV152" s="224"/>
      <c r="AW152" s="224"/>
      <c r="AX152" s="224"/>
      <c r="AY152" s="224"/>
      <c r="AZ152" s="284"/>
      <c r="BA152" s="284"/>
      <c r="BB152" s="284"/>
      <c r="BC152" s="284"/>
      <c r="BD152" s="284"/>
      <c r="BE152" s="284"/>
      <c r="BF152" s="284"/>
      <c r="BG152" s="284"/>
      <c r="BH152" s="284"/>
      <c r="BI152" s="284"/>
      <c r="BJ152" s="284"/>
      <c r="BK152" s="284"/>
    </row>
    <row r="153" ht="14.25" customHeight="1">
      <c r="A153" s="219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5"/>
      <c r="AA153" s="225"/>
      <c r="AB153" s="225"/>
      <c r="AC153" s="225"/>
      <c r="AD153" s="225"/>
      <c r="AE153" s="225"/>
      <c r="AF153" s="225"/>
      <c r="AG153" s="220"/>
      <c r="AH153" s="220"/>
      <c r="AI153" s="220"/>
      <c r="AJ153" s="220"/>
      <c r="AK153" s="220"/>
      <c r="AL153" s="220"/>
      <c r="AM153" s="220"/>
      <c r="AN153" s="220"/>
      <c r="AO153" s="220"/>
      <c r="AP153" s="220"/>
      <c r="AQ153" s="224"/>
      <c r="AR153" s="224"/>
      <c r="AS153" s="224"/>
      <c r="AT153" s="224"/>
      <c r="AU153" s="224"/>
      <c r="AV153" s="224"/>
      <c r="AW153" s="224"/>
      <c r="AX153" s="224"/>
      <c r="AY153" s="224"/>
      <c r="AZ153" s="284"/>
      <c r="BA153" s="284"/>
      <c r="BB153" s="284"/>
      <c r="BC153" s="284"/>
      <c r="BD153" s="284"/>
      <c r="BE153" s="284"/>
      <c r="BF153" s="284"/>
      <c r="BG153" s="284"/>
      <c r="BH153" s="284"/>
      <c r="BI153" s="284"/>
      <c r="BJ153" s="284"/>
      <c r="BK153" s="284"/>
    </row>
    <row r="154" ht="14.25" customHeight="1">
      <c r="A154" s="219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5"/>
      <c r="AA154" s="225"/>
      <c r="AB154" s="225"/>
      <c r="AC154" s="225"/>
      <c r="AD154" s="225"/>
      <c r="AE154" s="225"/>
      <c r="AF154" s="225"/>
      <c r="AG154" s="220"/>
      <c r="AH154" s="220"/>
      <c r="AI154" s="220"/>
      <c r="AJ154" s="220"/>
      <c r="AK154" s="220"/>
      <c r="AL154" s="220"/>
      <c r="AM154" s="220"/>
      <c r="AN154" s="220"/>
      <c r="AO154" s="220"/>
      <c r="AP154" s="220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84"/>
      <c r="BA154" s="284"/>
      <c r="BB154" s="284"/>
      <c r="BC154" s="284"/>
      <c r="BD154" s="284"/>
      <c r="BE154" s="284"/>
      <c r="BF154" s="284"/>
      <c r="BG154" s="284"/>
      <c r="BH154" s="284"/>
      <c r="BI154" s="284"/>
      <c r="BJ154" s="284"/>
      <c r="BK154" s="284"/>
    </row>
    <row r="155" ht="14.25" customHeight="1">
      <c r="A155" s="219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5"/>
      <c r="AA155" s="225"/>
      <c r="AB155" s="225"/>
      <c r="AC155" s="225"/>
      <c r="AD155" s="225"/>
      <c r="AE155" s="225"/>
      <c r="AF155" s="225"/>
      <c r="AG155" s="220"/>
      <c r="AH155" s="220"/>
      <c r="AI155" s="220"/>
      <c r="AJ155" s="220"/>
      <c r="AK155" s="220"/>
      <c r="AL155" s="220"/>
      <c r="AM155" s="220"/>
      <c r="AN155" s="220"/>
      <c r="AO155" s="220"/>
      <c r="AP155" s="220"/>
      <c r="AQ155" s="224"/>
      <c r="AR155" s="224"/>
      <c r="AS155" s="224"/>
      <c r="AT155" s="224"/>
      <c r="AU155" s="224"/>
      <c r="AV155" s="224"/>
      <c r="AW155" s="224"/>
      <c r="AX155" s="224"/>
      <c r="AY155" s="224"/>
      <c r="AZ155" s="284"/>
      <c r="BA155" s="284"/>
      <c r="BB155" s="284"/>
      <c r="BC155" s="284"/>
      <c r="BD155" s="284"/>
      <c r="BE155" s="284"/>
      <c r="BF155" s="284"/>
      <c r="BG155" s="284"/>
      <c r="BH155" s="284"/>
      <c r="BI155" s="284"/>
      <c r="BJ155" s="284"/>
      <c r="BK155" s="284"/>
    </row>
    <row r="156" ht="14.25" customHeight="1">
      <c r="A156" s="219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5"/>
      <c r="AA156" s="225"/>
      <c r="AB156" s="225"/>
      <c r="AC156" s="225"/>
      <c r="AD156" s="225"/>
      <c r="AE156" s="225"/>
      <c r="AF156" s="225"/>
      <c r="AG156" s="220"/>
      <c r="AH156" s="220"/>
      <c r="AI156" s="220"/>
      <c r="AJ156" s="220"/>
      <c r="AK156" s="220"/>
      <c r="AL156" s="220"/>
      <c r="AM156" s="220"/>
      <c r="AN156" s="220"/>
      <c r="AO156" s="220"/>
      <c r="AP156" s="220"/>
      <c r="AQ156" s="224"/>
      <c r="AR156" s="224"/>
      <c r="AS156" s="224"/>
      <c r="AT156" s="224"/>
      <c r="AU156" s="224"/>
      <c r="AV156" s="224"/>
      <c r="AW156" s="224"/>
      <c r="AX156" s="224"/>
      <c r="AY156" s="224"/>
      <c r="AZ156" s="284"/>
      <c r="BA156" s="284"/>
      <c r="BB156" s="284"/>
      <c r="BC156" s="284"/>
      <c r="BD156" s="284"/>
      <c r="BE156" s="284"/>
      <c r="BF156" s="284"/>
      <c r="BG156" s="284"/>
      <c r="BH156" s="284"/>
      <c r="BI156" s="284"/>
      <c r="BJ156" s="284"/>
      <c r="BK156" s="284"/>
    </row>
    <row r="157" ht="14.25" customHeight="1">
      <c r="A157" s="219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5"/>
      <c r="AA157" s="225"/>
      <c r="AB157" s="225"/>
      <c r="AC157" s="225"/>
      <c r="AD157" s="225"/>
      <c r="AE157" s="225"/>
      <c r="AF157" s="225"/>
      <c r="AG157" s="220"/>
      <c r="AH157" s="220"/>
      <c r="AI157" s="220"/>
      <c r="AJ157" s="220"/>
      <c r="AK157" s="220"/>
      <c r="AL157" s="220"/>
      <c r="AM157" s="220"/>
      <c r="AN157" s="220"/>
      <c r="AO157" s="220"/>
      <c r="AP157" s="220"/>
      <c r="AQ157" s="224"/>
      <c r="AR157" s="224"/>
      <c r="AS157" s="224"/>
      <c r="AT157" s="224"/>
      <c r="AU157" s="224"/>
      <c r="AV157" s="224"/>
      <c r="AW157" s="224"/>
      <c r="AX157" s="224"/>
      <c r="AY157" s="224"/>
      <c r="AZ157" s="284"/>
      <c r="BA157" s="284"/>
      <c r="BB157" s="284"/>
      <c r="BC157" s="284"/>
      <c r="BD157" s="284"/>
      <c r="BE157" s="284"/>
      <c r="BF157" s="284"/>
      <c r="BG157" s="284"/>
      <c r="BH157" s="284"/>
      <c r="BI157" s="284"/>
      <c r="BJ157" s="284"/>
      <c r="BK157" s="284"/>
    </row>
    <row r="158" ht="14.25" customHeight="1">
      <c r="A158" s="219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5"/>
      <c r="AA158" s="225"/>
      <c r="AB158" s="225"/>
      <c r="AC158" s="225"/>
      <c r="AD158" s="225"/>
      <c r="AE158" s="225"/>
      <c r="AF158" s="225"/>
      <c r="AG158" s="220"/>
      <c r="AH158" s="220"/>
      <c r="AI158" s="220"/>
      <c r="AJ158" s="220"/>
      <c r="AK158" s="220"/>
      <c r="AL158" s="220"/>
      <c r="AM158" s="220"/>
      <c r="AN158" s="220"/>
      <c r="AO158" s="220"/>
      <c r="AP158" s="220"/>
      <c r="AQ158" s="224"/>
      <c r="AR158" s="224"/>
      <c r="AS158" s="224"/>
      <c r="AT158" s="224"/>
      <c r="AU158" s="224"/>
      <c r="AV158" s="224"/>
      <c r="AW158" s="224"/>
      <c r="AX158" s="224"/>
      <c r="AY158" s="224"/>
      <c r="AZ158" s="284"/>
      <c r="BA158" s="284"/>
      <c r="BB158" s="284"/>
      <c r="BC158" s="284"/>
      <c r="BD158" s="284"/>
      <c r="BE158" s="284"/>
      <c r="BF158" s="284"/>
      <c r="BG158" s="284"/>
      <c r="BH158" s="284"/>
      <c r="BI158" s="284"/>
      <c r="BJ158" s="284"/>
      <c r="BK158" s="284"/>
    </row>
    <row r="159" ht="14.25" customHeight="1">
      <c r="A159" s="219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5"/>
      <c r="AA159" s="225"/>
      <c r="AB159" s="225"/>
      <c r="AC159" s="225"/>
      <c r="AD159" s="225"/>
      <c r="AE159" s="225"/>
      <c r="AF159" s="225"/>
      <c r="AG159" s="220"/>
      <c r="AH159" s="220"/>
      <c r="AI159" s="220"/>
      <c r="AJ159" s="220"/>
      <c r="AK159" s="220"/>
      <c r="AL159" s="220"/>
      <c r="AM159" s="220"/>
      <c r="AN159" s="220"/>
      <c r="AO159" s="220"/>
      <c r="AP159" s="220"/>
      <c r="AQ159" s="224"/>
      <c r="AR159" s="224"/>
      <c r="AS159" s="224"/>
      <c r="AT159" s="224"/>
      <c r="AU159" s="224"/>
      <c r="AV159" s="224"/>
      <c r="AW159" s="224"/>
      <c r="AX159" s="224"/>
      <c r="AY159" s="224"/>
      <c r="AZ159" s="284"/>
      <c r="BA159" s="284"/>
      <c r="BB159" s="284"/>
      <c r="BC159" s="284"/>
      <c r="BD159" s="284"/>
      <c r="BE159" s="284"/>
      <c r="BF159" s="284"/>
      <c r="BG159" s="284"/>
      <c r="BH159" s="284"/>
      <c r="BI159" s="284"/>
      <c r="BJ159" s="284"/>
      <c r="BK159" s="284"/>
    </row>
    <row r="160" ht="14.25" customHeight="1">
      <c r="A160" s="219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5"/>
      <c r="AA160" s="225"/>
      <c r="AB160" s="225"/>
      <c r="AC160" s="225"/>
      <c r="AD160" s="225"/>
      <c r="AE160" s="225"/>
      <c r="AF160" s="225"/>
      <c r="AG160" s="220"/>
      <c r="AH160" s="220"/>
      <c r="AI160" s="220"/>
      <c r="AJ160" s="220"/>
      <c r="AK160" s="220"/>
      <c r="AL160" s="220"/>
      <c r="AM160" s="220"/>
      <c r="AN160" s="220"/>
      <c r="AO160" s="220"/>
      <c r="AP160" s="220"/>
      <c r="AQ160" s="224"/>
      <c r="AR160" s="224"/>
      <c r="AS160" s="224"/>
      <c r="AT160" s="224"/>
      <c r="AU160" s="224"/>
      <c r="AV160" s="224"/>
      <c r="AW160" s="224"/>
      <c r="AX160" s="224"/>
      <c r="AY160" s="224"/>
      <c r="AZ160" s="284"/>
      <c r="BA160" s="284"/>
      <c r="BB160" s="284"/>
      <c r="BC160" s="284"/>
      <c r="BD160" s="284"/>
      <c r="BE160" s="284"/>
      <c r="BF160" s="284"/>
      <c r="BG160" s="284"/>
      <c r="BH160" s="284"/>
      <c r="BI160" s="284"/>
      <c r="BJ160" s="284"/>
      <c r="BK160" s="284"/>
    </row>
    <row r="161" ht="14.25" customHeight="1">
      <c r="A161" s="219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5"/>
      <c r="AA161" s="225"/>
      <c r="AB161" s="225"/>
      <c r="AC161" s="225"/>
      <c r="AD161" s="225"/>
      <c r="AE161" s="225"/>
      <c r="AF161" s="225"/>
      <c r="AG161" s="220"/>
      <c r="AH161" s="220"/>
      <c r="AI161" s="220"/>
      <c r="AJ161" s="220"/>
      <c r="AK161" s="220"/>
      <c r="AL161" s="220"/>
      <c r="AM161" s="220"/>
      <c r="AN161" s="220"/>
      <c r="AO161" s="220"/>
      <c r="AP161" s="220"/>
      <c r="AQ161" s="224"/>
      <c r="AR161" s="224"/>
      <c r="AS161" s="224"/>
      <c r="AT161" s="224"/>
      <c r="AU161" s="224"/>
      <c r="AV161" s="224"/>
      <c r="AW161" s="224"/>
      <c r="AX161" s="224"/>
      <c r="AY161" s="224"/>
      <c r="AZ161" s="284"/>
      <c r="BA161" s="284"/>
      <c r="BB161" s="284"/>
      <c r="BC161" s="284"/>
      <c r="BD161" s="284"/>
      <c r="BE161" s="284"/>
      <c r="BF161" s="284"/>
      <c r="BG161" s="284"/>
      <c r="BH161" s="284"/>
      <c r="BI161" s="284"/>
      <c r="BJ161" s="284"/>
      <c r="BK161" s="284"/>
    </row>
    <row r="162" ht="14.25" customHeight="1">
      <c r="A162" s="219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5"/>
      <c r="AA162" s="225"/>
      <c r="AB162" s="225"/>
      <c r="AC162" s="225"/>
      <c r="AD162" s="225"/>
      <c r="AE162" s="225"/>
      <c r="AF162" s="225"/>
      <c r="AG162" s="220"/>
      <c r="AH162" s="220"/>
      <c r="AI162" s="220"/>
      <c r="AJ162" s="220"/>
      <c r="AK162" s="220"/>
      <c r="AL162" s="220"/>
      <c r="AM162" s="220"/>
      <c r="AN162" s="220"/>
      <c r="AO162" s="220"/>
      <c r="AP162" s="220"/>
      <c r="AQ162" s="224"/>
      <c r="AR162" s="224"/>
      <c r="AS162" s="224"/>
      <c r="AT162" s="224"/>
      <c r="AU162" s="224"/>
      <c r="AV162" s="224"/>
      <c r="AW162" s="224"/>
      <c r="AX162" s="224"/>
      <c r="AY162" s="224"/>
      <c r="AZ162" s="284"/>
      <c r="BA162" s="284"/>
      <c r="BB162" s="284"/>
      <c r="BC162" s="284"/>
      <c r="BD162" s="284"/>
      <c r="BE162" s="284"/>
      <c r="BF162" s="284"/>
      <c r="BG162" s="284"/>
      <c r="BH162" s="284"/>
      <c r="BI162" s="284"/>
      <c r="BJ162" s="284"/>
      <c r="BK162" s="284"/>
    </row>
    <row r="163" ht="14.25" customHeight="1">
      <c r="A163" s="219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5"/>
      <c r="AA163" s="225"/>
      <c r="AB163" s="225"/>
      <c r="AC163" s="225"/>
      <c r="AD163" s="225"/>
      <c r="AE163" s="225"/>
      <c r="AF163" s="225"/>
      <c r="AG163" s="220"/>
      <c r="AH163" s="220"/>
      <c r="AI163" s="220"/>
      <c r="AJ163" s="220"/>
      <c r="AK163" s="220"/>
      <c r="AL163" s="220"/>
      <c r="AM163" s="220"/>
      <c r="AN163" s="220"/>
      <c r="AO163" s="220"/>
      <c r="AP163" s="220"/>
      <c r="AQ163" s="224"/>
      <c r="AR163" s="224"/>
      <c r="AS163" s="224"/>
      <c r="AT163" s="224"/>
      <c r="AU163" s="224"/>
      <c r="AV163" s="224"/>
      <c r="AW163" s="224"/>
      <c r="AX163" s="224"/>
      <c r="AY163" s="224"/>
      <c r="AZ163" s="284"/>
      <c r="BA163" s="284"/>
      <c r="BB163" s="284"/>
      <c r="BC163" s="284"/>
      <c r="BD163" s="284"/>
      <c r="BE163" s="284"/>
      <c r="BF163" s="284"/>
      <c r="BG163" s="284"/>
      <c r="BH163" s="284"/>
      <c r="BI163" s="284"/>
      <c r="BJ163" s="284"/>
      <c r="BK163" s="284"/>
    </row>
    <row r="164" ht="14.25" customHeight="1">
      <c r="A164" s="219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5"/>
      <c r="AA164" s="225"/>
      <c r="AB164" s="225"/>
      <c r="AC164" s="225"/>
      <c r="AD164" s="225"/>
      <c r="AE164" s="225"/>
      <c r="AF164" s="225"/>
      <c r="AG164" s="220"/>
      <c r="AH164" s="220"/>
      <c r="AI164" s="220"/>
      <c r="AJ164" s="220"/>
      <c r="AK164" s="220"/>
      <c r="AL164" s="220"/>
      <c r="AM164" s="220"/>
      <c r="AN164" s="220"/>
      <c r="AO164" s="220"/>
      <c r="AP164" s="220"/>
      <c r="AQ164" s="224"/>
      <c r="AR164" s="224"/>
      <c r="AS164" s="224"/>
      <c r="AT164" s="224"/>
      <c r="AU164" s="224"/>
      <c r="AV164" s="224"/>
      <c r="AW164" s="224"/>
      <c r="AX164" s="224"/>
      <c r="AY164" s="224"/>
      <c r="AZ164" s="284"/>
      <c r="BA164" s="284"/>
      <c r="BB164" s="284"/>
      <c r="BC164" s="284"/>
      <c r="BD164" s="284"/>
      <c r="BE164" s="284"/>
      <c r="BF164" s="284"/>
      <c r="BG164" s="284"/>
      <c r="BH164" s="284"/>
      <c r="BI164" s="284"/>
      <c r="BJ164" s="284"/>
      <c r="BK164" s="284"/>
    </row>
    <row r="165" ht="14.25" customHeight="1">
      <c r="A165" s="219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5"/>
      <c r="AA165" s="225"/>
      <c r="AB165" s="225"/>
      <c r="AC165" s="225"/>
      <c r="AD165" s="225"/>
      <c r="AE165" s="225"/>
      <c r="AF165" s="225"/>
      <c r="AG165" s="220"/>
      <c r="AH165" s="220"/>
      <c r="AI165" s="220"/>
      <c r="AJ165" s="220"/>
      <c r="AK165" s="220"/>
      <c r="AL165" s="220"/>
      <c r="AM165" s="220"/>
      <c r="AN165" s="220"/>
      <c r="AO165" s="220"/>
      <c r="AP165" s="220"/>
      <c r="AQ165" s="224"/>
      <c r="AR165" s="224"/>
      <c r="AS165" s="224"/>
      <c r="AT165" s="224"/>
      <c r="AU165" s="224"/>
      <c r="AV165" s="224"/>
      <c r="AW165" s="224"/>
      <c r="AX165" s="224"/>
      <c r="AY165" s="224"/>
      <c r="AZ165" s="284"/>
      <c r="BA165" s="284"/>
      <c r="BB165" s="284"/>
      <c r="BC165" s="284"/>
      <c r="BD165" s="284"/>
      <c r="BE165" s="284"/>
      <c r="BF165" s="284"/>
      <c r="BG165" s="284"/>
      <c r="BH165" s="284"/>
      <c r="BI165" s="284"/>
      <c r="BJ165" s="284"/>
      <c r="BK165" s="284"/>
    </row>
    <row r="166" ht="14.25" customHeight="1">
      <c r="A166" s="219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5"/>
      <c r="AA166" s="225"/>
      <c r="AB166" s="225"/>
      <c r="AC166" s="225"/>
      <c r="AD166" s="225"/>
      <c r="AE166" s="225"/>
      <c r="AF166" s="225"/>
      <c r="AG166" s="220"/>
      <c r="AH166" s="220"/>
      <c r="AI166" s="220"/>
      <c r="AJ166" s="220"/>
      <c r="AK166" s="220"/>
      <c r="AL166" s="220"/>
      <c r="AM166" s="220"/>
      <c r="AN166" s="220"/>
      <c r="AO166" s="220"/>
      <c r="AP166" s="220"/>
      <c r="AQ166" s="224"/>
      <c r="AR166" s="224"/>
      <c r="AS166" s="224"/>
      <c r="AT166" s="224"/>
      <c r="AU166" s="224"/>
      <c r="AV166" s="224"/>
      <c r="AW166" s="224"/>
      <c r="AX166" s="224"/>
      <c r="AY166" s="224"/>
      <c r="AZ166" s="284"/>
      <c r="BA166" s="284"/>
      <c r="BB166" s="284"/>
      <c r="BC166" s="284"/>
      <c r="BD166" s="284"/>
      <c r="BE166" s="284"/>
      <c r="BF166" s="284"/>
      <c r="BG166" s="284"/>
      <c r="BH166" s="284"/>
      <c r="BI166" s="284"/>
      <c r="BJ166" s="284"/>
      <c r="BK166" s="284"/>
    </row>
    <row r="167" ht="14.25" customHeight="1">
      <c r="A167" s="219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5"/>
      <c r="AA167" s="225"/>
      <c r="AB167" s="225"/>
      <c r="AC167" s="225"/>
      <c r="AD167" s="225"/>
      <c r="AE167" s="225"/>
      <c r="AF167" s="225"/>
      <c r="AG167" s="220"/>
      <c r="AH167" s="220"/>
      <c r="AI167" s="220"/>
      <c r="AJ167" s="220"/>
      <c r="AK167" s="220"/>
      <c r="AL167" s="220"/>
      <c r="AM167" s="220"/>
      <c r="AN167" s="220"/>
      <c r="AO167" s="220"/>
      <c r="AP167" s="220"/>
      <c r="AQ167" s="224"/>
      <c r="AR167" s="224"/>
      <c r="AS167" s="224"/>
      <c r="AT167" s="224"/>
      <c r="AU167" s="224"/>
      <c r="AV167" s="224"/>
      <c r="AW167" s="224"/>
      <c r="AX167" s="224"/>
      <c r="AY167" s="224"/>
      <c r="AZ167" s="284"/>
      <c r="BA167" s="284"/>
      <c r="BB167" s="284"/>
      <c r="BC167" s="284"/>
      <c r="BD167" s="284"/>
      <c r="BE167" s="284"/>
      <c r="BF167" s="284"/>
      <c r="BG167" s="284"/>
      <c r="BH167" s="284"/>
      <c r="BI167" s="284"/>
      <c r="BJ167" s="284"/>
      <c r="BK167" s="284"/>
    </row>
    <row r="168" ht="14.25" customHeight="1">
      <c r="A168" s="219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5"/>
      <c r="AA168" s="225"/>
      <c r="AB168" s="225"/>
      <c r="AC168" s="225"/>
      <c r="AD168" s="225"/>
      <c r="AE168" s="225"/>
      <c r="AF168" s="225"/>
      <c r="AG168" s="220"/>
      <c r="AH168" s="220"/>
      <c r="AI168" s="220"/>
      <c r="AJ168" s="220"/>
      <c r="AK168" s="220"/>
      <c r="AL168" s="220"/>
      <c r="AM168" s="220"/>
      <c r="AN168" s="220"/>
      <c r="AO168" s="220"/>
      <c r="AP168" s="220"/>
      <c r="AQ168" s="224"/>
      <c r="AR168" s="224"/>
      <c r="AS168" s="224"/>
      <c r="AT168" s="224"/>
      <c r="AU168" s="224"/>
      <c r="AV168" s="224"/>
      <c r="AW168" s="224"/>
      <c r="AX168" s="224"/>
      <c r="AY168" s="224"/>
      <c r="AZ168" s="284"/>
      <c r="BA168" s="284"/>
      <c r="BB168" s="284"/>
      <c r="BC168" s="284"/>
      <c r="BD168" s="284"/>
      <c r="BE168" s="284"/>
      <c r="BF168" s="284"/>
      <c r="BG168" s="284"/>
      <c r="BH168" s="284"/>
      <c r="BI168" s="284"/>
      <c r="BJ168" s="284"/>
      <c r="BK168" s="284"/>
    </row>
    <row r="169" ht="14.25" customHeight="1">
      <c r="A169" s="219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5"/>
      <c r="AA169" s="225"/>
      <c r="AB169" s="225"/>
      <c r="AC169" s="225"/>
      <c r="AD169" s="225"/>
      <c r="AE169" s="225"/>
      <c r="AF169" s="225"/>
      <c r="AG169" s="220"/>
      <c r="AH169" s="220"/>
      <c r="AI169" s="220"/>
      <c r="AJ169" s="220"/>
      <c r="AK169" s="220"/>
      <c r="AL169" s="220"/>
      <c r="AM169" s="220"/>
      <c r="AN169" s="220"/>
      <c r="AO169" s="220"/>
      <c r="AP169" s="220"/>
      <c r="AQ169" s="224"/>
      <c r="AR169" s="224"/>
      <c r="AS169" s="224"/>
      <c r="AT169" s="224"/>
      <c r="AU169" s="224"/>
      <c r="AV169" s="224"/>
      <c r="AW169" s="224"/>
      <c r="AX169" s="224"/>
      <c r="AY169" s="224"/>
      <c r="AZ169" s="284"/>
      <c r="BA169" s="284"/>
      <c r="BB169" s="284"/>
      <c r="BC169" s="284"/>
      <c r="BD169" s="284"/>
      <c r="BE169" s="284"/>
      <c r="BF169" s="284"/>
      <c r="BG169" s="284"/>
      <c r="BH169" s="284"/>
      <c r="BI169" s="284"/>
      <c r="BJ169" s="284"/>
      <c r="BK169" s="284"/>
    </row>
    <row r="170" ht="14.25" customHeight="1">
      <c r="A170" s="219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5"/>
      <c r="AA170" s="225"/>
      <c r="AB170" s="225"/>
      <c r="AC170" s="225"/>
      <c r="AD170" s="225"/>
      <c r="AE170" s="225"/>
      <c r="AF170" s="225"/>
      <c r="AG170" s="220"/>
      <c r="AH170" s="220"/>
      <c r="AI170" s="220"/>
      <c r="AJ170" s="220"/>
      <c r="AK170" s="220"/>
      <c r="AL170" s="220"/>
      <c r="AM170" s="220"/>
      <c r="AN170" s="220"/>
      <c r="AO170" s="220"/>
      <c r="AP170" s="220"/>
      <c r="AQ170" s="224"/>
      <c r="AR170" s="224"/>
      <c r="AS170" s="224"/>
      <c r="AT170" s="224"/>
      <c r="AU170" s="224"/>
      <c r="AV170" s="224"/>
      <c r="AW170" s="224"/>
      <c r="AX170" s="224"/>
      <c r="AY170" s="224"/>
      <c r="AZ170" s="284"/>
      <c r="BA170" s="284"/>
      <c r="BB170" s="284"/>
      <c r="BC170" s="284"/>
      <c r="BD170" s="284"/>
      <c r="BE170" s="284"/>
      <c r="BF170" s="284"/>
      <c r="BG170" s="284"/>
      <c r="BH170" s="284"/>
      <c r="BI170" s="284"/>
      <c r="BJ170" s="284"/>
      <c r="BK170" s="284"/>
    </row>
    <row r="171" ht="14.25" customHeight="1">
      <c r="A171" s="219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5"/>
      <c r="AA171" s="225"/>
      <c r="AB171" s="225"/>
      <c r="AC171" s="225"/>
      <c r="AD171" s="225"/>
      <c r="AE171" s="225"/>
      <c r="AF171" s="225"/>
      <c r="AG171" s="220"/>
      <c r="AH171" s="220"/>
      <c r="AI171" s="220"/>
      <c r="AJ171" s="220"/>
      <c r="AK171" s="220"/>
      <c r="AL171" s="220"/>
      <c r="AM171" s="220"/>
      <c r="AN171" s="220"/>
      <c r="AO171" s="220"/>
      <c r="AP171" s="220"/>
      <c r="AQ171" s="224"/>
      <c r="AR171" s="224"/>
      <c r="AS171" s="224"/>
      <c r="AT171" s="224"/>
      <c r="AU171" s="224"/>
      <c r="AV171" s="224"/>
      <c r="AW171" s="224"/>
      <c r="AX171" s="224"/>
      <c r="AY171" s="224"/>
      <c r="AZ171" s="284"/>
      <c r="BA171" s="284"/>
      <c r="BB171" s="284"/>
      <c r="BC171" s="284"/>
      <c r="BD171" s="284"/>
      <c r="BE171" s="284"/>
      <c r="BF171" s="284"/>
      <c r="BG171" s="284"/>
      <c r="BH171" s="284"/>
      <c r="BI171" s="284"/>
      <c r="BJ171" s="284"/>
      <c r="BK171" s="284"/>
    </row>
    <row r="172" ht="14.25" customHeight="1">
      <c r="A172" s="219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5"/>
      <c r="AA172" s="225"/>
      <c r="AB172" s="225"/>
      <c r="AC172" s="225"/>
      <c r="AD172" s="225"/>
      <c r="AE172" s="225"/>
      <c r="AF172" s="225"/>
      <c r="AG172" s="220"/>
      <c r="AH172" s="220"/>
      <c r="AI172" s="220"/>
      <c r="AJ172" s="220"/>
      <c r="AK172" s="220"/>
      <c r="AL172" s="220"/>
      <c r="AM172" s="220"/>
      <c r="AN172" s="220"/>
      <c r="AO172" s="220"/>
      <c r="AP172" s="220"/>
      <c r="AQ172" s="224"/>
      <c r="AR172" s="224"/>
      <c r="AS172" s="224"/>
      <c r="AT172" s="224"/>
      <c r="AU172" s="224"/>
      <c r="AV172" s="224"/>
      <c r="AW172" s="224"/>
      <c r="AX172" s="224"/>
      <c r="AY172" s="224"/>
      <c r="AZ172" s="284"/>
      <c r="BA172" s="284"/>
      <c r="BB172" s="284"/>
      <c r="BC172" s="284"/>
      <c r="BD172" s="284"/>
      <c r="BE172" s="284"/>
      <c r="BF172" s="284"/>
      <c r="BG172" s="284"/>
      <c r="BH172" s="284"/>
      <c r="BI172" s="284"/>
      <c r="BJ172" s="284"/>
      <c r="BK172" s="284"/>
    </row>
    <row r="173" ht="14.25" customHeight="1">
      <c r="A173" s="219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5"/>
      <c r="AA173" s="225"/>
      <c r="AB173" s="225"/>
      <c r="AC173" s="225"/>
      <c r="AD173" s="225"/>
      <c r="AE173" s="225"/>
      <c r="AF173" s="225"/>
      <c r="AG173" s="220"/>
      <c r="AH173" s="220"/>
      <c r="AI173" s="220"/>
      <c r="AJ173" s="220"/>
      <c r="AK173" s="220"/>
      <c r="AL173" s="220"/>
      <c r="AM173" s="220"/>
      <c r="AN173" s="220"/>
      <c r="AO173" s="220"/>
      <c r="AP173" s="220"/>
      <c r="AQ173" s="224"/>
      <c r="AR173" s="224"/>
      <c r="AS173" s="224"/>
      <c r="AT173" s="224"/>
      <c r="AU173" s="224"/>
      <c r="AV173" s="224"/>
      <c r="AW173" s="224"/>
      <c r="AX173" s="224"/>
      <c r="AY173" s="224"/>
      <c r="AZ173" s="284"/>
      <c r="BA173" s="284"/>
      <c r="BB173" s="284"/>
      <c r="BC173" s="284"/>
      <c r="BD173" s="284"/>
      <c r="BE173" s="284"/>
      <c r="BF173" s="284"/>
      <c r="BG173" s="284"/>
      <c r="BH173" s="284"/>
      <c r="BI173" s="284"/>
      <c r="BJ173" s="284"/>
      <c r="BK173" s="284"/>
    </row>
    <row r="174" ht="14.25" customHeight="1">
      <c r="A174" s="219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5"/>
      <c r="AA174" s="225"/>
      <c r="AB174" s="225"/>
      <c r="AC174" s="225"/>
      <c r="AD174" s="225"/>
      <c r="AE174" s="225"/>
      <c r="AF174" s="225"/>
      <c r="AG174" s="220"/>
      <c r="AH174" s="220"/>
      <c r="AI174" s="220"/>
      <c r="AJ174" s="220"/>
      <c r="AK174" s="220"/>
      <c r="AL174" s="220"/>
      <c r="AM174" s="220"/>
      <c r="AN174" s="220"/>
      <c r="AO174" s="220"/>
      <c r="AP174" s="220"/>
      <c r="AQ174" s="224"/>
      <c r="AR174" s="224"/>
      <c r="AS174" s="224"/>
      <c r="AT174" s="224"/>
      <c r="AU174" s="224"/>
      <c r="AV174" s="224"/>
      <c r="AW174" s="224"/>
      <c r="AX174" s="224"/>
      <c r="AY174" s="224"/>
      <c r="AZ174" s="284"/>
      <c r="BA174" s="284"/>
      <c r="BB174" s="284"/>
      <c r="BC174" s="284"/>
      <c r="BD174" s="284"/>
      <c r="BE174" s="284"/>
      <c r="BF174" s="284"/>
      <c r="BG174" s="284"/>
      <c r="BH174" s="284"/>
      <c r="BI174" s="284"/>
      <c r="BJ174" s="284"/>
      <c r="BK174" s="284"/>
    </row>
    <row r="175" ht="14.25" customHeight="1">
      <c r="A175" s="219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5"/>
      <c r="AA175" s="225"/>
      <c r="AB175" s="225"/>
      <c r="AC175" s="225"/>
      <c r="AD175" s="225"/>
      <c r="AE175" s="225"/>
      <c r="AF175" s="225"/>
      <c r="AG175" s="220"/>
      <c r="AH175" s="220"/>
      <c r="AI175" s="220"/>
      <c r="AJ175" s="220"/>
      <c r="AK175" s="220"/>
      <c r="AL175" s="220"/>
      <c r="AM175" s="220"/>
      <c r="AN175" s="220"/>
      <c r="AO175" s="220"/>
      <c r="AP175" s="220"/>
      <c r="AQ175" s="224"/>
      <c r="AR175" s="224"/>
      <c r="AS175" s="224"/>
      <c r="AT175" s="224"/>
      <c r="AU175" s="224"/>
      <c r="AV175" s="224"/>
      <c r="AW175" s="224"/>
      <c r="AX175" s="224"/>
      <c r="AY175" s="224"/>
      <c r="AZ175" s="284"/>
      <c r="BA175" s="284"/>
      <c r="BB175" s="284"/>
      <c r="BC175" s="284"/>
      <c r="BD175" s="284"/>
      <c r="BE175" s="284"/>
      <c r="BF175" s="284"/>
      <c r="BG175" s="284"/>
      <c r="BH175" s="284"/>
      <c r="BI175" s="284"/>
      <c r="BJ175" s="284"/>
      <c r="BK175" s="284"/>
    </row>
    <row r="176" ht="14.25" customHeight="1">
      <c r="A176" s="219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5"/>
      <c r="AA176" s="225"/>
      <c r="AB176" s="225"/>
      <c r="AC176" s="225"/>
      <c r="AD176" s="225"/>
      <c r="AE176" s="225"/>
      <c r="AF176" s="225"/>
      <c r="AG176" s="220"/>
      <c r="AH176" s="220"/>
      <c r="AI176" s="220"/>
      <c r="AJ176" s="220"/>
      <c r="AK176" s="220"/>
      <c r="AL176" s="220"/>
      <c r="AM176" s="220"/>
      <c r="AN176" s="220"/>
      <c r="AO176" s="220"/>
      <c r="AP176" s="220"/>
      <c r="AQ176" s="224"/>
      <c r="AR176" s="224"/>
      <c r="AS176" s="224"/>
      <c r="AT176" s="224"/>
      <c r="AU176" s="224"/>
      <c r="AV176" s="224"/>
      <c r="AW176" s="224"/>
      <c r="AX176" s="224"/>
      <c r="AY176" s="224"/>
      <c r="AZ176" s="284"/>
      <c r="BA176" s="284"/>
      <c r="BB176" s="284"/>
      <c r="BC176" s="284"/>
      <c r="BD176" s="284"/>
      <c r="BE176" s="284"/>
      <c r="BF176" s="284"/>
      <c r="BG176" s="284"/>
      <c r="BH176" s="284"/>
      <c r="BI176" s="284"/>
      <c r="BJ176" s="284"/>
      <c r="BK176" s="284"/>
    </row>
    <row r="177" ht="14.25" customHeight="1">
      <c r="A177" s="219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5"/>
      <c r="AA177" s="225"/>
      <c r="AB177" s="225"/>
      <c r="AC177" s="225"/>
      <c r="AD177" s="225"/>
      <c r="AE177" s="225"/>
      <c r="AF177" s="225"/>
      <c r="AG177" s="220"/>
      <c r="AH177" s="220"/>
      <c r="AI177" s="220"/>
      <c r="AJ177" s="220"/>
      <c r="AK177" s="220"/>
      <c r="AL177" s="220"/>
      <c r="AM177" s="220"/>
      <c r="AN177" s="220"/>
      <c r="AO177" s="220"/>
      <c r="AP177" s="220"/>
      <c r="AQ177" s="224"/>
      <c r="AR177" s="224"/>
      <c r="AS177" s="224"/>
      <c r="AT177" s="224"/>
      <c r="AU177" s="224"/>
      <c r="AV177" s="224"/>
      <c r="AW177" s="224"/>
      <c r="AX177" s="224"/>
      <c r="AY177" s="224"/>
      <c r="AZ177" s="284"/>
      <c r="BA177" s="284"/>
      <c r="BB177" s="284"/>
      <c r="BC177" s="284"/>
      <c r="BD177" s="284"/>
      <c r="BE177" s="284"/>
      <c r="BF177" s="284"/>
      <c r="BG177" s="284"/>
      <c r="BH177" s="284"/>
      <c r="BI177" s="284"/>
      <c r="BJ177" s="284"/>
      <c r="BK177" s="284"/>
    </row>
    <row r="178" ht="14.25" customHeight="1">
      <c r="A178" s="219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5"/>
      <c r="AA178" s="225"/>
      <c r="AB178" s="225"/>
      <c r="AC178" s="225"/>
      <c r="AD178" s="225"/>
      <c r="AE178" s="225"/>
      <c r="AF178" s="225"/>
      <c r="AG178" s="220"/>
      <c r="AH178" s="220"/>
      <c r="AI178" s="220"/>
      <c r="AJ178" s="220"/>
      <c r="AK178" s="220"/>
      <c r="AL178" s="220"/>
      <c r="AM178" s="220"/>
      <c r="AN178" s="220"/>
      <c r="AO178" s="220"/>
      <c r="AP178" s="220"/>
      <c r="AQ178" s="224"/>
      <c r="AR178" s="224"/>
      <c r="AS178" s="224"/>
      <c r="AT178" s="224"/>
      <c r="AU178" s="224"/>
      <c r="AV178" s="224"/>
      <c r="AW178" s="224"/>
      <c r="AX178" s="224"/>
      <c r="AY178" s="224"/>
      <c r="AZ178" s="284"/>
      <c r="BA178" s="284"/>
      <c r="BB178" s="284"/>
      <c r="BC178" s="284"/>
      <c r="BD178" s="284"/>
      <c r="BE178" s="284"/>
      <c r="BF178" s="284"/>
      <c r="BG178" s="284"/>
      <c r="BH178" s="284"/>
      <c r="BI178" s="284"/>
      <c r="BJ178" s="284"/>
      <c r="BK178" s="284"/>
    </row>
    <row r="179" ht="14.25" customHeight="1">
      <c r="A179" s="219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5"/>
      <c r="AA179" s="225"/>
      <c r="AB179" s="225"/>
      <c r="AC179" s="225"/>
      <c r="AD179" s="225"/>
      <c r="AE179" s="225"/>
      <c r="AF179" s="225"/>
      <c r="AG179" s="220"/>
      <c r="AH179" s="220"/>
      <c r="AI179" s="220"/>
      <c r="AJ179" s="220"/>
      <c r="AK179" s="220"/>
      <c r="AL179" s="220"/>
      <c r="AM179" s="220"/>
      <c r="AN179" s="220"/>
      <c r="AO179" s="220"/>
      <c r="AP179" s="220"/>
      <c r="AQ179" s="224"/>
      <c r="AR179" s="224"/>
      <c r="AS179" s="224"/>
      <c r="AT179" s="224"/>
      <c r="AU179" s="224"/>
      <c r="AV179" s="224"/>
      <c r="AW179" s="224"/>
      <c r="AX179" s="224"/>
      <c r="AY179" s="224"/>
      <c r="AZ179" s="284"/>
      <c r="BA179" s="284"/>
      <c r="BB179" s="284"/>
      <c r="BC179" s="284"/>
      <c r="BD179" s="284"/>
      <c r="BE179" s="284"/>
      <c r="BF179" s="284"/>
      <c r="BG179" s="284"/>
      <c r="BH179" s="284"/>
      <c r="BI179" s="284"/>
      <c r="BJ179" s="284"/>
      <c r="BK179" s="284"/>
    </row>
    <row r="180" ht="14.25" customHeight="1">
      <c r="A180" s="219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5"/>
      <c r="AA180" s="225"/>
      <c r="AB180" s="225"/>
      <c r="AC180" s="225"/>
      <c r="AD180" s="225"/>
      <c r="AE180" s="225"/>
      <c r="AF180" s="225"/>
      <c r="AG180" s="220"/>
      <c r="AH180" s="220"/>
      <c r="AI180" s="220"/>
      <c r="AJ180" s="220"/>
      <c r="AK180" s="220"/>
      <c r="AL180" s="220"/>
      <c r="AM180" s="220"/>
      <c r="AN180" s="220"/>
      <c r="AO180" s="220"/>
      <c r="AP180" s="220"/>
      <c r="AQ180" s="224"/>
      <c r="AR180" s="224"/>
      <c r="AS180" s="224"/>
      <c r="AT180" s="224"/>
      <c r="AU180" s="224"/>
      <c r="AV180" s="224"/>
      <c r="AW180" s="224"/>
      <c r="AX180" s="224"/>
      <c r="AY180" s="224"/>
      <c r="AZ180" s="284"/>
      <c r="BA180" s="284"/>
      <c r="BB180" s="284"/>
      <c r="BC180" s="284"/>
      <c r="BD180" s="284"/>
      <c r="BE180" s="284"/>
      <c r="BF180" s="284"/>
      <c r="BG180" s="284"/>
      <c r="BH180" s="284"/>
      <c r="BI180" s="284"/>
      <c r="BJ180" s="284"/>
      <c r="BK180" s="284"/>
    </row>
    <row r="181" ht="14.25" customHeight="1">
      <c r="A181" s="219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5"/>
      <c r="AA181" s="225"/>
      <c r="AB181" s="225"/>
      <c r="AC181" s="225"/>
      <c r="AD181" s="225"/>
      <c r="AE181" s="225"/>
      <c r="AF181" s="225"/>
      <c r="AG181" s="220"/>
      <c r="AH181" s="220"/>
      <c r="AI181" s="220"/>
      <c r="AJ181" s="220"/>
      <c r="AK181" s="220"/>
      <c r="AL181" s="220"/>
      <c r="AM181" s="220"/>
      <c r="AN181" s="220"/>
      <c r="AO181" s="220"/>
      <c r="AP181" s="220"/>
      <c r="AQ181" s="224"/>
      <c r="AR181" s="224"/>
      <c r="AS181" s="224"/>
      <c r="AT181" s="224"/>
      <c r="AU181" s="224"/>
      <c r="AV181" s="224"/>
      <c r="AW181" s="224"/>
      <c r="AX181" s="224"/>
      <c r="AY181" s="224"/>
      <c r="AZ181" s="284"/>
      <c r="BA181" s="284"/>
      <c r="BB181" s="284"/>
      <c r="BC181" s="284"/>
      <c r="BD181" s="284"/>
      <c r="BE181" s="284"/>
      <c r="BF181" s="284"/>
      <c r="BG181" s="284"/>
      <c r="BH181" s="284"/>
      <c r="BI181" s="284"/>
      <c r="BJ181" s="284"/>
      <c r="BK181" s="284"/>
    </row>
    <row r="182" ht="14.25" customHeight="1">
      <c r="A182" s="219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5"/>
      <c r="AA182" s="225"/>
      <c r="AB182" s="225"/>
      <c r="AC182" s="225"/>
      <c r="AD182" s="225"/>
      <c r="AE182" s="225"/>
      <c r="AF182" s="225"/>
      <c r="AG182" s="220"/>
      <c r="AH182" s="220"/>
      <c r="AI182" s="220"/>
      <c r="AJ182" s="220"/>
      <c r="AK182" s="220"/>
      <c r="AL182" s="220"/>
      <c r="AM182" s="220"/>
      <c r="AN182" s="220"/>
      <c r="AO182" s="220"/>
      <c r="AP182" s="220"/>
      <c r="AQ182" s="224"/>
      <c r="AR182" s="224"/>
      <c r="AS182" s="224"/>
      <c r="AT182" s="224"/>
      <c r="AU182" s="224"/>
      <c r="AV182" s="224"/>
      <c r="AW182" s="224"/>
      <c r="AX182" s="224"/>
      <c r="AY182" s="224"/>
      <c r="AZ182" s="284"/>
      <c r="BA182" s="284"/>
      <c r="BB182" s="284"/>
      <c r="BC182" s="284"/>
      <c r="BD182" s="284"/>
      <c r="BE182" s="284"/>
      <c r="BF182" s="284"/>
      <c r="BG182" s="284"/>
      <c r="BH182" s="284"/>
      <c r="BI182" s="284"/>
      <c r="BJ182" s="284"/>
      <c r="BK182" s="284"/>
    </row>
    <row r="183" ht="14.25" customHeight="1">
      <c r="A183" s="219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5"/>
      <c r="AA183" s="225"/>
      <c r="AB183" s="225"/>
      <c r="AC183" s="225"/>
      <c r="AD183" s="225"/>
      <c r="AE183" s="225"/>
      <c r="AF183" s="225"/>
      <c r="AG183" s="220"/>
      <c r="AH183" s="220"/>
      <c r="AI183" s="220"/>
      <c r="AJ183" s="220"/>
      <c r="AK183" s="220"/>
      <c r="AL183" s="220"/>
      <c r="AM183" s="220"/>
      <c r="AN183" s="220"/>
      <c r="AO183" s="220"/>
      <c r="AP183" s="220"/>
      <c r="AQ183" s="224"/>
      <c r="AR183" s="224"/>
      <c r="AS183" s="224"/>
      <c r="AT183" s="224"/>
      <c r="AU183" s="224"/>
      <c r="AV183" s="224"/>
      <c r="AW183" s="224"/>
      <c r="AX183" s="224"/>
      <c r="AY183" s="224"/>
      <c r="AZ183" s="284"/>
      <c r="BA183" s="284"/>
      <c r="BB183" s="284"/>
      <c r="BC183" s="284"/>
      <c r="BD183" s="284"/>
      <c r="BE183" s="284"/>
      <c r="BF183" s="284"/>
      <c r="BG183" s="284"/>
      <c r="BH183" s="284"/>
      <c r="BI183" s="284"/>
      <c r="BJ183" s="284"/>
      <c r="BK183" s="284"/>
    </row>
    <row r="184" ht="14.25" customHeight="1">
      <c r="A184" s="219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5"/>
      <c r="AA184" s="225"/>
      <c r="AB184" s="225"/>
      <c r="AC184" s="225"/>
      <c r="AD184" s="225"/>
      <c r="AE184" s="225"/>
      <c r="AF184" s="225"/>
      <c r="AG184" s="220"/>
      <c r="AH184" s="220"/>
      <c r="AI184" s="220"/>
      <c r="AJ184" s="220"/>
      <c r="AK184" s="220"/>
      <c r="AL184" s="220"/>
      <c r="AM184" s="220"/>
      <c r="AN184" s="220"/>
      <c r="AO184" s="220"/>
      <c r="AP184" s="220"/>
      <c r="AQ184" s="224"/>
      <c r="AR184" s="224"/>
      <c r="AS184" s="224"/>
      <c r="AT184" s="224"/>
      <c r="AU184" s="224"/>
      <c r="AV184" s="224"/>
      <c r="AW184" s="224"/>
      <c r="AX184" s="224"/>
      <c r="AY184" s="224"/>
      <c r="AZ184" s="284"/>
      <c r="BA184" s="284"/>
      <c r="BB184" s="284"/>
      <c r="BC184" s="284"/>
      <c r="BD184" s="284"/>
      <c r="BE184" s="284"/>
      <c r="BF184" s="284"/>
      <c r="BG184" s="284"/>
      <c r="BH184" s="284"/>
      <c r="BI184" s="284"/>
      <c r="BJ184" s="284"/>
      <c r="BK184" s="284"/>
    </row>
    <row r="185" ht="14.25" customHeight="1">
      <c r="A185" s="219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5"/>
      <c r="AA185" s="225"/>
      <c r="AB185" s="225"/>
      <c r="AC185" s="225"/>
      <c r="AD185" s="225"/>
      <c r="AE185" s="225"/>
      <c r="AF185" s="225"/>
      <c r="AG185" s="220"/>
      <c r="AH185" s="220"/>
      <c r="AI185" s="220"/>
      <c r="AJ185" s="220"/>
      <c r="AK185" s="220"/>
      <c r="AL185" s="220"/>
      <c r="AM185" s="220"/>
      <c r="AN185" s="220"/>
      <c r="AO185" s="220"/>
      <c r="AP185" s="220"/>
      <c r="AQ185" s="224"/>
      <c r="AR185" s="224"/>
      <c r="AS185" s="224"/>
      <c r="AT185" s="224"/>
      <c r="AU185" s="224"/>
      <c r="AV185" s="224"/>
      <c r="AW185" s="224"/>
      <c r="AX185" s="224"/>
      <c r="AY185" s="224"/>
      <c r="AZ185" s="284"/>
      <c r="BA185" s="284"/>
      <c r="BB185" s="284"/>
      <c r="BC185" s="284"/>
      <c r="BD185" s="284"/>
      <c r="BE185" s="284"/>
      <c r="BF185" s="284"/>
      <c r="BG185" s="284"/>
      <c r="BH185" s="284"/>
      <c r="BI185" s="284"/>
      <c r="BJ185" s="284"/>
      <c r="BK185" s="284"/>
    </row>
    <row r="186" ht="14.25" customHeight="1">
      <c r="A186" s="219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5"/>
      <c r="AA186" s="225"/>
      <c r="AB186" s="225"/>
      <c r="AC186" s="225"/>
      <c r="AD186" s="225"/>
      <c r="AE186" s="225"/>
      <c r="AF186" s="225"/>
      <c r="AG186" s="220"/>
      <c r="AH186" s="220"/>
      <c r="AI186" s="220"/>
      <c r="AJ186" s="220"/>
      <c r="AK186" s="220"/>
      <c r="AL186" s="220"/>
      <c r="AM186" s="220"/>
      <c r="AN186" s="220"/>
      <c r="AO186" s="220"/>
      <c r="AP186" s="220"/>
      <c r="AQ186" s="224"/>
      <c r="AR186" s="224"/>
      <c r="AS186" s="224"/>
      <c r="AT186" s="224"/>
      <c r="AU186" s="224"/>
      <c r="AV186" s="224"/>
      <c r="AW186" s="224"/>
      <c r="AX186" s="224"/>
      <c r="AY186" s="224"/>
      <c r="AZ186" s="284"/>
      <c r="BA186" s="284"/>
      <c r="BB186" s="284"/>
      <c r="BC186" s="284"/>
      <c r="BD186" s="284"/>
      <c r="BE186" s="284"/>
      <c r="BF186" s="284"/>
      <c r="BG186" s="284"/>
      <c r="BH186" s="284"/>
      <c r="BI186" s="284"/>
      <c r="BJ186" s="284"/>
      <c r="BK186" s="284"/>
    </row>
    <row r="187" ht="14.25" customHeight="1">
      <c r="A187" s="219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5"/>
      <c r="AA187" s="225"/>
      <c r="AB187" s="225"/>
      <c r="AC187" s="225"/>
      <c r="AD187" s="225"/>
      <c r="AE187" s="225"/>
      <c r="AF187" s="225"/>
      <c r="AG187" s="220"/>
      <c r="AH187" s="220"/>
      <c r="AI187" s="220"/>
      <c r="AJ187" s="220"/>
      <c r="AK187" s="220"/>
      <c r="AL187" s="220"/>
      <c r="AM187" s="220"/>
      <c r="AN187" s="220"/>
      <c r="AO187" s="220"/>
      <c r="AP187" s="220"/>
      <c r="AQ187" s="224"/>
      <c r="AR187" s="224"/>
      <c r="AS187" s="224"/>
      <c r="AT187" s="224"/>
      <c r="AU187" s="224"/>
      <c r="AV187" s="224"/>
      <c r="AW187" s="224"/>
      <c r="AX187" s="224"/>
      <c r="AY187" s="224"/>
      <c r="AZ187" s="284"/>
      <c r="BA187" s="284"/>
      <c r="BB187" s="284"/>
      <c r="BC187" s="284"/>
      <c r="BD187" s="284"/>
      <c r="BE187" s="284"/>
      <c r="BF187" s="284"/>
      <c r="BG187" s="284"/>
      <c r="BH187" s="284"/>
      <c r="BI187" s="284"/>
      <c r="BJ187" s="284"/>
      <c r="BK187" s="284"/>
    </row>
    <row r="188" ht="14.25" customHeight="1">
      <c r="A188" s="219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5"/>
      <c r="AA188" s="225"/>
      <c r="AB188" s="225"/>
      <c r="AC188" s="225"/>
      <c r="AD188" s="225"/>
      <c r="AE188" s="225"/>
      <c r="AF188" s="225"/>
      <c r="AG188" s="220"/>
      <c r="AH188" s="220"/>
      <c r="AI188" s="220"/>
      <c r="AJ188" s="220"/>
      <c r="AK188" s="220"/>
      <c r="AL188" s="220"/>
      <c r="AM188" s="220"/>
      <c r="AN188" s="220"/>
      <c r="AO188" s="220"/>
      <c r="AP188" s="220"/>
      <c r="AQ188" s="224"/>
      <c r="AR188" s="224"/>
      <c r="AS188" s="224"/>
      <c r="AT188" s="224"/>
      <c r="AU188" s="224"/>
      <c r="AV188" s="224"/>
      <c r="AW188" s="224"/>
      <c r="AX188" s="224"/>
      <c r="AY188" s="224"/>
      <c r="AZ188" s="284"/>
      <c r="BA188" s="284"/>
      <c r="BB188" s="284"/>
      <c r="BC188" s="284"/>
      <c r="BD188" s="284"/>
      <c r="BE188" s="284"/>
      <c r="BF188" s="284"/>
      <c r="BG188" s="284"/>
      <c r="BH188" s="284"/>
      <c r="BI188" s="284"/>
      <c r="BJ188" s="284"/>
      <c r="BK188" s="284"/>
    </row>
    <row r="189" ht="14.25" customHeight="1">
      <c r="A189" s="219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5"/>
      <c r="AA189" s="225"/>
      <c r="AB189" s="225"/>
      <c r="AC189" s="225"/>
      <c r="AD189" s="225"/>
      <c r="AE189" s="225"/>
      <c r="AF189" s="225"/>
      <c r="AG189" s="220"/>
      <c r="AH189" s="220"/>
      <c r="AI189" s="220"/>
      <c r="AJ189" s="220"/>
      <c r="AK189" s="220"/>
      <c r="AL189" s="220"/>
      <c r="AM189" s="220"/>
      <c r="AN189" s="220"/>
      <c r="AO189" s="220"/>
      <c r="AP189" s="220"/>
      <c r="AQ189" s="224"/>
      <c r="AR189" s="224"/>
      <c r="AS189" s="224"/>
      <c r="AT189" s="224"/>
      <c r="AU189" s="224"/>
      <c r="AV189" s="224"/>
      <c r="AW189" s="224"/>
      <c r="AX189" s="224"/>
      <c r="AY189" s="224"/>
      <c r="AZ189" s="284"/>
      <c r="BA189" s="284"/>
      <c r="BB189" s="284"/>
      <c r="BC189" s="284"/>
      <c r="BD189" s="284"/>
      <c r="BE189" s="284"/>
      <c r="BF189" s="284"/>
      <c r="BG189" s="284"/>
      <c r="BH189" s="284"/>
      <c r="BI189" s="284"/>
      <c r="BJ189" s="284"/>
      <c r="BK189" s="284"/>
    </row>
    <row r="190" ht="14.25" customHeight="1">
      <c r="A190" s="219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5"/>
      <c r="AA190" s="225"/>
      <c r="AB190" s="225"/>
      <c r="AC190" s="225"/>
      <c r="AD190" s="225"/>
      <c r="AE190" s="225"/>
      <c r="AF190" s="225"/>
      <c r="AG190" s="220"/>
      <c r="AH190" s="220"/>
      <c r="AI190" s="220"/>
      <c r="AJ190" s="220"/>
      <c r="AK190" s="220"/>
      <c r="AL190" s="220"/>
      <c r="AM190" s="220"/>
      <c r="AN190" s="220"/>
      <c r="AO190" s="220"/>
      <c r="AP190" s="220"/>
      <c r="AQ190" s="224"/>
      <c r="AR190" s="224"/>
      <c r="AS190" s="224"/>
      <c r="AT190" s="224"/>
      <c r="AU190" s="224"/>
      <c r="AV190" s="224"/>
      <c r="AW190" s="224"/>
      <c r="AX190" s="224"/>
      <c r="AY190" s="224"/>
      <c r="AZ190" s="284"/>
      <c r="BA190" s="284"/>
      <c r="BB190" s="284"/>
      <c r="BC190" s="284"/>
      <c r="BD190" s="284"/>
      <c r="BE190" s="284"/>
      <c r="BF190" s="284"/>
      <c r="BG190" s="284"/>
      <c r="BH190" s="284"/>
      <c r="BI190" s="284"/>
      <c r="BJ190" s="284"/>
      <c r="BK190" s="284"/>
    </row>
    <row r="191" ht="14.25" customHeight="1">
      <c r="A191" s="219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5"/>
      <c r="AA191" s="225"/>
      <c r="AB191" s="225"/>
      <c r="AC191" s="225"/>
      <c r="AD191" s="225"/>
      <c r="AE191" s="225"/>
      <c r="AF191" s="225"/>
      <c r="AG191" s="220"/>
      <c r="AH191" s="220"/>
      <c r="AI191" s="220"/>
      <c r="AJ191" s="220"/>
      <c r="AK191" s="220"/>
      <c r="AL191" s="220"/>
      <c r="AM191" s="220"/>
      <c r="AN191" s="220"/>
      <c r="AO191" s="220"/>
      <c r="AP191" s="220"/>
      <c r="AQ191" s="224"/>
      <c r="AR191" s="224"/>
      <c r="AS191" s="224"/>
      <c r="AT191" s="224"/>
      <c r="AU191" s="224"/>
      <c r="AV191" s="224"/>
      <c r="AW191" s="224"/>
      <c r="AX191" s="224"/>
      <c r="AY191" s="224"/>
      <c r="AZ191" s="284"/>
      <c r="BA191" s="284"/>
      <c r="BB191" s="284"/>
      <c r="BC191" s="284"/>
      <c r="BD191" s="284"/>
      <c r="BE191" s="284"/>
      <c r="BF191" s="284"/>
      <c r="BG191" s="284"/>
      <c r="BH191" s="284"/>
      <c r="BI191" s="284"/>
      <c r="BJ191" s="284"/>
      <c r="BK191" s="284"/>
    </row>
    <row r="192" ht="14.25" customHeight="1">
      <c r="A192" s="219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5"/>
      <c r="AA192" s="225"/>
      <c r="AB192" s="225"/>
      <c r="AC192" s="225"/>
      <c r="AD192" s="225"/>
      <c r="AE192" s="225"/>
      <c r="AF192" s="225"/>
      <c r="AG192" s="220"/>
      <c r="AH192" s="220"/>
      <c r="AI192" s="220"/>
      <c r="AJ192" s="220"/>
      <c r="AK192" s="220"/>
      <c r="AL192" s="220"/>
      <c r="AM192" s="220"/>
      <c r="AN192" s="220"/>
      <c r="AO192" s="220"/>
      <c r="AP192" s="220"/>
      <c r="AQ192" s="224"/>
      <c r="AR192" s="224"/>
      <c r="AS192" s="224"/>
      <c r="AT192" s="224"/>
      <c r="AU192" s="224"/>
      <c r="AV192" s="224"/>
      <c r="AW192" s="224"/>
      <c r="AX192" s="224"/>
      <c r="AY192" s="224"/>
      <c r="AZ192" s="284"/>
      <c r="BA192" s="284"/>
      <c r="BB192" s="284"/>
      <c r="BC192" s="284"/>
      <c r="BD192" s="284"/>
      <c r="BE192" s="284"/>
      <c r="BF192" s="284"/>
      <c r="BG192" s="284"/>
      <c r="BH192" s="284"/>
      <c r="BI192" s="284"/>
      <c r="BJ192" s="284"/>
      <c r="BK192" s="284"/>
    </row>
    <row r="193" ht="14.25" customHeight="1">
      <c r="A193" s="219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5"/>
      <c r="AA193" s="225"/>
      <c r="AB193" s="225"/>
      <c r="AC193" s="225"/>
      <c r="AD193" s="225"/>
      <c r="AE193" s="225"/>
      <c r="AF193" s="225"/>
      <c r="AG193" s="220"/>
      <c r="AH193" s="220"/>
      <c r="AI193" s="220"/>
      <c r="AJ193" s="220"/>
      <c r="AK193" s="220"/>
      <c r="AL193" s="220"/>
      <c r="AM193" s="220"/>
      <c r="AN193" s="220"/>
      <c r="AO193" s="220"/>
      <c r="AP193" s="220"/>
      <c r="AQ193" s="224"/>
      <c r="AR193" s="224"/>
      <c r="AS193" s="224"/>
      <c r="AT193" s="224"/>
      <c r="AU193" s="224"/>
      <c r="AV193" s="224"/>
      <c r="AW193" s="224"/>
      <c r="AX193" s="224"/>
      <c r="AY193" s="224"/>
      <c r="AZ193" s="284"/>
      <c r="BA193" s="284"/>
      <c r="BB193" s="284"/>
      <c r="BC193" s="284"/>
      <c r="BD193" s="284"/>
      <c r="BE193" s="284"/>
      <c r="BF193" s="284"/>
      <c r="BG193" s="284"/>
      <c r="BH193" s="284"/>
      <c r="BI193" s="284"/>
      <c r="BJ193" s="284"/>
      <c r="BK193" s="284"/>
    </row>
    <row r="194" ht="14.25" customHeight="1">
      <c r="A194" s="219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5"/>
      <c r="AA194" s="225"/>
      <c r="AB194" s="225"/>
      <c r="AC194" s="225"/>
      <c r="AD194" s="225"/>
      <c r="AE194" s="225"/>
      <c r="AF194" s="225"/>
      <c r="AG194" s="220"/>
      <c r="AH194" s="220"/>
      <c r="AI194" s="220"/>
      <c r="AJ194" s="220"/>
      <c r="AK194" s="220"/>
      <c r="AL194" s="220"/>
      <c r="AM194" s="220"/>
      <c r="AN194" s="220"/>
      <c r="AO194" s="220"/>
      <c r="AP194" s="220"/>
      <c r="AQ194" s="224"/>
      <c r="AR194" s="224"/>
      <c r="AS194" s="224"/>
      <c r="AT194" s="224"/>
      <c r="AU194" s="224"/>
      <c r="AV194" s="224"/>
      <c r="AW194" s="224"/>
      <c r="AX194" s="224"/>
      <c r="AY194" s="224"/>
      <c r="AZ194" s="284"/>
      <c r="BA194" s="284"/>
      <c r="BB194" s="284"/>
      <c r="BC194" s="284"/>
      <c r="BD194" s="284"/>
      <c r="BE194" s="284"/>
      <c r="BF194" s="284"/>
      <c r="BG194" s="284"/>
      <c r="BH194" s="284"/>
      <c r="BI194" s="284"/>
      <c r="BJ194" s="284"/>
      <c r="BK194" s="284"/>
    </row>
    <row r="195" ht="14.25" customHeight="1">
      <c r="A195" s="219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5"/>
      <c r="AA195" s="225"/>
      <c r="AB195" s="225"/>
      <c r="AC195" s="225"/>
      <c r="AD195" s="225"/>
      <c r="AE195" s="225"/>
      <c r="AF195" s="225"/>
      <c r="AG195" s="220"/>
      <c r="AH195" s="220"/>
      <c r="AI195" s="220"/>
      <c r="AJ195" s="220"/>
      <c r="AK195" s="220"/>
      <c r="AL195" s="220"/>
      <c r="AM195" s="220"/>
      <c r="AN195" s="220"/>
      <c r="AO195" s="220"/>
      <c r="AP195" s="220"/>
      <c r="AQ195" s="224"/>
      <c r="AR195" s="224"/>
      <c r="AS195" s="224"/>
      <c r="AT195" s="224"/>
      <c r="AU195" s="224"/>
      <c r="AV195" s="224"/>
      <c r="AW195" s="224"/>
      <c r="AX195" s="224"/>
      <c r="AY195" s="224"/>
      <c r="AZ195" s="284"/>
      <c r="BA195" s="284"/>
      <c r="BB195" s="284"/>
      <c r="BC195" s="284"/>
      <c r="BD195" s="284"/>
      <c r="BE195" s="284"/>
      <c r="BF195" s="284"/>
      <c r="BG195" s="284"/>
      <c r="BH195" s="284"/>
      <c r="BI195" s="284"/>
      <c r="BJ195" s="284"/>
      <c r="BK195" s="284"/>
    </row>
    <row r="196" ht="14.25" customHeight="1">
      <c r="A196" s="219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5"/>
      <c r="AA196" s="225"/>
      <c r="AB196" s="225"/>
      <c r="AC196" s="225"/>
      <c r="AD196" s="225"/>
      <c r="AE196" s="225"/>
      <c r="AF196" s="225"/>
      <c r="AG196" s="220"/>
      <c r="AH196" s="220"/>
      <c r="AI196" s="220"/>
      <c r="AJ196" s="220"/>
      <c r="AK196" s="220"/>
      <c r="AL196" s="220"/>
      <c r="AM196" s="220"/>
      <c r="AN196" s="220"/>
      <c r="AO196" s="220"/>
      <c r="AP196" s="220"/>
      <c r="AQ196" s="224"/>
      <c r="AR196" s="224"/>
      <c r="AS196" s="224"/>
      <c r="AT196" s="224"/>
      <c r="AU196" s="224"/>
      <c r="AV196" s="224"/>
      <c r="AW196" s="224"/>
      <c r="AX196" s="224"/>
      <c r="AY196" s="224"/>
      <c r="AZ196" s="284"/>
      <c r="BA196" s="284"/>
      <c r="BB196" s="284"/>
      <c r="BC196" s="284"/>
      <c r="BD196" s="284"/>
      <c r="BE196" s="284"/>
      <c r="BF196" s="284"/>
      <c r="BG196" s="284"/>
      <c r="BH196" s="284"/>
      <c r="BI196" s="284"/>
      <c r="BJ196" s="284"/>
      <c r="BK196" s="284"/>
    </row>
    <row r="197" ht="14.25" customHeight="1">
      <c r="A197" s="219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5"/>
      <c r="AA197" s="225"/>
      <c r="AB197" s="225"/>
      <c r="AC197" s="225"/>
      <c r="AD197" s="225"/>
      <c r="AE197" s="225"/>
      <c r="AF197" s="225"/>
      <c r="AG197" s="220"/>
      <c r="AH197" s="220"/>
      <c r="AI197" s="220"/>
      <c r="AJ197" s="220"/>
      <c r="AK197" s="220"/>
      <c r="AL197" s="220"/>
      <c r="AM197" s="220"/>
      <c r="AN197" s="220"/>
      <c r="AO197" s="220"/>
      <c r="AP197" s="220"/>
      <c r="AQ197" s="224"/>
      <c r="AR197" s="224"/>
      <c r="AS197" s="224"/>
      <c r="AT197" s="224"/>
      <c r="AU197" s="224"/>
      <c r="AV197" s="224"/>
      <c r="AW197" s="224"/>
      <c r="AX197" s="224"/>
      <c r="AY197" s="224"/>
      <c r="AZ197" s="284"/>
      <c r="BA197" s="284"/>
      <c r="BB197" s="284"/>
      <c r="BC197" s="284"/>
      <c r="BD197" s="284"/>
      <c r="BE197" s="284"/>
      <c r="BF197" s="284"/>
      <c r="BG197" s="284"/>
      <c r="BH197" s="284"/>
      <c r="BI197" s="284"/>
      <c r="BJ197" s="284"/>
      <c r="BK197" s="284"/>
    </row>
    <row r="198" ht="14.25" customHeight="1">
      <c r="A198" s="219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5"/>
      <c r="AA198" s="225"/>
      <c r="AB198" s="225"/>
      <c r="AC198" s="225"/>
      <c r="AD198" s="225"/>
      <c r="AE198" s="225"/>
      <c r="AF198" s="225"/>
      <c r="AG198" s="220"/>
      <c r="AH198" s="220"/>
      <c r="AI198" s="220"/>
      <c r="AJ198" s="220"/>
      <c r="AK198" s="220"/>
      <c r="AL198" s="220"/>
      <c r="AM198" s="220"/>
      <c r="AN198" s="220"/>
      <c r="AO198" s="220"/>
      <c r="AP198" s="220"/>
      <c r="AQ198" s="224"/>
      <c r="AR198" s="224"/>
      <c r="AS198" s="224"/>
      <c r="AT198" s="224"/>
      <c r="AU198" s="224"/>
      <c r="AV198" s="224"/>
      <c r="AW198" s="224"/>
      <c r="AX198" s="224"/>
      <c r="AY198" s="224"/>
      <c r="AZ198" s="284"/>
      <c r="BA198" s="284"/>
      <c r="BB198" s="284"/>
      <c r="BC198" s="284"/>
      <c r="BD198" s="284"/>
      <c r="BE198" s="284"/>
      <c r="BF198" s="284"/>
      <c r="BG198" s="284"/>
      <c r="BH198" s="284"/>
      <c r="BI198" s="284"/>
      <c r="BJ198" s="284"/>
      <c r="BK198" s="284"/>
    </row>
    <row r="199" ht="14.25" customHeight="1">
      <c r="A199" s="219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5"/>
      <c r="AA199" s="225"/>
      <c r="AB199" s="225"/>
      <c r="AC199" s="225"/>
      <c r="AD199" s="225"/>
      <c r="AE199" s="225"/>
      <c r="AF199" s="225"/>
      <c r="AG199" s="220"/>
      <c r="AH199" s="220"/>
      <c r="AI199" s="220"/>
      <c r="AJ199" s="220"/>
      <c r="AK199" s="220"/>
      <c r="AL199" s="220"/>
      <c r="AM199" s="220"/>
      <c r="AN199" s="220"/>
      <c r="AO199" s="220"/>
      <c r="AP199" s="220"/>
      <c r="AQ199" s="224"/>
      <c r="AR199" s="224"/>
      <c r="AS199" s="224"/>
      <c r="AT199" s="224"/>
      <c r="AU199" s="224"/>
      <c r="AV199" s="224"/>
      <c r="AW199" s="224"/>
      <c r="AX199" s="224"/>
      <c r="AY199" s="224"/>
      <c r="AZ199" s="284"/>
      <c r="BA199" s="284"/>
      <c r="BB199" s="284"/>
      <c r="BC199" s="284"/>
      <c r="BD199" s="284"/>
      <c r="BE199" s="284"/>
      <c r="BF199" s="284"/>
      <c r="BG199" s="284"/>
      <c r="BH199" s="284"/>
      <c r="BI199" s="284"/>
      <c r="BJ199" s="284"/>
      <c r="BK199" s="284"/>
    </row>
    <row r="200" ht="14.25" customHeight="1">
      <c r="A200" s="21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5"/>
      <c r="AA200" s="225"/>
      <c r="AB200" s="225"/>
      <c r="AC200" s="225"/>
      <c r="AD200" s="225"/>
      <c r="AE200" s="225"/>
      <c r="AF200" s="225"/>
      <c r="AG200" s="220"/>
      <c r="AH200" s="220"/>
      <c r="AI200" s="220"/>
      <c r="AJ200" s="220"/>
      <c r="AK200" s="220"/>
      <c r="AL200" s="220"/>
      <c r="AM200" s="220"/>
      <c r="AN200" s="220"/>
      <c r="AO200" s="220"/>
      <c r="AP200" s="220"/>
      <c r="AQ200" s="224"/>
      <c r="AR200" s="224"/>
      <c r="AS200" s="224"/>
      <c r="AT200" s="224"/>
      <c r="AU200" s="224"/>
      <c r="AV200" s="224"/>
      <c r="AW200" s="224"/>
      <c r="AX200" s="224"/>
      <c r="AY200" s="224"/>
      <c r="AZ200" s="284"/>
      <c r="BA200" s="284"/>
      <c r="BB200" s="284"/>
      <c r="BC200" s="284"/>
      <c r="BD200" s="284"/>
      <c r="BE200" s="284"/>
      <c r="BF200" s="284"/>
      <c r="BG200" s="284"/>
      <c r="BH200" s="284"/>
      <c r="BI200" s="284"/>
      <c r="BJ200" s="284"/>
      <c r="BK200" s="284"/>
    </row>
    <row r="201" ht="14.25" customHeight="1">
      <c r="A201" s="219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5"/>
      <c r="AA201" s="225"/>
      <c r="AB201" s="225"/>
      <c r="AC201" s="225"/>
      <c r="AD201" s="225"/>
      <c r="AE201" s="225"/>
      <c r="AF201" s="225"/>
      <c r="AG201" s="220"/>
      <c r="AH201" s="220"/>
      <c r="AI201" s="220"/>
      <c r="AJ201" s="220"/>
      <c r="AK201" s="220"/>
      <c r="AL201" s="220"/>
      <c r="AM201" s="220"/>
      <c r="AN201" s="220"/>
      <c r="AO201" s="220"/>
      <c r="AP201" s="220"/>
      <c r="AQ201" s="224"/>
      <c r="AR201" s="224"/>
      <c r="AS201" s="224"/>
      <c r="AT201" s="224"/>
      <c r="AU201" s="224"/>
      <c r="AV201" s="224"/>
      <c r="AW201" s="224"/>
      <c r="AX201" s="224"/>
      <c r="AY201" s="224"/>
      <c r="AZ201" s="284"/>
      <c r="BA201" s="284"/>
      <c r="BB201" s="284"/>
      <c r="BC201" s="284"/>
      <c r="BD201" s="284"/>
      <c r="BE201" s="284"/>
      <c r="BF201" s="284"/>
      <c r="BG201" s="284"/>
      <c r="BH201" s="284"/>
      <c r="BI201" s="284"/>
      <c r="BJ201" s="284"/>
      <c r="BK201" s="284"/>
    </row>
    <row r="202" ht="14.25" customHeight="1">
      <c r="A202" s="219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5"/>
      <c r="AA202" s="225"/>
      <c r="AB202" s="225"/>
      <c r="AC202" s="225"/>
      <c r="AD202" s="225"/>
      <c r="AE202" s="225"/>
      <c r="AF202" s="225"/>
      <c r="AG202" s="220"/>
      <c r="AH202" s="220"/>
      <c r="AI202" s="220"/>
      <c r="AJ202" s="220"/>
      <c r="AK202" s="220"/>
      <c r="AL202" s="220"/>
      <c r="AM202" s="220"/>
      <c r="AN202" s="220"/>
      <c r="AO202" s="220"/>
      <c r="AP202" s="220"/>
      <c r="AQ202" s="224"/>
      <c r="AR202" s="224"/>
      <c r="AS202" s="224"/>
      <c r="AT202" s="224"/>
      <c r="AU202" s="224"/>
      <c r="AV202" s="224"/>
      <c r="AW202" s="224"/>
      <c r="AX202" s="224"/>
      <c r="AY202" s="224"/>
      <c r="AZ202" s="284"/>
      <c r="BA202" s="284"/>
      <c r="BB202" s="284"/>
      <c r="BC202" s="284"/>
      <c r="BD202" s="284"/>
      <c r="BE202" s="284"/>
      <c r="BF202" s="284"/>
      <c r="BG202" s="284"/>
      <c r="BH202" s="284"/>
      <c r="BI202" s="284"/>
      <c r="BJ202" s="284"/>
      <c r="BK202" s="284"/>
    </row>
    <row r="203" ht="14.25" customHeight="1">
      <c r="A203" s="219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5"/>
      <c r="AA203" s="225"/>
      <c r="AB203" s="225"/>
      <c r="AC203" s="225"/>
      <c r="AD203" s="225"/>
      <c r="AE203" s="225"/>
      <c r="AF203" s="225"/>
      <c r="AG203" s="220"/>
      <c r="AH203" s="220"/>
      <c r="AI203" s="220"/>
      <c r="AJ203" s="220"/>
      <c r="AK203" s="220"/>
      <c r="AL203" s="220"/>
      <c r="AM203" s="220"/>
      <c r="AN203" s="220"/>
      <c r="AO203" s="220"/>
      <c r="AP203" s="220"/>
      <c r="AQ203" s="224"/>
      <c r="AR203" s="224"/>
      <c r="AS203" s="224"/>
      <c r="AT203" s="224"/>
      <c r="AU203" s="224"/>
      <c r="AV203" s="224"/>
      <c r="AW203" s="224"/>
      <c r="AX203" s="224"/>
      <c r="AY203" s="224"/>
      <c r="AZ203" s="284"/>
      <c r="BA203" s="284"/>
      <c r="BB203" s="284"/>
      <c r="BC203" s="284"/>
      <c r="BD203" s="284"/>
      <c r="BE203" s="284"/>
      <c r="BF203" s="284"/>
      <c r="BG203" s="284"/>
      <c r="BH203" s="284"/>
      <c r="BI203" s="284"/>
      <c r="BJ203" s="284"/>
      <c r="BK203" s="284"/>
    </row>
    <row r="204" ht="14.25" customHeight="1">
      <c r="A204" s="219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5"/>
      <c r="AA204" s="225"/>
      <c r="AB204" s="225"/>
      <c r="AC204" s="225"/>
      <c r="AD204" s="225"/>
      <c r="AE204" s="225"/>
      <c r="AF204" s="225"/>
      <c r="AG204" s="220"/>
      <c r="AH204" s="220"/>
      <c r="AI204" s="220"/>
      <c r="AJ204" s="220"/>
      <c r="AK204" s="220"/>
      <c r="AL204" s="220"/>
      <c r="AM204" s="220"/>
      <c r="AN204" s="220"/>
      <c r="AO204" s="220"/>
      <c r="AP204" s="220"/>
      <c r="AQ204" s="224"/>
      <c r="AR204" s="224"/>
      <c r="AS204" s="224"/>
      <c r="AT204" s="224"/>
      <c r="AU204" s="224"/>
      <c r="AV204" s="224"/>
      <c r="AW204" s="224"/>
      <c r="AX204" s="224"/>
      <c r="AY204" s="224"/>
      <c r="AZ204" s="284"/>
      <c r="BA204" s="284"/>
      <c r="BB204" s="284"/>
      <c r="BC204" s="284"/>
      <c r="BD204" s="284"/>
      <c r="BE204" s="284"/>
      <c r="BF204" s="284"/>
      <c r="BG204" s="284"/>
      <c r="BH204" s="284"/>
      <c r="BI204" s="284"/>
      <c r="BJ204" s="284"/>
      <c r="BK204" s="284"/>
    </row>
    <row r="205" ht="14.25" customHeight="1">
      <c r="A205" s="219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5"/>
      <c r="AA205" s="225"/>
      <c r="AB205" s="225"/>
      <c r="AC205" s="225"/>
      <c r="AD205" s="225"/>
      <c r="AE205" s="225"/>
      <c r="AF205" s="225"/>
      <c r="AG205" s="220"/>
      <c r="AH205" s="220"/>
      <c r="AI205" s="220"/>
      <c r="AJ205" s="220"/>
      <c r="AK205" s="220"/>
      <c r="AL205" s="220"/>
      <c r="AM205" s="220"/>
      <c r="AN205" s="220"/>
      <c r="AO205" s="220"/>
      <c r="AP205" s="220"/>
      <c r="AQ205" s="224"/>
      <c r="AR205" s="224"/>
      <c r="AS205" s="224"/>
      <c r="AT205" s="224"/>
      <c r="AU205" s="224"/>
      <c r="AV205" s="224"/>
      <c r="AW205" s="224"/>
      <c r="AX205" s="224"/>
      <c r="AY205" s="224"/>
      <c r="AZ205" s="284"/>
      <c r="BA205" s="284"/>
      <c r="BB205" s="284"/>
      <c r="BC205" s="284"/>
      <c r="BD205" s="284"/>
      <c r="BE205" s="284"/>
      <c r="BF205" s="284"/>
      <c r="BG205" s="284"/>
      <c r="BH205" s="284"/>
      <c r="BI205" s="284"/>
      <c r="BJ205" s="284"/>
      <c r="BK205" s="284"/>
    </row>
    <row r="206" ht="14.25" customHeight="1">
      <c r="A206" s="219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5"/>
      <c r="AA206" s="225"/>
      <c r="AB206" s="225"/>
      <c r="AC206" s="225"/>
      <c r="AD206" s="225"/>
      <c r="AE206" s="225"/>
      <c r="AF206" s="225"/>
      <c r="AG206" s="220"/>
      <c r="AH206" s="220"/>
      <c r="AI206" s="220"/>
      <c r="AJ206" s="220"/>
      <c r="AK206" s="220"/>
      <c r="AL206" s="220"/>
      <c r="AM206" s="220"/>
      <c r="AN206" s="220"/>
      <c r="AO206" s="220"/>
      <c r="AP206" s="220"/>
      <c r="AQ206" s="224"/>
      <c r="AR206" s="224"/>
      <c r="AS206" s="224"/>
      <c r="AT206" s="224"/>
      <c r="AU206" s="224"/>
      <c r="AV206" s="224"/>
      <c r="AW206" s="224"/>
      <c r="AX206" s="224"/>
      <c r="AY206" s="224"/>
      <c r="AZ206" s="284"/>
      <c r="BA206" s="284"/>
      <c r="BB206" s="284"/>
      <c r="BC206" s="284"/>
      <c r="BD206" s="284"/>
      <c r="BE206" s="284"/>
      <c r="BF206" s="284"/>
      <c r="BG206" s="284"/>
      <c r="BH206" s="284"/>
      <c r="BI206" s="284"/>
      <c r="BJ206" s="284"/>
      <c r="BK206" s="284"/>
    </row>
    <row r="207" ht="14.25" customHeight="1">
      <c r="A207" s="219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5"/>
      <c r="AA207" s="225"/>
      <c r="AB207" s="225"/>
      <c r="AC207" s="225"/>
      <c r="AD207" s="225"/>
      <c r="AE207" s="225"/>
      <c r="AF207" s="225"/>
      <c r="AG207" s="220"/>
      <c r="AH207" s="220"/>
      <c r="AI207" s="220"/>
      <c r="AJ207" s="220"/>
      <c r="AK207" s="220"/>
      <c r="AL207" s="220"/>
      <c r="AM207" s="220"/>
      <c r="AN207" s="220"/>
      <c r="AO207" s="220"/>
      <c r="AP207" s="220"/>
      <c r="AQ207" s="224"/>
      <c r="AR207" s="224"/>
      <c r="AS207" s="224"/>
      <c r="AT207" s="224"/>
      <c r="AU207" s="224"/>
      <c r="AV207" s="224"/>
      <c r="AW207" s="224"/>
      <c r="AX207" s="224"/>
      <c r="AY207" s="224"/>
      <c r="AZ207" s="284"/>
      <c r="BA207" s="284"/>
      <c r="BB207" s="284"/>
      <c r="BC207" s="284"/>
      <c r="BD207" s="284"/>
      <c r="BE207" s="284"/>
      <c r="BF207" s="284"/>
      <c r="BG207" s="284"/>
      <c r="BH207" s="284"/>
      <c r="BI207" s="284"/>
      <c r="BJ207" s="284"/>
      <c r="BK207" s="284"/>
    </row>
    <row r="208" ht="14.25" customHeight="1">
      <c r="A208" s="219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5"/>
      <c r="AA208" s="225"/>
      <c r="AB208" s="225"/>
      <c r="AC208" s="225"/>
      <c r="AD208" s="225"/>
      <c r="AE208" s="225"/>
      <c r="AF208" s="225"/>
      <c r="AG208" s="220"/>
      <c r="AH208" s="220"/>
      <c r="AI208" s="220"/>
      <c r="AJ208" s="220"/>
      <c r="AK208" s="220"/>
      <c r="AL208" s="220"/>
      <c r="AM208" s="220"/>
      <c r="AN208" s="220"/>
      <c r="AO208" s="220"/>
      <c r="AP208" s="220"/>
      <c r="AQ208" s="224"/>
      <c r="AR208" s="224"/>
      <c r="AS208" s="224"/>
      <c r="AT208" s="224"/>
      <c r="AU208" s="224"/>
      <c r="AV208" s="224"/>
      <c r="AW208" s="224"/>
      <c r="AX208" s="224"/>
      <c r="AY208" s="224"/>
      <c r="AZ208" s="284"/>
      <c r="BA208" s="284"/>
      <c r="BB208" s="284"/>
      <c r="BC208" s="284"/>
      <c r="BD208" s="284"/>
      <c r="BE208" s="284"/>
      <c r="BF208" s="284"/>
      <c r="BG208" s="284"/>
      <c r="BH208" s="284"/>
      <c r="BI208" s="284"/>
      <c r="BJ208" s="284"/>
      <c r="BK208" s="284"/>
    </row>
    <row r="209" ht="14.25" customHeight="1">
      <c r="A209" s="219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5"/>
      <c r="AA209" s="225"/>
      <c r="AB209" s="225"/>
      <c r="AC209" s="225"/>
      <c r="AD209" s="225"/>
      <c r="AE209" s="225"/>
      <c r="AF209" s="225"/>
      <c r="AG209" s="220"/>
      <c r="AH209" s="220"/>
      <c r="AI209" s="220"/>
      <c r="AJ209" s="220"/>
      <c r="AK209" s="220"/>
      <c r="AL209" s="220"/>
      <c r="AM209" s="220"/>
      <c r="AN209" s="220"/>
      <c r="AO209" s="220"/>
      <c r="AP209" s="220"/>
      <c r="AQ209" s="224"/>
      <c r="AR209" s="224"/>
      <c r="AS209" s="224"/>
      <c r="AT209" s="224"/>
      <c r="AU209" s="224"/>
      <c r="AV209" s="224"/>
      <c r="AW209" s="224"/>
      <c r="AX209" s="224"/>
      <c r="AY209" s="224"/>
      <c r="AZ209" s="284"/>
      <c r="BA209" s="284"/>
      <c r="BB209" s="284"/>
      <c r="BC209" s="284"/>
      <c r="BD209" s="284"/>
      <c r="BE209" s="284"/>
      <c r="BF209" s="284"/>
      <c r="BG209" s="284"/>
      <c r="BH209" s="284"/>
      <c r="BI209" s="284"/>
      <c r="BJ209" s="284"/>
      <c r="BK209" s="284"/>
    </row>
    <row r="210" ht="14.25" customHeight="1">
      <c r="A210" s="219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5"/>
      <c r="AA210" s="225"/>
      <c r="AB210" s="225"/>
      <c r="AC210" s="225"/>
      <c r="AD210" s="225"/>
      <c r="AE210" s="225"/>
      <c r="AF210" s="225"/>
      <c r="AG210" s="220"/>
      <c r="AH210" s="220"/>
      <c r="AI210" s="220"/>
      <c r="AJ210" s="220"/>
      <c r="AK210" s="220"/>
      <c r="AL210" s="220"/>
      <c r="AM210" s="220"/>
      <c r="AN210" s="220"/>
      <c r="AO210" s="220"/>
      <c r="AP210" s="220"/>
      <c r="AQ210" s="224"/>
      <c r="AR210" s="224"/>
      <c r="AS210" s="224"/>
      <c r="AT210" s="224"/>
      <c r="AU210" s="224"/>
      <c r="AV210" s="224"/>
      <c r="AW210" s="224"/>
      <c r="AX210" s="224"/>
      <c r="AY210" s="224"/>
      <c r="AZ210" s="284"/>
      <c r="BA210" s="284"/>
      <c r="BB210" s="284"/>
      <c r="BC210" s="284"/>
      <c r="BD210" s="284"/>
      <c r="BE210" s="284"/>
      <c r="BF210" s="284"/>
      <c r="BG210" s="284"/>
      <c r="BH210" s="284"/>
      <c r="BI210" s="284"/>
      <c r="BJ210" s="284"/>
      <c r="BK210" s="284"/>
    </row>
    <row r="211" ht="14.25" customHeight="1">
      <c r="A211" s="219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5"/>
      <c r="AA211" s="225"/>
      <c r="AB211" s="225"/>
      <c r="AC211" s="225"/>
      <c r="AD211" s="225"/>
      <c r="AE211" s="225"/>
      <c r="AF211" s="225"/>
      <c r="AG211" s="220"/>
      <c r="AH211" s="220"/>
      <c r="AI211" s="220"/>
      <c r="AJ211" s="220"/>
      <c r="AK211" s="220"/>
      <c r="AL211" s="220"/>
      <c r="AM211" s="220"/>
      <c r="AN211" s="220"/>
      <c r="AO211" s="220"/>
      <c r="AP211" s="220"/>
      <c r="AQ211" s="224"/>
      <c r="AR211" s="224"/>
      <c r="AS211" s="224"/>
      <c r="AT211" s="224"/>
      <c r="AU211" s="224"/>
      <c r="AV211" s="224"/>
      <c r="AW211" s="224"/>
      <c r="AX211" s="224"/>
      <c r="AY211" s="224"/>
      <c r="AZ211" s="284"/>
      <c r="BA211" s="284"/>
      <c r="BB211" s="284"/>
      <c r="BC211" s="284"/>
      <c r="BD211" s="284"/>
      <c r="BE211" s="284"/>
      <c r="BF211" s="284"/>
      <c r="BG211" s="284"/>
      <c r="BH211" s="284"/>
      <c r="BI211" s="284"/>
      <c r="BJ211" s="284"/>
      <c r="BK211" s="284"/>
    </row>
    <row r="212" ht="14.25" customHeight="1">
      <c r="A212" s="219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5"/>
      <c r="AA212" s="225"/>
      <c r="AB212" s="225"/>
      <c r="AC212" s="225"/>
      <c r="AD212" s="225"/>
      <c r="AE212" s="225"/>
      <c r="AF212" s="225"/>
      <c r="AG212" s="220"/>
      <c r="AH212" s="220"/>
      <c r="AI212" s="220"/>
      <c r="AJ212" s="220"/>
      <c r="AK212" s="220"/>
      <c r="AL212" s="220"/>
      <c r="AM212" s="220"/>
      <c r="AN212" s="220"/>
      <c r="AO212" s="220"/>
      <c r="AP212" s="220"/>
      <c r="AQ212" s="224"/>
      <c r="AR212" s="224"/>
      <c r="AS212" s="224"/>
      <c r="AT212" s="224"/>
      <c r="AU212" s="224"/>
      <c r="AV212" s="224"/>
      <c r="AW212" s="224"/>
      <c r="AX212" s="224"/>
      <c r="AY212" s="224"/>
      <c r="AZ212" s="284"/>
      <c r="BA212" s="284"/>
      <c r="BB212" s="284"/>
      <c r="BC212" s="284"/>
      <c r="BD212" s="284"/>
      <c r="BE212" s="284"/>
      <c r="BF212" s="284"/>
      <c r="BG212" s="284"/>
      <c r="BH212" s="284"/>
      <c r="BI212" s="284"/>
      <c r="BJ212" s="284"/>
      <c r="BK212" s="284"/>
    </row>
    <row r="213" ht="14.25" customHeight="1">
      <c r="A213" s="219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5"/>
      <c r="AA213" s="225"/>
      <c r="AB213" s="225"/>
      <c r="AC213" s="225"/>
      <c r="AD213" s="225"/>
      <c r="AE213" s="225"/>
      <c r="AF213" s="225"/>
      <c r="AG213" s="220"/>
      <c r="AH213" s="220"/>
      <c r="AI213" s="220"/>
      <c r="AJ213" s="220"/>
      <c r="AK213" s="220"/>
      <c r="AL213" s="220"/>
      <c r="AM213" s="220"/>
      <c r="AN213" s="220"/>
      <c r="AO213" s="220"/>
      <c r="AP213" s="220"/>
      <c r="AQ213" s="224"/>
      <c r="AR213" s="224"/>
      <c r="AS213" s="224"/>
      <c r="AT213" s="224"/>
      <c r="AU213" s="224"/>
      <c r="AV213" s="224"/>
      <c r="AW213" s="224"/>
      <c r="AX213" s="224"/>
      <c r="AY213" s="224"/>
      <c r="AZ213" s="284"/>
      <c r="BA213" s="284"/>
      <c r="BB213" s="284"/>
      <c r="BC213" s="284"/>
      <c r="BD213" s="284"/>
      <c r="BE213" s="284"/>
      <c r="BF213" s="284"/>
      <c r="BG213" s="284"/>
      <c r="BH213" s="284"/>
      <c r="BI213" s="284"/>
      <c r="BJ213" s="284"/>
      <c r="BK213" s="284"/>
    </row>
    <row r="214" ht="14.25" customHeight="1">
      <c r="A214" s="219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5"/>
      <c r="AA214" s="225"/>
      <c r="AB214" s="225"/>
      <c r="AC214" s="225"/>
      <c r="AD214" s="225"/>
      <c r="AE214" s="225"/>
      <c r="AF214" s="225"/>
      <c r="AG214" s="220"/>
      <c r="AH214" s="220"/>
      <c r="AI214" s="220"/>
      <c r="AJ214" s="220"/>
      <c r="AK214" s="220"/>
      <c r="AL214" s="220"/>
      <c r="AM214" s="220"/>
      <c r="AN214" s="220"/>
      <c r="AO214" s="220"/>
      <c r="AP214" s="220"/>
      <c r="AQ214" s="224"/>
      <c r="AR214" s="224"/>
      <c r="AS214" s="224"/>
      <c r="AT214" s="224"/>
      <c r="AU214" s="224"/>
      <c r="AV214" s="224"/>
      <c r="AW214" s="224"/>
      <c r="AX214" s="224"/>
      <c r="AY214" s="224"/>
      <c r="AZ214" s="284"/>
      <c r="BA214" s="284"/>
      <c r="BB214" s="284"/>
      <c r="BC214" s="284"/>
      <c r="BD214" s="284"/>
      <c r="BE214" s="284"/>
      <c r="BF214" s="284"/>
      <c r="BG214" s="284"/>
      <c r="BH214" s="284"/>
      <c r="BI214" s="284"/>
      <c r="BJ214" s="284"/>
      <c r="BK214" s="284"/>
    </row>
    <row r="215" ht="14.25" customHeight="1">
      <c r="A215" s="219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5"/>
      <c r="AA215" s="225"/>
      <c r="AB215" s="225"/>
      <c r="AC215" s="225"/>
      <c r="AD215" s="225"/>
      <c r="AE215" s="225"/>
      <c r="AF215" s="225"/>
      <c r="AG215" s="220"/>
      <c r="AH215" s="220"/>
      <c r="AI215" s="220"/>
      <c r="AJ215" s="220"/>
      <c r="AK215" s="220"/>
      <c r="AL215" s="220"/>
      <c r="AM215" s="220"/>
      <c r="AN215" s="220"/>
      <c r="AO215" s="220"/>
      <c r="AP215" s="220"/>
      <c r="AQ215" s="224"/>
      <c r="AR215" s="224"/>
      <c r="AS215" s="224"/>
      <c r="AT215" s="224"/>
      <c r="AU215" s="224"/>
      <c r="AV215" s="224"/>
      <c r="AW215" s="224"/>
      <c r="AX215" s="224"/>
      <c r="AY215" s="224"/>
      <c r="AZ215" s="284"/>
      <c r="BA215" s="284"/>
      <c r="BB215" s="284"/>
      <c r="BC215" s="284"/>
      <c r="BD215" s="284"/>
      <c r="BE215" s="284"/>
      <c r="BF215" s="284"/>
      <c r="BG215" s="284"/>
      <c r="BH215" s="284"/>
      <c r="BI215" s="284"/>
      <c r="BJ215" s="284"/>
      <c r="BK215" s="284"/>
    </row>
    <row r="216" ht="14.25" customHeight="1">
      <c r="A216" s="219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5"/>
      <c r="AA216" s="225"/>
      <c r="AB216" s="225"/>
      <c r="AC216" s="225"/>
      <c r="AD216" s="225"/>
      <c r="AE216" s="225"/>
      <c r="AF216" s="225"/>
      <c r="AG216" s="220"/>
      <c r="AH216" s="220"/>
      <c r="AI216" s="220"/>
      <c r="AJ216" s="220"/>
      <c r="AK216" s="220"/>
      <c r="AL216" s="220"/>
      <c r="AM216" s="220"/>
      <c r="AN216" s="220"/>
      <c r="AO216" s="220"/>
      <c r="AP216" s="220"/>
      <c r="AQ216" s="224"/>
      <c r="AR216" s="224"/>
      <c r="AS216" s="224"/>
      <c r="AT216" s="224"/>
      <c r="AU216" s="224"/>
      <c r="AV216" s="224"/>
      <c r="AW216" s="224"/>
      <c r="AX216" s="224"/>
      <c r="AY216" s="224"/>
      <c r="AZ216" s="284"/>
      <c r="BA216" s="284"/>
      <c r="BB216" s="284"/>
      <c r="BC216" s="284"/>
      <c r="BD216" s="284"/>
      <c r="BE216" s="284"/>
      <c r="BF216" s="284"/>
      <c r="BG216" s="284"/>
      <c r="BH216" s="284"/>
      <c r="BI216" s="284"/>
      <c r="BJ216" s="284"/>
      <c r="BK216" s="284"/>
    </row>
    <row r="217" ht="14.25" customHeight="1">
      <c r="A217" s="219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5"/>
      <c r="AA217" s="225"/>
      <c r="AB217" s="225"/>
      <c r="AC217" s="225"/>
      <c r="AD217" s="225"/>
      <c r="AE217" s="225"/>
      <c r="AF217" s="225"/>
      <c r="AG217" s="220"/>
      <c r="AH217" s="220"/>
      <c r="AI217" s="220"/>
      <c r="AJ217" s="220"/>
      <c r="AK217" s="220"/>
      <c r="AL217" s="220"/>
      <c r="AM217" s="220"/>
      <c r="AN217" s="220"/>
      <c r="AO217" s="220"/>
      <c r="AP217" s="220"/>
      <c r="AQ217" s="224"/>
      <c r="AR217" s="224"/>
      <c r="AS217" s="224"/>
      <c r="AT217" s="224"/>
      <c r="AU217" s="224"/>
      <c r="AV217" s="224"/>
      <c r="AW217" s="224"/>
      <c r="AX217" s="224"/>
      <c r="AY217" s="224"/>
      <c r="AZ217" s="284"/>
      <c r="BA217" s="284"/>
      <c r="BB217" s="284"/>
      <c r="BC217" s="284"/>
      <c r="BD217" s="284"/>
      <c r="BE217" s="284"/>
      <c r="BF217" s="284"/>
      <c r="BG217" s="284"/>
      <c r="BH217" s="284"/>
      <c r="BI217" s="284"/>
      <c r="BJ217" s="284"/>
      <c r="BK217" s="284"/>
    </row>
    <row r="218" ht="14.25" customHeight="1">
      <c r="A218" s="219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5"/>
      <c r="AA218" s="225"/>
      <c r="AB218" s="225"/>
      <c r="AC218" s="225"/>
      <c r="AD218" s="225"/>
      <c r="AE218" s="225"/>
      <c r="AF218" s="225"/>
      <c r="AG218" s="220"/>
      <c r="AH218" s="220"/>
      <c r="AI218" s="220"/>
      <c r="AJ218" s="220"/>
      <c r="AK218" s="220"/>
      <c r="AL218" s="220"/>
      <c r="AM218" s="220"/>
      <c r="AN218" s="220"/>
      <c r="AO218" s="220"/>
      <c r="AP218" s="220"/>
      <c r="AQ218" s="224"/>
      <c r="AR218" s="224"/>
      <c r="AS218" s="224"/>
      <c r="AT218" s="224"/>
      <c r="AU218" s="224"/>
      <c r="AV218" s="224"/>
      <c r="AW218" s="224"/>
      <c r="AX218" s="224"/>
      <c r="AY218" s="224"/>
      <c r="AZ218" s="284"/>
      <c r="BA218" s="284"/>
      <c r="BB218" s="284"/>
      <c r="BC218" s="284"/>
      <c r="BD218" s="284"/>
      <c r="BE218" s="284"/>
      <c r="BF218" s="284"/>
      <c r="BG218" s="284"/>
      <c r="BH218" s="284"/>
      <c r="BI218" s="284"/>
      <c r="BJ218" s="284"/>
      <c r="BK218" s="284"/>
    </row>
    <row r="219" ht="14.25" customHeight="1">
      <c r="A219" s="219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5"/>
      <c r="AA219" s="225"/>
      <c r="AB219" s="225"/>
      <c r="AC219" s="225"/>
      <c r="AD219" s="225"/>
      <c r="AE219" s="225"/>
      <c r="AF219" s="225"/>
      <c r="AG219" s="220"/>
      <c r="AH219" s="220"/>
      <c r="AI219" s="220"/>
      <c r="AJ219" s="220"/>
      <c r="AK219" s="220"/>
      <c r="AL219" s="220"/>
      <c r="AM219" s="220"/>
      <c r="AN219" s="220"/>
      <c r="AO219" s="220"/>
      <c r="AP219" s="220"/>
      <c r="AQ219" s="224"/>
      <c r="AR219" s="224"/>
      <c r="AS219" s="224"/>
      <c r="AT219" s="224"/>
      <c r="AU219" s="224"/>
      <c r="AV219" s="224"/>
      <c r="AW219" s="224"/>
      <c r="AX219" s="224"/>
      <c r="AY219" s="224"/>
      <c r="AZ219" s="284"/>
      <c r="BA219" s="284"/>
      <c r="BB219" s="284"/>
      <c r="BC219" s="284"/>
      <c r="BD219" s="284"/>
      <c r="BE219" s="284"/>
      <c r="BF219" s="284"/>
      <c r="BG219" s="284"/>
      <c r="BH219" s="284"/>
      <c r="BI219" s="284"/>
      <c r="BJ219" s="284"/>
      <c r="BK219" s="284"/>
    </row>
    <row r="220" ht="14.25" customHeight="1">
      <c r="A220" s="219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5"/>
      <c r="AA220" s="225"/>
      <c r="AB220" s="225"/>
      <c r="AC220" s="225"/>
      <c r="AD220" s="225"/>
      <c r="AE220" s="225"/>
      <c r="AF220" s="225"/>
      <c r="AG220" s="220"/>
      <c r="AH220" s="220"/>
      <c r="AI220" s="220"/>
      <c r="AJ220" s="220"/>
      <c r="AK220" s="220"/>
      <c r="AL220" s="220"/>
      <c r="AM220" s="220"/>
      <c r="AN220" s="220"/>
      <c r="AO220" s="220"/>
      <c r="AP220" s="220"/>
      <c r="AQ220" s="224"/>
      <c r="AR220" s="224"/>
      <c r="AS220" s="224"/>
      <c r="AT220" s="224"/>
      <c r="AU220" s="224"/>
      <c r="AV220" s="224"/>
      <c r="AW220" s="224"/>
      <c r="AX220" s="224"/>
      <c r="AY220" s="224"/>
      <c r="AZ220" s="284"/>
      <c r="BA220" s="284"/>
      <c r="BB220" s="284"/>
      <c r="BC220" s="284"/>
      <c r="BD220" s="284"/>
      <c r="BE220" s="284"/>
      <c r="BF220" s="284"/>
      <c r="BG220" s="284"/>
      <c r="BH220" s="284"/>
      <c r="BI220" s="284"/>
      <c r="BJ220" s="284"/>
      <c r="BK220" s="284"/>
    </row>
    <row r="221" ht="14.25" customHeight="1">
      <c r="A221" s="219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5"/>
      <c r="AA221" s="225"/>
      <c r="AB221" s="225"/>
      <c r="AC221" s="225"/>
      <c r="AD221" s="225"/>
      <c r="AE221" s="225"/>
      <c r="AF221" s="225"/>
      <c r="AG221" s="220"/>
      <c r="AH221" s="220"/>
      <c r="AI221" s="220"/>
      <c r="AJ221" s="220"/>
      <c r="AK221" s="220"/>
      <c r="AL221" s="220"/>
      <c r="AM221" s="220"/>
      <c r="AN221" s="220"/>
      <c r="AO221" s="220"/>
      <c r="AP221" s="220"/>
      <c r="AQ221" s="224"/>
      <c r="AR221" s="224"/>
      <c r="AS221" s="224"/>
      <c r="AT221" s="224"/>
      <c r="AU221" s="224"/>
      <c r="AV221" s="224"/>
      <c r="AW221" s="224"/>
      <c r="AX221" s="224"/>
      <c r="AY221" s="224"/>
      <c r="AZ221" s="284"/>
      <c r="BA221" s="284"/>
      <c r="BB221" s="284"/>
      <c r="BC221" s="284"/>
      <c r="BD221" s="284"/>
      <c r="BE221" s="284"/>
      <c r="BF221" s="284"/>
      <c r="BG221" s="284"/>
      <c r="BH221" s="284"/>
      <c r="BI221" s="284"/>
      <c r="BJ221" s="284"/>
      <c r="BK221" s="284"/>
    </row>
    <row r="222" ht="14.25" customHeight="1">
      <c r="A222" s="219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5"/>
      <c r="AA222" s="225"/>
      <c r="AB222" s="225"/>
      <c r="AC222" s="225"/>
      <c r="AD222" s="225"/>
      <c r="AE222" s="225"/>
      <c r="AF222" s="225"/>
      <c r="AG222" s="220"/>
      <c r="AH222" s="220"/>
      <c r="AI222" s="220"/>
      <c r="AJ222" s="220"/>
      <c r="AK222" s="220"/>
      <c r="AL222" s="220"/>
      <c r="AM222" s="220"/>
      <c r="AN222" s="220"/>
      <c r="AO222" s="220"/>
      <c r="AP222" s="220"/>
      <c r="AQ222" s="224"/>
      <c r="AR222" s="224"/>
      <c r="AS222" s="224"/>
      <c r="AT222" s="224"/>
      <c r="AU222" s="224"/>
      <c r="AV222" s="224"/>
      <c r="AW222" s="224"/>
      <c r="AX222" s="224"/>
      <c r="AY222" s="224"/>
      <c r="AZ222" s="284"/>
      <c r="BA222" s="284"/>
      <c r="BB222" s="284"/>
      <c r="BC222" s="284"/>
      <c r="BD222" s="284"/>
      <c r="BE222" s="284"/>
      <c r="BF222" s="284"/>
      <c r="BG222" s="284"/>
      <c r="BH222" s="284"/>
      <c r="BI222" s="284"/>
      <c r="BJ222" s="284"/>
      <c r="BK222" s="284"/>
    </row>
    <row r="223" ht="14.25" customHeight="1">
      <c r="A223" s="219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5"/>
      <c r="AA223" s="225"/>
      <c r="AB223" s="225"/>
      <c r="AC223" s="225"/>
      <c r="AD223" s="225"/>
      <c r="AE223" s="225"/>
      <c r="AF223" s="225"/>
      <c r="AG223" s="220"/>
      <c r="AH223" s="220"/>
      <c r="AI223" s="220"/>
      <c r="AJ223" s="220"/>
      <c r="AK223" s="220"/>
      <c r="AL223" s="220"/>
      <c r="AM223" s="220"/>
      <c r="AN223" s="220"/>
      <c r="AO223" s="220"/>
      <c r="AP223" s="220"/>
      <c r="AQ223" s="224"/>
      <c r="AR223" s="224"/>
      <c r="AS223" s="224"/>
      <c r="AT223" s="224"/>
      <c r="AU223" s="224"/>
      <c r="AV223" s="224"/>
      <c r="AW223" s="224"/>
      <c r="AX223" s="224"/>
      <c r="AY223" s="224"/>
      <c r="AZ223" s="284"/>
      <c r="BA223" s="284"/>
      <c r="BB223" s="284"/>
      <c r="BC223" s="284"/>
      <c r="BD223" s="284"/>
      <c r="BE223" s="284"/>
      <c r="BF223" s="284"/>
      <c r="BG223" s="284"/>
      <c r="BH223" s="284"/>
      <c r="BI223" s="284"/>
      <c r="BJ223" s="284"/>
      <c r="BK223" s="284"/>
    </row>
    <row r="224" ht="14.25" customHeight="1">
      <c r="A224" s="219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5"/>
      <c r="AA224" s="225"/>
      <c r="AB224" s="225"/>
      <c r="AC224" s="225"/>
      <c r="AD224" s="225"/>
      <c r="AE224" s="225"/>
      <c r="AF224" s="225"/>
      <c r="AG224" s="220"/>
      <c r="AH224" s="220"/>
      <c r="AI224" s="220"/>
      <c r="AJ224" s="220"/>
      <c r="AK224" s="220"/>
      <c r="AL224" s="220"/>
      <c r="AM224" s="220"/>
      <c r="AN224" s="220"/>
      <c r="AO224" s="220"/>
      <c r="AP224" s="220"/>
      <c r="AQ224" s="224"/>
      <c r="AR224" s="224"/>
      <c r="AS224" s="224"/>
      <c r="AT224" s="224"/>
      <c r="AU224" s="224"/>
      <c r="AV224" s="224"/>
      <c r="AW224" s="224"/>
      <c r="AX224" s="224"/>
      <c r="AY224" s="224"/>
      <c r="AZ224" s="284"/>
      <c r="BA224" s="284"/>
      <c r="BB224" s="284"/>
      <c r="BC224" s="284"/>
      <c r="BD224" s="284"/>
      <c r="BE224" s="284"/>
      <c r="BF224" s="284"/>
      <c r="BG224" s="284"/>
      <c r="BH224" s="284"/>
      <c r="BI224" s="284"/>
      <c r="BJ224" s="284"/>
      <c r="BK224" s="284"/>
    </row>
    <row r="225" ht="14.25" customHeight="1">
      <c r="A225" s="219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5"/>
      <c r="AA225" s="225"/>
      <c r="AB225" s="225"/>
      <c r="AC225" s="225"/>
      <c r="AD225" s="225"/>
      <c r="AE225" s="225"/>
      <c r="AF225" s="225"/>
      <c r="AG225" s="220"/>
      <c r="AH225" s="220"/>
      <c r="AI225" s="220"/>
      <c r="AJ225" s="220"/>
      <c r="AK225" s="220"/>
      <c r="AL225" s="220"/>
      <c r="AM225" s="220"/>
      <c r="AN225" s="220"/>
      <c r="AO225" s="220"/>
      <c r="AP225" s="220"/>
      <c r="AQ225" s="224"/>
      <c r="AR225" s="224"/>
      <c r="AS225" s="224"/>
      <c r="AT225" s="224"/>
      <c r="AU225" s="224"/>
      <c r="AV225" s="224"/>
      <c r="AW225" s="224"/>
      <c r="AX225" s="224"/>
      <c r="AY225" s="224"/>
      <c r="AZ225" s="284"/>
      <c r="BA225" s="284"/>
      <c r="BB225" s="284"/>
      <c r="BC225" s="284"/>
      <c r="BD225" s="284"/>
      <c r="BE225" s="284"/>
      <c r="BF225" s="284"/>
      <c r="BG225" s="284"/>
      <c r="BH225" s="284"/>
      <c r="BI225" s="284"/>
      <c r="BJ225" s="284"/>
      <c r="BK225" s="284"/>
    </row>
    <row r="226" ht="14.25" customHeight="1">
      <c r="A226" s="219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5"/>
      <c r="AA226" s="225"/>
      <c r="AB226" s="225"/>
      <c r="AC226" s="225"/>
      <c r="AD226" s="225"/>
      <c r="AE226" s="225"/>
      <c r="AF226" s="225"/>
      <c r="AG226" s="220"/>
      <c r="AH226" s="220"/>
      <c r="AI226" s="220"/>
      <c r="AJ226" s="220"/>
      <c r="AK226" s="220"/>
      <c r="AL226" s="220"/>
      <c r="AM226" s="220"/>
      <c r="AN226" s="220"/>
      <c r="AO226" s="220"/>
      <c r="AP226" s="220"/>
      <c r="AQ226" s="224"/>
      <c r="AR226" s="224"/>
      <c r="AS226" s="224"/>
      <c r="AT226" s="224"/>
      <c r="AU226" s="224"/>
      <c r="AV226" s="224"/>
      <c r="AW226" s="224"/>
      <c r="AX226" s="224"/>
      <c r="AY226" s="224"/>
      <c r="AZ226" s="284"/>
      <c r="BA226" s="284"/>
      <c r="BB226" s="284"/>
      <c r="BC226" s="284"/>
      <c r="BD226" s="284"/>
      <c r="BE226" s="284"/>
      <c r="BF226" s="284"/>
      <c r="BG226" s="284"/>
      <c r="BH226" s="284"/>
      <c r="BI226" s="284"/>
      <c r="BJ226" s="284"/>
      <c r="BK226" s="284"/>
    </row>
    <row r="227" ht="14.25" customHeight="1">
      <c r="A227" s="219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5"/>
      <c r="AA227" s="225"/>
      <c r="AB227" s="225"/>
      <c r="AC227" s="225"/>
      <c r="AD227" s="225"/>
      <c r="AE227" s="225"/>
      <c r="AF227" s="225"/>
      <c r="AG227" s="220"/>
      <c r="AH227" s="220"/>
      <c r="AI227" s="220"/>
      <c r="AJ227" s="220"/>
      <c r="AK227" s="220"/>
      <c r="AL227" s="220"/>
      <c r="AM227" s="220"/>
      <c r="AN227" s="220"/>
      <c r="AO227" s="220"/>
      <c r="AP227" s="220"/>
      <c r="AQ227" s="224"/>
      <c r="AR227" s="224"/>
      <c r="AS227" s="224"/>
      <c r="AT227" s="224"/>
      <c r="AU227" s="224"/>
      <c r="AV227" s="224"/>
      <c r="AW227" s="224"/>
      <c r="AX227" s="224"/>
      <c r="AY227" s="224"/>
      <c r="AZ227" s="284"/>
      <c r="BA227" s="284"/>
      <c r="BB227" s="284"/>
      <c r="BC227" s="284"/>
      <c r="BD227" s="284"/>
      <c r="BE227" s="284"/>
      <c r="BF227" s="284"/>
      <c r="BG227" s="284"/>
      <c r="BH227" s="284"/>
      <c r="BI227" s="284"/>
      <c r="BJ227" s="284"/>
      <c r="BK227" s="284"/>
    </row>
    <row r="228" ht="14.25" customHeight="1">
      <c r="A228" s="219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5"/>
      <c r="AA228" s="225"/>
      <c r="AB228" s="225"/>
      <c r="AC228" s="225"/>
      <c r="AD228" s="225"/>
      <c r="AE228" s="225"/>
      <c r="AF228" s="225"/>
      <c r="AG228" s="220"/>
      <c r="AH228" s="220"/>
      <c r="AI228" s="220"/>
      <c r="AJ228" s="220"/>
      <c r="AK228" s="220"/>
      <c r="AL228" s="220"/>
      <c r="AM228" s="220"/>
      <c r="AN228" s="220"/>
      <c r="AO228" s="220"/>
      <c r="AP228" s="220"/>
      <c r="AQ228" s="224"/>
      <c r="AR228" s="224"/>
      <c r="AS228" s="224"/>
      <c r="AT228" s="224"/>
      <c r="AU228" s="224"/>
      <c r="AV228" s="224"/>
      <c r="AW228" s="224"/>
      <c r="AX228" s="224"/>
      <c r="AY228" s="224"/>
      <c r="AZ228" s="284"/>
      <c r="BA228" s="284"/>
      <c r="BB228" s="284"/>
      <c r="BC228" s="284"/>
      <c r="BD228" s="284"/>
      <c r="BE228" s="284"/>
      <c r="BF228" s="284"/>
      <c r="BG228" s="284"/>
      <c r="BH228" s="284"/>
      <c r="BI228" s="284"/>
      <c r="BJ228" s="284"/>
      <c r="BK228" s="284"/>
    </row>
    <row r="229" ht="14.25" customHeight="1">
      <c r="A229" s="219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5"/>
      <c r="AA229" s="225"/>
      <c r="AB229" s="225"/>
      <c r="AC229" s="225"/>
      <c r="AD229" s="225"/>
      <c r="AE229" s="225"/>
      <c r="AF229" s="225"/>
      <c r="AG229" s="220"/>
      <c r="AH229" s="220"/>
      <c r="AI229" s="220"/>
      <c r="AJ229" s="220"/>
      <c r="AK229" s="220"/>
      <c r="AL229" s="220"/>
      <c r="AM229" s="220"/>
      <c r="AN229" s="220"/>
      <c r="AO229" s="220"/>
      <c r="AP229" s="220"/>
      <c r="AQ229" s="224"/>
      <c r="AR229" s="224"/>
      <c r="AS229" s="224"/>
      <c r="AT229" s="224"/>
      <c r="AU229" s="224"/>
      <c r="AV229" s="224"/>
      <c r="AW229" s="224"/>
      <c r="AX229" s="224"/>
      <c r="AY229" s="224"/>
      <c r="AZ229" s="284"/>
      <c r="BA229" s="284"/>
      <c r="BB229" s="284"/>
      <c r="BC229" s="284"/>
      <c r="BD229" s="284"/>
      <c r="BE229" s="284"/>
      <c r="BF229" s="284"/>
      <c r="BG229" s="284"/>
      <c r="BH229" s="284"/>
      <c r="BI229" s="284"/>
      <c r="BJ229" s="284"/>
      <c r="BK229" s="284"/>
    </row>
    <row r="230" ht="14.25" customHeight="1">
      <c r="A230" s="219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5"/>
      <c r="AA230" s="225"/>
      <c r="AB230" s="225"/>
      <c r="AC230" s="225"/>
      <c r="AD230" s="225"/>
      <c r="AE230" s="225"/>
      <c r="AF230" s="225"/>
      <c r="AG230" s="220"/>
      <c r="AH230" s="220"/>
      <c r="AI230" s="220"/>
      <c r="AJ230" s="220"/>
      <c r="AK230" s="220"/>
      <c r="AL230" s="220"/>
      <c r="AM230" s="220"/>
      <c r="AN230" s="220"/>
      <c r="AO230" s="220"/>
      <c r="AP230" s="220"/>
      <c r="AQ230" s="224"/>
      <c r="AR230" s="224"/>
      <c r="AS230" s="224"/>
      <c r="AT230" s="224"/>
      <c r="AU230" s="224"/>
      <c r="AV230" s="224"/>
      <c r="AW230" s="224"/>
      <c r="AX230" s="224"/>
      <c r="AY230" s="224"/>
      <c r="AZ230" s="284"/>
      <c r="BA230" s="284"/>
      <c r="BB230" s="284"/>
      <c r="BC230" s="284"/>
      <c r="BD230" s="284"/>
      <c r="BE230" s="284"/>
      <c r="BF230" s="284"/>
      <c r="BG230" s="284"/>
      <c r="BH230" s="284"/>
      <c r="BI230" s="284"/>
      <c r="BJ230" s="284"/>
      <c r="BK230" s="284"/>
    </row>
    <row r="231" ht="14.25" customHeight="1">
      <c r="A231" s="219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5"/>
      <c r="AA231" s="225"/>
      <c r="AB231" s="225"/>
      <c r="AC231" s="225"/>
      <c r="AD231" s="225"/>
      <c r="AE231" s="225"/>
      <c r="AF231" s="225"/>
      <c r="AG231" s="220"/>
      <c r="AH231" s="220"/>
      <c r="AI231" s="220"/>
      <c r="AJ231" s="220"/>
      <c r="AK231" s="220"/>
      <c r="AL231" s="220"/>
      <c r="AM231" s="220"/>
      <c r="AN231" s="220"/>
      <c r="AO231" s="220"/>
      <c r="AP231" s="220"/>
      <c r="AQ231" s="224"/>
      <c r="AR231" s="224"/>
      <c r="AS231" s="224"/>
      <c r="AT231" s="224"/>
      <c r="AU231" s="224"/>
      <c r="AV231" s="224"/>
      <c r="AW231" s="224"/>
      <c r="AX231" s="224"/>
      <c r="AY231" s="224"/>
      <c r="AZ231" s="284"/>
      <c r="BA231" s="284"/>
      <c r="BB231" s="284"/>
      <c r="BC231" s="284"/>
      <c r="BD231" s="284"/>
      <c r="BE231" s="284"/>
      <c r="BF231" s="284"/>
      <c r="BG231" s="284"/>
      <c r="BH231" s="284"/>
      <c r="BI231" s="284"/>
      <c r="BJ231" s="284"/>
      <c r="BK231" s="284"/>
    </row>
    <row r="232" ht="14.25" customHeight="1">
      <c r="A232" s="219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5"/>
      <c r="AA232" s="225"/>
      <c r="AB232" s="225"/>
      <c r="AC232" s="225"/>
      <c r="AD232" s="225"/>
      <c r="AE232" s="225"/>
      <c r="AF232" s="225"/>
      <c r="AG232" s="220"/>
      <c r="AH232" s="220"/>
      <c r="AI232" s="220"/>
      <c r="AJ232" s="220"/>
      <c r="AK232" s="220"/>
      <c r="AL232" s="220"/>
      <c r="AM232" s="220"/>
      <c r="AN232" s="220"/>
      <c r="AO232" s="220"/>
      <c r="AP232" s="220"/>
      <c r="AQ232" s="224"/>
      <c r="AR232" s="224"/>
      <c r="AS232" s="224"/>
      <c r="AT232" s="224"/>
      <c r="AU232" s="224"/>
      <c r="AV232" s="224"/>
      <c r="AW232" s="224"/>
      <c r="AX232" s="224"/>
      <c r="AY232" s="224"/>
      <c r="AZ232" s="284"/>
      <c r="BA232" s="284"/>
      <c r="BB232" s="284"/>
      <c r="BC232" s="284"/>
      <c r="BD232" s="284"/>
      <c r="BE232" s="284"/>
      <c r="BF232" s="284"/>
      <c r="BG232" s="284"/>
      <c r="BH232" s="284"/>
      <c r="BI232" s="284"/>
      <c r="BJ232" s="284"/>
      <c r="BK232" s="284"/>
    </row>
    <row r="233" ht="14.25" customHeight="1">
      <c r="A233" s="219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5"/>
      <c r="AA233" s="225"/>
      <c r="AB233" s="225"/>
      <c r="AC233" s="225"/>
      <c r="AD233" s="225"/>
      <c r="AE233" s="225"/>
      <c r="AF233" s="225"/>
      <c r="AG233" s="220"/>
      <c r="AH233" s="220"/>
      <c r="AI233" s="220"/>
      <c r="AJ233" s="220"/>
      <c r="AK233" s="220"/>
      <c r="AL233" s="220"/>
      <c r="AM233" s="220"/>
      <c r="AN233" s="220"/>
      <c r="AO233" s="220"/>
      <c r="AP233" s="220"/>
      <c r="AQ233" s="224"/>
      <c r="AR233" s="224"/>
      <c r="AS233" s="224"/>
      <c r="AT233" s="224"/>
      <c r="AU233" s="224"/>
      <c r="AV233" s="224"/>
      <c r="AW233" s="224"/>
      <c r="AX233" s="224"/>
      <c r="AY233" s="224"/>
      <c r="AZ233" s="284"/>
      <c r="BA233" s="284"/>
      <c r="BB233" s="284"/>
      <c r="BC233" s="284"/>
      <c r="BD233" s="284"/>
      <c r="BE233" s="284"/>
      <c r="BF233" s="284"/>
      <c r="BG233" s="284"/>
      <c r="BH233" s="284"/>
      <c r="BI233" s="284"/>
      <c r="BJ233" s="284"/>
      <c r="BK233" s="284"/>
    </row>
    <row r="234" ht="14.25" customHeight="1">
      <c r="A234" s="219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5"/>
      <c r="AA234" s="225"/>
      <c r="AB234" s="225"/>
      <c r="AC234" s="225"/>
      <c r="AD234" s="225"/>
      <c r="AE234" s="225"/>
      <c r="AF234" s="225"/>
      <c r="AG234" s="220"/>
      <c r="AH234" s="220"/>
      <c r="AI234" s="220"/>
      <c r="AJ234" s="220"/>
      <c r="AK234" s="220"/>
      <c r="AL234" s="220"/>
      <c r="AM234" s="220"/>
      <c r="AN234" s="220"/>
      <c r="AO234" s="220"/>
      <c r="AP234" s="220"/>
      <c r="AQ234" s="224"/>
      <c r="AR234" s="224"/>
      <c r="AS234" s="224"/>
      <c r="AT234" s="224"/>
      <c r="AU234" s="224"/>
      <c r="AV234" s="224"/>
      <c r="AW234" s="224"/>
      <c r="AX234" s="224"/>
      <c r="AY234" s="224"/>
      <c r="AZ234" s="284"/>
      <c r="BA234" s="284"/>
      <c r="BB234" s="284"/>
      <c r="BC234" s="284"/>
      <c r="BD234" s="284"/>
      <c r="BE234" s="284"/>
      <c r="BF234" s="284"/>
      <c r="BG234" s="284"/>
      <c r="BH234" s="284"/>
      <c r="BI234" s="284"/>
      <c r="BJ234" s="284"/>
      <c r="BK234" s="284"/>
    </row>
    <row r="235" ht="14.25" customHeight="1">
      <c r="A235" s="219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5"/>
      <c r="AA235" s="225"/>
      <c r="AB235" s="225"/>
      <c r="AC235" s="225"/>
      <c r="AD235" s="225"/>
      <c r="AE235" s="225"/>
      <c r="AF235" s="225"/>
      <c r="AG235" s="220"/>
      <c r="AH235" s="220"/>
      <c r="AI235" s="220"/>
      <c r="AJ235" s="220"/>
      <c r="AK235" s="220"/>
      <c r="AL235" s="220"/>
      <c r="AM235" s="220"/>
      <c r="AN235" s="220"/>
      <c r="AO235" s="220"/>
      <c r="AP235" s="220"/>
      <c r="AQ235" s="224"/>
      <c r="AR235" s="224"/>
      <c r="AS235" s="224"/>
      <c r="AT235" s="224"/>
      <c r="AU235" s="224"/>
      <c r="AV235" s="224"/>
      <c r="AW235" s="224"/>
      <c r="AX235" s="224"/>
      <c r="AY235" s="224"/>
      <c r="AZ235" s="284"/>
      <c r="BA235" s="284"/>
      <c r="BB235" s="284"/>
      <c r="BC235" s="284"/>
      <c r="BD235" s="284"/>
      <c r="BE235" s="284"/>
      <c r="BF235" s="284"/>
      <c r="BG235" s="284"/>
      <c r="BH235" s="284"/>
      <c r="BI235" s="284"/>
      <c r="BJ235" s="284"/>
      <c r="BK235" s="284"/>
    </row>
    <row r="236" ht="14.25" customHeight="1">
      <c r="A236" s="219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5"/>
      <c r="AA236" s="225"/>
      <c r="AB236" s="225"/>
      <c r="AC236" s="225"/>
      <c r="AD236" s="225"/>
      <c r="AE236" s="225"/>
      <c r="AF236" s="225"/>
      <c r="AG236" s="220"/>
      <c r="AH236" s="220"/>
      <c r="AI236" s="220"/>
      <c r="AJ236" s="220"/>
      <c r="AK236" s="220"/>
      <c r="AL236" s="220"/>
      <c r="AM236" s="220"/>
      <c r="AN236" s="220"/>
      <c r="AO236" s="220"/>
      <c r="AP236" s="220"/>
      <c r="AQ236" s="224"/>
      <c r="AR236" s="224"/>
      <c r="AS236" s="224"/>
      <c r="AT236" s="224"/>
      <c r="AU236" s="224"/>
      <c r="AV236" s="224"/>
      <c r="AW236" s="224"/>
      <c r="AX236" s="224"/>
      <c r="AY236" s="224"/>
      <c r="AZ236" s="284"/>
      <c r="BA236" s="284"/>
      <c r="BB236" s="284"/>
      <c r="BC236" s="284"/>
      <c r="BD236" s="284"/>
      <c r="BE236" s="284"/>
      <c r="BF236" s="284"/>
      <c r="BG236" s="284"/>
      <c r="BH236" s="284"/>
      <c r="BI236" s="284"/>
      <c r="BJ236" s="284"/>
      <c r="BK236" s="284"/>
    </row>
    <row r="237" ht="14.25" customHeight="1">
      <c r="A237" s="219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5"/>
      <c r="AA237" s="225"/>
      <c r="AB237" s="225"/>
      <c r="AC237" s="225"/>
      <c r="AD237" s="225"/>
      <c r="AE237" s="225"/>
      <c r="AF237" s="225"/>
      <c r="AG237" s="220"/>
      <c r="AH237" s="220"/>
      <c r="AI237" s="220"/>
      <c r="AJ237" s="220"/>
      <c r="AK237" s="220"/>
      <c r="AL237" s="220"/>
      <c r="AM237" s="220"/>
      <c r="AN237" s="220"/>
      <c r="AO237" s="220"/>
      <c r="AP237" s="220"/>
      <c r="AQ237" s="224"/>
      <c r="AR237" s="224"/>
      <c r="AS237" s="224"/>
      <c r="AT237" s="224"/>
      <c r="AU237" s="224"/>
      <c r="AV237" s="224"/>
      <c r="AW237" s="224"/>
      <c r="AX237" s="224"/>
      <c r="AY237" s="224"/>
      <c r="AZ237" s="284"/>
      <c r="BA237" s="284"/>
      <c r="BB237" s="284"/>
      <c r="BC237" s="284"/>
      <c r="BD237" s="284"/>
      <c r="BE237" s="284"/>
      <c r="BF237" s="284"/>
      <c r="BG237" s="284"/>
      <c r="BH237" s="284"/>
      <c r="BI237" s="284"/>
      <c r="BJ237" s="284"/>
      <c r="BK237" s="284"/>
    </row>
    <row r="238" ht="14.25" customHeight="1">
      <c r="A238" s="219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5"/>
      <c r="AA238" s="225"/>
      <c r="AB238" s="225"/>
      <c r="AC238" s="225"/>
      <c r="AD238" s="225"/>
      <c r="AE238" s="225"/>
      <c r="AF238" s="225"/>
      <c r="AG238" s="220"/>
      <c r="AH238" s="220"/>
      <c r="AI238" s="220"/>
      <c r="AJ238" s="220"/>
      <c r="AK238" s="220"/>
      <c r="AL238" s="220"/>
      <c r="AM238" s="220"/>
      <c r="AN238" s="220"/>
      <c r="AO238" s="220"/>
      <c r="AP238" s="220"/>
      <c r="AQ238" s="224"/>
      <c r="AR238" s="224"/>
      <c r="AS238" s="224"/>
      <c r="AT238" s="224"/>
      <c r="AU238" s="224"/>
      <c r="AV238" s="224"/>
      <c r="AW238" s="224"/>
      <c r="AX238" s="224"/>
      <c r="AY238" s="224"/>
      <c r="AZ238" s="284"/>
      <c r="BA238" s="284"/>
      <c r="BB238" s="284"/>
      <c r="BC238" s="284"/>
      <c r="BD238" s="284"/>
      <c r="BE238" s="284"/>
      <c r="BF238" s="284"/>
      <c r="BG238" s="284"/>
      <c r="BH238" s="284"/>
      <c r="BI238" s="284"/>
      <c r="BJ238" s="284"/>
      <c r="BK238" s="284"/>
    </row>
    <row r="239" ht="14.25" customHeight="1">
      <c r="A239" s="219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5"/>
      <c r="AA239" s="225"/>
      <c r="AB239" s="225"/>
      <c r="AC239" s="225"/>
      <c r="AD239" s="225"/>
      <c r="AE239" s="225"/>
      <c r="AF239" s="225"/>
      <c r="AG239" s="220"/>
      <c r="AH239" s="220"/>
      <c r="AI239" s="220"/>
      <c r="AJ239" s="220"/>
      <c r="AK239" s="220"/>
      <c r="AL239" s="220"/>
      <c r="AM239" s="220"/>
      <c r="AN239" s="220"/>
      <c r="AO239" s="220"/>
      <c r="AP239" s="220"/>
      <c r="AQ239" s="224"/>
      <c r="AR239" s="224"/>
      <c r="AS239" s="224"/>
      <c r="AT239" s="224"/>
      <c r="AU239" s="224"/>
      <c r="AV239" s="224"/>
      <c r="AW239" s="224"/>
      <c r="AX239" s="224"/>
      <c r="AY239" s="224"/>
      <c r="AZ239" s="284"/>
      <c r="BA239" s="284"/>
      <c r="BB239" s="284"/>
      <c r="BC239" s="284"/>
      <c r="BD239" s="284"/>
      <c r="BE239" s="284"/>
      <c r="BF239" s="284"/>
      <c r="BG239" s="284"/>
      <c r="BH239" s="284"/>
      <c r="BI239" s="284"/>
      <c r="BJ239" s="284"/>
      <c r="BK239" s="284"/>
    </row>
    <row r="240" ht="14.25" customHeight="1">
      <c r="A240" s="219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5"/>
      <c r="AA240" s="225"/>
      <c r="AB240" s="225"/>
      <c r="AC240" s="225"/>
      <c r="AD240" s="225"/>
      <c r="AE240" s="225"/>
      <c r="AF240" s="225"/>
      <c r="AG240" s="220"/>
      <c r="AH240" s="220"/>
      <c r="AI240" s="220"/>
      <c r="AJ240" s="220"/>
      <c r="AK240" s="220"/>
      <c r="AL240" s="220"/>
      <c r="AM240" s="220"/>
      <c r="AN240" s="220"/>
      <c r="AO240" s="220"/>
      <c r="AP240" s="220"/>
      <c r="AQ240" s="224"/>
      <c r="AR240" s="224"/>
      <c r="AS240" s="224"/>
      <c r="AT240" s="224"/>
      <c r="AU240" s="224"/>
      <c r="AV240" s="224"/>
      <c r="AW240" s="224"/>
      <c r="AX240" s="224"/>
      <c r="AY240" s="224"/>
      <c r="AZ240" s="284"/>
      <c r="BA240" s="284"/>
      <c r="BB240" s="284"/>
      <c r="BC240" s="284"/>
      <c r="BD240" s="284"/>
      <c r="BE240" s="284"/>
      <c r="BF240" s="284"/>
      <c r="BG240" s="284"/>
      <c r="BH240" s="284"/>
      <c r="BI240" s="284"/>
      <c r="BJ240" s="284"/>
      <c r="BK240" s="284"/>
    </row>
    <row r="241" ht="14.25" customHeight="1">
      <c r="A241" s="219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5"/>
      <c r="AA241" s="225"/>
      <c r="AB241" s="225"/>
      <c r="AC241" s="225"/>
      <c r="AD241" s="225"/>
      <c r="AE241" s="225"/>
      <c r="AF241" s="225"/>
      <c r="AG241" s="220"/>
      <c r="AH241" s="220"/>
      <c r="AI241" s="220"/>
      <c r="AJ241" s="220"/>
      <c r="AK241" s="220"/>
      <c r="AL241" s="220"/>
      <c r="AM241" s="220"/>
      <c r="AN241" s="220"/>
      <c r="AO241" s="220"/>
      <c r="AP241" s="220"/>
      <c r="AQ241" s="224"/>
      <c r="AR241" s="224"/>
      <c r="AS241" s="224"/>
      <c r="AT241" s="224"/>
      <c r="AU241" s="224"/>
      <c r="AV241" s="224"/>
      <c r="AW241" s="224"/>
      <c r="AX241" s="224"/>
      <c r="AY241" s="224"/>
      <c r="AZ241" s="284"/>
      <c r="BA241" s="284"/>
      <c r="BB241" s="284"/>
      <c r="BC241" s="284"/>
      <c r="BD241" s="284"/>
      <c r="BE241" s="284"/>
      <c r="BF241" s="284"/>
      <c r="BG241" s="284"/>
      <c r="BH241" s="284"/>
      <c r="BI241" s="284"/>
      <c r="BJ241" s="284"/>
      <c r="BK241" s="284"/>
    </row>
    <row r="242" ht="14.25" customHeight="1">
      <c r="A242" s="219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5"/>
      <c r="AA242" s="225"/>
      <c r="AB242" s="225"/>
      <c r="AC242" s="225"/>
      <c r="AD242" s="225"/>
      <c r="AE242" s="225"/>
      <c r="AF242" s="225"/>
      <c r="AG242" s="220"/>
      <c r="AH242" s="220"/>
      <c r="AI242" s="220"/>
      <c r="AJ242" s="220"/>
      <c r="AK242" s="220"/>
      <c r="AL242" s="220"/>
      <c r="AM242" s="220"/>
      <c r="AN242" s="220"/>
      <c r="AO242" s="220"/>
      <c r="AP242" s="220"/>
      <c r="AQ242" s="224"/>
      <c r="AR242" s="224"/>
      <c r="AS242" s="224"/>
      <c r="AT242" s="224"/>
      <c r="AU242" s="224"/>
      <c r="AV242" s="224"/>
      <c r="AW242" s="224"/>
      <c r="AX242" s="224"/>
      <c r="AY242" s="224"/>
      <c r="AZ242" s="284"/>
      <c r="BA242" s="284"/>
      <c r="BB242" s="284"/>
      <c r="BC242" s="284"/>
      <c r="BD242" s="284"/>
      <c r="BE242" s="284"/>
      <c r="BF242" s="284"/>
      <c r="BG242" s="284"/>
      <c r="BH242" s="284"/>
      <c r="BI242" s="284"/>
      <c r="BJ242" s="284"/>
      <c r="BK242" s="284"/>
    </row>
    <row r="243" ht="14.25" customHeight="1">
      <c r="A243" s="219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5"/>
      <c r="AA243" s="225"/>
      <c r="AB243" s="225"/>
      <c r="AC243" s="225"/>
      <c r="AD243" s="225"/>
      <c r="AE243" s="225"/>
      <c r="AF243" s="225"/>
      <c r="AG243" s="220"/>
      <c r="AH243" s="220"/>
      <c r="AI243" s="220"/>
      <c r="AJ243" s="220"/>
      <c r="AK243" s="220"/>
      <c r="AL243" s="220"/>
      <c r="AM243" s="220"/>
      <c r="AN243" s="220"/>
      <c r="AO243" s="220"/>
      <c r="AP243" s="220"/>
      <c r="AQ243" s="224"/>
      <c r="AR243" s="224"/>
      <c r="AS243" s="224"/>
      <c r="AT243" s="224"/>
      <c r="AU243" s="224"/>
      <c r="AV243" s="224"/>
      <c r="AW243" s="224"/>
      <c r="AX243" s="224"/>
      <c r="AY243" s="224"/>
      <c r="AZ243" s="284"/>
      <c r="BA243" s="284"/>
      <c r="BB243" s="284"/>
      <c r="BC243" s="284"/>
      <c r="BD243" s="284"/>
      <c r="BE243" s="284"/>
      <c r="BF243" s="284"/>
      <c r="BG243" s="284"/>
      <c r="BH243" s="284"/>
      <c r="BI243" s="284"/>
      <c r="BJ243" s="284"/>
      <c r="BK243" s="284"/>
    </row>
    <row r="244" ht="14.25" customHeight="1">
      <c r="A244" s="219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5"/>
      <c r="AA244" s="225"/>
      <c r="AB244" s="225"/>
      <c r="AC244" s="225"/>
      <c r="AD244" s="225"/>
      <c r="AE244" s="225"/>
      <c r="AF244" s="225"/>
      <c r="AG244" s="220"/>
      <c r="AH244" s="220"/>
      <c r="AI244" s="220"/>
      <c r="AJ244" s="220"/>
      <c r="AK244" s="220"/>
      <c r="AL244" s="220"/>
      <c r="AM244" s="220"/>
      <c r="AN244" s="220"/>
      <c r="AO244" s="220"/>
      <c r="AP244" s="220"/>
      <c r="AQ244" s="224"/>
      <c r="AR244" s="224"/>
      <c r="AS244" s="224"/>
      <c r="AT244" s="224"/>
      <c r="AU244" s="224"/>
      <c r="AV244" s="224"/>
      <c r="AW244" s="224"/>
      <c r="AX244" s="224"/>
      <c r="AY244" s="224"/>
      <c r="AZ244" s="284"/>
      <c r="BA244" s="284"/>
      <c r="BB244" s="284"/>
      <c r="BC244" s="284"/>
      <c r="BD244" s="284"/>
      <c r="BE244" s="284"/>
      <c r="BF244" s="284"/>
      <c r="BG244" s="284"/>
      <c r="BH244" s="284"/>
      <c r="BI244" s="284"/>
      <c r="BJ244" s="284"/>
      <c r="BK244" s="284"/>
    </row>
    <row r="245" ht="14.25" customHeight="1">
      <c r="A245" s="219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5"/>
      <c r="AA245" s="225"/>
      <c r="AB245" s="225"/>
      <c r="AC245" s="225"/>
      <c r="AD245" s="225"/>
      <c r="AE245" s="225"/>
      <c r="AF245" s="225"/>
      <c r="AG245" s="220"/>
      <c r="AH245" s="220"/>
      <c r="AI245" s="220"/>
      <c r="AJ245" s="220"/>
      <c r="AK245" s="220"/>
      <c r="AL245" s="220"/>
      <c r="AM245" s="220"/>
      <c r="AN245" s="220"/>
      <c r="AO245" s="220"/>
      <c r="AP245" s="220"/>
      <c r="AQ245" s="224"/>
      <c r="AR245" s="224"/>
      <c r="AS245" s="224"/>
      <c r="AT245" s="224"/>
      <c r="AU245" s="224"/>
      <c r="AV245" s="224"/>
      <c r="AW245" s="224"/>
      <c r="AX245" s="224"/>
      <c r="AY245" s="224"/>
      <c r="AZ245" s="284"/>
      <c r="BA245" s="284"/>
      <c r="BB245" s="284"/>
      <c r="BC245" s="284"/>
      <c r="BD245" s="284"/>
      <c r="BE245" s="284"/>
      <c r="BF245" s="284"/>
      <c r="BG245" s="284"/>
      <c r="BH245" s="284"/>
      <c r="BI245" s="284"/>
      <c r="BJ245" s="284"/>
      <c r="BK245" s="284"/>
    </row>
    <row r="246" ht="14.25" customHeight="1">
      <c r="A246" s="219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5"/>
      <c r="AA246" s="225"/>
      <c r="AB246" s="225"/>
      <c r="AC246" s="225"/>
      <c r="AD246" s="225"/>
      <c r="AE246" s="225"/>
      <c r="AF246" s="225"/>
      <c r="AG246" s="220"/>
      <c r="AH246" s="220"/>
      <c r="AI246" s="220"/>
      <c r="AJ246" s="220"/>
      <c r="AK246" s="220"/>
      <c r="AL246" s="220"/>
      <c r="AM246" s="220"/>
      <c r="AN246" s="220"/>
      <c r="AO246" s="220"/>
      <c r="AP246" s="220"/>
      <c r="AQ246" s="224"/>
      <c r="AR246" s="224"/>
      <c r="AS246" s="224"/>
      <c r="AT246" s="224"/>
      <c r="AU246" s="224"/>
      <c r="AV246" s="224"/>
      <c r="AW246" s="224"/>
      <c r="AX246" s="224"/>
      <c r="AY246" s="224"/>
      <c r="AZ246" s="284"/>
      <c r="BA246" s="284"/>
      <c r="BB246" s="284"/>
      <c r="BC246" s="284"/>
      <c r="BD246" s="284"/>
      <c r="BE246" s="284"/>
      <c r="BF246" s="284"/>
      <c r="BG246" s="284"/>
      <c r="BH246" s="284"/>
      <c r="BI246" s="284"/>
      <c r="BJ246" s="284"/>
      <c r="BK246" s="284"/>
    </row>
    <row r="247" ht="14.25" customHeight="1">
      <c r="A247" s="219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5"/>
      <c r="AA247" s="225"/>
      <c r="AB247" s="225"/>
      <c r="AC247" s="225"/>
      <c r="AD247" s="225"/>
      <c r="AE247" s="225"/>
      <c r="AF247" s="225"/>
      <c r="AG247" s="220"/>
      <c r="AH247" s="220"/>
      <c r="AI247" s="220"/>
      <c r="AJ247" s="220"/>
      <c r="AK247" s="220"/>
      <c r="AL247" s="220"/>
      <c r="AM247" s="220"/>
      <c r="AN247" s="220"/>
      <c r="AO247" s="220"/>
      <c r="AP247" s="220"/>
      <c r="AQ247" s="224"/>
      <c r="AR247" s="224"/>
      <c r="AS247" s="224"/>
      <c r="AT247" s="224"/>
      <c r="AU247" s="224"/>
      <c r="AV247" s="224"/>
      <c r="AW247" s="224"/>
      <c r="AX247" s="224"/>
      <c r="AY247" s="224"/>
      <c r="AZ247" s="284"/>
      <c r="BA247" s="284"/>
      <c r="BB247" s="284"/>
      <c r="BC247" s="284"/>
      <c r="BD247" s="284"/>
      <c r="BE247" s="284"/>
      <c r="BF247" s="284"/>
      <c r="BG247" s="284"/>
      <c r="BH247" s="284"/>
      <c r="BI247" s="284"/>
      <c r="BJ247" s="284"/>
      <c r="BK247" s="284"/>
    </row>
    <row r="248" ht="14.25" customHeight="1">
      <c r="A248" s="219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5"/>
      <c r="AA248" s="225"/>
      <c r="AB248" s="225"/>
      <c r="AC248" s="225"/>
      <c r="AD248" s="225"/>
      <c r="AE248" s="225"/>
      <c r="AF248" s="225"/>
      <c r="AG248" s="220"/>
      <c r="AH248" s="220"/>
      <c r="AI248" s="220"/>
      <c r="AJ248" s="220"/>
      <c r="AK248" s="220"/>
      <c r="AL248" s="220"/>
      <c r="AM248" s="220"/>
      <c r="AN248" s="220"/>
      <c r="AO248" s="220"/>
      <c r="AP248" s="220"/>
      <c r="AQ248" s="224"/>
      <c r="AR248" s="224"/>
      <c r="AS248" s="224"/>
      <c r="AT248" s="224"/>
      <c r="AU248" s="224"/>
      <c r="AV248" s="224"/>
      <c r="AW248" s="224"/>
      <c r="AX248" s="224"/>
      <c r="AY248" s="224"/>
      <c r="AZ248" s="284"/>
      <c r="BA248" s="284"/>
      <c r="BB248" s="284"/>
      <c r="BC248" s="284"/>
      <c r="BD248" s="284"/>
      <c r="BE248" s="284"/>
      <c r="BF248" s="284"/>
      <c r="BG248" s="284"/>
      <c r="BH248" s="284"/>
      <c r="BI248" s="284"/>
      <c r="BJ248" s="284"/>
      <c r="BK248" s="284"/>
    </row>
    <row r="249" ht="14.25" customHeight="1">
      <c r="A249" s="219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5"/>
      <c r="AA249" s="225"/>
      <c r="AB249" s="225"/>
      <c r="AC249" s="225"/>
      <c r="AD249" s="225"/>
      <c r="AE249" s="225"/>
      <c r="AF249" s="225"/>
      <c r="AG249" s="220"/>
      <c r="AH249" s="220"/>
      <c r="AI249" s="220"/>
      <c r="AJ249" s="220"/>
      <c r="AK249" s="220"/>
      <c r="AL249" s="220"/>
      <c r="AM249" s="220"/>
      <c r="AN249" s="220"/>
      <c r="AO249" s="220"/>
      <c r="AP249" s="220"/>
      <c r="AQ249" s="224"/>
      <c r="AR249" s="224"/>
      <c r="AS249" s="224"/>
      <c r="AT249" s="224"/>
      <c r="AU249" s="224"/>
      <c r="AV249" s="224"/>
      <c r="AW249" s="224"/>
      <c r="AX249" s="224"/>
      <c r="AY249" s="224"/>
      <c r="AZ249" s="284"/>
      <c r="BA249" s="284"/>
      <c r="BB249" s="284"/>
      <c r="BC249" s="284"/>
      <c r="BD249" s="284"/>
      <c r="BE249" s="284"/>
      <c r="BF249" s="284"/>
      <c r="BG249" s="284"/>
      <c r="BH249" s="284"/>
      <c r="BI249" s="284"/>
      <c r="BJ249" s="284"/>
      <c r="BK249" s="284"/>
    </row>
    <row r="250" ht="14.25" customHeight="1">
      <c r="A250" s="219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5"/>
      <c r="AA250" s="225"/>
      <c r="AB250" s="225"/>
      <c r="AC250" s="225"/>
      <c r="AD250" s="225"/>
      <c r="AE250" s="225"/>
      <c r="AF250" s="225"/>
      <c r="AG250" s="220"/>
      <c r="AH250" s="220"/>
      <c r="AI250" s="220"/>
      <c r="AJ250" s="220"/>
      <c r="AK250" s="220"/>
      <c r="AL250" s="220"/>
      <c r="AM250" s="220"/>
      <c r="AN250" s="220"/>
      <c r="AO250" s="220"/>
      <c r="AP250" s="220"/>
      <c r="AQ250" s="224"/>
      <c r="AR250" s="224"/>
      <c r="AS250" s="224"/>
      <c r="AT250" s="224"/>
      <c r="AU250" s="224"/>
      <c r="AV250" s="224"/>
      <c r="AW250" s="224"/>
      <c r="AX250" s="224"/>
      <c r="AY250" s="224"/>
      <c r="AZ250" s="284"/>
      <c r="BA250" s="284"/>
      <c r="BB250" s="284"/>
      <c r="BC250" s="284"/>
      <c r="BD250" s="284"/>
      <c r="BE250" s="284"/>
      <c r="BF250" s="284"/>
      <c r="BG250" s="284"/>
      <c r="BH250" s="284"/>
      <c r="BI250" s="284"/>
      <c r="BJ250" s="284"/>
      <c r="BK250" s="284"/>
    </row>
    <row r="251" ht="14.25" customHeight="1">
      <c r="A251" s="219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5"/>
      <c r="AA251" s="225"/>
      <c r="AB251" s="225"/>
      <c r="AC251" s="225"/>
      <c r="AD251" s="225"/>
      <c r="AE251" s="225"/>
      <c r="AF251" s="225"/>
      <c r="AG251" s="220"/>
      <c r="AH251" s="220"/>
      <c r="AI251" s="220"/>
      <c r="AJ251" s="220"/>
      <c r="AK251" s="220"/>
      <c r="AL251" s="220"/>
      <c r="AM251" s="220"/>
      <c r="AN251" s="220"/>
      <c r="AO251" s="220"/>
      <c r="AP251" s="220"/>
      <c r="AQ251" s="224"/>
      <c r="AR251" s="224"/>
      <c r="AS251" s="224"/>
      <c r="AT251" s="224"/>
      <c r="AU251" s="224"/>
      <c r="AV251" s="224"/>
      <c r="AW251" s="224"/>
      <c r="AX251" s="224"/>
      <c r="AY251" s="224"/>
      <c r="AZ251" s="284"/>
      <c r="BA251" s="284"/>
      <c r="BB251" s="284"/>
      <c r="BC251" s="284"/>
      <c r="BD251" s="284"/>
      <c r="BE251" s="284"/>
      <c r="BF251" s="284"/>
      <c r="BG251" s="284"/>
      <c r="BH251" s="284"/>
      <c r="BI251" s="284"/>
      <c r="BJ251" s="284"/>
      <c r="BK251" s="284"/>
    </row>
    <row r="252" ht="14.25" customHeight="1">
      <c r="A252" s="219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5"/>
      <c r="AA252" s="225"/>
      <c r="AB252" s="225"/>
      <c r="AC252" s="225"/>
      <c r="AD252" s="225"/>
      <c r="AE252" s="225"/>
      <c r="AF252" s="225"/>
      <c r="AG252" s="220"/>
      <c r="AH252" s="220"/>
      <c r="AI252" s="220"/>
      <c r="AJ252" s="220"/>
      <c r="AK252" s="220"/>
      <c r="AL252" s="220"/>
      <c r="AM252" s="220"/>
      <c r="AN252" s="220"/>
      <c r="AO252" s="220"/>
      <c r="AP252" s="220"/>
      <c r="AQ252" s="224"/>
      <c r="AR252" s="224"/>
      <c r="AS252" s="224"/>
      <c r="AT252" s="224"/>
      <c r="AU252" s="224"/>
      <c r="AV252" s="224"/>
      <c r="AW252" s="224"/>
      <c r="AX252" s="224"/>
      <c r="AY252" s="224"/>
      <c r="AZ252" s="284"/>
      <c r="BA252" s="284"/>
      <c r="BB252" s="284"/>
      <c r="BC252" s="284"/>
      <c r="BD252" s="284"/>
      <c r="BE252" s="284"/>
      <c r="BF252" s="284"/>
      <c r="BG252" s="284"/>
      <c r="BH252" s="284"/>
      <c r="BI252" s="284"/>
      <c r="BJ252" s="284"/>
      <c r="BK252" s="284"/>
    </row>
    <row r="253" ht="14.25" customHeight="1">
      <c r="A253" s="219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5"/>
      <c r="AA253" s="225"/>
      <c r="AB253" s="225"/>
      <c r="AC253" s="225"/>
      <c r="AD253" s="225"/>
      <c r="AE253" s="225"/>
      <c r="AF253" s="225"/>
      <c r="AG253" s="220"/>
      <c r="AH253" s="220"/>
      <c r="AI253" s="220"/>
      <c r="AJ253" s="220"/>
      <c r="AK253" s="220"/>
      <c r="AL253" s="220"/>
      <c r="AM253" s="220"/>
      <c r="AN253" s="220"/>
      <c r="AO253" s="220"/>
      <c r="AP253" s="220"/>
      <c r="AQ253" s="224"/>
      <c r="AR253" s="224"/>
      <c r="AS253" s="224"/>
      <c r="AT253" s="224"/>
      <c r="AU253" s="224"/>
      <c r="AV253" s="224"/>
      <c r="AW253" s="224"/>
      <c r="AX253" s="224"/>
      <c r="AY253" s="224"/>
      <c r="AZ253" s="284"/>
      <c r="BA253" s="284"/>
      <c r="BB253" s="284"/>
      <c r="BC253" s="284"/>
      <c r="BD253" s="284"/>
      <c r="BE253" s="284"/>
      <c r="BF253" s="284"/>
      <c r="BG253" s="284"/>
      <c r="BH253" s="284"/>
      <c r="BI253" s="284"/>
      <c r="BJ253" s="284"/>
      <c r="BK253" s="284"/>
    </row>
    <row r="254" ht="14.25" customHeight="1">
      <c r="A254" s="219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5"/>
      <c r="AA254" s="225"/>
      <c r="AB254" s="225"/>
      <c r="AC254" s="225"/>
      <c r="AD254" s="225"/>
      <c r="AE254" s="225"/>
      <c r="AF254" s="225"/>
      <c r="AG254" s="220"/>
      <c r="AH254" s="220"/>
      <c r="AI254" s="220"/>
      <c r="AJ254" s="220"/>
      <c r="AK254" s="220"/>
      <c r="AL254" s="220"/>
      <c r="AM254" s="220"/>
      <c r="AN254" s="220"/>
      <c r="AO254" s="220"/>
      <c r="AP254" s="220"/>
      <c r="AQ254" s="224"/>
      <c r="AR254" s="224"/>
      <c r="AS254" s="224"/>
      <c r="AT254" s="224"/>
      <c r="AU254" s="224"/>
      <c r="AV254" s="224"/>
      <c r="AW254" s="224"/>
      <c r="AX254" s="224"/>
      <c r="AY254" s="224"/>
      <c r="AZ254" s="284"/>
      <c r="BA254" s="284"/>
      <c r="BB254" s="284"/>
      <c r="BC254" s="284"/>
      <c r="BD254" s="284"/>
      <c r="BE254" s="284"/>
      <c r="BF254" s="284"/>
      <c r="BG254" s="284"/>
      <c r="BH254" s="284"/>
      <c r="BI254" s="284"/>
      <c r="BJ254" s="284"/>
      <c r="BK254" s="284"/>
    </row>
    <row r="255" ht="14.25" customHeight="1">
      <c r="A255" s="219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5"/>
      <c r="AA255" s="225"/>
      <c r="AB255" s="225"/>
      <c r="AC255" s="225"/>
      <c r="AD255" s="225"/>
      <c r="AE255" s="225"/>
      <c r="AF255" s="225"/>
      <c r="AG255" s="220"/>
      <c r="AH255" s="220"/>
      <c r="AI255" s="220"/>
      <c r="AJ255" s="220"/>
      <c r="AK255" s="220"/>
      <c r="AL255" s="220"/>
      <c r="AM255" s="220"/>
      <c r="AN255" s="220"/>
      <c r="AO255" s="220"/>
      <c r="AP255" s="220"/>
      <c r="AQ255" s="224"/>
      <c r="AR255" s="224"/>
      <c r="AS255" s="224"/>
      <c r="AT255" s="224"/>
      <c r="AU255" s="224"/>
      <c r="AV255" s="224"/>
      <c r="AW255" s="224"/>
      <c r="AX255" s="224"/>
      <c r="AY255" s="224"/>
      <c r="AZ255" s="284"/>
      <c r="BA255" s="284"/>
      <c r="BB255" s="284"/>
      <c r="BC255" s="284"/>
      <c r="BD255" s="284"/>
      <c r="BE255" s="284"/>
      <c r="BF255" s="284"/>
      <c r="BG255" s="284"/>
      <c r="BH255" s="284"/>
      <c r="BI255" s="284"/>
      <c r="BJ255" s="284"/>
      <c r="BK255" s="284"/>
    </row>
    <row r="256" ht="14.25" customHeight="1">
      <c r="A256" s="219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5"/>
      <c r="AA256" s="225"/>
      <c r="AB256" s="225"/>
      <c r="AC256" s="225"/>
      <c r="AD256" s="225"/>
      <c r="AE256" s="225"/>
      <c r="AF256" s="225"/>
      <c r="AG256" s="220"/>
      <c r="AH256" s="220"/>
      <c r="AI256" s="220"/>
      <c r="AJ256" s="220"/>
      <c r="AK256" s="220"/>
      <c r="AL256" s="220"/>
      <c r="AM256" s="220"/>
      <c r="AN256" s="220"/>
      <c r="AO256" s="220"/>
      <c r="AP256" s="220"/>
      <c r="AQ256" s="224"/>
      <c r="AR256" s="224"/>
      <c r="AS256" s="224"/>
      <c r="AT256" s="224"/>
      <c r="AU256" s="224"/>
      <c r="AV256" s="224"/>
      <c r="AW256" s="224"/>
      <c r="AX256" s="224"/>
      <c r="AY256" s="224"/>
      <c r="AZ256" s="284"/>
      <c r="BA256" s="284"/>
      <c r="BB256" s="284"/>
      <c r="BC256" s="284"/>
      <c r="BD256" s="284"/>
      <c r="BE256" s="284"/>
      <c r="BF256" s="284"/>
      <c r="BG256" s="284"/>
      <c r="BH256" s="284"/>
      <c r="BI256" s="284"/>
      <c r="BJ256" s="284"/>
      <c r="BK256" s="284"/>
    </row>
    <row r="257" ht="14.25" customHeight="1">
      <c r="A257" s="219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5"/>
      <c r="AA257" s="225"/>
      <c r="AB257" s="225"/>
      <c r="AC257" s="225"/>
      <c r="AD257" s="225"/>
      <c r="AE257" s="225"/>
      <c r="AF257" s="225"/>
      <c r="AG257" s="220"/>
      <c r="AH257" s="220"/>
      <c r="AI257" s="220"/>
      <c r="AJ257" s="220"/>
      <c r="AK257" s="220"/>
      <c r="AL257" s="220"/>
      <c r="AM257" s="220"/>
      <c r="AN257" s="220"/>
      <c r="AO257" s="220"/>
      <c r="AP257" s="220"/>
      <c r="AQ257" s="224"/>
      <c r="AR257" s="224"/>
      <c r="AS257" s="224"/>
      <c r="AT257" s="224"/>
      <c r="AU257" s="224"/>
      <c r="AV257" s="224"/>
      <c r="AW257" s="224"/>
      <c r="AX257" s="224"/>
      <c r="AY257" s="224"/>
      <c r="AZ257" s="284"/>
      <c r="BA257" s="284"/>
      <c r="BB257" s="284"/>
      <c r="BC257" s="284"/>
      <c r="BD257" s="284"/>
      <c r="BE257" s="284"/>
      <c r="BF257" s="284"/>
      <c r="BG257" s="284"/>
      <c r="BH257" s="284"/>
      <c r="BI257" s="284"/>
      <c r="BJ257" s="284"/>
      <c r="BK257" s="284"/>
    </row>
    <row r="258" ht="14.25" customHeight="1">
      <c r="A258" s="219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5"/>
      <c r="AA258" s="225"/>
      <c r="AB258" s="225"/>
      <c r="AC258" s="225"/>
      <c r="AD258" s="225"/>
      <c r="AE258" s="225"/>
      <c r="AF258" s="225"/>
      <c r="AG258" s="220"/>
      <c r="AH258" s="220"/>
      <c r="AI258" s="220"/>
      <c r="AJ258" s="220"/>
      <c r="AK258" s="220"/>
      <c r="AL258" s="220"/>
      <c r="AM258" s="220"/>
      <c r="AN258" s="220"/>
      <c r="AO258" s="220"/>
      <c r="AP258" s="220"/>
      <c r="AQ258" s="224"/>
      <c r="AR258" s="224"/>
      <c r="AS258" s="224"/>
      <c r="AT258" s="224"/>
      <c r="AU258" s="224"/>
      <c r="AV258" s="224"/>
      <c r="AW258" s="224"/>
      <c r="AX258" s="224"/>
      <c r="AY258" s="224"/>
      <c r="AZ258" s="284"/>
      <c r="BA258" s="284"/>
      <c r="BB258" s="284"/>
      <c r="BC258" s="284"/>
      <c r="BD258" s="284"/>
      <c r="BE258" s="284"/>
      <c r="BF258" s="284"/>
      <c r="BG258" s="284"/>
      <c r="BH258" s="284"/>
      <c r="BI258" s="284"/>
      <c r="BJ258" s="284"/>
      <c r="BK258" s="284"/>
    </row>
    <row r="259" ht="14.25" customHeight="1">
      <c r="A259" s="219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5"/>
      <c r="AA259" s="225"/>
      <c r="AB259" s="225"/>
      <c r="AC259" s="225"/>
      <c r="AD259" s="225"/>
      <c r="AE259" s="225"/>
      <c r="AF259" s="225"/>
      <c r="AG259" s="220"/>
      <c r="AH259" s="220"/>
      <c r="AI259" s="220"/>
      <c r="AJ259" s="220"/>
      <c r="AK259" s="220"/>
      <c r="AL259" s="220"/>
      <c r="AM259" s="220"/>
      <c r="AN259" s="220"/>
      <c r="AO259" s="220"/>
      <c r="AP259" s="220"/>
      <c r="AQ259" s="224"/>
      <c r="AR259" s="224"/>
      <c r="AS259" s="224"/>
      <c r="AT259" s="224"/>
      <c r="AU259" s="224"/>
      <c r="AV259" s="224"/>
      <c r="AW259" s="224"/>
      <c r="AX259" s="224"/>
      <c r="AY259" s="224"/>
      <c r="AZ259" s="284"/>
      <c r="BA259" s="284"/>
      <c r="BB259" s="284"/>
      <c r="BC259" s="284"/>
      <c r="BD259" s="284"/>
      <c r="BE259" s="284"/>
      <c r="BF259" s="284"/>
      <c r="BG259" s="284"/>
      <c r="BH259" s="284"/>
      <c r="BI259" s="284"/>
      <c r="BJ259" s="284"/>
      <c r="BK259" s="284"/>
    </row>
    <row r="260" ht="14.25" customHeight="1">
      <c r="A260" s="219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5"/>
      <c r="AA260" s="225"/>
      <c r="AB260" s="225"/>
      <c r="AC260" s="225"/>
      <c r="AD260" s="225"/>
      <c r="AE260" s="225"/>
      <c r="AF260" s="225"/>
      <c r="AG260" s="220"/>
      <c r="AH260" s="220"/>
      <c r="AI260" s="220"/>
      <c r="AJ260" s="220"/>
      <c r="AK260" s="220"/>
      <c r="AL260" s="220"/>
      <c r="AM260" s="220"/>
      <c r="AN260" s="220"/>
      <c r="AO260" s="220"/>
      <c r="AP260" s="220"/>
      <c r="AQ260" s="224"/>
      <c r="AR260" s="224"/>
      <c r="AS260" s="224"/>
      <c r="AT260" s="224"/>
      <c r="AU260" s="224"/>
      <c r="AV260" s="224"/>
      <c r="AW260" s="224"/>
      <c r="AX260" s="224"/>
      <c r="AY260" s="224"/>
      <c r="AZ260" s="284"/>
      <c r="BA260" s="284"/>
      <c r="BB260" s="284"/>
      <c r="BC260" s="284"/>
      <c r="BD260" s="284"/>
      <c r="BE260" s="284"/>
      <c r="BF260" s="284"/>
      <c r="BG260" s="284"/>
      <c r="BH260" s="284"/>
      <c r="BI260" s="284"/>
      <c r="BJ260" s="284"/>
      <c r="BK260" s="284"/>
    </row>
    <row r="261" ht="14.25" customHeight="1">
      <c r="A261" s="219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5"/>
      <c r="AA261" s="225"/>
      <c r="AB261" s="225"/>
      <c r="AC261" s="225"/>
      <c r="AD261" s="225"/>
      <c r="AE261" s="225"/>
      <c r="AF261" s="225"/>
      <c r="AG261" s="220"/>
      <c r="AH261" s="220"/>
      <c r="AI261" s="220"/>
      <c r="AJ261" s="220"/>
      <c r="AK261" s="220"/>
      <c r="AL261" s="220"/>
      <c r="AM261" s="220"/>
      <c r="AN261" s="220"/>
      <c r="AO261" s="220"/>
      <c r="AP261" s="220"/>
      <c r="AQ261" s="224"/>
      <c r="AR261" s="224"/>
      <c r="AS261" s="224"/>
      <c r="AT261" s="224"/>
      <c r="AU261" s="224"/>
      <c r="AV261" s="224"/>
      <c r="AW261" s="224"/>
      <c r="AX261" s="224"/>
      <c r="AY261" s="224"/>
      <c r="AZ261" s="284"/>
      <c r="BA261" s="284"/>
      <c r="BB261" s="284"/>
      <c r="BC261" s="284"/>
      <c r="BD261" s="284"/>
      <c r="BE261" s="284"/>
      <c r="BF261" s="284"/>
      <c r="BG261" s="284"/>
      <c r="BH261" s="284"/>
      <c r="BI261" s="284"/>
      <c r="BJ261" s="284"/>
      <c r="BK261" s="284"/>
    </row>
    <row r="262" ht="14.25" customHeight="1">
      <c r="A262" s="219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5"/>
      <c r="AA262" s="225"/>
      <c r="AB262" s="225"/>
      <c r="AC262" s="225"/>
      <c r="AD262" s="225"/>
      <c r="AE262" s="225"/>
      <c r="AF262" s="225"/>
      <c r="AG262" s="220"/>
      <c r="AH262" s="220"/>
      <c r="AI262" s="220"/>
      <c r="AJ262" s="220"/>
      <c r="AK262" s="220"/>
      <c r="AL262" s="220"/>
      <c r="AM262" s="220"/>
      <c r="AN262" s="220"/>
      <c r="AO262" s="220"/>
      <c r="AP262" s="220"/>
      <c r="AQ262" s="224"/>
      <c r="AR262" s="224"/>
      <c r="AS262" s="224"/>
      <c r="AT262" s="224"/>
      <c r="AU262" s="224"/>
      <c r="AV262" s="224"/>
      <c r="AW262" s="224"/>
      <c r="AX262" s="224"/>
      <c r="AY262" s="224"/>
      <c r="AZ262" s="284"/>
      <c r="BA262" s="284"/>
      <c r="BB262" s="284"/>
      <c r="BC262" s="284"/>
      <c r="BD262" s="284"/>
      <c r="BE262" s="284"/>
      <c r="BF262" s="284"/>
      <c r="BG262" s="284"/>
      <c r="BH262" s="284"/>
      <c r="BI262" s="284"/>
      <c r="BJ262" s="284"/>
      <c r="BK262" s="284"/>
    </row>
    <row r="263" ht="14.25" customHeight="1">
      <c r="A263" s="219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5"/>
      <c r="AA263" s="225"/>
      <c r="AB263" s="225"/>
      <c r="AC263" s="225"/>
      <c r="AD263" s="225"/>
      <c r="AE263" s="225"/>
      <c r="AF263" s="225"/>
      <c r="AG263" s="220"/>
      <c r="AH263" s="220"/>
      <c r="AI263" s="220"/>
      <c r="AJ263" s="220"/>
      <c r="AK263" s="220"/>
      <c r="AL263" s="220"/>
      <c r="AM263" s="220"/>
      <c r="AN263" s="220"/>
      <c r="AO263" s="220"/>
      <c r="AP263" s="220"/>
      <c r="AQ263" s="224"/>
      <c r="AR263" s="224"/>
      <c r="AS263" s="224"/>
      <c r="AT263" s="224"/>
      <c r="AU263" s="224"/>
      <c r="AV263" s="224"/>
      <c r="AW263" s="224"/>
      <c r="AX263" s="224"/>
      <c r="AY263" s="224"/>
      <c r="AZ263" s="284"/>
      <c r="BA263" s="284"/>
      <c r="BB263" s="284"/>
      <c r="BC263" s="284"/>
      <c r="BD263" s="284"/>
      <c r="BE263" s="284"/>
      <c r="BF263" s="284"/>
      <c r="BG263" s="284"/>
      <c r="BH263" s="284"/>
      <c r="BI263" s="284"/>
      <c r="BJ263" s="284"/>
      <c r="BK263" s="284"/>
    </row>
    <row r="264" ht="14.25" customHeight="1">
      <c r="A264" s="219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5"/>
      <c r="AA264" s="225"/>
      <c r="AB264" s="225"/>
      <c r="AC264" s="225"/>
      <c r="AD264" s="225"/>
      <c r="AE264" s="225"/>
      <c r="AF264" s="225"/>
      <c r="AG264" s="220"/>
      <c r="AH264" s="220"/>
      <c r="AI264" s="220"/>
      <c r="AJ264" s="220"/>
      <c r="AK264" s="220"/>
      <c r="AL264" s="220"/>
      <c r="AM264" s="220"/>
      <c r="AN264" s="220"/>
      <c r="AO264" s="220"/>
      <c r="AP264" s="220"/>
      <c r="AQ264" s="224"/>
      <c r="AR264" s="224"/>
      <c r="AS264" s="224"/>
      <c r="AT264" s="224"/>
      <c r="AU264" s="224"/>
      <c r="AV264" s="224"/>
      <c r="AW264" s="224"/>
      <c r="AX264" s="224"/>
      <c r="AY264" s="224"/>
      <c r="AZ264" s="284"/>
      <c r="BA264" s="284"/>
      <c r="BB264" s="284"/>
      <c r="BC264" s="284"/>
      <c r="BD264" s="284"/>
      <c r="BE264" s="284"/>
      <c r="BF264" s="284"/>
      <c r="BG264" s="284"/>
      <c r="BH264" s="284"/>
      <c r="BI264" s="284"/>
      <c r="BJ264" s="284"/>
      <c r="BK264" s="284"/>
    </row>
    <row r="265" ht="14.25" customHeight="1">
      <c r="A265" s="219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5"/>
      <c r="AA265" s="225"/>
      <c r="AB265" s="225"/>
      <c r="AC265" s="225"/>
      <c r="AD265" s="225"/>
      <c r="AE265" s="225"/>
      <c r="AF265" s="225"/>
      <c r="AG265" s="220"/>
      <c r="AH265" s="220"/>
      <c r="AI265" s="220"/>
      <c r="AJ265" s="220"/>
      <c r="AK265" s="220"/>
      <c r="AL265" s="220"/>
      <c r="AM265" s="220"/>
      <c r="AN265" s="220"/>
      <c r="AO265" s="220"/>
      <c r="AP265" s="220"/>
      <c r="AQ265" s="224"/>
      <c r="AR265" s="224"/>
      <c r="AS265" s="224"/>
      <c r="AT265" s="224"/>
      <c r="AU265" s="224"/>
      <c r="AV265" s="224"/>
      <c r="AW265" s="224"/>
      <c r="AX265" s="224"/>
      <c r="AY265" s="224"/>
      <c r="AZ265" s="284"/>
      <c r="BA265" s="284"/>
      <c r="BB265" s="284"/>
      <c r="BC265" s="284"/>
      <c r="BD265" s="284"/>
      <c r="BE265" s="284"/>
      <c r="BF265" s="284"/>
      <c r="BG265" s="284"/>
      <c r="BH265" s="284"/>
      <c r="BI265" s="284"/>
      <c r="BJ265" s="284"/>
      <c r="BK265" s="284"/>
    </row>
    <row r="266" ht="14.25" customHeight="1">
      <c r="A266" s="219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5"/>
      <c r="AA266" s="225"/>
      <c r="AB266" s="225"/>
      <c r="AC266" s="225"/>
      <c r="AD266" s="225"/>
      <c r="AE266" s="225"/>
      <c r="AF266" s="225"/>
      <c r="AG266" s="220"/>
      <c r="AH266" s="220"/>
      <c r="AI266" s="220"/>
      <c r="AJ266" s="220"/>
      <c r="AK266" s="220"/>
      <c r="AL266" s="220"/>
      <c r="AM266" s="220"/>
      <c r="AN266" s="220"/>
      <c r="AO266" s="220"/>
      <c r="AP266" s="220"/>
      <c r="AQ266" s="224"/>
      <c r="AR266" s="224"/>
      <c r="AS266" s="224"/>
      <c r="AT266" s="224"/>
      <c r="AU266" s="224"/>
      <c r="AV266" s="224"/>
      <c r="AW266" s="224"/>
      <c r="AX266" s="224"/>
      <c r="AY266" s="224"/>
      <c r="AZ266" s="284"/>
      <c r="BA266" s="284"/>
      <c r="BB266" s="284"/>
      <c r="BC266" s="284"/>
      <c r="BD266" s="284"/>
      <c r="BE266" s="284"/>
      <c r="BF266" s="284"/>
      <c r="BG266" s="284"/>
      <c r="BH266" s="284"/>
      <c r="BI266" s="284"/>
      <c r="BJ266" s="284"/>
      <c r="BK266" s="284"/>
    </row>
    <row r="267" ht="14.25" customHeight="1">
      <c r="A267" s="219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5"/>
      <c r="AA267" s="225"/>
      <c r="AB267" s="225"/>
      <c r="AC267" s="225"/>
      <c r="AD267" s="225"/>
      <c r="AE267" s="225"/>
      <c r="AF267" s="225"/>
      <c r="AG267" s="220"/>
      <c r="AH267" s="220"/>
      <c r="AI267" s="220"/>
      <c r="AJ267" s="220"/>
      <c r="AK267" s="220"/>
      <c r="AL267" s="220"/>
      <c r="AM267" s="220"/>
      <c r="AN267" s="220"/>
      <c r="AO267" s="220"/>
      <c r="AP267" s="220"/>
      <c r="AQ267" s="224"/>
      <c r="AR267" s="224"/>
      <c r="AS267" s="224"/>
      <c r="AT267" s="224"/>
      <c r="AU267" s="224"/>
      <c r="AV267" s="224"/>
      <c r="AW267" s="224"/>
      <c r="AX267" s="224"/>
      <c r="AY267" s="224"/>
      <c r="AZ267" s="284"/>
      <c r="BA267" s="284"/>
      <c r="BB267" s="284"/>
      <c r="BC267" s="284"/>
      <c r="BD267" s="284"/>
      <c r="BE267" s="284"/>
      <c r="BF267" s="284"/>
      <c r="BG267" s="284"/>
      <c r="BH267" s="284"/>
      <c r="BI267" s="284"/>
      <c r="BJ267" s="284"/>
      <c r="BK267" s="284"/>
    </row>
    <row r="268" ht="14.25" customHeight="1">
      <c r="A268" s="219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5"/>
      <c r="AA268" s="225"/>
      <c r="AB268" s="225"/>
      <c r="AC268" s="225"/>
      <c r="AD268" s="225"/>
      <c r="AE268" s="225"/>
      <c r="AF268" s="225"/>
      <c r="AG268" s="220"/>
      <c r="AH268" s="220"/>
      <c r="AI268" s="220"/>
      <c r="AJ268" s="220"/>
      <c r="AK268" s="220"/>
      <c r="AL268" s="220"/>
      <c r="AM268" s="220"/>
      <c r="AN268" s="220"/>
      <c r="AO268" s="220"/>
      <c r="AP268" s="220"/>
      <c r="AQ268" s="224"/>
      <c r="AR268" s="224"/>
      <c r="AS268" s="224"/>
      <c r="AT268" s="224"/>
      <c r="AU268" s="224"/>
      <c r="AV268" s="224"/>
      <c r="AW268" s="224"/>
      <c r="AX268" s="224"/>
      <c r="AY268" s="224"/>
      <c r="AZ268" s="284"/>
      <c r="BA268" s="284"/>
      <c r="BB268" s="284"/>
      <c r="BC268" s="284"/>
      <c r="BD268" s="284"/>
      <c r="BE268" s="284"/>
      <c r="BF268" s="284"/>
      <c r="BG268" s="284"/>
      <c r="BH268" s="284"/>
      <c r="BI268" s="284"/>
      <c r="BJ268" s="284"/>
      <c r="BK268" s="284"/>
    </row>
    <row r="269" ht="14.25" customHeight="1">
      <c r="A269" s="219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5"/>
      <c r="AA269" s="225"/>
      <c r="AB269" s="225"/>
      <c r="AC269" s="225"/>
      <c r="AD269" s="225"/>
      <c r="AE269" s="225"/>
      <c r="AF269" s="225"/>
      <c r="AG269" s="220"/>
      <c r="AH269" s="220"/>
      <c r="AI269" s="220"/>
      <c r="AJ269" s="220"/>
      <c r="AK269" s="220"/>
      <c r="AL269" s="220"/>
      <c r="AM269" s="220"/>
      <c r="AN269" s="220"/>
      <c r="AO269" s="220"/>
      <c r="AP269" s="220"/>
      <c r="AQ269" s="224"/>
      <c r="AR269" s="224"/>
      <c r="AS269" s="224"/>
      <c r="AT269" s="224"/>
      <c r="AU269" s="224"/>
      <c r="AV269" s="224"/>
      <c r="AW269" s="224"/>
      <c r="AX269" s="224"/>
      <c r="AY269" s="224"/>
      <c r="AZ269" s="284"/>
      <c r="BA269" s="284"/>
      <c r="BB269" s="284"/>
      <c r="BC269" s="284"/>
      <c r="BD269" s="284"/>
      <c r="BE269" s="284"/>
      <c r="BF269" s="284"/>
      <c r="BG269" s="284"/>
      <c r="BH269" s="284"/>
      <c r="BI269" s="284"/>
      <c r="BJ269" s="284"/>
      <c r="BK269" s="284"/>
    </row>
    <row r="270" ht="14.25" customHeight="1">
      <c r="A270" s="219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5"/>
      <c r="AA270" s="225"/>
      <c r="AB270" s="225"/>
      <c r="AC270" s="225"/>
      <c r="AD270" s="225"/>
      <c r="AE270" s="225"/>
      <c r="AF270" s="225"/>
      <c r="AG270" s="220"/>
      <c r="AH270" s="220"/>
      <c r="AI270" s="220"/>
      <c r="AJ270" s="220"/>
      <c r="AK270" s="220"/>
      <c r="AL270" s="220"/>
      <c r="AM270" s="220"/>
      <c r="AN270" s="220"/>
      <c r="AO270" s="220"/>
      <c r="AP270" s="220"/>
      <c r="AQ270" s="224"/>
      <c r="AR270" s="224"/>
      <c r="AS270" s="224"/>
      <c r="AT270" s="224"/>
      <c r="AU270" s="224"/>
      <c r="AV270" s="224"/>
      <c r="AW270" s="224"/>
      <c r="AX270" s="224"/>
      <c r="AY270" s="224"/>
      <c r="AZ270" s="284"/>
      <c r="BA270" s="284"/>
      <c r="BB270" s="284"/>
      <c r="BC270" s="284"/>
      <c r="BD270" s="284"/>
      <c r="BE270" s="284"/>
      <c r="BF270" s="284"/>
      <c r="BG270" s="284"/>
      <c r="BH270" s="284"/>
      <c r="BI270" s="284"/>
      <c r="BJ270" s="284"/>
      <c r="BK270" s="284"/>
    </row>
    <row r="271" ht="14.25" customHeight="1">
      <c r="A271" s="219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5"/>
      <c r="AA271" s="225"/>
      <c r="AB271" s="225"/>
      <c r="AC271" s="225"/>
      <c r="AD271" s="225"/>
      <c r="AE271" s="225"/>
      <c r="AF271" s="225"/>
      <c r="AG271" s="220"/>
      <c r="AH271" s="220"/>
      <c r="AI271" s="220"/>
      <c r="AJ271" s="220"/>
      <c r="AK271" s="220"/>
      <c r="AL271" s="220"/>
      <c r="AM271" s="220"/>
      <c r="AN271" s="220"/>
      <c r="AO271" s="220"/>
      <c r="AP271" s="220"/>
      <c r="AQ271" s="224"/>
      <c r="AR271" s="224"/>
      <c r="AS271" s="224"/>
      <c r="AT271" s="224"/>
      <c r="AU271" s="224"/>
      <c r="AV271" s="224"/>
      <c r="AW271" s="224"/>
      <c r="AX271" s="224"/>
      <c r="AY271" s="224"/>
      <c r="AZ271" s="284"/>
      <c r="BA271" s="284"/>
      <c r="BB271" s="284"/>
      <c r="BC271" s="284"/>
      <c r="BD271" s="284"/>
      <c r="BE271" s="284"/>
      <c r="BF271" s="284"/>
      <c r="BG271" s="284"/>
      <c r="BH271" s="284"/>
      <c r="BI271" s="284"/>
      <c r="BJ271" s="284"/>
      <c r="BK271" s="284"/>
    </row>
    <row r="272" ht="14.25" customHeight="1">
      <c r="A272" s="219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5"/>
      <c r="AA272" s="225"/>
      <c r="AB272" s="225"/>
      <c r="AC272" s="225"/>
      <c r="AD272" s="225"/>
      <c r="AE272" s="225"/>
      <c r="AF272" s="225"/>
      <c r="AG272" s="220"/>
      <c r="AH272" s="220"/>
      <c r="AI272" s="220"/>
      <c r="AJ272" s="220"/>
      <c r="AK272" s="220"/>
      <c r="AL272" s="220"/>
      <c r="AM272" s="220"/>
      <c r="AN272" s="220"/>
      <c r="AO272" s="220"/>
      <c r="AP272" s="220"/>
      <c r="AQ272" s="224"/>
      <c r="AR272" s="224"/>
      <c r="AS272" s="224"/>
      <c r="AT272" s="224"/>
      <c r="AU272" s="224"/>
      <c r="AV272" s="224"/>
      <c r="AW272" s="224"/>
      <c r="AX272" s="224"/>
      <c r="AY272" s="224"/>
      <c r="AZ272" s="284"/>
      <c r="BA272" s="284"/>
      <c r="BB272" s="284"/>
      <c r="BC272" s="284"/>
      <c r="BD272" s="284"/>
      <c r="BE272" s="284"/>
      <c r="BF272" s="284"/>
      <c r="BG272" s="284"/>
      <c r="BH272" s="284"/>
      <c r="BI272" s="284"/>
      <c r="BJ272" s="284"/>
      <c r="BK272" s="284"/>
    </row>
    <row r="273" ht="14.25" customHeight="1">
      <c r="A273" s="219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5"/>
      <c r="AA273" s="225"/>
      <c r="AB273" s="225"/>
      <c r="AC273" s="225"/>
      <c r="AD273" s="225"/>
      <c r="AE273" s="225"/>
      <c r="AF273" s="225"/>
      <c r="AG273" s="220"/>
      <c r="AH273" s="220"/>
      <c r="AI273" s="220"/>
      <c r="AJ273" s="220"/>
      <c r="AK273" s="220"/>
      <c r="AL273" s="220"/>
      <c r="AM273" s="220"/>
      <c r="AN273" s="220"/>
      <c r="AO273" s="220"/>
      <c r="AP273" s="220"/>
      <c r="AQ273" s="224"/>
      <c r="AR273" s="224"/>
      <c r="AS273" s="224"/>
      <c r="AT273" s="224"/>
      <c r="AU273" s="224"/>
      <c r="AV273" s="224"/>
      <c r="AW273" s="224"/>
      <c r="AX273" s="224"/>
      <c r="AY273" s="224"/>
      <c r="AZ273" s="284"/>
      <c r="BA273" s="284"/>
      <c r="BB273" s="284"/>
      <c r="BC273" s="284"/>
      <c r="BD273" s="284"/>
      <c r="BE273" s="284"/>
      <c r="BF273" s="284"/>
      <c r="BG273" s="284"/>
      <c r="BH273" s="284"/>
      <c r="BI273" s="284"/>
      <c r="BJ273" s="284"/>
      <c r="BK273" s="284"/>
    </row>
    <row r="274" ht="14.25" customHeight="1">
      <c r="A274" s="219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5"/>
      <c r="AA274" s="225"/>
      <c r="AB274" s="225"/>
      <c r="AC274" s="225"/>
      <c r="AD274" s="225"/>
      <c r="AE274" s="225"/>
      <c r="AF274" s="225"/>
      <c r="AG274" s="220"/>
      <c r="AH274" s="220"/>
      <c r="AI274" s="220"/>
      <c r="AJ274" s="220"/>
      <c r="AK274" s="220"/>
      <c r="AL274" s="220"/>
      <c r="AM274" s="220"/>
      <c r="AN274" s="220"/>
      <c r="AO274" s="220"/>
      <c r="AP274" s="220"/>
      <c r="AQ274" s="224"/>
      <c r="AR274" s="224"/>
      <c r="AS274" s="224"/>
      <c r="AT274" s="224"/>
      <c r="AU274" s="224"/>
      <c r="AV274" s="224"/>
      <c r="AW274" s="224"/>
      <c r="AX274" s="224"/>
      <c r="AY274" s="224"/>
      <c r="AZ274" s="284"/>
      <c r="BA274" s="284"/>
      <c r="BB274" s="284"/>
      <c r="BC274" s="284"/>
      <c r="BD274" s="284"/>
      <c r="BE274" s="284"/>
      <c r="BF274" s="284"/>
      <c r="BG274" s="284"/>
      <c r="BH274" s="284"/>
      <c r="BI274" s="284"/>
      <c r="BJ274" s="284"/>
      <c r="BK274" s="284"/>
    </row>
    <row r="275" ht="14.25" customHeight="1">
      <c r="A275" s="219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5"/>
      <c r="AA275" s="225"/>
      <c r="AB275" s="225"/>
      <c r="AC275" s="225"/>
      <c r="AD275" s="225"/>
      <c r="AE275" s="225"/>
      <c r="AF275" s="225"/>
      <c r="AG275" s="220"/>
      <c r="AH275" s="220"/>
      <c r="AI275" s="220"/>
      <c r="AJ275" s="220"/>
      <c r="AK275" s="220"/>
      <c r="AL275" s="220"/>
      <c r="AM275" s="220"/>
      <c r="AN275" s="220"/>
      <c r="AO275" s="220"/>
      <c r="AP275" s="220"/>
      <c r="AQ275" s="224"/>
      <c r="AR275" s="224"/>
      <c r="AS275" s="224"/>
      <c r="AT275" s="224"/>
      <c r="AU275" s="224"/>
      <c r="AV275" s="224"/>
      <c r="AW275" s="224"/>
      <c r="AX275" s="224"/>
      <c r="AY275" s="224"/>
      <c r="AZ275" s="284"/>
      <c r="BA275" s="284"/>
      <c r="BB275" s="284"/>
      <c r="BC275" s="284"/>
      <c r="BD275" s="284"/>
      <c r="BE275" s="284"/>
      <c r="BF275" s="284"/>
      <c r="BG275" s="284"/>
      <c r="BH275" s="284"/>
      <c r="BI275" s="284"/>
      <c r="BJ275" s="284"/>
      <c r="BK275" s="284"/>
    </row>
    <row r="276" ht="14.25" customHeight="1">
      <c r="A276" s="219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5"/>
      <c r="AA276" s="225"/>
      <c r="AB276" s="225"/>
      <c r="AC276" s="225"/>
      <c r="AD276" s="225"/>
      <c r="AE276" s="225"/>
      <c r="AF276" s="225"/>
      <c r="AG276" s="220"/>
      <c r="AH276" s="220"/>
      <c r="AI276" s="220"/>
      <c r="AJ276" s="220"/>
      <c r="AK276" s="220"/>
      <c r="AL276" s="220"/>
      <c r="AM276" s="220"/>
      <c r="AN276" s="220"/>
      <c r="AO276" s="220"/>
      <c r="AP276" s="220"/>
      <c r="AQ276" s="224"/>
      <c r="AR276" s="224"/>
      <c r="AS276" s="224"/>
      <c r="AT276" s="224"/>
      <c r="AU276" s="224"/>
      <c r="AV276" s="224"/>
      <c r="AW276" s="224"/>
      <c r="AX276" s="224"/>
      <c r="AY276" s="224"/>
      <c r="AZ276" s="284"/>
      <c r="BA276" s="284"/>
      <c r="BB276" s="284"/>
      <c r="BC276" s="284"/>
      <c r="BD276" s="284"/>
      <c r="BE276" s="284"/>
      <c r="BF276" s="284"/>
      <c r="BG276" s="284"/>
      <c r="BH276" s="284"/>
      <c r="BI276" s="284"/>
      <c r="BJ276" s="284"/>
      <c r="BK276" s="284"/>
    </row>
    <row r="277" ht="14.25" customHeight="1">
      <c r="A277" s="219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5"/>
      <c r="AA277" s="225"/>
      <c r="AB277" s="225"/>
      <c r="AC277" s="225"/>
      <c r="AD277" s="225"/>
      <c r="AE277" s="225"/>
      <c r="AF277" s="225"/>
      <c r="AG277" s="220"/>
      <c r="AH277" s="220"/>
      <c r="AI277" s="220"/>
      <c r="AJ277" s="220"/>
      <c r="AK277" s="220"/>
      <c r="AL277" s="220"/>
      <c r="AM277" s="220"/>
      <c r="AN277" s="220"/>
      <c r="AO277" s="220"/>
      <c r="AP277" s="220"/>
      <c r="AQ277" s="224"/>
      <c r="AR277" s="224"/>
      <c r="AS277" s="224"/>
      <c r="AT277" s="224"/>
      <c r="AU277" s="224"/>
      <c r="AV277" s="224"/>
      <c r="AW277" s="224"/>
      <c r="AX277" s="224"/>
      <c r="AY277" s="224"/>
      <c r="AZ277" s="284"/>
      <c r="BA277" s="284"/>
      <c r="BB277" s="284"/>
      <c r="BC277" s="284"/>
      <c r="BD277" s="284"/>
      <c r="BE277" s="284"/>
      <c r="BF277" s="284"/>
      <c r="BG277" s="284"/>
      <c r="BH277" s="284"/>
      <c r="BI277" s="284"/>
      <c r="BJ277" s="284"/>
      <c r="BK277" s="284"/>
    </row>
    <row r="278" ht="14.25" customHeight="1">
      <c r="A278" s="219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5"/>
      <c r="AA278" s="225"/>
      <c r="AB278" s="225"/>
      <c r="AC278" s="225"/>
      <c r="AD278" s="225"/>
      <c r="AE278" s="225"/>
      <c r="AF278" s="225"/>
      <c r="AG278" s="220"/>
      <c r="AH278" s="220"/>
      <c r="AI278" s="220"/>
      <c r="AJ278" s="220"/>
      <c r="AK278" s="220"/>
      <c r="AL278" s="220"/>
      <c r="AM278" s="220"/>
      <c r="AN278" s="220"/>
      <c r="AO278" s="220"/>
      <c r="AP278" s="220"/>
      <c r="AQ278" s="224"/>
      <c r="AR278" s="224"/>
      <c r="AS278" s="224"/>
      <c r="AT278" s="224"/>
      <c r="AU278" s="224"/>
      <c r="AV278" s="224"/>
      <c r="AW278" s="224"/>
      <c r="AX278" s="224"/>
      <c r="AY278" s="224"/>
      <c r="AZ278" s="284"/>
      <c r="BA278" s="284"/>
      <c r="BB278" s="284"/>
      <c r="BC278" s="284"/>
      <c r="BD278" s="284"/>
      <c r="BE278" s="284"/>
      <c r="BF278" s="284"/>
      <c r="BG278" s="284"/>
      <c r="BH278" s="284"/>
      <c r="BI278" s="284"/>
      <c r="BJ278" s="284"/>
      <c r="BK278" s="284"/>
    </row>
    <row r="279" ht="14.25" customHeight="1">
      <c r="A279" s="219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5"/>
      <c r="AA279" s="225"/>
      <c r="AB279" s="225"/>
      <c r="AC279" s="225"/>
      <c r="AD279" s="225"/>
      <c r="AE279" s="225"/>
      <c r="AF279" s="225"/>
      <c r="AG279" s="220"/>
      <c r="AH279" s="220"/>
      <c r="AI279" s="220"/>
      <c r="AJ279" s="220"/>
      <c r="AK279" s="220"/>
      <c r="AL279" s="220"/>
      <c r="AM279" s="220"/>
      <c r="AN279" s="220"/>
      <c r="AO279" s="220"/>
      <c r="AP279" s="220"/>
      <c r="AQ279" s="224"/>
      <c r="AR279" s="224"/>
      <c r="AS279" s="224"/>
      <c r="AT279" s="224"/>
      <c r="AU279" s="224"/>
      <c r="AV279" s="224"/>
      <c r="AW279" s="224"/>
      <c r="AX279" s="224"/>
      <c r="AY279" s="224"/>
      <c r="AZ279" s="284"/>
      <c r="BA279" s="284"/>
      <c r="BB279" s="284"/>
      <c r="BC279" s="284"/>
      <c r="BD279" s="284"/>
      <c r="BE279" s="284"/>
      <c r="BF279" s="284"/>
      <c r="BG279" s="284"/>
      <c r="BH279" s="284"/>
      <c r="BI279" s="284"/>
      <c r="BJ279" s="284"/>
      <c r="BK279" s="284"/>
    </row>
    <row r="280" ht="14.25" customHeight="1">
      <c r="A280" s="219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5"/>
      <c r="AA280" s="225"/>
      <c r="AB280" s="225"/>
      <c r="AC280" s="225"/>
      <c r="AD280" s="225"/>
      <c r="AE280" s="225"/>
      <c r="AF280" s="225"/>
      <c r="AG280" s="220"/>
      <c r="AH280" s="220"/>
      <c r="AI280" s="220"/>
      <c r="AJ280" s="220"/>
      <c r="AK280" s="220"/>
      <c r="AL280" s="220"/>
      <c r="AM280" s="220"/>
      <c r="AN280" s="220"/>
      <c r="AO280" s="220"/>
      <c r="AP280" s="220"/>
      <c r="AQ280" s="224"/>
      <c r="AR280" s="224"/>
      <c r="AS280" s="224"/>
      <c r="AT280" s="224"/>
      <c r="AU280" s="224"/>
      <c r="AV280" s="224"/>
      <c r="AW280" s="224"/>
      <c r="AX280" s="224"/>
      <c r="AY280" s="224"/>
      <c r="AZ280" s="284"/>
      <c r="BA280" s="284"/>
      <c r="BB280" s="284"/>
      <c r="BC280" s="284"/>
      <c r="BD280" s="284"/>
      <c r="BE280" s="284"/>
      <c r="BF280" s="284"/>
      <c r="BG280" s="284"/>
      <c r="BH280" s="284"/>
      <c r="BI280" s="284"/>
      <c r="BJ280" s="284"/>
      <c r="BK280" s="284"/>
    </row>
    <row r="281" ht="14.25" customHeight="1">
      <c r="A281" s="219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5"/>
      <c r="AA281" s="225"/>
      <c r="AB281" s="225"/>
      <c r="AC281" s="225"/>
      <c r="AD281" s="225"/>
      <c r="AE281" s="225"/>
      <c r="AF281" s="225"/>
      <c r="AG281" s="220"/>
      <c r="AH281" s="220"/>
      <c r="AI281" s="220"/>
      <c r="AJ281" s="220"/>
      <c r="AK281" s="220"/>
      <c r="AL281" s="220"/>
      <c r="AM281" s="220"/>
      <c r="AN281" s="220"/>
      <c r="AO281" s="220"/>
      <c r="AP281" s="220"/>
      <c r="AQ281" s="224"/>
      <c r="AR281" s="224"/>
      <c r="AS281" s="224"/>
      <c r="AT281" s="224"/>
      <c r="AU281" s="224"/>
      <c r="AV281" s="224"/>
      <c r="AW281" s="224"/>
      <c r="AX281" s="224"/>
      <c r="AY281" s="224"/>
      <c r="AZ281" s="284"/>
      <c r="BA281" s="284"/>
      <c r="BB281" s="284"/>
      <c r="BC281" s="284"/>
      <c r="BD281" s="284"/>
      <c r="BE281" s="284"/>
      <c r="BF281" s="284"/>
      <c r="BG281" s="284"/>
      <c r="BH281" s="284"/>
      <c r="BI281" s="284"/>
      <c r="BJ281" s="284"/>
      <c r="BK281" s="284"/>
    </row>
    <row r="282" ht="14.25" customHeight="1">
      <c r="A282" s="219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5"/>
      <c r="AA282" s="225"/>
      <c r="AB282" s="225"/>
      <c r="AC282" s="225"/>
      <c r="AD282" s="225"/>
      <c r="AE282" s="225"/>
      <c r="AF282" s="225"/>
      <c r="AG282" s="220"/>
      <c r="AH282" s="220"/>
      <c r="AI282" s="220"/>
      <c r="AJ282" s="220"/>
      <c r="AK282" s="220"/>
      <c r="AL282" s="220"/>
      <c r="AM282" s="220"/>
      <c r="AN282" s="220"/>
      <c r="AO282" s="220"/>
      <c r="AP282" s="220"/>
      <c r="AQ282" s="224"/>
      <c r="AR282" s="224"/>
      <c r="AS282" s="224"/>
      <c r="AT282" s="224"/>
      <c r="AU282" s="224"/>
      <c r="AV282" s="224"/>
      <c r="AW282" s="224"/>
      <c r="AX282" s="224"/>
      <c r="AY282" s="224"/>
      <c r="AZ282" s="284"/>
      <c r="BA282" s="284"/>
      <c r="BB282" s="284"/>
      <c r="BC282" s="284"/>
      <c r="BD282" s="284"/>
      <c r="BE282" s="284"/>
      <c r="BF282" s="284"/>
      <c r="BG282" s="284"/>
      <c r="BH282" s="284"/>
      <c r="BI282" s="284"/>
      <c r="BJ282" s="284"/>
      <c r="BK282" s="284"/>
    </row>
    <row r="283" ht="14.25" customHeight="1">
      <c r="A283" s="219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5"/>
      <c r="AA283" s="225"/>
      <c r="AB283" s="225"/>
      <c r="AC283" s="225"/>
      <c r="AD283" s="225"/>
      <c r="AE283" s="225"/>
      <c r="AF283" s="225"/>
      <c r="AG283" s="220"/>
      <c r="AH283" s="220"/>
      <c r="AI283" s="220"/>
      <c r="AJ283" s="220"/>
      <c r="AK283" s="220"/>
      <c r="AL283" s="220"/>
      <c r="AM283" s="220"/>
      <c r="AN283" s="220"/>
      <c r="AO283" s="220"/>
      <c r="AP283" s="220"/>
      <c r="AQ283" s="224"/>
      <c r="AR283" s="224"/>
      <c r="AS283" s="224"/>
      <c r="AT283" s="224"/>
      <c r="AU283" s="224"/>
      <c r="AV283" s="224"/>
      <c r="AW283" s="224"/>
      <c r="AX283" s="224"/>
      <c r="AY283" s="224"/>
      <c r="AZ283" s="284"/>
      <c r="BA283" s="284"/>
      <c r="BB283" s="284"/>
      <c r="BC283" s="284"/>
      <c r="BD283" s="284"/>
      <c r="BE283" s="284"/>
      <c r="BF283" s="284"/>
      <c r="BG283" s="284"/>
      <c r="BH283" s="284"/>
      <c r="BI283" s="284"/>
      <c r="BJ283" s="284"/>
      <c r="BK283" s="284"/>
    </row>
    <row r="284" ht="14.25" customHeight="1">
      <c r="A284" s="219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5"/>
      <c r="AA284" s="225"/>
      <c r="AB284" s="225"/>
      <c r="AC284" s="225"/>
      <c r="AD284" s="225"/>
      <c r="AE284" s="225"/>
      <c r="AF284" s="225"/>
      <c r="AG284" s="220"/>
      <c r="AH284" s="220"/>
      <c r="AI284" s="220"/>
      <c r="AJ284" s="220"/>
      <c r="AK284" s="220"/>
      <c r="AL284" s="220"/>
      <c r="AM284" s="220"/>
      <c r="AN284" s="220"/>
      <c r="AO284" s="220"/>
      <c r="AP284" s="220"/>
      <c r="AQ284" s="224"/>
      <c r="AR284" s="224"/>
      <c r="AS284" s="224"/>
      <c r="AT284" s="224"/>
      <c r="AU284" s="224"/>
      <c r="AV284" s="224"/>
      <c r="AW284" s="224"/>
      <c r="AX284" s="224"/>
      <c r="AY284" s="224"/>
      <c r="AZ284" s="284"/>
      <c r="BA284" s="284"/>
      <c r="BB284" s="284"/>
      <c r="BC284" s="284"/>
      <c r="BD284" s="284"/>
      <c r="BE284" s="284"/>
      <c r="BF284" s="284"/>
      <c r="BG284" s="284"/>
      <c r="BH284" s="284"/>
      <c r="BI284" s="284"/>
      <c r="BJ284" s="284"/>
      <c r="BK284" s="284"/>
    </row>
    <row r="285" ht="14.25" customHeight="1">
      <c r="A285" s="219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5"/>
      <c r="AA285" s="225"/>
      <c r="AB285" s="225"/>
      <c r="AC285" s="225"/>
      <c r="AD285" s="225"/>
      <c r="AE285" s="225"/>
      <c r="AF285" s="225"/>
      <c r="AG285" s="220"/>
      <c r="AH285" s="220"/>
      <c r="AI285" s="220"/>
      <c r="AJ285" s="220"/>
      <c r="AK285" s="220"/>
      <c r="AL285" s="220"/>
      <c r="AM285" s="220"/>
      <c r="AN285" s="220"/>
      <c r="AO285" s="220"/>
      <c r="AP285" s="220"/>
      <c r="AQ285" s="224"/>
      <c r="AR285" s="224"/>
      <c r="AS285" s="224"/>
      <c r="AT285" s="224"/>
      <c r="AU285" s="224"/>
      <c r="AV285" s="224"/>
      <c r="AW285" s="224"/>
      <c r="AX285" s="224"/>
      <c r="AY285" s="224"/>
      <c r="AZ285" s="284"/>
      <c r="BA285" s="284"/>
      <c r="BB285" s="284"/>
      <c r="BC285" s="284"/>
      <c r="BD285" s="284"/>
      <c r="BE285" s="284"/>
      <c r="BF285" s="284"/>
      <c r="BG285" s="284"/>
      <c r="BH285" s="284"/>
      <c r="BI285" s="284"/>
      <c r="BJ285" s="284"/>
      <c r="BK285" s="284"/>
    </row>
    <row r="286" ht="14.25" customHeight="1">
      <c r="A286" s="219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5"/>
      <c r="AA286" s="225"/>
      <c r="AB286" s="225"/>
      <c r="AC286" s="225"/>
      <c r="AD286" s="225"/>
      <c r="AE286" s="225"/>
      <c r="AF286" s="225"/>
      <c r="AG286" s="220"/>
      <c r="AH286" s="220"/>
      <c r="AI286" s="220"/>
      <c r="AJ286" s="220"/>
      <c r="AK286" s="220"/>
      <c r="AL286" s="220"/>
      <c r="AM286" s="220"/>
      <c r="AN286" s="220"/>
      <c r="AO286" s="220"/>
      <c r="AP286" s="220"/>
      <c r="AQ286" s="224"/>
      <c r="AR286" s="224"/>
      <c r="AS286" s="224"/>
      <c r="AT286" s="224"/>
      <c r="AU286" s="224"/>
      <c r="AV286" s="224"/>
      <c r="AW286" s="224"/>
      <c r="AX286" s="224"/>
      <c r="AY286" s="224"/>
      <c r="AZ286" s="284"/>
      <c r="BA286" s="284"/>
      <c r="BB286" s="284"/>
      <c r="BC286" s="284"/>
      <c r="BD286" s="284"/>
      <c r="BE286" s="284"/>
      <c r="BF286" s="284"/>
      <c r="BG286" s="284"/>
      <c r="BH286" s="284"/>
      <c r="BI286" s="284"/>
      <c r="BJ286" s="284"/>
      <c r="BK286" s="284"/>
    </row>
    <row r="287" ht="14.25" customHeight="1">
      <c r="A287" s="219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5"/>
      <c r="AA287" s="225"/>
      <c r="AB287" s="225"/>
      <c r="AC287" s="225"/>
      <c r="AD287" s="225"/>
      <c r="AE287" s="225"/>
      <c r="AF287" s="225"/>
      <c r="AG287" s="220"/>
      <c r="AH287" s="220"/>
      <c r="AI287" s="220"/>
      <c r="AJ287" s="220"/>
      <c r="AK287" s="220"/>
      <c r="AL287" s="220"/>
      <c r="AM287" s="220"/>
      <c r="AN287" s="220"/>
      <c r="AO287" s="220"/>
      <c r="AP287" s="220"/>
      <c r="AQ287" s="224"/>
      <c r="AR287" s="224"/>
      <c r="AS287" s="224"/>
      <c r="AT287" s="224"/>
      <c r="AU287" s="224"/>
      <c r="AV287" s="224"/>
      <c r="AW287" s="224"/>
      <c r="AX287" s="224"/>
      <c r="AY287" s="224"/>
      <c r="AZ287" s="284"/>
      <c r="BA287" s="284"/>
      <c r="BB287" s="284"/>
      <c r="BC287" s="284"/>
      <c r="BD287" s="284"/>
      <c r="BE287" s="284"/>
      <c r="BF287" s="284"/>
      <c r="BG287" s="284"/>
      <c r="BH287" s="284"/>
      <c r="BI287" s="284"/>
      <c r="BJ287" s="284"/>
      <c r="BK287" s="284"/>
    </row>
    <row r="288" ht="14.25" customHeight="1">
      <c r="A288" s="219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5"/>
      <c r="AA288" s="225"/>
      <c r="AB288" s="225"/>
      <c r="AC288" s="225"/>
      <c r="AD288" s="225"/>
      <c r="AE288" s="225"/>
      <c r="AF288" s="225"/>
      <c r="AG288" s="220"/>
      <c r="AH288" s="220"/>
      <c r="AI288" s="220"/>
      <c r="AJ288" s="220"/>
      <c r="AK288" s="220"/>
      <c r="AL288" s="220"/>
      <c r="AM288" s="220"/>
      <c r="AN288" s="220"/>
      <c r="AO288" s="220"/>
      <c r="AP288" s="220"/>
      <c r="AQ288" s="224"/>
      <c r="AR288" s="224"/>
      <c r="AS288" s="224"/>
      <c r="AT288" s="224"/>
      <c r="AU288" s="224"/>
      <c r="AV288" s="224"/>
      <c r="AW288" s="224"/>
      <c r="AX288" s="224"/>
      <c r="AY288" s="224"/>
      <c r="AZ288" s="284"/>
      <c r="BA288" s="284"/>
      <c r="BB288" s="284"/>
      <c r="BC288" s="284"/>
      <c r="BD288" s="284"/>
      <c r="BE288" s="284"/>
      <c r="BF288" s="284"/>
      <c r="BG288" s="284"/>
      <c r="BH288" s="284"/>
      <c r="BI288" s="284"/>
      <c r="BJ288" s="284"/>
      <c r="BK288" s="284"/>
    </row>
    <row r="289" ht="14.25" customHeight="1">
      <c r="A289" s="219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5"/>
      <c r="AA289" s="225"/>
      <c r="AB289" s="225"/>
      <c r="AC289" s="225"/>
      <c r="AD289" s="225"/>
      <c r="AE289" s="225"/>
      <c r="AF289" s="225"/>
      <c r="AG289" s="220"/>
      <c r="AH289" s="220"/>
      <c r="AI289" s="220"/>
      <c r="AJ289" s="220"/>
      <c r="AK289" s="220"/>
      <c r="AL289" s="220"/>
      <c r="AM289" s="220"/>
      <c r="AN289" s="220"/>
      <c r="AO289" s="220"/>
      <c r="AP289" s="220"/>
      <c r="AQ289" s="224"/>
      <c r="AR289" s="224"/>
      <c r="AS289" s="224"/>
      <c r="AT289" s="224"/>
      <c r="AU289" s="224"/>
      <c r="AV289" s="224"/>
      <c r="AW289" s="224"/>
      <c r="AX289" s="224"/>
      <c r="AY289" s="224"/>
      <c r="AZ289" s="284"/>
      <c r="BA289" s="284"/>
      <c r="BB289" s="284"/>
      <c r="BC289" s="284"/>
      <c r="BD289" s="284"/>
      <c r="BE289" s="284"/>
      <c r="BF289" s="284"/>
      <c r="BG289" s="284"/>
      <c r="BH289" s="284"/>
      <c r="BI289" s="284"/>
      <c r="BJ289" s="284"/>
      <c r="BK289" s="284"/>
    </row>
    <row r="290" ht="14.25" customHeight="1">
      <c r="A290" s="219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5"/>
      <c r="AA290" s="225"/>
      <c r="AB290" s="225"/>
      <c r="AC290" s="225"/>
      <c r="AD290" s="225"/>
      <c r="AE290" s="225"/>
      <c r="AF290" s="225"/>
      <c r="AG290" s="220"/>
      <c r="AH290" s="220"/>
      <c r="AI290" s="220"/>
      <c r="AJ290" s="220"/>
      <c r="AK290" s="220"/>
      <c r="AL290" s="220"/>
      <c r="AM290" s="220"/>
      <c r="AN290" s="220"/>
      <c r="AO290" s="220"/>
      <c r="AP290" s="220"/>
      <c r="AQ290" s="224"/>
      <c r="AR290" s="224"/>
      <c r="AS290" s="224"/>
      <c r="AT290" s="224"/>
      <c r="AU290" s="224"/>
      <c r="AV290" s="224"/>
      <c r="AW290" s="224"/>
      <c r="AX290" s="224"/>
      <c r="AY290" s="224"/>
      <c r="AZ290" s="284"/>
      <c r="BA290" s="284"/>
      <c r="BB290" s="284"/>
      <c r="BC290" s="284"/>
      <c r="BD290" s="284"/>
      <c r="BE290" s="284"/>
      <c r="BF290" s="284"/>
      <c r="BG290" s="284"/>
      <c r="BH290" s="284"/>
      <c r="BI290" s="284"/>
      <c r="BJ290" s="284"/>
      <c r="BK290" s="284"/>
    </row>
    <row r="291" ht="14.25" customHeight="1">
      <c r="A291" s="219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5"/>
      <c r="AA291" s="225"/>
      <c r="AB291" s="225"/>
      <c r="AC291" s="225"/>
      <c r="AD291" s="225"/>
      <c r="AE291" s="225"/>
      <c r="AF291" s="225"/>
      <c r="AG291" s="220"/>
      <c r="AH291" s="220"/>
      <c r="AI291" s="220"/>
      <c r="AJ291" s="220"/>
      <c r="AK291" s="220"/>
      <c r="AL291" s="220"/>
      <c r="AM291" s="220"/>
      <c r="AN291" s="220"/>
      <c r="AO291" s="220"/>
      <c r="AP291" s="220"/>
      <c r="AQ291" s="224"/>
      <c r="AR291" s="224"/>
      <c r="AS291" s="224"/>
      <c r="AT291" s="224"/>
      <c r="AU291" s="224"/>
      <c r="AV291" s="224"/>
      <c r="AW291" s="224"/>
      <c r="AX291" s="224"/>
      <c r="AY291" s="224"/>
      <c r="AZ291" s="284"/>
      <c r="BA291" s="284"/>
      <c r="BB291" s="284"/>
      <c r="BC291" s="284"/>
      <c r="BD291" s="284"/>
      <c r="BE291" s="284"/>
      <c r="BF291" s="284"/>
      <c r="BG291" s="284"/>
      <c r="BH291" s="284"/>
      <c r="BI291" s="284"/>
      <c r="BJ291" s="284"/>
      <c r="BK291" s="284"/>
    </row>
    <row r="292" ht="14.25" customHeight="1">
      <c r="A292" s="219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5"/>
      <c r="AA292" s="225"/>
      <c r="AB292" s="225"/>
      <c r="AC292" s="225"/>
      <c r="AD292" s="225"/>
      <c r="AE292" s="225"/>
      <c r="AF292" s="225"/>
      <c r="AG292" s="220"/>
      <c r="AH292" s="220"/>
      <c r="AI292" s="220"/>
      <c r="AJ292" s="220"/>
      <c r="AK292" s="220"/>
      <c r="AL292" s="220"/>
      <c r="AM292" s="220"/>
      <c r="AN292" s="220"/>
      <c r="AO292" s="220"/>
      <c r="AP292" s="220"/>
      <c r="AQ292" s="224"/>
      <c r="AR292" s="224"/>
      <c r="AS292" s="224"/>
      <c r="AT292" s="224"/>
      <c r="AU292" s="224"/>
      <c r="AV292" s="224"/>
      <c r="AW292" s="224"/>
      <c r="AX292" s="224"/>
      <c r="AY292" s="224"/>
      <c r="AZ292" s="284"/>
      <c r="BA292" s="284"/>
      <c r="BB292" s="284"/>
      <c r="BC292" s="284"/>
      <c r="BD292" s="284"/>
      <c r="BE292" s="284"/>
      <c r="BF292" s="284"/>
      <c r="BG292" s="284"/>
      <c r="BH292" s="284"/>
      <c r="BI292" s="284"/>
      <c r="BJ292" s="284"/>
      <c r="BK292" s="284"/>
    </row>
    <row r="293" ht="14.25" customHeight="1">
      <c r="A293" s="219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5"/>
      <c r="AA293" s="225"/>
      <c r="AB293" s="225"/>
      <c r="AC293" s="225"/>
      <c r="AD293" s="225"/>
      <c r="AE293" s="225"/>
      <c r="AF293" s="225"/>
      <c r="AG293" s="220"/>
      <c r="AH293" s="220"/>
      <c r="AI293" s="220"/>
      <c r="AJ293" s="220"/>
      <c r="AK293" s="220"/>
      <c r="AL293" s="220"/>
      <c r="AM293" s="220"/>
      <c r="AN293" s="220"/>
      <c r="AO293" s="220"/>
      <c r="AP293" s="220"/>
      <c r="AQ293" s="224"/>
      <c r="AR293" s="224"/>
      <c r="AS293" s="224"/>
      <c r="AT293" s="224"/>
      <c r="AU293" s="224"/>
      <c r="AV293" s="224"/>
      <c r="AW293" s="224"/>
      <c r="AX293" s="224"/>
      <c r="AY293" s="224"/>
      <c r="AZ293" s="284"/>
      <c r="BA293" s="284"/>
      <c r="BB293" s="284"/>
      <c r="BC293" s="284"/>
      <c r="BD293" s="284"/>
      <c r="BE293" s="284"/>
      <c r="BF293" s="284"/>
      <c r="BG293" s="284"/>
      <c r="BH293" s="284"/>
      <c r="BI293" s="284"/>
      <c r="BJ293" s="284"/>
      <c r="BK293" s="284"/>
    </row>
    <row r="294" ht="14.25" customHeight="1">
      <c r="A294" s="219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5"/>
      <c r="AA294" s="225"/>
      <c r="AB294" s="225"/>
      <c r="AC294" s="225"/>
      <c r="AD294" s="225"/>
      <c r="AE294" s="225"/>
      <c r="AF294" s="225"/>
      <c r="AG294" s="220"/>
      <c r="AH294" s="220"/>
      <c r="AI294" s="220"/>
      <c r="AJ294" s="220"/>
      <c r="AK294" s="220"/>
      <c r="AL294" s="220"/>
      <c r="AM294" s="220"/>
      <c r="AN294" s="220"/>
      <c r="AO294" s="220"/>
      <c r="AP294" s="220"/>
      <c r="AQ294" s="224"/>
      <c r="AR294" s="224"/>
      <c r="AS294" s="224"/>
      <c r="AT294" s="224"/>
      <c r="AU294" s="224"/>
      <c r="AV294" s="224"/>
      <c r="AW294" s="224"/>
      <c r="AX294" s="224"/>
      <c r="AY294" s="224"/>
      <c r="AZ294" s="284"/>
      <c r="BA294" s="284"/>
      <c r="BB294" s="284"/>
      <c r="BC294" s="284"/>
      <c r="BD294" s="284"/>
      <c r="BE294" s="284"/>
      <c r="BF294" s="284"/>
      <c r="BG294" s="284"/>
      <c r="BH294" s="284"/>
      <c r="BI294" s="284"/>
      <c r="BJ294" s="284"/>
      <c r="BK294" s="284"/>
    </row>
    <row r="295" ht="14.25" customHeight="1">
      <c r="A295" s="219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5"/>
      <c r="AA295" s="225"/>
      <c r="AB295" s="225"/>
      <c r="AC295" s="225"/>
      <c r="AD295" s="225"/>
      <c r="AE295" s="225"/>
      <c r="AF295" s="225"/>
      <c r="AG295" s="220"/>
      <c r="AH295" s="220"/>
      <c r="AI295" s="220"/>
      <c r="AJ295" s="220"/>
      <c r="AK295" s="220"/>
      <c r="AL295" s="220"/>
      <c r="AM295" s="220"/>
      <c r="AN295" s="220"/>
      <c r="AO295" s="220"/>
      <c r="AP295" s="220"/>
      <c r="AQ295" s="224"/>
      <c r="AR295" s="224"/>
      <c r="AS295" s="224"/>
      <c r="AT295" s="224"/>
      <c r="AU295" s="224"/>
      <c r="AV295" s="224"/>
      <c r="AW295" s="224"/>
      <c r="AX295" s="224"/>
      <c r="AY295" s="224"/>
      <c r="AZ295" s="284"/>
      <c r="BA295" s="284"/>
      <c r="BB295" s="284"/>
      <c r="BC295" s="284"/>
      <c r="BD295" s="284"/>
      <c r="BE295" s="284"/>
      <c r="BF295" s="284"/>
      <c r="BG295" s="284"/>
      <c r="BH295" s="284"/>
      <c r="BI295" s="284"/>
      <c r="BJ295" s="284"/>
      <c r="BK295" s="284"/>
    </row>
    <row r="296" ht="14.25" customHeight="1">
      <c r="A296" s="219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5"/>
      <c r="AA296" s="225"/>
      <c r="AB296" s="225"/>
      <c r="AC296" s="225"/>
      <c r="AD296" s="225"/>
      <c r="AE296" s="225"/>
      <c r="AF296" s="225"/>
      <c r="AG296" s="220"/>
      <c r="AH296" s="220"/>
      <c r="AI296" s="220"/>
      <c r="AJ296" s="220"/>
      <c r="AK296" s="220"/>
      <c r="AL296" s="220"/>
      <c r="AM296" s="220"/>
      <c r="AN296" s="220"/>
      <c r="AO296" s="220"/>
      <c r="AP296" s="220"/>
      <c r="AQ296" s="224"/>
      <c r="AR296" s="224"/>
      <c r="AS296" s="224"/>
      <c r="AT296" s="224"/>
      <c r="AU296" s="224"/>
      <c r="AV296" s="224"/>
      <c r="AW296" s="224"/>
      <c r="AX296" s="224"/>
      <c r="AY296" s="224"/>
      <c r="AZ296" s="284"/>
      <c r="BA296" s="284"/>
      <c r="BB296" s="284"/>
      <c r="BC296" s="284"/>
      <c r="BD296" s="284"/>
      <c r="BE296" s="284"/>
      <c r="BF296" s="284"/>
      <c r="BG296" s="284"/>
      <c r="BH296" s="284"/>
      <c r="BI296" s="284"/>
      <c r="BJ296" s="284"/>
      <c r="BK296" s="284"/>
    </row>
    <row r="297" ht="14.25" customHeight="1">
      <c r="A297" s="219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5"/>
      <c r="AA297" s="225"/>
      <c r="AB297" s="225"/>
      <c r="AC297" s="225"/>
      <c r="AD297" s="225"/>
      <c r="AE297" s="225"/>
      <c r="AF297" s="225"/>
      <c r="AG297" s="220"/>
      <c r="AH297" s="220"/>
      <c r="AI297" s="220"/>
      <c r="AJ297" s="220"/>
      <c r="AK297" s="220"/>
      <c r="AL297" s="220"/>
      <c r="AM297" s="220"/>
      <c r="AN297" s="220"/>
      <c r="AO297" s="220"/>
      <c r="AP297" s="220"/>
      <c r="AQ297" s="224"/>
      <c r="AR297" s="224"/>
      <c r="AS297" s="224"/>
      <c r="AT297" s="224"/>
      <c r="AU297" s="224"/>
      <c r="AV297" s="224"/>
      <c r="AW297" s="224"/>
      <c r="AX297" s="224"/>
      <c r="AY297" s="224"/>
      <c r="AZ297" s="284"/>
      <c r="BA297" s="284"/>
      <c r="BB297" s="284"/>
      <c r="BC297" s="284"/>
      <c r="BD297" s="284"/>
      <c r="BE297" s="284"/>
      <c r="BF297" s="284"/>
      <c r="BG297" s="284"/>
      <c r="BH297" s="284"/>
      <c r="BI297" s="284"/>
      <c r="BJ297" s="284"/>
      <c r="BK297" s="284"/>
    </row>
    <row r="298" ht="14.25" customHeight="1">
      <c r="A298" s="219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5"/>
      <c r="AA298" s="225"/>
      <c r="AB298" s="225"/>
      <c r="AC298" s="225"/>
      <c r="AD298" s="225"/>
      <c r="AE298" s="225"/>
      <c r="AF298" s="225"/>
      <c r="AG298" s="220"/>
      <c r="AH298" s="220"/>
      <c r="AI298" s="220"/>
      <c r="AJ298" s="220"/>
      <c r="AK298" s="220"/>
      <c r="AL298" s="220"/>
      <c r="AM298" s="220"/>
      <c r="AN298" s="220"/>
      <c r="AO298" s="220"/>
      <c r="AP298" s="220"/>
      <c r="AQ298" s="224"/>
      <c r="AR298" s="224"/>
      <c r="AS298" s="224"/>
      <c r="AT298" s="224"/>
      <c r="AU298" s="224"/>
      <c r="AV298" s="224"/>
      <c r="AW298" s="224"/>
      <c r="AX298" s="224"/>
      <c r="AY298" s="224"/>
      <c r="AZ298" s="284"/>
      <c r="BA298" s="284"/>
      <c r="BB298" s="284"/>
      <c r="BC298" s="284"/>
      <c r="BD298" s="284"/>
      <c r="BE298" s="284"/>
      <c r="BF298" s="284"/>
      <c r="BG298" s="284"/>
      <c r="BH298" s="284"/>
      <c r="BI298" s="284"/>
      <c r="BJ298" s="284"/>
      <c r="BK298" s="284"/>
    </row>
    <row r="299" ht="14.25" customHeight="1">
      <c r="A299" s="219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5"/>
      <c r="AA299" s="225"/>
      <c r="AB299" s="225"/>
      <c r="AC299" s="225"/>
      <c r="AD299" s="225"/>
      <c r="AE299" s="225"/>
      <c r="AF299" s="225"/>
      <c r="AG299" s="220"/>
      <c r="AH299" s="220"/>
      <c r="AI299" s="220"/>
      <c r="AJ299" s="220"/>
      <c r="AK299" s="220"/>
      <c r="AL299" s="220"/>
      <c r="AM299" s="220"/>
      <c r="AN299" s="220"/>
      <c r="AO299" s="220"/>
      <c r="AP299" s="220"/>
      <c r="AQ299" s="224"/>
      <c r="AR299" s="224"/>
      <c r="AS299" s="224"/>
      <c r="AT299" s="224"/>
      <c r="AU299" s="224"/>
      <c r="AV299" s="224"/>
      <c r="AW299" s="224"/>
      <c r="AX299" s="224"/>
      <c r="AY299" s="224"/>
      <c r="AZ299" s="284"/>
      <c r="BA299" s="284"/>
      <c r="BB299" s="284"/>
      <c r="BC299" s="284"/>
      <c r="BD299" s="284"/>
      <c r="BE299" s="284"/>
      <c r="BF299" s="284"/>
      <c r="BG299" s="284"/>
      <c r="BH299" s="284"/>
      <c r="BI299" s="284"/>
      <c r="BJ299" s="284"/>
      <c r="BK299" s="284"/>
    </row>
    <row r="300" ht="14.25" customHeight="1">
      <c r="A300" s="219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5"/>
      <c r="AA300" s="225"/>
      <c r="AB300" s="225"/>
      <c r="AC300" s="225"/>
      <c r="AD300" s="225"/>
      <c r="AE300" s="225"/>
      <c r="AF300" s="225"/>
      <c r="AG300" s="220"/>
      <c r="AH300" s="220"/>
      <c r="AI300" s="220"/>
      <c r="AJ300" s="220"/>
      <c r="AK300" s="220"/>
      <c r="AL300" s="220"/>
      <c r="AM300" s="220"/>
      <c r="AN300" s="220"/>
      <c r="AO300" s="220"/>
      <c r="AP300" s="220"/>
      <c r="AQ300" s="224"/>
      <c r="AR300" s="224"/>
      <c r="AS300" s="224"/>
      <c r="AT300" s="224"/>
      <c r="AU300" s="224"/>
      <c r="AV300" s="224"/>
      <c r="AW300" s="224"/>
      <c r="AX300" s="224"/>
      <c r="AY300" s="224"/>
      <c r="AZ300" s="284"/>
      <c r="BA300" s="284"/>
      <c r="BB300" s="284"/>
      <c r="BC300" s="284"/>
      <c r="BD300" s="284"/>
      <c r="BE300" s="284"/>
      <c r="BF300" s="284"/>
      <c r="BG300" s="284"/>
      <c r="BH300" s="284"/>
      <c r="BI300" s="284"/>
      <c r="BJ300" s="284"/>
      <c r="BK300" s="284"/>
    </row>
    <row r="301" ht="14.25" customHeight="1">
      <c r="A301" s="219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5"/>
      <c r="AA301" s="225"/>
      <c r="AB301" s="225"/>
      <c r="AC301" s="225"/>
      <c r="AD301" s="225"/>
      <c r="AE301" s="225"/>
      <c r="AF301" s="225"/>
      <c r="AG301" s="220"/>
      <c r="AH301" s="220"/>
      <c r="AI301" s="220"/>
      <c r="AJ301" s="220"/>
      <c r="AK301" s="220"/>
      <c r="AL301" s="220"/>
      <c r="AM301" s="220"/>
      <c r="AN301" s="220"/>
      <c r="AO301" s="220"/>
      <c r="AP301" s="220"/>
      <c r="AQ301" s="224"/>
      <c r="AR301" s="224"/>
      <c r="AS301" s="224"/>
      <c r="AT301" s="224"/>
      <c r="AU301" s="224"/>
      <c r="AV301" s="224"/>
      <c r="AW301" s="224"/>
      <c r="AX301" s="224"/>
      <c r="AY301" s="224"/>
      <c r="AZ301" s="284"/>
      <c r="BA301" s="284"/>
      <c r="BB301" s="284"/>
      <c r="BC301" s="284"/>
      <c r="BD301" s="284"/>
      <c r="BE301" s="284"/>
      <c r="BF301" s="284"/>
      <c r="BG301" s="284"/>
      <c r="BH301" s="284"/>
      <c r="BI301" s="284"/>
      <c r="BJ301" s="284"/>
      <c r="BK301" s="284"/>
    </row>
    <row r="302" ht="14.25" customHeight="1">
      <c r="A302" s="219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5"/>
      <c r="AA302" s="225"/>
      <c r="AB302" s="225"/>
      <c r="AC302" s="225"/>
      <c r="AD302" s="225"/>
      <c r="AE302" s="225"/>
      <c r="AF302" s="225"/>
      <c r="AG302" s="220"/>
      <c r="AH302" s="220"/>
      <c r="AI302" s="220"/>
      <c r="AJ302" s="220"/>
      <c r="AK302" s="220"/>
      <c r="AL302" s="220"/>
      <c r="AM302" s="220"/>
      <c r="AN302" s="220"/>
      <c r="AO302" s="220"/>
      <c r="AP302" s="220"/>
      <c r="AQ302" s="224"/>
      <c r="AR302" s="224"/>
      <c r="AS302" s="224"/>
      <c r="AT302" s="224"/>
      <c r="AU302" s="224"/>
      <c r="AV302" s="224"/>
      <c r="AW302" s="224"/>
      <c r="AX302" s="224"/>
      <c r="AY302" s="224"/>
      <c r="AZ302" s="284"/>
      <c r="BA302" s="284"/>
      <c r="BB302" s="284"/>
      <c r="BC302" s="284"/>
      <c r="BD302" s="284"/>
      <c r="BE302" s="284"/>
      <c r="BF302" s="284"/>
      <c r="BG302" s="284"/>
      <c r="BH302" s="284"/>
      <c r="BI302" s="284"/>
      <c r="BJ302" s="284"/>
      <c r="BK302" s="284"/>
    </row>
    <row r="303" ht="14.25" customHeight="1">
      <c r="A303" s="219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5"/>
      <c r="AA303" s="225"/>
      <c r="AB303" s="225"/>
      <c r="AC303" s="225"/>
      <c r="AD303" s="225"/>
      <c r="AE303" s="225"/>
      <c r="AF303" s="225"/>
      <c r="AG303" s="220"/>
      <c r="AH303" s="220"/>
      <c r="AI303" s="220"/>
      <c r="AJ303" s="220"/>
      <c r="AK303" s="220"/>
      <c r="AL303" s="220"/>
      <c r="AM303" s="220"/>
      <c r="AN303" s="220"/>
      <c r="AO303" s="220"/>
      <c r="AP303" s="220"/>
      <c r="AQ303" s="224"/>
      <c r="AR303" s="224"/>
      <c r="AS303" s="224"/>
      <c r="AT303" s="224"/>
      <c r="AU303" s="224"/>
      <c r="AV303" s="224"/>
      <c r="AW303" s="224"/>
      <c r="AX303" s="224"/>
      <c r="AY303" s="224"/>
      <c r="AZ303" s="284"/>
      <c r="BA303" s="284"/>
      <c r="BB303" s="284"/>
      <c r="BC303" s="284"/>
      <c r="BD303" s="284"/>
      <c r="BE303" s="284"/>
      <c r="BF303" s="284"/>
      <c r="BG303" s="284"/>
      <c r="BH303" s="284"/>
      <c r="BI303" s="284"/>
      <c r="BJ303" s="284"/>
      <c r="BK303" s="284"/>
    </row>
    <row r="304" ht="14.25" customHeight="1">
      <c r="A304" s="219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5"/>
      <c r="AA304" s="225"/>
      <c r="AB304" s="225"/>
      <c r="AC304" s="225"/>
      <c r="AD304" s="225"/>
      <c r="AE304" s="225"/>
      <c r="AF304" s="225"/>
      <c r="AG304" s="220"/>
      <c r="AH304" s="220"/>
      <c r="AI304" s="220"/>
      <c r="AJ304" s="220"/>
      <c r="AK304" s="220"/>
      <c r="AL304" s="220"/>
      <c r="AM304" s="220"/>
      <c r="AN304" s="220"/>
      <c r="AO304" s="220"/>
      <c r="AP304" s="220"/>
      <c r="AQ304" s="224"/>
      <c r="AR304" s="224"/>
      <c r="AS304" s="224"/>
      <c r="AT304" s="224"/>
      <c r="AU304" s="224"/>
      <c r="AV304" s="224"/>
      <c r="AW304" s="224"/>
      <c r="AX304" s="224"/>
      <c r="AY304" s="224"/>
      <c r="AZ304" s="284"/>
      <c r="BA304" s="284"/>
      <c r="BB304" s="284"/>
      <c r="BC304" s="284"/>
      <c r="BD304" s="284"/>
      <c r="BE304" s="284"/>
      <c r="BF304" s="284"/>
      <c r="BG304" s="284"/>
      <c r="BH304" s="284"/>
      <c r="BI304" s="284"/>
      <c r="BJ304" s="284"/>
      <c r="BK304" s="284"/>
    </row>
    <row r="305" ht="14.25" customHeight="1">
      <c r="A305" s="219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5"/>
      <c r="AA305" s="225"/>
      <c r="AB305" s="225"/>
      <c r="AC305" s="225"/>
      <c r="AD305" s="225"/>
      <c r="AE305" s="225"/>
      <c r="AF305" s="225"/>
      <c r="AG305" s="220"/>
      <c r="AH305" s="220"/>
      <c r="AI305" s="220"/>
      <c r="AJ305" s="220"/>
      <c r="AK305" s="220"/>
      <c r="AL305" s="220"/>
      <c r="AM305" s="220"/>
      <c r="AN305" s="220"/>
      <c r="AO305" s="220"/>
      <c r="AP305" s="220"/>
      <c r="AQ305" s="224"/>
      <c r="AR305" s="224"/>
      <c r="AS305" s="224"/>
      <c r="AT305" s="224"/>
      <c r="AU305" s="224"/>
      <c r="AV305" s="224"/>
      <c r="AW305" s="224"/>
      <c r="AX305" s="224"/>
      <c r="AY305" s="224"/>
      <c r="AZ305" s="284"/>
      <c r="BA305" s="284"/>
      <c r="BB305" s="284"/>
      <c r="BC305" s="284"/>
      <c r="BD305" s="284"/>
      <c r="BE305" s="284"/>
      <c r="BF305" s="284"/>
      <c r="BG305" s="284"/>
      <c r="BH305" s="284"/>
      <c r="BI305" s="284"/>
      <c r="BJ305" s="284"/>
      <c r="BK305" s="284"/>
    </row>
    <row r="306" ht="14.25" customHeight="1">
      <c r="A306" s="219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5"/>
      <c r="AA306" s="225"/>
      <c r="AB306" s="225"/>
      <c r="AC306" s="225"/>
      <c r="AD306" s="225"/>
      <c r="AE306" s="225"/>
      <c r="AF306" s="225"/>
      <c r="AG306" s="220"/>
      <c r="AH306" s="220"/>
      <c r="AI306" s="220"/>
      <c r="AJ306" s="220"/>
      <c r="AK306" s="220"/>
      <c r="AL306" s="220"/>
      <c r="AM306" s="220"/>
      <c r="AN306" s="220"/>
      <c r="AO306" s="220"/>
      <c r="AP306" s="220"/>
      <c r="AQ306" s="224"/>
      <c r="AR306" s="224"/>
      <c r="AS306" s="224"/>
      <c r="AT306" s="224"/>
      <c r="AU306" s="224"/>
      <c r="AV306" s="224"/>
      <c r="AW306" s="224"/>
      <c r="AX306" s="224"/>
      <c r="AY306" s="224"/>
      <c r="AZ306" s="284"/>
      <c r="BA306" s="284"/>
      <c r="BB306" s="284"/>
      <c r="BC306" s="284"/>
      <c r="BD306" s="284"/>
      <c r="BE306" s="284"/>
      <c r="BF306" s="284"/>
      <c r="BG306" s="284"/>
      <c r="BH306" s="284"/>
      <c r="BI306" s="284"/>
      <c r="BJ306" s="284"/>
      <c r="BK306" s="284"/>
    </row>
    <row r="307" ht="14.25" customHeight="1">
      <c r="A307" s="219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5"/>
      <c r="AA307" s="225"/>
      <c r="AB307" s="225"/>
      <c r="AC307" s="225"/>
      <c r="AD307" s="225"/>
      <c r="AE307" s="225"/>
      <c r="AF307" s="225"/>
      <c r="AG307" s="220"/>
      <c r="AH307" s="220"/>
      <c r="AI307" s="220"/>
      <c r="AJ307" s="220"/>
      <c r="AK307" s="220"/>
      <c r="AL307" s="220"/>
      <c r="AM307" s="220"/>
      <c r="AN307" s="220"/>
      <c r="AO307" s="220"/>
      <c r="AP307" s="220"/>
      <c r="AQ307" s="224"/>
      <c r="AR307" s="224"/>
      <c r="AS307" s="224"/>
      <c r="AT307" s="224"/>
      <c r="AU307" s="224"/>
      <c r="AV307" s="224"/>
      <c r="AW307" s="224"/>
      <c r="AX307" s="224"/>
      <c r="AY307" s="224"/>
      <c r="AZ307" s="284"/>
      <c r="BA307" s="284"/>
      <c r="BB307" s="284"/>
      <c r="BC307" s="284"/>
      <c r="BD307" s="284"/>
      <c r="BE307" s="284"/>
      <c r="BF307" s="284"/>
      <c r="BG307" s="284"/>
      <c r="BH307" s="284"/>
      <c r="BI307" s="284"/>
      <c r="BJ307" s="284"/>
      <c r="BK307" s="284"/>
    </row>
    <row r="308" ht="14.25" customHeight="1">
      <c r="A308" s="219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5"/>
      <c r="AA308" s="225"/>
      <c r="AB308" s="225"/>
      <c r="AC308" s="225"/>
      <c r="AD308" s="225"/>
      <c r="AE308" s="225"/>
      <c r="AF308" s="225"/>
      <c r="AG308" s="220"/>
      <c r="AH308" s="220"/>
      <c r="AI308" s="220"/>
      <c r="AJ308" s="220"/>
      <c r="AK308" s="220"/>
      <c r="AL308" s="220"/>
      <c r="AM308" s="220"/>
      <c r="AN308" s="220"/>
      <c r="AO308" s="220"/>
      <c r="AP308" s="220"/>
      <c r="AQ308" s="224"/>
      <c r="AR308" s="224"/>
      <c r="AS308" s="224"/>
      <c r="AT308" s="224"/>
      <c r="AU308" s="224"/>
      <c r="AV308" s="224"/>
      <c r="AW308" s="224"/>
      <c r="AX308" s="224"/>
      <c r="AY308" s="224"/>
      <c r="AZ308" s="284"/>
      <c r="BA308" s="284"/>
      <c r="BB308" s="284"/>
      <c r="BC308" s="284"/>
      <c r="BD308" s="284"/>
      <c r="BE308" s="284"/>
      <c r="BF308" s="284"/>
      <c r="BG308" s="284"/>
      <c r="BH308" s="284"/>
      <c r="BI308" s="284"/>
      <c r="BJ308" s="284"/>
      <c r="BK308" s="284"/>
    </row>
    <row r="309" ht="14.25" customHeight="1">
      <c r="A309" s="219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5"/>
      <c r="AA309" s="225"/>
      <c r="AB309" s="225"/>
      <c r="AC309" s="225"/>
      <c r="AD309" s="225"/>
      <c r="AE309" s="225"/>
      <c r="AF309" s="225"/>
      <c r="AG309" s="220"/>
      <c r="AH309" s="220"/>
      <c r="AI309" s="220"/>
      <c r="AJ309" s="220"/>
      <c r="AK309" s="220"/>
      <c r="AL309" s="220"/>
      <c r="AM309" s="220"/>
      <c r="AN309" s="220"/>
      <c r="AO309" s="220"/>
      <c r="AP309" s="220"/>
      <c r="AQ309" s="224"/>
      <c r="AR309" s="224"/>
      <c r="AS309" s="224"/>
      <c r="AT309" s="224"/>
      <c r="AU309" s="224"/>
      <c r="AV309" s="224"/>
      <c r="AW309" s="224"/>
      <c r="AX309" s="224"/>
      <c r="AY309" s="224"/>
      <c r="AZ309" s="284"/>
      <c r="BA309" s="284"/>
      <c r="BB309" s="284"/>
      <c r="BC309" s="284"/>
      <c r="BD309" s="284"/>
      <c r="BE309" s="284"/>
      <c r="BF309" s="284"/>
      <c r="BG309" s="284"/>
      <c r="BH309" s="284"/>
      <c r="BI309" s="284"/>
      <c r="BJ309" s="284"/>
      <c r="BK309" s="284"/>
    </row>
    <row r="310" ht="14.25" customHeight="1">
      <c r="A310" s="219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5"/>
      <c r="AA310" s="225"/>
      <c r="AB310" s="225"/>
      <c r="AC310" s="225"/>
      <c r="AD310" s="225"/>
      <c r="AE310" s="225"/>
      <c r="AF310" s="225"/>
      <c r="AG310" s="220"/>
      <c r="AH310" s="220"/>
      <c r="AI310" s="220"/>
      <c r="AJ310" s="220"/>
      <c r="AK310" s="220"/>
      <c r="AL310" s="220"/>
      <c r="AM310" s="220"/>
      <c r="AN310" s="220"/>
      <c r="AO310" s="220"/>
      <c r="AP310" s="220"/>
      <c r="AQ310" s="224"/>
      <c r="AR310" s="224"/>
      <c r="AS310" s="224"/>
      <c r="AT310" s="224"/>
      <c r="AU310" s="224"/>
      <c r="AV310" s="224"/>
      <c r="AW310" s="224"/>
      <c r="AX310" s="224"/>
      <c r="AY310" s="224"/>
      <c r="AZ310" s="284"/>
      <c r="BA310" s="284"/>
      <c r="BB310" s="284"/>
      <c r="BC310" s="284"/>
      <c r="BD310" s="284"/>
      <c r="BE310" s="284"/>
      <c r="BF310" s="284"/>
      <c r="BG310" s="284"/>
      <c r="BH310" s="284"/>
      <c r="BI310" s="284"/>
      <c r="BJ310" s="284"/>
      <c r="BK310" s="284"/>
    </row>
    <row r="311" ht="14.25" customHeight="1">
      <c r="A311" s="219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5"/>
      <c r="AA311" s="225"/>
      <c r="AB311" s="225"/>
      <c r="AC311" s="225"/>
      <c r="AD311" s="225"/>
      <c r="AE311" s="225"/>
      <c r="AF311" s="225"/>
      <c r="AG311" s="220"/>
      <c r="AH311" s="220"/>
      <c r="AI311" s="220"/>
      <c r="AJ311" s="220"/>
      <c r="AK311" s="220"/>
      <c r="AL311" s="220"/>
      <c r="AM311" s="220"/>
      <c r="AN311" s="220"/>
      <c r="AO311" s="220"/>
      <c r="AP311" s="220"/>
      <c r="AQ311" s="224"/>
      <c r="AR311" s="224"/>
      <c r="AS311" s="224"/>
      <c r="AT311" s="224"/>
      <c r="AU311" s="224"/>
      <c r="AV311" s="224"/>
      <c r="AW311" s="224"/>
      <c r="AX311" s="224"/>
      <c r="AY311" s="224"/>
      <c r="AZ311" s="284"/>
      <c r="BA311" s="284"/>
      <c r="BB311" s="284"/>
      <c r="BC311" s="284"/>
      <c r="BD311" s="284"/>
      <c r="BE311" s="284"/>
      <c r="BF311" s="284"/>
      <c r="BG311" s="284"/>
      <c r="BH311" s="284"/>
      <c r="BI311" s="284"/>
      <c r="BJ311" s="284"/>
      <c r="BK311" s="284"/>
    </row>
    <row r="312" ht="14.25" customHeight="1">
      <c r="A312" s="219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5"/>
      <c r="AA312" s="225"/>
      <c r="AB312" s="225"/>
      <c r="AC312" s="225"/>
      <c r="AD312" s="225"/>
      <c r="AE312" s="225"/>
      <c r="AF312" s="225"/>
      <c r="AG312" s="220"/>
      <c r="AH312" s="220"/>
      <c r="AI312" s="220"/>
      <c r="AJ312" s="220"/>
      <c r="AK312" s="220"/>
      <c r="AL312" s="220"/>
      <c r="AM312" s="220"/>
      <c r="AN312" s="220"/>
      <c r="AO312" s="220"/>
      <c r="AP312" s="220"/>
      <c r="AQ312" s="224"/>
      <c r="AR312" s="224"/>
      <c r="AS312" s="224"/>
      <c r="AT312" s="224"/>
      <c r="AU312" s="224"/>
      <c r="AV312" s="224"/>
      <c r="AW312" s="224"/>
      <c r="AX312" s="224"/>
      <c r="AY312" s="224"/>
      <c r="AZ312" s="284"/>
      <c r="BA312" s="284"/>
      <c r="BB312" s="284"/>
      <c r="BC312" s="284"/>
      <c r="BD312" s="284"/>
      <c r="BE312" s="284"/>
      <c r="BF312" s="284"/>
      <c r="BG312" s="284"/>
      <c r="BH312" s="284"/>
      <c r="BI312" s="284"/>
      <c r="BJ312" s="284"/>
      <c r="BK312" s="284"/>
    </row>
    <row r="313" ht="14.25" customHeight="1">
      <c r="A313" s="219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5"/>
      <c r="AA313" s="225"/>
      <c r="AB313" s="225"/>
      <c r="AC313" s="225"/>
      <c r="AD313" s="225"/>
      <c r="AE313" s="225"/>
      <c r="AF313" s="225"/>
      <c r="AG313" s="220"/>
      <c r="AH313" s="220"/>
      <c r="AI313" s="220"/>
      <c r="AJ313" s="220"/>
      <c r="AK313" s="220"/>
      <c r="AL313" s="220"/>
      <c r="AM313" s="220"/>
      <c r="AN313" s="220"/>
      <c r="AO313" s="220"/>
      <c r="AP313" s="220"/>
      <c r="AQ313" s="224"/>
      <c r="AR313" s="224"/>
      <c r="AS313" s="224"/>
      <c r="AT313" s="224"/>
      <c r="AU313" s="224"/>
      <c r="AV313" s="224"/>
      <c r="AW313" s="224"/>
      <c r="AX313" s="224"/>
      <c r="AY313" s="224"/>
      <c r="AZ313" s="284"/>
      <c r="BA313" s="284"/>
      <c r="BB313" s="284"/>
      <c r="BC313" s="284"/>
      <c r="BD313" s="284"/>
      <c r="BE313" s="284"/>
      <c r="BF313" s="284"/>
      <c r="BG313" s="284"/>
      <c r="BH313" s="284"/>
      <c r="BI313" s="284"/>
      <c r="BJ313" s="284"/>
      <c r="BK313" s="284"/>
    </row>
    <row r="314" ht="14.25" customHeight="1">
      <c r="A314" s="219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5"/>
      <c r="AA314" s="225"/>
      <c r="AB314" s="225"/>
      <c r="AC314" s="225"/>
      <c r="AD314" s="225"/>
      <c r="AE314" s="225"/>
      <c r="AF314" s="225"/>
      <c r="AG314" s="220"/>
      <c r="AH314" s="220"/>
      <c r="AI314" s="220"/>
      <c r="AJ314" s="220"/>
      <c r="AK314" s="220"/>
      <c r="AL314" s="220"/>
      <c r="AM314" s="220"/>
      <c r="AN314" s="220"/>
      <c r="AO314" s="220"/>
      <c r="AP314" s="220"/>
      <c r="AQ314" s="224"/>
      <c r="AR314" s="224"/>
      <c r="AS314" s="224"/>
      <c r="AT314" s="224"/>
      <c r="AU314" s="224"/>
      <c r="AV314" s="224"/>
      <c r="AW314" s="224"/>
      <c r="AX314" s="224"/>
      <c r="AY314" s="224"/>
      <c r="AZ314" s="284"/>
      <c r="BA314" s="284"/>
      <c r="BB314" s="284"/>
      <c r="BC314" s="284"/>
      <c r="BD314" s="284"/>
      <c r="BE314" s="284"/>
      <c r="BF314" s="284"/>
      <c r="BG314" s="284"/>
      <c r="BH314" s="284"/>
      <c r="BI314" s="284"/>
      <c r="BJ314" s="284"/>
      <c r="BK314" s="284"/>
    </row>
    <row r="315" ht="14.25" customHeight="1">
      <c r="A315" s="219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5"/>
      <c r="AA315" s="225"/>
      <c r="AB315" s="225"/>
      <c r="AC315" s="225"/>
      <c r="AD315" s="225"/>
      <c r="AE315" s="225"/>
      <c r="AF315" s="225"/>
      <c r="AG315" s="220"/>
      <c r="AH315" s="220"/>
      <c r="AI315" s="220"/>
      <c r="AJ315" s="220"/>
      <c r="AK315" s="220"/>
      <c r="AL315" s="220"/>
      <c r="AM315" s="220"/>
      <c r="AN315" s="220"/>
      <c r="AO315" s="220"/>
      <c r="AP315" s="220"/>
      <c r="AQ315" s="224"/>
      <c r="AR315" s="224"/>
      <c r="AS315" s="224"/>
      <c r="AT315" s="224"/>
      <c r="AU315" s="224"/>
      <c r="AV315" s="224"/>
      <c r="AW315" s="224"/>
      <c r="AX315" s="224"/>
      <c r="AY315" s="224"/>
      <c r="AZ315" s="284"/>
      <c r="BA315" s="284"/>
      <c r="BB315" s="284"/>
      <c r="BC315" s="284"/>
      <c r="BD315" s="284"/>
      <c r="BE315" s="284"/>
      <c r="BF315" s="284"/>
      <c r="BG315" s="284"/>
      <c r="BH315" s="284"/>
      <c r="BI315" s="284"/>
      <c r="BJ315" s="284"/>
      <c r="BK315" s="284"/>
    </row>
    <row r="316" ht="14.25" customHeight="1">
      <c r="A316" s="219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5"/>
      <c r="AA316" s="225"/>
      <c r="AB316" s="225"/>
      <c r="AC316" s="225"/>
      <c r="AD316" s="225"/>
      <c r="AE316" s="225"/>
      <c r="AF316" s="225"/>
      <c r="AG316" s="220"/>
      <c r="AH316" s="220"/>
      <c r="AI316" s="220"/>
      <c r="AJ316" s="220"/>
      <c r="AK316" s="220"/>
      <c r="AL316" s="220"/>
      <c r="AM316" s="220"/>
      <c r="AN316" s="220"/>
      <c r="AO316" s="220"/>
      <c r="AP316" s="220"/>
      <c r="AQ316" s="224"/>
      <c r="AR316" s="224"/>
      <c r="AS316" s="224"/>
      <c r="AT316" s="224"/>
      <c r="AU316" s="224"/>
      <c r="AV316" s="224"/>
      <c r="AW316" s="224"/>
      <c r="AX316" s="224"/>
      <c r="AY316" s="224"/>
      <c r="AZ316" s="284"/>
      <c r="BA316" s="284"/>
      <c r="BB316" s="284"/>
      <c r="BC316" s="284"/>
      <c r="BD316" s="284"/>
      <c r="BE316" s="284"/>
      <c r="BF316" s="284"/>
      <c r="BG316" s="284"/>
      <c r="BH316" s="284"/>
      <c r="BI316" s="284"/>
      <c r="BJ316" s="284"/>
      <c r="BK316" s="284"/>
    </row>
    <row r="317" ht="14.25" customHeight="1">
      <c r="A317" s="219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5"/>
      <c r="AA317" s="225"/>
      <c r="AB317" s="225"/>
      <c r="AC317" s="225"/>
      <c r="AD317" s="225"/>
      <c r="AE317" s="225"/>
      <c r="AF317" s="225"/>
      <c r="AG317" s="220"/>
      <c r="AH317" s="220"/>
      <c r="AI317" s="220"/>
      <c r="AJ317" s="220"/>
      <c r="AK317" s="220"/>
      <c r="AL317" s="220"/>
      <c r="AM317" s="220"/>
      <c r="AN317" s="220"/>
      <c r="AO317" s="220"/>
      <c r="AP317" s="220"/>
      <c r="AQ317" s="224"/>
      <c r="AR317" s="224"/>
      <c r="AS317" s="224"/>
      <c r="AT317" s="224"/>
      <c r="AU317" s="224"/>
      <c r="AV317" s="224"/>
      <c r="AW317" s="224"/>
      <c r="AX317" s="224"/>
      <c r="AY317" s="224"/>
      <c r="AZ317" s="284"/>
      <c r="BA317" s="284"/>
      <c r="BB317" s="284"/>
      <c r="BC317" s="284"/>
      <c r="BD317" s="284"/>
      <c r="BE317" s="284"/>
      <c r="BF317" s="284"/>
      <c r="BG317" s="284"/>
      <c r="BH317" s="284"/>
      <c r="BI317" s="284"/>
      <c r="BJ317" s="284"/>
      <c r="BK317" s="284"/>
    </row>
    <row r="318" ht="14.25" customHeight="1">
      <c r="A318" s="219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5"/>
      <c r="AA318" s="225"/>
      <c r="AB318" s="225"/>
      <c r="AC318" s="225"/>
      <c r="AD318" s="225"/>
      <c r="AE318" s="225"/>
      <c r="AF318" s="225"/>
      <c r="AG318" s="220"/>
      <c r="AH318" s="220"/>
      <c r="AI318" s="220"/>
      <c r="AJ318" s="220"/>
      <c r="AK318" s="220"/>
      <c r="AL318" s="220"/>
      <c r="AM318" s="220"/>
      <c r="AN318" s="220"/>
      <c r="AO318" s="220"/>
      <c r="AP318" s="220"/>
      <c r="AQ318" s="224"/>
      <c r="AR318" s="224"/>
      <c r="AS318" s="224"/>
      <c r="AT318" s="224"/>
      <c r="AU318" s="224"/>
      <c r="AV318" s="224"/>
      <c r="AW318" s="224"/>
      <c r="AX318" s="224"/>
      <c r="AY318" s="224"/>
      <c r="AZ318" s="284"/>
      <c r="BA318" s="284"/>
      <c r="BB318" s="284"/>
      <c r="BC318" s="284"/>
      <c r="BD318" s="284"/>
      <c r="BE318" s="284"/>
      <c r="BF318" s="284"/>
      <c r="BG318" s="284"/>
      <c r="BH318" s="284"/>
      <c r="BI318" s="284"/>
      <c r="BJ318" s="284"/>
      <c r="BK318" s="284"/>
    </row>
    <row r="319" ht="14.25" customHeight="1">
      <c r="A319" s="219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5"/>
      <c r="AA319" s="225"/>
      <c r="AB319" s="225"/>
      <c r="AC319" s="225"/>
      <c r="AD319" s="225"/>
      <c r="AE319" s="225"/>
      <c r="AF319" s="225"/>
      <c r="AG319" s="220"/>
      <c r="AH319" s="220"/>
      <c r="AI319" s="220"/>
      <c r="AJ319" s="220"/>
      <c r="AK319" s="220"/>
      <c r="AL319" s="220"/>
      <c r="AM319" s="220"/>
      <c r="AN319" s="220"/>
      <c r="AO319" s="220"/>
      <c r="AP319" s="220"/>
      <c r="AQ319" s="224"/>
      <c r="AR319" s="224"/>
      <c r="AS319" s="224"/>
      <c r="AT319" s="224"/>
      <c r="AU319" s="224"/>
      <c r="AV319" s="224"/>
      <c r="AW319" s="224"/>
      <c r="AX319" s="224"/>
      <c r="AY319" s="224"/>
      <c r="AZ319" s="284"/>
      <c r="BA319" s="284"/>
      <c r="BB319" s="284"/>
      <c r="BC319" s="284"/>
      <c r="BD319" s="284"/>
      <c r="BE319" s="284"/>
      <c r="BF319" s="284"/>
      <c r="BG319" s="284"/>
      <c r="BH319" s="284"/>
      <c r="BI319" s="284"/>
      <c r="BJ319" s="284"/>
      <c r="BK319" s="284"/>
    </row>
    <row r="320" ht="14.25" customHeight="1">
      <c r="A320" s="219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5"/>
      <c r="AA320" s="225"/>
      <c r="AB320" s="225"/>
      <c r="AC320" s="225"/>
      <c r="AD320" s="225"/>
      <c r="AE320" s="225"/>
      <c r="AF320" s="225"/>
      <c r="AG320" s="220"/>
      <c r="AH320" s="220"/>
      <c r="AI320" s="220"/>
      <c r="AJ320" s="220"/>
      <c r="AK320" s="220"/>
      <c r="AL320" s="220"/>
      <c r="AM320" s="220"/>
      <c r="AN320" s="220"/>
      <c r="AO320" s="220"/>
      <c r="AP320" s="220"/>
      <c r="AQ320" s="224"/>
      <c r="AR320" s="224"/>
      <c r="AS320" s="224"/>
      <c r="AT320" s="224"/>
      <c r="AU320" s="224"/>
      <c r="AV320" s="224"/>
      <c r="AW320" s="224"/>
      <c r="AX320" s="224"/>
      <c r="AY320" s="224"/>
      <c r="AZ320" s="284"/>
      <c r="BA320" s="284"/>
      <c r="BB320" s="284"/>
      <c r="BC320" s="284"/>
      <c r="BD320" s="284"/>
      <c r="BE320" s="284"/>
      <c r="BF320" s="284"/>
      <c r="BG320" s="284"/>
      <c r="BH320" s="284"/>
      <c r="BI320" s="284"/>
      <c r="BJ320" s="284"/>
      <c r="BK320" s="284"/>
    </row>
    <row r="321" ht="14.25" customHeight="1">
      <c r="A321" s="219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5"/>
      <c r="AA321" s="225"/>
      <c r="AB321" s="225"/>
      <c r="AC321" s="225"/>
      <c r="AD321" s="225"/>
      <c r="AE321" s="225"/>
      <c r="AF321" s="225"/>
      <c r="AG321" s="220"/>
      <c r="AH321" s="220"/>
      <c r="AI321" s="220"/>
      <c r="AJ321" s="220"/>
      <c r="AK321" s="220"/>
      <c r="AL321" s="220"/>
      <c r="AM321" s="220"/>
      <c r="AN321" s="220"/>
      <c r="AO321" s="220"/>
      <c r="AP321" s="220"/>
      <c r="AQ321" s="224"/>
      <c r="AR321" s="224"/>
      <c r="AS321" s="224"/>
      <c r="AT321" s="224"/>
      <c r="AU321" s="224"/>
      <c r="AV321" s="224"/>
      <c r="AW321" s="224"/>
      <c r="AX321" s="224"/>
      <c r="AY321" s="224"/>
      <c r="AZ321" s="284"/>
      <c r="BA321" s="284"/>
      <c r="BB321" s="284"/>
      <c r="BC321" s="284"/>
      <c r="BD321" s="284"/>
      <c r="BE321" s="284"/>
      <c r="BF321" s="284"/>
      <c r="BG321" s="284"/>
      <c r="BH321" s="284"/>
      <c r="BI321" s="284"/>
      <c r="BJ321" s="284"/>
      <c r="BK321" s="284"/>
    </row>
    <row r="322" ht="14.25" customHeight="1">
      <c r="A322" s="219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5"/>
      <c r="AA322" s="225"/>
      <c r="AB322" s="225"/>
      <c r="AC322" s="225"/>
      <c r="AD322" s="225"/>
      <c r="AE322" s="225"/>
      <c r="AF322" s="225"/>
      <c r="AG322" s="220"/>
      <c r="AH322" s="220"/>
      <c r="AI322" s="220"/>
      <c r="AJ322" s="220"/>
      <c r="AK322" s="220"/>
      <c r="AL322" s="220"/>
      <c r="AM322" s="220"/>
      <c r="AN322" s="220"/>
      <c r="AO322" s="220"/>
      <c r="AP322" s="220"/>
      <c r="AQ322" s="224"/>
      <c r="AR322" s="224"/>
      <c r="AS322" s="224"/>
      <c r="AT322" s="224"/>
      <c r="AU322" s="224"/>
      <c r="AV322" s="224"/>
      <c r="AW322" s="224"/>
      <c r="AX322" s="224"/>
      <c r="AY322" s="224"/>
      <c r="AZ322" s="284"/>
      <c r="BA322" s="284"/>
      <c r="BB322" s="284"/>
      <c r="BC322" s="284"/>
      <c r="BD322" s="284"/>
      <c r="BE322" s="284"/>
      <c r="BF322" s="284"/>
      <c r="BG322" s="284"/>
      <c r="BH322" s="284"/>
      <c r="BI322" s="284"/>
      <c r="BJ322" s="284"/>
      <c r="BK322" s="284"/>
    </row>
    <row r="323" ht="14.25" customHeight="1">
      <c r="A323" s="219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5"/>
      <c r="AA323" s="225"/>
      <c r="AB323" s="225"/>
      <c r="AC323" s="225"/>
      <c r="AD323" s="225"/>
      <c r="AE323" s="225"/>
      <c r="AF323" s="225"/>
      <c r="AG323" s="220"/>
      <c r="AH323" s="220"/>
      <c r="AI323" s="220"/>
      <c r="AJ323" s="220"/>
      <c r="AK323" s="220"/>
      <c r="AL323" s="220"/>
      <c r="AM323" s="220"/>
      <c r="AN323" s="220"/>
      <c r="AO323" s="220"/>
      <c r="AP323" s="220"/>
      <c r="AQ323" s="224"/>
      <c r="AR323" s="224"/>
      <c r="AS323" s="224"/>
      <c r="AT323" s="224"/>
      <c r="AU323" s="224"/>
      <c r="AV323" s="224"/>
      <c r="AW323" s="224"/>
      <c r="AX323" s="224"/>
      <c r="AY323" s="224"/>
      <c r="AZ323" s="284"/>
      <c r="BA323" s="284"/>
      <c r="BB323" s="284"/>
      <c r="BC323" s="284"/>
      <c r="BD323" s="284"/>
      <c r="BE323" s="284"/>
      <c r="BF323" s="284"/>
      <c r="BG323" s="284"/>
      <c r="BH323" s="284"/>
      <c r="BI323" s="284"/>
      <c r="BJ323" s="284"/>
      <c r="BK323" s="284"/>
    </row>
    <row r="324" ht="14.25" customHeight="1">
      <c r="A324" s="219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5"/>
      <c r="AA324" s="225"/>
      <c r="AB324" s="225"/>
      <c r="AC324" s="225"/>
      <c r="AD324" s="225"/>
      <c r="AE324" s="225"/>
      <c r="AF324" s="225"/>
      <c r="AG324" s="220"/>
      <c r="AH324" s="220"/>
      <c r="AI324" s="220"/>
      <c r="AJ324" s="220"/>
      <c r="AK324" s="220"/>
      <c r="AL324" s="220"/>
      <c r="AM324" s="220"/>
      <c r="AN324" s="220"/>
      <c r="AO324" s="220"/>
      <c r="AP324" s="220"/>
      <c r="AQ324" s="224"/>
      <c r="AR324" s="224"/>
      <c r="AS324" s="224"/>
      <c r="AT324" s="224"/>
      <c r="AU324" s="224"/>
      <c r="AV324" s="224"/>
      <c r="AW324" s="224"/>
      <c r="AX324" s="224"/>
      <c r="AY324" s="224"/>
      <c r="AZ324" s="284"/>
      <c r="BA324" s="284"/>
      <c r="BB324" s="284"/>
      <c r="BC324" s="284"/>
      <c r="BD324" s="284"/>
      <c r="BE324" s="284"/>
      <c r="BF324" s="284"/>
      <c r="BG324" s="284"/>
      <c r="BH324" s="284"/>
      <c r="BI324" s="284"/>
      <c r="BJ324" s="284"/>
      <c r="BK324" s="284"/>
    </row>
    <row r="325" ht="14.25" customHeight="1">
      <c r="A325" s="219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5"/>
      <c r="AA325" s="225"/>
      <c r="AB325" s="225"/>
      <c r="AC325" s="225"/>
      <c r="AD325" s="225"/>
      <c r="AE325" s="225"/>
      <c r="AF325" s="225"/>
      <c r="AG325" s="220"/>
      <c r="AH325" s="220"/>
      <c r="AI325" s="220"/>
      <c r="AJ325" s="220"/>
      <c r="AK325" s="220"/>
      <c r="AL325" s="220"/>
      <c r="AM325" s="220"/>
      <c r="AN325" s="220"/>
      <c r="AO325" s="220"/>
      <c r="AP325" s="220"/>
      <c r="AQ325" s="224"/>
      <c r="AR325" s="224"/>
      <c r="AS325" s="224"/>
      <c r="AT325" s="224"/>
      <c r="AU325" s="224"/>
      <c r="AV325" s="224"/>
      <c r="AW325" s="224"/>
      <c r="AX325" s="224"/>
      <c r="AY325" s="224"/>
      <c r="AZ325" s="284"/>
      <c r="BA325" s="284"/>
      <c r="BB325" s="284"/>
      <c r="BC325" s="284"/>
      <c r="BD325" s="284"/>
      <c r="BE325" s="284"/>
      <c r="BF325" s="284"/>
      <c r="BG325" s="284"/>
      <c r="BH325" s="284"/>
      <c r="BI325" s="284"/>
      <c r="BJ325" s="284"/>
      <c r="BK325" s="284"/>
    </row>
    <row r="326" ht="14.25" customHeight="1">
      <c r="A326" s="219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5"/>
      <c r="AA326" s="225"/>
      <c r="AB326" s="225"/>
      <c r="AC326" s="225"/>
      <c r="AD326" s="225"/>
      <c r="AE326" s="225"/>
      <c r="AF326" s="225"/>
      <c r="AG326" s="220"/>
      <c r="AH326" s="220"/>
      <c r="AI326" s="220"/>
      <c r="AJ326" s="220"/>
      <c r="AK326" s="220"/>
      <c r="AL326" s="220"/>
      <c r="AM326" s="220"/>
      <c r="AN326" s="220"/>
      <c r="AO326" s="220"/>
      <c r="AP326" s="220"/>
      <c r="AQ326" s="224"/>
      <c r="AR326" s="224"/>
      <c r="AS326" s="224"/>
      <c r="AT326" s="224"/>
      <c r="AU326" s="224"/>
      <c r="AV326" s="224"/>
      <c r="AW326" s="224"/>
      <c r="AX326" s="224"/>
      <c r="AY326" s="224"/>
      <c r="AZ326" s="284"/>
      <c r="BA326" s="284"/>
      <c r="BB326" s="284"/>
      <c r="BC326" s="284"/>
      <c r="BD326" s="284"/>
      <c r="BE326" s="284"/>
      <c r="BF326" s="284"/>
      <c r="BG326" s="284"/>
      <c r="BH326" s="284"/>
      <c r="BI326" s="284"/>
      <c r="BJ326" s="284"/>
      <c r="BK326" s="284"/>
    </row>
    <row r="327" ht="14.25" customHeight="1">
      <c r="A327" s="219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5"/>
      <c r="AA327" s="225"/>
      <c r="AB327" s="225"/>
      <c r="AC327" s="225"/>
      <c r="AD327" s="225"/>
      <c r="AE327" s="225"/>
      <c r="AF327" s="225"/>
      <c r="AG327" s="220"/>
      <c r="AH327" s="220"/>
      <c r="AI327" s="220"/>
      <c r="AJ327" s="220"/>
      <c r="AK327" s="220"/>
      <c r="AL327" s="220"/>
      <c r="AM327" s="220"/>
      <c r="AN327" s="220"/>
      <c r="AO327" s="220"/>
      <c r="AP327" s="220"/>
      <c r="AQ327" s="224"/>
      <c r="AR327" s="224"/>
      <c r="AS327" s="224"/>
      <c r="AT327" s="224"/>
      <c r="AU327" s="224"/>
      <c r="AV327" s="224"/>
      <c r="AW327" s="224"/>
      <c r="AX327" s="224"/>
      <c r="AY327" s="224"/>
      <c r="AZ327" s="284"/>
      <c r="BA327" s="284"/>
      <c r="BB327" s="284"/>
      <c r="BC327" s="284"/>
      <c r="BD327" s="284"/>
      <c r="BE327" s="284"/>
      <c r="BF327" s="284"/>
      <c r="BG327" s="284"/>
      <c r="BH327" s="284"/>
      <c r="BI327" s="284"/>
      <c r="BJ327" s="284"/>
      <c r="BK327" s="284"/>
    </row>
    <row r="328" ht="14.25" customHeight="1">
      <c r="A328" s="219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5"/>
      <c r="AA328" s="225"/>
      <c r="AB328" s="225"/>
      <c r="AC328" s="225"/>
      <c r="AD328" s="225"/>
      <c r="AE328" s="225"/>
      <c r="AF328" s="225"/>
      <c r="AG328" s="220"/>
      <c r="AH328" s="220"/>
      <c r="AI328" s="220"/>
      <c r="AJ328" s="220"/>
      <c r="AK328" s="220"/>
      <c r="AL328" s="220"/>
      <c r="AM328" s="220"/>
      <c r="AN328" s="220"/>
      <c r="AO328" s="220"/>
      <c r="AP328" s="220"/>
      <c r="AQ328" s="224"/>
      <c r="AR328" s="224"/>
      <c r="AS328" s="224"/>
      <c r="AT328" s="224"/>
      <c r="AU328" s="224"/>
      <c r="AV328" s="224"/>
      <c r="AW328" s="224"/>
      <c r="AX328" s="224"/>
      <c r="AY328" s="224"/>
      <c r="AZ328" s="284"/>
      <c r="BA328" s="284"/>
      <c r="BB328" s="284"/>
      <c r="BC328" s="284"/>
      <c r="BD328" s="284"/>
      <c r="BE328" s="284"/>
      <c r="BF328" s="284"/>
      <c r="BG328" s="284"/>
      <c r="BH328" s="284"/>
      <c r="BI328" s="284"/>
      <c r="BJ328" s="284"/>
      <c r="BK328" s="284"/>
    </row>
    <row r="329" ht="14.25" customHeight="1">
      <c r="A329" s="219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5"/>
      <c r="AA329" s="225"/>
      <c r="AB329" s="225"/>
      <c r="AC329" s="225"/>
      <c r="AD329" s="225"/>
      <c r="AE329" s="225"/>
      <c r="AF329" s="225"/>
      <c r="AG329" s="220"/>
      <c r="AH329" s="220"/>
      <c r="AI329" s="220"/>
      <c r="AJ329" s="220"/>
      <c r="AK329" s="220"/>
      <c r="AL329" s="220"/>
      <c r="AM329" s="220"/>
      <c r="AN329" s="220"/>
      <c r="AO329" s="220"/>
      <c r="AP329" s="220"/>
      <c r="AQ329" s="224"/>
      <c r="AR329" s="224"/>
      <c r="AS329" s="224"/>
      <c r="AT329" s="224"/>
      <c r="AU329" s="224"/>
      <c r="AV329" s="224"/>
      <c r="AW329" s="224"/>
      <c r="AX329" s="224"/>
      <c r="AY329" s="224"/>
      <c r="AZ329" s="284"/>
      <c r="BA329" s="284"/>
      <c r="BB329" s="284"/>
      <c r="BC329" s="284"/>
      <c r="BD329" s="284"/>
      <c r="BE329" s="284"/>
      <c r="BF329" s="284"/>
      <c r="BG329" s="284"/>
      <c r="BH329" s="284"/>
      <c r="BI329" s="284"/>
      <c r="BJ329" s="284"/>
      <c r="BK329" s="284"/>
    </row>
    <row r="330" ht="14.25" customHeight="1">
      <c r="A330" s="219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5"/>
      <c r="AA330" s="225"/>
      <c r="AB330" s="225"/>
      <c r="AC330" s="225"/>
      <c r="AD330" s="225"/>
      <c r="AE330" s="225"/>
      <c r="AF330" s="225"/>
      <c r="AG330" s="220"/>
      <c r="AH330" s="220"/>
      <c r="AI330" s="220"/>
      <c r="AJ330" s="220"/>
      <c r="AK330" s="220"/>
      <c r="AL330" s="220"/>
      <c r="AM330" s="220"/>
      <c r="AN330" s="220"/>
      <c r="AO330" s="220"/>
      <c r="AP330" s="220"/>
      <c r="AQ330" s="224"/>
      <c r="AR330" s="224"/>
      <c r="AS330" s="224"/>
      <c r="AT330" s="224"/>
      <c r="AU330" s="224"/>
      <c r="AV330" s="224"/>
      <c r="AW330" s="224"/>
      <c r="AX330" s="224"/>
      <c r="AY330" s="224"/>
      <c r="AZ330" s="284"/>
      <c r="BA330" s="284"/>
      <c r="BB330" s="284"/>
      <c r="BC330" s="284"/>
      <c r="BD330" s="284"/>
      <c r="BE330" s="284"/>
      <c r="BF330" s="284"/>
      <c r="BG330" s="284"/>
      <c r="BH330" s="284"/>
      <c r="BI330" s="284"/>
      <c r="BJ330" s="284"/>
      <c r="BK330" s="284"/>
    </row>
    <row r="331" ht="14.25" customHeight="1">
      <c r="A331" s="219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5"/>
      <c r="AA331" s="225"/>
      <c r="AB331" s="225"/>
      <c r="AC331" s="225"/>
      <c r="AD331" s="225"/>
      <c r="AE331" s="225"/>
      <c r="AF331" s="225"/>
      <c r="AG331" s="220"/>
      <c r="AH331" s="220"/>
      <c r="AI331" s="220"/>
      <c r="AJ331" s="220"/>
      <c r="AK331" s="220"/>
      <c r="AL331" s="220"/>
      <c r="AM331" s="220"/>
      <c r="AN331" s="220"/>
      <c r="AO331" s="220"/>
      <c r="AP331" s="220"/>
      <c r="AQ331" s="224"/>
      <c r="AR331" s="224"/>
      <c r="AS331" s="224"/>
      <c r="AT331" s="224"/>
      <c r="AU331" s="224"/>
      <c r="AV331" s="224"/>
      <c r="AW331" s="224"/>
      <c r="AX331" s="224"/>
      <c r="AY331" s="224"/>
      <c r="AZ331" s="284"/>
      <c r="BA331" s="284"/>
      <c r="BB331" s="284"/>
      <c r="BC331" s="284"/>
      <c r="BD331" s="284"/>
      <c r="BE331" s="284"/>
      <c r="BF331" s="284"/>
      <c r="BG331" s="284"/>
      <c r="BH331" s="284"/>
      <c r="BI331" s="284"/>
      <c r="BJ331" s="284"/>
      <c r="BK331" s="284"/>
    </row>
    <row r="332" ht="14.25" customHeight="1">
      <c r="A332" s="219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5"/>
      <c r="AA332" s="225"/>
      <c r="AB332" s="225"/>
      <c r="AC332" s="225"/>
      <c r="AD332" s="225"/>
      <c r="AE332" s="225"/>
      <c r="AF332" s="225"/>
      <c r="AG332" s="220"/>
      <c r="AH332" s="220"/>
      <c r="AI332" s="220"/>
      <c r="AJ332" s="220"/>
      <c r="AK332" s="220"/>
      <c r="AL332" s="220"/>
      <c r="AM332" s="220"/>
      <c r="AN332" s="220"/>
      <c r="AO332" s="220"/>
      <c r="AP332" s="220"/>
      <c r="AQ332" s="224"/>
      <c r="AR332" s="224"/>
      <c r="AS332" s="224"/>
      <c r="AT332" s="224"/>
      <c r="AU332" s="224"/>
      <c r="AV332" s="224"/>
      <c r="AW332" s="224"/>
      <c r="AX332" s="224"/>
      <c r="AY332" s="224"/>
      <c r="AZ332" s="284"/>
      <c r="BA332" s="284"/>
      <c r="BB332" s="284"/>
      <c r="BC332" s="284"/>
      <c r="BD332" s="284"/>
      <c r="BE332" s="284"/>
      <c r="BF332" s="284"/>
      <c r="BG332" s="284"/>
      <c r="BH332" s="284"/>
      <c r="BI332" s="284"/>
      <c r="BJ332" s="284"/>
      <c r="BK332" s="284"/>
    </row>
    <row r="333" ht="14.25" customHeight="1">
      <c r="A333" s="219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5"/>
      <c r="AA333" s="225"/>
      <c r="AB333" s="225"/>
      <c r="AC333" s="225"/>
      <c r="AD333" s="225"/>
      <c r="AE333" s="225"/>
      <c r="AF333" s="225"/>
      <c r="AG333" s="220"/>
      <c r="AH333" s="220"/>
      <c r="AI333" s="220"/>
      <c r="AJ333" s="220"/>
      <c r="AK333" s="220"/>
      <c r="AL333" s="220"/>
      <c r="AM333" s="220"/>
      <c r="AN333" s="220"/>
      <c r="AO333" s="220"/>
      <c r="AP333" s="220"/>
      <c r="AQ333" s="224"/>
      <c r="AR333" s="224"/>
      <c r="AS333" s="224"/>
      <c r="AT333" s="224"/>
      <c r="AU333" s="224"/>
      <c r="AV333" s="224"/>
      <c r="AW333" s="224"/>
      <c r="AX333" s="224"/>
      <c r="AY333" s="224"/>
      <c r="AZ333" s="284"/>
      <c r="BA333" s="284"/>
      <c r="BB333" s="284"/>
      <c r="BC333" s="284"/>
      <c r="BD333" s="284"/>
      <c r="BE333" s="284"/>
      <c r="BF333" s="284"/>
      <c r="BG333" s="284"/>
      <c r="BH333" s="284"/>
      <c r="BI333" s="284"/>
      <c r="BJ333" s="284"/>
      <c r="BK333" s="284"/>
    </row>
    <row r="334" ht="14.25" customHeight="1">
      <c r="A334" s="219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5"/>
      <c r="AA334" s="225"/>
      <c r="AB334" s="225"/>
      <c r="AC334" s="225"/>
      <c r="AD334" s="225"/>
      <c r="AE334" s="225"/>
      <c r="AF334" s="225"/>
      <c r="AG334" s="220"/>
      <c r="AH334" s="220"/>
      <c r="AI334" s="220"/>
      <c r="AJ334" s="220"/>
      <c r="AK334" s="220"/>
      <c r="AL334" s="220"/>
      <c r="AM334" s="220"/>
      <c r="AN334" s="220"/>
      <c r="AO334" s="220"/>
      <c r="AP334" s="220"/>
      <c r="AQ334" s="224"/>
      <c r="AR334" s="224"/>
      <c r="AS334" s="224"/>
      <c r="AT334" s="224"/>
      <c r="AU334" s="224"/>
      <c r="AV334" s="224"/>
      <c r="AW334" s="224"/>
      <c r="AX334" s="224"/>
      <c r="AY334" s="224"/>
      <c r="AZ334" s="284"/>
      <c r="BA334" s="284"/>
      <c r="BB334" s="284"/>
      <c r="BC334" s="284"/>
      <c r="BD334" s="284"/>
      <c r="BE334" s="284"/>
      <c r="BF334" s="284"/>
      <c r="BG334" s="284"/>
      <c r="BH334" s="284"/>
      <c r="BI334" s="284"/>
      <c r="BJ334" s="284"/>
      <c r="BK334" s="284"/>
    </row>
    <row r="335" ht="14.25" customHeight="1">
      <c r="A335" s="219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5"/>
      <c r="AA335" s="225"/>
      <c r="AB335" s="225"/>
      <c r="AC335" s="225"/>
      <c r="AD335" s="225"/>
      <c r="AE335" s="225"/>
      <c r="AF335" s="225"/>
      <c r="AG335" s="220"/>
      <c r="AH335" s="220"/>
      <c r="AI335" s="220"/>
      <c r="AJ335" s="220"/>
      <c r="AK335" s="220"/>
      <c r="AL335" s="220"/>
      <c r="AM335" s="220"/>
      <c r="AN335" s="220"/>
      <c r="AO335" s="220"/>
      <c r="AP335" s="220"/>
      <c r="AQ335" s="224"/>
      <c r="AR335" s="224"/>
      <c r="AS335" s="224"/>
      <c r="AT335" s="224"/>
      <c r="AU335" s="224"/>
      <c r="AV335" s="224"/>
      <c r="AW335" s="224"/>
      <c r="AX335" s="224"/>
      <c r="AY335" s="224"/>
      <c r="AZ335" s="284"/>
      <c r="BA335" s="284"/>
      <c r="BB335" s="284"/>
      <c r="BC335" s="284"/>
      <c r="BD335" s="284"/>
      <c r="BE335" s="284"/>
      <c r="BF335" s="284"/>
      <c r="BG335" s="284"/>
      <c r="BH335" s="284"/>
      <c r="BI335" s="284"/>
      <c r="BJ335" s="284"/>
      <c r="BK335" s="284"/>
    </row>
    <row r="336" ht="14.25" customHeight="1">
      <c r="A336" s="219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5"/>
      <c r="AA336" s="225"/>
      <c r="AB336" s="225"/>
      <c r="AC336" s="225"/>
      <c r="AD336" s="225"/>
      <c r="AE336" s="225"/>
      <c r="AF336" s="225"/>
      <c r="AG336" s="220"/>
      <c r="AH336" s="220"/>
      <c r="AI336" s="220"/>
      <c r="AJ336" s="220"/>
      <c r="AK336" s="220"/>
      <c r="AL336" s="220"/>
      <c r="AM336" s="220"/>
      <c r="AN336" s="220"/>
      <c r="AO336" s="220"/>
      <c r="AP336" s="220"/>
      <c r="AQ336" s="224"/>
      <c r="AR336" s="224"/>
      <c r="AS336" s="224"/>
      <c r="AT336" s="224"/>
      <c r="AU336" s="224"/>
      <c r="AV336" s="224"/>
      <c r="AW336" s="224"/>
      <c r="AX336" s="224"/>
      <c r="AY336" s="224"/>
      <c r="AZ336" s="284"/>
      <c r="BA336" s="284"/>
      <c r="BB336" s="284"/>
      <c r="BC336" s="284"/>
      <c r="BD336" s="284"/>
      <c r="BE336" s="284"/>
      <c r="BF336" s="284"/>
      <c r="BG336" s="284"/>
      <c r="BH336" s="284"/>
      <c r="BI336" s="284"/>
      <c r="BJ336" s="284"/>
      <c r="BK336" s="284"/>
    </row>
    <row r="337" ht="14.25" customHeight="1">
      <c r="A337" s="219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5"/>
      <c r="AA337" s="225"/>
      <c r="AB337" s="225"/>
      <c r="AC337" s="225"/>
      <c r="AD337" s="225"/>
      <c r="AE337" s="225"/>
      <c r="AF337" s="225"/>
      <c r="AG337" s="220"/>
      <c r="AH337" s="220"/>
      <c r="AI337" s="220"/>
      <c r="AJ337" s="220"/>
      <c r="AK337" s="220"/>
      <c r="AL337" s="220"/>
      <c r="AM337" s="220"/>
      <c r="AN337" s="220"/>
      <c r="AO337" s="220"/>
      <c r="AP337" s="220"/>
      <c r="AQ337" s="224"/>
      <c r="AR337" s="224"/>
      <c r="AS337" s="224"/>
      <c r="AT337" s="224"/>
      <c r="AU337" s="224"/>
      <c r="AV337" s="224"/>
      <c r="AW337" s="224"/>
      <c r="AX337" s="224"/>
      <c r="AY337" s="224"/>
      <c r="AZ337" s="284"/>
      <c r="BA337" s="284"/>
      <c r="BB337" s="284"/>
      <c r="BC337" s="284"/>
      <c r="BD337" s="284"/>
      <c r="BE337" s="284"/>
      <c r="BF337" s="284"/>
      <c r="BG337" s="284"/>
      <c r="BH337" s="284"/>
      <c r="BI337" s="284"/>
      <c r="BJ337" s="284"/>
      <c r="BK337" s="284"/>
    </row>
    <row r="338" ht="14.25" customHeight="1">
      <c r="A338" s="219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5"/>
      <c r="AA338" s="225"/>
      <c r="AB338" s="225"/>
      <c r="AC338" s="225"/>
      <c r="AD338" s="225"/>
      <c r="AE338" s="225"/>
      <c r="AF338" s="225"/>
      <c r="AG338" s="220"/>
      <c r="AH338" s="220"/>
      <c r="AI338" s="220"/>
      <c r="AJ338" s="220"/>
      <c r="AK338" s="220"/>
      <c r="AL338" s="220"/>
      <c r="AM338" s="220"/>
      <c r="AN338" s="220"/>
      <c r="AO338" s="220"/>
      <c r="AP338" s="220"/>
      <c r="AQ338" s="224"/>
      <c r="AR338" s="224"/>
      <c r="AS338" s="224"/>
      <c r="AT338" s="224"/>
      <c r="AU338" s="224"/>
      <c r="AV338" s="224"/>
      <c r="AW338" s="224"/>
      <c r="AX338" s="224"/>
      <c r="AY338" s="224"/>
      <c r="AZ338" s="284"/>
      <c r="BA338" s="284"/>
      <c r="BB338" s="284"/>
      <c r="BC338" s="284"/>
      <c r="BD338" s="284"/>
      <c r="BE338" s="284"/>
      <c r="BF338" s="284"/>
      <c r="BG338" s="284"/>
      <c r="BH338" s="284"/>
      <c r="BI338" s="284"/>
      <c r="BJ338" s="284"/>
      <c r="BK338" s="284"/>
    </row>
    <row r="339" ht="14.25" customHeight="1">
      <c r="A339" s="219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5"/>
      <c r="AA339" s="225"/>
      <c r="AB339" s="225"/>
      <c r="AC339" s="225"/>
      <c r="AD339" s="225"/>
      <c r="AE339" s="225"/>
      <c r="AF339" s="225"/>
      <c r="AG339" s="220"/>
      <c r="AH339" s="220"/>
      <c r="AI339" s="220"/>
      <c r="AJ339" s="220"/>
      <c r="AK339" s="220"/>
      <c r="AL339" s="220"/>
      <c r="AM339" s="220"/>
      <c r="AN339" s="220"/>
      <c r="AO339" s="220"/>
      <c r="AP339" s="220"/>
      <c r="AQ339" s="224"/>
      <c r="AR339" s="224"/>
      <c r="AS339" s="224"/>
      <c r="AT339" s="224"/>
      <c r="AU339" s="224"/>
      <c r="AV339" s="224"/>
      <c r="AW339" s="224"/>
      <c r="AX339" s="224"/>
      <c r="AY339" s="224"/>
      <c r="AZ339" s="284"/>
      <c r="BA339" s="284"/>
      <c r="BB339" s="284"/>
      <c r="BC339" s="284"/>
      <c r="BD339" s="284"/>
      <c r="BE339" s="284"/>
      <c r="BF339" s="284"/>
      <c r="BG339" s="284"/>
      <c r="BH339" s="284"/>
      <c r="BI339" s="284"/>
      <c r="BJ339" s="284"/>
      <c r="BK339" s="284"/>
    </row>
    <row r="340" ht="14.25" customHeight="1">
      <c r="A340" s="219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5"/>
      <c r="AA340" s="225"/>
      <c r="AB340" s="225"/>
      <c r="AC340" s="225"/>
      <c r="AD340" s="225"/>
      <c r="AE340" s="225"/>
      <c r="AF340" s="225"/>
      <c r="AG340" s="220"/>
      <c r="AH340" s="220"/>
      <c r="AI340" s="220"/>
      <c r="AJ340" s="220"/>
      <c r="AK340" s="220"/>
      <c r="AL340" s="220"/>
      <c r="AM340" s="220"/>
      <c r="AN340" s="220"/>
      <c r="AO340" s="220"/>
      <c r="AP340" s="220"/>
      <c r="AQ340" s="224"/>
      <c r="AR340" s="224"/>
      <c r="AS340" s="224"/>
      <c r="AT340" s="224"/>
      <c r="AU340" s="224"/>
      <c r="AV340" s="224"/>
      <c r="AW340" s="224"/>
      <c r="AX340" s="224"/>
      <c r="AY340" s="224"/>
      <c r="AZ340" s="284"/>
      <c r="BA340" s="284"/>
      <c r="BB340" s="284"/>
      <c r="BC340" s="284"/>
      <c r="BD340" s="284"/>
      <c r="BE340" s="284"/>
      <c r="BF340" s="284"/>
      <c r="BG340" s="284"/>
      <c r="BH340" s="284"/>
      <c r="BI340" s="284"/>
      <c r="BJ340" s="284"/>
      <c r="BK340" s="284"/>
    </row>
    <row r="341" ht="14.25" customHeight="1">
      <c r="A341" s="219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5"/>
      <c r="AA341" s="225"/>
      <c r="AB341" s="225"/>
      <c r="AC341" s="225"/>
      <c r="AD341" s="225"/>
      <c r="AE341" s="225"/>
      <c r="AF341" s="225"/>
      <c r="AG341" s="220"/>
      <c r="AH341" s="220"/>
      <c r="AI341" s="220"/>
      <c r="AJ341" s="220"/>
      <c r="AK341" s="220"/>
      <c r="AL341" s="220"/>
      <c r="AM341" s="220"/>
      <c r="AN341" s="220"/>
      <c r="AO341" s="220"/>
      <c r="AP341" s="220"/>
      <c r="AQ341" s="224"/>
      <c r="AR341" s="224"/>
      <c r="AS341" s="224"/>
      <c r="AT341" s="224"/>
      <c r="AU341" s="224"/>
      <c r="AV341" s="224"/>
      <c r="AW341" s="224"/>
      <c r="AX341" s="224"/>
      <c r="AY341" s="224"/>
      <c r="AZ341" s="284"/>
      <c r="BA341" s="284"/>
      <c r="BB341" s="284"/>
      <c r="BC341" s="284"/>
      <c r="BD341" s="284"/>
      <c r="BE341" s="284"/>
      <c r="BF341" s="284"/>
      <c r="BG341" s="284"/>
      <c r="BH341" s="284"/>
      <c r="BI341" s="284"/>
      <c r="BJ341" s="284"/>
      <c r="BK341" s="284"/>
    </row>
    <row r="342" ht="14.25" customHeight="1">
      <c r="A342" s="219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5"/>
      <c r="AA342" s="225"/>
      <c r="AB342" s="225"/>
      <c r="AC342" s="225"/>
      <c r="AD342" s="225"/>
      <c r="AE342" s="225"/>
      <c r="AF342" s="225"/>
      <c r="AG342" s="220"/>
      <c r="AH342" s="220"/>
      <c r="AI342" s="220"/>
      <c r="AJ342" s="220"/>
      <c r="AK342" s="220"/>
      <c r="AL342" s="220"/>
      <c r="AM342" s="220"/>
      <c r="AN342" s="220"/>
      <c r="AO342" s="220"/>
      <c r="AP342" s="220"/>
      <c r="AQ342" s="224"/>
      <c r="AR342" s="224"/>
      <c r="AS342" s="224"/>
      <c r="AT342" s="224"/>
      <c r="AU342" s="224"/>
      <c r="AV342" s="224"/>
      <c r="AW342" s="224"/>
      <c r="AX342" s="224"/>
      <c r="AY342" s="224"/>
      <c r="AZ342" s="284"/>
      <c r="BA342" s="284"/>
      <c r="BB342" s="284"/>
      <c r="BC342" s="284"/>
      <c r="BD342" s="284"/>
      <c r="BE342" s="284"/>
      <c r="BF342" s="284"/>
      <c r="BG342" s="284"/>
      <c r="BH342" s="284"/>
      <c r="BI342" s="284"/>
      <c r="BJ342" s="284"/>
      <c r="BK342" s="284"/>
    </row>
    <row r="343" ht="14.25" customHeight="1">
      <c r="A343" s="219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5"/>
      <c r="AA343" s="225"/>
      <c r="AB343" s="225"/>
      <c r="AC343" s="225"/>
      <c r="AD343" s="225"/>
      <c r="AE343" s="225"/>
      <c r="AF343" s="225"/>
      <c r="AG343" s="220"/>
      <c r="AH343" s="220"/>
      <c r="AI343" s="220"/>
      <c r="AJ343" s="220"/>
      <c r="AK343" s="220"/>
      <c r="AL343" s="220"/>
      <c r="AM343" s="220"/>
      <c r="AN343" s="220"/>
      <c r="AO343" s="220"/>
      <c r="AP343" s="220"/>
      <c r="AQ343" s="224"/>
      <c r="AR343" s="224"/>
      <c r="AS343" s="224"/>
      <c r="AT343" s="224"/>
      <c r="AU343" s="224"/>
      <c r="AV343" s="224"/>
      <c r="AW343" s="224"/>
      <c r="AX343" s="224"/>
      <c r="AY343" s="224"/>
      <c r="AZ343" s="284"/>
      <c r="BA343" s="284"/>
      <c r="BB343" s="284"/>
      <c r="BC343" s="284"/>
      <c r="BD343" s="284"/>
      <c r="BE343" s="284"/>
      <c r="BF343" s="284"/>
      <c r="BG343" s="284"/>
      <c r="BH343" s="284"/>
      <c r="BI343" s="284"/>
      <c r="BJ343" s="284"/>
      <c r="BK343" s="284"/>
    </row>
    <row r="344" ht="14.25" customHeight="1">
      <c r="A344" s="219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5"/>
      <c r="AA344" s="225"/>
      <c r="AB344" s="225"/>
      <c r="AC344" s="225"/>
      <c r="AD344" s="225"/>
      <c r="AE344" s="225"/>
      <c r="AF344" s="225"/>
      <c r="AG344" s="220"/>
      <c r="AH344" s="220"/>
      <c r="AI344" s="220"/>
      <c r="AJ344" s="220"/>
      <c r="AK344" s="220"/>
      <c r="AL344" s="220"/>
      <c r="AM344" s="220"/>
      <c r="AN344" s="220"/>
      <c r="AO344" s="220"/>
      <c r="AP344" s="220"/>
      <c r="AQ344" s="224"/>
      <c r="AR344" s="224"/>
      <c r="AS344" s="224"/>
      <c r="AT344" s="224"/>
      <c r="AU344" s="224"/>
      <c r="AV344" s="224"/>
      <c r="AW344" s="224"/>
      <c r="AX344" s="224"/>
      <c r="AY344" s="224"/>
      <c r="AZ344" s="284"/>
      <c r="BA344" s="284"/>
      <c r="BB344" s="284"/>
      <c r="BC344" s="284"/>
      <c r="BD344" s="284"/>
      <c r="BE344" s="284"/>
      <c r="BF344" s="284"/>
      <c r="BG344" s="284"/>
      <c r="BH344" s="284"/>
      <c r="BI344" s="284"/>
      <c r="BJ344" s="284"/>
      <c r="BK344" s="284"/>
    </row>
    <row r="345" ht="14.25" customHeight="1">
      <c r="A345" s="219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5"/>
      <c r="AA345" s="225"/>
      <c r="AB345" s="225"/>
      <c r="AC345" s="225"/>
      <c r="AD345" s="225"/>
      <c r="AE345" s="225"/>
      <c r="AF345" s="225"/>
      <c r="AG345" s="220"/>
      <c r="AH345" s="220"/>
      <c r="AI345" s="220"/>
      <c r="AJ345" s="220"/>
      <c r="AK345" s="220"/>
      <c r="AL345" s="220"/>
      <c r="AM345" s="220"/>
      <c r="AN345" s="220"/>
      <c r="AO345" s="220"/>
      <c r="AP345" s="220"/>
      <c r="AQ345" s="224"/>
      <c r="AR345" s="224"/>
      <c r="AS345" s="224"/>
      <c r="AT345" s="224"/>
      <c r="AU345" s="224"/>
      <c r="AV345" s="224"/>
      <c r="AW345" s="224"/>
      <c r="AX345" s="224"/>
      <c r="AY345" s="224"/>
      <c r="AZ345" s="284"/>
      <c r="BA345" s="284"/>
      <c r="BB345" s="284"/>
      <c r="BC345" s="284"/>
      <c r="BD345" s="284"/>
      <c r="BE345" s="284"/>
      <c r="BF345" s="284"/>
      <c r="BG345" s="284"/>
      <c r="BH345" s="284"/>
      <c r="BI345" s="284"/>
      <c r="BJ345" s="284"/>
      <c r="BK345" s="284"/>
    </row>
    <row r="346" ht="14.25" customHeight="1">
      <c r="A346" s="219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5"/>
      <c r="AA346" s="225"/>
      <c r="AB346" s="225"/>
      <c r="AC346" s="225"/>
      <c r="AD346" s="225"/>
      <c r="AE346" s="225"/>
      <c r="AF346" s="225"/>
      <c r="AG346" s="220"/>
      <c r="AH346" s="220"/>
      <c r="AI346" s="220"/>
      <c r="AJ346" s="220"/>
      <c r="AK346" s="220"/>
      <c r="AL346" s="220"/>
      <c r="AM346" s="220"/>
      <c r="AN346" s="220"/>
      <c r="AO346" s="220"/>
      <c r="AP346" s="220"/>
      <c r="AQ346" s="224"/>
      <c r="AR346" s="224"/>
      <c r="AS346" s="224"/>
      <c r="AT346" s="224"/>
      <c r="AU346" s="224"/>
      <c r="AV346" s="224"/>
      <c r="AW346" s="224"/>
      <c r="AX346" s="224"/>
      <c r="AY346" s="224"/>
      <c r="AZ346" s="284"/>
      <c r="BA346" s="284"/>
      <c r="BB346" s="284"/>
      <c r="BC346" s="284"/>
      <c r="BD346" s="284"/>
      <c r="BE346" s="284"/>
      <c r="BF346" s="284"/>
      <c r="BG346" s="284"/>
      <c r="BH346" s="284"/>
      <c r="BI346" s="284"/>
      <c r="BJ346" s="284"/>
      <c r="BK346" s="284"/>
    </row>
    <row r="347" ht="14.25" customHeight="1">
      <c r="A347" s="219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5"/>
      <c r="AA347" s="225"/>
      <c r="AB347" s="225"/>
      <c r="AC347" s="225"/>
      <c r="AD347" s="225"/>
      <c r="AE347" s="225"/>
      <c r="AF347" s="225"/>
      <c r="AG347" s="220"/>
      <c r="AH347" s="220"/>
      <c r="AI347" s="220"/>
      <c r="AJ347" s="220"/>
      <c r="AK347" s="220"/>
      <c r="AL347" s="220"/>
      <c r="AM347" s="220"/>
      <c r="AN347" s="220"/>
      <c r="AO347" s="220"/>
      <c r="AP347" s="220"/>
      <c r="AQ347" s="224"/>
      <c r="AR347" s="224"/>
      <c r="AS347" s="224"/>
      <c r="AT347" s="224"/>
      <c r="AU347" s="224"/>
      <c r="AV347" s="224"/>
      <c r="AW347" s="224"/>
      <c r="AX347" s="224"/>
      <c r="AY347" s="224"/>
      <c r="AZ347" s="284"/>
      <c r="BA347" s="284"/>
      <c r="BB347" s="284"/>
      <c r="BC347" s="284"/>
      <c r="BD347" s="284"/>
      <c r="BE347" s="284"/>
      <c r="BF347" s="284"/>
      <c r="BG347" s="284"/>
      <c r="BH347" s="284"/>
      <c r="BI347" s="284"/>
      <c r="BJ347" s="284"/>
      <c r="BK347" s="284"/>
    </row>
    <row r="348" ht="14.25" customHeight="1">
      <c r="A348" s="219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5"/>
      <c r="AA348" s="225"/>
      <c r="AB348" s="225"/>
      <c r="AC348" s="225"/>
      <c r="AD348" s="225"/>
      <c r="AE348" s="225"/>
      <c r="AF348" s="225"/>
      <c r="AG348" s="220"/>
      <c r="AH348" s="220"/>
      <c r="AI348" s="220"/>
      <c r="AJ348" s="220"/>
      <c r="AK348" s="220"/>
      <c r="AL348" s="220"/>
      <c r="AM348" s="220"/>
      <c r="AN348" s="220"/>
      <c r="AO348" s="220"/>
      <c r="AP348" s="220"/>
      <c r="AQ348" s="224"/>
      <c r="AR348" s="224"/>
      <c r="AS348" s="224"/>
      <c r="AT348" s="224"/>
      <c r="AU348" s="224"/>
      <c r="AV348" s="224"/>
      <c r="AW348" s="224"/>
      <c r="AX348" s="224"/>
      <c r="AY348" s="224"/>
      <c r="AZ348" s="284"/>
      <c r="BA348" s="284"/>
      <c r="BB348" s="284"/>
      <c r="BC348" s="284"/>
      <c r="BD348" s="284"/>
      <c r="BE348" s="284"/>
      <c r="BF348" s="284"/>
      <c r="BG348" s="284"/>
      <c r="BH348" s="284"/>
      <c r="BI348" s="284"/>
      <c r="BJ348" s="284"/>
      <c r="BK348" s="284"/>
    </row>
    <row r="349" ht="14.25" customHeight="1">
      <c r="A349" s="219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5"/>
      <c r="AA349" s="225"/>
      <c r="AB349" s="225"/>
      <c r="AC349" s="225"/>
      <c r="AD349" s="225"/>
      <c r="AE349" s="225"/>
      <c r="AF349" s="225"/>
      <c r="AG349" s="220"/>
      <c r="AH349" s="220"/>
      <c r="AI349" s="220"/>
      <c r="AJ349" s="220"/>
      <c r="AK349" s="220"/>
      <c r="AL349" s="220"/>
      <c r="AM349" s="220"/>
      <c r="AN349" s="220"/>
      <c r="AO349" s="220"/>
      <c r="AP349" s="220"/>
      <c r="AQ349" s="224"/>
      <c r="AR349" s="224"/>
      <c r="AS349" s="224"/>
      <c r="AT349" s="224"/>
      <c r="AU349" s="224"/>
      <c r="AV349" s="224"/>
      <c r="AW349" s="224"/>
      <c r="AX349" s="224"/>
      <c r="AY349" s="224"/>
      <c r="AZ349" s="284"/>
      <c r="BA349" s="284"/>
      <c r="BB349" s="284"/>
      <c r="BC349" s="284"/>
      <c r="BD349" s="284"/>
      <c r="BE349" s="284"/>
      <c r="BF349" s="284"/>
      <c r="BG349" s="284"/>
      <c r="BH349" s="284"/>
      <c r="BI349" s="284"/>
      <c r="BJ349" s="284"/>
      <c r="BK349" s="284"/>
    </row>
    <row r="350" ht="14.25" customHeight="1">
      <c r="A350" s="219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5"/>
      <c r="AA350" s="225"/>
      <c r="AB350" s="225"/>
      <c r="AC350" s="225"/>
      <c r="AD350" s="225"/>
      <c r="AE350" s="225"/>
      <c r="AF350" s="225"/>
      <c r="AG350" s="220"/>
      <c r="AH350" s="220"/>
      <c r="AI350" s="220"/>
      <c r="AJ350" s="220"/>
      <c r="AK350" s="220"/>
      <c r="AL350" s="220"/>
      <c r="AM350" s="220"/>
      <c r="AN350" s="220"/>
      <c r="AO350" s="220"/>
      <c r="AP350" s="220"/>
      <c r="AQ350" s="224"/>
      <c r="AR350" s="224"/>
      <c r="AS350" s="224"/>
      <c r="AT350" s="224"/>
      <c r="AU350" s="224"/>
      <c r="AV350" s="224"/>
      <c r="AW350" s="224"/>
      <c r="AX350" s="224"/>
      <c r="AY350" s="224"/>
      <c r="AZ350" s="284"/>
      <c r="BA350" s="284"/>
      <c r="BB350" s="284"/>
      <c r="BC350" s="284"/>
      <c r="BD350" s="284"/>
      <c r="BE350" s="284"/>
      <c r="BF350" s="284"/>
      <c r="BG350" s="284"/>
      <c r="BH350" s="284"/>
      <c r="BI350" s="284"/>
      <c r="BJ350" s="284"/>
      <c r="BK350" s="284"/>
    </row>
    <row r="351" ht="14.25" customHeight="1">
      <c r="A351" s="219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5"/>
      <c r="AA351" s="225"/>
      <c r="AB351" s="225"/>
      <c r="AC351" s="225"/>
      <c r="AD351" s="225"/>
      <c r="AE351" s="225"/>
      <c r="AF351" s="225"/>
      <c r="AG351" s="220"/>
      <c r="AH351" s="220"/>
      <c r="AI351" s="220"/>
      <c r="AJ351" s="220"/>
      <c r="AK351" s="220"/>
      <c r="AL351" s="220"/>
      <c r="AM351" s="220"/>
      <c r="AN351" s="220"/>
      <c r="AO351" s="220"/>
      <c r="AP351" s="220"/>
      <c r="AQ351" s="224"/>
      <c r="AR351" s="224"/>
      <c r="AS351" s="224"/>
      <c r="AT351" s="224"/>
      <c r="AU351" s="224"/>
      <c r="AV351" s="224"/>
      <c r="AW351" s="224"/>
      <c r="AX351" s="224"/>
      <c r="AY351" s="224"/>
      <c r="AZ351" s="284"/>
      <c r="BA351" s="284"/>
      <c r="BB351" s="284"/>
      <c r="BC351" s="284"/>
      <c r="BD351" s="284"/>
      <c r="BE351" s="284"/>
      <c r="BF351" s="284"/>
      <c r="BG351" s="284"/>
      <c r="BH351" s="284"/>
      <c r="BI351" s="284"/>
      <c r="BJ351" s="284"/>
      <c r="BK351" s="284"/>
    </row>
    <row r="352" ht="14.25" customHeight="1">
      <c r="A352" s="219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5"/>
      <c r="AA352" s="225"/>
      <c r="AB352" s="225"/>
      <c r="AC352" s="225"/>
      <c r="AD352" s="225"/>
      <c r="AE352" s="225"/>
      <c r="AF352" s="225"/>
      <c r="AG352" s="220"/>
      <c r="AH352" s="220"/>
      <c r="AI352" s="220"/>
      <c r="AJ352" s="220"/>
      <c r="AK352" s="220"/>
      <c r="AL352" s="220"/>
      <c r="AM352" s="220"/>
      <c r="AN352" s="220"/>
      <c r="AO352" s="220"/>
      <c r="AP352" s="220"/>
      <c r="AQ352" s="224"/>
      <c r="AR352" s="224"/>
      <c r="AS352" s="224"/>
      <c r="AT352" s="224"/>
      <c r="AU352" s="224"/>
      <c r="AV352" s="224"/>
      <c r="AW352" s="224"/>
      <c r="AX352" s="224"/>
      <c r="AY352" s="224"/>
      <c r="AZ352" s="284"/>
      <c r="BA352" s="284"/>
      <c r="BB352" s="284"/>
      <c r="BC352" s="284"/>
      <c r="BD352" s="284"/>
      <c r="BE352" s="284"/>
      <c r="BF352" s="284"/>
      <c r="BG352" s="284"/>
      <c r="BH352" s="284"/>
      <c r="BI352" s="284"/>
      <c r="BJ352" s="284"/>
      <c r="BK352" s="284"/>
    </row>
    <row r="353" ht="14.25" customHeight="1">
      <c r="A353" s="219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5"/>
      <c r="AA353" s="225"/>
      <c r="AB353" s="225"/>
      <c r="AC353" s="225"/>
      <c r="AD353" s="225"/>
      <c r="AE353" s="225"/>
      <c r="AF353" s="225"/>
      <c r="AG353" s="220"/>
      <c r="AH353" s="220"/>
      <c r="AI353" s="220"/>
      <c r="AJ353" s="220"/>
      <c r="AK353" s="220"/>
      <c r="AL353" s="220"/>
      <c r="AM353" s="220"/>
      <c r="AN353" s="220"/>
      <c r="AO353" s="220"/>
      <c r="AP353" s="220"/>
      <c r="AQ353" s="224"/>
      <c r="AR353" s="224"/>
      <c r="AS353" s="224"/>
      <c r="AT353" s="224"/>
      <c r="AU353" s="224"/>
      <c r="AV353" s="224"/>
      <c r="AW353" s="224"/>
      <c r="AX353" s="224"/>
      <c r="AY353" s="224"/>
      <c r="AZ353" s="284"/>
      <c r="BA353" s="284"/>
      <c r="BB353" s="284"/>
      <c r="BC353" s="284"/>
      <c r="BD353" s="284"/>
      <c r="BE353" s="284"/>
      <c r="BF353" s="284"/>
      <c r="BG353" s="284"/>
      <c r="BH353" s="284"/>
      <c r="BI353" s="284"/>
      <c r="BJ353" s="284"/>
      <c r="BK353" s="284"/>
    </row>
    <row r="354" ht="14.25" customHeight="1">
      <c r="A354" s="219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5"/>
      <c r="AA354" s="225"/>
      <c r="AB354" s="225"/>
      <c r="AC354" s="225"/>
      <c r="AD354" s="225"/>
      <c r="AE354" s="225"/>
      <c r="AF354" s="225"/>
      <c r="AG354" s="220"/>
      <c r="AH354" s="220"/>
      <c r="AI354" s="220"/>
      <c r="AJ354" s="220"/>
      <c r="AK354" s="220"/>
      <c r="AL354" s="220"/>
      <c r="AM354" s="220"/>
      <c r="AN354" s="220"/>
      <c r="AO354" s="220"/>
      <c r="AP354" s="220"/>
      <c r="AQ354" s="224"/>
      <c r="AR354" s="224"/>
      <c r="AS354" s="224"/>
      <c r="AT354" s="224"/>
      <c r="AU354" s="224"/>
      <c r="AV354" s="224"/>
      <c r="AW354" s="224"/>
      <c r="AX354" s="224"/>
      <c r="AY354" s="224"/>
      <c r="AZ354" s="284"/>
      <c r="BA354" s="284"/>
      <c r="BB354" s="284"/>
      <c r="BC354" s="284"/>
      <c r="BD354" s="284"/>
      <c r="BE354" s="284"/>
      <c r="BF354" s="284"/>
      <c r="BG354" s="284"/>
      <c r="BH354" s="284"/>
      <c r="BI354" s="284"/>
      <c r="BJ354" s="284"/>
      <c r="BK354" s="284"/>
    </row>
    <row r="355" ht="14.25" customHeight="1">
      <c r="A355" s="219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5"/>
      <c r="AA355" s="225"/>
      <c r="AB355" s="225"/>
      <c r="AC355" s="225"/>
      <c r="AD355" s="225"/>
      <c r="AE355" s="225"/>
      <c r="AF355" s="225"/>
      <c r="AG355" s="220"/>
      <c r="AH355" s="220"/>
      <c r="AI355" s="220"/>
      <c r="AJ355" s="220"/>
      <c r="AK355" s="220"/>
      <c r="AL355" s="220"/>
      <c r="AM355" s="220"/>
      <c r="AN355" s="220"/>
      <c r="AO355" s="220"/>
      <c r="AP355" s="220"/>
      <c r="AQ355" s="224"/>
      <c r="AR355" s="224"/>
      <c r="AS355" s="224"/>
      <c r="AT355" s="224"/>
      <c r="AU355" s="224"/>
      <c r="AV355" s="224"/>
      <c r="AW355" s="224"/>
      <c r="AX355" s="224"/>
      <c r="AY355" s="224"/>
      <c r="AZ355" s="284"/>
      <c r="BA355" s="284"/>
      <c r="BB355" s="284"/>
      <c r="BC355" s="284"/>
      <c r="BD355" s="284"/>
      <c r="BE355" s="284"/>
      <c r="BF355" s="284"/>
      <c r="BG355" s="284"/>
      <c r="BH355" s="284"/>
      <c r="BI355" s="284"/>
      <c r="BJ355" s="284"/>
      <c r="BK355" s="284"/>
    </row>
    <row r="356" ht="14.25" customHeight="1">
      <c r="A356" s="219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5"/>
      <c r="AA356" s="225"/>
      <c r="AB356" s="225"/>
      <c r="AC356" s="225"/>
      <c r="AD356" s="225"/>
      <c r="AE356" s="225"/>
      <c r="AF356" s="225"/>
      <c r="AG356" s="220"/>
      <c r="AH356" s="220"/>
      <c r="AI356" s="220"/>
      <c r="AJ356" s="220"/>
      <c r="AK356" s="220"/>
      <c r="AL356" s="220"/>
      <c r="AM356" s="220"/>
      <c r="AN356" s="220"/>
      <c r="AO356" s="220"/>
      <c r="AP356" s="220"/>
      <c r="AQ356" s="224"/>
      <c r="AR356" s="224"/>
      <c r="AS356" s="224"/>
      <c r="AT356" s="224"/>
      <c r="AU356" s="224"/>
      <c r="AV356" s="224"/>
      <c r="AW356" s="224"/>
      <c r="AX356" s="224"/>
      <c r="AY356" s="224"/>
      <c r="AZ356" s="284"/>
      <c r="BA356" s="284"/>
      <c r="BB356" s="284"/>
      <c r="BC356" s="284"/>
      <c r="BD356" s="284"/>
      <c r="BE356" s="284"/>
      <c r="BF356" s="284"/>
      <c r="BG356" s="284"/>
      <c r="BH356" s="284"/>
      <c r="BI356" s="284"/>
      <c r="BJ356" s="284"/>
      <c r="BK356" s="284"/>
    </row>
    <row r="357" ht="14.25" customHeight="1">
      <c r="A357" s="219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5"/>
      <c r="AA357" s="225"/>
      <c r="AB357" s="225"/>
      <c r="AC357" s="225"/>
      <c r="AD357" s="225"/>
      <c r="AE357" s="225"/>
      <c r="AF357" s="225"/>
      <c r="AG357" s="220"/>
      <c r="AH357" s="220"/>
      <c r="AI357" s="220"/>
      <c r="AJ357" s="220"/>
      <c r="AK357" s="220"/>
      <c r="AL357" s="220"/>
      <c r="AM357" s="220"/>
      <c r="AN357" s="220"/>
      <c r="AO357" s="220"/>
      <c r="AP357" s="220"/>
      <c r="AQ357" s="224"/>
      <c r="AR357" s="224"/>
      <c r="AS357" s="224"/>
      <c r="AT357" s="224"/>
      <c r="AU357" s="224"/>
      <c r="AV357" s="224"/>
      <c r="AW357" s="224"/>
      <c r="AX357" s="224"/>
      <c r="AY357" s="224"/>
      <c r="AZ357" s="284"/>
      <c r="BA357" s="284"/>
      <c r="BB357" s="284"/>
      <c r="BC357" s="284"/>
      <c r="BD357" s="284"/>
      <c r="BE357" s="284"/>
      <c r="BF357" s="284"/>
      <c r="BG357" s="284"/>
      <c r="BH357" s="284"/>
      <c r="BI357" s="284"/>
      <c r="BJ357" s="284"/>
      <c r="BK357" s="284"/>
    </row>
    <row r="358" ht="14.25" customHeight="1">
      <c r="A358" s="219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5"/>
      <c r="AA358" s="225"/>
      <c r="AB358" s="225"/>
      <c r="AC358" s="225"/>
      <c r="AD358" s="225"/>
      <c r="AE358" s="225"/>
      <c r="AF358" s="225"/>
      <c r="AG358" s="220"/>
      <c r="AH358" s="220"/>
      <c r="AI358" s="220"/>
      <c r="AJ358" s="220"/>
      <c r="AK358" s="220"/>
      <c r="AL358" s="220"/>
      <c r="AM358" s="220"/>
      <c r="AN358" s="220"/>
      <c r="AO358" s="220"/>
      <c r="AP358" s="220"/>
      <c r="AQ358" s="224"/>
      <c r="AR358" s="224"/>
      <c r="AS358" s="224"/>
      <c r="AT358" s="224"/>
      <c r="AU358" s="224"/>
      <c r="AV358" s="224"/>
      <c r="AW358" s="224"/>
      <c r="AX358" s="224"/>
      <c r="AY358" s="224"/>
      <c r="AZ358" s="284"/>
      <c r="BA358" s="284"/>
      <c r="BB358" s="284"/>
      <c r="BC358" s="284"/>
      <c r="BD358" s="284"/>
      <c r="BE358" s="284"/>
      <c r="BF358" s="284"/>
      <c r="BG358" s="284"/>
      <c r="BH358" s="284"/>
      <c r="BI358" s="284"/>
      <c r="BJ358" s="284"/>
      <c r="BK358" s="284"/>
    </row>
    <row r="359" ht="14.25" customHeight="1">
      <c r="A359" s="219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5"/>
      <c r="AA359" s="225"/>
      <c r="AB359" s="225"/>
      <c r="AC359" s="225"/>
      <c r="AD359" s="225"/>
      <c r="AE359" s="225"/>
      <c r="AF359" s="225"/>
      <c r="AG359" s="220"/>
      <c r="AH359" s="220"/>
      <c r="AI359" s="220"/>
      <c r="AJ359" s="220"/>
      <c r="AK359" s="220"/>
      <c r="AL359" s="220"/>
      <c r="AM359" s="220"/>
      <c r="AN359" s="220"/>
      <c r="AO359" s="220"/>
      <c r="AP359" s="220"/>
      <c r="AQ359" s="224"/>
      <c r="AR359" s="224"/>
      <c r="AS359" s="224"/>
      <c r="AT359" s="224"/>
      <c r="AU359" s="224"/>
      <c r="AV359" s="224"/>
      <c r="AW359" s="224"/>
      <c r="AX359" s="224"/>
      <c r="AY359" s="224"/>
      <c r="AZ359" s="284"/>
      <c r="BA359" s="284"/>
      <c r="BB359" s="284"/>
      <c r="BC359" s="284"/>
      <c r="BD359" s="284"/>
      <c r="BE359" s="284"/>
      <c r="BF359" s="284"/>
      <c r="BG359" s="284"/>
      <c r="BH359" s="284"/>
      <c r="BI359" s="284"/>
      <c r="BJ359" s="284"/>
      <c r="BK359" s="284"/>
    </row>
    <row r="360" ht="14.25" customHeight="1">
      <c r="A360" s="219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5"/>
      <c r="AA360" s="225"/>
      <c r="AB360" s="225"/>
      <c r="AC360" s="225"/>
      <c r="AD360" s="225"/>
      <c r="AE360" s="225"/>
      <c r="AF360" s="225"/>
      <c r="AG360" s="220"/>
      <c r="AH360" s="220"/>
      <c r="AI360" s="220"/>
      <c r="AJ360" s="220"/>
      <c r="AK360" s="220"/>
      <c r="AL360" s="220"/>
      <c r="AM360" s="220"/>
      <c r="AN360" s="220"/>
      <c r="AO360" s="220"/>
      <c r="AP360" s="220"/>
      <c r="AQ360" s="224"/>
      <c r="AR360" s="224"/>
      <c r="AS360" s="224"/>
      <c r="AT360" s="224"/>
      <c r="AU360" s="224"/>
      <c r="AV360" s="224"/>
      <c r="AW360" s="224"/>
      <c r="AX360" s="224"/>
      <c r="AY360" s="224"/>
      <c r="AZ360" s="284"/>
      <c r="BA360" s="284"/>
      <c r="BB360" s="284"/>
      <c r="BC360" s="284"/>
      <c r="BD360" s="284"/>
      <c r="BE360" s="284"/>
      <c r="BF360" s="284"/>
      <c r="BG360" s="284"/>
      <c r="BH360" s="284"/>
      <c r="BI360" s="284"/>
      <c r="BJ360" s="284"/>
      <c r="BK360" s="284"/>
    </row>
    <row r="361" ht="14.25" customHeight="1">
      <c r="A361" s="219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5"/>
      <c r="AA361" s="225"/>
      <c r="AB361" s="225"/>
      <c r="AC361" s="225"/>
      <c r="AD361" s="225"/>
      <c r="AE361" s="225"/>
      <c r="AF361" s="225"/>
      <c r="AG361" s="220"/>
      <c r="AH361" s="220"/>
      <c r="AI361" s="220"/>
      <c r="AJ361" s="220"/>
      <c r="AK361" s="220"/>
      <c r="AL361" s="220"/>
      <c r="AM361" s="220"/>
      <c r="AN361" s="220"/>
      <c r="AO361" s="220"/>
      <c r="AP361" s="220"/>
      <c r="AQ361" s="224"/>
      <c r="AR361" s="224"/>
      <c r="AS361" s="224"/>
      <c r="AT361" s="224"/>
      <c r="AU361" s="224"/>
      <c r="AV361" s="224"/>
      <c r="AW361" s="224"/>
      <c r="AX361" s="224"/>
      <c r="AY361" s="224"/>
      <c r="AZ361" s="284"/>
      <c r="BA361" s="284"/>
      <c r="BB361" s="284"/>
      <c r="BC361" s="284"/>
      <c r="BD361" s="284"/>
      <c r="BE361" s="284"/>
      <c r="BF361" s="284"/>
      <c r="BG361" s="284"/>
      <c r="BH361" s="284"/>
      <c r="BI361" s="284"/>
      <c r="BJ361" s="284"/>
      <c r="BK361" s="284"/>
    </row>
    <row r="362" ht="14.25" customHeight="1">
      <c r="A362" s="219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5"/>
      <c r="AA362" s="225"/>
      <c r="AB362" s="225"/>
      <c r="AC362" s="225"/>
      <c r="AD362" s="225"/>
      <c r="AE362" s="225"/>
      <c r="AF362" s="225"/>
      <c r="AG362" s="220"/>
      <c r="AH362" s="220"/>
      <c r="AI362" s="220"/>
      <c r="AJ362" s="220"/>
      <c r="AK362" s="220"/>
      <c r="AL362" s="220"/>
      <c r="AM362" s="220"/>
      <c r="AN362" s="220"/>
      <c r="AO362" s="220"/>
      <c r="AP362" s="220"/>
      <c r="AQ362" s="224"/>
      <c r="AR362" s="224"/>
      <c r="AS362" s="224"/>
      <c r="AT362" s="224"/>
      <c r="AU362" s="224"/>
      <c r="AV362" s="224"/>
      <c r="AW362" s="224"/>
      <c r="AX362" s="224"/>
      <c r="AY362" s="224"/>
      <c r="AZ362" s="284"/>
      <c r="BA362" s="284"/>
      <c r="BB362" s="284"/>
      <c r="BC362" s="284"/>
      <c r="BD362" s="284"/>
      <c r="BE362" s="284"/>
      <c r="BF362" s="284"/>
      <c r="BG362" s="284"/>
      <c r="BH362" s="284"/>
      <c r="BI362" s="284"/>
      <c r="BJ362" s="284"/>
      <c r="BK362" s="284"/>
    </row>
    <row r="363" ht="14.25" customHeight="1">
      <c r="A363" s="219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5"/>
      <c r="AA363" s="225"/>
      <c r="AB363" s="225"/>
      <c r="AC363" s="225"/>
      <c r="AD363" s="225"/>
      <c r="AE363" s="225"/>
      <c r="AF363" s="225"/>
      <c r="AG363" s="220"/>
      <c r="AH363" s="220"/>
      <c r="AI363" s="220"/>
      <c r="AJ363" s="220"/>
      <c r="AK363" s="220"/>
      <c r="AL363" s="220"/>
      <c r="AM363" s="220"/>
      <c r="AN363" s="220"/>
      <c r="AO363" s="220"/>
      <c r="AP363" s="220"/>
      <c r="AQ363" s="224"/>
      <c r="AR363" s="224"/>
      <c r="AS363" s="224"/>
      <c r="AT363" s="224"/>
      <c r="AU363" s="224"/>
      <c r="AV363" s="224"/>
      <c r="AW363" s="224"/>
      <c r="AX363" s="224"/>
      <c r="AY363" s="224"/>
      <c r="AZ363" s="284"/>
      <c r="BA363" s="284"/>
      <c r="BB363" s="284"/>
      <c r="BC363" s="284"/>
      <c r="BD363" s="284"/>
      <c r="BE363" s="284"/>
      <c r="BF363" s="284"/>
      <c r="BG363" s="284"/>
      <c r="BH363" s="284"/>
      <c r="BI363" s="284"/>
      <c r="BJ363" s="284"/>
      <c r="BK363" s="284"/>
    </row>
    <row r="364" ht="14.25" customHeight="1">
      <c r="A364" s="219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5"/>
      <c r="AA364" s="225"/>
      <c r="AB364" s="225"/>
      <c r="AC364" s="225"/>
      <c r="AD364" s="225"/>
      <c r="AE364" s="225"/>
      <c r="AF364" s="225"/>
      <c r="AG364" s="220"/>
      <c r="AH364" s="220"/>
      <c r="AI364" s="220"/>
      <c r="AJ364" s="220"/>
      <c r="AK364" s="220"/>
      <c r="AL364" s="220"/>
      <c r="AM364" s="220"/>
      <c r="AN364" s="220"/>
      <c r="AO364" s="220"/>
      <c r="AP364" s="220"/>
      <c r="AQ364" s="224"/>
      <c r="AR364" s="224"/>
      <c r="AS364" s="224"/>
      <c r="AT364" s="224"/>
      <c r="AU364" s="224"/>
      <c r="AV364" s="224"/>
      <c r="AW364" s="224"/>
      <c r="AX364" s="224"/>
      <c r="AY364" s="224"/>
      <c r="AZ364" s="284"/>
      <c r="BA364" s="284"/>
      <c r="BB364" s="284"/>
      <c r="BC364" s="284"/>
      <c r="BD364" s="284"/>
      <c r="BE364" s="284"/>
      <c r="BF364" s="284"/>
      <c r="BG364" s="284"/>
      <c r="BH364" s="284"/>
      <c r="BI364" s="284"/>
      <c r="BJ364" s="284"/>
      <c r="BK364" s="284"/>
    </row>
    <row r="365" ht="14.25" customHeight="1">
      <c r="A365" s="219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5"/>
      <c r="AA365" s="225"/>
      <c r="AB365" s="225"/>
      <c r="AC365" s="225"/>
      <c r="AD365" s="225"/>
      <c r="AE365" s="225"/>
      <c r="AF365" s="225"/>
      <c r="AG365" s="220"/>
      <c r="AH365" s="220"/>
      <c r="AI365" s="220"/>
      <c r="AJ365" s="220"/>
      <c r="AK365" s="220"/>
      <c r="AL365" s="220"/>
      <c r="AM365" s="220"/>
      <c r="AN365" s="220"/>
      <c r="AO365" s="220"/>
      <c r="AP365" s="220"/>
      <c r="AQ365" s="224"/>
      <c r="AR365" s="224"/>
      <c r="AS365" s="224"/>
      <c r="AT365" s="224"/>
      <c r="AU365" s="224"/>
      <c r="AV365" s="224"/>
      <c r="AW365" s="224"/>
      <c r="AX365" s="224"/>
      <c r="AY365" s="224"/>
      <c r="AZ365" s="284"/>
      <c r="BA365" s="284"/>
      <c r="BB365" s="284"/>
      <c r="BC365" s="284"/>
      <c r="BD365" s="284"/>
      <c r="BE365" s="284"/>
      <c r="BF365" s="284"/>
      <c r="BG365" s="284"/>
      <c r="BH365" s="284"/>
      <c r="BI365" s="284"/>
      <c r="BJ365" s="284"/>
      <c r="BK365" s="284"/>
    </row>
    <row r="366" ht="14.25" customHeight="1">
      <c r="A366" s="219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5"/>
      <c r="AA366" s="225"/>
      <c r="AB366" s="225"/>
      <c r="AC366" s="225"/>
      <c r="AD366" s="225"/>
      <c r="AE366" s="225"/>
      <c r="AF366" s="225"/>
      <c r="AG366" s="220"/>
      <c r="AH366" s="220"/>
      <c r="AI366" s="220"/>
      <c r="AJ366" s="220"/>
      <c r="AK366" s="220"/>
      <c r="AL366" s="220"/>
      <c r="AM366" s="220"/>
      <c r="AN366" s="220"/>
      <c r="AO366" s="220"/>
      <c r="AP366" s="220"/>
      <c r="AQ366" s="224"/>
      <c r="AR366" s="224"/>
      <c r="AS366" s="224"/>
      <c r="AT366" s="224"/>
      <c r="AU366" s="224"/>
      <c r="AV366" s="224"/>
      <c r="AW366" s="224"/>
      <c r="AX366" s="224"/>
      <c r="AY366" s="224"/>
      <c r="AZ366" s="284"/>
      <c r="BA366" s="284"/>
      <c r="BB366" s="284"/>
      <c r="BC366" s="284"/>
      <c r="BD366" s="284"/>
      <c r="BE366" s="284"/>
      <c r="BF366" s="284"/>
      <c r="BG366" s="284"/>
      <c r="BH366" s="284"/>
      <c r="BI366" s="284"/>
      <c r="BJ366" s="284"/>
      <c r="BK366" s="284"/>
    </row>
    <row r="367" ht="14.25" customHeight="1">
      <c r="A367" s="219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5"/>
      <c r="AA367" s="225"/>
      <c r="AB367" s="225"/>
      <c r="AC367" s="225"/>
      <c r="AD367" s="225"/>
      <c r="AE367" s="225"/>
      <c r="AF367" s="225"/>
      <c r="AG367" s="220"/>
      <c r="AH367" s="220"/>
      <c r="AI367" s="220"/>
      <c r="AJ367" s="220"/>
      <c r="AK367" s="220"/>
      <c r="AL367" s="220"/>
      <c r="AM367" s="220"/>
      <c r="AN367" s="220"/>
      <c r="AO367" s="220"/>
      <c r="AP367" s="220"/>
      <c r="AQ367" s="224"/>
      <c r="AR367" s="224"/>
      <c r="AS367" s="224"/>
      <c r="AT367" s="224"/>
      <c r="AU367" s="224"/>
      <c r="AV367" s="224"/>
      <c r="AW367" s="224"/>
      <c r="AX367" s="224"/>
      <c r="AY367" s="224"/>
      <c r="AZ367" s="284"/>
      <c r="BA367" s="284"/>
      <c r="BB367" s="284"/>
      <c r="BC367" s="284"/>
      <c r="BD367" s="284"/>
      <c r="BE367" s="284"/>
      <c r="BF367" s="284"/>
      <c r="BG367" s="284"/>
      <c r="BH367" s="284"/>
      <c r="BI367" s="284"/>
      <c r="BJ367" s="284"/>
      <c r="BK367" s="284"/>
    </row>
    <row r="368" ht="14.25" customHeight="1">
      <c r="A368" s="219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5"/>
      <c r="AA368" s="225"/>
      <c r="AB368" s="225"/>
      <c r="AC368" s="225"/>
      <c r="AD368" s="225"/>
      <c r="AE368" s="225"/>
      <c r="AF368" s="225"/>
      <c r="AG368" s="220"/>
      <c r="AH368" s="220"/>
      <c r="AI368" s="220"/>
      <c r="AJ368" s="220"/>
      <c r="AK368" s="220"/>
      <c r="AL368" s="220"/>
      <c r="AM368" s="220"/>
      <c r="AN368" s="220"/>
      <c r="AO368" s="220"/>
      <c r="AP368" s="220"/>
      <c r="AQ368" s="224"/>
      <c r="AR368" s="224"/>
      <c r="AS368" s="224"/>
      <c r="AT368" s="224"/>
      <c r="AU368" s="224"/>
      <c r="AV368" s="224"/>
      <c r="AW368" s="224"/>
      <c r="AX368" s="224"/>
      <c r="AY368" s="224"/>
      <c r="AZ368" s="284"/>
      <c r="BA368" s="284"/>
      <c r="BB368" s="284"/>
      <c r="BC368" s="284"/>
      <c r="BD368" s="284"/>
      <c r="BE368" s="284"/>
      <c r="BF368" s="284"/>
      <c r="BG368" s="284"/>
      <c r="BH368" s="284"/>
      <c r="BI368" s="284"/>
      <c r="BJ368" s="284"/>
      <c r="BK368" s="284"/>
    </row>
    <row r="369" ht="14.25" customHeight="1">
      <c r="A369" s="219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5"/>
      <c r="AA369" s="225"/>
      <c r="AB369" s="225"/>
      <c r="AC369" s="225"/>
      <c r="AD369" s="225"/>
      <c r="AE369" s="225"/>
      <c r="AF369" s="225"/>
      <c r="AG369" s="220"/>
      <c r="AH369" s="220"/>
      <c r="AI369" s="220"/>
      <c r="AJ369" s="220"/>
      <c r="AK369" s="220"/>
      <c r="AL369" s="220"/>
      <c r="AM369" s="220"/>
      <c r="AN369" s="220"/>
      <c r="AO369" s="220"/>
      <c r="AP369" s="220"/>
      <c r="AQ369" s="224"/>
      <c r="AR369" s="224"/>
      <c r="AS369" s="224"/>
      <c r="AT369" s="224"/>
      <c r="AU369" s="224"/>
      <c r="AV369" s="224"/>
      <c r="AW369" s="224"/>
      <c r="AX369" s="224"/>
      <c r="AY369" s="224"/>
      <c r="AZ369" s="284"/>
      <c r="BA369" s="284"/>
      <c r="BB369" s="284"/>
      <c r="BC369" s="284"/>
      <c r="BD369" s="284"/>
      <c r="BE369" s="284"/>
      <c r="BF369" s="284"/>
      <c r="BG369" s="284"/>
      <c r="BH369" s="284"/>
      <c r="BI369" s="284"/>
      <c r="BJ369" s="284"/>
      <c r="BK369" s="284"/>
    </row>
    <row r="370" ht="14.25" customHeight="1">
      <c r="A370" s="219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5"/>
      <c r="AA370" s="225"/>
      <c r="AB370" s="225"/>
      <c r="AC370" s="225"/>
      <c r="AD370" s="225"/>
      <c r="AE370" s="225"/>
      <c r="AF370" s="225"/>
      <c r="AG370" s="220"/>
      <c r="AH370" s="220"/>
      <c r="AI370" s="220"/>
      <c r="AJ370" s="220"/>
      <c r="AK370" s="220"/>
      <c r="AL370" s="220"/>
      <c r="AM370" s="220"/>
      <c r="AN370" s="220"/>
      <c r="AO370" s="220"/>
      <c r="AP370" s="220"/>
      <c r="AQ370" s="224"/>
      <c r="AR370" s="224"/>
      <c r="AS370" s="224"/>
      <c r="AT370" s="224"/>
      <c r="AU370" s="224"/>
      <c r="AV370" s="224"/>
      <c r="AW370" s="224"/>
      <c r="AX370" s="224"/>
      <c r="AY370" s="224"/>
      <c r="AZ370" s="284"/>
      <c r="BA370" s="284"/>
      <c r="BB370" s="284"/>
      <c r="BC370" s="284"/>
      <c r="BD370" s="284"/>
      <c r="BE370" s="284"/>
      <c r="BF370" s="284"/>
      <c r="BG370" s="284"/>
      <c r="BH370" s="284"/>
      <c r="BI370" s="284"/>
      <c r="BJ370" s="284"/>
      <c r="BK370" s="284"/>
    </row>
    <row r="371" ht="14.25" customHeight="1">
      <c r="A371" s="219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5"/>
      <c r="AA371" s="225"/>
      <c r="AB371" s="225"/>
      <c r="AC371" s="225"/>
      <c r="AD371" s="225"/>
      <c r="AE371" s="225"/>
      <c r="AF371" s="225"/>
      <c r="AG371" s="220"/>
      <c r="AH371" s="220"/>
      <c r="AI371" s="220"/>
      <c r="AJ371" s="220"/>
      <c r="AK371" s="220"/>
      <c r="AL371" s="220"/>
      <c r="AM371" s="220"/>
      <c r="AN371" s="220"/>
      <c r="AO371" s="220"/>
      <c r="AP371" s="220"/>
      <c r="AQ371" s="224"/>
      <c r="AR371" s="224"/>
      <c r="AS371" s="224"/>
      <c r="AT371" s="224"/>
      <c r="AU371" s="224"/>
      <c r="AV371" s="224"/>
      <c r="AW371" s="224"/>
      <c r="AX371" s="224"/>
      <c r="AY371" s="224"/>
      <c r="AZ371" s="284"/>
      <c r="BA371" s="284"/>
      <c r="BB371" s="284"/>
      <c r="BC371" s="284"/>
      <c r="BD371" s="284"/>
      <c r="BE371" s="284"/>
      <c r="BF371" s="284"/>
      <c r="BG371" s="284"/>
      <c r="BH371" s="284"/>
      <c r="BI371" s="284"/>
      <c r="BJ371" s="284"/>
      <c r="BK371" s="284"/>
    </row>
    <row r="372" ht="14.25" customHeight="1">
      <c r="A372" s="219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5"/>
      <c r="AA372" s="225"/>
      <c r="AB372" s="225"/>
      <c r="AC372" s="225"/>
      <c r="AD372" s="225"/>
      <c r="AE372" s="225"/>
      <c r="AF372" s="225"/>
      <c r="AG372" s="220"/>
      <c r="AH372" s="220"/>
      <c r="AI372" s="220"/>
      <c r="AJ372" s="220"/>
      <c r="AK372" s="220"/>
      <c r="AL372" s="220"/>
      <c r="AM372" s="220"/>
      <c r="AN372" s="220"/>
      <c r="AO372" s="220"/>
      <c r="AP372" s="220"/>
      <c r="AQ372" s="224"/>
      <c r="AR372" s="224"/>
      <c r="AS372" s="224"/>
      <c r="AT372" s="224"/>
      <c r="AU372" s="224"/>
      <c r="AV372" s="224"/>
      <c r="AW372" s="224"/>
      <c r="AX372" s="224"/>
      <c r="AY372" s="224"/>
      <c r="AZ372" s="284"/>
      <c r="BA372" s="284"/>
      <c r="BB372" s="284"/>
      <c r="BC372" s="284"/>
      <c r="BD372" s="284"/>
      <c r="BE372" s="284"/>
      <c r="BF372" s="284"/>
      <c r="BG372" s="284"/>
      <c r="BH372" s="284"/>
      <c r="BI372" s="284"/>
      <c r="BJ372" s="284"/>
      <c r="BK372" s="284"/>
    </row>
    <row r="373" ht="14.25" customHeight="1">
      <c r="A373" s="219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5"/>
      <c r="AA373" s="225"/>
      <c r="AB373" s="225"/>
      <c r="AC373" s="225"/>
      <c r="AD373" s="225"/>
      <c r="AE373" s="225"/>
      <c r="AF373" s="225"/>
      <c r="AG373" s="220"/>
      <c r="AH373" s="220"/>
      <c r="AI373" s="220"/>
      <c r="AJ373" s="220"/>
      <c r="AK373" s="220"/>
      <c r="AL373" s="220"/>
      <c r="AM373" s="220"/>
      <c r="AN373" s="220"/>
      <c r="AO373" s="220"/>
      <c r="AP373" s="220"/>
      <c r="AQ373" s="224"/>
      <c r="AR373" s="224"/>
      <c r="AS373" s="224"/>
      <c r="AT373" s="224"/>
      <c r="AU373" s="224"/>
      <c r="AV373" s="224"/>
      <c r="AW373" s="224"/>
      <c r="AX373" s="224"/>
      <c r="AY373" s="224"/>
      <c r="AZ373" s="284"/>
      <c r="BA373" s="284"/>
      <c r="BB373" s="284"/>
      <c r="BC373" s="284"/>
      <c r="BD373" s="284"/>
      <c r="BE373" s="284"/>
      <c r="BF373" s="284"/>
      <c r="BG373" s="284"/>
      <c r="BH373" s="284"/>
      <c r="BI373" s="284"/>
      <c r="BJ373" s="284"/>
      <c r="BK373" s="284"/>
    </row>
    <row r="374" ht="14.25" customHeight="1">
      <c r="A374" s="219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5"/>
      <c r="AA374" s="225"/>
      <c r="AB374" s="225"/>
      <c r="AC374" s="225"/>
      <c r="AD374" s="225"/>
      <c r="AE374" s="225"/>
      <c r="AF374" s="225"/>
      <c r="AG374" s="220"/>
      <c r="AH374" s="220"/>
      <c r="AI374" s="220"/>
      <c r="AJ374" s="220"/>
      <c r="AK374" s="220"/>
      <c r="AL374" s="220"/>
      <c r="AM374" s="220"/>
      <c r="AN374" s="220"/>
      <c r="AO374" s="220"/>
      <c r="AP374" s="220"/>
      <c r="AQ374" s="224"/>
      <c r="AR374" s="224"/>
      <c r="AS374" s="224"/>
      <c r="AT374" s="224"/>
      <c r="AU374" s="224"/>
      <c r="AV374" s="224"/>
      <c r="AW374" s="224"/>
      <c r="AX374" s="224"/>
      <c r="AY374" s="224"/>
      <c r="AZ374" s="284"/>
      <c r="BA374" s="284"/>
      <c r="BB374" s="284"/>
      <c r="BC374" s="284"/>
      <c r="BD374" s="284"/>
      <c r="BE374" s="284"/>
      <c r="BF374" s="284"/>
      <c r="BG374" s="284"/>
      <c r="BH374" s="284"/>
      <c r="BI374" s="284"/>
      <c r="BJ374" s="284"/>
      <c r="BK374" s="284"/>
    </row>
    <row r="375" ht="14.25" customHeight="1">
      <c r="A375" s="219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5"/>
      <c r="AA375" s="225"/>
      <c r="AB375" s="225"/>
      <c r="AC375" s="225"/>
      <c r="AD375" s="225"/>
      <c r="AE375" s="225"/>
      <c r="AF375" s="225"/>
      <c r="AG375" s="220"/>
      <c r="AH375" s="220"/>
      <c r="AI375" s="220"/>
      <c r="AJ375" s="220"/>
      <c r="AK375" s="220"/>
      <c r="AL375" s="220"/>
      <c r="AM375" s="220"/>
      <c r="AN375" s="220"/>
      <c r="AO375" s="220"/>
      <c r="AP375" s="220"/>
      <c r="AQ375" s="224"/>
      <c r="AR375" s="224"/>
      <c r="AS375" s="224"/>
      <c r="AT375" s="224"/>
      <c r="AU375" s="224"/>
      <c r="AV375" s="224"/>
      <c r="AW375" s="224"/>
      <c r="AX375" s="224"/>
      <c r="AY375" s="224"/>
      <c r="AZ375" s="284"/>
      <c r="BA375" s="284"/>
      <c r="BB375" s="284"/>
      <c r="BC375" s="284"/>
      <c r="BD375" s="284"/>
      <c r="BE375" s="284"/>
      <c r="BF375" s="284"/>
      <c r="BG375" s="284"/>
      <c r="BH375" s="284"/>
      <c r="BI375" s="284"/>
      <c r="BJ375" s="284"/>
      <c r="BK375" s="284"/>
    </row>
    <row r="376" ht="14.25" customHeight="1">
      <c r="A376" s="219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5"/>
      <c r="AA376" s="225"/>
      <c r="AB376" s="225"/>
      <c r="AC376" s="225"/>
      <c r="AD376" s="225"/>
      <c r="AE376" s="225"/>
      <c r="AF376" s="225"/>
      <c r="AG376" s="220"/>
      <c r="AH376" s="220"/>
      <c r="AI376" s="220"/>
      <c r="AJ376" s="220"/>
      <c r="AK376" s="220"/>
      <c r="AL376" s="220"/>
      <c r="AM376" s="220"/>
      <c r="AN376" s="220"/>
      <c r="AO376" s="220"/>
      <c r="AP376" s="220"/>
      <c r="AQ376" s="224"/>
      <c r="AR376" s="224"/>
      <c r="AS376" s="224"/>
      <c r="AT376" s="224"/>
      <c r="AU376" s="224"/>
      <c r="AV376" s="224"/>
      <c r="AW376" s="224"/>
      <c r="AX376" s="224"/>
      <c r="AY376" s="224"/>
      <c r="AZ376" s="284"/>
      <c r="BA376" s="284"/>
      <c r="BB376" s="284"/>
      <c r="BC376" s="284"/>
      <c r="BD376" s="284"/>
      <c r="BE376" s="284"/>
      <c r="BF376" s="284"/>
      <c r="BG376" s="284"/>
      <c r="BH376" s="284"/>
      <c r="BI376" s="284"/>
      <c r="BJ376" s="284"/>
      <c r="BK376" s="284"/>
    </row>
    <row r="377" ht="14.25" customHeight="1">
      <c r="A377" s="219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5"/>
      <c r="AA377" s="225"/>
      <c r="AB377" s="225"/>
      <c r="AC377" s="225"/>
      <c r="AD377" s="225"/>
      <c r="AE377" s="225"/>
      <c r="AF377" s="225"/>
      <c r="AG377" s="220"/>
      <c r="AH377" s="220"/>
      <c r="AI377" s="220"/>
      <c r="AJ377" s="220"/>
      <c r="AK377" s="220"/>
      <c r="AL377" s="220"/>
      <c r="AM377" s="220"/>
      <c r="AN377" s="220"/>
      <c r="AO377" s="220"/>
      <c r="AP377" s="220"/>
      <c r="AQ377" s="224"/>
      <c r="AR377" s="224"/>
      <c r="AS377" s="224"/>
      <c r="AT377" s="224"/>
      <c r="AU377" s="224"/>
      <c r="AV377" s="224"/>
      <c r="AW377" s="224"/>
      <c r="AX377" s="224"/>
      <c r="AY377" s="224"/>
      <c r="AZ377" s="284"/>
      <c r="BA377" s="284"/>
      <c r="BB377" s="284"/>
      <c r="BC377" s="284"/>
      <c r="BD377" s="284"/>
      <c r="BE377" s="284"/>
      <c r="BF377" s="284"/>
      <c r="BG377" s="284"/>
      <c r="BH377" s="284"/>
      <c r="BI377" s="284"/>
      <c r="BJ377" s="284"/>
      <c r="BK377" s="284"/>
    </row>
    <row r="378" ht="14.25" customHeight="1">
      <c r="A378" s="219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5"/>
      <c r="AA378" s="225"/>
      <c r="AB378" s="225"/>
      <c r="AC378" s="225"/>
      <c r="AD378" s="225"/>
      <c r="AE378" s="225"/>
      <c r="AF378" s="225"/>
      <c r="AG378" s="220"/>
      <c r="AH378" s="220"/>
      <c r="AI378" s="220"/>
      <c r="AJ378" s="220"/>
      <c r="AK378" s="220"/>
      <c r="AL378" s="220"/>
      <c r="AM378" s="220"/>
      <c r="AN378" s="220"/>
      <c r="AO378" s="220"/>
      <c r="AP378" s="220"/>
      <c r="AQ378" s="224"/>
      <c r="AR378" s="224"/>
      <c r="AS378" s="224"/>
      <c r="AT378" s="224"/>
      <c r="AU378" s="224"/>
      <c r="AV378" s="224"/>
      <c r="AW378" s="224"/>
      <c r="AX378" s="224"/>
      <c r="AY378" s="224"/>
      <c r="AZ378" s="284"/>
      <c r="BA378" s="284"/>
      <c r="BB378" s="284"/>
      <c r="BC378" s="284"/>
      <c r="BD378" s="284"/>
      <c r="BE378" s="284"/>
      <c r="BF378" s="284"/>
      <c r="BG378" s="284"/>
      <c r="BH378" s="284"/>
      <c r="BI378" s="284"/>
      <c r="BJ378" s="284"/>
      <c r="BK378" s="284"/>
    </row>
    <row r="379" ht="14.25" customHeight="1">
      <c r="A379" s="219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5"/>
      <c r="AA379" s="225"/>
      <c r="AB379" s="225"/>
      <c r="AC379" s="225"/>
      <c r="AD379" s="225"/>
      <c r="AE379" s="225"/>
      <c r="AF379" s="225"/>
      <c r="AG379" s="220"/>
      <c r="AH379" s="220"/>
      <c r="AI379" s="220"/>
      <c r="AJ379" s="220"/>
      <c r="AK379" s="220"/>
      <c r="AL379" s="220"/>
      <c r="AM379" s="220"/>
      <c r="AN379" s="220"/>
      <c r="AO379" s="220"/>
      <c r="AP379" s="220"/>
      <c r="AQ379" s="224"/>
      <c r="AR379" s="224"/>
      <c r="AS379" s="224"/>
      <c r="AT379" s="224"/>
      <c r="AU379" s="224"/>
      <c r="AV379" s="224"/>
      <c r="AW379" s="224"/>
      <c r="AX379" s="224"/>
      <c r="AY379" s="224"/>
      <c r="AZ379" s="284"/>
      <c r="BA379" s="284"/>
      <c r="BB379" s="284"/>
      <c r="BC379" s="284"/>
      <c r="BD379" s="284"/>
      <c r="BE379" s="284"/>
      <c r="BF379" s="284"/>
      <c r="BG379" s="284"/>
      <c r="BH379" s="284"/>
      <c r="BI379" s="284"/>
      <c r="BJ379" s="284"/>
      <c r="BK379" s="284"/>
    </row>
    <row r="380" ht="14.25" customHeight="1">
      <c r="A380" s="219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5"/>
      <c r="AA380" s="225"/>
      <c r="AB380" s="225"/>
      <c r="AC380" s="225"/>
      <c r="AD380" s="225"/>
      <c r="AE380" s="225"/>
      <c r="AF380" s="225"/>
      <c r="AG380" s="220"/>
      <c r="AH380" s="220"/>
      <c r="AI380" s="220"/>
      <c r="AJ380" s="220"/>
      <c r="AK380" s="220"/>
      <c r="AL380" s="220"/>
      <c r="AM380" s="220"/>
      <c r="AN380" s="220"/>
      <c r="AO380" s="220"/>
      <c r="AP380" s="220"/>
      <c r="AQ380" s="224"/>
      <c r="AR380" s="224"/>
      <c r="AS380" s="224"/>
      <c r="AT380" s="224"/>
      <c r="AU380" s="224"/>
      <c r="AV380" s="224"/>
      <c r="AW380" s="224"/>
      <c r="AX380" s="224"/>
      <c r="AY380" s="224"/>
      <c r="AZ380" s="284"/>
      <c r="BA380" s="284"/>
      <c r="BB380" s="284"/>
      <c r="BC380" s="284"/>
      <c r="BD380" s="284"/>
      <c r="BE380" s="284"/>
      <c r="BF380" s="284"/>
      <c r="BG380" s="284"/>
      <c r="BH380" s="284"/>
      <c r="BI380" s="284"/>
      <c r="BJ380" s="284"/>
      <c r="BK380" s="284"/>
    </row>
    <row r="381" ht="14.25" customHeight="1">
      <c r="A381" s="219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5"/>
      <c r="AA381" s="225"/>
      <c r="AB381" s="225"/>
      <c r="AC381" s="225"/>
      <c r="AD381" s="225"/>
      <c r="AE381" s="225"/>
      <c r="AF381" s="225"/>
      <c r="AG381" s="220"/>
      <c r="AH381" s="220"/>
      <c r="AI381" s="220"/>
      <c r="AJ381" s="220"/>
      <c r="AK381" s="220"/>
      <c r="AL381" s="220"/>
      <c r="AM381" s="220"/>
      <c r="AN381" s="220"/>
      <c r="AO381" s="220"/>
      <c r="AP381" s="220"/>
      <c r="AQ381" s="224"/>
      <c r="AR381" s="224"/>
      <c r="AS381" s="224"/>
      <c r="AT381" s="224"/>
      <c r="AU381" s="224"/>
      <c r="AV381" s="224"/>
      <c r="AW381" s="224"/>
      <c r="AX381" s="224"/>
      <c r="AY381" s="224"/>
      <c r="AZ381" s="284"/>
      <c r="BA381" s="284"/>
      <c r="BB381" s="284"/>
      <c r="BC381" s="284"/>
      <c r="BD381" s="284"/>
      <c r="BE381" s="284"/>
      <c r="BF381" s="284"/>
      <c r="BG381" s="284"/>
      <c r="BH381" s="284"/>
      <c r="BI381" s="284"/>
      <c r="BJ381" s="284"/>
      <c r="BK381" s="284"/>
    </row>
    <row r="382" ht="14.25" customHeight="1">
      <c r="A382" s="219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5"/>
      <c r="AA382" s="225"/>
      <c r="AB382" s="225"/>
      <c r="AC382" s="225"/>
      <c r="AD382" s="225"/>
      <c r="AE382" s="225"/>
      <c r="AF382" s="225"/>
      <c r="AG382" s="220"/>
      <c r="AH382" s="220"/>
      <c r="AI382" s="220"/>
      <c r="AJ382" s="220"/>
      <c r="AK382" s="220"/>
      <c r="AL382" s="220"/>
      <c r="AM382" s="220"/>
      <c r="AN382" s="220"/>
      <c r="AO382" s="220"/>
      <c r="AP382" s="220"/>
      <c r="AQ382" s="224"/>
      <c r="AR382" s="224"/>
      <c r="AS382" s="224"/>
      <c r="AT382" s="224"/>
      <c r="AU382" s="224"/>
      <c r="AV382" s="224"/>
      <c r="AW382" s="224"/>
      <c r="AX382" s="224"/>
      <c r="AY382" s="224"/>
      <c r="AZ382" s="284"/>
      <c r="BA382" s="284"/>
      <c r="BB382" s="284"/>
      <c r="BC382" s="284"/>
      <c r="BD382" s="284"/>
      <c r="BE382" s="284"/>
      <c r="BF382" s="284"/>
      <c r="BG382" s="284"/>
      <c r="BH382" s="284"/>
      <c r="BI382" s="284"/>
      <c r="BJ382" s="284"/>
      <c r="BK382" s="284"/>
    </row>
    <row r="383" ht="14.25" customHeight="1">
      <c r="A383" s="219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5"/>
      <c r="AA383" s="225"/>
      <c r="AB383" s="225"/>
      <c r="AC383" s="225"/>
      <c r="AD383" s="225"/>
      <c r="AE383" s="225"/>
      <c r="AF383" s="225"/>
      <c r="AG383" s="220"/>
      <c r="AH383" s="220"/>
      <c r="AI383" s="220"/>
      <c r="AJ383" s="220"/>
      <c r="AK383" s="220"/>
      <c r="AL383" s="220"/>
      <c r="AM383" s="220"/>
      <c r="AN383" s="220"/>
      <c r="AO383" s="220"/>
      <c r="AP383" s="220"/>
      <c r="AQ383" s="224"/>
      <c r="AR383" s="224"/>
      <c r="AS383" s="224"/>
      <c r="AT383" s="224"/>
      <c r="AU383" s="224"/>
      <c r="AV383" s="224"/>
      <c r="AW383" s="224"/>
      <c r="AX383" s="224"/>
      <c r="AY383" s="224"/>
      <c r="AZ383" s="284"/>
      <c r="BA383" s="284"/>
      <c r="BB383" s="284"/>
      <c r="BC383" s="284"/>
      <c r="BD383" s="284"/>
      <c r="BE383" s="284"/>
      <c r="BF383" s="284"/>
      <c r="BG383" s="284"/>
      <c r="BH383" s="284"/>
      <c r="BI383" s="284"/>
      <c r="BJ383" s="284"/>
      <c r="BK383" s="284"/>
    </row>
    <row r="384" ht="14.25" customHeight="1">
      <c r="A384" s="219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5"/>
      <c r="AA384" s="225"/>
      <c r="AB384" s="225"/>
      <c r="AC384" s="225"/>
      <c r="AD384" s="225"/>
      <c r="AE384" s="225"/>
      <c r="AF384" s="225"/>
      <c r="AG384" s="220"/>
      <c r="AH384" s="220"/>
      <c r="AI384" s="220"/>
      <c r="AJ384" s="220"/>
      <c r="AK384" s="220"/>
      <c r="AL384" s="220"/>
      <c r="AM384" s="220"/>
      <c r="AN384" s="220"/>
      <c r="AO384" s="220"/>
      <c r="AP384" s="220"/>
      <c r="AQ384" s="224"/>
      <c r="AR384" s="224"/>
      <c r="AS384" s="224"/>
      <c r="AT384" s="224"/>
      <c r="AU384" s="224"/>
      <c r="AV384" s="224"/>
      <c r="AW384" s="224"/>
      <c r="AX384" s="224"/>
      <c r="AY384" s="224"/>
      <c r="AZ384" s="284"/>
      <c r="BA384" s="284"/>
      <c r="BB384" s="284"/>
      <c r="BC384" s="284"/>
      <c r="BD384" s="284"/>
      <c r="BE384" s="284"/>
      <c r="BF384" s="284"/>
      <c r="BG384" s="284"/>
      <c r="BH384" s="284"/>
      <c r="BI384" s="284"/>
      <c r="BJ384" s="284"/>
      <c r="BK384" s="284"/>
    </row>
    <row r="385" ht="14.25" customHeight="1">
      <c r="A385" s="219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5"/>
      <c r="AA385" s="225"/>
      <c r="AB385" s="225"/>
      <c r="AC385" s="225"/>
      <c r="AD385" s="225"/>
      <c r="AE385" s="225"/>
      <c r="AF385" s="225"/>
      <c r="AG385" s="220"/>
      <c r="AH385" s="220"/>
      <c r="AI385" s="220"/>
      <c r="AJ385" s="220"/>
      <c r="AK385" s="220"/>
      <c r="AL385" s="220"/>
      <c r="AM385" s="220"/>
      <c r="AN385" s="220"/>
      <c r="AO385" s="220"/>
      <c r="AP385" s="220"/>
      <c r="AQ385" s="224"/>
      <c r="AR385" s="224"/>
      <c r="AS385" s="224"/>
      <c r="AT385" s="224"/>
      <c r="AU385" s="224"/>
      <c r="AV385" s="224"/>
      <c r="AW385" s="224"/>
      <c r="AX385" s="224"/>
      <c r="AY385" s="224"/>
      <c r="AZ385" s="284"/>
      <c r="BA385" s="284"/>
      <c r="BB385" s="284"/>
      <c r="BC385" s="284"/>
      <c r="BD385" s="284"/>
      <c r="BE385" s="284"/>
      <c r="BF385" s="284"/>
      <c r="BG385" s="284"/>
      <c r="BH385" s="284"/>
      <c r="BI385" s="284"/>
      <c r="BJ385" s="284"/>
      <c r="BK385" s="284"/>
    </row>
    <row r="386" ht="14.25" customHeight="1">
      <c r="A386" s="219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5"/>
      <c r="AA386" s="225"/>
      <c r="AB386" s="225"/>
      <c r="AC386" s="225"/>
      <c r="AD386" s="225"/>
      <c r="AE386" s="225"/>
      <c r="AF386" s="225"/>
      <c r="AG386" s="220"/>
      <c r="AH386" s="220"/>
      <c r="AI386" s="220"/>
      <c r="AJ386" s="220"/>
      <c r="AK386" s="220"/>
      <c r="AL386" s="220"/>
      <c r="AM386" s="220"/>
      <c r="AN386" s="220"/>
      <c r="AO386" s="220"/>
      <c r="AP386" s="220"/>
      <c r="AQ386" s="224"/>
      <c r="AR386" s="224"/>
      <c r="AS386" s="224"/>
      <c r="AT386" s="224"/>
      <c r="AU386" s="224"/>
      <c r="AV386" s="224"/>
      <c r="AW386" s="224"/>
      <c r="AX386" s="224"/>
      <c r="AY386" s="224"/>
      <c r="AZ386" s="284"/>
      <c r="BA386" s="284"/>
      <c r="BB386" s="284"/>
      <c r="BC386" s="284"/>
      <c r="BD386" s="284"/>
      <c r="BE386" s="284"/>
      <c r="BF386" s="284"/>
      <c r="BG386" s="284"/>
      <c r="BH386" s="284"/>
      <c r="BI386" s="284"/>
      <c r="BJ386" s="284"/>
      <c r="BK386" s="284"/>
    </row>
    <row r="387" ht="14.25" customHeight="1">
      <c r="A387" s="219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5"/>
      <c r="AA387" s="225"/>
      <c r="AB387" s="225"/>
      <c r="AC387" s="225"/>
      <c r="AD387" s="225"/>
      <c r="AE387" s="225"/>
      <c r="AF387" s="225"/>
      <c r="AG387" s="220"/>
      <c r="AH387" s="220"/>
      <c r="AI387" s="220"/>
      <c r="AJ387" s="220"/>
      <c r="AK387" s="220"/>
      <c r="AL387" s="220"/>
      <c r="AM387" s="220"/>
      <c r="AN387" s="220"/>
      <c r="AO387" s="220"/>
      <c r="AP387" s="220"/>
      <c r="AQ387" s="224"/>
      <c r="AR387" s="224"/>
      <c r="AS387" s="224"/>
      <c r="AT387" s="224"/>
      <c r="AU387" s="224"/>
      <c r="AV387" s="224"/>
      <c r="AW387" s="224"/>
      <c r="AX387" s="224"/>
      <c r="AY387" s="224"/>
      <c r="AZ387" s="284"/>
      <c r="BA387" s="284"/>
      <c r="BB387" s="284"/>
      <c r="BC387" s="284"/>
      <c r="BD387" s="284"/>
      <c r="BE387" s="284"/>
      <c r="BF387" s="284"/>
      <c r="BG387" s="284"/>
      <c r="BH387" s="284"/>
      <c r="BI387" s="284"/>
      <c r="BJ387" s="284"/>
      <c r="BK387" s="284"/>
    </row>
    <row r="388" ht="14.25" customHeight="1">
      <c r="A388" s="219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5"/>
      <c r="AA388" s="225"/>
      <c r="AB388" s="225"/>
      <c r="AC388" s="225"/>
      <c r="AD388" s="225"/>
      <c r="AE388" s="225"/>
      <c r="AF388" s="225"/>
      <c r="AG388" s="220"/>
      <c r="AH388" s="220"/>
      <c r="AI388" s="220"/>
      <c r="AJ388" s="220"/>
      <c r="AK388" s="220"/>
      <c r="AL388" s="220"/>
      <c r="AM388" s="220"/>
      <c r="AN388" s="220"/>
      <c r="AO388" s="220"/>
      <c r="AP388" s="220"/>
      <c r="AQ388" s="224"/>
      <c r="AR388" s="224"/>
      <c r="AS388" s="224"/>
      <c r="AT388" s="224"/>
      <c r="AU388" s="224"/>
      <c r="AV388" s="224"/>
      <c r="AW388" s="224"/>
      <c r="AX388" s="224"/>
      <c r="AY388" s="224"/>
      <c r="AZ388" s="284"/>
      <c r="BA388" s="284"/>
      <c r="BB388" s="284"/>
      <c r="BC388" s="284"/>
      <c r="BD388" s="284"/>
      <c r="BE388" s="284"/>
      <c r="BF388" s="284"/>
      <c r="BG388" s="284"/>
      <c r="BH388" s="284"/>
      <c r="BI388" s="284"/>
      <c r="BJ388" s="284"/>
      <c r="BK388" s="284"/>
    </row>
    <row r="389" ht="14.25" customHeight="1">
      <c r="A389" s="219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5"/>
      <c r="AA389" s="225"/>
      <c r="AB389" s="225"/>
      <c r="AC389" s="225"/>
      <c r="AD389" s="225"/>
      <c r="AE389" s="225"/>
      <c r="AF389" s="225"/>
      <c r="AG389" s="220"/>
      <c r="AH389" s="220"/>
      <c r="AI389" s="220"/>
      <c r="AJ389" s="220"/>
      <c r="AK389" s="220"/>
      <c r="AL389" s="220"/>
      <c r="AM389" s="220"/>
      <c r="AN389" s="220"/>
      <c r="AO389" s="220"/>
      <c r="AP389" s="220"/>
      <c r="AQ389" s="224"/>
      <c r="AR389" s="224"/>
      <c r="AS389" s="224"/>
      <c r="AT389" s="224"/>
      <c r="AU389" s="224"/>
      <c r="AV389" s="224"/>
      <c r="AW389" s="224"/>
      <c r="AX389" s="224"/>
      <c r="AY389" s="224"/>
      <c r="AZ389" s="284"/>
      <c r="BA389" s="284"/>
      <c r="BB389" s="284"/>
      <c r="BC389" s="284"/>
      <c r="BD389" s="284"/>
      <c r="BE389" s="284"/>
      <c r="BF389" s="284"/>
      <c r="BG389" s="284"/>
      <c r="BH389" s="284"/>
      <c r="BI389" s="284"/>
      <c r="BJ389" s="284"/>
      <c r="BK389" s="284"/>
    </row>
    <row r="390" ht="14.25" customHeight="1">
      <c r="A390" s="219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5"/>
      <c r="AA390" s="225"/>
      <c r="AB390" s="225"/>
      <c r="AC390" s="225"/>
      <c r="AD390" s="225"/>
      <c r="AE390" s="225"/>
      <c r="AF390" s="225"/>
      <c r="AG390" s="220"/>
      <c r="AH390" s="220"/>
      <c r="AI390" s="220"/>
      <c r="AJ390" s="220"/>
      <c r="AK390" s="220"/>
      <c r="AL390" s="220"/>
      <c r="AM390" s="220"/>
      <c r="AN390" s="220"/>
      <c r="AO390" s="220"/>
      <c r="AP390" s="220"/>
      <c r="AQ390" s="224"/>
      <c r="AR390" s="224"/>
      <c r="AS390" s="224"/>
      <c r="AT390" s="224"/>
      <c r="AU390" s="224"/>
      <c r="AV390" s="224"/>
      <c r="AW390" s="224"/>
      <c r="AX390" s="224"/>
      <c r="AY390" s="224"/>
      <c r="AZ390" s="284"/>
      <c r="BA390" s="284"/>
      <c r="BB390" s="284"/>
      <c r="BC390" s="284"/>
      <c r="BD390" s="284"/>
      <c r="BE390" s="284"/>
      <c r="BF390" s="284"/>
      <c r="BG390" s="284"/>
      <c r="BH390" s="284"/>
      <c r="BI390" s="284"/>
      <c r="BJ390" s="284"/>
      <c r="BK390" s="284"/>
    </row>
    <row r="391" ht="14.25" customHeight="1">
      <c r="A391" s="219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5"/>
      <c r="AA391" s="225"/>
      <c r="AB391" s="225"/>
      <c r="AC391" s="225"/>
      <c r="AD391" s="225"/>
      <c r="AE391" s="225"/>
      <c r="AF391" s="225"/>
      <c r="AG391" s="220"/>
      <c r="AH391" s="220"/>
      <c r="AI391" s="220"/>
      <c r="AJ391" s="220"/>
      <c r="AK391" s="220"/>
      <c r="AL391" s="220"/>
      <c r="AM391" s="220"/>
      <c r="AN391" s="220"/>
      <c r="AO391" s="220"/>
      <c r="AP391" s="220"/>
      <c r="AQ391" s="224"/>
      <c r="AR391" s="224"/>
      <c r="AS391" s="224"/>
      <c r="AT391" s="224"/>
      <c r="AU391" s="224"/>
      <c r="AV391" s="224"/>
      <c r="AW391" s="224"/>
      <c r="AX391" s="224"/>
      <c r="AY391" s="224"/>
      <c r="AZ391" s="284"/>
      <c r="BA391" s="284"/>
      <c r="BB391" s="284"/>
      <c r="BC391" s="284"/>
      <c r="BD391" s="284"/>
      <c r="BE391" s="284"/>
      <c r="BF391" s="284"/>
      <c r="BG391" s="284"/>
      <c r="BH391" s="284"/>
      <c r="BI391" s="284"/>
      <c r="BJ391" s="284"/>
      <c r="BK391" s="284"/>
    </row>
    <row r="392" ht="14.25" customHeight="1">
      <c r="A392" s="219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5"/>
      <c r="AA392" s="225"/>
      <c r="AB392" s="225"/>
      <c r="AC392" s="225"/>
      <c r="AD392" s="225"/>
      <c r="AE392" s="225"/>
      <c r="AF392" s="225"/>
      <c r="AG392" s="220"/>
      <c r="AH392" s="220"/>
      <c r="AI392" s="220"/>
      <c r="AJ392" s="220"/>
      <c r="AK392" s="220"/>
      <c r="AL392" s="220"/>
      <c r="AM392" s="220"/>
      <c r="AN392" s="220"/>
      <c r="AO392" s="220"/>
      <c r="AP392" s="220"/>
      <c r="AQ392" s="224"/>
      <c r="AR392" s="224"/>
      <c r="AS392" s="224"/>
      <c r="AT392" s="224"/>
      <c r="AU392" s="224"/>
      <c r="AV392" s="224"/>
      <c r="AW392" s="224"/>
      <c r="AX392" s="224"/>
      <c r="AY392" s="224"/>
      <c r="AZ392" s="284"/>
      <c r="BA392" s="284"/>
      <c r="BB392" s="284"/>
      <c r="BC392" s="284"/>
      <c r="BD392" s="284"/>
      <c r="BE392" s="284"/>
      <c r="BF392" s="284"/>
      <c r="BG392" s="284"/>
      <c r="BH392" s="284"/>
      <c r="BI392" s="284"/>
      <c r="BJ392" s="284"/>
      <c r="BK392" s="284"/>
    </row>
    <row r="393" ht="14.25" customHeight="1">
      <c r="A393" s="219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5"/>
      <c r="AA393" s="225"/>
      <c r="AB393" s="225"/>
      <c r="AC393" s="225"/>
      <c r="AD393" s="225"/>
      <c r="AE393" s="225"/>
      <c r="AF393" s="225"/>
      <c r="AG393" s="220"/>
      <c r="AH393" s="220"/>
      <c r="AI393" s="220"/>
      <c r="AJ393" s="220"/>
      <c r="AK393" s="220"/>
      <c r="AL393" s="220"/>
      <c r="AM393" s="220"/>
      <c r="AN393" s="220"/>
      <c r="AO393" s="220"/>
      <c r="AP393" s="220"/>
      <c r="AQ393" s="224"/>
      <c r="AR393" s="224"/>
      <c r="AS393" s="224"/>
      <c r="AT393" s="224"/>
      <c r="AU393" s="224"/>
      <c r="AV393" s="224"/>
      <c r="AW393" s="224"/>
      <c r="AX393" s="224"/>
      <c r="AY393" s="224"/>
      <c r="AZ393" s="284"/>
      <c r="BA393" s="284"/>
      <c r="BB393" s="284"/>
      <c r="BC393" s="284"/>
      <c r="BD393" s="284"/>
      <c r="BE393" s="284"/>
      <c r="BF393" s="284"/>
      <c r="BG393" s="284"/>
      <c r="BH393" s="284"/>
      <c r="BI393" s="284"/>
      <c r="BJ393" s="284"/>
      <c r="BK393" s="284"/>
    </row>
    <row r="394" ht="14.25" customHeight="1">
      <c r="A394" s="219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5"/>
      <c r="AA394" s="225"/>
      <c r="AB394" s="225"/>
      <c r="AC394" s="225"/>
      <c r="AD394" s="225"/>
      <c r="AE394" s="225"/>
      <c r="AF394" s="225"/>
      <c r="AG394" s="220"/>
      <c r="AH394" s="220"/>
      <c r="AI394" s="220"/>
      <c r="AJ394" s="220"/>
      <c r="AK394" s="220"/>
      <c r="AL394" s="220"/>
      <c r="AM394" s="220"/>
      <c r="AN394" s="220"/>
      <c r="AO394" s="220"/>
      <c r="AP394" s="220"/>
      <c r="AQ394" s="224"/>
      <c r="AR394" s="224"/>
      <c r="AS394" s="224"/>
      <c r="AT394" s="224"/>
      <c r="AU394" s="224"/>
      <c r="AV394" s="224"/>
      <c r="AW394" s="224"/>
      <c r="AX394" s="224"/>
      <c r="AY394" s="224"/>
      <c r="AZ394" s="284"/>
      <c r="BA394" s="284"/>
      <c r="BB394" s="284"/>
      <c r="BC394" s="284"/>
      <c r="BD394" s="284"/>
      <c r="BE394" s="284"/>
      <c r="BF394" s="284"/>
      <c r="BG394" s="284"/>
      <c r="BH394" s="284"/>
      <c r="BI394" s="284"/>
      <c r="BJ394" s="284"/>
      <c r="BK394" s="284"/>
    </row>
    <row r="395" ht="14.25" customHeight="1">
      <c r="A395" s="219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5"/>
      <c r="AA395" s="225"/>
      <c r="AB395" s="225"/>
      <c r="AC395" s="225"/>
      <c r="AD395" s="225"/>
      <c r="AE395" s="225"/>
      <c r="AF395" s="225"/>
      <c r="AG395" s="220"/>
      <c r="AH395" s="220"/>
      <c r="AI395" s="220"/>
      <c r="AJ395" s="220"/>
      <c r="AK395" s="220"/>
      <c r="AL395" s="220"/>
      <c r="AM395" s="220"/>
      <c r="AN395" s="220"/>
      <c r="AO395" s="220"/>
      <c r="AP395" s="220"/>
      <c r="AQ395" s="224"/>
      <c r="AR395" s="224"/>
      <c r="AS395" s="224"/>
      <c r="AT395" s="224"/>
      <c r="AU395" s="224"/>
      <c r="AV395" s="224"/>
      <c r="AW395" s="224"/>
      <c r="AX395" s="224"/>
      <c r="AY395" s="224"/>
      <c r="AZ395" s="284"/>
      <c r="BA395" s="284"/>
      <c r="BB395" s="284"/>
      <c r="BC395" s="284"/>
      <c r="BD395" s="284"/>
      <c r="BE395" s="284"/>
      <c r="BF395" s="284"/>
      <c r="BG395" s="284"/>
      <c r="BH395" s="284"/>
      <c r="BI395" s="284"/>
      <c r="BJ395" s="284"/>
      <c r="BK395" s="284"/>
    </row>
    <row r="396" ht="14.25" customHeight="1">
      <c r="A396" s="219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5"/>
      <c r="AA396" s="225"/>
      <c r="AB396" s="225"/>
      <c r="AC396" s="225"/>
      <c r="AD396" s="225"/>
      <c r="AE396" s="225"/>
      <c r="AF396" s="225"/>
      <c r="AG396" s="220"/>
      <c r="AH396" s="220"/>
      <c r="AI396" s="220"/>
      <c r="AJ396" s="220"/>
      <c r="AK396" s="220"/>
      <c r="AL396" s="220"/>
      <c r="AM396" s="220"/>
      <c r="AN396" s="220"/>
      <c r="AO396" s="220"/>
      <c r="AP396" s="220"/>
      <c r="AQ396" s="224"/>
      <c r="AR396" s="224"/>
      <c r="AS396" s="224"/>
      <c r="AT396" s="224"/>
      <c r="AU396" s="224"/>
      <c r="AV396" s="224"/>
      <c r="AW396" s="224"/>
      <c r="AX396" s="224"/>
      <c r="AY396" s="224"/>
      <c r="AZ396" s="284"/>
      <c r="BA396" s="284"/>
      <c r="BB396" s="284"/>
      <c r="BC396" s="284"/>
      <c r="BD396" s="284"/>
      <c r="BE396" s="284"/>
      <c r="BF396" s="284"/>
      <c r="BG396" s="284"/>
      <c r="BH396" s="284"/>
      <c r="BI396" s="284"/>
      <c r="BJ396" s="284"/>
      <c r="BK396" s="284"/>
    </row>
    <row r="397" ht="14.25" customHeight="1">
      <c r="A397" s="219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5"/>
      <c r="AA397" s="225"/>
      <c r="AB397" s="225"/>
      <c r="AC397" s="225"/>
      <c r="AD397" s="225"/>
      <c r="AE397" s="225"/>
      <c r="AF397" s="225"/>
      <c r="AG397" s="220"/>
      <c r="AH397" s="220"/>
      <c r="AI397" s="220"/>
      <c r="AJ397" s="220"/>
      <c r="AK397" s="220"/>
      <c r="AL397" s="220"/>
      <c r="AM397" s="220"/>
      <c r="AN397" s="220"/>
      <c r="AO397" s="220"/>
      <c r="AP397" s="220"/>
      <c r="AQ397" s="224"/>
      <c r="AR397" s="224"/>
      <c r="AS397" s="224"/>
      <c r="AT397" s="224"/>
      <c r="AU397" s="224"/>
      <c r="AV397" s="224"/>
      <c r="AW397" s="224"/>
      <c r="AX397" s="224"/>
      <c r="AY397" s="224"/>
      <c r="AZ397" s="284"/>
      <c r="BA397" s="284"/>
      <c r="BB397" s="284"/>
      <c r="BC397" s="284"/>
      <c r="BD397" s="284"/>
      <c r="BE397" s="284"/>
      <c r="BF397" s="284"/>
      <c r="BG397" s="284"/>
      <c r="BH397" s="284"/>
      <c r="BI397" s="284"/>
      <c r="BJ397" s="284"/>
      <c r="BK397" s="284"/>
    </row>
    <row r="398" ht="14.25" customHeight="1">
      <c r="A398" s="219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5"/>
      <c r="AA398" s="225"/>
      <c r="AB398" s="225"/>
      <c r="AC398" s="225"/>
      <c r="AD398" s="225"/>
      <c r="AE398" s="225"/>
      <c r="AF398" s="225"/>
      <c r="AG398" s="220"/>
      <c r="AH398" s="220"/>
      <c r="AI398" s="220"/>
      <c r="AJ398" s="220"/>
      <c r="AK398" s="220"/>
      <c r="AL398" s="220"/>
      <c r="AM398" s="220"/>
      <c r="AN398" s="220"/>
      <c r="AO398" s="220"/>
      <c r="AP398" s="220"/>
      <c r="AQ398" s="224"/>
      <c r="AR398" s="224"/>
      <c r="AS398" s="224"/>
      <c r="AT398" s="224"/>
      <c r="AU398" s="224"/>
      <c r="AV398" s="224"/>
      <c r="AW398" s="224"/>
      <c r="AX398" s="224"/>
      <c r="AY398" s="224"/>
      <c r="AZ398" s="284"/>
      <c r="BA398" s="284"/>
      <c r="BB398" s="284"/>
      <c r="BC398" s="284"/>
      <c r="BD398" s="284"/>
      <c r="BE398" s="284"/>
      <c r="BF398" s="284"/>
      <c r="BG398" s="284"/>
      <c r="BH398" s="284"/>
      <c r="BI398" s="284"/>
      <c r="BJ398" s="284"/>
      <c r="BK398" s="284"/>
    </row>
    <row r="399" ht="14.25" customHeight="1">
      <c r="A399" s="219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5"/>
      <c r="AA399" s="225"/>
      <c r="AB399" s="225"/>
      <c r="AC399" s="225"/>
      <c r="AD399" s="225"/>
      <c r="AE399" s="225"/>
      <c r="AF399" s="225"/>
      <c r="AG399" s="220"/>
      <c r="AH399" s="220"/>
      <c r="AI399" s="220"/>
      <c r="AJ399" s="220"/>
      <c r="AK399" s="220"/>
      <c r="AL399" s="220"/>
      <c r="AM399" s="220"/>
      <c r="AN399" s="220"/>
      <c r="AO399" s="220"/>
      <c r="AP399" s="220"/>
      <c r="AQ399" s="224"/>
      <c r="AR399" s="224"/>
      <c r="AS399" s="224"/>
      <c r="AT399" s="224"/>
      <c r="AU399" s="224"/>
      <c r="AV399" s="224"/>
      <c r="AW399" s="224"/>
      <c r="AX399" s="224"/>
      <c r="AY399" s="224"/>
      <c r="AZ399" s="284"/>
      <c r="BA399" s="284"/>
      <c r="BB399" s="284"/>
      <c r="BC399" s="284"/>
      <c r="BD399" s="284"/>
      <c r="BE399" s="284"/>
      <c r="BF399" s="284"/>
      <c r="BG399" s="284"/>
      <c r="BH399" s="284"/>
      <c r="BI399" s="284"/>
      <c r="BJ399" s="284"/>
      <c r="BK399" s="284"/>
    </row>
    <row r="400" ht="14.25" customHeight="1">
      <c r="A400" s="219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5"/>
      <c r="AA400" s="225"/>
      <c r="AB400" s="225"/>
      <c r="AC400" s="225"/>
      <c r="AD400" s="225"/>
      <c r="AE400" s="225"/>
      <c r="AF400" s="225"/>
      <c r="AG400" s="220"/>
      <c r="AH400" s="220"/>
      <c r="AI400" s="220"/>
      <c r="AJ400" s="220"/>
      <c r="AK400" s="220"/>
      <c r="AL400" s="220"/>
      <c r="AM400" s="220"/>
      <c r="AN400" s="220"/>
      <c r="AO400" s="220"/>
      <c r="AP400" s="220"/>
      <c r="AQ400" s="224"/>
      <c r="AR400" s="224"/>
      <c r="AS400" s="224"/>
      <c r="AT400" s="224"/>
      <c r="AU400" s="224"/>
      <c r="AV400" s="224"/>
      <c r="AW400" s="224"/>
      <c r="AX400" s="224"/>
      <c r="AY400" s="224"/>
      <c r="AZ400" s="284"/>
      <c r="BA400" s="284"/>
      <c r="BB400" s="284"/>
      <c r="BC400" s="284"/>
      <c r="BD400" s="284"/>
      <c r="BE400" s="284"/>
      <c r="BF400" s="284"/>
      <c r="BG400" s="284"/>
      <c r="BH400" s="284"/>
      <c r="BI400" s="284"/>
      <c r="BJ400" s="284"/>
      <c r="BK400" s="284"/>
    </row>
    <row r="401" ht="14.25" customHeight="1">
      <c r="A401" s="219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5"/>
      <c r="AA401" s="225"/>
      <c r="AB401" s="225"/>
      <c r="AC401" s="225"/>
      <c r="AD401" s="225"/>
      <c r="AE401" s="225"/>
      <c r="AF401" s="225"/>
      <c r="AG401" s="220"/>
      <c r="AH401" s="220"/>
      <c r="AI401" s="220"/>
      <c r="AJ401" s="220"/>
      <c r="AK401" s="220"/>
      <c r="AL401" s="220"/>
      <c r="AM401" s="220"/>
      <c r="AN401" s="220"/>
      <c r="AO401" s="220"/>
      <c r="AP401" s="220"/>
      <c r="AQ401" s="224"/>
      <c r="AR401" s="224"/>
      <c r="AS401" s="224"/>
      <c r="AT401" s="224"/>
      <c r="AU401" s="224"/>
      <c r="AV401" s="224"/>
      <c r="AW401" s="224"/>
      <c r="AX401" s="224"/>
      <c r="AY401" s="224"/>
      <c r="AZ401" s="284"/>
      <c r="BA401" s="284"/>
      <c r="BB401" s="284"/>
      <c r="BC401" s="284"/>
      <c r="BD401" s="284"/>
      <c r="BE401" s="284"/>
      <c r="BF401" s="284"/>
      <c r="BG401" s="284"/>
      <c r="BH401" s="284"/>
      <c r="BI401" s="284"/>
      <c r="BJ401" s="284"/>
      <c r="BK401" s="284"/>
    </row>
    <row r="402" ht="14.25" customHeight="1">
      <c r="A402" s="219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5"/>
      <c r="AA402" s="225"/>
      <c r="AB402" s="225"/>
      <c r="AC402" s="225"/>
      <c r="AD402" s="225"/>
      <c r="AE402" s="225"/>
      <c r="AF402" s="225"/>
      <c r="AG402" s="220"/>
      <c r="AH402" s="220"/>
      <c r="AI402" s="220"/>
      <c r="AJ402" s="220"/>
      <c r="AK402" s="220"/>
      <c r="AL402" s="220"/>
      <c r="AM402" s="220"/>
      <c r="AN402" s="220"/>
      <c r="AO402" s="220"/>
      <c r="AP402" s="220"/>
      <c r="AQ402" s="224"/>
      <c r="AR402" s="224"/>
      <c r="AS402" s="224"/>
      <c r="AT402" s="224"/>
      <c r="AU402" s="224"/>
      <c r="AV402" s="224"/>
      <c r="AW402" s="224"/>
      <c r="AX402" s="224"/>
      <c r="AY402" s="224"/>
      <c r="AZ402" s="284"/>
      <c r="BA402" s="284"/>
      <c r="BB402" s="284"/>
      <c r="BC402" s="284"/>
      <c r="BD402" s="284"/>
      <c r="BE402" s="284"/>
      <c r="BF402" s="284"/>
      <c r="BG402" s="284"/>
      <c r="BH402" s="284"/>
      <c r="BI402" s="284"/>
      <c r="BJ402" s="284"/>
      <c r="BK402" s="284"/>
    </row>
    <row r="403" ht="14.25" customHeight="1">
      <c r="A403" s="219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5"/>
      <c r="AA403" s="225"/>
      <c r="AB403" s="225"/>
      <c r="AC403" s="225"/>
      <c r="AD403" s="225"/>
      <c r="AE403" s="225"/>
      <c r="AF403" s="225"/>
      <c r="AG403" s="220"/>
      <c r="AH403" s="220"/>
      <c r="AI403" s="220"/>
      <c r="AJ403" s="220"/>
      <c r="AK403" s="220"/>
      <c r="AL403" s="220"/>
      <c r="AM403" s="220"/>
      <c r="AN403" s="220"/>
      <c r="AO403" s="220"/>
      <c r="AP403" s="220"/>
      <c r="AQ403" s="224"/>
      <c r="AR403" s="224"/>
      <c r="AS403" s="224"/>
      <c r="AT403" s="224"/>
      <c r="AU403" s="224"/>
      <c r="AV403" s="224"/>
      <c r="AW403" s="224"/>
      <c r="AX403" s="224"/>
      <c r="AY403" s="224"/>
      <c r="AZ403" s="284"/>
      <c r="BA403" s="284"/>
      <c r="BB403" s="284"/>
      <c r="BC403" s="284"/>
      <c r="BD403" s="284"/>
      <c r="BE403" s="284"/>
      <c r="BF403" s="284"/>
      <c r="BG403" s="284"/>
      <c r="BH403" s="284"/>
      <c r="BI403" s="284"/>
      <c r="BJ403" s="284"/>
      <c r="BK403" s="284"/>
    </row>
    <row r="404" ht="14.25" customHeight="1">
      <c r="A404" s="219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5"/>
      <c r="AA404" s="225"/>
      <c r="AB404" s="225"/>
      <c r="AC404" s="225"/>
      <c r="AD404" s="225"/>
      <c r="AE404" s="225"/>
      <c r="AF404" s="225"/>
      <c r="AG404" s="220"/>
      <c r="AH404" s="220"/>
      <c r="AI404" s="220"/>
      <c r="AJ404" s="220"/>
      <c r="AK404" s="220"/>
      <c r="AL404" s="220"/>
      <c r="AM404" s="220"/>
      <c r="AN404" s="220"/>
      <c r="AO404" s="220"/>
      <c r="AP404" s="220"/>
      <c r="AQ404" s="224"/>
      <c r="AR404" s="224"/>
      <c r="AS404" s="224"/>
      <c r="AT404" s="224"/>
      <c r="AU404" s="224"/>
      <c r="AV404" s="224"/>
      <c r="AW404" s="224"/>
      <c r="AX404" s="224"/>
      <c r="AY404" s="224"/>
      <c r="AZ404" s="284"/>
      <c r="BA404" s="284"/>
      <c r="BB404" s="284"/>
      <c r="BC404" s="284"/>
      <c r="BD404" s="284"/>
      <c r="BE404" s="284"/>
      <c r="BF404" s="284"/>
      <c r="BG404" s="284"/>
      <c r="BH404" s="284"/>
      <c r="BI404" s="284"/>
      <c r="BJ404" s="284"/>
      <c r="BK404" s="284"/>
    </row>
    <row r="405" ht="14.25" customHeight="1">
      <c r="A405" s="219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5"/>
      <c r="AA405" s="225"/>
      <c r="AB405" s="225"/>
      <c r="AC405" s="225"/>
      <c r="AD405" s="225"/>
      <c r="AE405" s="225"/>
      <c r="AF405" s="225"/>
      <c r="AG405" s="220"/>
      <c r="AH405" s="220"/>
      <c r="AI405" s="220"/>
      <c r="AJ405" s="220"/>
      <c r="AK405" s="220"/>
      <c r="AL405" s="220"/>
      <c r="AM405" s="220"/>
      <c r="AN405" s="220"/>
      <c r="AO405" s="220"/>
      <c r="AP405" s="220"/>
      <c r="AQ405" s="224"/>
      <c r="AR405" s="224"/>
      <c r="AS405" s="224"/>
      <c r="AT405" s="224"/>
      <c r="AU405" s="224"/>
      <c r="AV405" s="224"/>
      <c r="AW405" s="224"/>
      <c r="AX405" s="224"/>
      <c r="AY405" s="224"/>
      <c r="AZ405" s="284"/>
      <c r="BA405" s="284"/>
      <c r="BB405" s="284"/>
      <c r="BC405" s="284"/>
      <c r="BD405" s="284"/>
      <c r="BE405" s="284"/>
      <c r="BF405" s="284"/>
      <c r="BG405" s="284"/>
      <c r="BH405" s="284"/>
      <c r="BI405" s="284"/>
      <c r="BJ405" s="284"/>
      <c r="BK405" s="284"/>
    </row>
    <row r="406" ht="14.25" customHeight="1">
      <c r="A406" s="219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5"/>
      <c r="AA406" s="225"/>
      <c r="AB406" s="225"/>
      <c r="AC406" s="225"/>
      <c r="AD406" s="225"/>
      <c r="AE406" s="225"/>
      <c r="AF406" s="225"/>
      <c r="AG406" s="220"/>
      <c r="AH406" s="220"/>
      <c r="AI406" s="220"/>
      <c r="AJ406" s="220"/>
      <c r="AK406" s="220"/>
      <c r="AL406" s="220"/>
      <c r="AM406" s="220"/>
      <c r="AN406" s="220"/>
      <c r="AO406" s="220"/>
      <c r="AP406" s="220"/>
      <c r="AQ406" s="224"/>
      <c r="AR406" s="224"/>
      <c r="AS406" s="224"/>
      <c r="AT406" s="224"/>
      <c r="AU406" s="224"/>
      <c r="AV406" s="224"/>
      <c r="AW406" s="224"/>
      <c r="AX406" s="224"/>
      <c r="AY406" s="224"/>
      <c r="AZ406" s="284"/>
      <c r="BA406" s="284"/>
      <c r="BB406" s="284"/>
      <c r="BC406" s="284"/>
      <c r="BD406" s="284"/>
      <c r="BE406" s="284"/>
      <c r="BF406" s="284"/>
      <c r="BG406" s="284"/>
      <c r="BH406" s="284"/>
      <c r="BI406" s="284"/>
      <c r="BJ406" s="284"/>
      <c r="BK406" s="284"/>
    </row>
    <row r="407" ht="14.25" customHeight="1">
      <c r="A407" s="219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5"/>
      <c r="AA407" s="225"/>
      <c r="AB407" s="225"/>
      <c r="AC407" s="225"/>
      <c r="AD407" s="225"/>
      <c r="AE407" s="225"/>
      <c r="AF407" s="225"/>
      <c r="AG407" s="220"/>
      <c r="AH407" s="220"/>
      <c r="AI407" s="220"/>
      <c r="AJ407" s="220"/>
      <c r="AK407" s="220"/>
      <c r="AL407" s="220"/>
      <c r="AM407" s="220"/>
      <c r="AN407" s="220"/>
      <c r="AO407" s="220"/>
      <c r="AP407" s="220"/>
      <c r="AQ407" s="224"/>
      <c r="AR407" s="224"/>
      <c r="AS407" s="224"/>
      <c r="AT407" s="224"/>
      <c r="AU407" s="224"/>
      <c r="AV407" s="224"/>
      <c r="AW407" s="224"/>
      <c r="AX407" s="224"/>
      <c r="AY407" s="224"/>
      <c r="AZ407" s="284"/>
      <c r="BA407" s="284"/>
      <c r="BB407" s="284"/>
      <c r="BC407" s="284"/>
      <c r="BD407" s="284"/>
      <c r="BE407" s="284"/>
      <c r="BF407" s="284"/>
      <c r="BG407" s="284"/>
      <c r="BH407" s="284"/>
      <c r="BI407" s="284"/>
      <c r="BJ407" s="284"/>
      <c r="BK407" s="284"/>
    </row>
    <row r="408" ht="14.25" customHeight="1">
      <c r="A408" s="219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5"/>
      <c r="AA408" s="225"/>
      <c r="AB408" s="225"/>
      <c r="AC408" s="225"/>
      <c r="AD408" s="225"/>
      <c r="AE408" s="225"/>
      <c r="AF408" s="225"/>
      <c r="AG408" s="220"/>
      <c r="AH408" s="220"/>
      <c r="AI408" s="220"/>
      <c r="AJ408" s="220"/>
      <c r="AK408" s="220"/>
      <c r="AL408" s="220"/>
      <c r="AM408" s="220"/>
      <c r="AN408" s="220"/>
      <c r="AO408" s="220"/>
      <c r="AP408" s="220"/>
      <c r="AQ408" s="224"/>
      <c r="AR408" s="224"/>
      <c r="AS408" s="224"/>
      <c r="AT408" s="224"/>
      <c r="AU408" s="224"/>
      <c r="AV408" s="224"/>
      <c r="AW408" s="224"/>
      <c r="AX408" s="224"/>
      <c r="AY408" s="224"/>
      <c r="AZ408" s="284"/>
      <c r="BA408" s="284"/>
      <c r="BB408" s="284"/>
      <c r="BC408" s="284"/>
      <c r="BD408" s="284"/>
      <c r="BE408" s="284"/>
      <c r="BF408" s="284"/>
      <c r="BG408" s="284"/>
      <c r="BH408" s="284"/>
      <c r="BI408" s="284"/>
      <c r="BJ408" s="284"/>
      <c r="BK408" s="284"/>
    </row>
    <row r="409" ht="14.25" customHeight="1">
      <c r="A409" s="219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5"/>
      <c r="AA409" s="225"/>
      <c r="AB409" s="225"/>
      <c r="AC409" s="225"/>
      <c r="AD409" s="225"/>
      <c r="AE409" s="225"/>
      <c r="AF409" s="225"/>
      <c r="AG409" s="220"/>
      <c r="AH409" s="220"/>
      <c r="AI409" s="220"/>
      <c r="AJ409" s="220"/>
      <c r="AK409" s="220"/>
      <c r="AL409" s="220"/>
      <c r="AM409" s="220"/>
      <c r="AN409" s="220"/>
      <c r="AO409" s="220"/>
      <c r="AP409" s="220"/>
      <c r="AQ409" s="224"/>
      <c r="AR409" s="224"/>
      <c r="AS409" s="224"/>
      <c r="AT409" s="224"/>
      <c r="AU409" s="224"/>
      <c r="AV409" s="224"/>
      <c r="AW409" s="224"/>
      <c r="AX409" s="224"/>
      <c r="AY409" s="224"/>
      <c r="AZ409" s="284"/>
      <c r="BA409" s="284"/>
      <c r="BB409" s="284"/>
      <c r="BC409" s="284"/>
      <c r="BD409" s="284"/>
      <c r="BE409" s="284"/>
      <c r="BF409" s="284"/>
      <c r="BG409" s="284"/>
      <c r="BH409" s="284"/>
      <c r="BI409" s="284"/>
      <c r="BJ409" s="284"/>
      <c r="BK409" s="284"/>
    </row>
    <row r="410" ht="14.25" customHeight="1">
      <c r="A410" s="219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5"/>
      <c r="AA410" s="225"/>
      <c r="AB410" s="225"/>
      <c r="AC410" s="225"/>
      <c r="AD410" s="225"/>
      <c r="AE410" s="225"/>
      <c r="AF410" s="225"/>
      <c r="AG410" s="220"/>
      <c r="AH410" s="220"/>
      <c r="AI410" s="220"/>
      <c r="AJ410" s="220"/>
      <c r="AK410" s="220"/>
      <c r="AL410" s="220"/>
      <c r="AM410" s="220"/>
      <c r="AN410" s="220"/>
      <c r="AO410" s="220"/>
      <c r="AP410" s="220"/>
      <c r="AQ410" s="224"/>
      <c r="AR410" s="224"/>
      <c r="AS410" s="224"/>
      <c r="AT410" s="224"/>
      <c r="AU410" s="224"/>
      <c r="AV410" s="224"/>
      <c r="AW410" s="224"/>
      <c r="AX410" s="224"/>
      <c r="AY410" s="224"/>
      <c r="AZ410" s="284"/>
      <c r="BA410" s="284"/>
      <c r="BB410" s="284"/>
      <c r="BC410" s="284"/>
      <c r="BD410" s="284"/>
      <c r="BE410" s="284"/>
      <c r="BF410" s="284"/>
      <c r="BG410" s="284"/>
      <c r="BH410" s="284"/>
      <c r="BI410" s="284"/>
      <c r="BJ410" s="284"/>
      <c r="BK410" s="284"/>
    </row>
    <row r="411" ht="14.25" customHeight="1">
      <c r="A411" s="219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5"/>
      <c r="AA411" s="225"/>
      <c r="AB411" s="225"/>
      <c r="AC411" s="225"/>
      <c r="AD411" s="225"/>
      <c r="AE411" s="225"/>
      <c r="AF411" s="225"/>
      <c r="AG411" s="220"/>
      <c r="AH411" s="220"/>
      <c r="AI411" s="220"/>
      <c r="AJ411" s="220"/>
      <c r="AK411" s="220"/>
      <c r="AL411" s="220"/>
      <c r="AM411" s="220"/>
      <c r="AN411" s="220"/>
      <c r="AO411" s="220"/>
      <c r="AP411" s="220"/>
      <c r="AQ411" s="224"/>
      <c r="AR411" s="224"/>
      <c r="AS411" s="224"/>
      <c r="AT411" s="224"/>
      <c r="AU411" s="224"/>
      <c r="AV411" s="224"/>
      <c r="AW411" s="224"/>
      <c r="AX411" s="224"/>
      <c r="AY411" s="224"/>
      <c r="AZ411" s="284"/>
      <c r="BA411" s="284"/>
      <c r="BB411" s="284"/>
      <c r="BC411" s="284"/>
      <c r="BD411" s="284"/>
      <c r="BE411" s="284"/>
      <c r="BF411" s="284"/>
      <c r="BG411" s="284"/>
      <c r="BH411" s="284"/>
      <c r="BI411" s="284"/>
      <c r="BJ411" s="284"/>
      <c r="BK411" s="284"/>
    </row>
    <row r="412" ht="14.25" customHeight="1">
      <c r="A412" s="219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5"/>
      <c r="AA412" s="225"/>
      <c r="AB412" s="225"/>
      <c r="AC412" s="225"/>
      <c r="AD412" s="225"/>
      <c r="AE412" s="225"/>
      <c r="AF412" s="225"/>
      <c r="AG412" s="220"/>
      <c r="AH412" s="220"/>
      <c r="AI412" s="220"/>
      <c r="AJ412" s="220"/>
      <c r="AK412" s="220"/>
      <c r="AL412" s="220"/>
      <c r="AM412" s="220"/>
      <c r="AN412" s="220"/>
      <c r="AO412" s="220"/>
      <c r="AP412" s="220"/>
      <c r="AQ412" s="224"/>
      <c r="AR412" s="224"/>
      <c r="AS412" s="224"/>
      <c r="AT412" s="224"/>
      <c r="AU412" s="224"/>
      <c r="AV412" s="224"/>
      <c r="AW412" s="224"/>
      <c r="AX412" s="224"/>
      <c r="AY412" s="224"/>
      <c r="AZ412" s="284"/>
      <c r="BA412" s="284"/>
      <c r="BB412" s="284"/>
      <c r="BC412" s="284"/>
      <c r="BD412" s="284"/>
      <c r="BE412" s="284"/>
      <c r="BF412" s="284"/>
      <c r="BG412" s="284"/>
      <c r="BH412" s="284"/>
      <c r="BI412" s="284"/>
      <c r="BJ412" s="284"/>
      <c r="BK412" s="284"/>
    </row>
    <row r="413" ht="14.25" customHeight="1">
      <c r="A413" s="219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5"/>
      <c r="AA413" s="225"/>
      <c r="AB413" s="225"/>
      <c r="AC413" s="225"/>
      <c r="AD413" s="225"/>
      <c r="AE413" s="225"/>
      <c r="AF413" s="225"/>
      <c r="AG413" s="220"/>
      <c r="AH413" s="220"/>
      <c r="AI413" s="220"/>
      <c r="AJ413" s="220"/>
      <c r="AK413" s="220"/>
      <c r="AL413" s="220"/>
      <c r="AM413" s="220"/>
      <c r="AN413" s="220"/>
      <c r="AO413" s="220"/>
      <c r="AP413" s="220"/>
      <c r="AQ413" s="224"/>
      <c r="AR413" s="224"/>
      <c r="AS413" s="224"/>
      <c r="AT413" s="224"/>
      <c r="AU413" s="224"/>
      <c r="AV413" s="224"/>
      <c r="AW413" s="224"/>
      <c r="AX413" s="224"/>
      <c r="AY413" s="224"/>
      <c r="AZ413" s="284"/>
      <c r="BA413" s="284"/>
      <c r="BB413" s="284"/>
      <c r="BC413" s="284"/>
      <c r="BD413" s="284"/>
      <c r="BE413" s="284"/>
      <c r="BF413" s="284"/>
      <c r="BG413" s="284"/>
      <c r="BH413" s="284"/>
      <c r="BI413" s="284"/>
      <c r="BJ413" s="284"/>
      <c r="BK413" s="284"/>
    </row>
    <row r="414" ht="14.25" customHeight="1">
      <c r="A414" s="219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5"/>
      <c r="AA414" s="225"/>
      <c r="AB414" s="225"/>
      <c r="AC414" s="225"/>
      <c r="AD414" s="225"/>
      <c r="AE414" s="225"/>
      <c r="AF414" s="225"/>
      <c r="AG414" s="220"/>
      <c r="AH414" s="220"/>
      <c r="AI414" s="220"/>
      <c r="AJ414" s="220"/>
      <c r="AK414" s="220"/>
      <c r="AL414" s="220"/>
      <c r="AM414" s="220"/>
      <c r="AN414" s="220"/>
      <c r="AO414" s="220"/>
      <c r="AP414" s="220"/>
      <c r="AQ414" s="224"/>
      <c r="AR414" s="224"/>
      <c r="AS414" s="224"/>
      <c r="AT414" s="224"/>
      <c r="AU414" s="224"/>
      <c r="AV414" s="224"/>
      <c r="AW414" s="224"/>
      <c r="AX414" s="224"/>
      <c r="AY414" s="224"/>
      <c r="AZ414" s="284"/>
      <c r="BA414" s="284"/>
      <c r="BB414" s="284"/>
      <c r="BC414" s="284"/>
      <c r="BD414" s="284"/>
      <c r="BE414" s="284"/>
      <c r="BF414" s="284"/>
      <c r="BG414" s="284"/>
      <c r="BH414" s="284"/>
      <c r="BI414" s="284"/>
      <c r="BJ414" s="284"/>
      <c r="BK414" s="284"/>
    </row>
    <row r="415" ht="14.25" customHeight="1">
      <c r="A415" s="219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5"/>
      <c r="AA415" s="225"/>
      <c r="AB415" s="225"/>
      <c r="AC415" s="225"/>
      <c r="AD415" s="225"/>
      <c r="AE415" s="225"/>
      <c r="AF415" s="225"/>
      <c r="AG415" s="220"/>
      <c r="AH415" s="220"/>
      <c r="AI415" s="220"/>
      <c r="AJ415" s="220"/>
      <c r="AK415" s="220"/>
      <c r="AL415" s="220"/>
      <c r="AM415" s="220"/>
      <c r="AN415" s="220"/>
      <c r="AO415" s="220"/>
      <c r="AP415" s="220"/>
      <c r="AQ415" s="224"/>
      <c r="AR415" s="224"/>
      <c r="AS415" s="224"/>
      <c r="AT415" s="224"/>
      <c r="AU415" s="224"/>
      <c r="AV415" s="224"/>
      <c r="AW415" s="224"/>
      <c r="AX415" s="224"/>
      <c r="AY415" s="224"/>
      <c r="AZ415" s="284"/>
      <c r="BA415" s="284"/>
      <c r="BB415" s="284"/>
      <c r="BC415" s="284"/>
      <c r="BD415" s="284"/>
      <c r="BE415" s="284"/>
      <c r="BF415" s="284"/>
      <c r="BG415" s="284"/>
      <c r="BH415" s="284"/>
      <c r="BI415" s="284"/>
      <c r="BJ415" s="284"/>
      <c r="BK415" s="284"/>
    </row>
    <row r="416" ht="14.25" customHeight="1">
      <c r="A416" s="219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5"/>
      <c r="AA416" s="225"/>
      <c r="AB416" s="225"/>
      <c r="AC416" s="225"/>
      <c r="AD416" s="225"/>
      <c r="AE416" s="225"/>
      <c r="AF416" s="225"/>
      <c r="AG416" s="220"/>
      <c r="AH416" s="220"/>
      <c r="AI416" s="220"/>
      <c r="AJ416" s="220"/>
      <c r="AK416" s="220"/>
      <c r="AL416" s="220"/>
      <c r="AM416" s="220"/>
      <c r="AN416" s="220"/>
      <c r="AO416" s="220"/>
      <c r="AP416" s="220"/>
      <c r="AQ416" s="224"/>
      <c r="AR416" s="224"/>
      <c r="AS416" s="224"/>
      <c r="AT416" s="224"/>
      <c r="AU416" s="224"/>
      <c r="AV416" s="224"/>
      <c r="AW416" s="224"/>
      <c r="AX416" s="224"/>
      <c r="AY416" s="224"/>
      <c r="AZ416" s="284"/>
      <c r="BA416" s="284"/>
      <c r="BB416" s="284"/>
      <c r="BC416" s="284"/>
      <c r="BD416" s="284"/>
      <c r="BE416" s="284"/>
      <c r="BF416" s="284"/>
      <c r="BG416" s="284"/>
      <c r="BH416" s="284"/>
      <c r="BI416" s="284"/>
      <c r="BJ416" s="284"/>
      <c r="BK416" s="284"/>
    </row>
    <row r="417" ht="14.25" customHeight="1">
      <c r="A417" s="219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5"/>
      <c r="AA417" s="225"/>
      <c r="AB417" s="225"/>
      <c r="AC417" s="225"/>
      <c r="AD417" s="225"/>
      <c r="AE417" s="225"/>
      <c r="AF417" s="225"/>
      <c r="AG417" s="220"/>
      <c r="AH417" s="220"/>
      <c r="AI417" s="220"/>
      <c r="AJ417" s="220"/>
      <c r="AK417" s="220"/>
      <c r="AL417" s="220"/>
      <c r="AM417" s="220"/>
      <c r="AN417" s="220"/>
      <c r="AO417" s="220"/>
      <c r="AP417" s="220"/>
      <c r="AQ417" s="224"/>
      <c r="AR417" s="224"/>
      <c r="AS417" s="224"/>
      <c r="AT417" s="224"/>
      <c r="AU417" s="224"/>
      <c r="AV417" s="224"/>
      <c r="AW417" s="224"/>
      <c r="AX417" s="224"/>
      <c r="AY417" s="224"/>
      <c r="AZ417" s="284"/>
      <c r="BA417" s="284"/>
      <c r="BB417" s="284"/>
      <c r="BC417" s="284"/>
      <c r="BD417" s="284"/>
      <c r="BE417" s="284"/>
      <c r="BF417" s="284"/>
      <c r="BG417" s="284"/>
      <c r="BH417" s="284"/>
      <c r="BI417" s="284"/>
      <c r="BJ417" s="284"/>
      <c r="BK417" s="284"/>
    </row>
    <row r="418" ht="14.25" customHeight="1">
      <c r="A418" s="219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5"/>
      <c r="AA418" s="225"/>
      <c r="AB418" s="225"/>
      <c r="AC418" s="225"/>
      <c r="AD418" s="225"/>
      <c r="AE418" s="225"/>
      <c r="AF418" s="225"/>
      <c r="AG418" s="220"/>
      <c r="AH418" s="220"/>
      <c r="AI418" s="220"/>
      <c r="AJ418" s="220"/>
      <c r="AK418" s="220"/>
      <c r="AL418" s="220"/>
      <c r="AM418" s="220"/>
      <c r="AN418" s="220"/>
      <c r="AO418" s="220"/>
      <c r="AP418" s="220"/>
      <c r="AQ418" s="224"/>
      <c r="AR418" s="224"/>
      <c r="AS418" s="224"/>
      <c r="AT418" s="224"/>
      <c r="AU418" s="224"/>
      <c r="AV418" s="224"/>
      <c r="AW418" s="224"/>
      <c r="AX418" s="224"/>
      <c r="AY418" s="224"/>
      <c r="AZ418" s="284"/>
      <c r="BA418" s="284"/>
      <c r="BB418" s="284"/>
      <c r="BC418" s="284"/>
      <c r="BD418" s="284"/>
      <c r="BE418" s="284"/>
      <c r="BF418" s="284"/>
      <c r="BG418" s="284"/>
      <c r="BH418" s="284"/>
      <c r="BI418" s="284"/>
      <c r="BJ418" s="284"/>
      <c r="BK418" s="284"/>
    </row>
    <row r="419" ht="14.25" customHeight="1">
      <c r="A419" s="219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5"/>
      <c r="AA419" s="225"/>
      <c r="AB419" s="225"/>
      <c r="AC419" s="225"/>
      <c r="AD419" s="225"/>
      <c r="AE419" s="225"/>
      <c r="AF419" s="225"/>
      <c r="AG419" s="220"/>
      <c r="AH419" s="220"/>
      <c r="AI419" s="220"/>
      <c r="AJ419" s="220"/>
      <c r="AK419" s="220"/>
      <c r="AL419" s="220"/>
      <c r="AM419" s="220"/>
      <c r="AN419" s="220"/>
      <c r="AO419" s="220"/>
      <c r="AP419" s="220"/>
      <c r="AQ419" s="224"/>
      <c r="AR419" s="224"/>
      <c r="AS419" s="224"/>
      <c r="AT419" s="224"/>
      <c r="AU419" s="224"/>
      <c r="AV419" s="224"/>
      <c r="AW419" s="224"/>
      <c r="AX419" s="224"/>
      <c r="AY419" s="224"/>
      <c r="AZ419" s="284"/>
      <c r="BA419" s="284"/>
      <c r="BB419" s="284"/>
      <c r="BC419" s="284"/>
      <c r="BD419" s="284"/>
      <c r="BE419" s="284"/>
      <c r="BF419" s="284"/>
      <c r="BG419" s="284"/>
      <c r="BH419" s="284"/>
      <c r="BI419" s="284"/>
      <c r="BJ419" s="284"/>
      <c r="BK419" s="284"/>
    </row>
    <row r="420" ht="14.25" customHeight="1">
      <c r="A420" s="219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5"/>
      <c r="AA420" s="225"/>
      <c r="AB420" s="225"/>
      <c r="AC420" s="225"/>
      <c r="AD420" s="225"/>
      <c r="AE420" s="225"/>
      <c r="AF420" s="225"/>
      <c r="AG420" s="220"/>
      <c r="AH420" s="220"/>
      <c r="AI420" s="220"/>
      <c r="AJ420" s="220"/>
      <c r="AK420" s="220"/>
      <c r="AL420" s="220"/>
      <c r="AM420" s="220"/>
      <c r="AN420" s="220"/>
      <c r="AO420" s="220"/>
      <c r="AP420" s="220"/>
      <c r="AQ420" s="224"/>
      <c r="AR420" s="224"/>
      <c r="AS420" s="224"/>
      <c r="AT420" s="224"/>
      <c r="AU420" s="224"/>
      <c r="AV420" s="224"/>
      <c r="AW420" s="224"/>
      <c r="AX420" s="224"/>
      <c r="AY420" s="224"/>
      <c r="AZ420" s="284"/>
      <c r="BA420" s="284"/>
      <c r="BB420" s="284"/>
      <c r="BC420" s="284"/>
      <c r="BD420" s="284"/>
      <c r="BE420" s="284"/>
      <c r="BF420" s="284"/>
      <c r="BG420" s="284"/>
      <c r="BH420" s="284"/>
      <c r="BI420" s="284"/>
      <c r="BJ420" s="284"/>
      <c r="BK420" s="284"/>
    </row>
    <row r="421" ht="14.25" customHeight="1">
      <c r="A421" s="219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5"/>
      <c r="AA421" s="225"/>
      <c r="AB421" s="225"/>
      <c r="AC421" s="225"/>
      <c r="AD421" s="225"/>
      <c r="AE421" s="225"/>
      <c r="AF421" s="225"/>
      <c r="AG421" s="220"/>
      <c r="AH421" s="220"/>
      <c r="AI421" s="220"/>
      <c r="AJ421" s="220"/>
      <c r="AK421" s="220"/>
      <c r="AL421" s="220"/>
      <c r="AM421" s="220"/>
      <c r="AN421" s="220"/>
      <c r="AO421" s="220"/>
      <c r="AP421" s="220"/>
      <c r="AQ421" s="224"/>
      <c r="AR421" s="224"/>
      <c r="AS421" s="224"/>
      <c r="AT421" s="224"/>
      <c r="AU421" s="224"/>
      <c r="AV421" s="224"/>
      <c r="AW421" s="224"/>
      <c r="AX421" s="224"/>
      <c r="AY421" s="224"/>
      <c r="AZ421" s="284"/>
      <c r="BA421" s="284"/>
      <c r="BB421" s="284"/>
      <c r="BC421" s="284"/>
      <c r="BD421" s="284"/>
      <c r="BE421" s="284"/>
      <c r="BF421" s="284"/>
      <c r="BG421" s="284"/>
      <c r="BH421" s="284"/>
      <c r="BI421" s="284"/>
      <c r="BJ421" s="284"/>
      <c r="BK421" s="284"/>
    </row>
    <row r="422" ht="14.25" customHeight="1">
      <c r="A422" s="219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5"/>
      <c r="AA422" s="225"/>
      <c r="AB422" s="225"/>
      <c r="AC422" s="225"/>
      <c r="AD422" s="225"/>
      <c r="AE422" s="225"/>
      <c r="AF422" s="225"/>
      <c r="AG422" s="220"/>
      <c r="AH422" s="220"/>
      <c r="AI422" s="220"/>
      <c r="AJ422" s="220"/>
      <c r="AK422" s="220"/>
      <c r="AL422" s="220"/>
      <c r="AM422" s="220"/>
      <c r="AN422" s="220"/>
      <c r="AO422" s="220"/>
      <c r="AP422" s="220"/>
      <c r="AQ422" s="224"/>
      <c r="AR422" s="224"/>
      <c r="AS422" s="224"/>
      <c r="AT422" s="224"/>
      <c r="AU422" s="224"/>
      <c r="AV422" s="224"/>
      <c r="AW422" s="224"/>
      <c r="AX422" s="224"/>
      <c r="AY422" s="224"/>
      <c r="AZ422" s="284"/>
      <c r="BA422" s="284"/>
      <c r="BB422" s="284"/>
      <c r="BC422" s="284"/>
      <c r="BD422" s="284"/>
      <c r="BE422" s="284"/>
      <c r="BF422" s="284"/>
      <c r="BG422" s="284"/>
      <c r="BH422" s="284"/>
      <c r="BI422" s="284"/>
      <c r="BJ422" s="284"/>
      <c r="BK422" s="284"/>
    </row>
    <row r="423" ht="14.25" customHeight="1">
      <c r="A423" s="219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5"/>
      <c r="AA423" s="225"/>
      <c r="AB423" s="225"/>
      <c r="AC423" s="225"/>
      <c r="AD423" s="225"/>
      <c r="AE423" s="225"/>
      <c r="AF423" s="225"/>
      <c r="AG423" s="220"/>
      <c r="AH423" s="220"/>
      <c r="AI423" s="220"/>
      <c r="AJ423" s="220"/>
      <c r="AK423" s="220"/>
      <c r="AL423" s="220"/>
      <c r="AM423" s="220"/>
      <c r="AN423" s="220"/>
      <c r="AO423" s="220"/>
      <c r="AP423" s="220"/>
      <c r="AQ423" s="224"/>
      <c r="AR423" s="224"/>
      <c r="AS423" s="224"/>
      <c r="AT423" s="224"/>
      <c r="AU423" s="224"/>
      <c r="AV423" s="224"/>
      <c r="AW423" s="224"/>
      <c r="AX423" s="224"/>
      <c r="AY423" s="224"/>
      <c r="AZ423" s="284"/>
      <c r="BA423" s="284"/>
      <c r="BB423" s="284"/>
      <c r="BC423" s="284"/>
      <c r="BD423" s="284"/>
      <c r="BE423" s="284"/>
      <c r="BF423" s="284"/>
      <c r="BG423" s="284"/>
      <c r="BH423" s="284"/>
      <c r="BI423" s="284"/>
      <c r="BJ423" s="284"/>
      <c r="BK423" s="284"/>
    </row>
    <row r="424" ht="14.25" customHeight="1">
      <c r="A424" s="219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5"/>
      <c r="AA424" s="225"/>
      <c r="AB424" s="225"/>
      <c r="AC424" s="225"/>
      <c r="AD424" s="225"/>
      <c r="AE424" s="225"/>
      <c r="AF424" s="225"/>
      <c r="AG424" s="220"/>
      <c r="AH424" s="220"/>
      <c r="AI424" s="220"/>
      <c r="AJ424" s="220"/>
      <c r="AK424" s="220"/>
      <c r="AL424" s="220"/>
      <c r="AM424" s="220"/>
      <c r="AN424" s="220"/>
      <c r="AO424" s="220"/>
      <c r="AP424" s="220"/>
      <c r="AQ424" s="224"/>
      <c r="AR424" s="224"/>
      <c r="AS424" s="224"/>
      <c r="AT424" s="224"/>
      <c r="AU424" s="224"/>
      <c r="AV424" s="224"/>
      <c r="AW424" s="224"/>
      <c r="AX424" s="224"/>
      <c r="AY424" s="224"/>
      <c r="AZ424" s="284"/>
      <c r="BA424" s="284"/>
      <c r="BB424" s="284"/>
      <c r="BC424" s="284"/>
      <c r="BD424" s="284"/>
      <c r="BE424" s="284"/>
      <c r="BF424" s="284"/>
      <c r="BG424" s="284"/>
      <c r="BH424" s="284"/>
      <c r="BI424" s="284"/>
      <c r="BJ424" s="284"/>
      <c r="BK424" s="284"/>
    </row>
    <row r="425" ht="14.25" customHeight="1">
      <c r="A425" s="219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5"/>
      <c r="AA425" s="225"/>
      <c r="AB425" s="225"/>
      <c r="AC425" s="225"/>
      <c r="AD425" s="225"/>
      <c r="AE425" s="225"/>
      <c r="AF425" s="225"/>
      <c r="AG425" s="220"/>
      <c r="AH425" s="220"/>
      <c r="AI425" s="220"/>
      <c r="AJ425" s="220"/>
      <c r="AK425" s="220"/>
      <c r="AL425" s="220"/>
      <c r="AM425" s="220"/>
      <c r="AN425" s="220"/>
      <c r="AO425" s="220"/>
      <c r="AP425" s="220"/>
      <c r="AQ425" s="224"/>
      <c r="AR425" s="224"/>
      <c r="AS425" s="224"/>
      <c r="AT425" s="224"/>
      <c r="AU425" s="224"/>
      <c r="AV425" s="224"/>
      <c r="AW425" s="224"/>
      <c r="AX425" s="224"/>
      <c r="AY425" s="224"/>
      <c r="AZ425" s="284"/>
      <c r="BA425" s="284"/>
      <c r="BB425" s="284"/>
      <c r="BC425" s="284"/>
      <c r="BD425" s="284"/>
      <c r="BE425" s="284"/>
      <c r="BF425" s="284"/>
      <c r="BG425" s="284"/>
      <c r="BH425" s="284"/>
      <c r="BI425" s="284"/>
      <c r="BJ425" s="284"/>
      <c r="BK425" s="284"/>
    </row>
    <row r="426" ht="14.25" customHeight="1">
      <c r="A426" s="219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5"/>
      <c r="AA426" s="225"/>
      <c r="AB426" s="225"/>
      <c r="AC426" s="225"/>
      <c r="AD426" s="225"/>
      <c r="AE426" s="225"/>
      <c r="AF426" s="225"/>
      <c r="AG426" s="220"/>
      <c r="AH426" s="220"/>
      <c r="AI426" s="220"/>
      <c r="AJ426" s="220"/>
      <c r="AK426" s="220"/>
      <c r="AL426" s="220"/>
      <c r="AM426" s="220"/>
      <c r="AN426" s="220"/>
      <c r="AO426" s="220"/>
      <c r="AP426" s="220"/>
      <c r="AQ426" s="224"/>
      <c r="AR426" s="224"/>
      <c r="AS426" s="224"/>
      <c r="AT426" s="224"/>
      <c r="AU426" s="224"/>
      <c r="AV426" s="224"/>
      <c r="AW426" s="224"/>
      <c r="AX426" s="224"/>
      <c r="AY426" s="224"/>
      <c r="AZ426" s="284"/>
      <c r="BA426" s="284"/>
      <c r="BB426" s="284"/>
      <c r="BC426" s="284"/>
      <c r="BD426" s="284"/>
      <c r="BE426" s="284"/>
      <c r="BF426" s="284"/>
      <c r="BG426" s="284"/>
      <c r="BH426" s="284"/>
      <c r="BI426" s="284"/>
      <c r="BJ426" s="284"/>
      <c r="BK426" s="284"/>
    </row>
    <row r="427" ht="14.25" customHeight="1">
      <c r="A427" s="219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5"/>
      <c r="AA427" s="225"/>
      <c r="AB427" s="225"/>
      <c r="AC427" s="225"/>
      <c r="AD427" s="225"/>
      <c r="AE427" s="225"/>
      <c r="AF427" s="225"/>
      <c r="AG427" s="220"/>
      <c r="AH427" s="220"/>
      <c r="AI427" s="220"/>
      <c r="AJ427" s="220"/>
      <c r="AK427" s="220"/>
      <c r="AL427" s="220"/>
      <c r="AM427" s="220"/>
      <c r="AN427" s="220"/>
      <c r="AO427" s="220"/>
      <c r="AP427" s="220"/>
      <c r="AQ427" s="224"/>
      <c r="AR427" s="224"/>
      <c r="AS427" s="224"/>
      <c r="AT427" s="224"/>
      <c r="AU427" s="224"/>
      <c r="AV427" s="224"/>
      <c r="AW427" s="224"/>
      <c r="AX427" s="224"/>
      <c r="AY427" s="224"/>
      <c r="AZ427" s="284"/>
      <c r="BA427" s="284"/>
      <c r="BB427" s="284"/>
      <c r="BC427" s="284"/>
      <c r="BD427" s="284"/>
      <c r="BE427" s="284"/>
      <c r="BF427" s="284"/>
      <c r="BG427" s="284"/>
      <c r="BH427" s="284"/>
      <c r="BI427" s="284"/>
      <c r="BJ427" s="284"/>
      <c r="BK427" s="284"/>
    </row>
    <row r="428" ht="14.25" customHeight="1">
      <c r="A428" s="219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5"/>
      <c r="AA428" s="225"/>
      <c r="AB428" s="225"/>
      <c r="AC428" s="225"/>
      <c r="AD428" s="225"/>
      <c r="AE428" s="225"/>
      <c r="AF428" s="225"/>
      <c r="AG428" s="220"/>
      <c r="AH428" s="220"/>
      <c r="AI428" s="220"/>
      <c r="AJ428" s="220"/>
      <c r="AK428" s="220"/>
      <c r="AL428" s="220"/>
      <c r="AM428" s="220"/>
      <c r="AN428" s="220"/>
      <c r="AO428" s="220"/>
      <c r="AP428" s="220"/>
      <c r="AQ428" s="224"/>
      <c r="AR428" s="224"/>
      <c r="AS428" s="224"/>
      <c r="AT428" s="224"/>
      <c r="AU428" s="224"/>
      <c r="AV428" s="224"/>
      <c r="AW428" s="224"/>
      <c r="AX428" s="224"/>
      <c r="AY428" s="224"/>
      <c r="AZ428" s="284"/>
      <c r="BA428" s="284"/>
      <c r="BB428" s="284"/>
      <c r="BC428" s="284"/>
      <c r="BD428" s="284"/>
      <c r="BE428" s="284"/>
      <c r="BF428" s="284"/>
      <c r="BG428" s="284"/>
      <c r="BH428" s="284"/>
      <c r="BI428" s="284"/>
      <c r="BJ428" s="284"/>
      <c r="BK428" s="284"/>
    </row>
    <row r="429" ht="14.25" customHeight="1">
      <c r="A429" s="219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5"/>
      <c r="AA429" s="225"/>
      <c r="AB429" s="225"/>
      <c r="AC429" s="225"/>
      <c r="AD429" s="225"/>
      <c r="AE429" s="225"/>
      <c r="AF429" s="225"/>
      <c r="AG429" s="220"/>
      <c r="AH429" s="220"/>
      <c r="AI429" s="220"/>
      <c r="AJ429" s="220"/>
      <c r="AK429" s="220"/>
      <c r="AL429" s="220"/>
      <c r="AM429" s="220"/>
      <c r="AN429" s="220"/>
      <c r="AO429" s="220"/>
      <c r="AP429" s="220"/>
      <c r="AQ429" s="224"/>
      <c r="AR429" s="224"/>
      <c r="AS429" s="224"/>
      <c r="AT429" s="224"/>
      <c r="AU429" s="224"/>
      <c r="AV429" s="224"/>
      <c r="AW429" s="224"/>
      <c r="AX429" s="224"/>
      <c r="AY429" s="224"/>
      <c r="AZ429" s="284"/>
      <c r="BA429" s="284"/>
      <c r="BB429" s="284"/>
      <c r="BC429" s="284"/>
      <c r="BD429" s="284"/>
      <c r="BE429" s="284"/>
      <c r="BF429" s="284"/>
      <c r="BG429" s="284"/>
      <c r="BH429" s="284"/>
      <c r="BI429" s="284"/>
      <c r="BJ429" s="284"/>
      <c r="BK429" s="284"/>
    </row>
    <row r="430" ht="14.25" customHeight="1">
      <c r="A430" s="219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5"/>
      <c r="AA430" s="225"/>
      <c r="AB430" s="225"/>
      <c r="AC430" s="225"/>
      <c r="AD430" s="225"/>
      <c r="AE430" s="225"/>
      <c r="AF430" s="225"/>
      <c r="AG430" s="220"/>
      <c r="AH430" s="220"/>
      <c r="AI430" s="220"/>
      <c r="AJ430" s="220"/>
      <c r="AK430" s="220"/>
      <c r="AL430" s="220"/>
      <c r="AM430" s="220"/>
      <c r="AN430" s="220"/>
      <c r="AO430" s="220"/>
      <c r="AP430" s="220"/>
      <c r="AQ430" s="224"/>
      <c r="AR430" s="224"/>
      <c r="AS430" s="224"/>
      <c r="AT430" s="224"/>
      <c r="AU430" s="224"/>
      <c r="AV430" s="224"/>
      <c r="AW430" s="224"/>
      <c r="AX430" s="224"/>
      <c r="AY430" s="224"/>
      <c r="AZ430" s="284"/>
      <c r="BA430" s="284"/>
      <c r="BB430" s="284"/>
      <c r="BC430" s="284"/>
      <c r="BD430" s="284"/>
      <c r="BE430" s="284"/>
      <c r="BF430" s="284"/>
      <c r="BG430" s="284"/>
      <c r="BH430" s="284"/>
      <c r="BI430" s="284"/>
      <c r="BJ430" s="284"/>
      <c r="BK430" s="284"/>
    </row>
    <row r="431" ht="14.25" customHeight="1">
      <c r="A431" s="219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5"/>
      <c r="AA431" s="225"/>
      <c r="AB431" s="225"/>
      <c r="AC431" s="225"/>
      <c r="AD431" s="225"/>
      <c r="AE431" s="225"/>
      <c r="AF431" s="225"/>
      <c r="AG431" s="220"/>
      <c r="AH431" s="220"/>
      <c r="AI431" s="220"/>
      <c r="AJ431" s="220"/>
      <c r="AK431" s="220"/>
      <c r="AL431" s="220"/>
      <c r="AM431" s="220"/>
      <c r="AN431" s="220"/>
      <c r="AO431" s="220"/>
      <c r="AP431" s="220"/>
      <c r="AQ431" s="224"/>
      <c r="AR431" s="224"/>
      <c r="AS431" s="224"/>
      <c r="AT431" s="224"/>
      <c r="AU431" s="224"/>
      <c r="AV431" s="224"/>
      <c r="AW431" s="224"/>
      <c r="AX431" s="224"/>
      <c r="AY431" s="224"/>
      <c r="AZ431" s="284"/>
      <c r="BA431" s="284"/>
      <c r="BB431" s="284"/>
      <c r="BC431" s="284"/>
      <c r="BD431" s="284"/>
      <c r="BE431" s="284"/>
      <c r="BF431" s="284"/>
      <c r="BG431" s="284"/>
      <c r="BH431" s="284"/>
      <c r="BI431" s="284"/>
      <c r="BJ431" s="284"/>
      <c r="BK431" s="284"/>
    </row>
    <row r="432" ht="14.25" customHeight="1">
      <c r="A432" s="219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5"/>
      <c r="AA432" s="225"/>
      <c r="AB432" s="225"/>
      <c r="AC432" s="225"/>
      <c r="AD432" s="225"/>
      <c r="AE432" s="225"/>
      <c r="AF432" s="225"/>
      <c r="AG432" s="220"/>
      <c r="AH432" s="220"/>
      <c r="AI432" s="220"/>
      <c r="AJ432" s="220"/>
      <c r="AK432" s="220"/>
      <c r="AL432" s="220"/>
      <c r="AM432" s="220"/>
      <c r="AN432" s="220"/>
      <c r="AO432" s="220"/>
      <c r="AP432" s="220"/>
      <c r="AQ432" s="224"/>
      <c r="AR432" s="224"/>
      <c r="AS432" s="224"/>
      <c r="AT432" s="224"/>
      <c r="AU432" s="224"/>
      <c r="AV432" s="224"/>
      <c r="AW432" s="224"/>
      <c r="AX432" s="224"/>
      <c r="AY432" s="224"/>
      <c r="AZ432" s="284"/>
      <c r="BA432" s="284"/>
      <c r="BB432" s="284"/>
      <c r="BC432" s="284"/>
      <c r="BD432" s="284"/>
      <c r="BE432" s="284"/>
      <c r="BF432" s="284"/>
      <c r="BG432" s="284"/>
      <c r="BH432" s="284"/>
      <c r="BI432" s="284"/>
      <c r="BJ432" s="284"/>
      <c r="BK432" s="284"/>
    </row>
    <row r="433" ht="14.25" customHeight="1">
      <c r="A433" s="219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5"/>
      <c r="AA433" s="225"/>
      <c r="AB433" s="225"/>
      <c r="AC433" s="225"/>
      <c r="AD433" s="225"/>
      <c r="AE433" s="225"/>
      <c r="AF433" s="225"/>
      <c r="AG433" s="220"/>
      <c r="AH433" s="220"/>
      <c r="AI433" s="220"/>
      <c r="AJ433" s="220"/>
      <c r="AK433" s="220"/>
      <c r="AL433" s="220"/>
      <c r="AM433" s="220"/>
      <c r="AN433" s="220"/>
      <c r="AO433" s="220"/>
      <c r="AP433" s="220"/>
      <c r="AQ433" s="224"/>
      <c r="AR433" s="224"/>
      <c r="AS433" s="224"/>
      <c r="AT433" s="224"/>
      <c r="AU433" s="224"/>
      <c r="AV433" s="224"/>
      <c r="AW433" s="224"/>
      <c r="AX433" s="224"/>
      <c r="AY433" s="224"/>
      <c r="AZ433" s="284"/>
      <c r="BA433" s="284"/>
      <c r="BB433" s="284"/>
      <c r="BC433" s="284"/>
      <c r="BD433" s="284"/>
      <c r="BE433" s="284"/>
      <c r="BF433" s="284"/>
      <c r="BG433" s="284"/>
      <c r="BH433" s="284"/>
      <c r="BI433" s="284"/>
      <c r="BJ433" s="284"/>
      <c r="BK433" s="284"/>
    </row>
    <row r="434" ht="14.25" customHeight="1">
      <c r="A434" s="219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5"/>
      <c r="AA434" s="225"/>
      <c r="AB434" s="225"/>
      <c r="AC434" s="225"/>
      <c r="AD434" s="225"/>
      <c r="AE434" s="225"/>
      <c r="AF434" s="225"/>
      <c r="AG434" s="220"/>
      <c r="AH434" s="220"/>
      <c r="AI434" s="220"/>
      <c r="AJ434" s="220"/>
      <c r="AK434" s="220"/>
      <c r="AL434" s="220"/>
      <c r="AM434" s="220"/>
      <c r="AN434" s="220"/>
      <c r="AO434" s="220"/>
      <c r="AP434" s="220"/>
      <c r="AQ434" s="224"/>
      <c r="AR434" s="224"/>
      <c r="AS434" s="224"/>
      <c r="AT434" s="224"/>
      <c r="AU434" s="224"/>
      <c r="AV434" s="224"/>
      <c r="AW434" s="224"/>
      <c r="AX434" s="224"/>
      <c r="AY434" s="224"/>
      <c r="AZ434" s="284"/>
      <c r="BA434" s="284"/>
      <c r="BB434" s="284"/>
      <c r="BC434" s="284"/>
      <c r="BD434" s="284"/>
      <c r="BE434" s="284"/>
      <c r="BF434" s="284"/>
      <c r="BG434" s="284"/>
      <c r="BH434" s="284"/>
      <c r="BI434" s="284"/>
      <c r="BJ434" s="284"/>
      <c r="BK434" s="284"/>
    </row>
    <row r="435" ht="14.25" customHeight="1">
      <c r="A435" s="219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5"/>
      <c r="AA435" s="225"/>
      <c r="AB435" s="225"/>
      <c r="AC435" s="225"/>
      <c r="AD435" s="225"/>
      <c r="AE435" s="225"/>
      <c r="AF435" s="225"/>
      <c r="AG435" s="220"/>
      <c r="AH435" s="220"/>
      <c r="AI435" s="220"/>
      <c r="AJ435" s="220"/>
      <c r="AK435" s="220"/>
      <c r="AL435" s="220"/>
      <c r="AM435" s="220"/>
      <c r="AN435" s="220"/>
      <c r="AO435" s="220"/>
      <c r="AP435" s="220"/>
      <c r="AQ435" s="224"/>
      <c r="AR435" s="224"/>
      <c r="AS435" s="224"/>
      <c r="AT435" s="224"/>
      <c r="AU435" s="224"/>
      <c r="AV435" s="224"/>
      <c r="AW435" s="224"/>
      <c r="AX435" s="224"/>
      <c r="AY435" s="224"/>
      <c r="AZ435" s="284"/>
      <c r="BA435" s="284"/>
      <c r="BB435" s="284"/>
      <c r="BC435" s="284"/>
      <c r="BD435" s="284"/>
      <c r="BE435" s="284"/>
      <c r="BF435" s="284"/>
      <c r="BG435" s="284"/>
      <c r="BH435" s="284"/>
      <c r="BI435" s="284"/>
      <c r="BJ435" s="284"/>
      <c r="BK435" s="284"/>
    </row>
    <row r="436" ht="14.25" customHeight="1">
      <c r="A436" s="219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5"/>
      <c r="AA436" s="225"/>
      <c r="AB436" s="225"/>
      <c r="AC436" s="225"/>
      <c r="AD436" s="225"/>
      <c r="AE436" s="225"/>
      <c r="AF436" s="225"/>
      <c r="AG436" s="220"/>
      <c r="AH436" s="220"/>
      <c r="AI436" s="220"/>
      <c r="AJ436" s="220"/>
      <c r="AK436" s="220"/>
      <c r="AL436" s="220"/>
      <c r="AM436" s="220"/>
      <c r="AN436" s="220"/>
      <c r="AO436" s="220"/>
      <c r="AP436" s="220"/>
      <c r="AQ436" s="224"/>
      <c r="AR436" s="224"/>
      <c r="AS436" s="224"/>
      <c r="AT436" s="224"/>
      <c r="AU436" s="224"/>
      <c r="AV436" s="224"/>
      <c r="AW436" s="224"/>
      <c r="AX436" s="224"/>
      <c r="AY436" s="224"/>
      <c r="AZ436" s="284"/>
      <c r="BA436" s="284"/>
      <c r="BB436" s="284"/>
      <c r="BC436" s="284"/>
      <c r="BD436" s="284"/>
      <c r="BE436" s="284"/>
      <c r="BF436" s="284"/>
      <c r="BG436" s="284"/>
      <c r="BH436" s="284"/>
      <c r="BI436" s="284"/>
      <c r="BJ436" s="284"/>
      <c r="BK436" s="284"/>
    </row>
    <row r="437" ht="14.25" customHeight="1">
      <c r="A437" s="219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5"/>
      <c r="AA437" s="225"/>
      <c r="AB437" s="225"/>
      <c r="AC437" s="225"/>
      <c r="AD437" s="225"/>
      <c r="AE437" s="225"/>
      <c r="AF437" s="225"/>
      <c r="AG437" s="220"/>
      <c r="AH437" s="220"/>
      <c r="AI437" s="220"/>
      <c r="AJ437" s="220"/>
      <c r="AK437" s="220"/>
      <c r="AL437" s="220"/>
      <c r="AM437" s="220"/>
      <c r="AN437" s="220"/>
      <c r="AO437" s="220"/>
      <c r="AP437" s="220"/>
      <c r="AQ437" s="224"/>
      <c r="AR437" s="224"/>
      <c r="AS437" s="224"/>
      <c r="AT437" s="224"/>
      <c r="AU437" s="224"/>
      <c r="AV437" s="224"/>
      <c r="AW437" s="224"/>
      <c r="AX437" s="224"/>
      <c r="AY437" s="224"/>
      <c r="AZ437" s="284"/>
      <c r="BA437" s="284"/>
      <c r="BB437" s="284"/>
      <c r="BC437" s="284"/>
      <c r="BD437" s="284"/>
      <c r="BE437" s="284"/>
      <c r="BF437" s="284"/>
      <c r="BG437" s="284"/>
      <c r="BH437" s="284"/>
      <c r="BI437" s="284"/>
      <c r="BJ437" s="284"/>
      <c r="BK437" s="284"/>
    </row>
    <row r="438" ht="14.25" customHeight="1">
      <c r="A438" s="219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5"/>
      <c r="AA438" s="225"/>
      <c r="AB438" s="225"/>
      <c r="AC438" s="225"/>
      <c r="AD438" s="225"/>
      <c r="AE438" s="225"/>
      <c r="AF438" s="225"/>
      <c r="AG438" s="220"/>
      <c r="AH438" s="220"/>
      <c r="AI438" s="220"/>
      <c r="AJ438" s="220"/>
      <c r="AK438" s="220"/>
      <c r="AL438" s="220"/>
      <c r="AM438" s="220"/>
      <c r="AN438" s="220"/>
      <c r="AO438" s="220"/>
      <c r="AP438" s="220"/>
      <c r="AQ438" s="224"/>
      <c r="AR438" s="224"/>
      <c r="AS438" s="224"/>
      <c r="AT438" s="224"/>
      <c r="AU438" s="224"/>
      <c r="AV438" s="224"/>
      <c r="AW438" s="224"/>
      <c r="AX438" s="224"/>
      <c r="AY438" s="224"/>
      <c r="AZ438" s="284"/>
      <c r="BA438" s="284"/>
      <c r="BB438" s="284"/>
      <c r="BC438" s="284"/>
      <c r="BD438" s="284"/>
      <c r="BE438" s="284"/>
      <c r="BF438" s="284"/>
      <c r="BG438" s="284"/>
      <c r="BH438" s="284"/>
      <c r="BI438" s="284"/>
      <c r="BJ438" s="284"/>
      <c r="BK438" s="284"/>
    </row>
    <row r="439" ht="14.25" customHeight="1">
      <c r="A439" s="219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5"/>
      <c r="AA439" s="225"/>
      <c r="AB439" s="225"/>
      <c r="AC439" s="225"/>
      <c r="AD439" s="225"/>
      <c r="AE439" s="225"/>
      <c r="AF439" s="225"/>
      <c r="AG439" s="220"/>
      <c r="AH439" s="220"/>
      <c r="AI439" s="220"/>
      <c r="AJ439" s="220"/>
      <c r="AK439" s="220"/>
      <c r="AL439" s="220"/>
      <c r="AM439" s="220"/>
      <c r="AN439" s="220"/>
      <c r="AO439" s="220"/>
      <c r="AP439" s="220"/>
      <c r="AQ439" s="224"/>
      <c r="AR439" s="224"/>
      <c r="AS439" s="224"/>
      <c r="AT439" s="224"/>
      <c r="AU439" s="224"/>
      <c r="AV439" s="224"/>
      <c r="AW439" s="224"/>
      <c r="AX439" s="224"/>
      <c r="AY439" s="224"/>
      <c r="AZ439" s="284"/>
      <c r="BA439" s="284"/>
      <c r="BB439" s="284"/>
      <c r="BC439" s="284"/>
      <c r="BD439" s="284"/>
      <c r="BE439" s="284"/>
      <c r="BF439" s="284"/>
      <c r="BG439" s="284"/>
      <c r="BH439" s="284"/>
      <c r="BI439" s="284"/>
      <c r="BJ439" s="284"/>
      <c r="BK439" s="284"/>
    </row>
    <row r="440" ht="14.25" customHeight="1">
      <c r="A440" s="219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5"/>
      <c r="AA440" s="225"/>
      <c r="AB440" s="225"/>
      <c r="AC440" s="225"/>
      <c r="AD440" s="225"/>
      <c r="AE440" s="225"/>
      <c r="AF440" s="225"/>
      <c r="AG440" s="220"/>
      <c r="AH440" s="220"/>
      <c r="AI440" s="220"/>
      <c r="AJ440" s="220"/>
      <c r="AK440" s="220"/>
      <c r="AL440" s="220"/>
      <c r="AM440" s="220"/>
      <c r="AN440" s="220"/>
      <c r="AO440" s="220"/>
      <c r="AP440" s="220"/>
      <c r="AQ440" s="224"/>
      <c r="AR440" s="224"/>
      <c r="AS440" s="224"/>
      <c r="AT440" s="224"/>
      <c r="AU440" s="224"/>
      <c r="AV440" s="224"/>
      <c r="AW440" s="224"/>
      <c r="AX440" s="224"/>
      <c r="AY440" s="224"/>
      <c r="AZ440" s="284"/>
      <c r="BA440" s="284"/>
      <c r="BB440" s="284"/>
      <c r="BC440" s="284"/>
      <c r="BD440" s="284"/>
      <c r="BE440" s="284"/>
      <c r="BF440" s="284"/>
      <c r="BG440" s="284"/>
      <c r="BH440" s="284"/>
      <c r="BI440" s="284"/>
      <c r="BJ440" s="284"/>
      <c r="BK440" s="284"/>
    </row>
    <row r="441" ht="14.25" customHeight="1">
      <c r="A441" s="219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5"/>
      <c r="AA441" s="225"/>
      <c r="AB441" s="225"/>
      <c r="AC441" s="225"/>
      <c r="AD441" s="225"/>
      <c r="AE441" s="225"/>
      <c r="AF441" s="225"/>
      <c r="AG441" s="220"/>
      <c r="AH441" s="220"/>
      <c r="AI441" s="220"/>
      <c r="AJ441" s="220"/>
      <c r="AK441" s="220"/>
      <c r="AL441" s="220"/>
      <c r="AM441" s="220"/>
      <c r="AN441" s="220"/>
      <c r="AO441" s="220"/>
      <c r="AP441" s="220"/>
      <c r="AQ441" s="224"/>
      <c r="AR441" s="224"/>
      <c r="AS441" s="224"/>
      <c r="AT441" s="224"/>
      <c r="AU441" s="224"/>
      <c r="AV441" s="224"/>
      <c r="AW441" s="224"/>
      <c r="AX441" s="224"/>
      <c r="AY441" s="224"/>
      <c r="AZ441" s="284"/>
      <c r="BA441" s="284"/>
      <c r="BB441" s="284"/>
      <c r="BC441" s="284"/>
      <c r="BD441" s="284"/>
      <c r="BE441" s="284"/>
      <c r="BF441" s="284"/>
      <c r="BG441" s="284"/>
      <c r="BH441" s="284"/>
      <c r="BI441" s="284"/>
      <c r="BJ441" s="284"/>
      <c r="BK441" s="284"/>
    </row>
    <row r="442" ht="14.25" customHeight="1">
      <c r="A442" s="219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5"/>
      <c r="AA442" s="225"/>
      <c r="AB442" s="225"/>
      <c r="AC442" s="225"/>
      <c r="AD442" s="225"/>
      <c r="AE442" s="225"/>
      <c r="AF442" s="225"/>
      <c r="AG442" s="220"/>
      <c r="AH442" s="220"/>
      <c r="AI442" s="220"/>
      <c r="AJ442" s="220"/>
      <c r="AK442" s="220"/>
      <c r="AL442" s="220"/>
      <c r="AM442" s="220"/>
      <c r="AN442" s="220"/>
      <c r="AO442" s="220"/>
      <c r="AP442" s="220"/>
      <c r="AQ442" s="224"/>
      <c r="AR442" s="224"/>
      <c r="AS442" s="224"/>
      <c r="AT442" s="224"/>
      <c r="AU442" s="224"/>
      <c r="AV442" s="224"/>
      <c r="AW442" s="224"/>
      <c r="AX442" s="224"/>
      <c r="AY442" s="224"/>
      <c r="AZ442" s="284"/>
      <c r="BA442" s="284"/>
      <c r="BB442" s="284"/>
      <c r="BC442" s="284"/>
      <c r="BD442" s="284"/>
      <c r="BE442" s="284"/>
      <c r="BF442" s="284"/>
      <c r="BG442" s="284"/>
      <c r="BH442" s="284"/>
      <c r="BI442" s="284"/>
      <c r="BJ442" s="284"/>
      <c r="BK442" s="284"/>
    </row>
    <row r="443" ht="14.25" customHeight="1">
      <c r="A443" s="219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5"/>
      <c r="AA443" s="225"/>
      <c r="AB443" s="225"/>
      <c r="AC443" s="225"/>
      <c r="AD443" s="225"/>
      <c r="AE443" s="225"/>
      <c r="AF443" s="225"/>
      <c r="AG443" s="220"/>
      <c r="AH443" s="220"/>
      <c r="AI443" s="220"/>
      <c r="AJ443" s="220"/>
      <c r="AK443" s="220"/>
      <c r="AL443" s="220"/>
      <c r="AM443" s="220"/>
      <c r="AN443" s="220"/>
      <c r="AO443" s="220"/>
      <c r="AP443" s="220"/>
      <c r="AQ443" s="224"/>
      <c r="AR443" s="224"/>
      <c r="AS443" s="224"/>
      <c r="AT443" s="224"/>
      <c r="AU443" s="224"/>
      <c r="AV443" s="224"/>
      <c r="AW443" s="224"/>
      <c r="AX443" s="224"/>
      <c r="AY443" s="224"/>
      <c r="AZ443" s="284"/>
      <c r="BA443" s="284"/>
      <c r="BB443" s="284"/>
      <c r="BC443" s="284"/>
      <c r="BD443" s="284"/>
      <c r="BE443" s="284"/>
      <c r="BF443" s="284"/>
      <c r="BG443" s="284"/>
      <c r="BH443" s="284"/>
      <c r="BI443" s="284"/>
      <c r="BJ443" s="284"/>
      <c r="BK443" s="284"/>
    </row>
    <row r="444" ht="14.25" customHeight="1">
      <c r="A444" s="219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5"/>
      <c r="AA444" s="225"/>
      <c r="AB444" s="225"/>
      <c r="AC444" s="225"/>
      <c r="AD444" s="225"/>
      <c r="AE444" s="225"/>
      <c r="AF444" s="225"/>
      <c r="AG444" s="220"/>
      <c r="AH444" s="220"/>
      <c r="AI444" s="220"/>
      <c r="AJ444" s="220"/>
      <c r="AK444" s="220"/>
      <c r="AL444" s="220"/>
      <c r="AM444" s="220"/>
      <c r="AN444" s="220"/>
      <c r="AO444" s="220"/>
      <c r="AP444" s="220"/>
      <c r="AQ444" s="224"/>
      <c r="AR444" s="224"/>
      <c r="AS444" s="224"/>
      <c r="AT444" s="224"/>
      <c r="AU444" s="224"/>
      <c r="AV444" s="224"/>
      <c r="AW444" s="224"/>
      <c r="AX444" s="224"/>
      <c r="AY444" s="224"/>
      <c r="AZ444" s="284"/>
      <c r="BA444" s="284"/>
      <c r="BB444" s="284"/>
      <c r="BC444" s="284"/>
      <c r="BD444" s="284"/>
      <c r="BE444" s="284"/>
      <c r="BF444" s="284"/>
      <c r="BG444" s="284"/>
      <c r="BH444" s="284"/>
      <c r="BI444" s="284"/>
      <c r="BJ444" s="284"/>
      <c r="BK444" s="284"/>
    </row>
    <row r="445" ht="14.25" customHeight="1">
      <c r="A445" s="219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5"/>
      <c r="AA445" s="225"/>
      <c r="AB445" s="225"/>
      <c r="AC445" s="225"/>
      <c r="AD445" s="225"/>
      <c r="AE445" s="225"/>
      <c r="AF445" s="225"/>
      <c r="AG445" s="220"/>
      <c r="AH445" s="220"/>
      <c r="AI445" s="220"/>
      <c r="AJ445" s="220"/>
      <c r="AK445" s="220"/>
      <c r="AL445" s="220"/>
      <c r="AM445" s="220"/>
      <c r="AN445" s="220"/>
      <c r="AO445" s="220"/>
      <c r="AP445" s="220"/>
      <c r="AQ445" s="224"/>
      <c r="AR445" s="224"/>
      <c r="AS445" s="224"/>
      <c r="AT445" s="224"/>
      <c r="AU445" s="224"/>
      <c r="AV445" s="224"/>
      <c r="AW445" s="224"/>
      <c r="AX445" s="224"/>
      <c r="AY445" s="224"/>
      <c r="AZ445" s="284"/>
      <c r="BA445" s="284"/>
      <c r="BB445" s="284"/>
      <c r="BC445" s="284"/>
      <c r="BD445" s="284"/>
      <c r="BE445" s="284"/>
      <c r="BF445" s="284"/>
      <c r="BG445" s="284"/>
      <c r="BH445" s="284"/>
      <c r="BI445" s="284"/>
      <c r="BJ445" s="284"/>
      <c r="BK445" s="284"/>
    </row>
    <row r="446" ht="14.25" customHeight="1">
      <c r="A446" s="219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5"/>
      <c r="AA446" s="225"/>
      <c r="AB446" s="225"/>
      <c r="AC446" s="225"/>
      <c r="AD446" s="225"/>
      <c r="AE446" s="225"/>
      <c r="AF446" s="225"/>
      <c r="AG446" s="220"/>
      <c r="AH446" s="220"/>
      <c r="AI446" s="220"/>
      <c r="AJ446" s="220"/>
      <c r="AK446" s="220"/>
      <c r="AL446" s="220"/>
      <c r="AM446" s="220"/>
      <c r="AN446" s="220"/>
      <c r="AO446" s="220"/>
      <c r="AP446" s="220"/>
      <c r="AQ446" s="224"/>
      <c r="AR446" s="224"/>
      <c r="AS446" s="224"/>
      <c r="AT446" s="224"/>
      <c r="AU446" s="224"/>
      <c r="AV446" s="224"/>
      <c r="AW446" s="224"/>
      <c r="AX446" s="224"/>
      <c r="AY446" s="224"/>
      <c r="AZ446" s="284"/>
      <c r="BA446" s="284"/>
      <c r="BB446" s="284"/>
      <c r="BC446" s="284"/>
      <c r="BD446" s="284"/>
      <c r="BE446" s="284"/>
      <c r="BF446" s="284"/>
      <c r="BG446" s="284"/>
      <c r="BH446" s="284"/>
      <c r="BI446" s="284"/>
      <c r="BJ446" s="284"/>
      <c r="BK446" s="284"/>
    </row>
    <row r="447" ht="14.25" customHeight="1">
      <c r="A447" s="219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5"/>
      <c r="AA447" s="225"/>
      <c r="AB447" s="225"/>
      <c r="AC447" s="225"/>
      <c r="AD447" s="225"/>
      <c r="AE447" s="225"/>
      <c r="AF447" s="225"/>
      <c r="AG447" s="220"/>
      <c r="AH447" s="220"/>
      <c r="AI447" s="220"/>
      <c r="AJ447" s="220"/>
      <c r="AK447" s="220"/>
      <c r="AL447" s="220"/>
      <c r="AM447" s="220"/>
      <c r="AN447" s="220"/>
      <c r="AO447" s="220"/>
      <c r="AP447" s="220"/>
      <c r="AQ447" s="224"/>
      <c r="AR447" s="224"/>
      <c r="AS447" s="224"/>
      <c r="AT447" s="224"/>
      <c r="AU447" s="224"/>
      <c r="AV447" s="224"/>
      <c r="AW447" s="224"/>
      <c r="AX447" s="224"/>
      <c r="AY447" s="224"/>
      <c r="AZ447" s="284"/>
      <c r="BA447" s="284"/>
      <c r="BB447" s="284"/>
      <c r="BC447" s="284"/>
      <c r="BD447" s="284"/>
      <c r="BE447" s="284"/>
      <c r="BF447" s="284"/>
      <c r="BG447" s="284"/>
      <c r="BH447" s="284"/>
      <c r="BI447" s="284"/>
      <c r="BJ447" s="284"/>
      <c r="BK447" s="284"/>
    </row>
    <row r="448" ht="14.25" customHeight="1">
      <c r="A448" s="219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5"/>
      <c r="AA448" s="225"/>
      <c r="AB448" s="225"/>
      <c r="AC448" s="225"/>
      <c r="AD448" s="225"/>
      <c r="AE448" s="225"/>
      <c r="AF448" s="225"/>
      <c r="AG448" s="220"/>
      <c r="AH448" s="220"/>
      <c r="AI448" s="220"/>
      <c r="AJ448" s="220"/>
      <c r="AK448" s="220"/>
      <c r="AL448" s="220"/>
      <c r="AM448" s="220"/>
      <c r="AN448" s="220"/>
      <c r="AO448" s="220"/>
      <c r="AP448" s="220"/>
      <c r="AQ448" s="224"/>
      <c r="AR448" s="224"/>
      <c r="AS448" s="224"/>
      <c r="AT448" s="224"/>
      <c r="AU448" s="224"/>
      <c r="AV448" s="224"/>
      <c r="AW448" s="224"/>
      <c r="AX448" s="224"/>
      <c r="AY448" s="224"/>
      <c r="AZ448" s="284"/>
      <c r="BA448" s="284"/>
      <c r="BB448" s="284"/>
      <c r="BC448" s="284"/>
      <c r="BD448" s="284"/>
      <c r="BE448" s="284"/>
      <c r="BF448" s="284"/>
      <c r="BG448" s="284"/>
      <c r="BH448" s="284"/>
      <c r="BI448" s="284"/>
      <c r="BJ448" s="284"/>
      <c r="BK448" s="284"/>
    </row>
    <row r="449" ht="14.25" customHeight="1">
      <c r="A449" s="219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5"/>
      <c r="AA449" s="225"/>
      <c r="AB449" s="225"/>
      <c r="AC449" s="225"/>
      <c r="AD449" s="225"/>
      <c r="AE449" s="225"/>
      <c r="AF449" s="225"/>
      <c r="AG449" s="220"/>
      <c r="AH449" s="220"/>
      <c r="AI449" s="220"/>
      <c r="AJ449" s="220"/>
      <c r="AK449" s="220"/>
      <c r="AL449" s="220"/>
      <c r="AM449" s="220"/>
      <c r="AN449" s="220"/>
      <c r="AO449" s="220"/>
      <c r="AP449" s="220"/>
      <c r="AQ449" s="224"/>
      <c r="AR449" s="224"/>
      <c r="AS449" s="224"/>
      <c r="AT449" s="224"/>
      <c r="AU449" s="224"/>
      <c r="AV449" s="224"/>
      <c r="AW449" s="224"/>
      <c r="AX449" s="224"/>
      <c r="AY449" s="224"/>
      <c r="AZ449" s="284"/>
      <c r="BA449" s="284"/>
      <c r="BB449" s="284"/>
      <c r="BC449" s="284"/>
      <c r="BD449" s="284"/>
      <c r="BE449" s="284"/>
      <c r="BF449" s="284"/>
      <c r="BG449" s="284"/>
      <c r="BH449" s="284"/>
      <c r="BI449" s="284"/>
      <c r="BJ449" s="284"/>
      <c r="BK449" s="284"/>
    </row>
    <row r="450" ht="14.25" customHeight="1">
      <c r="A450" s="219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5"/>
      <c r="AA450" s="225"/>
      <c r="AB450" s="225"/>
      <c r="AC450" s="225"/>
      <c r="AD450" s="225"/>
      <c r="AE450" s="225"/>
      <c r="AF450" s="225"/>
      <c r="AG450" s="220"/>
      <c r="AH450" s="220"/>
      <c r="AI450" s="220"/>
      <c r="AJ450" s="220"/>
      <c r="AK450" s="220"/>
      <c r="AL450" s="220"/>
      <c r="AM450" s="220"/>
      <c r="AN450" s="220"/>
      <c r="AO450" s="220"/>
      <c r="AP450" s="220"/>
      <c r="AQ450" s="224"/>
      <c r="AR450" s="224"/>
      <c r="AS450" s="224"/>
      <c r="AT450" s="224"/>
      <c r="AU450" s="224"/>
      <c r="AV450" s="224"/>
      <c r="AW450" s="224"/>
      <c r="AX450" s="224"/>
      <c r="AY450" s="224"/>
      <c r="AZ450" s="284"/>
      <c r="BA450" s="284"/>
      <c r="BB450" s="284"/>
      <c r="BC450" s="284"/>
      <c r="BD450" s="284"/>
      <c r="BE450" s="284"/>
      <c r="BF450" s="284"/>
      <c r="BG450" s="284"/>
      <c r="BH450" s="284"/>
      <c r="BI450" s="284"/>
      <c r="BJ450" s="284"/>
      <c r="BK450" s="284"/>
    </row>
    <row r="451" ht="14.25" customHeight="1">
      <c r="A451" s="219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5"/>
      <c r="AA451" s="225"/>
      <c r="AB451" s="225"/>
      <c r="AC451" s="225"/>
      <c r="AD451" s="225"/>
      <c r="AE451" s="225"/>
      <c r="AF451" s="225"/>
      <c r="AG451" s="220"/>
      <c r="AH451" s="220"/>
      <c r="AI451" s="220"/>
      <c r="AJ451" s="220"/>
      <c r="AK451" s="220"/>
      <c r="AL451" s="220"/>
      <c r="AM451" s="220"/>
      <c r="AN451" s="220"/>
      <c r="AO451" s="220"/>
      <c r="AP451" s="220"/>
      <c r="AQ451" s="224"/>
      <c r="AR451" s="224"/>
      <c r="AS451" s="224"/>
      <c r="AT451" s="224"/>
      <c r="AU451" s="224"/>
      <c r="AV451" s="224"/>
      <c r="AW451" s="224"/>
      <c r="AX451" s="224"/>
      <c r="AY451" s="224"/>
      <c r="AZ451" s="284"/>
      <c r="BA451" s="284"/>
      <c r="BB451" s="284"/>
      <c r="BC451" s="284"/>
      <c r="BD451" s="284"/>
      <c r="BE451" s="284"/>
      <c r="BF451" s="284"/>
      <c r="BG451" s="284"/>
      <c r="BH451" s="284"/>
      <c r="BI451" s="284"/>
      <c r="BJ451" s="284"/>
      <c r="BK451" s="284"/>
    </row>
    <row r="452" ht="14.25" customHeight="1">
      <c r="A452" s="219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5"/>
      <c r="AA452" s="225"/>
      <c r="AB452" s="225"/>
      <c r="AC452" s="225"/>
      <c r="AD452" s="225"/>
      <c r="AE452" s="225"/>
      <c r="AF452" s="225"/>
      <c r="AG452" s="220"/>
      <c r="AH452" s="220"/>
      <c r="AI452" s="220"/>
      <c r="AJ452" s="220"/>
      <c r="AK452" s="220"/>
      <c r="AL452" s="220"/>
      <c r="AM452" s="220"/>
      <c r="AN452" s="220"/>
      <c r="AO452" s="220"/>
      <c r="AP452" s="220"/>
      <c r="AQ452" s="224"/>
      <c r="AR452" s="224"/>
      <c r="AS452" s="224"/>
      <c r="AT452" s="224"/>
      <c r="AU452" s="224"/>
      <c r="AV452" s="224"/>
      <c r="AW452" s="224"/>
      <c r="AX452" s="224"/>
      <c r="AY452" s="224"/>
      <c r="AZ452" s="284"/>
      <c r="BA452" s="284"/>
      <c r="BB452" s="284"/>
      <c r="BC452" s="284"/>
      <c r="BD452" s="284"/>
      <c r="BE452" s="284"/>
      <c r="BF452" s="284"/>
      <c r="BG452" s="284"/>
      <c r="BH452" s="284"/>
      <c r="BI452" s="284"/>
      <c r="BJ452" s="284"/>
      <c r="BK452" s="284"/>
    </row>
    <row r="453" ht="14.25" customHeight="1">
      <c r="A453" s="219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5"/>
      <c r="AA453" s="225"/>
      <c r="AB453" s="225"/>
      <c r="AC453" s="225"/>
      <c r="AD453" s="225"/>
      <c r="AE453" s="225"/>
      <c r="AF453" s="225"/>
      <c r="AG453" s="220"/>
      <c r="AH453" s="220"/>
      <c r="AI453" s="220"/>
      <c r="AJ453" s="220"/>
      <c r="AK453" s="220"/>
      <c r="AL453" s="220"/>
      <c r="AM453" s="220"/>
      <c r="AN453" s="220"/>
      <c r="AO453" s="220"/>
      <c r="AP453" s="220"/>
      <c r="AQ453" s="224"/>
      <c r="AR453" s="224"/>
      <c r="AS453" s="224"/>
      <c r="AT453" s="224"/>
      <c r="AU453" s="224"/>
      <c r="AV453" s="224"/>
      <c r="AW453" s="224"/>
      <c r="AX453" s="224"/>
      <c r="AY453" s="224"/>
      <c r="AZ453" s="284"/>
      <c r="BA453" s="284"/>
      <c r="BB453" s="284"/>
      <c r="BC453" s="284"/>
      <c r="BD453" s="284"/>
      <c r="BE453" s="284"/>
      <c r="BF453" s="284"/>
      <c r="BG453" s="284"/>
      <c r="BH453" s="284"/>
      <c r="BI453" s="284"/>
      <c r="BJ453" s="284"/>
      <c r="BK453" s="284"/>
    </row>
    <row r="454" ht="14.25" customHeight="1">
      <c r="A454" s="219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5"/>
      <c r="AA454" s="225"/>
      <c r="AB454" s="225"/>
      <c r="AC454" s="225"/>
      <c r="AD454" s="225"/>
      <c r="AE454" s="225"/>
      <c r="AF454" s="225"/>
      <c r="AG454" s="220"/>
      <c r="AH454" s="220"/>
      <c r="AI454" s="220"/>
      <c r="AJ454" s="220"/>
      <c r="AK454" s="220"/>
      <c r="AL454" s="220"/>
      <c r="AM454" s="220"/>
      <c r="AN454" s="220"/>
      <c r="AO454" s="220"/>
      <c r="AP454" s="220"/>
      <c r="AQ454" s="224"/>
      <c r="AR454" s="224"/>
      <c r="AS454" s="224"/>
      <c r="AT454" s="224"/>
      <c r="AU454" s="224"/>
      <c r="AV454" s="224"/>
      <c r="AW454" s="224"/>
      <c r="AX454" s="224"/>
      <c r="AY454" s="224"/>
      <c r="AZ454" s="284"/>
      <c r="BA454" s="284"/>
      <c r="BB454" s="284"/>
      <c r="BC454" s="284"/>
      <c r="BD454" s="284"/>
      <c r="BE454" s="284"/>
      <c r="BF454" s="284"/>
      <c r="BG454" s="284"/>
      <c r="BH454" s="284"/>
      <c r="BI454" s="284"/>
      <c r="BJ454" s="284"/>
      <c r="BK454" s="284"/>
    </row>
    <row r="455" ht="14.25" customHeight="1">
      <c r="A455" s="219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5"/>
      <c r="AA455" s="225"/>
      <c r="AB455" s="225"/>
      <c r="AC455" s="225"/>
      <c r="AD455" s="225"/>
      <c r="AE455" s="225"/>
      <c r="AF455" s="225"/>
      <c r="AG455" s="220"/>
      <c r="AH455" s="220"/>
      <c r="AI455" s="220"/>
      <c r="AJ455" s="220"/>
      <c r="AK455" s="220"/>
      <c r="AL455" s="220"/>
      <c r="AM455" s="220"/>
      <c r="AN455" s="220"/>
      <c r="AO455" s="220"/>
      <c r="AP455" s="220"/>
      <c r="AQ455" s="224"/>
      <c r="AR455" s="224"/>
      <c r="AS455" s="224"/>
      <c r="AT455" s="224"/>
      <c r="AU455" s="224"/>
      <c r="AV455" s="224"/>
      <c r="AW455" s="224"/>
      <c r="AX455" s="224"/>
      <c r="AY455" s="224"/>
      <c r="AZ455" s="284"/>
      <c r="BA455" s="284"/>
      <c r="BB455" s="284"/>
      <c r="BC455" s="284"/>
      <c r="BD455" s="284"/>
      <c r="BE455" s="284"/>
      <c r="BF455" s="284"/>
      <c r="BG455" s="284"/>
      <c r="BH455" s="284"/>
      <c r="BI455" s="284"/>
      <c r="BJ455" s="284"/>
      <c r="BK455" s="284"/>
    </row>
    <row r="456" ht="14.25" customHeight="1">
      <c r="A456" s="219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5"/>
      <c r="AA456" s="225"/>
      <c r="AB456" s="225"/>
      <c r="AC456" s="225"/>
      <c r="AD456" s="225"/>
      <c r="AE456" s="225"/>
      <c r="AF456" s="225"/>
      <c r="AG456" s="220"/>
      <c r="AH456" s="220"/>
      <c r="AI456" s="220"/>
      <c r="AJ456" s="220"/>
      <c r="AK456" s="220"/>
      <c r="AL456" s="220"/>
      <c r="AM456" s="220"/>
      <c r="AN456" s="220"/>
      <c r="AO456" s="220"/>
      <c r="AP456" s="220"/>
      <c r="AQ456" s="224"/>
      <c r="AR456" s="224"/>
      <c r="AS456" s="224"/>
      <c r="AT456" s="224"/>
      <c r="AU456" s="224"/>
      <c r="AV456" s="224"/>
      <c r="AW456" s="224"/>
      <c r="AX456" s="224"/>
      <c r="AY456" s="224"/>
      <c r="AZ456" s="284"/>
      <c r="BA456" s="284"/>
      <c r="BB456" s="284"/>
      <c r="BC456" s="284"/>
      <c r="BD456" s="284"/>
      <c r="BE456" s="284"/>
      <c r="BF456" s="284"/>
      <c r="BG456" s="284"/>
      <c r="BH456" s="284"/>
      <c r="BI456" s="284"/>
      <c r="BJ456" s="284"/>
      <c r="BK456" s="284"/>
    </row>
    <row r="457" ht="14.25" customHeight="1">
      <c r="A457" s="219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5"/>
      <c r="AA457" s="225"/>
      <c r="AB457" s="225"/>
      <c r="AC457" s="225"/>
      <c r="AD457" s="225"/>
      <c r="AE457" s="225"/>
      <c r="AF457" s="225"/>
      <c r="AG457" s="220"/>
      <c r="AH457" s="220"/>
      <c r="AI457" s="220"/>
      <c r="AJ457" s="220"/>
      <c r="AK457" s="220"/>
      <c r="AL457" s="220"/>
      <c r="AM457" s="220"/>
      <c r="AN457" s="220"/>
      <c r="AO457" s="220"/>
      <c r="AP457" s="220"/>
      <c r="AQ457" s="224"/>
      <c r="AR457" s="224"/>
      <c r="AS457" s="224"/>
      <c r="AT457" s="224"/>
      <c r="AU457" s="224"/>
      <c r="AV457" s="224"/>
      <c r="AW457" s="224"/>
      <c r="AX457" s="224"/>
      <c r="AY457" s="224"/>
      <c r="AZ457" s="284"/>
      <c r="BA457" s="284"/>
      <c r="BB457" s="284"/>
      <c r="BC457" s="284"/>
      <c r="BD457" s="284"/>
      <c r="BE457" s="284"/>
      <c r="BF457" s="284"/>
      <c r="BG457" s="284"/>
      <c r="BH457" s="284"/>
      <c r="BI457" s="284"/>
      <c r="BJ457" s="284"/>
      <c r="BK457" s="284"/>
    </row>
    <row r="458" ht="14.25" customHeight="1">
      <c r="A458" s="219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5"/>
      <c r="AA458" s="225"/>
      <c r="AB458" s="225"/>
      <c r="AC458" s="225"/>
      <c r="AD458" s="225"/>
      <c r="AE458" s="225"/>
      <c r="AF458" s="225"/>
      <c r="AG458" s="220"/>
      <c r="AH458" s="220"/>
      <c r="AI458" s="220"/>
      <c r="AJ458" s="220"/>
      <c r="AK458" s="220"/>
      <c r="AL458" s="220"/>
      <c r="AM458" s="220"/>
      <c r="AN458" s="220"/>
      <c r="AO458" s="220"/>
      <c r="AP458" s="220"/>
      <c r="AQ458" s="224"/>
      <c r="AR458" s="224"/>
      <c r="AS458" s="224"/>
      <c r="AT458" s="224"/>
      <c r="AU458" s="224"/>
      <c r="AV458" s="224"/>
      <c r="AW458" s="224"/>
      <c r="AX458" s="224"/>
      <c r="AY458" s="224"/>
      <c r="AZ458" s="284"/>
      <c r="BA458" s="284"/>
      <c r="BB458" s="284"/>
      <c r="BC458" s="284"/>
      <c r="BD458" s="284"/>
      <c r="BE458" s="284"/>
      <c r="BF458" s="284"/>
      <c r="BG458" s="284"/>
      <c r="BH458" s="284"/>
      <c r="BI458" s="284"/>
      <c r="BJ458" s="284"/>
      <c r="BK458" s="284"/>
    </row>
    <row r="459" ht="14.25" customHeight="1">
      <c r="A459" s="219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5"/>
      <c r="AA459" s="225"/>
      <c r="AB459" s="225"/>
      <c r="AC459" s="225"/>
      <c r="AD459" s="225"/>
      <c r="AE459" s="225"/>
      <c r="AF459" s="225"/>
      <c r="AG459" s="220"/>
      <c r="AH459" s="220"/>
      <c r="AI459" s="220"/>
      <c r="AJ459" s="220"/>
      <c r="AK459" s="220"/>
      <c r="AL459" s="220"/>
      <c r="AM459" s="220"/>
      <c r="AN459" s="220"/>
      <c r="AO459" s="220"/>
      <c r="AP459" s="220"/>
      <c r="AQ459" s="224"/>
      <c r="AR459" s="224"/>
      <c r="AS459" s="224"/>
      <c r="AT459" s="224"/>
      <c r="AU459" s="224"/>
      <c r="AV459" s="224"/>
      <c r="AW459" s="224"/>
      <c r="AX459" s="224"/>
      <c r="AY459" s="224"/>
      <c r="AZ459" s="284"/>
      <c r="BA459" s="284"/>
      <c r="BB459" s="284"/>
      <c r="BC459" s="284"/>
      <c r="BD459" s="284"/>
      <c r="BE459" s="284"/>
      <c r="BF459" s="284"/>
      <c r="BG459" s="284"/>
      <c r="BH459" s="284"/>
      <c r="BI459" s="284"/>
      <c r="BJ459" s="284"/>
      <c r="BK459" s="284"/>
    </row>
    <row r="460" ht="14.25" customHeight="1">
      <c r="A460" s="219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5"/>
      <c r="AA460" s="225"/>
      <c r="AB460" s="225"/>
      <c r="AC460" s="225"/>
      <c r="AD460" s="225"/>
      <c r="AE460" s="225"/>
      <c r="AF460" s="225"/>
      <c r="AG460" s="220"/>
      <c r="AH460" s="220"/>
      <c r="AI460" s="220"/>
      <c r="AJ460" s="220"/>
      <c r="AK460" s="220"/>
      <c r="AL460" s="220"/>
      <c r="AM460" s="220"/>
      <c r="AN460" s="220"/>
      <c r="AO460" s="220"/>
      <c r="AP460" s="220"/>
      <c r="AQ460" s="224"/>
      <c r="AR460" s="224"/>
      <c r="AS460" s="224"/>
      <c r="AT460" s="224"/>
      <c r="AU460" s="224"/>
      <c r="AV460" s="224"/>
      <c r="AW460" s="224"/>
      <c r="AX460" s="224"/>
      <c r="AY460" s="224"/>
      <c r="AZ460" s="284"/>
      <c r="BA460" s="284"/>
      <c r="BB460" s="284"/>
      <c r="BC460" s="284"/>
      <c r="BD460" s="284"/>
      <c r="BE460" s="284"/>
      <c r="BF460" s="284"/>
      <c r="BG460" s="284"/>
      <c r="BH460" s="284"/>
      <c r="BI460" s="284"/>
      <c r="BJ460" s="284"/>
      <c r="BK460" s="284"/>
    </row>
    <row r="461" ht="14.25" customHeight="1">
      <c r="A461" s="219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5"/>
      <c r="AA461" s="225"/>
      <c r="AB461" s="225"/>
      <c r="AC461" s="225"/>
      <c r="AD461" s="225"/>
      <c r="AE461" s="225"/>
      <c r="AF461" s="225"/>
      <c r="AG461" s="220"/>
      <c r="AH461" s="220"/>
      <c r="AI461" s="220"/>
      <c r="AJ461" s="220"/>
      <c r="AK461" s="220"/>
      <c r="AL461" s="220"/>
      <c r="AM461" s="220"/>
      <c r="AN461" s="220"/>
      <c r="AO461" s="220"/>
      <c r="AP461" s="220"/>
      <c r="AQ461" s="224"/>
      <c r="AR461" s="224"/>
      <c r="AS461" s="224"/>
      <c r="AT461" s="224"/>
      <c r="AU461" s="224"/>
      <c r="AV461" s="224"/>
      <c r="AW461" s="224"/>
      <c r="AX461" s="224"/>
      <c r="AY461" s="224"/>
      <c r="AZ461" s="284"/>
      <c r="BA461" s="284"/>
      <c r="BB461" s="284"/>
      <c r="BC461" s="284"/>
      <c r="BD461" s="284"/>
      <c r="BE461" s="284"/>
      <c r="BF461" s="284"/>
      <c r="BG461" s="284"/>
      <c r="BH461" s="284"/>
      <c r="BI461" s="284"/>
      <c r="BJ461" s="284"/>
      <c r="BK461" s="284"/>
    </row>
    <row r="462" ht="14.25" customHeight="1">
      <c r="A462" s="219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5"/>
      <c r="AA462" s="225"/>
      <c r="AB462" s="225"/>
      <c r="AC462" s="225"/>
      <c r="AD462" s="225"/>
      <c r="AE462" s="225"/>
      <c r="AF462" s="225"/>
      <c r="AG462" s="220"/>
      <c r="AH462" s="220"/>
      <c r="AI462" s="220"/>
      <c r="AJ462" s="220"/>
      <c r="AK462" s="220"/>
      <c r="AL462" s="220"/>
      <c r="AM462" s="220"/>
      <c r="AN462" s="220"/>
      <c r="AO462" s="220"/>
      <c r="AP462" s="220"/>
      <c r="AQ462" s="224"/>
      <c r="AR462" s="224"/>
      <c r="AS462" s="224"/>
      <c r="AT462" s="224"/>
      <c r="AU462" s="224"/>
      <c r="AV462" s="224"/>
      <c r="AW462" s="224"/>
      <c r="AX462" s="224"/>
      <c r="AY462" s="224"/>
      <c r="AZ462" s="284"/>
      <c r="BA462" s="284"/>
      <c r="BB462" s="284"/>
      <c r="BC462" s="284"/>
      <c r="BD462" s="284"/>
      <c r="BE462" s="284"/>
      <c r="BF462" s="284"/>
      <c r="BG462" s="284"/>
      <c r="BH462" s="284"/>
      <c r="BI462" s="284"/>
      <c r="BJ462" s="284"/>
      <c r="BK462" s="284"/>
    </row>
    <row r="463" ht="14.25" customHeight="1">
      <c r="A463" s="219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5"/>
      <c r="AA463" s="225"/>
      <c r="AB463" s="225"/>
      <c r="AC463" s="225"/>
      <c r="AD463" s="225"/>
      <c r="AE463" s="225"/>
      <c r="AF463" s="225"/>
      <c r="AG463" s="220"/>
      <c r="AH463" s="220"/>
      <c r="AI463" s="220"/>
      <c r="AJ463" s="220"/>
      <c r="AK463" s="220"/>
      <c r="AL463" s="220"/>
      <c r="AM463" s="220"/>
      <c r="AN463" s="220"/>
      <c r="AO463" s="220"/>
      <c r="AP463" s="220"/>
      <c r="AQ463" s="224"/>
      <c r="AR463" s="224"/>
      <c r="AS463" s="224"/>
      <c r="AT463" s="224"/>
      <c r="AU463" s="224"/>
      <c r="AV463" s="224"/>
      <c r="AW463" s="224"/>
      <c r="AX463" s="224"/>
      <c r="AY463" s="224"/>
      <c r="AZ463" s="284"/>
      <c r="BA463" s="284"/>
      <c r="BB463" s="284"/>
      <c r="BC463" s="284"/>
      <c r="BD463" s="284"/>
      <c r="BE463" s="284"/>
      <c r="BF463" s="284"/>
      <c r="BG463" s="284"/>
      <c r="BH463" s="284"/>
      <c r="BI463" s="284"/>
      <c r="BJ463" s="284"/>
      <c r="BK463" s="284"/>
    </row>
    <row r="464" ht="14.25" customHeight="1">
      <c r="A464" s="219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5"/>
      <c r="AA464" s="225"/>
      <c r="AB464" s="225"/>
      <c r="AC464" s="225"/>
      <c r="AD464" s="225"/>
      <c r="AE464" s="225"/>
      <c r="AF464" s="225"/>
      <c r="AG464" s="220"/>
      <c r="AH464" s="220"/>
      <c r="AI464" s="220"/>
      <c r="AJ464" s="220"/>
      <c r="AK464" s="220"/>
      <c r="AL464" s="220"/>
      <c r="AM464" s="220"/>
      <c r="AN464" s="220"/>
      <c r="AO464" s="220"/>
      <c r="AP464" s="220"/>
      <c r="AQ464" s="224"/>
      <c r="AR464" s="224"/>
      <c r="AS464" s="224"/>
      <c r="AT464" s="224"/>
      <c r="AU464" s="224"/>
      <c r="AV464" s="224"/>
      <c r="AW464" s="224"/>
      <c r="AX464" s="224"/>
      <c r="AY464" s="224"/>
      <c r="AZ464" s="284"/>
      <c r="BA464" s="284"/>
      <c r="BB464" s="284"/>
      <c r="BC464" s="284"/>
      <c r="BD464" s="284"/>
      <c r="BE464" s="284"/>
      <c r="BF464" s="284"/>
      <c r="BG464" s="284"/>
      <c r="BH464" s="284"/>
      <c r="BI464" s="284"/>
      <c r="BJ464" s="284"/>
      <c r="BK464" s="284"/>
    </row>
    <row r="465" ht="14.25" customHeight="1">
      <c r="A465" s="219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5"/>
      <c r="AA465" s="225"/>
      <c r="AB465" s="225"/>
      <c r="AC465" s="225"/>
      <c r="AD465" s="225"/>
      <c r="AE465" s="225"/>
      <c r="AF465" s="225"/>
      <c r="AG465" s="220"/>
      <c r="AH465" s="220"/>
      <c r="AI465" s="220"/>
      <c r="AJ465" s="220"/>
      <c r="AK465" s="220"/>
      <c r="AL465" s="220"/>
      <c r="AM465" s="220"/>
      <c r="AN465" s="220"/>
      <c r="AO465" s="220"/>
      <c r="AP465" s="220"/>
      <c r="AQ465" s="224"/>
      <c r="AR465" s="224"/>
      <c r="AS465" s="224"/>
      <c r="AT465" s="224"/>
      <c r="AU465" s="224"/>
      <c r="AV465" s="224"/>
      <c r="AW465" s="224"/>
      <c r="AX465" s="224"/>
      <c r="AY465" s="224"/>
      <c r="AZ465" s="284"/>
      <c r="BA465" s="284"/>
      <c r="BB465" s="284"/>
      <c r="BC465" s="284"/>
      <c r="BD465" s="284"/>
      <c r="BE465" s="284"/>
      <c r="BF465" s="284"/>
      <c r="BG465" s="284"/>
      <c r="BH465" s="284"/>
      <c r="BI465" s="284"/>
      <c r="BJ465" s="284"/>
      <c r="BK465" s="284"/>
    </row>
    <row r="466" ht="14.25" customHeight="1">
      <c r="A466" s="219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5"/>
      <c r="AA466" s="225"/>
      <c r="AB466" s="225"/>
      <c r="AC466" s="225"/>
      <c r="AD466" s="225"/>
      <c r="AE466" s="225"/>
      <c r="AF466" s="225"/>
      <c r="AG466" s="220"/>
      <c r="AH466" s="220"/>
      <c r="AI466" s="220"/>
      <c r="AJ466" s="220"/>
      <c r="AK466" s="220"/>
      <c r="AL466" s="220"/>
      <c r="AM466" s="220"/>
      <c r="AN466" s="220"/>
      <c r="AO466" s="220"/>
      <c r="AP466" s="220"/>
      <c r="AQ466" s="224"/>
      <c r="AR466" s="224"/>
      <c r="AS466" s="224"/>
      <c r="AT466" s="224"/>
      <c r="AU466" s="224"/>
      <c r="AV466" s="224"/>
      <c r="AW466" s="224"/>
      <c r="AX466" s="224"/>
      <c r="AY466" s="224"/>
      <c r="AZ466" s="284"/>
      <c r="BA466" s="284"/>
      <c r="BB466" s="284"/>
      <c r="BC466" s="284"/>
      <c r="BD466" s="284"/>
      <c r="BE466" s="284"/>
      <c r="BF466" s="284"/>
      <c r="BG466" s="284"/>
      <c r="BH466" s="284"/>
      <c r="BI466" s="284"/>
      <c r="BJ466" s="284"/>
      <c r="BK466" s="284"/>
    </row>
    <row r="467" ht="14.25" customHeight="1">
      <c r="A467" s="219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5"/>
      <c r="AA467" s="225"/>
      <c r="AB467" s="225"/>
      <c r="AC467" s="225"/>
      <c r="AD467" s="225"/>
      <c r="AE467" s="225"/>
      <c r="AF467" s="225"/>
      <c r="AG467" s="220"/>
      <c r="AH467" s="220"/>
      <c r="AI467" s="220"/>
      <c r="AJ467" s="220"/>
      <c r="AK467" s="220"/>
      <c r="AL467" s="220"/>
      <c r="AM467" s="220"/>
      <c r="AN467" s="220"/>
      <c r="AO467" s="220"/>
      <c r="AP467" s="220"/>
      <c r="AQ467" s="224"/>
      <c r="AR467" s="224"/>
      <c r="AS467" s="224"/>
      <c r="AT467" s="224"/>
      <c r="AU467" s="224"/>
      <c r="AV467" s="224"/>
      <c r="AW467" s="224"/>
      <c r="AX467" s="224"/>
      <c r="AY467" s="224"/>
      <c r="AZ467" s="284"/>
      <c r="BA467" s="284"/>
      <c r="BB467" s="284"/>
      <c r="BC467" s="284"/>
      <c r="BD467" s="284"/>
      <c r="BE467" s="284"/>
      <c r="BF467" s="284"/>
      <c r="BG467" s="284"/>
      <c r="BH467" s="284"/>
      <c r="BI467" s="284"/>
      <c r="BJ467" s="284"/>
      <c r="BK467" s="284"/>
    </row>
    <row r="468" ht="14.25" customHeight="1">
      <c r="A468" s="219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5"/>
      <c r="AA468" s="225"/>
      <c r="AB468" s="225"/>
      <c r="AC468" s="225"/>
      <c r="AD468" s="225"/>
      <c r="AE468" s="225"/>
      <c r="AF468" s="225"/>
      <c r="AG468" s="220"/>
      <c r="AH468" s="220"/>
      <c r="AI468" s="220"/>
      <c r="AJ468" s="220"/>
      <c r="AK468" s="220"/>
      <c r="AL468" s="220"/>
      <c r="AM468" s="220"/>
      <c r="AN468" s="220"/>
      <c r="AO468" s="220"/>
      <c r="AP468" s="220"/>
      <c r="AQ468" s="224"/>
      <c r="AR468" s="224"/>
      <c r="AS468" s="224"/>
      <c r="AT468" s="224"/>
      <c r="AU468" s="224"/>
      <c r="AV468" s="224"/>
      <c r="AW468" s="224"/>
      <c r="AX468" s="224"/>
      <c r="AY468" s="224"/>
      <c r="AZ468" s="284"/>
      <c r="BA468" s="284"/>
      <c r="BB468" s="284"/>
      <c r="BC468" s="284"/>
      <c r="BD468" s="284"/>
      <c r="BE468" s="284"/>
      <c r="BF468" s="284"/>
      <c r="BG468" s="284"/>
      <c r="BH468" s="284"/>
      <c r="BI468" s="284"/>
      <c r="BJ468" s="284"/>
      <c r="BK468" s="284"/>
    </row>
    <row r="469" ht="14.25" customHeight="1">
      <c r="A469" s="219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5"/>
      <c r="AA469" s="225"/>
      <c r="AB469" s="225"/>
      <c r="AC469" s="225"/>
      <c r="AD469" s="225"/>
      <c r="AE469" s="225"/>
      <c r="AF469" s="225"/>
      <c r="AG469" s="220"/>
      <c r="AH469" s="220"/>
      <c r="AI469" s="220"/>
      <c r="AJ469" s="220"/>
      <c r="AK469" s="220"/>
      <c r="AL469" s="220"/>
      <c r="AM469" s="220"/>
      <c r="AN469" s="220"/>
      <c r="AO469" s="220"/>
      <c r="AP469" s="220"/>
      <c r="AQ469" s="224"/>
      <c r="AR469" s="224"/>
      <c r="AS469" s="224"/>
      <c r="AT469" s="224"/>
      <c r="AU469" s="224"/>
      <c r="AV469" s="224"/>
      <c r="AW469" s="224"/>
      <c r="AX469" s="224"/>
      <c r="AY469" s="224"/>
      <c r="AZ469" s="284"/>
      <c r="BA469" s="284"/>
      <c r="BB469" s="284"/>
      <c r="BC469" s="284"/>
      <c r="BD469" s="284"/>
      <c r="BE469" s="284"/>
      <c r="BF469" s="284"/>
      <c r="BG469" s="284"/>
      <c r="BH469" s="284"/>
      <c r="BI469" s="284"/>
      <c r="BJ469" s="284"/>
      <c r="BK469" s="284"/>
    </row>
    <row r="470" ht="14.25" customHeight="1">
      <c r="A470" s="219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5"/>
      <c r="AA470" s="225"/>
      <c r="AB470" s="225"/>
      <c r="AC470" s="225"/>
      <c r="AD470" s="225"/>
      <c r="AE470" s="225"/>
      <c r="AF470" s="225"/>
      <c r="AG470" s="220"/>
      <c r="AH470" s="220"/>
      <c r="AI470" s="220"/>
      <c r="AJ470" s="220"/>
      <c r="AK470" s="220"/>
      <c r="AL470" s="220"/>
      <c r="AM470" s="220"/>
      <c r="AN470" s="220"/>
      <c r="AO470" s="220"/>
      <c r="AP470" s="220"/>
      <c r="AQ470" s="224"/>
      <c r="AR470" s="224"/>
      <c r="AS470" s="224"/>
      <c r="AT470" s="224"/>
      <c r="AU470" s="224"/>
      <c r="AV470" s="224"/>
      <c r="AW470" s="224"/>
      <c r="AX470" s="224"/>
      <c r="AY470" s="224"/>
      <c r="AZ470" s="284"/>
      <c r="BA470" s="284"/>
      <c r="BB470" s="284"/>
      <c r="BC470" s="284"/>
      <c r="BD470" s="284"/>
      <c r="BE470" s="284"/>
      <c r="BF470" s="284"/>
      <c r="BG470" s="284"/>
      <c r="BH470" s="284"/>
      <c r="BI470" s="284"/>
      <c r="BJ470" s="284"/>
      <c r="BK470" s="284"/>
    </row>
    <row r="471" ht="14.25" customHeight="1">
      <c r="A471" s="219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5"/>
      <c r="AA471" s="225"/>
      <c r="AB471" s="225"/>
      <c r="AC471" s="225"/>
      <c r="AD471" s="225"/>
      <c r="AE471" s="225"/>
      <c r="AF471" s="225"/>
      <c r="AG471" s="220"/>
      <c r="AH471" s="220"/>
      <c r="AI471" s="220"/>
      <c r="AJ471" s="220"/>
      <c r="AK471" s="220"/>
      <c r="AL471" s="220"/>
      <c r="AM471" s="220"/>
      <c r="AN471" s="220"/>
      <c r="AO471" s="220"/>
      <c r="AP471" s="220"/>
      <c r="AQ471" s="224"/>
      <c r="AR471" s="224"/>
      <c r="AS471" s="224"/>
      <c r="AT471" s="224"/>
      <c r="AU471" s="224"/>
      <c r="AV471" s="224"/>
      <c r="AW471" s="224"/>
      <c r="AX471" s="224"/>
      <c r="AY471" s="224"/>
      <c r="AZ471" s="284"/>
      <c r="BA471" s="284"/>
      <c r="BB471" s="284"/>
      <c r="BC471" s="284"/>
      <c r="BD471" s="284"/>
      <c r="BE471" s="284"/>
      <c r="BF471" s="284"/>
      <c r="BG471" s="284"/>
      <c r="BH471" s="284"/>
      <c r="BI471" s="284"/>
      <c r="BJ471" s="284"/>
      <c r="BK471" s="284"/>
    </row>
    <row r="472" ht="14.25" customHeight="1">
      <c r="A472" s="219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5"/>
      <c r="AA472" s="225"/>
      <c r="AB472" s="225"/>
      <c r="AC472" s="225"/>
      <c r="AD472" s="225"/>
      <c r="AE472" s="225"/>
      <c r="AF472" s="225"/>
      <c r="AG472" s="220"/>
      <c r="AH472" s="220"/>
      <c r="AI472" s="220"/>
      <c r="AJ472" s="220"/>
      <c r="AK472" s="220"/>
      <c r="AL472" s="220"/>
      <c r="AM472" s="220"/>
      <c r="AN472" s="220"/>
      <c r="AO472" s="220"/>
      <c r="AP472" s="220"/>
      <c r="AQ472" s="224"/>
      <c r="AR472" s="224"/>
      <c r="AS472" s="224"/>
      <c r="AT472" s="224"/>
      <c r="AU472" s="224"/>
      <c r="AV472" s="224"/>
      <c r="AW472" s="224"/>
      <c r="AX472" s="224"/>
      <c r="AY472" s="224"/>
      <c r="AZ472" s="284"/>
      <c r="BA472" s="284"/>
      <c r="BB472" s="284"/>
      <c r="BC472" s="284"/>
      <c r="BD472" s="284"/>
      <c r="BE472" s="284"/>
      <c r="BF472" s="284"/>
      <c r="BG472" s="284"/>
      <c r="BH472" s="284"/>
      <c r="BI472" s="284"/>
      <c r="BJ472" s="284"/>
      <c r="BK472" s="284"/>
    </row>
    <row r="473" ht="14.25" customHeight="1">
      <c r="A473" s="219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5"/>
      <c r="AA473" s="225"/>
      <c r="AB473" s="225"/>
      <c r="AC473" s="225"/>
      <c r="AD473" s="225"/>
      <c r="AE473" s="225"/>
      <c r="AF473" s="225"/>
      <c r="AG473" s="220"/>
      <c r="AH473" s="220"/>
      <c r="AI473" s="220"/>
      <c r="AJ473" s="220"/>
      <c r="AK473" s="220"/>
      <c r="AL473" s="220"/>
      <c r="AM473" s="220"/>
      <c r="AN473" s="220"/>
      <c r="AO473" s="220"/>
      <c r="AP473" s="220"/>
      <c r="AQ473" s="224"/>
      <c r="AR473" s="224"/>
      <c r="AS473" s="224"/>
      <c r="AT473" s="224"/>
      <c r="AU473" s="224"/>
      <c r="AV473" s="224"/>
      <c r="AW473" s="224"/>
      <c r="AX473" s="224"/>
      <c r="AY473" s="224"/>
      <c r="AZ473" s="284"/>
      <c r="BA473" s="284"/>
      <c r="BB473" s="284"/>
      <c r="BC473" s="284"/>
      <c r="BD473" s="284"/>
      <c r="BE473" s="284"/>
      <c r="BF473" s="284"/>
      <c r="BG473" s="284"/>
      <c r="BH473" s="284"/>
      <c r="BI473" s="284"/>
      <c r="BJ473" s="284"/>
      <c r="BK473" s="284"/>
    </row>
    <row r="474" ht="14.25" customHeight="1">
      <c r="A474" s="219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5"/>
      <c r="AA474" s="225"/>
      <c r="AB474" s="225"/>
      <c r="AC474" s="225"/>
      <c r="AD474" s="225"/>
      <c r="AE474" s="225"/>
      <c r="AF474" s="225"/>
      <c r="AG474" s="220"/>
      <c r="AH474" s="220"/>
      <c r="AI474" s="220"/>
      <c r="AJ474" s="220"/>
      <c r="AK474" s="220"/>
      <c r="AL474" s="220"/>
      <c r="AM474" s="220"/>
      <c r="AN474" s="220"/>
      <c r="AO474" s="220"/>
      <c r="AP474" s="220"/>
      <c r="AQ474" s="224"/>
      <c r="AR474" s="224"/>
      <c r="AS474" s="224"/>
      <c r="AT474" s="224"/>
      <c r="AU474" s="224"/>
      <c r="AV474" s="224"/>
      <c r="AW474" s="224"/>
      <c r="AX474" s="224"/>
      <c r="AY474" s="224"/>
      <c r="AZ474" s="284"/>
      <c r="BA474" s="284"/>
      <c r="BB474" s="284"/>
      <c r="BC474" s="284"/>
      <c r="BD474" s="284"/>
      <c r="BE474" s="284"/>
      <c r="BF474" s="284"/>
      <c r="BG474" s="284"/>
      <c r="BH474" s="284"/>
      <c r="BI474" s="284"/>
      <c r="BJ474" s="284"/>
      <c r="BK474" s="284"/>
    </row>
    <row r="475" ht="14.25" customHeight="1">
      <c r="A475" s="219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5"/>
      <c r="AA475" s="225"/>
      <c r="AB475" s="225"/>
      <c r="AC475" s="225"/>
      <c r="AD475" s="225"/>
      <c r="AE475" s="225"/>
      <c r="AF475" s="225"/>
      <c r="AG475" s="220"/>
      <c r="AH475" s="220"/>
      <c r="AI475" s="220"/>
      <c r="AJ475" s="220"/>
      <c r="AK475" s="220"/>
      <c r="AL475" s="220"/>
      <c r="AM475" s="220"/>
      <c r="AN475" s="220"/>
      <c r="AO475" s="220"/>
      <c r="AP475" s="220"/>
      <c r="AQ475" s="224"/>
      <c r="AR475" s="224"/>
      <c r="AS475" s="224"/>
      <c r="AT475" s="224"/>
      <c r="AU475" s="224"/>
      <c r="AV475" s="224"/>
      <c r="AW475" s="224"/>
      <c r="AX475" s="224"/>
      <c r="AY475" s="224"/>
      <c r="AZ475" s="284"/>
      <c r="BA475" s="284"/>
      <c r="BB475" s="284"/>
      <c r="BC475" s="284"/>
      <c r="BD475" s="284"/>
      <c r="BE475" s="284"/>
      <c r="BF475" s="284"/>
      <c r="BG475" s="284"/>
      <c r="BH475" s="284"/>
      <c r="BI475" s="284"/>
      <c r="BJ475" s="284"/>
      <c r="BK475" s="284"/>
    </row>
    <row r="476" ht="14.25" customHeight="1">
      <c r="A476" s="219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5"/>
      <c r="AA476" s="225"/>
      <c r="AB476" s="225"/>
      <c r="AC476" s="225"/>
      <c r="AD476" s="225"/>
      <c r="AE476" s="225"/>
      <c r="AF476" s="225"/>
      <c r="AG476" s="220"/>
      <c r="AH476" s="220"/>
      <c r="AI476" s="220"/>
      <c r="AJ476" s="220"/>
      <c r="AK476" s="220"/>
      <c r="AL476" s="220"/>
      <c r="AM476" s="220"/>
      <c r="AN476" s="220"/>
      <c r="AO476" s="220"/>
      <c r="AP476" s="220"/>
      <c r="AQ476" s="224"/>
      <c r="AR476" s="224"/>
      <c r="AS476" s="224"/>
      <c r="AT476" s="224"/>
      <c r="AU476" s="224"/>
      <c r="AV476" s="224"/>
      <c r="AW476" s="224"/>
      <c r="AX476" s="224"/>
      <c r="AY476" s="224"/>
      <c r="AZ476" s="284"/>
      <c r="BA476" s="284"/>
      <c r="BB476" s="284"/>
      <c r="BC476" s="284"/>
      <c r="BD476" s="284"/>
      <c r="BE476" s="284"/>
      <c r="BF476" s="284"/>
      <c r="BG476" s="284"/>
      <c r="BH476" s="284"/>
      <c r="BI476" s="284"/>
      <c r="BJ476" s="284"/>
      <c r="BK476" s="284"/>
    </row>
    <row r="477" ht="14.25" customHeight="1">
      <c r="A477" s="219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5"/>
      <c r="AA477" s="225"/>
      <c r="AB477" s="225"/>
      <c r="AC477" s="225"/>
      <c r="AD477" s="225"/>
      <c r="AE477" s="225"/>
      <c r="AF477" s="225"/>
      <c r="AG477" s="220"/>
      <c r="AH477" s="220"/>
      <c r="AI477" s="220"/>
      <c r="AJ477" s="220"/>
      <c r="AK477" s="220"/>
      <c r="AL477" s="220"/>
      <c r="AM477" s="220"/>
      <c r="AN477" s="220"/>
      <c r="AO477" s="220"/>
      <c r="AP477" s="220"/>
      <c r="AQ477" s="224"/>
      <c r="AR477" s="224"/>
      <c r="AS477" s="224"/>
      <c r="AT477" s="224"/>
      <c r="AU477" s="224"/>
      <c r="AV477" s="224"/>
      <c r="AW477" s="224"/>
      <c r="AX477" s="224"/>
      <c r="AY477" s="224"/>
      <c r="AZ477" s="284"/>
      <c r="BA477" s="284"/>
      <c r="BB477" s="284"/>
      <c r="BC477" s="284"/>
      <c r="BD477" s="284"/>
      <c r="BE477" s="284"/>
      <c r="BF477" s="284"/>
      <c r="BG477" s="284"/>
      <c r="BH477" s="284"/>
      <c r="BI477" s="284"/>
      <c r="BJ477" s="284"/>
      <c r="BK477" s="284"/>
    </row>
    <row r="478" ht="14.25" customHeight="1">
      <c r="A478" s="219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5"/>
      <c r="AA478" s="225"/>
      <c r="AB478" s="225"/>
      <c r="AC478" s="225"/>
      <c r="AD478" s="225"/>
      <c r="AE478" s="225"/>
      <c r="AF478" s="225"/>
      <c r="AG478" s="220"/>
      <c r="AH478" s="220"/>
      <c r="AI478" s="220"/>
      <c r="AJ478" s="220"/>
      <c r="AK478" s="220"/>
      <c r="AL478" s="220"/>
      <c r="AM478" s="220"/>
      <c r="AN478" s="220"/>
      <c r="AO478" s="220"/>
      <c r="AP478" s="220"/>
      <c r="AQ478" s="224"/>
      <c r="AR478" s="224"/>
      <c r="AS478" s="224"/>
      <c r="AT478" s="224"/>
      <c r="AU478" s="224"/>
      <c r="AV478" s="224"/>
      <c r="AW478" s="224"/>
      <c r="AX478" s="224"/>
      <c r="AY478" s="224"/>
      <c r="AZ478" s="284"/>
      <c r="BA478" s="284"/>
      <c r="BB478" s="284"/>
      <c r="BC478" s="284"/>
      <c r="BD478" s="284"/>
      <c r="BE478" s="284"/>
      <c r="BF478" s="284"/>
      <c r="BG478" s="284"/>
      <c r="BH478" s="284"/>
      <c r="BI478" s="284"/>
      <c r="BJ478" s="284"/>
      <c r="BK478" s="284"/>
    </row>
    <row r="479" ht="14.25" customHeight="1">
      <c r="A479" s="219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5"/>
      <c r="AA479" s="225"/>
      <c r="AB479" s="225"/>
      <c r="AC479" s="225"/>
      <c r="AD479" s="225"/>
      <c r="AE479" s="225"/>
      <c r="AF479" s="225"/>
      <c r="AG479" s="220"/>
      <c r="AH479" s="220"/>
      <c r="AI479" s="220"/>
      <c r="AJ479" s="220"/>
      <c r="AK479" s="220"/>
      <c r="AL479" s="220"/>
      <c r="AM479" s="220"/>
      <c r="AN479" s="220"/>
      <c r="AO479" s="220"/>
      <c r="AP479" s="220"/>
      <c r="AQ479" s="224"/>
      <c r="AR479" s="224"/>
      <c r="AS479" s="224"/>
      <c r="AT479" s="224"/>
      <c r="AU479" s="224"/>
      <c r="AV479" s="224"/>
      <c r="AW479" s="224"/>
      <c r="AX479" s="224"/>
      <c r="AY479" s="224"/>
      <c r="AZ479" s="284"/>
      <c r="BA479" s="284"/>
      <c r="BB479" s="284"/>
      <c r="BC479" s="284"/>
      <c r="BD479" s="284"/>
      <c r="BE479" s="284"/>
      <c r="BF479" s="284"/>
      <c r="BG479" s="284"/>
      <c r="BH479" s="284"/>
      <c r="BI479" s="284"/>
      <c r="BJ479" s="284"/>
      <c r="BK479" s="284"/>
    </row>
    <row r="480" ht="14.25" customHeight="1">
      <c r="A480" s="219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5"/>
      <c r="AA480" s="225"/>
      <c r="AB480" s="225"/>
      <c r="AC480" s="225"/>
      <c r="AD480" s="225"/>
      <c r="AE480" s="225"/>
      <c r="AF480" s="225"/>
      <c r="AG480" s="220"/>
      <c r="AH480" s="220"/>
      <c r="AI480" s="220"/>
      <c r="AJ480" s="220"/>
      <c r="AK480" s="220"/>
      <c r="AL480" s="220"/>
      <c r="AM480" s="220"/>
      <c r="AN480" s="220"/>
      <c r="AO480" s="220"/>
      <c r="AP480" s="220"/>
      <c r="AQ480" s="224"/>
      <c r="AR480" s="224"/>
      <c r="AS480" s="224"/>
      <c r="AT480" s="224"/>
      <c r="AU480" s="224"/>
      <c r="AV480" s="224"/>
      <c r="AW480" s="224"/>
      <c r="AX480" s="224"/>
      <c r="AY480" s="224"/>
      <c r="AZ480" s="284"/>
      <c r="BA480" s="284"/>
      <c r="BB480" s="284"/>
      <c r="BC480" s="284"/>
      <c r="BD480" s="284"/>
      <c r="BE480" s="284"/>
      <c r="BF480" s="284"/>
      <c r="BG480" s="284"/>
      <c r="BH480" s="284"/>
      <c r="BI480" s="284"/>
      <c r="BJ480" s="284"/>
      <c r="BK480" s="284"/>
    </row>
    <row r="481" ht="14.25" customHeight="1">
      <c r="A481" s="219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5"/>
      <c r="AA481" s="225"/>
      <c r="AB481" s="225"/>
      <c r="AC481" s="225"/>
      <c r="AD481" s="225"/>
      <c r="AE481" s="225"/>
      <c r="AF481" s="225"/>
      <c r="AG481" s="220"/>
      <c r="AH481" s="220"/>
      <c r="AI481" s="220"/>
      <c r="AJ481" s="220"/>
      <c r="AK481" s="220"/>
      <c r="AL481" s="220"/>
      <c r="AM481" s="220"/>
      <c r="AN481" s="220"/>
      <c r="AO481" s="220"/>
      <c r="AP481" s="220"/>
      <c r="AQ481" s="224"/>
      <c r="AR481" s="224"/>
      <c r="AS481" s="224"/>
      <c r="AT481" s="224"/>
      <c r="AU481" s="224"/>
      <c r="AV481" s="224"/>
      <c r="AW481" s="224"/>
      <c r="AX481" s="224"/>
      <c r="AY481" s="224"/>
      <c r="AZ481" s="284"/>
      <c r="BA481" s="284"/>
      <c r="BB481" s="284"/>
      <c r="BC481" s="284"/>
      <c r="BD481" s="284"/>
      <c r="BE481" s="284"/>
      <c r="BF481" s="284"/>
      <c r="BG481" s="284"/>
      <c r="BH481" s="284"/>
      <c r="BI481" s="284"/>
      <c r="BJ481" s="284"/>
      <c r="BK481" s="284"/>
    </row>
    <row r="482" ht="14.25" customHeight="1">
      <c r="A482" s="219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5"/>
      <c r="AA482" s="225"/>
      <c r="AB482" s="225"/>
      <c r="AC482" s="225"/>
      <c r="AD482" s="225"/>
      <c r="AE482" s="225"/>
      <c r="AF482" s="225"/>
      <c r="AG482" s="220"/>
      <c r="AH482" s="220"/>
      <c r="AI482" s="220"/>
      <c r="AJ482" s="220"/>
      <c r="AK482" s="220"/>
      <c r="AL482" s="220"/>
      <c r="AM482" s="220"/>
      <c r="AN482" s="220"/>
      <c r="AO482" s="220"/>
      <c r="AP482" s="220"/>
      <c r="AQ482" s="224"/>
      <c r="AR482" s="224"/>
      <c r="AS482" s="224"/>
      <c r="AT482" s="224"/>
      <c r="AU482" s="224"/>
      <c r="AV482" s="224"/>
      <c r="AW482" s="224"/>
      <c r="AX482" s="224"/>
      <c r="AY482" s="224"/>
      <c r="AZ482" s="284"/>
      <c r="BA482" s="284"/>
      <c r="BB482" s="284"/>
      <c r="BC482" s="284"/>
      <c r="BD482" s="284"/>
      <c r="BE482" s="284"/>
      <c r="BF482" s="284"/>
      <c r="BG482" s="284"/>
      <c r="BH482" s="284"/>
      <c r="BI482" s="284"/>
      <c r="BJ482" s="284"/>
      <c r="BK482" s="284"/>
    </row>
    <row r="483" ht="14.25" customHeight="1">
      <c r="A483" s="219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5"/>
      <c r="AA483" s="225"/>
      <c r="AB483" s="225"/>
      <c r="AC483" s="225"/>
      <c r="AD483" s="225"/>
      <c r="AE483" s="225"/>
      <c r="AF483" s="225"/>
      <c r="AG483" s="220"/>
      <c r="AH483" s="220"/>
      <c r="AI483" s="220"/>
      <c r="AJ483" s="220"/>
      <c r="AK483" s="220"/>
      <c r="AL483" s="220"/>
      <c r="AM483" s="220"/>
      <c r="AN483" s="220"/>
      <c r="AO483" s="220"/>
      <c r="AP483" s="220"/>
      <c r="AQ483" s="224"/>
      <c r="AR483" s="224"/>
      <c r="AS483" s="224"/>
      <c r="AT483" s="224"/>
      <c r="AU483" s="224"/>
      <c r="AV483" s="224"/>
      <c r="AW483" s="224"/>
      <c r="AX483" s="224"/>
      <c r="AY483" s="224"/>
      <c r="AZ483" s="284"/>
      <c r="BA483" s="284"/>
      <c r="BB483" s="284"/>
      <c r="BC483" s="284"/>
      <c r="BD483" s="284"/>
      <c r="BE483" s="284"/>
      <c r="BF483" s="284"/>
      <c r="BG483" s="284"/>
      <c r="BH483" s="284"/>
      <c r="BI483" s="284"/>
      <c r="BJ483" s="284"/>
      <c r="BK483" s="284"/>
    </row>
    <row r="484" ht="14.25" customHeight="1">
      <c r="A484" s="219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5"/>
      <c r="AA484" s="225"/>
      <c r="AB484" s="225"/>
      <c r="AC484" s="225"/>
      <c r="AD484" s="225"/>
      <c r="AE484" s="225"/>
      <c r="AF484" s="225"/>
      <c r="AG484" s="220"/>
      <c r="AH484" s="220"/>
      <c r="AI484" s="220"/>
      <c r="AJ484" s="220"/>
      <c r="AK484" s="220"/>
      <c r="AL484" s="220"/>
      <c r="AM484" s="220"/>
      <c r="AN484" s="220"/>
      <c r="AO484" s="220"/>
      <c r="AP484" s="220"/>
      <c r="AQ484" s="224"/>
      <c r="AR484" s="224"/>
      <c r="AS484" s="224"/>
      <c r="AT484" s="224"/>
      <c r="AU484" s="224"/>
      <c r="AV484" s="224"/>
      <c r="AW484" s="224"/>
      <c r="AX484" s="224"/>
      <c r="AY484" s="224"/>
      <c r="AZ484" s="284"/>
      <c r="BA484" s="284"/>
      <c r="BB484" s="284"/>
      <c r="BC484" s="284"/>
      <c r="BD484" s="284"/>
      <c r="BE484" s="284"/>
      <c r="BF484" s="284"/>
      <c r="BG484" s="284"/>
      <c r="BH484" s="284"/>
      <c r="BI484" s="284"/>
      <c r="BJ484" s="284"/>
      <c r="BK484" s="284"/>
    </row>
    <row r="485" ht="14.25" customHeight="1">
      <c r="A485" s="219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5"/>
      <c r="AA485" s="225"/>
      <c r="AB485" s="225"/>
      <c r="AC485" s="225"/>
      <c r="AD485" s="225"/>
      <c r="AE485" s="225"/>
      <c r="AF485" s="225"/>
      <c r="AG485" s="220"/>
      <c r="AH485" s="220"/>
      <c r="AI485" s="220"/>
      <c r="AJ485" s="220"/>
      <c r="AK485" s="220"/>
      <c r="AL485" s="220"/>
      <c r="AM485" s="220"/>
      <c r="AN485" s="220"/>
      <c r="AO485" s="220"/>
      <c r="AP485" s="220"/>
      <c r="AQ485" s="224"/>
      <c r="AR485" s="224"/>
      <c r="AS485" s="224"/>
      <c r="AT485" s="224"/>
      <c r="AU485" s="224"/>
      <c r="AV485" s="224"/>
      <c r="AW485" s="224"/>
      <c r="AX485" s="224"/>
      <c r="AY485" s="224"/>
      <c r="AZ485" s="284"/>
      <c r="BA485" s="284"/>
      <c r="BB485" s="284"/>
      <c r="BC485" s="284"/>
      <c r="BD485" s="284"/>
      <c r="BE485" s="284"/>
      <c r="BF485" s="284"/>
      <c r="BG485" s="284"/>
      <c r="BH485" s="284"/>
      <c r="BI485" s="284"/>
      <c r="BJ485" s="284"/>
      <c r="BK485" s="284"/>
    </row>
    <row r="486" ht="14.25" customHeight="1">
      <c r="A486" s="219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5"/>
      <c r="AA486" s="225"/>
      <c r="AB486" s="225"/>
      <c r="AC486" s="225"/>
      <c r="AD486" s="225"/>
      <c r="AE486" s="225"/>
      <c r="AF486" s="225"/>
      <c r="AG486" s="220"/>
      <c r="AH486" s="220"/>
      <c r="AI486" s="220"/>
      <c r="AJ486" s="220"/>
      <c r="AK486" s="220"/>
      <c r="AL486" s="220"/>
      <c r="AM486" s="220"/>
      <c r="AN486" s="220"/>
      <c r="AO486" s="220"/>
      <c r="AP486" s="220"/>
      <c r="AQ486" s="224"/>
      <c r="AR486" s="224"/>
      <c r="AS486" s="224"/>
      <c r="AT486" s="224"/>
      <c r="AU486" s="224"/>
      <c r="AV486" s="224"/>
      <c r="AW486" s="224"/>
      <c r="AX486" s="224"/>
      <c r="AY486" s="224"/>
      <c r="AZ486" s="284"/>
      <c r="BA486" s="284"/>
      <c r="BB486" s="284"/>
      <c r="BC486" s="284"/>
      <c r="BD486" s="284"/>
      <c r="BE486" s="284"/>
      <c r="BF486" s="284"/>
      <c r="BG486" s="284"/>
      <c r="BH486" s="284"/>
      <c r="BI486" s="284"/>
      <c r="BJ486" s="284"/>
      <c r="BK486" s="284"/>
    </row>
    <row r="487" ht="14.25" customHeight="1">
      <c r="A487" s="219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5"/>
      <c r="AA487" s="225"/>
      <c r="AB487" s="225"/>
      <c r="AC487" s="225"/>
      <c r="AD487" s="225"/>
      <c r="AE487" s="225"/>
      <c r="AF487" s="225"/>
      <c r="AG487" s="220"/>
      <c r="AH487" s="220"/>
      <c r="AI487" s="220"/>
      <c r="AJ487" s="220"/>
      <c r="AK487" s="220"/>
      <c r="AL487" s="220"/>
      <c r="AM487" s="220"/>
      <c r="AN487" s="220"/>
      <c r="AO487" s="220"/>
      <c r="AP487" s="220"/>
      <c r="AQ487" s="224"/>
      <c r="AR487" s="224"/>
      <c r="AS487" s="224"/>
      <c r="AT487" s="224"/>
      <c r="AU487" s="224"/>
      <c r="AV487" s="224"/>
      <c r="AW487" s="224"/>
      <c r="AX487" s="224"/>
      <c r="AY487" s="224"/>
      <c r="AZ487" s="284"/>
      <c r="BA487" s="284"/>
      <c r="BB487" s="284"/>
      <c r="BC487" s="284"/>
      <c r="BD487" s="284"/>
      <c r="BE487" s="284"/>
      <c r="BF487" s="284"/>
      <c r="BG487" s="284"/>
      <c r="BH487" s="284"/>
      <c r="BI487" s="284"/>
      <c r="BJ487" s="284"/>
      <c r="BK487" s="284"/>
    </row>
    <row r="488" ht="14.25" customHeight="1">
      <c r="A488" s="219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5"/>
      <c r="AA488" s="225"/>
      <c r="AB488" s="225"/>
      <c r="AC488" s="225"/>
      <c r="AD488" s="225"/>
      <c r="AE488" s="225"/>
      <c r="AF488" s="225"/>
      <c r="AG488" s="220"/>
      <c r="AH488" s="220"/>
      <c r="AI488" s="220"/>
      <c r="AJ488" s="220"/>
      <c r="AK488" s="220"/>
      <c r="AL488" s="220"/>
      <c r="AM488" s="220"/>
      <c r="AN488" s="220"/>
      <c r="AO488" s="220"/>
      <c r="AP488" s="220"/>
      <c r="AQ488" s="224"/>
      <c r="AR488" s="224"/>
      <c r="AS488" s="224"/>
      <c r="AT488" s="224"/>
      <c r="AU488" s="224"/>
      <c r="AV488" s="224"/>
      <c r="AW488" s="224"/>
      <c r="AX488" s="224"/>
      <c r="AY488" s="224"/>
      <c r="AZ488" s="284"/>
      <c r="BA488" s="284"/>
      <c r="BB488" s="284"/>
      <c r="BC488" s="284"/>
      <c r="BD488" s="284"/>
      <c r="BE488" s="284"/>
      <c r="BF488" s="284"/>
      <c r="BG488" s="284"/>
      <c r="BH488" s="284"/>
      <c r="BI488" s="284"/>
      <c r="BJ488" s="284"/>
      <c r="BK488" s="284"/>
    </row>
    <row r="489" ht="14.25" customHeight="1">
      <c r="A489" s="219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5"/>
      <c r="AA489" s="225"/>
      <c r="AB489" s="225"/>
      <c r="AC489" s="225"/>
      <c r="AD489" s="225"/>
      <c r="AE489" s="225"/>
      <c r="AF489" s="225"/>
      <c r="AG489" s="220"/>
      <c r="AH489" s="220"/>
      <c r="AI489" s="220"/>
      <c r="AJ489" s="220"/>
      <c r="AK489" s="220"/>
      <c r="AL489" s="220"/>
      <c r="AM489" s="220"/>
      <c r="AN489" s="220"/>
      <c r="AO489" s="220"/>
      <c r="AP489" s="220"/>
      <c r="AQ489" s="224"/>
      <c r="AR489" s="224"/>
      <c r="AS489" s="224"/>
      <c r="AT489" s="224"/>
      <c r="AU489" s="224"/>
      <c r="AV489" s="224"/>
      <c r="AW489" s="224"/>
      <c r="AX489" s="224"/>
      <c r="AY489" s="224"/>
      <c r="AZ489" s="284"/>
      <c r="BA489" s="284"/>
      <c r="BB489" s="284"/>
      <c r="BC489" s="284"/>
      <c r="BD489" s="284"/>
      <c r="BE489" s="284"/>
      <c r="BF489" s="284"/>
      <c r="BG489" s="284"/>
      <c r="BH489" s="284"/>
      <c r="BI489" s="284"/>
      <c r="BJ489" s="284"/>
      <c r="BK489" s="284"/>
    </row>
    <row r="490" ht="14.25" customHeight="1">
      <c r="A490" s="219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5"/>
      <c r="AA490" s="225"/>
      <c r="AB490" s="225"/>
      <c r="AC490" s="225"/>
      <c r="AD490" s="225"/>
      <c r="AE490" s="225"/>
      <c r="AF490" s="225"/>
      <c r="AG490" s="220"/>
      <c r="AH490" s="220"/>
      <c r="AI490" s="220"/>
      <c r="AJ490" s="220"/>
      <c r="AK490" s="220"/>
      <c r="AL490" s="220"/>
      <c r="AM490" s="220"/>
      <c r="AN490" s="220"/>
      <c r="AO490" s="220"/>
      <c r="AP490" s="220"/>
      <c r="AQ490" s="224"/>
      <c r="AR490" s="224"/>
      <c r="AS490" s="224"/>
      <c r="AT490" s="224"/>
      <c r="AU490" s="224"/>
      <c r="AV490" s="224"/>
      <c r="AW490" s="224"/>
      <c r="AX490" s="224"/>
      <c r="AY490" s="224"/>
      <c r="AZ490" s="284"/>
      <c r="BA490" s="284"/>
      <c r="BB490" s="284"/>
      <c r="BC490" s="284"/>
      <c r="BD490" s="284"/>
      <c r="BE490" s="284"/>
      <c r="BF490" s="284"/>
      <c r="BG490" s="284"/>
      <c r="BH490" s="284"/>
      <c r="BI490" s="284"/>
      <c r="BJ490" s="284"/>
      <c r="BK490" s="284"/>
    </row>
    <row r="491" ht="14.25" customHeight="1">
      <c r="A491" s="219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5"/>
      <c r="AA491" s="225"/>
      <c r="AB491" s="225"/>
      <c r="AC491" s="225"/>
      <c r="AD491" s="225"/>
      <c r="AE491" s="225"/>
      <c r="AF491" s="225"/>
      <c r="AG491" s="220"/>
      <c r="AH491" s="220"/>
      <c r="AI491" s="220"/>
      <c r="AJ491" s="220"/>
      <c r="AK491" s="220"/>
      <c r="AL491" s="220"/>
      <c r="AM491" s="220"/>
      <c r="AN491" s="220"/>
      <c r="AO491" s="220"/>
      <c r="AP491" s="220"/>
      <c r="AQ491" s="224"/>
      <c r="AR491" s="224"/>
      <c r="AS491" s="224"/>
      <c r="AT491" s="224"/>
      <c r="AU491" s="224"/>
      <c r="AV491" s="224"/>
      <c r="AW491" s="224"/>
      <c r="AX491" s="224"/>
      <c r="AY491" s="224"/>
      <c r="AZ491" s="284"/>
      <c r="BA491" s="284"/>
      <c r="BB491" s="284"/>
      <c r="BC491" s="284"/>
      <c r="BD491" s="284"/>
      <c r="BE491" s="284"/>
      <c r="BF491" s="284"/>
      <c r="BG491" s="284"/>
      <c r="BH491" s="284"/>
      <c r="BI491" s="284"/>
      <c r="BJ491" s="284"/>
      <c r="BK491" s="284"/>
    </row>
    <row r="492" ht="14.25" customHeight="1">
      <c r="A492" s="219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5"/>
      <c r="AA492" s="225"/>
      <c r="AB492" s="225"/>
      <c r="AC492" s="225"/>
      <c r="AD492" s="225"/>
      <c r="AE492" s="225"/>
      <c r="AF492" s="225"/>
      <c r="AG492" s="220"/>
      <c r="AH492" s="220"/>
      <c r="AI492" s="220"/>
      <c r="AJ492" s="220"/>
      <c r="AK492" s="220"/>
      <c r="AL492" s="220"/>
      <c r="AM492" s="220"/>
      <c r="AN492" s="220"/>
      <c r="AO492" s="220"/>
      <c r="AP492" s="220"/>
      <c r="AQ492" s="224"/>
      <c r="AR492" s="224"/>
      <c r="AS492" s="224"/>
      <c r="AT492" s="224"/>
      <c r="AU492" s="224"/>
      <c r="AV492" s="224"/>
      <c r="AW492" s="224"/>
      <c r="AX492" s="224"/>
      <c r="AY492" s="224"/>
      <c r="AZ492" s="284"/>
      <c r="BA492" s="284"/>
      <c r="BB492" s="284"/>
      <c r="BC492" s="284"/>
      <c r="BD492" s="284"/>
      <c r="BE492" s="284"/>
      <c r="BF492" s="284"/>
      <c r="BG492" s="284"/>
      <c r="BH492" s="284"/>
      <c r="BI492" s="284"/>
      <c r="BJ492" s="284"/>
      <c r="BK492" s="284"/>
    </row>
    <row r="493" ht="14.25" customHeight="1">
      <c r="A493" s="219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5"/>
      <c r="AA493" s="225"/>
      <c r="AB493" s="225"/>
      <c r="AC493" s="225"/>
      <c r="AD493" s="225"/>
      <c r="AE493" s="225"/>
      <c r="AF493" s="225"/>
      <c r="AG493" s="220"/>
      <c r="AH493" s="220"/>
      <c r="AI493" s="220"/>
      <c r="AJ493" s="220"/>
      <c r="AK493" s="220"/>
      <c r="AL493" s="220"/>
      <c r="AM493" s="220"/>
      <c r="AN493" s="220"/>
      <c r="AO493" s="220"/>
      <c r="AP493" s="220"/>
      <c r="AQ493" s="224"/>
      <c r="AR493" s="224"/>
      <c r="AS493" s="224"/>
      <c r="AT493" s="224"/>
      <c r="AU493" s="224"/>
      <c r="AV493" s="224"/>
      <c r="AW493" s="224"/>
      <c r="AX493" s="224"/>
      <c r="AY493" s="224"/>
      <c r="AZ493" s="284"/>
      <c r="BA493" s="284"/>
      <c r="BB493" s="284"/>
      <c r="BC493" s="284"/>
      <c r="BD493" s="284"/>
      <c r="BE493" s="284"/>
      <c r="BF493" s="284"/>
      <c r="BG493" s="284"/>
      <c r="BH493" s="284"/>
      <c r="BI493" s="284"/>
      <c r="BJ493" s="284"/>
      <c r="BK493" s="284"/>
    </row>
    <row r="494" ht="14.25" customHeight="1">
      <c r="A494" s="219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5"/>
      <c r="AA494" s="225"/>
      <c r="AB494" s="225"/>
      <c r="AC494" s="225"/>
      <c r="AD494" s="225"/>
      <c r="AE494" s="225"/>
      <c r="AF494" s="225"/>
      <c r="AG494" s="220"/>
      <c r="AH494" s="220"/>
      <c r="AI494" s="220"/>
      <c r="AJ494" s="220"/>
      <c r="AK494" s="220"/>
      <c r="AL494" s="220"/>
      <c r="AM494" s="220"/>
      <c r="AN494" s="220"/>
      <c r="AO494" s="220"/>
      <c r="AP494" s="220"/>
      <c r="AQ494" s="224"/>
      <c r="AR494" s="224"/>
      <c r="AS494" s="224"/>
      <c r="AT494" s="224"/>
      <c r="AU494" s="224"/>
      <c r="AV494" s="224"/>
      <c r="AW494" s="224"/>
      <c r="AX494" s="224"/>
      <c r="AY494" s="224"/>
      <c r="AZ494" s="284"/>
      <c r="BA494" s="284"/>
      <c r="BB494" s="284"/>
      <c r="BC494" s="284"/>
      <c r="BD494" s="284"/>
      <c r="BE494" s="284"/>
      <c r="BF494" s="284"/>
      <c r="BG494" s="284"/>
      <c r="BH494" s="284"/>
      <c r="BI494" s="284"/>
      <c r="BJ494" s="284"/>
      <c r="BK494" s="284"/>
    </row>
    <row r="495" ht="14.25" customHeight="1">
      <c r="A495" s="219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5"/>
      <c r="AA495" s="225"/>
      <c r="AB495" s="225"/>
      <c r="AC495" s="225"/>
      <c r="AD495" s="225"/>
      <c r="AE495" s="225"/>
      <c r="AF495" s="225"/>
      <c r="AG495" s="220"/>
      <c r="AH495" s="220"/>
      <c r="AI495" s="220"/>
      <c r="AJ495" s="220"/>
      <c r="AK495" s="220"/>
      <c r="AL495" s="220"/>
      <c r="AM495" s="220"/>
      <c r="AN495" s="220"/>
      <c r="AO495" s="220"/>
      <c r="AP495" s="220"/>
      <c r="AQ495" s="224"/>
      <c r="AR495" s="224"/>
      <c r="AS495" s="224"/>
      <c r="AT495" s="224"/>
      <c r="AU495" s="224"/>
      <c r="AV495" s="224"/>
      <c r="AW495" s="224"/>
      <c r="AX495" s="224"/>
      <c r="AY495" s="224"/>
      <c r="AZ495" s="284"/>
      <c r="BA495" s="284"/>
      <c r="BB495" s="284"/>
      <c r="BC495" s="284"/>
      <c r="BD495" s="284"/>
      <c r="BE495" s="284"/>
      <c r="BF495" s="284"/>
      <c r="BG495" s="284"/>
      <c r="BH495" s="284"/>
      <c r="BI495" s="284"/>
      <c r="BJ495" s="284"/>
      <c r="BK495" s="284"/>
    </row>
    <row r="496" ht="14.25" customHeight="1">
      <c r="A496" s="219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5"/>
      <c r="AA496" s="225"/>
      <c r="AB496" s="225"/>
      <c r="AC496" s="225"/>
      <c r="AD496" s="225"/>
      <c r="AE496" s="225"/>
      <c r="AF496" s="225"/>
      <c r="AG496" s="220"/>
      <c r="AH496" s="220"/>
      <c r="AI496" s="220"/>
      <c r="AJ496" s="220"/>
      <c r="AK496" s="220"/>
      <c r="AL496" s="220"/>
      <c r="AM496" s="220"/>
      <c r="AN496" s="220"/>
      <c r="AO496" s="220"/>
      <c r="AP496" s="220"/>
      <c r="AQ496" s="224"/>
      <c r="AR496" s="224"/>
      <c r="AS496" s="224"/>
      <c r="AT496" s="224"/>
      <c r="AU496" s="224"/>
      <c r="AV496" s="224"/>
      <c r="AW496" s="224"/>
      <c r="AX496" s="224"/>
      <c r="AY496" s="224"/>
      <c r="AZ496" s="284"/>
      <c r="BA496" s="284"/>
      <c r="BB496" s="284"/>
      <c r="BC496" s="284"/>
      <c r="BD496" s="284"/>
      <c r="BE496" s="284"/>
      <c r="BF496" s="284"/>
      <c r="BG496" s="284"/>
      <c r="BH496" s="284"/>
      <c r="BI496" s="284"/>
      <c r="BJ496" s="284"/>
      <c r="BK496" s="284"/>
    </row>
    <row r="497" ht="14.25" customHeight="1">
      <c r="A497" s="219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5"/>
      <c r="AA497" s="225"/>
      <c r="AB497" s="225"/>
      <c r="AC497" s="225"/>
      <c r="AD497" s="225"/>
      <c r="AE497" s="225"/>
      <c r="AF497" s="225"/>
      <c r="AG497" s="220"/>
      <c r="AH497" s="220"/>
      <c r="AI497" s="220"/>
      <c r="AJ497" s="220"/>
      <c r="AK497" s="220"/>
      <c r="AL497" s="220"/>
      <c r="AM497" s="220"/>
      <c r="AN497" s="220"/>
      <c r="AO497" s="220"/>
      <c r="AP497" s="220"/>
      <c r="AQ497" s="224"/>
      <c r="AR497" s="224"/>
      <c r="AS497" s="224"/>
      <c r="AT497" s="224"/>
      <c r="AU497" s="224"/>
      <c r="AV497" s="224"/>
      <c r="AW497" s="224"/>
      <c r="AX497" s="224"/>
      <c r="AY497" s="224"/>
      <c r="AZ497" s="284"/>
      <c r="BA497" s="284"/>
      <c r="BB497" s="284"/>
      <c r="BC497" s="284"/>
      <c r="BD497" s="284"/>
      <c r="BE497" s="284"/>
      <c r="BF497" s="284"/>
      <c r="BG497" s="284"/>
      <c r="BH497" s="284"/>
      <c r="BI497" s="284"/>
      <c r="BJ497" s="284"/>
      <c r="BK497" s="284"/>
    </row>
    <row r="498" ht="14.25" customHeight="1">
      <c r="A498" s="219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5"/>
      <c r="AA498" s="225"/>
      <c r="AB498" s="225"/>
      <c r="AC498" s="225"/>
      <c r="AD498" s="225"/>
      <c r="AE498" s="225"/>
      <c r="AF498" s="225"/>
      <c r="AG498" s="220"/>
      <c r="AH498" s="220"/>
      <c r="AI498" s="220"/>
      <c r="AJ498" s="220"/>
      <c r="AK498" s="220"/>
      <c r="AL498" s="220"/>
      <c r="AM498" s="220"/>
      <c r="AN498" s="220"/>
      <c r="AO498" s="220"/>
      <c r="AP498" s="220"/>
      <c r="AQ498" s="224"/>
      <c r="AR498" s="224"/>
      <c r="AS498" s="224"/>
      <c r="AT498" s="224"/>
      <c r="AU498" s="224"/>
      <c r="AV498" s="224"/>
      <c r="AW498" s="224"/>
      <c r="AX498" s="224"/>
      <c r="AY498" s="224"/>
      <c r="AZ498" s="284"/>
      <c r="BA498" s="284"/>
      <c r="BB498" s="284"/>
      <c r="BC498" s="284"/>
      <c r="BD498" s="284"/>
      <c r="BE498" s="284"/>
      <c r="BF498" s="284"/>
      <c r="BG498" s="284"/>
      <c r="BH498" s="284"/>
      <c r="BI498" s="284"/>
      <c r="BJ498" s="284"/>
      <c r="BK498" s="284"/>
    </row>
    <row r="499" ht="14.25" customHeight="1">
      <c r="A499" s="219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5"/>
      <c r="AA499" s="225"/>
      <c r="AB499" s="225"/>
      <c r="AC499" s="225"/>
      <c r="AD499" s="225"/>
      <c r="AE499" s="225"/>
      <c r="AF499" s="225"/>
      <c r="AG499" s="220"/>
      <c r="AH499" s="220"/>
      <c r="AI499" s="220"/>
      <c r="AJ499" s="220"/>
      <c r="AK499" s="220"/>
      <c r="AL499" s="220"/>
      <c r="AM499" s="220"/>
      <c r="AN499" s="220"/>
      <c r="AO499" s="220"/>
      <c r="AP499" s="220"/>
      <c r="AQ499" s="224"/>
      <c r="AR499" s="224"/>
      <c r="AS499" s="224"/>
      <c r="AT499" s="224"/>
      <c r="AU499" s="224"/>
      <c r="AV499" s="224"/>
      <c r="AW499" s="224"/>
      <c r="AX499" s="224"/>
      <c r="AY499" s="224"/>
      <c r="AZ499" s="284"/>
      <c r="BA499" s="284"/>
      <c r="BB499" s="284"/>
      <c r="BC499" s="284"/>
      <c r="BD499" s="284"/>
      <c r="BE499" s="284"/>
      <c r="BF499" s="284"/>
      <c r="BG499" s="284"/>
      <c r="BH499" s="284"/>
      <c r="BI499" s="284"/>
      <c r="BJ499" s="284"/>
      <c r="BK499" s="284"/>
    </row>
    <row r="500" ht="14.25" customHeight="1">
      <c r="A500" s="219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5"/>
      <c r="AA500" s="225"/>
      <c r="AB500" s="225"/>
      <c r="AC500" s="225"/>
      <c r="AD500" s="225"/>
      <c r="AE500" s="225"/>
      <c r="AF500" s="225"/>
      <c r="AG500" s="220"/>
      <c r="AH500" s="220"/>
      <c r="AI500" s="220"/>
      <c r="AJ500" s="220"/>
      <c r="AK500" s="220"/>
      <c r="AL500" s="220"/>
      <c r="AM500" s="220"/>
      <c r="AN500" s="220"/>
      <c r="AO500" s="220"/>
      <c r="AP500" s="220"/>
      <c r="AQ500" s="224"/>
      <c r="AR500" s="224"/>
      <c r="AS500" s="224"/>
      <c r="AT500" s="224"/>
      <c r="AU500" s="224"/>
      <c r="AV500" s="224"/>
      <c r="AW500" s="224"/>
      <c r="AX500" s="224"/>
      <c r="AY500" s="224"/>
      <c r="AZ500" s="284"/>
      <c r="BA500" s="284"/>
      <c r="BB500" s="284"/>
      <c r="BC500" s="284"/>
      <c r="BD500" s="284"/>
      <c r="BE500" s="284"/>
      <c r="BF500" s="284"/>
      <c r="BG500" s="284"/>
      <c r="BH500" s="284"/>
      <c r="BI500" s="284"/>
      <c r="BJ500" s="284"/>
      <c r="BK500" s="284"/>
    </row>
    <row r="501" ht="14.25" customHeight="1">
      <c r="A501" s="219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5"/>
      <c r="AA501" s="225"/>
      <c r="AB501" s="225"/>
      <c r="AC501" s="225"/>
      <c r="AD501" s="225"/>
      <c r="AE501" s="225"/>
      <c r="AF501" s="225"/>
      <c r="AG501" s="220"/>
      <c r="AH501" s="220"/>
      <c r="AI501" s="220"/>
      <c r="AJ501" s="220"/>
      <c r="AK501" s="220"/>
      <c r="AL501" s="220"/>
      <c r="AM501" s="220"/>
      <c r="AN501" s="220"/>
      <c r="AO501" s="220"/>
      <c r="AP501" s="220"/>
      <c r="AQ501" s="224"/>
      <c r="AR501" s="224"/>
      <c r="AS501" s="224"/>
      <c r="AT501" s="224"/>
      <c r="AU501" s="224"/>
      <c r="AV501" s="224"/>
      <c r="AW501" s="224"/>
      <c r="AX501" s="224"/>
      <c r="AY501" s="224"/>
      <c r="AZ501" s="284"/>
      <c r="BA501" s="284"/>
      <c r="BB501" s="284"/>
      <c r="BC501" s="284"/>
      <c r="BD501" s="284"/>
      <c r="BE501" s="284"/>
      <c r="BF501" s="284"/>
      <c r="BG501" s="284"/>
      <c r="BH501" s="284"/>
      <c r="BI501" s="284"/>
      <c r="BJ501" s="284"/>
      <c r="BK501" s="284"/>
    </row>
    <row r="502" ht="14.25" customHeight="1">
      <c r="A502" s="219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5"/>
      <c r="AA502" s="225"/>
      <c r="AB502" s="225"/>
      <c r="AC502" s="225"/>
      <c r="AD502" s="225"/>
      <c r="AE502" s="225"/>
      <c r="AF502" s="225"/>
      <c r="AG502" s="220"/>
      <c r="AH502" s="220"/>
      <c r="AI502" s="220"/>
      <c r="AJ502" s="220"/>
      <c r="AK502" s="220"/>
      <c r="AL502" s="220"/>
      <c r="AM502" s="220"/>
      <c r="AN502" s="220"/>
      <c r="AO502" s="220"/>
      <c r="AP502" s="220"/>
      <c r="AQ502" s="224"/>
      <c r="AR502" s="224"/>
      <c r="AS502" s="224"/>
      <c r="AT502" s="224"/>
      <c r="AU502" s="224"/>
      <c r="AV502" s="224"/>
      <c r="AW502" s="224"/>
      <c r="AX502" s="224"/>
      <c r="AY502" s="224"/>
      <c r="AZ502" s="284"/>
      <c r="BA502" s="284"/>
      <c r="BB502" s="284"/>
      <c r="BC502" s="284"/>
      <c r="BD502" s="284"/>
      <c r="BE502" s="284"/>
      <c r="BF502" s="284"/>
      <c r="BG502" s="284"/>
      <c r="BH502" s="284"/>
      <c r="BI502" s="284"/>
      <c r="BJ502" s="284"/>
      <c r="BK502" s="284"/>
    </row>
    <row r="503" ht="14.25" customHeight="1">
      <c r="A503" s="219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5"/>
      <c r="AA503" s="225"/>
      <c r="AB503" s="225"/>
      <c r="AC503" s="225"/>
      <c r="AD503" s="225"/>
      <c r="AE503" s="225"/>
      <c r="AF503" s="225"/>
      <c r="AG503" s="220"/>
      <c r="AH503" s="220"/>
      <c r="AI503" s="220"/>
      <c r="AJ503" s="220"/>
      <c r="AK503" s="220"/>
      <c r="AL503" s="220"/>
      <c r="AM503" s="220"/>
      <c r="AN503" s="220"/>
      <c r="AO503" s="220"/>
      <c r="AP503" s="220"/>
      <c r="AQ503" s="224"/>
      <c r="AR503" s="224"/>
      <c r="AS503" s="224"/>
      <c r="AT503" s="224"/>
      <c r="AU503" s="224"/>
      <c r="AV503" s="224"/>
      <c r="AW503" s="224"/>
      <c r="AX503" s="224"/>
      <c r="AY503" s="224"/>
      <c r="AZ503" s="284"/>
      <c r="BA503" s="284"/>
      <c r="BB503" s="284"/>
      <c r="BC503" s="284"/>
      <c r="BD503" s="284"/>
      <c r="BE503" s="284"/>
      <c r="BF503" s="284"/>
      <c r="BG503" s="284"/>
      <c r="BH503" s="284"/>
      <c r="BI503" s="284"/>
      <c r="BJ503" s="284"/>
      <c r="BK503" s="284"/>
    </row>
    <row r="504" ht="14.25" customHeight="1">
      <c r="A504" s="219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5"/>
      <c r="AA504" s="225"/>
      <c r="AB504" s="225"/>
      <c r="AC504" s="225"/>
      <c r="AD504" s="225"/>
      <c r="AE504" s="225"/>
      <c r="AF504" s="225"/>
      <c r="AG504" s="220"/>
      <c r="AH504" s="220"/>
      <c r="AI504" s="220"/>
      <c r="AJ504" s="220"/>
      <c r="AK504" s="220"/>
      <c r="AL504" s="220"/>
      <c r="AM504" s="220"/>
      <c r="AN504" s="220"/>
      <c r="AO504" s="220"/>
      <c r="AP504" s="220"/>
      <c r="AQ504" s="224"/>
      <c r="AR504" s="224"/>
      <c r="AS504" s="224"/>
      <c r="AT504" s="224"/>
      <c r="AU504" s="224"/>
      <c r="AV504" s="224"/>
      <c r="AW504" s="224"/>
      <c r="AX504" s="224"/>
      <c r="AY504" s="224"/>
      <c r="AZ504" s="284"/>
      <c r="BA504" s="284"/>
      <c r="BB504" s="284"/>
      <c r="BC504" s="284"/>
      <c r="BD504" s="284"/>
      <c r="BE504" s="284"/>
      <c r="BF504" s="284"/>
      <c r="BG504" s="284"/>
      <c r="BH504" s="284"/>
      <c r="BI504" s="284"/>
      <c r="BJ504" s="284"/>
      <c r="BK504" s="284"/>
    </row>
    <row r="505" ht="14.25" customHeight="1">
      <c r="A505" s="219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5"/>
      <c r="AA505" s="225"/>
      <c r="AB505" s="225"/>
      <c r="AC505" s="225"/>
      <c r="AD505" s="225"/>
      <c r="AE505" s="225"/>
      <c r="AF505" s="225"/>
      <c r="AG505" s="220"/>
      <c r="AH505" s="220"/>
      <c r="AI505" s="220"/>
      <c r="AJ505" s="220"/>
      <c r="AK505" s="220"/>
      <c r="AL505" s="220"/>
      <c r="AM505" s="220"/>
      <c r="AN505" s="220"/>
      <c r="AO505" s="220"/>
      <c r="AP505" s="220"/>
      <c r="AQ505" s="224"/>
      <c r="AR505" s="224"/>
      <c r="AS505" s="224"/>
      <c r="AT505" s="224"/>
      <c r="AU505" s="224"/>
      <c r="AV505" s="224"/>
      <c r="AW505" s="224"/>
      <c r="AX505" s="224"/>
      <c r="AY505" s="224"/>
      <c r="AZ505" s="284"/>
      <c r="BA505" s="284"/>
      <c r="BB505" s="284"/>
      <c r="BC505" s="284"/>
      <c r="BD505" s="284"/>
      <c r="BE505" s="284"/>
      <c r="BF505" s="284"/>
      <c r="BG505" s="284"/>
      <c r="BH505" s="284"/>
      <c r="BI505" s="284"/>
      <c r="BJ505" s="284"/>
      <c r="BK505" s="284"/>
    </row>
    <row r="506" ht="14.25" customHeight="1">
      <c r="A506" s="219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5"/>
      <c r="AA506" s="225"/>
      <c r="AB506" s="225"/>
      <c r="AC506" s="225"/>
      <c r="AD506" s="225"/>
      <c r="AE506" s="225"/>
      <c r="AF506" s="225"/>
      <c r="AG506" s="220"/>
      <c r="AH506" s="220"/>
      <c r="AI506" s="220"/>
      <c r="AJ506" s="220"/>
      <c r="AK506" s="220"/>
      <c r="AL506" s="220"/>
      <c r="AM506" s="220"/>
      <c r="AN506" s="220"/>
      <c r="AO506" s="220"/>
      <c r="AP506" s="220"/>
      <c r="AQ506" s="224"/>
      <c r="AR506" s="224"/>
      <c r="AS506" s="224"/>
      <c r="AT506" s="224"/>
      <c r="AU506" s="224"/>
      <c r="AV506" s="224"/>
      <c r="AW506" s="224"/>
      <c r="AX506" s="224"/>
      <c r="AY506" s="224"/>
      <c r="AZ506" s="284"/>
      <c r="BA506" s="284"/>
      <c r="BB506" s="284"/>
      <c r="BC506" s="284"/>
      <c r="BD506" s="284"/>
      <c r="BE506" s="284"/>
      <c r="BF506" s="284"/>
      <c r="BG506" s="284"/>
      <c r="BH506" s="284"/>
      <c r="BI506" s="284"/>
      <c r="BJ506" s="284"/>
      <c r="BK506" s="284"/>
    </row>
    <row r="507" ht="14.25" customHeight="1">
      <c r="A507" s="219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5"/>
      <c r="AA507" s="225"/>
      <c r="AB507" s="225"/>
      <c r="AC507" s="225"/>
      <c r="AD507" s="225"/>
      <c r="AE507" s="225"/>
      <c r="AF507" s="225"/>
      <c r="AG507" s="220"/>
      <c r="AH507" s="220"/>
      <c r="AI507" s="220"/>
      <c r="AJ507" s="220"/>
      <c r="AK507" s="220"/>
      <c r="AL507" s="220"/>
      <c r="AM507" s="220"/>
      <c r="AN507" s="220"/>
      <c r="AO507" s="220"/>
      <c r="AP507" s="220"/>
      <c r="AQ507" s="224"/>
      <c r="AR507" s="224"/>
      <c r="AS507" s="224"/>
      <c r="AT507" s="224"/>
      <c r="AU507" s="224"/>
      <c r="AV507" s="224"/>
      <c r="AW507" s="224"/>
      <c r="AX507" s="224"/>
      <c r="AY507" s="224"/>
      <c r="AZ507" s="284"/>
      <c r="BA507" s="284"/>
      <c r="BB507" s="284"/>
      <c r="BC507" s="284"/>
      <c r="BD507" s="284"/>
      <c r="BE507" s="284"/>
      <c r="BF507" s="284"/>
      <c r="BG507" s="284"/>
      <c r="BH507" s="284"/>
      <c r="BI507" s="284"/>
      <c r="BJ507" s="284"/>
      <c r="BK507" s="284"/>
    </row>
    <row r="508" ht="14.25" customHeight="1">
      <c r="A508" s="219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5"/>
      <c r="AA508" s="225"/>
      <c r="AB508" s="225"/>
      <c r="AC508" s="225"/>
      <c r="AD508" s="225"/>
      <c r="AE508" s="225"/>
      <c r="AF508" s="225"/>
      <c r="AG508" s="220"/>
      <c r="AH508" s="220"/>
      <c r="AI508" s="220"/>
      <c r="AJ508" s="220"/>
      <c r="AK508" s="220"/>
      <c r="AL508" s="220"/>
      <c r="AM508" s="220"/>
      <c r="AN508" s="220"/>
      <c r="AO508" s="220"/>
      <c r="AP508" s="220"/>
      <c r="AQ508" s="224"/>
      <c r="AR508" s="224"/>
      <c r="AS508" s="224"/>
      <c r="AT508" s="224"/>
      <c r="AU508" s="224"/>
      <c r="AV508" s="224"/>
      <c r="AW508" s="224"/>
      <c r="AX508" s="224"/>
      <c r="AY508" s="224"/>
      <c r="AZ508" s="284"/>
      <c r="BA508" s="284"/>
      <c r="BB508" s="284"/>
      <c r="BC508" s="284"/>
      <c r="BD508" s="284"/>
      <c r="BE508" s="284"/>
      <c r="BF508" s="284"/>
      <c r="BG508" s="284"/>
      <c r="BH508" s="284"/>
      <c r="BI508" s="284"/>
      <c r="BJ508" s="284"/>
      <c r="BK508" s="284"/>
    </row>
    <row r="509" ht="14.25" customHeight="1">
      <c r="A509" s="219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5"/>
      <c r="AA509" s="225"/>
      <c r="AB509" s="225"/>
      <c r="AC509" s="225"/>
      <c r="AD509" s="225"/>
      <c r="AE509" s="225"/>
      <c r="AF509" s="225"/>
      <c r="AG509" s="220"/>
      <c r="AH509" s="220"/>
      <c r="AI509" s="220"/>
      <c r="AJ509" s="220"/>
      <c r="AK509" s="220"/>
      <c r="AL509" s="220"/>
      <c r="AM509" s="220"/>
      <c r="AN509" s="220"/>
      <c r="AO509" s="220"/>
      <c r="AP509" s="220"/>
      <c r="AQ509" s="224"/>
      <c r="AR509" s="224"/>
      <c r="AS509" s="224"/>
      <c r="AT509" s="224"/>
      <c r="AU509" s="224"/>
      <c r="AV509" s="224"/>
      <c r="AW509" s="224"/>
      <c r="AX509" s="224"/>
      <c r="AY509" s="224"/>
      <c r="AZ509" s="284"/>
      <c r="BA509" s="284"/>
      <c r="BB509" s="284"/>
      <c r="BC509" s="284"/>
      <c r="BD509" s="284"/>
      <c r="BE509" s="284"/>
      <c r="BF509" s="284"/>
      <c r="BG509" s="284"/>
      <c r="BH509" s="284"/>
      <c r="BI509" s="284"/>
      <c r="BJ509" s="284"/>
      <c r="BK509" s="284"/>
    </row>
    <row r="510" ht="14.25" customHeight="1">
      <c r="A510" s="219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5"/>
      <c r="AA510" s="225"/>
      <c r="AB510" s="225"/>
      <c r="AC510" s="225"/>
      <c r="AD510" s="225"/>
      <c r="AE510" s="225"/>
      <c r="AF510" s="225"/>
      <c r="AG510" s="220"/>
      <c r="AH510" s="220"/>
      <c r="AI510" s="220"/>
      <c r="AJ510" s="220"/>
      <c r="AK510" s="220"/>
      <c r="AL510" s="220"/>
      <c r="AM510" s="220"/>
      <c r="AN510" s="220"/>
      <c r="AO510" s="220"/>
      <c r="AP510" s="220"/>
      <c r="AQ510" s="224"/>
      <c r="AR510" s="224"/>
      <c r="AS510" s="224"/>
      <c r="AT510" s="224"/>
      <c r="AU510" s="224"/>
      <c r="AV510" s="224"/>
      <c r="AW510" s="224"/>
      <c r="AX510" s="224"/>
      <c r="AY510" s="224"/>
      <c r="AZ510" s="284"/>
      <c r="BA510" s="284"/>
      <c r="BB510" s="284"/>
      <c r="BC510" s="284"/>
      <c r="BD510" s="284"/>
      <c r="BE510" s="284"/>
      <c r="BF510" s="284"/>
      <c r="BG510" s="284"/>
      <c r="BH510" s="284"/>
      <c r="BI510" s="284"/>
      <c r="BJ510" s="284"/>
      <c r="BK510" s="284"/>
    </row>
    <row r="511" ht="14.25" customHeight="1">
      <c r="A511" s="219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5"/>
      <c r="AA511" s="225"/>
      <c r="AB511" s="225"/>
      <c r="AC511" s="225"/>
      <c r="AD511" s="225"/>
      <c r="AE511" s="225"/>
      <c r="AF511" s="225"/>
      <c r="AG511" s="220"/>
      <c r="AH511" s="220"/>
      <c r="AI511" s="220"/>
      <c r="AJ511" s="220"/>
      <c r="AK511" s="220"/>
      <c r="AL511" s="220"/>
      <c r="AM511" s="220"/>
      <c r="AN511" s="220"/>
      <c r="AO511" s="220"/>
      <c r="AP511" s="220"/>
      <c r="AQ511" s="224"/>
      <c r="AR511" s="224"/>
      <c r="AS511" s="224"/>
      <c r="AT511" s="224"/>
      <c r="AU511" s="224"/>
      <c r="AV511" s="224"/>
      <c r="AW511" s="224"/>
      <c r="AX511" s="224"/>
      <c r="AY511" s="224"/>
      <c r="AZ511" s="284"/>
      <c r="BA511" s="284"/>
      <c r="BB511" s="284"/>
      <c r="BC511" s="284"/>
      <c r="BD511" s="284"/>
      <c r="BE511" s="284"/>
      <c r="BF511" s="284"/>
      <c r="BG511" s="284"/>
      <c r="BH511" s="284"/>
      <c r="BI511" s="284"/>
      <c r="BJ511" s="284"/>
      <c r="BK511" s="284"/>
    </row>
    <row r="512" ht="14.25" customHeight="1">
      <c r="A512" s="219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5"/>
      <c r="AA512" s="225"/>
      <c r="AB512" s="225"/>
      <c r="AC512" s="225"/>
      <c r="AD512" s="225"/>
      <c r="AE512" s="225"/>
      <c r="AF512" s="225"/>
      <c r="AG512" s="220"/>
      <c r="AH512" s="220"/>
      <c r="AI512" s="220"/>
      <c r="AJ512" s="220"/>
      <c r="AK512" s="220"/>
      <c r="AL512" s="220"/>
      <c r="AM512" s="220"/>
      <c r="AN512" s="220"/>
      <c r="AO512" s="220"/>
      <c r="AP512" s="220"/>
      <c r="AQ512" s="224"/>
      <c r="AR512" s="224"/>
      <c r="AS512" s="224"/>
      <c r="AT512" s="224"/>
      <c r="AU512" s="224"/>
      <c r="AV512" s="224"/>
      <c r="AW512" s="224"/>
      <c r="AX512" s="224"/>
      <c r="AY512" s="224"/>
      <c r="AZ512" s="284"/>
      <c r="BA512" s="284"/>
      <c r="BB512" s="284"/>
      <c r="BC512" s="284"/>
      <c r="BD512" s="284"/>
      <c r="BE512" s="284"/>
      <c r="BF512" s="284"/>
      <c r="BG512" s="284"/>
      <c r="BH512" s="284"/>
      <c r="BI512" s="284"/>
      <c r="BJ512" s="284"/>
      <c r="BK512" s="284"/>
    </row>
    <row r="513" ht="14.25" customHeight="1">
      <c r="A513" s="219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5"/>
      <c r="AA513" s="225"/>
      <c r="AB513" s="225"/>
      <c r="AC513" s="225"/>
      <c r="AD513" s="225"/>
      <c r="AE513" s="225"/>
      <c r="AF513" s="225"/>
      <c r="AG513" s="220"/>
      <c r="AH513" s="220"/>
      <c r="AI513" s="220"/>
      <c r="AJ513" s="220"/>
      <c r="AK513" s="220"/>
      <c r="AL513" s="220"/>
      <c r="AM513" s="220"/>
      <c r="AN513" s="220"/>
      <c r="AO513" s="220"/>
      <c r="AP513" s="220"/>
      <c r="AQ513" s="224"/>
      <c r="AR513" s="224"/>
      <c r="AS513" s="224"/>
      <c r="AT513" s="224"/>
      <c r="AU513" s="224"/>
      <c r="AV513" s="224"/>
      <c r="AW513" s="224"/>
      <c r="AX513" s="224"/>
      <c r="AY513" s="224"/>
      <c r="AZ513" s="284"/>
      <c r="BA513" s="284"/>
      <c r="BB513" s="284"/>
      <c r="BC513" s="284"/>
      <c r="BD513" s="284"/>
      <c r="BE513" s="284"/>
      <c r="BF513" s="284"/>
      <c r="BG513" s="284"/>
      <c r="BH513" s="284"/>
      <c r="BI513" s="284"/>
      <c r="BJ513" s="284"/>
      <c r="BK513" s="284"/>
    </row>
    <row r="514" ht="14.25" customHeight="1">
      <c r="A514" s="219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5"/>
      <c r="AA514" s="225"/>
      <c r="AB514" s="225"/>
      <c r="AC514" s="225"/>
      <c r="AD514" s="225"/>
      <c r="AE514" s="225"/>
      <c r="AF514" s="225"/>
      <c r="AG514" s="220"/>
      <c r="AH514" s="220"/>
      <c r="AI514" s="220"/>
      <c r="AJ514" s="220"/>
      <c r="AK514" s="220"/>
      <c r="AL514" s="220"/>
      <c r="AM514" s="220"/>
      <c r="AN514" s="220"/>
      <c r="AO514" s="220"/>
      <c r="AP514" s="220"/>
      <c r="AQ514" s="224"/>
      <c r="AR514" s="224"/>
      <c r="AS514" s="224"/>
      <c r="AT514" s="224"/>
      <c r="AU514" s="224"/>
      <c r="AV514" s="224"/>
      <c r="AW514" s="224"/>
      <c r="AX514" s="224"/>
      <c r="AY514" s="224"/>
      <c r="AZ514" s="284"/>
      <c r="BA514" s="284"/>
      <c r="BB514" s="284"/>
      <c r="BC514" s="284"/>
      <c r="BD514" s="284"/>
      <c r="BE514" s="284"/>
      <c r="BF514" s="284"/>
      <c r="BG514" s="284"/>
      <c r="BH514" s="284"/>
      <c r="BI514" s="284"/>
      <c r="BJ514" s="284"/>
      <c r="BK514" s="284"/>
    </row>
    <row r="515" ht="14.25" customHeight="1">
      <c r="A515" s="219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5"/>
      <c r="AA515" s="225"/>
      <c r="AB515" s="225"/>
      <c r="AC515" s="225"/>
      <c r="AD515" s="225"/>
      <c r="AE515" s="225"/>
      <c r="AF515" s="225"/>
      <c r="AG515" s="220"/>
      <c r="AH515" s="220"/>
      <c r="AI515" s="220"/>
      <c r="AJ515" s="220"/>
      <c r="AK515" s="220"/>
      <c r="AL515" s="220"/>
      <c r="AM515" s="220"/>
      <c r="AN515" s="220"/>
      <c r="AO515" s="220"/>
      <c r="AP515" s="220"/>
      <c r="AQ515" s="224"/>
      <c r="AR515" s="224"/>
      <c r="AS515" s="224"/>
      <c r="AT515" s="224"/>
      <c r="AU515" s="224"/>
      <c r="AV515" s="224"/>
      <c r="AW515" s="224"/>
      <c r="AX515" s="224"/>
      <c r="AY515" s="224"/>
      <c r="AZ515" s="284"/>
      <c r="BA515" s="284"/>
      <c r="BB515" s="284"/>
      <c r="BC515" s="284"/>
      <c r="BD515" s="284"/>
      <c r="BE515" s="284"/>
      <c r="BF515" s="284"/>
      <c r="BG515" s="284"/>
      <c r="BH515" s="284"/>
      <c r="BI515" s="284"/>
      <c r="BJ515" s="284"/>
      <c r="BK515" s="284"/>
    </row>
    <row r="516" ht="14.25" customHeight="1">
      <c r="A516" s="219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5"/>
      <c r="AA516" s="225"/>
      <c r="AB516" s="225"/>
      <c r="AC516" s="225"/>
      <c r="AD516" s="225"/>
      <c r="AE516" s="225"/>
      <c r="AF516" s="225"/>
      <c r="AG516" s="220"/>
      <c r="AH516" s="220"/>
      <c r="AI516" s="220"/>
      <c r="AJ516" s="220"/>
      <c r="AK516" s="220"/>
      <c r="AL516" s="220"/>
      <c r="AM516" s="220"/>
      <c r="AN516" s="220"/>
      <c r="AO516" s="220"/>
      <c r="AP516" s="220"/>
      <c r="AQ516" s="224"/>
      <c r="AR516" s="224"/>
      <c r="AS516" s="224"/>
      <c r="AT516" s="224"/>
      <c r="AU516" s="224"/>
      <c r="AV516" s="224"/>
      <c r="AW516" s="224"/>
      <c r="AX516" s="224"/>
      <c r="AY516" s="224"/>
      <c r="AZ516" s="284"/>
      <c r="BA516" s="284"/>
      <c r="BB516" s="284"/>
      <c r="BC516" s="284"/>
      <c r="BD516" s="284"/>
      <c r="BE516" s="284"/>
      <c r="BF516" s="284"/>
      <c r="BG516" s="284"/>
      <c r="BH516" s="284"/>
      <c r="BI516" s="284"/>
      <c r="BJ516" s="284"/>
      <c r="BK516" s="284"/>
    </row>
    <row r="517" ht="14.25" customHeight="1">
      <c r="A517" s="219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5"/>
      <c r="AA517" s="225"/>
      <c r="AB517" s="225"/>
      <c r="AC517" s="225"/>
      <c r="AD517" s="225"/>
      <c r="AE517" s="225"/>
      <c r="AF517" s="225"/>
      <c r="AG517" s="220"/>
      <c r="AH517" s="220"/>
      <c r="AI517" s="220"/>
      <c r="AJ517" s="220"/>
      <c r="AK517" s="220"/>
      <c r="AL517" s="220"/>
      <c r="AM517" s="220"/>
      <c r="AN517" s="220"/>
      <c r="AO517" s="220"/>
      <c r="AP517" s="220"/>
      <c r="AQ517" s="224"/>
      <c r="AR517" s="224"/>
      <c r="AS517" s="224"/>
      <c r="AT517" s="224"/>
      <c r="AU517" s="224"/>
      <c r="AV517" s="224"/>
      <c r="AW517" s="224"/>
      <c r="AX517" s="224"/>
      <c r="AY517" s="224"/>
      <c r="AZ517" s="284"/>
      <c r="BA517" s="284"/>
      <c r="BB517" s="284"/>
      <c r="BC517" s="284"/>
      <c r="BD517" s="284"/>
      <c r="BE517" s="284"/>
      <c r="BF517" s="284"/>
      <c r="BG517" s="284"/>
      <c r="BH517" s="284"/>
      <c r="BI517" s="284"/>
      <c r="BJ517" s="284"/>
      <c r="BK517" s="284"/>
    </row>
    <row r="518" ht="14.25" customHeight="1">
      <c r="A518" s="219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5"/>
      <c r="AA518" s="225"/>
      <c r="AB518" s="225"/>
      <c r="AC518" s="225"/>
      <c r="AD518" s="225"/>
      <c r="AE518" s="225"/>
      <c r="AF518" s="225"/>
      <c r="AG518" s="220"/>
      <c r="AH518" s="220"/>
      <c r="AI518" s="220"/>
      <c r="AJ518" s="220"/>
      <c r="AK518" s="220"/>
      <c r="AL518" s="220"/>
      <c r="AM518" s="220"/>
      <c r="AN518" s="220"/>
      <c r="AO518" s="220"/>
      <c r="AP518" s="220"/>
      <c r="AQ518" s="224"/>
      <c r="AR518" s="224"/>
      <c r="AS518" s="224"/>
      <c r="AT518" s="224"/>
      <c r="AU518" s="224"/>
      <c r="AV518" s="224"/>
      <c r="AW518" s="224"/>
      <c r="AX518" s="224"/>
      <c r="AY518" s="224"/>
      <c r="AZ518" s="284"/>
      <c r="BA518" s="284"/>
      <c r="BB518" s="284"/>
      <c r="BC518" s="284"/>
      <c r="BD518" s="284"/>
      <c r="BE518" s="284"/>
      <c r="BF518" s="284"/>
      <c r="BG518" s="284"/>
      <c r="BH518" s="284"/>
      <c r="BI518" s="284"/>
      <c r="BJ518" s="284"/>
      <c r="BK518" s="284"/>
    </row>
    <row r="519" ht="14.25" customHeight="1">
      <c r="A519" s="219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5"/>
      <c r="AA519" s="225"/>
      <c r="AB519" s="225"/>
      <c r="AC519" s="225"/>
      <c r="AD519" s="225"/>
      <c r="AE519" s="225"/>
      <c r="AF519" s="225"/>
      <c r="AG519" s="220"/>
      <c r="AH519" s="220"/>
      <c r="AI519" s="220"/>
      <c r="AJ519" s="220"/>
      <c r="AK519" s="220"/>
      <c r="AL519" s="220"/>
      <c r="AM519" s="220"/>
      <c r="AN519" s="220"/>
      <c r="AO519" s="220"/>
      <c r="AP519" s="220"/>
      <c r="AQ519" s="224"/>
      <c r="AR519" s="224"/>
      <c r="AS519" s="224"/>
      <c r="AT519" s="224"/>
      <c r="AU519" s="224"/>
      <c r="AV519" s="224"/>
      <c r="AW519" s="224"/>
      <c r="AX519" s="224"/>
      <c r="AY519" s="224"/>
      <c r="AZ519" s="284"/>
      <c r="BA519" s="284"/>
      <c r="BB519" s="284"/>
      <c r="BC519" s="284"/>
      <c r="BD519" s="284"/>
      <c r="BE519" s="284"/>
      <c r="BF519" s="284"/>
      <c r="BG519" s="284"/>
      <c r="BH519" s="284"/>
      <c r="BI519" s="284"/>
      <c r="BJ519" s="284"/>
      <c r="BK519" s="284"/>
    </row>
    <row r="520" ht="14.25" customHeight="1">
      <c r="A520" s="219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5"/>
      <c r="AA520" s="225"/>
      <c r="AB520" s="225"/>
      <c r="AC520" s="225"/>
      <c r="AD520" s="225"/>
      <c r="AE520" s="225"/>
      <c r="AF520" s="225"/>
      <c r="AG520" s="220"/>
      <c r="AH520" s="220"/>
      <c r="AI520" s="220"/>
      <c r="AJ520" s="220"/>
      <c r="AK520" s="220"/>
      <c r="AL520" s="220"/>
      <c r="AM520" s="220"/>
      <c r="AN520" s="220"/>
      <c r="AO520" s="220"/>
      <c r="AP520" s="220"/>
      <c r="AQ520" s="224"/>
      <c r="AR520" s="224"/>
      <c r="AS520" s="224"/>
      <c r="AT520" s="224"/>
      <c r="AU520" s="224"/>
      <c r="AV520" s="224"/>
      <c r="AW520" s="224"/>
      <c r="AX520" s="224"/>
      <c r="AY520" s="224"/>
      <c r="AZ520" s="284"/>
      <c r="BA520" s="284"/>
      <c r="BB520" s="284"/>
      <c r="BC520" s="284"/>
      <c r="BD520" s="284"/>
      <c r="BE520" s="284"/>
      <c r="BF520" s="284"/>
      <c r="BG520" s="284"/>
      <c r="BH520" s="284"/>
      <c r="BI520" s="284"/>
      <c r="BJ520" s="284"/>
      <c r="BK520" s="284"/>
    </row>
    <row r="521" ht="14.25" customHeight="1">
      <c r="A521" s="219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5"/>
      <c r="AA521" s="225"/>
      <c r="AB521" s="225"/>
      <c r="AC521" s="225"/>
      <c r="AD521" s="225"/>
      <c r="AE521" s="225"/>
      <c r="AF521" s="225"/>
      <c r="AG521" s="220"/>
      <c r="AH521" s="220"/>
      <c r="AI521" s="220"/>
      <c r="AJ521" s="220"/>
      <c r="AK521" s="220"/>
      <c r="AL521" s="220"/>
      <c r="AM521" s="220"/>
      <c r="AN521" s="220"/>
      <c r="AO521" s="220"/>
      <c r="AP521" s="220"/>
      <c r="AQ521" s="224"/>
      <c r="AR521" s="224"/>
      <c r="AS521" s="224"/>
      <c r="AT521" s="224"/>
      <c r="AU521" s="224"/>
      <c r="AV521" s="224"/>
      <c r="AW521" s="224"/>
      <c r="AX521" s="224"/>
      <c r="AY521" s="224"/>
      <c r="AZ521" s="284"/>
      <c r="BA521" s="284"/>
      <c r="BB521" s="284"/>
      <c r="BC521" s="284"/>
      <c r="BD521" s="284"/>
      <c r="BE521" s="284"/>
      <c r="BF521" s="284"/>
      <c r="BG521" s="284"/>
      <c r="BH521" s="284"/>
      <c r="BI521" s="284"/>
      <c r="BJ521" s="284"/>
      <c r="BK521" s="284"/>
    </row>
    <row r="522" ht="14.25" customHeight="1">
      <c r="A522" s="219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5"/>
      <c r="AA522" s="225"/>
      <c r="AB522" s="225"/>
      <c r="AC522" s="225"/>
      <c r="AD522" s="225"/>
      <c r="AE522" s="225"/>
      <c r="AF522" s="225"/>
      <c r="AG522" s="220"/>
      <c r="AH522" s="220"/>
      <c r="AI522" s="220"/>
      <c r="AJ522" s="220"/>
      <c r="AK522" s="220"/>
      <c r="AL522" s="220"/>
      <c r="AM522" s="220"/>
      <c r="AN522" s="220"/>
      <c r="AO522" s="220"/>
      <c r="AP522" s="220"/>
      <c r="AQ522" s="224"/>
      <c r="AR522" s="224"/>
      <c r="AS522" s="224"/>
      <c r="AT522" s="224"/>
      <c r="AU522" s="224"/>
      <c r="AV522" s="224"/>
      <c r="AW522" s="224"/>
      <c r="AX522" s="224"/>
      <c r="AY522" s="224"/>
      <c r="AZ522" s="284"/>
      <c r="BA522" s="284"/>
      <c r="BB522" s="284"/>
      <c r="BC522" s="284"/>
      <c r="BD522" s="284"/>
      <c r="BE522" s="284"/>
      <c r="BF522" s="284"/>
      <c r="BG522" s="284"/>
      <c r="BH522" s="284"/>
      <c r="BI522" s="284"/>
      <c r="BJ522" s="284"/>
      <c r="BK522" s="284"/>
    </row>
    <row r="523" ht="14.25" customHeight="1">
      <c r="A523" s="219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5"/>
      <c r="AA523" s="225"/>
      <c r="AB523" s="225"/>
      <c r="AC523" s="225"/>
      <c r="AD523" s="225"/>
      <c r="AE523" s="225"/>
      <c r="AF523" s="225"/>
      <c r="AG523" s="220"/>
      <c r="AH523" s="220"/>
      <c r="AI523" s="220"/>
      <c r="AJ523" s="220"/>
      <c r="AK523" s="220"/>
      <c r="AL523" s="220"/>
      <c r="AM523" s="220"/>
      <c r="AN523" s="220"/>
      <c r="AO523" s="220"/>
      <c r="AP523" s="220"/>
      <c r="AQ523" s="224"/>
      <c r="AR523" s="224"/>
      <c r="AS523" s="224"/>
      <c r="AT523" s="224"/>
      <c r="AU523" s="224"/>
      <c r="AV523" s="224"/>
      <c r="AW523" s="224"/>
      <c r="AX523" s="224"/>
      <c r="AY523" s="224"/>
      <c r="AZ523" s="284"/>
      <c r="BA523" s="284"/>
      <c r="BB523" s="284"/>
      <c r="BC523" s="284"/>
      <c r="BD523" s="284"/>
      <c r="BE523" s="284"/>
      <c r="BF523" s="284"/>
      <c r="BG523" s="284"/>
      <c r="BH523" s="284"/>
      <c r="BI523" s="284"/>
      <c r="BJ523" s="284"/>
      <c r="BK523" s="284"/>
    </row>
    <row r="524" ht="14.25" customHeight="1">
      <c r="A524" s="219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5"/>
      <c r="AA524" s="225"/>
      <c r="AB524" s="225"/>
      <c r="AC524" s="225"/>
      <c r="AD524" s="225"/>
      <c r="AE524" s="225"/>
      <c r="AF524" s="225"/>
      <c r="AG524" s="220"/>
      <c r="AH524" s="220"/>
      <c r="AI524" s="220"/>
      <c r="AJ524" s="220"/>
      <c r="AK524" s="220"/>
      <c r="AL524" s="220"/>
      <c r="AM524" s="220"/>
      <c r="AN524" s="220"/>
      <c r="AO524" s="220"/>
      <c r="AP524" s="220"/>
      <c r="AQ524" s="224"/>
      <c r="AR524" s="224"/>
      <c r="AS524" s="224"/>
      <c r="AT524" s="224"/>
      <c r="AU524" s="224"/>
      <c r="AV524" s="224"/>
      <c r="AW524" s="224"/>
      <c r="AX524" s="224"/>
      <c r="AY524" s="224"/>
      <c r="AZ524" s="284"/>
      <c r="BA524" s="284"/>
      <c r="BB524" s="284"/>
      <c r="BC524" s="284"/>
      <c r="BD524" s="284"/>
      <c r="BE524" s="284"/>
      <c r="BF524" s="284"/>
      <c r="BG524" s="284"/>
      <c r="BH524" s="284"/>
      <c r="BI524" s="284"/>
      <c r="BJ524" s="284"/>
      <c r="BK524" s="284"/>
    </row>
    <row r="525" ht="14.25" customHeight="1">
      <c r="A525" s="219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5"/>
      <c r="AA525" s="225"/>
      <c r="AB525" s="225"/>
      <c r="AC525" s="225"/>
      <c r="AD525" s="225"/>
      <c r="AE525" s="225"/>
      <c r="AF525" s="225"/>
      <c r="AG525" s="220"/>
      <c r="AH525" s="220"/>
      <c r="AI525" s="220"/>
      <c r="AJ525" s="220"/>
      <c r="AK525" s="220"/>
      <c r="AL525" s="220"/>
      <c r="AM525" s="220"/>
      <c r="AN525" s="220"/>
      <c r="AO525" s="220"/>
      <c r="AP525" s="220"/>
      <c r="AQ525" s="224"/>
      <c r="AR525" s="224"/>
      <c r="AS525" s="224"/>
      <c r="AT525" s="224"/>
      <c r="AU525" s="224"/>
      <c r="AV525" s="224"/>
      <c r="AW525" s="224"/>
      <c r="AX525" s="224"/>
      <c r="AY525" s="224"/>
      <c r="AZ525" s="284"/>
      <c r="BA525" s="284"/>
      <c r="BB525" s="284"/>
      <c r="BC525" s="284"/>
      <c r="BD525" s="284"/>
      <c r="BE525" s="284"/>
      <c r="BF525" s="284"/>
      <c r="BG525" s="284"/>
      <c r="BH525" s="284"/>
      <c r="BI525" s="284"/>
      <c r="BJ525" s="284"/>
      <c r="BK525" s="284"/>
    </row>
    <row r="526" ht="14.25" customHeight="1">
      <c r="A526" s="219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5"/>
      <c r="AA526" s="225"/>
      <c r="AB526" s="225"/>
      <c r="AC526" s="225"/>
      <c r="AD526" s="225"/>
      <c r="AE526" s="225"/>
      <c r="AF526" s="225"/>
      <c r="AG526" s="220"/>
      <c r="AH526" s="220"/>
      <c r="AI526" s="220"/>
      <c r="AJ526" s="220"/>
      <c r="AK526" s="220"/>
      <c r="AL526" s="220"/>
      <c r="AM526" s="220"/>
      <c r="AN526" s="220"/>
      <c r="AO526" s="220"/>
      <c r="AP526" s="220"/>
      <c r="AQ526" s="224"/>
      <c r="AR526" s="224"/>
      <c r="AS526" s="224"/>
      <c r="AT526" s="224"/>
      <c r="AU526" s="224"/>
      <c r="AV526" s="224"/>
      <c r="AW526" s="224"/>
      <c r="AX526" s="224"/>
      <c r="AY526" s="224"/>
      <c r="AZ526" s="284"/>
      <c r="BA526" s="284"/>
      <c r="BB526" s="284"/>
      <c r="BC526" s="284"/>
      <c r="BD526" s="284"/>
      <c r="BE526" s="284"/>
      <c r="BF526" s="284"/>
      <c r="BG526" s="284"/>
      <c r="BH526" s="284"/>
      <c r="BI526" s="284"/>
      <c r="BJ526" s="284"/>
      <c r="BK526" s="284"/>
    </row>
    <row r="527" ht="14.25" customHeight="1">
      <c r="A527" s="219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5"/>
      <c r="AA527" s="225"/>
      <c r="AB527" s="225"/>
      <c r="AC527" s="225"/>
      <c r="AD527" s="225"/>
      <c r="AE527" s="225"/>
      <c r="AF527" s="225"/>
      <c r="AG527" s="220"/>
      <c r="AH527" s="220"/>
      <c r="AI527" s="220"/>
      <c r="AJ527" s="220"/>
      <c r="AK527" s="220"/>
      <c r="AL527" s="220"/>
      <c r="AM527" s="220"/>
      <c r="AN527" s="220"/>
      <c r="AO527" s="220"/>
      <c r="AP527" s="220"/>
      <c r="AQ527" s="224"/>
      <c r="AR527" s="224"/>
      <c r="AS527" s="224"/>
      <c r="AT527" s="224"/>
      <c r="AU527" s="224"/>
      <c r="AV527" s="224"/>
      <c r="AW527" s="224"/>
      <c r="AX527" s="224"/>
      <c r="AY527" s="224"/>
      <c r="AZ527" s="284"/>
      <c r="BA527" s="284"/>
      <c r="BB527" s="284"/>
      <c r="BC527" s="284"/>
      <c r="BD527" s="284"/>
      <c r="BE527" s="284"/>
      <c r="BF527" s="284"/>
      <c r="BG527" s="284"/>
      <c r="BH527" s="284"/>
      <c r="BI527" s="284"/>
      <c r="BJ527" s="284"/>
      <c r="BK527" s="284"/>
    </row>
    <row r="528" ht="14.25" customHeight="1">
      <c r="A528" s="219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5"/>
      <c r="AA528" s="225"/>
      <c r="AB528" s="225"/>
      <c r="AC528" s="225"/>
      <c r="AD528" s="225"/>
      <c r="AE528" s="225"/>
      <c r="AF528" s="225"/>
      <c r="AG528" s="220"/>
      <c r="AH528" s="220"/>
      <c r="AI528" s="220"/>
      <c r="AJ528" s="220"/>
      <c r="AK528" s="220"/>
      <c r="AL528" s="220"/>
      <c r="AM528" s="220"/>
      <c r="AN528" s="220"/>
      <c r="AO528" s="220"/>
      <c r="AP528" s="220"/>
      <c r="AQ528" s="224"/>
      <c r="AR528" s="224"/>
      <c r="AS528" s="224"/>
      <c r="AT528" s="224"/>
      <c r="AU528" s="224"/>
      <c r="AV528" s="224"/>
      <c r="AW528" s="224"/>
      <c r="AX528" s="224"/>
      <c r="AY528" s="224"/>
      <c r="AZ528" s="284"/>
      <c r="BA528" s="284"/>
      <c r="BB528" s="284"/>
      <c r="BC528" s="284"/>
      <c r="BD528" s="284"/>
      <c r="BE528" s="284"/>
      <c r="BF528" s="284"/>
      <c r="BG528" s="284"/>
      <c r="BH528" s="284"/>
      <c r="BI528" s="284"/>
      <c r="BJ528" s="284"/>
      <c r="BK528" s="284"/>
    </row>
    <row r="529" ht="14.25" customHeight="1">
      <c r="A529" s="219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5"/>
      <c r="AA529" s="225"/>
      <c r="AB529" s="225"/>
      <c r="AC529" s="225"/>
      <c r="AD529" s="225"/>
      <c r="AE529" s="225"/>
      <c r="AF529" s="225"/>
      <c r="AG529" s="220"/>
      <c r="AH529" s="220"/>
      <c r="AI529" s="220"/>
      <c r="AJ529" s="220"/>
      <c r="AK529" s="220"/>
      <c r="AL529" s="220"/>
      <c r="AM529" s="220"/>
      <c r="AN529" s="220"/>
      <c r="AO529" s="220"/>
      <c r="AP529" s="220"/>
      <c r="AQ529" s="224"/>
      <c r="AR529" s="224"/>
      <c r="AS529" s="224"/>
      <c r="AT529" s="224"/>
      <c r="AU529" s="224"/>
      <c r="AV529" s="224"/>
      <c r="AW529" s="224"/>
      <c r="AX529" s="224"/>
      <c r="AY529" s="224"/>
      <c r="AZ529" s="284"/>
      <c r="BA529" s="284"/>
      <c r="BB529" s="284"/>
      <c r="BC529" s="284"/>
      <c r="BD529" s="284"/>
      <c r="BE529" s="284"/>
      <c r="BF529" s="284"/>
      <c r="BG529" s="284"/>
      <c r="BH529" s="284"/>
      <c r="BI529" s="284"/>
      <c r="BJ529" s="284"/>
      <c r="BK529" s="284"/>
    </row>
    <row r="530" ht="14.25" customHeight="1">
      <c r="A530" s="219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5"/>
      <c r="AA530" s="225"/>
      <c r="AB530" s="225"/>
      <c r="AC530" s="225"/>
      <c r="AD530" s="225"/>
      <c r="AE530" s="225"/>
      <c r="AF530" s="225"/>
      <c r="AG530" s="220"/>
      <c r="AH530" s="220"/>
      <c r="AI530" s="220"/>
      <c r="AJ530" s="220"/>
      <c r="AK530" s="220"/>
      <c r="AL530" s="220"/>
      <c r="AM530" s="220"/>
      <c r="AN530" s="220"/>
      <c r="AO530" s="220"/>
      <c r="AP530" s="220"/>
      <c r="AQ530" s="224"/>
      <c r="AR530" s="224"/>
      <c r="AS530" s="224"/>
      <c r="AT530" s="224"/>
      <c r="AU530" s="224"/>
      <c r="AV530" s="224"/>
      <c r="AW530" s="224"/>
      <c r="AX530" s="224"/>
      <c r="AY530" s="224"/>
      <c r="AZ530" s="284"/>
      <c r="BA530" s="284"/>
      <c r="BB530" s="284"/>
      <c r="BC530" s="284"/>
      <c r="BD530" s="284"/>
      <c r="BE530" s="284"/>
      <c r="BF530" s="284"/>
      <c r="BG530" s="284"/>
      <c r="BH530" s="284"/>
      <c r="BI530" s="284"/>
      <c r="BJ530" s="284"/>
      <c r="BK530" s="284"/>
    </row>
    <row r="531" ht="14.25" customHeight="1">
      <c r="A531" s="219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5"/>
      <c r="AA531" s="225"/>
      <c r="AB531" s="225"/>
      <c r="AC531" s="225"/>
      <c r="AD531" s="225"/>
      <c r="AE531" s="225"/>
      <c r="AF531" s="225"/>
      <c r="AG531" s="220"/>
      <c r="AH531" s="220"/>
      <c r="AI531" s="220"/>
      <c r="AJ531" s="220"/>
      <c r="AK531" s="220"/>
      <c r="AL531" s="220"/>
      <c r="AM531" s="220"/>
      <c r="AN531" s="220"/>
      <c r="AO531" s="220"/>
      <c r="AP531" s="220"/>
      <c r="AQ531" s="224"/>
      <c r="AR531" s="224"/>
      <c r="AS531" s="224"/>
      <c r="AT531" s="224"/>
      <c r="AU531" s="224"/>
      <c r="AV531" s="224"/>
      <c r="AW531" s="224"/>
      <c r="AX531" s="224"/>
      <c r="AY531" s="224"/>
      <c r="AZ531" s="284"/>
      <c r="BA531" s="284"/>
      <c r="BB531" s="284"/>
      <c r="BC531" s="284"/>
      <c r="BD531" s="284"/>
      <c r="BE531" s="284"/>
      <c r="BF531" s="284"/>
      <c r="BG531" s="284"/>
      <c r="BH531" s="284"/>
      <c r="BI531" s="284"/>
      <c r="BJ531" s="284"/>
      <c r="BK531" s="284"/>
    </row>
    <row r="532" ht="14.25" customHeight="1">
      <c r="A532" s="219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5"/>
      <c r="AA532" s="225"/>
      <c r="AB532" s="225"/>
      <c r="AC532" s="225"/>
      <c r="AD532" s="225"/>
      <c r="AE532" s="225"/>
      <c r="AF532" s="225"/>
      <c r="AG532" s="220"/>
      <c r="AH532" s="220"/>
      <c r="AI532" s="220"/>
      <c r="AJ532" s="220"/>
      <c r="AK532" s="220"/>
      <c r="AL532" s="220"/>
      <c r="AM532" s="220"/>
      <c r="AN532" s="220"/>
      <c r="AO532" s="220"/>
      <c r="AP532" s="220"/>
      <c r="AQ532" s="224"/>
      <c r="AR532" s="224"/>
      <c r="AS532" s="224"/>
      <c r="AT532" s="224"/>
      <c r="AU532" s="224"/>
      <c r="AV532" s="224"/>
      <c r="AW532" s="224"/>
      <c r="AX532" s="224"/>
      <c r="AY532" s="224"/>
      <c r="AZ532" s="284"/>
      <c r="BA532" s="284"/>
      <c r="BB532" s="284"/>
      <c r="BC532" s="284"/>
      <c r="BD532" s="284"/>
      <c r="BE532" s="284"/>
      <c r="BF532" s="284"/>
      <c r="BG532" s="284"/>
      <c r="BH532" s="284"/>
      <c r="BI532" s="284"/>
      <c r="BJ532" s="284"/>
      <c r="BK532" s="284"/>
    </row>
    <row r="533" ht="14.25" customHeight="1">
      <c r="A533" s="219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5"/>
      <c r="AA533" s="225"/>
      <c r="AB533" s="225"/>
      <c r="AC533" s="225"/>
      <c r="AD533" s="225"/>
      <c r="AE533" s="225"/>
      <c r="AF533" s="225"/>
      <c r="AG533" s="220"/>
      <c r="AH533" s="220"/>
      <c r="AI533" s="220"/>
      <c r="AJ533" s="220"/>
      <c r="AK533" s="220"/>
      <c r="AL533" s="220"/>
      <c r="AM533" s="220"/>
      <c r="AN533" s="220"/>
      <c r="AO533" s="220"/>
      <c r="AP533" s="220"/>
      <c r="AQ533" s="224"/>
      <c r="AR533" s="224"/>
      <c r="AS533" s="224"/>
      <c r="AT533" s="224"/>
      <c r="AU533" s="224"/>
      <c r="AV533" s="224"/>
      <c r="AW533" s="224"/>
      <c r="AX533" s="224"/>
      <c r="AY533" s="224"/>
      <c r="AZ533" s="284"/>
      <c r="BA533" s="284"/>
      <c r="BB533" s="284"/>
      <c r="BC533" s="284"/>
      <c r="BD533" s="284"/>
      <c r="BE533" s="284"/>
      <c r="BF533" s="284"/>
      <c r="BG533" s="284"/>
      <c r="BH533" s="284"/>
      <c r="BI533" s="284"/>
      <c r="BJ533" s="284"/>
      <c r="BK533" s="284"/>
    </row>
    <row r="534" ht="14.25" customHeight="1">
      <c r="A534" s="219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5"/>
      <c r="AA534" s="225"/>
      <c r="AB534" s="225"/>
      <c r="AC534" s="225"/>
      <c r="AD534" s="225"/>
      <c r="AE534" s="225"/>
      <c r="AF534" s="225"/>
      <c r="AG534" s="220"/>
      <c r="AH534" s="220"/>
      <c r="AI534" s="220"/>
      <c r="AJ534" s="220"/>
      <c r="AK534" s="220"/>
      <c r="AL534" s="220"/>
      <c r="AM534" s="220"/>
      <c r="AN534" s="220"/>
      <c r="AO534" s="220"/>
      <c r="AP534" s="220"/>
      <c r="AQ534" s="224"/>
      <c r="AR534" s="224"/>
      <c r="AS534" s="224"/>
      <c r="AT534" s="224"/>
      <c r="AU534" s="224"/>
      <c r="AV534" s="224"/>
      <c r="AW534" s="224"/>
      <c r="AX534" s="224"/>
      <c r="AY534" s="224"/>
      <c r="AZ534" s="284"/>
      <c r="BA534" s="284"/>
      <c r="BB534" s="284"/>
      <c r="BC534" s="284"/>
      <c r="BD534" s="284"/>
      <c r="BE534" s="284"/>
      <c r="BF534" s="284"/>
      <c r="BG534" s="284"/>
      <c r="BH534" s="284"/>
      <c r="BI534" s="284"/>
      <c r="BJ534" s="284"/>
      <c r="BK534" s="284"/>
    </row>
    <row r="535" ht="14.25" customHeight="1">
      <c r="A535" s="219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5"/>
      <c r="AA535" s="225"/>
      <c r="AB535" s="225"/>
      <c r="AC535" s="225"/>
      <c r="AD535" s="225"/>
      <c r="AE535" s="225"/>
      <c r="AF535" s="225"/>
      <c r="AG535" s="220"/>
      <c r="AH535" s="220"/>
      <c r="AI535" s="220"/>
      <c r="AJ535" s="220"/>
      <c r="AK535" s="220"/>
      <c r="AL535" s="220"/>
      <c r="AM535" s="220"/>
      <c r="AN535" s="220"/>
      <c r="AO535" s="220"/>
      <c r="AP535" s="220"/>
      <c r="AQ535" s="224"/>
      <c r="AR535" s="224"/>
      <c r="AS535" s="224"/>
      <c r="AT535" s="224"/>
      <c r="AU535" s="224"/>
      <c r="AV535" s="224"/>
      <c r="AW535" s="224"/>
      <c r="AX535" s="224"/>
      <c r="AY535" s="224"/>
      <c r="AZ535" s="284"/>
      <c r="BA535" s="284"/>
      <c r="BB535" s="284"/>
      <c r="BC535" s="284"/>
      <c r="BD535" s="284"/>
      <c r="BE535" s="284"/>
      <c r="BF535" s="284"/>
      <c r="BG535" s="284"/>
      <c r="BH535" s="284"/>
      <c r="BI535" s="284"/>
      <c r="BJ535" s="284"/>
      <c r="BK535" s="284"/>
    </row>
    <row r="536" ht="14.25" customHeight="1">
      <c r="A536" s="219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5"/>
      <c r="AA536" s="225"/>
      <c r="AB536" s="225"/>
      <c r="AC536" s="225"/>
      <c r="AD536" s="225"/>
      <c r="AE536" s="225"/>
      <c r="AF536" s="225"/>
      <c r="AG536" s="220"/>
      <c r="AH536" s="220"/>
      <c r="AI536" s="220"/>
      <c r="AJ536" s="220"/>
      <c r="AK536" s="220"/>
      <c r="AL536" s="220"/>
      <c r="AM536" s="220"/>
      <c r="AN536" s="220"/>
      <c r="AO536" s="220"/>
      <c r="AP536" s="220"/>
      <c r="AQ536" s="224"/>
      <c r="AR536" s="224"/>
      <c r="AS536" s="224"/>
      <c r="AT536" s="224"/>
      <c r="AU536" s="224"/>
      <c r="AV536" s="224"/>
      <c r="AW536" s="224"/>
      <c r="AX536" s="224"/>
      <c r="AY536" s="224"/>
      <c r="AZ536" s="284"/>
      <c r="BA536" s="284"/>
      <c r="BB536" s="284"/>
      <c r="BC536" s="284"/>
      <c r="BD536" s="284"/>
      <c r="BE536" s="284"/>
      <c r="BF536" s="284"/>
      <c r="BG536" s="284"/>
      <c r="BH536" s="284"/>
      <c r="BI536" s="284"/>
      <c r="BJ536" s="284"/>
      <c r="BK536" s="284"/>
    </row>
    <row r="537" ht="14.25" customHeight="1">
      <c r="A537" s="219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5"/>
      <c r="AA537" s="225"/>
      <c r="AB537" s="225"/>
      <c r="AC537" s="225"/>
      <c r="AD537" s="225"/>
      <c r="AE537" s="225"/>
      <c r="AF537" s="225"/>
      <c r="AG537" s="220"/>
      <c r="AH537" s="220"/>
      <c r="AI537" s="220"/>
      <c r="AJ537" s="220"/>
      <c r="AK537" s="220"/>
      <c r="AL537" s="220"/>
      <c r="AM537" s="220"/>
      <c r="AN537" s="220"/>
      <c r="AO537" s="220"/>
      <c r="AP537" s="220"/>
      <c r="AQ537" s="224"/>
      <c r="AR537" s="224"/>
      <c r="AS537" s="224"/>
      <c r="AT537" s="224"/>
      <c r="AU537" s="224"/>
      <c r="AV537" s="224"/>
      <c r="AW537" s="224"/>
      <c r="AX537" s="224"/>
      <c r="AY537" s="224"/>
      <c r="AZ537" s="284"/>
      <c r="BA537" s="284"/>
      <c r="BB537" s="284"/>
      <c r="BC537" s="284"/>
      <c r="BD537" s="284"/>
      <c r="BE537" s="284"/>
      <c r="BF537" s="284"/>
      <c r="BG537" s="284"/>
      <c r="BH537" s="284"/>
      <c r="BI537" s="284"/>
      <c r="BJ537" s="284"/>
      <c r="BK537" s="284"/>
    </row>
    <row r="538" ht="14.25" customHeight="1">
      <c r="A538" s="219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5"/>
      <c r="AA538" s="225"/>
      <c r="AB538" s="225"/>
      <c r="AC538" s="225"/>
      <c r="AD538" s="225"/>
      <c r="AE538" s="225"/>
      <c r="AF538" s="225"/>
      <c r="AG538" s="220"/>
      <c r="AH538" s="220"/>
      <c r="AI538" s="220"/>
      <c r="AJ538" s="220"/>
      <c r="AK538" s="220"/>
      <c r="AL538" s="220"/>
      <c r="AM538" s="220"/>
      <c r="AN538" s="220"/>
      <c r="AO538" s="220"/>
      <c r="AP538" s="220"/>
      <c r="AQ538" s="224"/>
      <c r="AR538" s="224"/>
      <c r="AS538" s="224"/>
      <c r="AT538" s="224"/>
      <c r="AU538" s="224"/>
      <c r="AV538" s="224"/>
      <c r="AW538" s="224"/>
      <c r="AX538" s="224"/>
      <c r="AY538" s="224"/>
      <c r="AZ538" s="284"/>
      <c r="BA538" s="284"/>
      <c r="BB538" s="284"/>
      <c r="BC538" s="284"/>
      <c r="BD538" s="284"/>
      <c r="BE538" s="284"/>
      <c r="BF538" s="284"/>
      <c r="BG538" s="284"/>
      <c r="BH538" s="284"/>
      <c r="BI538" s="284"/>
      <c r="BJ538" s="284"/>
      <c r="BK538" s="284"/>
    </row>
    <row r="539" ht="14.25" customHeight="1">
      <c r="A539" s="219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5"/>
      <c r="AA539" s="225"/>
      <c r="AB539" s="225"/>
      <c r="AC539" s="225"/>
      <c r="AD539" s="225"/>
      <c r="AE539" s="225"/>
      <c r="AF539" s="225"/>
      <c r="AG539" s="220"/>
      <c r="AH539" s="220"/>
      <c r="AI539" s="220"/>
      <c r="AJ539" s="220"/>
      <c r="AK539" s="220"/>
      <c r="AL539" s="220"/>
      <c r="AM539" s="220"/>
      <c r="AN539" s="220"/>
      <c r="AO539" s="220"/>
      <c r="AP539" s="220"/>
      <c r="AQ539" s="224"/>
      <c r="AR539" s="224"/>
      <c r="AS539" s="224"/>
      <c r="AT539" s="224"/>
      <c r="AU539" s="224"/>
      <c r="AV539" s="224"/>
      <c r="AW539" s="224"/>
      <c r="AX539" s="224"/>
      <c r="AY539" s="224"/>
      <c r="AZ539" s="284"/>
      <c r="BA539" s="284"/>
      <c r="BB539" s="284"/>
      <c r="BC539" s="284"/>
      <c r="BD539" s="284"/>
      <c r="BE539" s="284"/>
      <c r="BF539" s="284"/>
      <c r="BG539" s="284"/>
      <c r="BH539" s="284"/>
      <c r="BI539" s="284"/>
      <c r="BJ539" s="284"/>
      <c r="BK539" s="284"/>
    </row>
    <row r="540" ht="14.25" customHeight="1">
      <c r="A540" s="219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5"/>
      <c r="AA540" s="225"/>
      <c r="AB540" s="225"/>
      <c r="AC540" s="225"/>
      <c r="AD540" s="225"/>
      <c r="AE540" s="225"/>
      <c r="AF540" s="225"/>
      <c r="AG540" s="220"/>
      <c r="AH540" s="220"/>
      <c r="AI540" s="220"/>
      <c r="AJ540" s="220"/>
      <c r="AK540" s="220"/>
      <c r="AL540" s="220"/>
      <c r="AM540" s="220"/>
      <c r="AN540" s="220"/>
      <c r="AO540" s="220"/>
      <c r="AP540" s="220"/>
      <c r="AQ540" s="224"/>
      <c r="AR540" s="224"/>
      <c r="AS540" s="224"/>
      <c r="AT540" s="224"/>
      <c r="AU540" s="224"/>
      <c r="AV540" s="224"/>
      <c r="AW540" s="224"/>
      <c r="AX540" s="224"/>
      <c r="AY540" s="224"/>
      <c r="AZ540" s="284"/>
      <c r="BA540" s="284"/>
      <c r="BB540" s="284"/>
      <c r="BC540" s="284"/>
      <c r="BD540" s="284"/>
      <c r="BE540" s="284"/>
      <c r="BF540" s="284"/>
      <c r="BG540" s="284"/>
      <c r="BH540" s="284"/>
      <c r="BI540" s="284"/>
      <c r="BJ540" s="284"/>
      <c r="BK540" s="284"/>
    </row>
    <row r="541" ht="14.25" customHeight="1">
      <c r="A541" s="219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5"/>
      <c r="AA541" s="225"/>
      <c r="AB541" s="225"/>
      <c r="AC541" s="225"/>
      <c r="AD541" s="225"/>
      <c r="AE541" s="225"/>
      <c r="AF541" s="225"/>
      <c r="AG541" s="220"/>
      <c r="AH541" s="220"/>
      <c r="AI541" s="220"/>
      <c r="AJ541" s="220"/>
      <c r="AK541" s="220"/>
      <c r="AL541" s="220"/>
      <c r="AM541" s="220"/>
      <c r="AN541" s="220"/>
      <c r="AO541" s="220"/>
      <c r="AP541" s="220"/>
      <c r="AQ541" s="224"/>
      <c r="AR541" s="224"/>
      <c r="AS541" s="224"/>
      <c r="AT541" s="224"/>
      <c r="AU541" s="224"/>
      <c r="AV541" s="224"/>
      <c r="AW541" s="224"/>
      <c r="AX541" s="224"/>
      <c r="AY541" s="224"/>
      <c r="AZ541" s="284"/>
      <c r="BA541" s="284"/>
      <c r="BB541" s="284"/>
      <c r="BC541" s="284"/>
      <c r="BD541" s="284"/>
      <c r="BE541" s="284"/>
      <c r="BF541" s="284"/>
      <c r="BG541" s="284"/>
      <c r="BH541" s="284"/>
      <c r="BI541" s="284"/>
      <c r="BJ541" s="284"/>
      <c r="BK541" s="284"/>
    </row>
    <row r="542" ht="14.25" customHeight="1">
      <c r="A542" s="219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5"/>
      <c r="AA542" s="225"/>
      <c r="AB542" s="225"/>
      <c r="AC542" s="225"/>
      <c r="AD542" s="225"/>
      <c r="AE542" s="225"/>
      <c r="AF542" s="225"/>
      <c r="AG542" s="220"/>
      <c r="AH542" s="220"/>
      <c r="AI542" s="220"/>
      <c r="AJ542" s="220"/>
      <c r="AK542" s="220"/>
      <c r="AL542" s="220"/>
      <c r="AM542" s="220"/>
      <c r="AN542" s="220"/>
      <c r="AO542" s="220"/>
      <c r="AP542" s="220"/>
      <c r="AQ542" s="224"/>
      <c r="AR542" s="224"/>
      <c r="AS542" s="224"/>
      <c r="AT542" s="224"/>
      <c r="AU542" s="224"/>
      <c r="AV542" s="224"/>
      <c r="AW542" s="224"/>
      <c r="AX542" s="224"/>
      <c r="AY542" s="224"/>
      <c r="AZ542" s="284"/>
      <c r="BA542" s="284"/>
      <c r="BB542" s="284"/>
      <c r="BC542" s="284"/>
      <c r="BD542" s="284"/>
      <c r="BE542" s="284"/>
      <c r="BF542" s="284"/>
      <c r="BG542" s="284"/>
      <c r="BH542" s="284"/>
      <c r="BI542" s="284"/>
      <c r="BJ542" s="284"/>
      <c r="BK542" s="284"/>
    </row>
    <row r="543" ht="14.25" customHeight="1">
      <c r="A543" s="219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5"/>
      <c r="AA543" s="225"/>
      <c r="AB543" s="225"/>
      <c r="AC543" s="225"/>
      <c r="AD543" s="225"/>
      <c r="AE543" s="225"/>
      <c r="AF543" s="225"/>
      <c r="AG543" s="220"/>
      <c r="AH543" s="220"/>
      <c r="AI543" s="220"/>
      <c r="AJ543" s="220"/>
      <c r="AK543" s="220"/>
      <c r="AL543" s="220"/>
      <c r="AM543" s="220"/>
      <c r="AN543" s="220"/>
      <c r="AO543" s="220"/>
      <c r="AP543" s="220"/>
      <c r="AQ543" s="224"/>
      <c r="AR543" s="224"/>
      <c r="AS543" s="224"/>
      <c r="AT543" s="224"/>
      <c r="AU543" s="224"/>
      <c r="AV543" s="224"/>
      <c r="AW543" s="224"/>
      <c r="AX543" s="224"/>
      <c r="AY543" s="224"/>
      <c r="AZ543" s="284"/>
      <c r="BA543" s="284"/>
      <c r="BB543" s="284"/>
      <c r="BC543" s="284"/>
      <c r="BD543" s="284"/>
      <c r="BE543" s="284"/>
      <c r="BF543" s="284"/>
      <c r="BG543" s="284"/>
      <c r="BH543" s="284"/>
      <c r="BI543" s="284"/>
      <c r="BJ543" s="284"/>
      <c r="BK543" s="284"/>
    </row>
    <row r="544" ht="14.25" customHeight="1">
      <c r="A544" s="219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5"/>
      <c r="AA544" s="225"/>
      <c r="AB544" s="225"/>
      <c r="AC544" s="225"/>
      <c r="AD544" s="225"/>
      <c r="AE544" s="225"/>
      <c r="AF544" s="225"/>
      <c r="AG544" s="220"/>
      <c r="AH544" s="220"/>
      <c r="AI544" s="220"/>
      <c r="AJ544" s="220"/>
      <c r="AK544" s="220"/>
      <c r="AL544" s="220"/>
      <c r="AM544" s="220"/>
      <c r="AN544" s="220"/>
      <c r="AO544" s="220"/>
      <c r="AP544" s="220"/>
      <c r="AQ544" s="224"/>
      <c r="AR544" s="224"/>
      <c r="AS544" s="224"/>
      <c r="AT544" s="224"/>
      <c r="AU544" s="224"/>
      <c r="AV544" s="224"/>
      <c r="AW544" s="224"/>
      <c r="AX544" s="224"/>
      <c r="AY544" s="224"/>
      <c r="AZ544" s="284"/>
      <c r="BA544" s="284"/>
      <c r="BB544" s="284"/>
      <c r="BC544" s="284"/>
      <c r="BD544" s="284"/>
      <c r="BE544" s="284"/>
      <c r="BF544" s="284"/>
      <c r="BG544" s="284"/>
      <c r="BH544" s="284"/>
      <c r="BI544" s="284"/>
      <c r="BJ544" s="284"/>
      <c r="BK544" s="284"/>
    </row>
    <row r="545" ht="14.25" customHeight="1">
      <c r="A545" s="219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5"/>
      <c r="AA545" s="225"/>
      <c r="AB545" s="225"/>
      <c r="AC545" s="225"/>
      <c r="AD545" s="225"/>
      <c r="AE545" s="225"/>
      <c r="AF545" s="225"/>
      <c r="AG545" s="220"/>
      <c r="AH545" s="220"/>
      <c r="AI545" s="220"/>
      <c r="AJ545" s="220"/>
      <c r="AK545" s="220"/>
      <c r="AL545" s="220"/>
      <c r="AM545" s="220"/>
      <c r="AN545" s="220"/>
      <c r="AO545" s="220"/>
      <c r="AP545" s="220"/>
      <c r="AQ545" s="224"/>
      <c r="AR545" s="224"/>
      <c r="AS545" s="224"/>
      <c r="AT545" s="224"/>
      <c r="AU545" s="224"/>
      <c r="AV545" s="224"/>
      <c r="AW545" s="224"/>
      <c r="AX545" s="224"/>
      <c r="AY545" s="224"/>
      <c r="AZ545" s="284"/>
      <c r="BA545" s="284"/>
      <c r="BB545" s="284"/>
      <c r="BC545" s="284"/>
      <c r="BD545" s="284"/>
      <c r="BE545" s="284"/>
      <c r="BF545" s="284"/>
      <c r="BG545" s="284"/>
      <c r="BH545" s="284"/>
      <c r="BI545" s="284"/>
      <c r="BJ545" s="284"/>
      <c r="BK545" s="284"/>
    </row>
    <row r="546" ht="14.25" customHeight="1">
      <c r="A546" s="219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5"/>
      <c r="AA546" s="225"/>
      <c r="AB546" s="225"/>
      <c r="AC546" s="225"/>
      <c r="AD546" s="225"/>
      <c r="AE546" s="225"/>
      <c r="AF546" s="225"/>
      <c r="AG546" s="220"/>
      <c r="AH546" s="220"/>
      <c r="AI546" s="220"/>
      <c r="AJ546" s="220"/>
      <c r="AK546" s="220"/>
      <c r="AL546" s="220"/>
      <c r="AM546" s="220"/>
      <c r="AN546" s="220"/>
      <c r="AO546" s="220"/>
      <c r="AP546" s="220"/>
      <c r="AQ546" s="224"/>
      <c r="AR546" s="224"/>
      <c r="AS546" s="224"/>
      <c r="AT546" s="224"/>
      <c r="AU546" s="224"/>
      <c r="AV546" s="224"/>
      <c r="AW546" s="224"/>
      <c r="AX546" s="224"/>
      <c r="AY546" s="224"/>
      <c r="AZ546" s="284"/>
      <c r="BA546" s="284"/>
      <c r="BB546" s="284"/>
      <c r="BC546" s="284"/>
      <c r="BD546" s="284"/>
      <c r="BE546" s="284"/>
      <c r="BF546" s="284"/>
      <c r="BG546" s="284"/>
      <c r="BH546" s="284"/>
      <c r="BI546" s="284"/>
      <c r="BJ546" s="284"/>
      <c r="BK546" s="284"/>
    </row>
    <row r="547" ht="14.25" customHeight="1">
      <c r="A547" s="219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5"/>
      <c r="AA547" s="225"/>
      <c r="AB547" s="225"/>
      <c r="AC547" s="225"/>
      <c r="AD547" s="225"/>
      <c r="AE547" s="225"/>
      <c r="AF547" s="225"/>
      <c r="AG547" s="220"/>
      <c r="AH547" s="220"/>
      <c r="AI547" s="220"/>
      <c r="AJ547" s="220"/>
      <c r="AK547" s="220"/>
      <c r="AL547" s="220"/>
      <c r="AM547" s="220"/>
      <c r="AN547" s="220"/>
      <c r="AO547" s="220"/>
      <c r="AP547" s="220"/>
      <c r="AQ547" s="224"/>
      <c r="AR547" s="224"/>
      <c r="AS547" s="224"/>
      <c r="AT547" s="224"/>
      <c r="AU547" s="224"/>
      <c r="AV547" s="224"/>
      <c r="AW547" s="224"/>
      <c r="AX547" s="224"/>
      <c r="AY547" s="224"/>
      <c r="AZ547" s="284"/>
      <c r="BA547" s="284"/>
      <c r="BB547" s="284"/>
      <c r="BC547" s="284"/>
      <c r="BD547" s="284"/>
      <c r="BE547" s="284"/>
      <c r="BF547" s="284"/>
      <c r="BG547" s="284"/>
      <c r="BH547" s="284"/>
      <c r="BI547" s="284"/>
      <c r="BJ547" s="284"/>
      <c r="BK547" s="284"/>
    </row>
    <row r="548" ht="14.25" customHeight="1">
      <c r="A548" s="219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5"/>
      <c r="AA548" s="225"/>
      <c r="AB548" s="225"/>
      <c r="AC548" s="225"/>
      <c r="AD548" s="225"/>
      <c r="AE548" s="225"/>
      <c r="AF548" s="225"/>
      <c r="AG548" s="220"/>
      <c r="AH548" s="220"/>
      <c r="AI548" s="220"/>
      <c r="AJ548" s="220"/>
      <c r="AK548" s="220"/>
      <c r="AL548" s="220"/>
      <c r="AM548" s="220"/>
      <c r="AN548" s="220"/>
      <c r="AO548" s="220"/>
      <c r="AP548" s="220"/>
      <c r="AQ548" s="224"/>
      <c r="AR548" s="224"/>
      <c r="AS548" s="224"/>
      <c r="AT548" s="224"/>
      <c r="AU548" s="224"/>
      <c r="AV548" s="224"/>
      <c r="AW548" s="224"/>
      <c r="AX548" s="224"/>
      <c r="AY548" s="224"/>
      <c r="AZ548" s="284"/>
      <c r="BA548" s="284"/>
      <c r="BB548" s="284"/>
      <c r="BC548" s="284"/>
      <c r="BD548" s="284"/>
      <c r="BE548" s="284"/>
      <c r="BF548" s="284"/>
      <c r="BG548" s="284"/>
      <c r="BH548" s="284"/>
      <c r="BI548" s="284"/>
      <c r="BJ548" s="284"/>
      <c r="BK548" s="284"/>
    </row>
    <row r="549" ht="14.25" customHeight="1">
      <c r="A549" s="219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5"/>
      <c r="AA549" s="225"/>
      <c r="AB549" s="225"/>
      <c r="AC549" s="225"/>
      <c r="AD549" s="225"/>
      <c r="AE549" s="225"/>
      <c r="AF549" s="225"/>
      <c r="AG549" s="220"/>
      <c r="AH549" s="220"/>
      <c r="AI549" s="220"/>
      <c r="AJ549" s="220"/>
      <c r="AK549" s="220"/>
      <c r="AL549" s="220"/>
      <c r="AM549" s="220"/>
      <c r="AN549" s="220"/>
      <c r="AO549" s="220"/>
      <c r="AP549" s="220"/>
      <c r="AQ549" s="224"/>
      <c r="AR549" s="224"/>
      <c r="AS549" s="224"/>
      <c r="AT549" s="224"/>
      <c r="AU549" s="224"/>
      <c r="AV549" s="224"/>
      <c r="AW549" s="224"/>
      <c r="AX549" s="224"/>
      <c r="AY549" s="224"/>
      <c r="AZ549" s="284"/>
      <c r="BA549" s="284"/>
      <c r="BB549" s="284"/>
      <c r="BC549" s="284"/>
      <c r="BD549" s="284"/>
      <c r="BE549" s="284"/>
      <c r="BF549" s="284"/>
      <c r="BG549" s="284"/>
      <c r="BH549" s="284"/>
      <c r="BI549" s="284"/>
      <c r="BJ549" s="284"/>
      <c r="BK549" s="284"/>
    </row>
    <row r="550" ht="14.25" customHeight="1">
      <c r="A550" s="219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5"/>
      <c r="AA550" s="225"/>
      <c r="AB550" s="225"/>
      <c r="AC550" s="225"/>
      <c r="AD550" s="225"/>
      <c r="AE550" s="225"/>
      <c r="AF550" s="225"/>
      <c r="AG550" s="220"/>
      <c r="AH550" s="220"/>
      <c r="AI550" s="220"/>
      <c r="AJ550" s="220"/>
      <c r="AK550" s="220"/>
      <c r="AL550" s="220"/>
      <c r="AM550" s="220"/>
      <c r="AN550" s="220"/>
      <c r="AO550" s="220"/>
      <c r="AP550" s="220"/>
      <c r="AQ550" s="224"/>
      <c r="AR550" s="224"/>
      <c r="AS550" s="224"/>
      <c r="AT550" s="224"/>
      <c r="AU550" s="224"/>
      <c r="AV550" s="224"/>
      <c r="AW550" s="224"/>
      <c r="AX550" s="224"/>
      <c r="AY550" s="224"/>
      <c r="AZ550" s="284"/>
      <c r="BA550" s="284"/>
      <c r="BB550" s="284"/>
      <c r="BC550" s="284"/>
      <c r="BD550" s="284"/>
      <c r="BE550" s="284"/>
      <c r="BF550" s="284"/>
      <c r="BG550" s="284"/>
      <c r="BH550" s="284"/>
      <c r="BI550" s="284"/>
      <c r="BJ550" s="284"/>
      <c r="BK550" s="284"/>
    </row>
    <row r="551" ht="14.25" customHeight="1">
      <c r="A551" s="219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5"/>
      <c r="AA551" s="225"/>
      <c r="AB551" s="225"/>
      <c r="AC551" s="225"/>
      <c r="AD551" s="225"/>
      <c r="AE551" s="225"/>
      <c r="AF551" s="225"/>
      <c r="AG551" s="220"/>
      <c r="AH551" s="220"/>
      <c r="AI551" s="220"/>
      <c r="AJ551" s="220"/>
      <c r="AK551" s="220"/>
      <c r="AL551" s="220"/>
      <c r="AM551" s="220"/>
      <c r="AN551" s="220"/>
      <c r="AO551" s="220"/>
      <c r="AP551" s="220"/>
      <c r="AQ551" s="224"/>
      <c r="AR551" s="224"/>
      <c r="AS551" s="224"/>
      <c r="AT551" s="224"/>
      <c r="AU551" s="224"/>
      <c r="AV551" s="224"/>
      <c r="AW551" s="224"/>
      <c r="AX551" s="224"/>
      <c r="AY551" s="224"/>
      <c r="AZ551" s="284"/>
      <c r="BA551" s="284"/>
      <c r="BB551" s="284"/>
      <c r="BC551" s="284"/>
      <c r="BD551" s="284"/>
      <c r="BE551" s="284"/>
      <c r="BF551" s="284"/>
      <c r="BG551" s="284"/>
      <c r="BH551" s="284"/>
      <c r="BI551" s="284"/>
      <c r="BJ551" s="284"/>
      <c r="BK551" s="284"/>
    </row>
    <row r="552" ht="14.25" customHeight="1">
      <c r="A552" s="219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5"/>
      <c r="AA552" s="225"/>
      <c r="AB552" s="225"/>
      <c r="AC552" s="225"/>
      <c r="AD552" s="225"/>
      <c r="AE552" s="225"/>
      <c r="AF552" s="225"/>
      <c r="AG552" s="220"/>
      <c r="AH552" s="220"/>
      <c r="AI552" s="220"/>
      <c r="AJ552" s="220"/>
      <c r="AK552" s="220"/>
      <c r="AL552" s="220"/>
      <c r="AM552" s="220"/>
      <c r="AN552" s="220"/>
      <c r="AO552" s="220"/>
      <c r="AP552" s="220"/>
      <c r="AQ552" s="224"/>
      <c r="AR552" s="224"/>
      <c r="AS552" s="224"/>
      <c r="AT552" s="224"/>
      <c r="AU552" s="224"/>
      <c r="AV552" s="224"/>
      <c r="AW552" s="224"/>
      <c r="AX552" s="224"/>
      <c r="AY552" s="224"/>
      <c r="AZ552" s="284"/>
      <c r="BA552" s="284"/>
      <c r="BB552" s="284"/>
      <c r="BC552" s="284"/>
      <c r="BD552" s="284"/>
      <c r="BE552" s="284"/>
      <c r="BF552" s="284"/>
      <c r="BG552" s="284"/>
      <c r="BH552" s="284"/>
      <c r="BI552" s="284"/>
      <c r="BJ552" s="284"/>
      <c r="BK552" s="284"/>
    </row>
    <row r="553" ht="14.25" customHeight="1">
      <c r="A553" s="219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5"/>
      <c r="AA553" s="225"/>
      <c r="AB553" s="225"/>
      <c r="AC553" s="225"/>
      <c r="AD553" s="225"/>
      <c r="AE553" s="225"/>
      <c r="AF553" s="225"/>
      <c r="AG553" s="220"/>
      <c r="AH553" s="220"/>
      <c r="AI553" s="220"/>
      <c r="AJ553" s="220"/>
      <c r="AK553" s="220"/>
      <c r="AL553" s="220"/>
      <c r="AM553" s="220"/>
      <c r="AN553" s="220"/>
      <c r="AO553" s="220"/>
      <c r="AP553" s="220"/>
      <c r="AQ553" s="224"/>
      <c r="AR553" s="224"/>
      <c r="AS553" s="224"/>
      <c r="AT553" s="224"/>
      <c r="AU553" s="224"/>
      <c r="AV553" s="224"/>
      <c r="AW553" s="224"/>
      <c r="AX553" s="224"/>
      <c r="AY553" s="224"/>
      <c r="AZ553" s="284"/>
      <c r="BA553" s="284"/>
      <c r="BB553" s="284"/>
      <c r="BC553" s="284"/>
      <c r="BD553" s="284"/>
      <c r="BE553" s="284"/>
      <c r="BF553" s="284"/>
      <c r="BG553" s="284"/>
      <c r="BH553" s="284"/>
      <c r="BI553" s="284"/>
      <c r="BJ553" s="284"/>
      <c r="BK553" s="284"/>
    </row>
    <row r="554" ht="14.25" customHeight="1">
      <c r="A554" s="219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5"/>
      <c r="AA554" s="225"/>
      <c r="AB554" s="225"/>
      <c r="AC554" s="225"/>
      <c r="AD554" s="225"/>
      <c r="AE554" s="225"/>
      <c r="AF554" s="225"/>
      <c r="AG554" s="220"/>
      <c r="AH554" s="220"/>
      <c r="AI554" s="220"/>
      <c r="AJ554" s="220"/>
      <c r="AK554" s="220"/>
      <c r="AL554" s="220"/>
      <c r="AM554" s="220"/>
      <c r="AN554" s="220"/>
      <c r="AO554" s="220"/>
      <c r="AP554" s="220"/>
      <c r="AQ554" s="224"/>
      <c r="AR554" s="224"/>
      <c r="AS554" s="224"/>
      <c r="AT554" s="224"/>
      <c r="AU554" s="224"/>
      <c r="AV554" s="224"/>
      <c r="AW554" s="224"/>
      <c r="AX554" s="224"/>
      <c r="AY554" s="224"/>
      <c r="AZ554" s="284"/>
      <c r="BA554" s="284"/>
      <c r="BB554" s="284"/>
      <c r="BC554" s="284"/>
      <c r="BD554" s="284"/>
      <c r="BE554" s="284"/>
      <c r="BF554" s="284"/>
      <c r="BG554" s="284"/>
      <c r="BH554" s="284"/>
      <c r="BI554" s="284"/>
      <c r="BJ554" s="284"/>
      <c r="BK554" s="284"/>
    </row>
    <row r="555" ht="14.25" customHeight="1">
      <c r="A555" s="219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5"/>
      <c r="AA555" s="225"/>
      <c r="AB555" s="225"/>
      <c r="AC555" s="225"/>
      <c r="AD555" s="225"/>
      <c r="AE555" s="225"/>
      <c r="AF555" s="225"/>
      <c r="AG555" s="220"/>
      <c r="AH555" s="220"/>
      <c r="AI555" s="220"/>
      <c r="AJ555" s="220"/>
      <c r="AK555" s="220"/>
      <c r="AL555" s="220"/>
      <c r="AM555" s="220"/>
      <c r="AN555" s="220"/>
      <c r="AO555" s="220"/>
      <c r="AP555" s="220"/>
      <c r="AQ555" s="224"/>
      <c r="AR555" s="224"/>
      <c r="AS555" s="224"/>
      <c r="AT555" s="224"/>
      <c r="AU555" s="224"/>
      <c r="AV555" s="224"/>
      <c r="AW555" s="224"/>
      <c r="AX555" s="224"/>
      <c r="AY555" s="224"/>
      <c r="AZ555" s="284"/>
      <c r="BA555" s="284"/>
      <c r="BB555" s="284"/>
      <c r="BC555" s="284"/>
      <c r="BD555" s="284"/>
      <c r="BE555" s="284"/>
      <c r="BF555" s="284"/>
      <c r="BG555" s="284"/>
      <c r="BH555" s="284"/>
      <c r="BI555" s="284"/>
      <c r="BJ555" s="284"/>
      <c r="BK555" s="284"/>
    </row>
    <row r="556" ht="14.25" customHeight="1">
      <c r="A556" s="219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5"/>
      <c r="AA556" s="225"/>
      <c r="AB556" s="225"/>
      <c r="AC556" s="225"/>
      <c r="AD556" s="225"/>
      <c r="AE556" s="225"/>
      <c r="AF556" s="225"/>
      <c r="AG556" s="220"/>
      <c r="AH556" s="220"/>
      <c r="AI556" s="220"/>
      <c r="AJ556" s="220"/>
      <c r="AK556" s="220"/>
      <c r="AL556" s="220"/>
      <c r="AM556" s="220"/>
      <c r="AN556" s="220"/>
      <c r="AO556" s="220"/>
      <c r="AP556" s="220"/>
      <c r="AQ556" s="224"/>
      <c r="AR556" s="224"/>
      <c r="AS556" s="224"/>
      <c r="AT556" s="224"/>
      <c r="AU556" s="224"/>
      <c r="AV556" s="224"/>
      <c r="AW556" s="224"/>
      <c r="AX556" s="224"/>
      <c r="AY556" s="224"/>
      <c r="AZ556" s="284"/>
      <c r="BA556" s="284"/>
      <c r="BB556" s="284"/>
      <c r="BC556" s="284"/>
      <c r="BD556" s="284"/>
      <c r="BE556" s="284"/>
      <c r="BF556" s="284"/>
      <c r="BG556" s="284"/>
      <c r="BH556" s="284"/>
      <c r="BI556" s="284"/>
      <c r="BJ556" s="284"/>
      <c r="BK556" s="284"/>
    </row>
    <row r="557" ht="14.25" customHeight="1">
      <c r="A557" s="219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5"/>
      <c r="AA557" s="225"/>
      <c r="AB557" s="225"/>
      <c r="AC557" s="225"/>
      <c r="AD557" s="225"/>
      <c r="AE557" s="225"/>
      <c r="AF557" s="225"/>
      <c r="AG557" s="220"/>
      <c r="AH557" s="220"/>
      <c r="AI557" s="220"/>
      <c r="AJ557" s="220"/>
      <c r="AK557" s="220"/>
      <c r="AL557" s="220"/>
      <c r="AM557" s="220"/>
      <c r="AN557" s="220"/>
      <c r="AO557" s="220"/>
      <c r="AP557" s="220"/>
      <c r="AQ557" s="224"/>
      <c r="AR557" s="224"/>
      <c r="AS557" s="224"/>
      <c r="AT557" s="224"/>
      <c r="AU557" s="224"/>
      <c r="AV557" s="224"/>
      <c r="AW557" s="224"/>
      <c r="AX557" s="224"/>
      <c r="AY557" s="224"/>
      <c r="AZ557" s="284"/>
      <c r="BA557" s="284"/>
      <c r="BB557" s="284"/>
      <c r="BC557" s="284"/>
      <c r="BD557" s="284"/>
      <c r="BE557" s="284"/>
      <c r="BF557" s="284"/>
      <c r="BG557" s="284"/>
      <c r="BH557" s="284"/>
      <c r="BI557" s="284"/>
      <c r="BJ557" s="284"/>
      <c r="BK557" s="284"/>
    </row>
    <row r="558" ht="14.25" customHeight="1">
      <c r="A558" s="219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5"/>
      <c r="AA558" s="225"/>
      <c r="AB558" s="225"/>
      <c r="AC558" s="225"/>
      <c r="AD558" s="225"/>
      <c r="AE558" s="225"/>
      <c r="AF558" s="225"/>
      <c r="AG558" s="220"/>
      <c r="AH558" s="220"/>
      <c r="AI558" s="220"/>
      <c r="AJ558" s="220"/>
      <c r="AK558" s="220"/>
      <c r="AL558" s="220"/>
      <c r="AM558" s="220"/>
      <c r="AN558" s="220"/>
      <c r="AO558" s="220"/>
      <c r="AP558" s="220"/>
      <c r="AQ558" s="224"/>
      <c r="AR558" s="224"/>
      <c r="AS558" s="224"/>
      <c r="AT558" s="224"/>
      <c r="AU558" s="224"/>
      <c r="AV558" s="224"/>
      <c r="AW558" s="224"/>
      <c r="AX558" s="224"/>
      <c r="AY558" s="224"/>
      <c r="AZ558" s="284"/>
      <c r="BA558" s="284"/>
      <c r="BB558" s="284"/>
      <c r="BC558" s="284"/>
      <c r="BD558" s="284"/>
      <c r="BE558" s="284"/>
      <c r="BF558" s="284"/>
      <c r="BG558" s="284"/>
      <c r="BH558" s="284"/>
      <c r="BI558" s="284"/>
      <c r="BJ558" s="284"/>
      <c r="BK558" s="284"/>
    </row>
    <row r="559" ht="14.25" customHeight="1">
      <c r="A559" s="219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5"/>
      <c r="AA559" s="225"/>
      <c r="AB559" s="225"/>
      <c r="AC559" s="225"/>
      <c r="AD559" s="225"/>
      <c r="AE559" s="225"/>
      <c r="AF559" s="225"/>
      <c r="AG559" s="220"/>
      <c r="AH559" s="220"/>
      <c r="AI559" s="220"/>
      <c r="AJ559" s="220"/>
      <c r="AK559" s="220"/>
      <c r="AL559" s="220"/>
      <c r="AM559" s="220"/>
      <c r="AN559" s="220"/>
      <c r="AO559" s="220"/>
      <c r="AP559" s="220"/>
      <c r="AQ559" s="224"/>
      <c r="AR559" s="224"/>
      <c r="AS559" s="224"/>
      <c r="AT559" s="224"/>
      <c r="AU559" s="224"/>
      <c r="AV559" s="224"/>
      <c r="AW559" s="224"/>
      <c r="AX559" s="224"/>
      <c r="AY559" s="224"/>
      <c r="AZ559" s="284"/>
      <c r="BA559" s="284"/>
      <c r="BB559" s="284"/>
      <c r="BC559" s="284"/>
      <c r="BD559" s="284"/>
      <c r="BE559" s="284"/>
      <c r="BF559" s="284"/>
      <c r="BG559" s="284"/>
      <c r="BH559" s="284"/>
      <c r="BI559" s="284"/>
      <c r="BJ559" s="284"/>
      <c r="BK559" s="284"/>
    </row>
    <row r="560" ht="14.25" customHeight="1">
      <c r="A560" s="219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5"/>
      <c r="AA560" s="225"/>
      <c r="AB560" s="225"/>
      <c r="AC560" s="225"/>
      <c r="AD560" s="225"/>
      <c r="AE560" s="225"/>
      <c r="AF560" s="225"/>
      <c r="AG560" s="220"/>
      <c r="AH560" s="220"/>
      <c r="AI560" s="220"/>
      <c r="AJ560" s="220"/>
      <c r="AK560" s="220"/>
      <c r="AL560" s="220"/>
      <c r="AM560" s="220"/>
      <c r="AN560" s="220"/>
      <c r="AO560" s="220"/>
      <c r="AP560" s="220"/>
      <c r="AQ560" s="224"/>
      <c r="AR560" s="224"/>
      <c r="AS560" s="224"/>
      <c r="AT560" s="224"/>
      <c r="AU560" s="224"/>
      <c r="AV560" s="224"/>
      <c r="AW560" s="224"/>
      <c r="AX560" s="224"/>
      <c r="AY560" s="224"/>
      <c r="AZ560" s="284"/>
      <c r="BA560" s="284"/>
      <c r="BB560" s="284"/>
      <c r="BC560" s="284"/>
      <c r="BD560" s="284"/>
      <c r="BE560" s="284"/>
      <c r="BF560" s="284"/>
      <c r="BG560" s="284"/>
      <c r="BH560" s="284"/>
      <c r="BI560" s="284"/>
      <c r="BJ560" s="284"/>
      <c r="BK560" s="284"/>
    </row>
    <row r="561" ht="14.25" customHeight="1">
      <c r="A561" s="219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5"/>
      <c r="AA561" s="225"/>
      <c r="AB561" s="225"/>
      <c r="AC561" s="225"/>
      <c r="AD561" s="225"/>
      <c r="AE561" s="225"/>
      <c r="AF561" s="225"/>
      <c r="AG561" s="220"/>
      <c r="AH561" s="220"/>
      <c r="AI561" s="220"/>
      <c r="AJ561" s="220"/>
      <c r="AK561" s="220"/>
      <c r="AL561" s="220"/>
      <c r="AM561" s="220"/>
      <c r="AN561" s="220"/>
      <c r="AO561" s="220"/>
      <c r="AP561" s="220"/>
      <c r="AQ561" s="224"/>
      <c r="AR561" s="224"/>
      <c r="AS561" s="224"/>
      <c r="AT561" s="224"/>
      <c r="AU561" s="224"/>
      <c r="AV561" s="224"/>
      <c r="AW561" s="224"/>
      <c r="AX561" s="224"/>
      <c r="AY561" s="224"/>
      <c r="AZ561" s="284"/>
      <c r="BA561" s="284"/>
      <c r="BB561" s="284"/>
      <c r="BC561" s="284"/>
      <c r="BD561" s="284"/>
      <c r="BE561" s="284"/>
      <c r="BF561" s="284"/>
      <c r="BG561" s="284"/>
      <c r="BH561" s="284"/>
      <c r="BI561" s="284"/>
      <c r="BJ561" s="284"/>
      <c r="BK561" s="284"/>
    </row>
    <row r="562" ht="14.25" customHeight="1">
      <c r="A562" s="219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5"/>
      <c r="AA562" s="225"/>
      <c r="AB562" s="225"/>
      <c r="AC562" s="225"/>
      <c r="AD562" s="225"/>
      <c r="AE562" s="225"/>
      <c r="AF562" s="225"/>
      <c r="AG562" s="220"/>
      <c r="AH562" s="220"/>
      <c r="AI562" s="220"/>
      <c r="AJ562" s="220"/>
      <c r="AK562" s="220"/>
      <c r="AL562" s="220"/>
      <c r="AM562" s="220"/>
      <c r="AN562" s="220"/>
      <c r="AO562" s="220"/>
      <c r="AP562" s="220"/>
      <c r="AQ562" s="224"/>
      <c r="AR562" s="224"/>
      <c r="AS562" s="224"/>
      <c r="AT562" s="224"/>
      <c r="AU562" s="224"/>
      <c r="AV562" s="224"/>
      <c r="AW562" s="224"/>
      <c r="AX562" s="224"/>
      <c r="AY562" s="224"/>
      <c r="AZ562" s="284"/>
      <c r="BA562" s="284"/>
      <c r="BB562" s="284"/>
      <c r="BC562" s="284"/>
      <c r="BD562" s="284"/>
      <c r="BE562" s="284"/>
      <c r="BF562" s="284"/>
      <c r="BG562" s="284"/>
      <c r="BH562" s="284"/>
      <c r="BI562" s="284"/>
      <c r="BJ562" s="284"/>
      <c r="BK562" s="284"/>
    </row>
    <row r="563" ht="14.25" customHeight="1">
      <c r="A563" s="219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5"/>
      <c r="AA563" s="225"/>
      <c r="AB563" s="225"/>
      <c r="AC563" s="225"/>
      <c r="AD563" s="225"/>
      <c r="AE563" s="225"/>
      <c r="AF563" s="225"/>
      <c r="AG563" s="220"/>
      <c r="AH563" s="220"/>
      <c r="AI563" s="220"/>
      <c r="AJ563" s="220"/>
      <c r="AK563" s="220"/>
      <c r="AL563" s="220"/>
      <c r="AM563" s="220"/>
      <c r="AN563" s="220"/>
      <c r="AO563" s="220"/>
      <c r="AP563" s="220"/>
      <c r="AQ563" s="224"/>
      <c r="AR563" s="224"/>
      <c r="AS563" s="224"/>
      <c r="AT563" s="224"/>
      <c r="AU563" s="224"/>
      <c r="AV563" s="224"/>
      <c r="AW563" s="224"/>
      <c r="AX563" s="224"/>
      <c r="AY563" s="224"/>
      <c r="AZ563" s="284"/>
      <c r="BA563" s="284"/>
      <c r="BB563" s="284"/>
      <c r="BC563" s="284"/>
      <c r="BD563" s="284"/>
      <c r="BE563" s="284"/>
      <c r="BF563" s="284"/>
      <c r="BG563" s="284"/>
      <c r="BH563" s="284"/>
      <c r="BI563" s="284"/>
      <c r="BJ563" s="284"/>
      <c r="BK563" s="284"/>
    </row>
    <row r="564" ht="14.25" customHeight="1">
      <c r="A564" s="219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5"/>
      <c r="AA564" s="225"/>
      <c r="AB564" s="225"/>
      <c r="AC564" s="225"/>
      <c r="AD564" s="225"/>
      <c r="AE564" s="225"/>
      <c r="AF564" s="225"/>
      <c r="AG564" s="220"/>
      <c r="AH564" s="220"/>
      <c r="AI564" s="220"/>
      <c r="AJ564" s="220"/>
      <c r="AK564" s="220"/>
      <c r="AL564" s="220"/>
      <c r="AM564" s="220"/>
      <c r="AN564" s="220"/>
      <c r="AO564" s="220"/>
      <c r="AP564" s="220"/>
      <c r="AQ564" s="224"/>
      <c r="AR564" s="224"/>
      <c r="AS564" s="224"/>
      <c r="AT564" s="224"/>
      <c r="AU564" s="224"/>
      <c r="AV564" s="224"/>
      <c r="AW564" s="224"/>
      <c r="AX564" s="224"/>
      <c r="AY564" s="224"/>
      <c r="AZ564" s="284"/>
      <c r="BA564" s="284"/>
      <c r="BB564" s="284"/>
      <c r="BC564" s="284"/>
      <c r="BD564" s="284"/>
      <c r="BE564" s="284"/>
      <c r="BF564" s="284"/>
      <c r="BG564" s="284"/>
      <c r="BH564" s="284"/>
      <c r="BI564" s="284"/>
      <c r="BJ564" s="284"/>
      <c r="BK564" s="284"/>
    </row>
    <row r="565" ht="14.25" customHeight="1">
      <c r="A565" s="219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5"/>
      <c r="AA565" s="225"/>
      <c r="AB565" s="225"/>
      <c r="AC565" s="225"/>
      <c r="AD565" s="225"/>
      <c r="AE565" s="225"/>
      <c r="AF565" s="225"/>
      <c r="AG565" s="220"/>
      <c r="AH565" s="220"/>
      <c r="AI565" s="220"/>
      <c r="AJ565" s="220"/>
      <c r="AK565" s="220"/>
      <c r="AL565" s="220"/>
      <c r="AM565" s="220"/>
      <c r="AN565" s="220"/>
      <c r="AO565" s="220"/>
      <c r="AP565" s="220"/>
      <c r="AQ565" s="224"/>
      <c r="AR565" s="224"/>
      <c r="AS565" s="224"/>
      <c r="AT565" s="224"/>
      <c r="AU565" s="224"/>
      <c r="AV565" s="224"/>
      <c r="AW565" s="224"/>
      <c r="AX565" s="224"/>
      <c r="AY565" s="224"/>
      <c r="AZ565" s="284"/>
      <c r="BA565" s="284"/>
      <c r="BB565" s="284"/>
      <c r="BC565" s="284"/>
      <c r="BD565" s="284"/>
      <c r="BE565" s="284"/>
      <c r="BF565" s="284"/>
      <c r="BG565" s="284"/>
      <c r="BH565" s="284"/>
      <c r="BI565" s="284"/>
      <c r="BJ565" s="284"/>
      <c r="BK565" s="284"/>
    </row>
    <row r="566" ht="14.25" customHeight="1">
      <c r="A566" s="219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5"/>
      <c r="AA566" s="225"/>
      <c r="AB566" s="225"/>
      <c r="AC566" s="225"/>
      <c r="AD566" s="225"/>
      <c r="AE566" s="225"/>
      <c r="AF566" s="225"/>
      <c r="AG566" s="220"/>
      <c r="AH566" s="220"/>
      <c r="AI566" s="220"/>
      <c r="AJ566" s="220"/>
      <c r="AK566" s="220"/>
      <c r="AL566" s="220"/>
      <c r="AM566" s="220"/>
      <c r="AN566" s="220"/>
      <c r="AO566" s="220"/>
      <c r="AP566" s="220"/>
      <c r="AQ566" s="224"/>
      <c r="AR566" s="224"/>
      <c r="AS566" s="224"/>
      <c r="AT566" s="224"/>
      <c r="AU566" s="224"/>
      <c r="AV566" s="224"/>
      <c r="AW566" s="224"/>
      <c r="AX566" s="224"/>
      <c r="AY566" s="224"/>
      <c r="AZ566" s="284"/>
      <c r="BA566" s="284"/>
      <c r="BB566" s="284"/>
      <c r="BC566" s="284"/>
      <c r="BD566" s="284"/>
      <c r="BE566" s="284"/>
      <c r="BF566" s="284"/>
      <c r="BG566" s="284"/>
      <c r="BH566" s="284"/>
      <c r="BI566" s="284"/>
      <c r="BJ566" s="284"/>
      <c r="BK566" s="284"/>
    </row>
    <row r="567" ht="14.25" customHeight="1">
      <c r="A567" s="219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5"/>
      <c r="AA567" s="225"/>
      <c r="AB567" s="225"/>
      <c r="AC567" s="225"/>
      <c r="AD567" s="225"/>
      <c r="AE567" s="225"/>
      <c r="AF567" s="225"/>
      <c r="AG567" s="220"/>
      <c r="AH567" s="220"/>
      <c r="AI567" s="220"/>
      <c r="AJ567" s="220"/>
      <c r="AK567" s="220"/>
      <c r="AL567" s="220"/>
      <c r="AM567" s="220"/>
      <c r="AN567" s="220"/>
      <c r="AO567" s="220"/>
      <c r="AP567" s="220"/>
      <c r="AQ567" s="224"/>
      <c r="AR567" s="224"/>
      <c r="AS567" s="224"/>
      <c r="AT567" s="224"/>
      <c r="AU567" s="224"/>
      <c r="AV567" s="224"/>
      <c r="AW567" s="224"/>
      <c r="AX567" s="224"/>
      <c r="AY567" s="224"/>
      <c r="AZ567" s="284"/>
      <c r="BA567" s="284"/>
      <c r="BB567" s="284"/>
      <c r="BC567" s="284"/>
      <c r="BD567" s="284"/>
      <c r="BE567" s="284"/>
      <c r="BF567" s="284"/>
      <c r="BG567" s="284"/>
      <c r="BH567" s="284"/>
      <c r="BI567" s="284"/>
      <c r="BJ567" s="284"/>
      <c r="BK567" s="284"/>
    </row>
    <row r="568" ht="14.25" customHeight="1">
      <c r="A568" s="219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5"/>
      <c r="AA568" s="225"/>
      <c r="AB568" s="225"/>
      <c r="AC568" s="225"/>
      <c r="AD568" s="225"/>
      <c r="AE568" s="225"/>
      <c r="AF568" s="225"/>
      <c r="AG568" s="220"/>
      <c r="AH568" s="220"/>
      <c r="AI568" s="220"/>
      <c r="AJ568" s="220"/>
      <c r="AK568" s="220"/>
      <c r="AL568" s="220"/>
      <c r="AM568" s="220"/>
      <c r="AN568" s="220"/>
      <c r="AO568" s="220"/>
      <c r="AP568" s="220"/>
      <c r="AQ568" s="224"/>
      <c r="AR568" s="224"/>
      <c r="AS568" s="224"/>
      <c r="AT568" s="224"/>
      <c r="AU568" s="224"/>
      <c r="AV568" s="224"/>
      <c r="AW568" s="224"/>
      <c r="AX568" s="224"/>
      <c r="AY568" s="224"/>
      <c r="AZ568" s="284"/>
      <c r="BA568" s="284"/>
      <c r="BB568" s="284"/>
      <c r="BC568" s="284"/>
      <c r="BD568" s="284"/>
      <c r="BE568" s="284"/>
      <c r="BF568" s="284"/>
      <c r="BG568" s="284"/>
      <c r="BH568" s="284"/>
      <c r="BI568" s="284"/>
      <c r="BJ568" s="284"/>
      <c r="BK568" s="284"/>
    </row>
    <row r="569" ht="14.25" customHeight="1">
      <c r="A569" s="219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5"/>
      <c r="AA569" s="225"/>
      <c r="AB569" s="225"/>
      <c r="AC569" s="225"/>
      <c r="AD569" s="225"/>
      <c r="AE569" s="225"/>
      <c r="AF569" s="225"/>
      <c r="AG569" s="220"/>
      <c r="AH569" s="220"/>
      <c r="AI569" s="220"/>
      <c r="AJ569" s="220"/>
      <c r="AK569" s="220"/>
      <c r="AL569" s="220"/>
      <c r="AM569" s="220"/>
      <c r="AN569" s="220"/>
      <c r="AO569" s="220"/>
      <c r="AP569" s="220"/>
      <c r="AQ569" s="224"/>
      <c r="AR569" s="224"/>
      <c r="AS569" s="224"/>
      <c r="AT569" s="224"/>
      <c r="AU569" s="224"/>
      <c r="AV569" s="224"/>
      <c r="AW569" s="224"/>
      <c r="AX569" s="224"/>
      <c r="AY569" s="224"/>
      <c r="AZ569" s="284"/>
      <c r="BA569" s="284"/>
      <c r="BB569" s="284"/>
      <c r="BC569" s="284"/>
      <c r="BD569" s="284"/>
      <c r="BE569" s="284"/>
      <c r="BF569" s="284"/>
      <c r="BG569" s="284"/>
      <c r="BH569" s="284"/>
      <c r="BI569" s="284"/>
      <c r="BJ569" s="284"/>
      <c r="BK569" s="284"/>
    </row>
    <row r="570" ht="14.25" customHeight="1">
      <c r="A570" s="219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5"/>
      <c r="AA570" s="225"/>
      <c r="AB570" s="225"/>
      <c r="AC570" s="225"/>
      <c r="AD570" s="225"/>
      <c r="AE570" s="225"/>
      <c r="AF570" s="225"/>
      <c r="AG570" s="220"/>
      <c r="AH570" s="220"/>
      <c r="AI570" s="220"/>
      <c r="AJ570" s="220"/>
      <c r="AK570" s="220"/>
      <c r="AL570" s="220"/>
      <c r="AM570" s="220"/>
      <c r="AN570" s="220"/>
      <c r="AO570" s="220"/>
      <c r="AP570" s="220"/>
      <c r="AQ570" s="224"/>
      <c r="AR570" s="224"/>
      <c r="AS570" s="224"/>
      <c r="AT570" s="224"/>
      <c r="AU570" s="224"/>
      <c r="AV570" s="224"/>
      <c r="AW570" s="224"/>
      <c r="AX570" s="224"/>
      <c r="AY570" s="224"/>
      <c r="AZ570" s="284"/>
      <c r="BA570" s="284"/>
      <c r="BB570" s="284"/>
      <c r="BC570" s="284"/>
      <c r="BD570" s="284"/>
      <c r="BE570" s="284"/>
      <c r="BF570" s="284"/>
      <c r="BG570" s="284"/>
      <c r="BH570" s="284"/>
      <c r="BI570" s="284"/>
      <c r="BJ570" s="284"/>
      <c r="BK570" s="284"/>
    </row>
    <row r="571" ht="14.25" customHeight="1">
      <c r="A571" s="219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5"/>
      <c r="AA571" s="225"/>
      <c r="AB571" s="225"/>
      <c r="AC571" s="225"/>
      <c r="AD571" s="225"/>
      <c r="AE571" s="225"/>
      <c r="AF571" s="225"/>
      <c r="AG571" s="220"/>
      <c r="AH571" s="220"/>
      <c r="AI571" s="220"/>
      <c r="AJ571" s="220"/>
      <c r="AK571" s="220"/>
      <c r="AL571" s="220"/>
      <c r="AM571" s="220"/>
      <c r="AN571" s="220"/>
      <c r="AO571" s="220"/>
      <c r="AP571" s="220"/>
      <c r="AQ571" s="224"/>
      <c r="AR571" s="224"/>
      <c r="AS571" s="224"/>
      <c r="AT571" s="224"/>
      <c r="AU571" s="224"/>
      <c r="AV571" s="224"/>
      <c r="AW571" s="224"/>
      <c r="AX571" s="224"/>
      <c r="AY571" s="224"/>
      <c r="AZ571" s="284"/>
      <c r="BA571" s="284"/>
      <c r="BB571" s="284"/>
      <c r="BC571" s="284"/>
      <c r="BD571" s="284"/>
      <c r="BE571" s="284"/>
      <c r="BF571" s="284"/>
      <c r="BG571" s="284"/>
      <c r="BH571" s="284"/>
      <c r="BI571" s="284"/>
      <c r="BJ571" s="284"/>
      <c r="BK571" s="284"/>
    </row>
    <row r="572" ht="14.25" customHeight="1">
      <c r="A572" s="219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5"/>
      <c r="AA572" s="225"/>
      <c r="AB572" s="225"/>
      <c r="AC572" s="225"/>
      <c r="AD572" s="225"/>
      <c r="AE572" s="225"/>
      <c r="AF572" s="225"/>
      <c r="AG572" s="220"/>
      <c r="AH572" s="220"/>
      <c r="AI572" s="220"/>
      <c r="AJ572" s="220"/>
      <c r="AK572" s="220"/>
      <c r="AL572" s="220"/>
      <c r="AM572" s="220"/>
      <c r="AN572" s="220"/>
      <c r="AO572" s="220"/>
      <c r="AP572" s="220"/>
      <c r="AQ572" s="224"/>
      <c r="AR572" s="224"/>
      <c r="AS572" s="224"/>
      <c r="AT572" s="224"/>
      <c r="AU572" s="224"/>
      <c r="AV572" s="224"/>
      <c r="AW572" s="224"/>
      <c r="AX572" s="224"/>
      <c r="AY572" s="224"/>
      <c r="AZ572" s="284"/>
      <c r="BA572" s="284"/>
      <c r="BB572" s="284"/>
      <c r="BC572" s="284"/>
      <c r="BD572" s="284"/>
      <c r="BE572" s="284"/>
      <c r="BF572" s="284"/>
      <c r="BG572" s="284"/>
      <c r="BH572" s="284"/>
      <c r="BI572" s="284"/>
      <c r="BJ572" s="284"/>
      <c r="BK572" s="284"/>
    </row>
    <row r="573" ht="14.25" customHeight="1">
      <c r="A573" s="219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5"/>
      <c r="AA573" s="225"/>
      <c r="AB573" s="225"/>
      <c r="AC573" s="225"/>
      <c r="AD573" s="225"/>
      <c r="AE573" s="225"/>
      <c r="AF573" s="225"/>
      <c r="AG573" s="220"/>
      <c r="AH573" s="220"/>
      <c r="AI573" s="220"/>
      <c r="AJ573" s="220"/>
      <c r="AK573" s="220"/>
      <c r="AL573" s="220"/>
      <c r="AM573" s="220"/>
      <c r="AN573" s="220"/>
      <c r="AO573" s="220"/>
      <c r="AP573" s="220"/>
      <c r="AQ573" s="224"/>
      <c r="AR573" s="224"/>
      <c r="AS573" s="224"/>
      <c r="AT573" s="224"/>
      <c r="AU573" s="224"/>
      <c r="AV573" s="224"/>
      <c r="AW573" s="224"/>
      <c r="AX573" s="224"/>
      <c r="AY573" s="224"/>
      <c r="AZ573" s="284"/>
      <c r="BA573" s="284"/>
      <c r="BB573" s="284"/>
      <c r="BC573" s="284"/>
      <c r="BD573" s="284"/>
      <c r="BE573" s="284"/>
      <c r="BF573" s="284"/>
      <c r="BG573" s="284"/>
      <c r="BH573" s="284"/>
      <c r="BI573" s="284"/>
      <c r="BJ573" s="284"/>
      <c r="BK573" s="284"/>
    </row>
    <row r="574" ht="14.25" customHeight="1">
      <c r="A574" s="219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5"/>
      <c r="AA574" s="225"/>
      <c r="AB574" s="225"/>
      <c r="AC574" s="225"/>
      <c r="AD574" s="225"/>
      <c r="AE574" s="225"/>
      <c r="AF574" s="225"/>
      <c r="AG574" s="220"/>
      <c r="AH574" s="220"/>
      <c r="AI574" s="220"/>
      <c r="AJ574" s="220"/>
      <c r="AK574" s="220"/>
      <c r="AL574" s="220"/>
      <c r="AM574" s="220"/>
      <c r="AN574" s="220"/>
      <c r="AO574" s="220"/>
      <c r="AP574" s="220"/>
      <c r="AQ574" s="224"/>
      <c r="AR574" s="224"/>
      <c r="AS574" s="224"/>
      <c r="AT574" s="224"/>
      <c r="AU574" s="224"/>
      <c r="AV574" s="224"/>
      <c r="AW574" s="224"/>
      <c r="AX574" s="224"/>
      <c r="AY574" s="224"/>
      <c r="AZ574" s="284"/>
      <c r="BA574" s="284"/>
      <c r="BB574" s="284"/>
      <c r="BC574" s="284"/>
      <c r="BD574" s="284"/>
      <c r="BE574" s="284"/>
      <c r="BF574" s="284"/>
      <c r="BG574" s="284"/>
      <c r="BH574" s="284"/>
      <c r="BI574" s="284"/>
      <c r="BJ574" s="284"/>
      <c r="BK574" s="284"/>
    </row>
    <row r="575" ht="14.25" customHeight="1">
      <c r="A575" s="219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5"/>
      <c r="AA575" s="225"/>
      <c r="AB575" s="225"/>
      <c r="AC575" s="225"/>
      <c r="AD575" s="225"/>
      <c r="AE575" s="225"/>
      <c r="AF575" s="225"/>
      <c r="AG575" s="220"/>
      <c r="AH575" s="220"/>
      <c r="AI575" s="220"/>
      <c r="AJ575" s="220"/>
      <c r="AK575" s="220"/>
      <c r="AL575" s="220"/>
      <c r="AM575" s="220"/>
      <c r="AN575" s="220"/>
      <c r="AO575" s="220"/>
      <c r="AP575" s="220"/>
      <c r="AQ575" s="224"/>
      <c r="AR575" s="224"/>
      <c r="AS575" s="224"/>
      <c r="AT575" s="224"/>
      <c r="AU575" s="224"/>
      <c r="AV575" s="224"/>
      <c r="AW575" s="224"/>
      <c r="AX575" s="224"/>
      <c r="AY575" s="224"/>
      <c r="AZ575" s="284"/>
      <c r="BA575" s="284"/>
      <c r="BB575" s="284"/>
      <c r="BC575" s="284"/>
      <c r="BD575" s="284"/>
      <c r="BE575" s="284"/>
      <c r="BF575" s="284"/>
      <c r="BG575" s="284"/>
      <c r="BH575" s="284"/>
      <c r="BI575" s="284"/>
      <c r="BJ575" s="284"/>
      <c r="BK575" s="284"/>
    </row>
    <row r="576" ht="14.25" customHeight="1">
      <c r="A576" s="219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5"/>
      <c r="AA576" s="225"/>
      <c r="AB576" s="225"/>
      <c r="AC576" s="225"/>
      <c r="AD576" s="225"/>
      <c r="AE576" s="225"/>
      <c r="AF576" s="225"/>
      <c r="AG576" s="220"/>
      <c r="AH576" s="220"/>
      <c r="AI576" s="220"/>
      <c r="AJ576" s="220"/>
      <c r="AK576" s="220"/>
      <c r="AL576" s="220"/>
      <c r="AM576" s="220"/>
      <c r="AN576" s="220"/>
      <c r="AO576" s="220"/>
      <c r="AP576" s="220"/>
      <c r="AQ576" s="224"/>
      <c r="AR576" s="224"/>
      <c r="AS576" s="224"/>
      <c r="AT576" s="224"/>
      <c r="AU576" s="224"/>
      <c r="AV576" s="224"/>
      <c r="AW576" s="224"/>
      <c r="AX576" s="224"/>
      <c r="AY576" s="224"/>
      <c r="AZ576" s="284"/>
      <c r="BA576" s="284"/>
      <c r="BB576" s="284"/>
      <c r="BC576" s="284"/>
      <c r="BD576" s="284"/>
      <c r="BE576" s="284"/>
      <c r="BF576" s="284"/>
      <c r="BG576" s="284"/>
      <c r="BH576" s="284"/>
      <c r="BI576" s="284"/>
      <c r="BJ576" s="284"/>
      <c r="BK576" s="284"/>
    </row>
    <row r="577" ht="14.25" customHeight="1">
      <c r="A577" s="219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5"/>
      <c r="AA577" s="225"/>
      <c r="AB577" s="225"/>
      <c r="AC577" s="225"/>
      <c r="AD577" s="225"/>
      <c r="AE577" s="225"/>
      <c r="AF577" s="225"/>
      <c r="AG577" s="220"/>
      <c r="AH577" s="220"/>
      <c r="AI577" s="220"/>
      <c r="AJ577" s="220"/>
      <c r="AK577" s="220"/>
      <c r="AL577" s="220"/>
      <c r="AM577" s="220"/>
      <c r="AN577" s="220"/>
      <c r="AO577" s="220"/>
      <c r="AP577" s="220"/>
      <c r="AQ577" s="224"/>
      <c r="AR577" s="224"/>
      <c r="AS577" s="224"/>
      <c r="AT577" s="224"/>
      <c r="AU577" s="224"/>
      <c r="AV577" s="224"/>
      <c r="AW577" s="224"/>
      <c r="AX577" s="224"/>
      <c r="AY577" s="224"/>
      <c r="AZ577" s="284"/>
      <c r="BA577" s="284"/>
      <c r="BB577" s="284"/>
      <c r="BC577" s="284"/>
      <c r="BD577" s="284"/>
      <c r="BE577" s="284"/>
      <c r="BF577" s="284"/>
      <c r="BG577" s="284"/>
      <c r="BH577" s="284"/>
      <c r="BI577" s="284"/>
      <c r="BJ577" s="284"/>
      <c r="BK577" s="284"/>
    </row>
    <row r="578" ht="14.25" customHeight="1">
      <c r="A578" s="219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5"/>
      <c r="AA578" s="225"/>
      <c r="AB578" s="225"/>
      <c r="AC578" s="225"/>
      <c r="AD578" s="225"/>
      <c r="AE578" s="225"/>
      <c r="AF578" s="225"/>
      <c r="AG578" s="220"/>
      <c r="AH578" s="220"/>
      <c r="AI578" s="220"/>
      <c r="AJ578" s="220"/>
      <c r="AK578" s="220"/>
      <c r="AL578" s="220"/>
      <c r="AM578" s="220"/>
      <c r="AN578" s="220"/>
      <c r="AO578" s="220"/>
      <c r="AP578" s="220"/>
      <c r="AQ578" s="224"/>
      <c r="AR578" s="224"/>
      <c r="AS578" s="224"/>
      <c r="AT578" s="224"/>
      <c r="AU578" s="224"/>
      <c r="AV578" s="224"/>
      <c r="AW578" s="224"/>
      <c r="AX578" s="224"/>
      <c r="AY578" s="224"/>
      <c r="AZ578" s="284"/>
      <c r="BA578" s="284"/>
      <c r="BB578" s="284"/>
      <c r="BC578" s="284"/>
      <c r="BD578" s="284"/>
      <c r="BE578" s="284"/>
      <c r="BF578" s="284"/>
      <c r="BG578" s="284"/>
      <c r="BH578" s="284"/>
      <c r="BI578" s="284"/>
      <c r="BJ578" s="284"/>
      <c r="BK578" s="284"/>
    </row>
    <row r="579" ht="14.25" customHeight="1">
      <c r="A579" s="219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5"/>
      <c r="AA579" s="225"/>
      <c r="AB579" s="225"/>
      <c r="AC579" s="225"/>
      <c r="AD579" s="225"/>
      <c r="AE579" s="225"/>
      <c r="AF579" s="225"/>
      <c r="AG579" s="220"/>
      <c r="AH579" s="220"/>
      <c r="AI579" s="220"/>
      <c r="AJ579" s="220"/>
      <c r="AK579" s="220"/>
      <c r="AL579" s="220"/>
      <c r="AM579" s="220"/>
      <c r="AN579" s="220"/>
      <c r="AO579" s="220"/>
      <c r="AP579" s="220"/>
      <c r="AQ579" s="224"/>
      <c r="AR579" s="224"/>
      <c r="AS579" s="224"/>
      <c r="AT579" s="224"/>
      <c r="AU579" s="224"/>
      <c r="AV579" s="224"/>
      <c r="AW579" s="224"/>
      <c r="AX579" s="224"/>
      <c r="AY579" s="224"/>
      <c r="AZ579" s="284"/>
      <c r="BA579" s="284"/>
      <c r="BB579" s="284"/>
      <c r="BC579" s="284"/>
      <c r="BD579" s="284"/>
      <c r="BE579" s="284"/>
      <c r="BF579" s="284"/>
      <c r="BG579" s="284"/>
      <c r="BH579" s="284"/>
      <c r="BI579" s="284"/>
      <c r="BJ579" s="284"/>
      <c r="BK579" s="284"/>
    </row>
    <row r="580" ht="14.25" customHeight="1">
      <c r="A580" s="219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5"/>
      <c r="AA580" s="225"/>
      <c r="AB580" s="225"/>
      <c r="AC580" s="225"/>
      <c r="AD580" s="225"/>
      <c r="AE580" s="225"/>
      <c r="AF580" s="225"/>
      <c r="AG580" s="220"/>
      <c r="AH580" s="220"/>
      <c r="AI580" s="220"/>
      <c r="AJ580" s="220"/>
      <c r="AK580" s="220"/>
      <c r="AL580" s="220"/>
      <c r="AM580" s="220"/>
      <c r="AN580" s="220"/>
      <c r="AO580" s="220"/>
      <c r="AP580" s="220"/>
      <c r="AQ580" s="224"/>
      <c r="AR580" s="224"/>
      <c r="AS580" s="224"/>
      <c r="AT580" s="224"/>
      <c r="AU580" s="224"/>
      <c r="AV580" s="224"/>
      <c r="AW580" s="224"/>
      <c r="AX580" s="224"/>
      <c r="AY580" s="224"/>
      <c r="AZ580" s="284"/>
      <c r="BA580" s="284"/>
      <c r="BB580" s="284"/>
      <c r="BC580" s="284"/>
      <c r="BD580" s="284"/>
      <c r="BE580" s="284"/>
      <c r="BF580" s="284"/>
      <c r="BG580" s="284"/>
      <c r="BH580" s="284"/>
      <c r="BI580" s="284"/>
      <c r="BJ580" s="284"/>
      <c r="BK580" s="284"/>
    </row>
    <row r="581" ht="14.25" customHeight="1">
      <c r="A581" s="219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5"/>
      <c r="AA581" s="225"/>
      <c r="AB581" s="225"/>
      <c r="AC581" s="225"/>
      <c r="AD581" s="225"/>
      <c r="AE581" s="225"/>
      <c r="AF581" s="225"/>
      <c r="AG581" s="220"/>
      <c r="AH581" s="220"/>
      <c r="AI581" s="220"/>
      <c r="AJ581" s="220"/>
      <c r="AK581" s="220"/>
      <c r="AL581" s="220"/>
      <c r="AM581" s="220"/>
      <c r="AN581" s="220"/>
      <c r="AO581" s="220"/>
      <c r="AP581" s="220"/>
      <c r="AQ581" s="224"/>
      <c r="AR581" s="224"/>
      <c r="AS581" s="224"/>
      <c r="AT581" s="224"/>
      <c r="AU581" s="224"/>
      <c r="AV581" s="224"/>
      <c r="AW581" s="224"/>
      <c r="AX581" s="224"/>
      <c r="AY581" s="224"/>
      <c r="AZ581" s="284"/>
      <c r="BA581" s="284"/>
      <c r="BB581" s="284"/>
      <c r="BC581" s="284"/>
      <c r="BD581" s="284"/>
      <c r="BE581" s="284"/>
      <c r="BF581" s="284"/>
      <c r="BG581" s="284"/>
      <c r="BH581" s="284"/>
      <c r="BI581" s="284"/>
      <c r="BJ581" s="284"/>
      <c r="BK581" s="284"/>
    </row>
    <row r="582" ht="14.25" customHeight="1">
      <c r="A582" s="219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5"/>
      <c r="AA582" s="225"/>
      <c r="AB582" s="225"/>
      <c r="AC582" s="225"/>
      <c r="AD582" s="225"/>
      <c r="AE582" s="225"/>
      <c r="AF582" s="225"/>
      <c r="AG582" s="220"/>
      <c r="AH582" s="220"/>
      <c r="AI582" s="220"/>
      <c r="AJ582" s="220"/>
      <c r="AK582" s="220"/>
      <c r="AL582" s="220"/>
      <c r="AM582" s="220"/>
      <c r="AN582" s="220"/>
      <c r="AO582" s="220"/>
      <c r="AP582" s="220"/>
      <c r="AQ582" s="224"/>
      <c r="AR582" s="224"/>
      <c r="AS582" s="224"/>
      <c r="AT582" s="224"/>
      <c r="AU582" s="224"/>
      <c r="AV582" s="224"/>
      <c r="AW582" s="224"/>
      <c r="AX582" s="224"/>
      <c r="AY582" s="224"/>
      <c r="AZ582" s="284"/>
      <c r="BA582" s="284"/>
      <c r="BB582" s="284"/>
      <c r="BC582" s="284"/>
      <c r="BD582" s="284"/>
      <c r="BE582" s="284"/>
      <c r="BF582" s="284"/>
      <c r="BG582" s="284"/>
      <c r="BH582" s="284"/>
      <c r="BI582" s="284"/>
      <c r="BJ582" s="284"/>
      <c r="BK582" s="284"/>
    </row>
    <row r="583" ht="14.25" customHeight="1">
      <c r="A583" s="219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5"/>
      <c r="AA583" s="225"/>
      <c r="AB583" s="225"/>
      <c r="AC583" s="225"/>
      <c r="AD583" s="225"/>
      <c r="AE583" s="225"/>
      <c r="AF583" s="225"/>
      <c r="AG583" s="220"/>
      <c r="AH583" s="220"/>
      <c r="AI583" s="220"/>
      <c r="AJ583" s="220"/>
      <c r="AK583" s="220"/>
      <c r="AL583" s="220"/>
      <c r="AM583" s="220"/>
      <c r="AN583" s="220"/>
      <c r="AO583" s="220"/>
      <c r="AP583" s="220"/>
      <c r="AQ583" s="224"/>
      <c r="AR583" s="224"/>
      <c r="AS583" s="224"/>
      <c r="AT583" s="224"/>
      <c r="AU583" s="224"/>
      <c r="AV583" s="224"/>
      <c r="AW583" s="224"/>
      <c r="AX583" s="224"/>
      <c r="AY583" s="224"/>
      <c r="AZ583" s="284"/>
      <c r="BA583" s="284"/>
      <c r="BB583" s="284"/>
      <c r="BC583" s="284"/>
      <c r="BD583" s="284"/>
      <c r="BE583" s="284"/>
      <c r="BF583" s="284"/>
      <c r="BG583" s="284"/>
      <c r="BH583" s="284"/>
      <c r="BI583" s="284"/>
      <c r="BJ583" s="284"/>
      <c r="BK583" s="284"/>
    </row>
    <row r="584" ht="14.25" customHeight="1">
      <c r="A584" s="219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5"/>
      <c r="AA584" s="225"/>
      <c r="AB584" s="225"/>
      <c r="AC584" s="225"/>
      <c r="AD584" s="225"/>
      <c r="AE584" s="225"/>
      <c r="AF584" s="225"/>
      <c r="AG584" s="220"/>
      <c r="AH584" s="220"/>
      <c r="AI584" s="220"/>
      <c r="AJ584" s="220"/>
      <c r="AK584" s="220"/>
      <c r="AL584" s="220"/>
      <c r="AM584" s="220"/>
      <c r="AN584" s="220"/>
      <c r="AO584" s="220"/>
      <c r="AP584" s="220"/>
      <c r="AQ584" s="224"/>
      <c r="AR584" s="224"/>
      <c r="AS584" s="224"/>
      <c r="AT584" s="224"/>
      <c r="AU584" s="224"/>
      <c r="AV584" s="224"/>
      <c r="AW584" s="224"/>
      <c r="AX584" s="224"/>
      <c r="AY584" s="224"/>
      <c r="AZ584" s="284"/>
      <c r="BA584" s="284"/>
      <c r="BB584" s="284"/>
      <c r="BC584" s="284"/>
      <c r="BD584" s="284"/>
      <c r="BE584" s="284"/>
      <c r="BF584" s="284"/>
      <c r="BG584" s="284"/>
      <c r="BH584" s="284"/>
      <c r="BI584" s="284"/>
      <c r="BJ584" s="284"/>
      <c r="BK584" s="284"/>
    </row>
    <row r="585" ht="14.25" customHeight="1">
      <c r="A585" s="219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5"/>
      <c r="AA585" s="225"/>
      <c r="AB585" s="225"/>
      <c r="AC585" s="225"/>
      <c r="AD585" s="225"/>
      <c r="AE585" s="225"/>
      <c r="AF585" s="225"/>
      <c r="AG585" s="220"/>
      <c r="AH585" s="220"/>
      <c r="AI585" s="220"/>
      <c r="AJ585" s="220"/>
      <c r="AK585" s="220"/>
      <c r="AL585" s="220"/>
      <c r="AM585" s="220"/>
      <c r="AN585" s="220"/>
      <c r="AO585" s="220"/>
      <c r="AP585" s="220"/>
      <c r="AQ585" s="224"/>
      <c r="AR585" s="224"/>
      <c r="AS585" s="224"/>
      <c r="AT585" s="224"/>
      <c r="AU585" s="224"/>
      <c r="AV585" s="224"/>
      <c r="AW585" s="224"/>
      <c r="AX585" s="224"/>
      <c r="AY585" s="224"/>
      <c r="AZ585" s="284"/>
      <c r="BA585" s="284"/>
      <c r="BB585" s="284"/>
      <c r="BC585" s="284"/>
      <c r="BD585" s="284"/>
      <c r="BE585" s="284"/>
      <c r="BF585" s="284"/>
      <c r="BG585" s="284"/>
      <c r="BH585" s="284"/>
      <c r="BI585" s="284"/>
      <c r="BJ585" s="284"/>
      <c r="BK585" s="284"/>
    </row>
    <row r="586" ht="14.25" customHeight="1">
      <c r="A586" s="219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5"/>
      <c r="AA586" s="225"/>
      <c r="AB586" s="225"/>
      <c r="AC586" s="225"/>
      <c r="AD586" s="225"/>
      <c r="AE586" s="225"/>
      <c r="AF586" s="225"/>
      <c r="AG586" s="220"/>
      <c r="AH586" s="220"/>
      <c r="AI586" s="220"/>
      <c r="AJ586" s="220"/>
      <c r="AK586" s="220"/>
      <c r="AL586" s="220"/>
      <c r="AM586" s="220"/>
      <c r="AN586" s="220"/>
      <c r="AO586" s="220"/>
      <c r="AP586" s="220"/>
      <c r="AQ586" s="224"/>
      <c r="AR586" s="224"/>
      <c r="AS586" s="224"/>
      <c r="AT586" s="224"/>
      <c r="AU586" s="224"/>
      <c r="AV586" s="224"/>
      <c r="AW586" s="224"/>
      <c r="AX586" s="224"/>
      <c r="AY586" s="224"/>
      <c r="AZ586" s="284"/>
      <c r="BA586" s="284"/>
      <c r="BB586" s="284"/>
      <c r="BC586" s="284"/>
      <c r="BD586" s="284"/>
      <c r="BE586" s="284"/>
      <c r="BF586" s="284"/>
      <c r="BG586" s="284"/>
      <c r="BH586" s="284"/>
      <c r="BI586" s="284"/>
      <c r="BJ586" s="284"/>
      <c r="BK586" s="284"/>
    </row>
    <row r="587" ht="14.25" customHeight="1">
      <c r="A587" s="219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5"/>
      <c r="AA587" s="225"/>
      <c r="AB587" s="225"/>
      <c r="AC587" s="225"/>
      <c r="AD587" s="225"/>
      <c r="AE587" s="225"/>
      <c r="AF587" s="225"/>
      <c r="AG587" s="220"/>
      <c r="AH587" s="220"/>
      <c r="AI587" s="220"/>
      <c r="AJ587" s="220"/>
      <c r="AK587" s="220"/>
      <c r="AL587" s="220"/>
      <c r="AM587" s="220"/>
      <c r="AN587" s="220"/>
      <c r="AO587" s="220"/>
      <c r="AP587" s="220"/>
      <c r="AQ587" s="224"/>
      <c r="AR587" s="224"/>
      <c r="AS587" s="224"/>
      <c r="AT587" s="224"/>
      <c r="AU587" s="224"/>
      <c r="AV587" s="224"/>
      <c r="AW587" s="224"/>
      <c r="AX587" s="224"/>
      <c r="AY587" s="224"/>
      <c r="AZ587" s="284"/>
      <c r="BA587" s="284"/>
      <c r="BB587" s="284"/>
      <c r="BC587" s="284"/>
      <c r="BD587" s="284"/>
      <c r="BE587" s="284"/>
      <c r="BF587" s="284"/>
      <c r="BG587" s="284"/>
      <c r="BH587" s="284"/>
      <c r="BI587" s="284"/>
      <c r="BJ587" s="284"/>
      <c r="BK587" s="284"/>
    </row>
    <row r="588" ht="14.25" customHeight="1">
      <c r="A588" s="219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5"/>
      <c r="AA588" s="225"/>
      <c r="AB588" s="225"/>
      <c r="AC588" s="225"/>
      <c r="AD588" s="225"/>
      <c r="AE588" s="225"/>
      <c r="AF588" s="225"/>
      <c r="AG588" s="220"/>
      <c r="AH588" s="220"/>
      <c r="AI588" s="220"/>
      <c r="AJ588" s="220"/>
      <c r="AK588" s="220"/>
      <c r="AL588" s="220"/>
      <c r="AM588" s="220"/>
      <c r="AN588" s="220"/>
      <c r="AO588" s="220"/>
      <c r="AP588" s="220"/>
      <c r="AQ588" s="224"/>
      <c r="AR588" s="224"/>
      <c r="AS588" s="224"/>
      <c r="AT588" s="224"/>
      <c r="AU588" s="224"/>
      <c r="AV588" s="224"/>
      <c r="AW588" s="224"/>
      <c r="AX588" s="224"/>
      <c r="AY588" s="224"/>
      <c r="AZ588" s="284"/>
      <c r="BA588" s="284"/>
      <c r="BB588" s="284"/>
      <c r="BC588" s="284"/>
      <c r="BD588" s="284"/>
      <c r="BE588" s="284"/>
      <c r="BF588" s="284"/>
      <c r="BG588" s="284"/>
      <c r="BH588" s="284"/>
      <c r="BI588" s="284"/>
      <c r="BJ588" s="284"/>
      <c r="BK588" s="284"/>
    </row>
    <row r="589" ht="14.25" customHeight="1">
      <c r="A589" s="219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5"/>
      <c r="AA589" s="225"/>
      <c r="AB589" s="225"/>
      <c r="AC589" s="225"/>
      <c r="AD589" s="225"/>
      <c r="AE589" s="225"/>
      <c r="AF589" s="225"/>
      <c r="AG589" s="220"/>
      <c r="AH589" s="220"/>
      <c r="AI589" s="220"/>
      <c r="AJ589" s="220"/>
      <c r="AK589" s="220"/>
      <c r="AL589" s="220"/>
      <c r="AM589" s="220"/>
      <c r="AN589" s="220"/>
      <c r="AO589" s="220"/>
      <c r="AP589" s="220"/>
      <c r="AQ589" s="224"/>
      <c r="AR589" s="224"/>
      <c r="AS589" s="224"/>
      <c r="AT589" s="224"/>
      <c r="AU589" s="224"/>
      <c r="AV589" s="224"/>
      <c r="AW589" s="224"/>
      <c r="AX589" s="224"/>
      <c r="AY589" s="224"/>
      <c r="AZ589" s="284"/>
      <c r="BA589" s="284"/>
      <c r="BB589" s="284"/>
      <c r="BC589" s="284"/>
      <c r="BD589" s="284"/>
      <c r="BE589" s="284"/>
      <c r="BF589" s="284"/>
      <c r="BG589" s="284"/>
      <c r="BH589" s="284"/>
      <c r="BI589" s="284"/>
      <c r="BJ589" s="284"/>
      <c r="BK589" s="284"/>
    </row>
    <row r="590" ht="14.25" customHeight="1">
      <c r="A590" s="219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5"/>
      <c r="AA590" s="225"/>
      <c r="AB590" s="225"/>
      <c r="AC590" s="225"/>
      <c r="AD590" s="225"/>
      <c r="AE590" s="225"/>
      <c r="AF590" s="225"/>
      <c r="AG590" s="220"/>
      <c r="AH590" s="220"/>
      <c r="AI590" s="220"/>
      <c r="AJ590" s="220"/>
      <c r="AK590" s="220"/>
      <c r="AL590" s="220"/>
      <c r="AM590" s="220"/>
      <c r="AN590" s="220"/>
      <c r="AO590" s="220"/>
      <c r="AP590" s="220"/>
      <c r="AQ590" s="224"/>
      <c r="AR590" s="224"/>
      <c r="AS590" s="224"/>
      <c r="AT590" s="224"/>
      <c r="AU590" s="224"/>
      <c r="AV590" s="224"/>
      <c r="AW590" s="224"/>
      <c r="AX590" s="224"/>
      <c r="AY590" s="224"/>
      <c r="AZ590" s="284"/>
      <c r="BA590" s="284"/>
      <c r="BB590" s="284"/>
      <c r="BC590" s="284"/>
      <c r="BD590" s="284"/>
      <c r="BE590" s="284"/>
      <c r="BF590" s="284"/>
      <c r="BG590" s="284"/>
      <c r="BH590" s="284"/>
      <c r="BI590" s="284"/>
      <c r="BJ590" s="284"/>
      <c r="BK590" s="284"/>
    </row>
    <row r="591" ht="14.25" customHeight="1">
      <c r="A591" s="219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5"/>
      <c r="AA591" s="225"/>
      <c r="AB591" s="225"/>
      <c r="AC591" s="225"/>
      <c r="AD591" s="225"/>
      <c r="AE591" s="225"/>
      <c r="AF591" s="225"/>
      <c r="AG591" s="220"/>
      <c r="AH591" s="220"/>
      <c r="AI591" s="220"/>
      <c r="AJ591" s="220"/>
      <c r="AK591" s="220"/>
      <c r="AL591" s="220"/>
      <c r="AM591" s="220"/>
      <c r="AN591" s="220"/>
      <c r="AO591" s="220"/>
      <c r="AP591" s="220"/>
      <c r="AQ591" s="224"/>
      <c r="AR591" s="224"/>
      <c r="AS591" s="224"/>
      <c r="AT591" s="224"/>
      <c r="AU591" s="224"/>
      <c r="AV591" s="224"/>
      <c r="AW591" s="224"/>
      <c r="AX591" s="224"/>
      <c r="AY591" s="224"/>
      <c r="AZ591" s="284"/>
      <c r="BA591" s="284"/>
      <c r="BB591" s="284"/>
      <c r="BC591" s="284"/>
      <c r="BD591" s="284"/>
      <c r="BE591" s="284"/>
      <c r="BF591" s="284"/>
      <c r="BG591" s="284"/>
      <c r="BH591" s="284"/>
      <c r="BI591" s="284"/>
      <c r="BJ591" s="284"/>
      <c r="BK591" s="284"/>
    </row>
    <row r="592" ht="14.25" customHeight="1">
      <c r="A592" s="219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5"/>
      <c r="AA592" s="225"/>
      <c r="AB592" s="225"/>
      <c r="AC592" s="225"/>
      <c r="AD592" s="225"/>
      <c r="AE592" s="225"/>
      <c r="AF592" s="225"/>
      <c r="AG592" s="220"/>
      <c r="AH592" s="220"/>
      <c r="AI592" s="220"/>
      <c r="AJ592" s="220"/>
      <c r="AK592" s="220"/>
      <c r="AL592" s="220"/>
      <c r="AM592" s="220"/>
      <c r="AN592" s="220"/>
      <c r="AO592" s="220"/>
      <c r="AP592" s="220"/>
      <c r="AQ592" s="224"/>
      <c r="AR592" s="224"/>
      <c r="AS592" s="224"/>
      <c r="AT592" s="224"/>
      <c r="AU592" s="224"/>
      <c r="AV592" s="224"/>
      <c r="AW592" s="224"/>
      <c r="AX592" s="224"/>
      <c r="AY592" s="224"/>
      <c r="AZ592" s="284"/>
      <c r="BA592" s="284"/>
      <c r="BB592" s="284"/>
      <c r="BC592" s="284"/>
      <c r="BD592" s="284"/>
      <c r="BE592" s="284"/>
      <c r="BF592" s="284"/>
      <c r="BG592" s="284"/>
      <c r="BH592" s="284"/>
      <c r="BI592" s="284"/>
      <c r="BJ592" s="284"/>
      <c r="BK592" s="284"/>
    </row>
    <row r="593" ht="14.25" customHeight="1">
      <c r="A593" s="219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5"/>
      <c r="AA593" s="225"/>
      <c r="AB593" s="225"/>
      <c r="AC593" s="225"/>
      <c r="AD593" s="225"/>
      <c r="AE593" s="225"/>
      <c r="AF593" s="225"/>
      <c r="AG593" s="220"/>
      <c r="AH593" s="220"/>
      <c r="AI593" s="220"/>
      <c r="AJ593" s="220"/>
      <c r="AK593" s="220"/>
      <c r="AL593" s="220"/>
      <c r="AM593" s="220"/>
      <c r="AN593" s="220"/>
      <c r="AO593" s="220"/>
      <c r="AP593" s="220"/>
      <c r="AQ593" s="224"/>
      <c r="AR593" s="224"/>
      <c r="AS593" s="224"/>
      <c r="AT593" s="224"/>
      <c r="AU593" s="224"/>
      <c r="AV593" s="224"/>
      <c r="AW593" s="224"/>
      <c r="AX593" s="224"/>
      <c r="AY593" s="224"/>
      <c r="AZ593" s="284"/>
      <c r="BA593" s="284"/>
      <c r="BB593" s="284"/>
      <c r="BC593" s="284"/>
      <c r="BD593" s="284"/>
      <c r="BE593" s="284"/>
      <c r="BF593" s="284"/>
      <c r="BG593" s="284"/>
      <c r="BH593" s="284"/>
      <c r="BI593" s="284"/>
      <c r="BJ593" s="284"/>
      <c r="BK593" s="284"/>
    </row>
    <row r="594" ht="14.25" customHeight="1">
      <c r="A594" s="219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5"/>
      <c r="AA594" s="225"/>
      <c r="AB594" s="225"/>
      <c r="AC594" s="225"/>
      <c r="AD594" s="225"/>
      <c r="AE594" s="225"/>
      <c r="AF594" s="225"/>
      <c r="AG594" s="220"/>
      <c r="AH594" s="220"/>
      <c r="AI594" s="220"/>
      <c r="AJ594" s="220"/>
      <c r="AK594" s="220"/>
      <c r="AL594" s="220"/>
      <c r="AM594" s="220"/>
      <c r="AN594" s="220"/>
      <c r="AO594" s="220"/>
      <c r="AP594" s="220"/>
      <c r="AQ594" s="224"/>
      <c r="AR594" s="224"/>
      <c r="AS594" s="224"/>
      <c r="AT594" s="224"/>
      <c r="AU594" s="224"/>
      <c r="AV594" s="224"/>
      <c r="AW594" s="224"/>
      <c r="AX594" s="224"/>
      <c r="AY594" s="224"/>
      <c r="AZ594" s="284"/>
      <c r="BA594" s="284"/>
      <c r="BB594" s="284"/>
      <c r="BC594" s="284"/>
      <c r="BD594" s="284"/>
      <c r="BE594" s="284"/>
      <c r="BF594" s="284"/>
      <c r="BG594" s="284"/>
      <c r="BH594" s="284"/>
      <c r="BI594" s="284"/>
      <c r="BJ594" s="284"/>
      <c r="BK594" s="284"/>
    </row>
    <row r="595" ht="14.25" customHeight="1">
      <c r="A595" s="219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5"/>
      <c r="AA595" s="225"/>
      <c r="AB595" s="225"/>
      <c r="AC595" s="225"/>
      <c r="AD595" s="225"/>
      <c r="AE595" s="225"/>
      <c r="AF595" s="225"/>
      <c r="AG595" s="220"/>
      <c r="AH595" s="220"/>
      <c r="AI595" s="220"/>
      <c r="AJ595" s="220"/>
      <c r="AK595" s="220"/>
      <c r="AL595" s="220"/>
      <c r="AM595" s="220"/>
      <c r="AN595" s="220"/>
      <c r="AO595" s="220"/>
      <c r="AP595" s="220"/>
      <c r="AQ595" s="224"/>
      <c r="AR595" s="224"/>
      <c r="AS595" s="224"/>
      <c r="AT595" s="224"/>
      <c r="AU595" s="224"/>
      <c r="AV595" s="224"/>
      <c r="AW595" s="224"/>
      <c r="AX595" s="224"/>
      <c r="AY595" s="224"/>
      <c r="AZ595" s="284"/>
      <c r="BA595" s="284"/>
      <c r="BB595" s="284"/>
      <c r="BC595" s="284"/>
      <c r="BD595" s="284"/>
      <c r="BE595" s="284"/>
      <c r="BF595" s="284"/>
      <c r="BG595" s="284"/>
      <c r="BH595" s="284"/>
      <c r="BI595" s="284"/>
      <c r="BJ595" s="284"/>
      <c r="BK595" s="284"/>
    </row>
    <row r="596" ht="14.25" customHeight="1">
      <c r="A596" s="219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5"/>
      <c r="AA596" s="225"/>
      <c r="AB596" s="225"/>
      <c r="AC596" s="225"/>
      <c r="AD596" s="225"/>
      <c r="AE596" s="225"/>
      <c r="AF596" s="225"/>
      <c r="AG596" s="220"/>
      <c r="AH596" s="220"/>
      <c r="AI596" s="220"/>
      <c r="AJ596" s="220"/>
      <c r="AK596" s="220"/>
      <c r="AL596" s="220"/>
      <c r="AM596" s="220"/>
      <c r="AN596" s="220"/>
      <c r="AO596" s="220"/>
      <c r="AP596" s="220"/>
      <c r="AQ596" s="224"/>
      <c r="AR596" s="224"/>
      <c r="AS596" s="224"/>
      <c r="AT596" s="224"/>
      <c r="AU596" s="224"/>
      <c r="AV596" s="224"/>
      <c r="AW596" s="224"/>
      <c r="AX596" s="224"/>
      <c r="AY596" s="224"/>
      <c r="AZ596" s="284"/>
      <c r="BA596" s="284"/>
      <c r="BB596" s="284"/>
      <c r="BC596" s="284"/>
      <c r="BD596" s="284"/>
      <c r="BE596" s="284"/>
      <c r="BF596" s="284"/>
      <c r="BG596" s="284"/>
      <c r="BH596" s="284"/>
      <c r="BI596" s="284"/>
      <c r="BJ596" s="284"/>
      <c r="BK596" s="284"/>
    </row>
    <row r="597" ht="14.25" customHeight="1">
      <c r="A597" s="219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5"/>
      <c r="AA597" s="225"/>
      <c r="AB597" s="225"/>
      <c r="AC597" s="225"/>
      <c r="AD597" s="225"/>
      <c r="AE597" s="225"/>
      <c r="AF597" s="225"/>
      <c r="AG597" s="220"/>
      <c r="AH597" s="220"/>
      <c r="AI597" s="220"/>
      <c r="AJ597" s="220"/>
      <c r="AK597" s="220"/>
      <c r="AL597" s="220"/>
      <c r="AM597" s="220"/>
      <c r="AN597" s="220"/>
      <c r="AO597" s="220"/>
      <c r="AP597" s="220"/>
      <c r="AQ597" s="224"/>
      <c r="AR597" s="224"/>
      <c r="AS597" s="224"/>
      <c r="AT597" s="224"/>
      <c r="AU597" s="224"/>
      <c r="AV597" s="224"/>
      <c r="AW597" s="224"/>
      <c r="AX597" s="224"/>
      <c r="AY597" s="224"/>
      <c r="AZ597" s="284"/>
      <c r="BA597" s="284"/>
      <c r="BB597" s="284"/>
      <c r="BC597" s="284"/>
      <c r="BD597" s="284"/>
      <c r="BE597" s="284"/>
      <c r="BF597" s="284"/>
      <c r="BG597" s="284"/>
      <c r="BH597" s="284"/>
      <c r="BI597" s="284"/>
      <c r="BJ597" s="284"/>
      <c r="BK597" s="284"/>
    </row>
    <row r="598" ht="14.25" customHeight="1">
      <c r="A598" s="219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5"/>
      <c r="AA598" s="225"/>
      <c r="AB598" s="225"/>
      <c r="AC598" s="225"/>
      <c r="AD598" s="225"/>
      <c r="AE598" s="225"/>
      <c r="AF598" s="225"/>
      <c r="AG598" s="220"/>
      <c r="AH598" s="220"/>
      <c r="AI598" s="220"/>
      <c r="AJ598" s="220"/>
      <c r="AK598" s="220"/>
      <c r="AL598" s="220"/>
      <c r="AM598" s="220"/>
      <c r="AN598" s="220"/>
      <c r="AO598" s="220"/>
      <c r="AP598" s="220"/>
      <c r="AQ598" s="224"/>
      <c r="AR598" s="224"/>
      <c r="AS598" s="224"/>
      <c r="AT598" s="224"/>
      <c r="AU598" s="224"/>
      <c r="AV598" s="224"/>
      <c r="AW598" s="224"/>
      <c r="AX598" s="224"/>
      <c r="AY598" s="224"/>
      <c r="AZ598" s="284"/>
      <c r="BA598" s="284"/>
      <c r="BB598" s="284"/>
      <c r="BC598" s="284"/>
      <c r="BD598" s="284"/>
      <c r="BE598" s="284"/>
      <c r="BF598" s="284"/>
      <c r="BG598" s="284"/>
      <c r="BH598" s="284"/>
      <c r="BI598" s="284"/>
      <c r="BJ598" s="284"/>
      <c r="BK598" s="284"/>
    </row>
    <row r="599" ht="14.25" customHeight="1">
      <c r="A599" s="219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5"/>
      <c r="AA599" s="225"/>
      <c r="AB599" s="225"/>
      <c r="AC599" s="225"/>
      <c r="AD599" s="225"/>
      <c r="AE599" s="225"/>
      <c r="AF599" s="225"/>
      <c r="AG599" s="220"/>
      <c r="AH599" s="220"/>
      <c r="AI599" s="220"/>
      <c r="AJ599" s="220"/>
      <c r="AK599" s="220"/>
      <c r="AL599" s="220"/>
      <c r="AM599" s="220"/>
      <c r="AN599" s="220"/>
      <c r="AO599" s="220"/>
      <c r="AP599" s="220"/>
      <c r="AQ599" s="224"/>
      <c r="AR599" s="224"/>
      <c r="AS599" s="224"/>
      <c r="AT599" s="224"/>
      <c r="AU599" s="224"/>
      <c r="AV599" s="224"/>
      <c r="AW599" s="224"/>
      <c r="AX599" s="224"/>
      <c r="AY599" s="224"/>
      <c r="AZ599" s="284"/>
      <c r="BA599" s="284"/>
      <c r="BB599" s="284"/>
      <c r="BC599" s="284"/>
      <c r="BD599" s="284"/>
      <c r="BE599" s="284"/>
      <c r="BF599" s="284"/>
      <c r="BG599" s="284"/>
      <c r="BH599" s="284"/>
      <c r="BI599" s="284"/>
      <c r="BJ599" s="284"/>
      <c r="BK599" s="284"/>
    </row>
    <row r="600" ht="14.25" customHeight="1">
      <c r="A600" s="219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5"/>
      <c r="AA600" s="225"/>
      <c r="AB600" s="225"/>
      <c r="AC600" s="225"/>
      <c r="AD600" s="225"/>
      <c r="AE600" s="225"/>
      <c r="AF600" s="225"/>
      <c r="AG600" s="220"/>
      <c r="AH600" s="220"/>
      <c r="AI600" s="220"/>
      <c r="AJ600" s="220"/>
      <c r="AK600" s="220"/>
      <c r="AL600" s="220"/>
      <c r="AM600" s="220"/>
      <c r="AN600" s="220"/>
      <c r="AO600" s="220"/>
      <c r="AP600" s="220"/>
      <c r="AQ600" s="224"/>
      <c r="AR600" s="224"/>
      <c r="AS600" s="224"/>
      <c r="AT600" s="224"/>
      <c r="AU600" s="224"/>
      <c r="AV600" s="224"/>
      <c r="AW600" s="224"/>
      <c r="AX600" s="224"/>
      <c r="AY600" s="224"/>
      <c r="AZ600" s="284"/>
      <c r="BA600" s="284"/>
      <c r="BB600" s="284"/>
      <c r="BC600" s="284"/>
      <c r="BD600" s="284"/>
      <c r="BE600" s="284"/>
      <c r="BF600" s="284"/>
      <c r="BG600" s="284"/>
      <c r="BH600" s="284"/>
      <c r="BI600" s="284"/>
      <c r="BJ600" s="284"/>
      <c r="BK600" s="284"/>
    </row>
    <row r="601" ht="14.25" customHeight="1">
      <c r="A601" s="219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5"/>
      <c r="AA601" s="225"/>
      <c r="AB601" s="225"/>
      <c r="AC601" s="225"/>
      <c r="AD601" s="225"/>
      <c r="AE601" s="225"/>
      <c r="AF601" s="225"/>
      <c r="AG601" s="220"/>
      <c r="AH601" s="220"/>
      <c r="AI601" s="220"/>
      <c r="AJ601" s="220"/>
      <c r="AK601" s="220"/>
      <c r="AL601" s="220"/>
      <c r="AM601" s="220"/>
      <c r="AN601" s="220"/>
      <c r="AO601" s="220"/>
      <c r="AP601" s="220"/>
      <c r="AQ601" s="224"/>
      <c r="AR601" s="224"/>
      <c r="AS601" s="224"/>
      <c r="AT601" s="224"/>
      <c r="AU601" s="224"/>
      <c r="AV601" s="224"/>
      <c r="AW601" s="224"/>
      <c r="AX601" s="224"/>
      <c r="AY601" s="224"/>
      <c r="AZ601" s="284"/>
      <c r="BA601" s="284"/>
      <c r="BB601" s="284"/>
      <c r="BC601" s="284"/>
      <c r="BD601" s="284"/>
      <c r="BE601" s="284"/>
      <c r="BF601" s="284"/>
      <c r="BG601" s="284"/>
      <c r="BH601" s="284"/>
      <c r="BI601" s="284"/>
      <c r="BJ601" s="284"/>
      <c r="BK601" s="284"/>
    </row>
    <row r="602" ht="14.25" customHeight="1">
      <c r="A602" s="219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5"/>
      <c r="AA602" s="225"/>
      <c r="AB602" s="225"/>
      <c r="AC602" s="225"/>
      <c r="AD602" s="225"/>
      <c r="AE602" s="225"/>
      <c r="AF602" s="225"/>
      <c r="AG602" s="220"/>
      <c r="AH602" s="220"/>
      <c r="AI602" s="220"/>
      <c r="AJ602" s="220"/>
      <c r="AK602" s="220"/>
      <c r="AL602" s="220"/>
      <c r="AM602" s="220"/>
      <c r="AN602" s="220"/>
      <c r="AO602" s="220"/>
      <c r="AP602" s="220"/>
      <c r="AQ602" s="224"/>
      <c r="AR602" s="224"/>
      <c r="AS602" s="224"/>
      <c r="AT602" s="224"/>
      <c r="AU602" s="224"/>
      <c r="AV602" s="224"/>
      <c r="AW602" s="224"/>
      <c r="AX602" s="224"/>
      <c r="AY602" s="224"/>
      <c r="AZ602" s="284"/>
      <c r="BA602" s="284"/>
      <c r="BB602" s="284"/>
      <c r="BC602" s="284"/>
      <c r="BD602" s="284"/>
      <c r="BE602" s="284"/>
      <c r="BF602" s="284"/>
      <c r="BG602" s="284"/>
      <c r="BH602" s="284"/>
      <c r="BI602" s="284"/>
      <c r="BJ602" s="284"/>
      <c r="BK602" s="284"/>
    </row>
    <row r="603" ht="14.25" customHeight="1">
      <c r="A603" s="219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5"/>
      <c r="AA603" s="225"/>
      <c r="AB603" s="225"/>
      <c r="AC603" s="225"/>
      <c r="AD603" s="225"/>
      <c r="AE603" s="225"/>
      <c r="AF603" s="225"/>
      <c r="AG603" s="220"/>
      <c r="AH603" s="220"/>
      <c r="AI603" s="220"/>
      <c r="AJ603" s="220"/>
      <c r="AK603" s="220"/>
      <c r="AL603" s="220"/>
      <c r="AM603" s="220"/>
      <c r="AN603" s="220"/>
      <c r="AO603" s="220"/>
      <c r="AP603" s="220"/>
      <c r="AQ603" s="224"/>
      <c r="AR603" s="224"/>
      <c r="AS603" s="224"/>
      <c r="AT603" s="224"/>
      <c r="AU603" s="224"/>
      <c r="AV603" s="224"/>
      <c r="AW603" s="224"/>
      <c r="AX603" s="224"/>
      <c r="AY603" s="224"/>
      <c r="AZ603" s="284"/>
      <c r="BA603" s="284"/>
      <c r="BB603" s="284"/>
      <c r="BC603" s="284"/>
      <c r="BD603" s="284"/>
      <c r="BE603" s="284"/>
      <c r="BF603" s="284"/>
      <c r="BG603" s="284"/>
      <c r="BH603" s="284"/>
      <c r="BI603" s="284"/>
      <c r="BJ603" s="284"/>
      <c r="BK603" s="284"/>
    </row>
    <row r="604" ht="14.25" customHeight="1">
      <c r="A604" s="219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5"/>
      <c r="AA604" s="225"/>
      <c r="AB604" s="225"/>
      <c r="AC604" s="225"/>
      <c r="AD604" s="225"/>
      <c r="AE604" s="225"/>
      <c r="AF604" s="225"/>
      <c r="AG604" s="220"/>
      <c r="AH604" s="220"/>
      <c r="AI604" s="220"/>
      <c r="AJ604" s="220"/>
      <c r="AK604" s="220"/>
      <c r="AL604" s="220"/>
      <c r="AM604" s="220"/>
      <c r="AN604" s="220"/>
      <c r="AO604" s="220"/>
      <c r="AP604" s="220"/>
      <c r="AQ604" s="224"/>
      <c r="AR604" s="224"/>
      <c r="AS604" s="224"/>
      <c r="AT604" s="224"/>
      <c r="AU604" s="224"/>
      <c r="AV604" s="224"/>
      <c r="AW604" s="224"/>
      <c r="AX604" s="224"/>
      <c r="AY604" s="224"/>
      <c r="AZ604" s="284"/>
      <c r="BA604" s="284"/>
      <c r="BB604" s="284"/>
      <c r="BC604" s="284"/>
      <c r="BD604" s="284"/>
      <c r="BE604" s="284"/>
      <c r="BF604" s="284"/>
      <c r="BG604" s="284"/>
      <c r="BH604" s="284"/>
      <c r="BI604" s="284"/>
      <c r="BJ604" s="284"/>
      <c r="BK604" s="284"/>
    </row>
    <row r="605" ht="14.25" customHeight="1">
      <c r="A605" s="219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5"/>
      <c r="AA605" s="225"/>
      <c r="AB605" s="225"/>
      <c r="AC605" s="225"/>
      <c r="AD605" s="225"/>
      <c r="AE605" s="225"/>
      <c r="AF605" s="225"/>
      <c r="AG605" s="220"/>
      <c r="AH605" s="220"/>
      <c r="AI605" s="220"/>
      <c r="AJ605" s="220"/>
      <c r="AK605" s="220"/>
      <c r="AL605" s="220"/>
      <c r="AM605" s="220"/>
      <c r="AN605" s="220"/>
      <c r="AO605" s="220"/>
      <c r="AP605" s="220"/>
      <c r="AQ605" s="224"/>
      <c r="AR605" s="224"/>
      <c r="AS605" s="224"/>
      <c r="AT605" s="224"/>
      <c r="AU605" s="224"/>
      <c r="AV605" s="224"/>
      <c r="AW605" s="224"/>
      <c r="AX605" s="224"/>
      <c r="AY605" s="224"/>
      <c r="AZ605" s="284"/>
      <c r="BA605" s="284"/>
      <c r="BB605" s="284"/>
      <c r="BC605" s="284"/>
      <c r="BD605" s="284"/>
      <c r="BE605" s="284"/>
      <c r="BF605" s="284"/>
      <c r="BG605" s="284"/>
      <c r="BH605" s="284"/>
      <c r="BI605" s="284"/>
      <c r="BJ605" s="284"/>
      <c r="BK605" s="284"/>
    </row>
    <row r="606" ht="14.25" customHeight="1">
      <c r="A606" s="219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5"/>
      <c r="AA606" s="225"/>
      <c r="AB606" s="225"/>
      <c r="AC606" s="225"/>
      <c r="AD606" s="225"/>
      <c r="AE606" s="225"/>
      <c r="AF606" s="225"/>
      <c r="AG606" s="220"/>
      <c r="AH606" s="220"/>
      <c r="AI606" s="220"/>
      <c r="AJ606" s="220"/>
      <c r="AK606" s="220"/>
      <c r="AL606" s="220"/>
      <c r="AM606" s="220"/>
      <c r="AN606" s="220"/>
      <c r="AO606" s="220"/>
      <c r="AP606" s="220"/>
      <c r="AQ606" s="224"/>
      <c r="AR606" s="224"/>
      <c r="AS606" s="224"/>
      <c r="AT606" s="224"/>
      <c r="AU606" s="224"/>
      <c r="AV606" s="224"/>
      <c r="AW606" s="224"/>
      <c r="AX606" s="224"/>
      <c r="AY606" s="224"/>
      <c r="AZ606" s="284"/>
      <c r="BA606" s="284"/>
      <c r="BB606" s="284"/>
      <c r="BC606" s="284"/>
      <c r="BD606" s="284"/>
      <c r="BE606" s="284"/>
      <c r="BF606" s="284"/>
      <c r="BG606" s="284"/>
      <c r="BH606" s="284"/>
      <c r="BI606" s="284"/>
      <c r="BJ606" s="284"/>
      <c r="BK606" s="284"/>
    </row>
    <row r="607" ht="14.25" customHeight="1">
      <c r="A607" s="219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5"/>
      <c r="AA607" s="225"/>
      <c r="AB607" s="225"/>
      <c r="AC607" s="225"/>
      <c r="AD607" s="225"/>
      <c r="AE607" s="225"/>
      <c r="AF607" s="225"/>
      <c r="AG607" s="220"/>
      <c r="AH607" s="220"/>
      <c r="AI607" s="220"/>
      <c r="AJ607" s="220"/>
      <c r="AK607" s="220"/>
      <c r="AL607" s="220"/>
      <c r="AM607" s="220"/>
      <c r="AN607" s="220"/>
      <c r="AO607" s="220"/>
      <c r="AP607" s="220"/>
      <c r="AQ607" s="224"/>
      <c r="AR607" s="224"/>
      <c r="AS607" s="224"/>
      <c r="AT607" s="224"/>
      <c r="AU607" s="224"/>
      <c r="AV607" s="224"/>
      <c r="AW607" s="224"/>
      <c r="AX607" s="224"/>
      <c r="AY607" s="224"/>
      <c r="AZ607" s="284"/>
      <c r="BA607" s="284"/>
      <c r="BB607" s="284"/>
      <c r="BC607" s="284"/>
      <c r="BD607" s="284"/>
      <c r="BE607" s="284"/>
      <c r="BF607" s="284"/>
      <c r="BG607" s="284"/>
      <c r="BH607" s="284"/>
      <c r="BI607" s="284"/>
      <c r="BJ607" s="284"/>
      <c r="BK607" s="284"/>
    </row>
    <row r="608" ht="14.25" customHeight="1">
      <c r="A608" s="219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5"/>
      <c r="AA608" s="225"/>
      <c r="AB608" s="225"/>
      <c r="AC608" s="225"/>
      <c r="AD608" s="225"/>
      <c r="AE608" s="225"/>
      <c r="AF608" s="225"/>
      <c r="AG608" s="220"/>
      <c r="AH608" s="220"/>
      <c r="AI608" s="220"/>
      <c r="AJ608" s="220"/>
      <c r="AK608" s="220"/>
      <c r="AL608" s="220"/>
      <c r="AM608" s="220"/>
      <c r="AN608" s="220"/>
      <c r="AO608" s="220"/>
      <c r="AP608" s="220"/>
      <c r="AQ608" s="224"/>
      <c r="AR608" s="224"/>
      <c r="AS608" s="224"/>
      <c r="AT608" s="224"/>
      <c r="AU608" s="224"/>
      <c r="AV608" s="224"/>
      <c r="AW608" s="224"/>
      <c r="AX608" s="224"/>
      <c r="AY608" s="224"/>
      <c r="AZ608" s="284"/>
      <c r="BA608" s="284"/>
      <c r="BB608" s="284"/>
      <c r="BC608" s="284"/>
      <c r="BD608" s="284"/>
      <c r="BE608" s="284"/>
      <c r="BF608" s="284"/>
      <c r="BG608" s="284"/>
      <c r="BH608" s="284"/>
      <c r="BI608" s="284"/>
      <c r="BJ608" s="284"/>
      <c r="BK608" s="284"/>
    </row>
    <row r="609" ht="14.25" customHeight="1">
      <c r="A609" s="219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5"/>
      <c r="AA609" s="225"/>
      <c r="AB609" s="225"/>
      <c r="AC609" s="225"/>
      <c r="AD609" s="225"/>
      <c r="AE609" s="225"/>
      <c r="AF609" s="225"/>
      <c r="AG609" s="220"/>
      <c r="AH609" s="220"/>
      <c r="AI609" s="220"/>
      <c r="AJ609" s="220"/>
      <c r="AK609" s="220"/>
      <c r="AL609" s="220"/>
      <c r="AM609" s="220"/>
      <c r="AN609" s="220"/>
      <c r="AO609" s="220"/>
      <c r="AP609" s="220"/>
      <c r="AQ609" s="224"/>
      <c r="AR609" s="224"/>
      <c r="AS609" s="224"/>
      <c r="AT609" s="224"/>
      <c r="AU609" s="224"/>
      <c r="AV609" s="224"/>
      <c r="AW609" s="224"/>
      <c r="AX609" s="224"/>
      <c r="AY609" s="224"/>
      <c r="AZ609" s="284"/>
      <c r="BA609" s="284"/>
      <c r="BB609" s="284"/>
      <c r="BC609" s="284"/>
      <c r="BD609" s="284"/>
      <c r="BE609" s="284"/>
      <c r="BF609" s="284"/>
      <c r="BG609" s="284"/>
      <c r="BH609" s="284"/>
      <c r="BI609" s="284"/>
      <c r="BJ609" s="284"/>
      <c r="BK609" s="284"/>
    </row>
    <row r="610" ht="14.25" customHeight="1">
      <c r="A610" s="219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5"/>
      <c r="AA610" s="225"/>
      <c r="AB610" s="225"/>
      <c r="AC610" s="225"/>
      <c r="AD610" s="225"/>
      <c r="AE610" s="225"/>
      <c r="AF610" s="225"/>
      <c r="AG610" s="220"/>
      <c r="AH610" s="220"/>
      <c r="AI610" s="220"/>
      <c r="AJ610" s="220"/>
      <c r="AK610" s="220"/>
      <c r="AL610" s="220"/>
      <c r="AM610" s="220"/>
      <c r="AN610" s="220"/>
      <c r="AO610" s="220"/>
      <c r="AP610" s="220"/>
      <c r="AQ610" s="224"/>
      <c r="AR610" s="224"/>
      <c r="AS610" s="224"/>
      <c r="AT610" s="224"/>
      <c r="AU610" s="224"/>
      <c r="AV610" s="224"/>
      <c r="AW610" s="224"/>
      <c r="AX610" s="224"/>
      <c r="AY610" s="224"/>
      <c r="AZ610" s="284"/>
      <c r="BA610" s="284"/>
      <c r="BB610" s="284"/>
      <c r="BC610" s="284"/>
      <c r="BD610" s="284"/>
      <c r="BE610" s="284"/>
      <c r="BF610" s="284"/>
      <c r="BG610" s="284"/>
      <c r="BH610" s="284"/>
      <c r="BI610" s="284"/>
      <c r="BJ610" s="284"/>
      <c r="BK610" s="284"/>
    </row>
    <row r="611" ht="14.25" customHeight="1">
      <c r="A611" s="219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5"/>
      <c r="AA611" s="225"/>
      <c r="AB611" s="225"/>
      <c r="AC611" s="225"/>
      <c r="AD611" s="225"/>
      <c r="AE611" s="225"/>
      <c r="AF611" s="225"/>
      <c r="AG611" s="220"/>
      <c r="AH611" s="220"/>
      <c r="AI611" s="220"/>
      <c r="AJ611" s="220"/>
      <c r="AK611" s="220"/>
      <c r="AL611" s="220"/>
      <c r="AM611" s="220"/>
      <c r="AN611" s="220"/>
      <c r="AO611" s="220"/>
      <c r="AP611" s="220"/>
      <c r="AQ611" s="224"/>
      <c r="AR611" s="224"/>
      <c r="AS611" s="224"/>
      <c r="AT611" s="224"/>
      <c r="AU611" s="224"/>
      <c r="AV611" s="224"/>
      <c r="AW611" s="224"/>
      <c r="AX611" s="224"/>
      <c r="AY611" s="224"/>
      <c r="AZ611" s="284"/>
      <c r="BA611" s="284"/>
      <c r="BB611" s="284"/>
      <c r="BC611" s="284"/>
      <c r="BD611" s="284"/>
      <c r="BE611" s="284"/>
      <c r="BF611" s="284"/>
      <c r="BG611" s="284"/>
      <c r="BH611" s="284"/>
      <c r="BI611" s="284"/>
      <c r="BJ611" s="284"/>
      <c r="BK611" s="284"/>
    </row>
    <row r="612" ht="14.25" customHeight="1">
      <c r="A612" s="219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5"/>
      <c r="AA612" s="225"/>
      <c r="AB612" s="225"/>
      <c r="AC612" s="225"/>
      <c r="AD612" s="225"/>
      <c r="AE612" s="225"/>
      <c r="AF612" s="225"/>
      <c r="AG612" s="220"/>
      <c r="AH612" s="220"/>
      <c r="AI612" s="220"/>
      <c r="AJ612" s="220"/>
      <c r="AK612" s="220"/>
      <c r="AL612" s="220"/>
      <c r="AM612" s="220"/>
      <c r="AN612" s="220"/>
      <c r="AO612" s="220"/>
      <c r="AP612" s="220"/>
      <c r="AQ612" s="224"/>
      <c r="AR612" s="224"/>
      <c r="AS612" s="224"/>
      <c r="AT612" s="224"/>
      <c r="AU612" s="224"/>
      <c r="AV612" s="224"/>
      <c r="AW612" s="224"/>
      <c r="AX612" s="224"/>
      <c r="AY612" s="224"/>
      <c r="AZ612" s="284"/>
      <c r="BA612" s="284"/>
      <c r="BB612" s="284"/>
      <c r="BC612" s="284"/>
      <c r="BD612" s="284"/>
      <c r="BE612" s="284"/>
      <c r="BF612" s="284"/>
      <c r="BG612" s="284"/>
      <c r="BH612" s="284"/>
      <c r="BI612" s="284"/>
      <c r="BJ612" s="284"/>
      <c r="BK612" s="284"/>
    </row>
    <row r="613" ht="14.25" customHeight="1">
      <c r="A613" s="219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5"/>
      <c r="AA613" s="225"/>
      <c r="AB613" s="225"/>
      <c r="AC613" s="225"/>
      <c r="AD613" s="225"/>
      <c r="AE613" s="225"/>
      <c r="AF613" s="225"/>
      <c r="AG613" s="220"/>
      <c r="AH613" s="220"/>
      <c r="AI613" s="220"/>
      <c r="AJ613" s="220"/>
      <c r="AK613" s="220"/>
      <c r="AL613" s="220"/>
      <c r="AM613" s="220"/>
      <c r="AN613" s="220"/>
      <c r="AO613" s="220"/>
      <c r="AP613" s="220"/>
      <c r="AQ613" s="224"/>
      <c r="AR613" s="224"/>
      <c r="AS613" s="224"/>
      <c r="AT613" s="224"/>
      <c r="AU613" s="224"/>
      <c r="AV613" s="224"/>
      <c r="AW613" s="224"/>
      <c r="AX613" s="224"/>
      <c r="AY613" s="224"/>
      <c r="AZ613" s="284"/>
      <c r="BA613" s="284"/>
      <c r="BB613" s="284"/>
      <c r="BC613" s="284"/>
      <c r="BD613" s="284"/>
      <c r="BE613" s="284"/>
      <c r="BF613" s="284"/>
      <c r="BG613" s="284"/>
      <c r="BH613" s="284"/>
      <c r="BI613" s="284"/>
      <c r="BJ613" s="284"/>
      <c r="BK613" s="284"/>
    </row>
    <row r="614" ht="14.25" customHeight="1">
      <c r="A614" s="219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5"/>
      <c r="AA614" s="225"/>
      <c r="AB614" s="225"/>
      <c r="AC614" s="225"/>
      <c r="AD614" s="225"/>
      <c r="AE614" s="225"/>
      <c r="AF614" s="225"/>
      <c r="AG614" s="220"/>
      <c r="AH614" s="220"/>
      <c r="AI614" s="220"/>
      <c r="AJ614" s="220"/>
      <c r="AK614" s="220"/>
      <c r="AL614" s="220"/>
      <c r="AM614" s="220"/>
      <c r="AN614" s="220"/>
      <c r="AO614" s="220"/>
      <c r="AP614" s="220"/>
      <c r="AQ614" s="224"/>
      <c r="AR614" s="224"/>
      <c r="AS614" s="224"/>
      <c r="AT614" s="224"/>
      <c r="AU614" s="224"/>
      <c r="AV614" s="224"/>
      <c r="AW614" s="224"/>
      <c r="AX614" s="224"/>
      <c r="AY614" s="224"/>
      <c r="AZ614" s="284"/>
      <c r="BA614" s="284"/>
      <c r="BB614" s="284"/>
      <c r="BC614" s="284"/>
      <c r="BD614" s="284"/>
      <c r="BE614" s="284"/>
      <c r="BF614" s="284"/>
      <c r="BG614" s="284"/>
      <c r="BH614" s="284"/>
      <c r="BI614" s="284"/>
      <c r="BJ614" s="284"/>
      <c r="BK614" s="284"/>
    </row>
    <row r="615" ht="14.25" customHeight="1">
      <c r="A615" s="219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5"/>
      <c r="AA615" s="225"/>
      <c r="AB615" s="225"/>
      <c r="AC615" s="225"/>
      <c r="AD615" s="225"/>
      <c r="AE615" s="225"/>
      <c r="AF615" s="225"/>
      <c r="AG615" s="220"/>
      <c r="AH615" s="220"/>
      <c r="AI615" s="220"/>
      <c r="AJ615" s="220"/>
      <c r="AK615" s="220"/>
      <c r="AL615" s="220"/>
      <c r="AM615" s="220"/>
      <c r="AN615" s="220"/>
      <c r="AO615" s="220"/>
      <c r="AP615" s="220"/>
      <c r="AQ615" s="224"/>
      <c r="AR615" s="224"/>
      <c r="AS615" s="224"/>
      <c r="AT615" s="224"/>
      <c r="AU615" s="224"/>
      <c r="AV615" s="224"/>
      <c r="AW615" s="224"/>
      <c r="AX615" s="224"/>
      <c r="AY615" s="224"/>
      <c r="AZ615" s="284"/>
      <c r="BA615" s="284"/>
      <c r="BB615" s="284"/>
      <c r="BC615" s="284"/>
      <c r="BD615" s="284"/>
      <c r="BE615" s="284"/>
      <c r="BF615" s="284"/>
      <c r="BG615" s="284"/>
      <c r="BH615" s="284"/>
      <c r="BI615" s="284"/>
      <c r="BJ615" s="284"/>
      <c r="BK615" s="284"/>
    </row>
    <row r="616" ht="14.25" customHeight="1">
      <c r="A616" s="219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5"/>
      <c r="AA616" s="225"/>
      <c r="AB616" s="225"/>
      <c r="AC616" s="225"/>
      <c r="AD616" s="225"/>
      <c r="AE616" s="225"/>
      <c r="AF616" s="225"/>
      <c r="AG616" s="220"/>
      <c r="AH616" s="220"/>
      <c r="AI616" s="220"/>
      <c r="AJ616" s="220"/>
      <c r="AK616" s="220"/>
      <c r="AL616" s="220"/>
      <c r="AM616" s="220"/>
      <c r="AN616" s="220"/>
      <c r="AO616" s="220"/>
      <c r="AP616" s="220"/>
      <c r="AQ616" s="224"/>
      <c r="AR616" s="224"/>
      <c r="AS616" s="224"/>
      <c r="AT616" s="224"/>
      <c r="AU616" s="224"/>
      <c r="AV616" s="224"/>
      <c r="AW616" s="224"/>
      <c r="AX616" s="224"/>
      <c r="AY616" s="224"/>
      <c r="AZ616" s="284"/>
      <c r="BA616" s="284"/>
      <c r="BB616" s="284"/>
      <c r="BC616" s="284"/>
      <c r="BD616" s="284"/>
      <c r="BE616" s="284"/>
      <c r="BF616" s="284"/>
      <c r="BG616" s="284"/>
      <c r="BH616" s="284"/>
      <c r="BI616" s="284"/>
      <c r="BJ616" s="284"/>
      <c r="BK616" s="284"/>
    </row>
    <row r="617" ht="14.25" customHeight="1">
      <c r="A617" s="219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5"/>
      <c r="AA617" s="225"/>
      <c r="AB617" s="225"/>
      <c r="AC617" s="225"/>
      <c r="AD617" s="225"/>
      <c r="AE617" s="225"/>
      <c r="AF617" s="225"/>
      <c r="AG617" s="220"/>
      <c r="AH617" s="220"/>
      <c r="AI617" s="220"/>
      <c r="AJ617" s="220"/>
      <c r="AK617" s="220"/>
      <c r="AL617" s="220"/>
      <c r="AM617" s="220"/>
      <c r="AN617" s="220"/>
      <c r="AO617" s="220"/>
      <c r="AP617" s="220"/>
      <c r="AQ617" s="224"/>
      <c r="AR617" s="224"/>
      <c r="AS617" s="224"/>
      <c r="AT617" s="224"/>
      <c r="AU617" s="224"/>
      <c r="AV617" s="224"/>
      <c r="AW617" s="224"/>
      <c r="AX617" s="224"/>
      <c r="AY617" s="224"/>
      <c r="AZ617" s="284"/>
      <c r="BA617" s="284"/>
      <c r="BB617" s="284"/>
      <c r="BC617" s="284"/>
      <c r="BD617" s="284"/>
      <c r="BE617" s="284"/>
      <c r="BF617" s="284"/>
      <c r="BG617" s="284"/>
      <c r="BH617" s="284"/>
      <c r="BI617" s="284"/>
      <c r="BJ617" s="284"/>
      <c r="BK617" s="284"/>
    </row>
    <row r="618" ht="14.25" customHeight="1">
      <c r="A618" s="219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5"/>
      <c r="AA618" s="225"/>
      <c r="AB618" s="225"/>
      <c r="AC618" s="225"/>
      <c r="AD618" s="225"/>
      <c r="AE618" s="225"/>
      <c r="AF618" s="225"/>
      <c r="AG618" s="220"/>
      <c r="AH618" s="220"/>
      <c r="AI618" s="220"/>
      <c r="AJ618" s="220"/>
      <c r="AK618" s="220"/>
      <c r="AL618" s="220"/>
      <c r="AM618" s="220"/>
      <c r="AN618" s="220"/>
      <c r="AO618" s="220"/>
      <c r="AP618" s="220"/>
      <c r="AQ618" s="224"/>
      <c r="AR618" s="224"/>
      <c r="AS618" s="224"/>
      <c r="AT618" s="224"/>
      <c r="AU618" s="224"/>
      <c r="AV618" s="224"/>
      <c r="AW618" s="224"/>
      <c r="AX618" s="224"/>
      <c r="AY618" s="224"/>
      <c r="AZ618" s="284"/>
      <c r="BA618" s="284"/>
      <c r="BB618" s="284"/>
      <c r="BC618" s="284"/>
      <c r="BD618" s="284"/>
      <c r="BE618" s="284"/>
      <c r="BF618" s="284"/>
      <c r="BG618" s="284"/>
      <c r="BH618" s="284"/>
      <c r="BI618" s="284"/>
      <c r="BJ618" s="284"/>
      <c r="BK618" s="284"/>
    </row>
    <row r="619" ht="14.25" customHeight="1">
      <c r="A619" s="219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5"/>
      <c r="AA619" s="225"/>
      <c r="AB619" s="225"/>
      <c r="AC619" s="225"/>
      <c r="AD619" s="225"/>
      <c r="AE619" s="225"/>
      <c r="AF619" s="225"/>
      <c r="AG619" s="220"/>
      <c r="AH619" s="220"/>
      <c r="AI619" s="220"/>
      <c r="AJ619" s="220"/>
      <c r="AK619" s="220"/>
      <c r="AL619" s="220"/>
      <c r="AM619" s="220"/>
      <c r="AN619" s="220"/>
      <c r="AO619" s="220"/>
      <c r="AP619" s="220"/>
      <c r="AQ619" s="224"/>
      <c r="AR619" s="224"/>
      <c r="AS619" s="224"/>
      <c r="AT619" s="224"/>
      <c r="AU619" s="224"/>
      <c r="AV619" s="224"/>
      <c r="AW619" s="224"/>
      <c r="AX619" s="224"/>
      <c r="AY619" s="224"/>
      <c r="AZ619" s="284"/>
      <c r="BA619" s="284"/>
      <c r="BB619" s="284"/>
      <c r="BC619" s="284"/>
      <c r="BD619" s="284"/>
      <c r="BE619" s="284"/>
      <c r="BF619" s="284"/>
      <c r="BG619" s="284"/>
      <c r="BH619" s="284"/>
      <c r="BI619" s="284"/>
      <c r="BJ619" s="284"/>
      <c r="BK619" s="284"/>
    </row>
    <row r="620" ht="14.25" customHeight="1">
      <c r="A620" s="219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5"/>
      <c r="AA620" s="225"/>
      <c r="AB620" s="225"/>
      <c r="AC620" s="225"/>
      <c r="AD620" s="225"/>
      <c r="AE620" s="225"/>
      <c r="AF620" s="225"/>
      <c r="AG620" s="220"/>
      <c r="AH620" s="220"/>
      <c r="AI620" s="220"/>
      <c r="AJ620" s="220"/>
      <c r="AK620" s="220"/>
      <c r="AL620" s="220"/>
      <c r="AM620" s="220"/>
      <c r="AN620" s="220"/>
      <c r="AO620" s="220"/>
      <c r="AP620" s="220"/>
      <c r="AQ620" s="224"/>
      <c r="AR620" s="224"/>
      <c r="AS620" s="224"/>
      <c r="AT620" s="224"/>
      <c r="AU620" s="224"/>
      <c r="AV620" s="224"/>
      <c r="AW620" s="224"/>
      <c r="AX620" s="224"/>
      <c r="AY620" s="224"/>
      <c r="AZ620" s="284"/>
      <c r="BA620" s="284"/>
      <c r="BB620" s="284"/>
      <c r="BC620" s="284"/>
      <c r="BD620" s="284"/>
      <c r="BE620" s="284"/>
      <c r="BF620" s="284"/>
      <c r="BG620" s="284"/>
      <c r="BH620" s="284"/>
      <c r="BI620" s="284"/>
      <c r="BJ620" s="284"/>
      <c r="BK620" s="284"/>
    </row>
    <row r="621" ht="14.25" customHeight="1">
      <c r="A621" s="219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5"/>
      <c r="AA621" s="225"/>
      <c r="AB621" s="225"/>
      <c r="AC621" s="225"/>
      <c r="AD621" s="225"/>
      <c r="AE621" s="225"/>
      <c r="AF621" s="225"/>
      <c r="AG621" s="220"/>
      <c r="AH621" s="220"/>
      <c r="AI621" s="220"/>
      <c r="AJ621" s="220"/>
      <c r="AK621" s="220"/>
      <c r="AL621" s="220"/>
      <c r="AM621" s="220"/>
      <c r="AN621" s="220"/>
      <c r="AO621" s="220"/>
      <c r="AP621" s="220"/>
      <c r="AQ621" s="224"/>
      <c r="AR621" s="224"/>
      <c r="AS621" s="224"/>
      <c r="AT621" s="224"/>
      <c r="AU621" s="224"/>
      <c r="AV621" s="224"/>
      <c r="AW621" s="224"/>
      <c r="AX621" s="224"/>
      <c r="AY621" s="224"/>
      <c r="AZ621" s="284"/>
      <c r="BA621" s="284"/>
      <c r="BB621" s="284"/>
      <c r="BC621" s="284"/>
      <c r="BD621" s="284"/>
      <c r="BE621" s="284"/>
      <c r="BF621" s="284"/>
      <c r="BG621" s="284"/>
      <c r="BH621" s="284"/>
      <c r="BI621" s="284"/>
      <c r="BJ621" s="284"/>
      <c r="BK621" s="284"/>
    </row>
    <row r="622" ht="14.25" customHeight="1">
      <c r="A622" s="219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5"/>
      <c r="AA622" s="225"/>
      <c r="AB622" s="225"/>
      <c r="AC622" s="225"/>
      <c r="AD622" s="225"/>
      <c r="AE622" s="225"/>
      <c r="AF622" s="225"/>
      <c r="AG622" s="220"/>
      <c r="AH622" s="220"/>
      <c r="AI622" s="220"/>
      <c r="AJ622" s="220"/>
      <c r="AK622" s="220"/>
      <c r="AL622" s="220"/>
      <c r="AM622" s="220"/>
      <c r="AN622" s="220"/>
      <c r="AO622" s="220"/>
      <c r="AP622" s="220"/>
      <c r="AQ622" s="224"/>
      <c r="AR622" s="224"/>
      <c r="AS622" s="224"/>
      <c r="AT622" s="224"/>
      <c r="AU622" s="224"/>
      <c r="AV622" s="224"/>
      <c r="AW622" s="224"/>
      <c r="AX622" s="224"/>
      <c r="AY622" s="224"/>
      <c r="AZ622" s="284"/>
      <c r="BA622" s="284"/>
      <c r="BB622" s="284"/>
      <c r="BC622" s="284"/>
      <c r="BD622" s="284"/>
      <c r="BE622" s="284"/>
      <c r="BF622" s="284"/>
      <c r="BG622" s="284"/>
      <c r="BH622" s="284"/>
      <c r="BI622" s="284"/>
      <c r="BJ622" s="284"/>
      <c r="BK622" s="284"/>
    </row>
    <row r="623" ht="14.25" customHeight="1">
      <c r="A623" s="219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5"/>
      <c r="AA623" s="225"/>
      <c r="AB623" s="225"/>
      <c r="AC623" s="225"/>
      <c r="AD623" s="225"/>
      <c r="AE623" s="225"/>
      <c r="AF623" s="225"/>
      <c r="AG623" s="220"/>
      <c r="AH623" s="220"/>
      <c r="AI623" s="220"/>
      <c r="AJ623" s="220"/>
      <c r="AK623" s="220"/>
      <c r="AL623" s="220"/>
      <c r="AM623" s="220"/>
      <c r="AN623" s="220"/>
      <c r="AO623" s="220"/>
      <c r="AP623" s="220"/>
      <c r="AQ623" s="224"/>
      <c r="AR623" s="224"/>
      <c r="AS623" s="224"/>
      <c r="AT623" s="224"/>
      <c r="AU623" s="224"/>
      <c r="AV623" s="224"/>
      <c r="AW623" s="224"/>
      <c r="AX623" s="224"/>
      <c r="AY623" s="224"/>
      <c r="AZ623" s="284"/>
      <c r="BA623" s="284"/>
      <c r="BB623" s="284"/>
      <c r="BC623" s="284"/>
      <c r="BD623" s="284"/>
      <c r="BE623" s="284"/>
      <c r="BF623" s="284"/>
      <c r="BG623" s="284"/>
      <c r="BH623" s="284"/>
      <c r="BI623" s="284"/>
      <c r="BJ623" s="284"/>
      <c r="BK623" s="284"/>
    </row>
    <row r="624" ht="14.25" customHeight="1">
      <c r="A624" s="219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5"/>
      <c r="AA624" s="225"/>
      <c r="AB624" s="225"/>
      <c r="AC624" s="225"/>
      <c r="AD624" s="225"/>
      <c r="AE624" s="225"/>
      <c r="AF624" s="225"/>
      <c r="AG624" s="220"/>
      <c r="AH624" s="220"/>
      <c r="AI624" s="220"/>
      <c r="AJ624" s="220"/>
      <c r="AK624" s="220"/>
      <c r="AL624" s="220"/>
      <c r="AM624" s="220"/>
      <c r="AN624" s="220"/>
      <c r="AO624" s="220"/>
      <c r="AP624" s="220"/>
      <c r="AQ624" s="224"/>
      <c r="AR624" s="224"/>
      <c r="AS624" s="224"/>
      <c r="AT624" s="224"/>
      <c r="AU624" s="224"/>
      <c r="AV624" s="224"/>
      <c r="AW624" s="224"/>
      <c r="AX624" s="224"/>
      <c r="AY624" s="224"/>
      <c r="AZ624" s="284"/>
      <c r="BA624" s="284"/>
      <c r="BB624" s="284"/>
      <c r="BC624" s="284"/>
      <c r="BD624" s="284"/>
      <c r="BE624" s="284"/>
      <c r="BF624" s="284"/>
      <c r="BG624" s="284"/>
      <c r="BH624" s="284"/>
      <c r="BI624" s="284"/>
      <c r="BJ624" s="284"/>
      <c r="BK624" s="284"/>
    </row>
    <row r="625" ht="14.25" customHeight="1">
      <c r="A625" s="219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5"/>
      <c r="AA625" s="225"/>
      <c r="AB625" s="225"/>
      <c r="AC625" s="225"/>
      <c r="AD625" s="225"/>
      <c r="AE625" s="225"/>
      <c r="AF625" s="225"/>
      <c r="AG625" s="220"/>
      <c r="AH625" s="220"/>
      <c r="AI625" s="220"/>
      <c r="AJ625" s="220"/>
      <c r="AK625" s="220"/>
      <c r="AL625" s="220"/>
      <c r="AM625" s="220"/>
      <c r="AN625" s="220"/>
      <c r="AO625" s="220"/>
      <c r="AP625" s="220"/>
      <c r="AQ625" s="224"/>
      <c r="AR625" s="224"/>
      <c r="AS625" s="224"/>
      <c r="AT625" s="224"/>
      <c r="AU625" s="224"/>
      <c r="AV625" s="224"/>
      <c r="AW625" s="224"/>
      <c r="AX625" s="224"/>
      <c r="AY625" s="224"/>
      <c r="AZ625" s="284"/>
      <c r="BA625" s="284"/>
      <c r="BB625" s="284"/>
      <c r="BC625" s="284"/>
      <c r="BD625" s="284"/>
      <c r="BE625" s="284"/>
      <c r="BF625" s="284"/>
      <c r="BG625" s="284"/>
      <c r="BH625" s="284"/>
      <c r="BI625" s="284"/>
      <c r="BJ625" s="284"/>
      <c r="BK625" s="284"/>
    </row>
    <row r="626" ht="14.25" customHeight="1">
      <c r="A626" s="219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5"/>
      <c r="AA626" s="225"/>
      <c r="AB626" s="225"/>
      <c r="AC626" s="225"/>
      <c r="AD626" s="225"/>
      <c r="AE626" s="225"/>
      <c r="AF626" s="225"/>
      <c r="AG626" s="220"/>
      <c r="AH626" s="220"/>
      <c r="AI626" s="220"/>
      <c r="AJ626" s="220"/>
      <c r="AK626" s="220"/>
      <c r="AL626" s="220"/>
      <c r="AM626" s="220"/>
      <c r="AN626" s="220"/>
      <c r="AO626" s="220"/>
      <c r="AP626" s="220"/>
      <c r="AQ626" s="224"/>
      <c r="AR626" s="224"/>
      <c r="AS626" s="224"/>
      <c r="AT626" s="224"/>
      <c r="AU626" s="224"/>
      <c r="AV626" s="224"/>
      <c r="AW626" s="224"/>
      <c r="AX626" s="224"/>
      <c r="AY626" s="224"/>
      <c r="AZ626" s="284"/>
      <c r="BA626" s="284"/>
      <c r="BB626" s="284"/>
      <c r="BC626" s="284"/>
      <c r="BD626" s="284"/>
      <c r="BE626" s="284"/>
      <c r="BF626" s="284"/>
      <c r="BG626" s="284"/>
      <c r="BH626" s="284"/>
      <c r="BI626" s="284"/>
      <c r="BJ626" s="284"/>
      <c r="BK626" s="284"/>
    </row>
    <row r="627" ht="14.25" customHeight="1">
      <c r="A627" s="219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5"/>
      <c r="AA627" s="225"/>
      <c r="AB627" s="225"/>
      <c r="AC627" s="225"/>
      <c r="AD627" s="225"/>
      <c r="AE627" s="225"/>
      <c r="AF627" s="225"/>
      <c r="AG627" s="220"/>
      <c r="AH627" s="220"/>
      <c r="AI627" s="220"/>
      <c r="AJ627" s="220"/>
      <c r="AK627" s="220"/>
      <c r="AL627" s="220"/>
      <c r="AM627" s="220"/>
      <c r="AN627" s="220"/>
      <c r="AO627" s="220"/>
      <c r="AP627" s="220"/>
      <c r="AQ627" s="224"/>
      <c r="AR627" s="224"/>
      <c r="AS627" s="224"/>
      <c r="AT627" s="224"/>
      <c r="AU627" s="224"/>
      <c r="AV627" s="224"/>
      <c r="AW627" s="224"/>
      <c r="AX627" s="224"/>
      <c r="AY627" s="224"/>
      <c r="AZ627" s="284"/>
      <c r="BA627" s="284"/>
      <c r="BB627" s="284"/>
      <c r="BC627" s="284"/>
      <c r="BD627" s="284"/>
      <c r="BE627" s="284"/>
      <c r="BF627" s="284"/>
      <c r="BG627" s="284"/>
      <c r="BH627" s="284"/>
      <c r="BI627" s="284"/>
      <c r="BJ627" s="284"/>
      <c r="BK627" s="284"/>
    </row>
    <row r="628" ht="14.25" customHeight="1">
      <c r="A628" s="219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5"/>
      <c r="AA628" s="225"/>
      <c r="AB628" s="225"/>
      <c r="AC628" s="225"/>
      <c r="AD628" s="225"/>
      <c r="AE628" s="225"/>
      <c r="AF628" s="225"/>
      <c r="AG628" s="220"/>
      <c r="AH628" s="220"/>
      <c r="AI628" s="220"/>
      <c r="AJ628" s="220"/>
      <c r="AK628" s="220"/>
      <c r="AL628" s="220"/>
      <c r="AM628" s="220"/>
      <c r="AN628" s="220"/>
      <c r="AO628" s="220"/>
      <c r="AP628" s="220"/>
      <c r="AQ628" s="224"/>
      <c r="AR628" s="224"/>
      <c r="AS628" s="224"/>
      <c r="AT628" s="224"/>
      <c r="AU628" s="224"/>
      <c r="AV628" s="224"/>
      <c r="AW628" s="224"/>
      <c r="AX628" s="224"/>
      <c r="AY628" s="224"/>
      <c r="AZ628" s="284"/>
      <c r="BA628" s="284"/>
      <c r="BB628" s="284"/>
      <c r="BC628" s="284"/>
      <c r="BD628" s="284"/>
      <c r="BE628" s="284"/>
      <c r="BF628" s="284"/>
      <c r="BG628" s="284"/>
      <c r="BH628" s="284"/>
      <c r="BI628" s="284"/>
      <c r="BJ628" s="284"/>
      <c r="BK628" s="284"/>
    </row>
    <row r="629" ht="14.25" customHeight="1">
      <c r="A629" s="219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5"/>
      <c r="AA629" s="225"/>
      <c r="AB629" s="225"/>
      <c r="AC629" s="225"/>
      <c r="AD629" s="225"/>
      <c r="AE629" s="225"/>
      <c r="AF629" s="225"/>
      <c r="AG629" s="220"/>
      <c r="AH629" s="220"/>
      <c r="AI629" s="220"/>
      <c r="AJ629" s="220"/>
      <c r="AK629" s="220"/>
      <c r="AL629" s="220"/>
      <c r="AM629" s="220"/>
      <c r="AN629" s="220"/>
      <c r="AO629" s="220"/>
      <c r="AP629" s="220"/>
      <c r="AQ629" s="224"/>
      <c r="AR629" s="224"/>
      <c r="AS629" s="224"/>
      <c r="AT629" s="224"/>
      <c r="AU629" s="224"/>
      <c r="AV629" s="224"/>
      <c r="AW629" s="224"/>
      <c r="AX629" s="224"/>
      <c r="AY629" s="224"/>
      <c r="AZ629" s="284"/>
      <c r="BA629" s="284"/>
      <c r="BB629" s="284"/>
      <c r="BC629" s="284"/>
      <c r="BD629" s="284"/>
      <c r="BE629" s="284"/>
      <c r="BF629" s="284"/>
      <c r="BG629" s="284"/>
      <c r="BH629" s="284"/>
      <c r="BI629" s="284"/>
      <c r="BJ629" s="284"/>
      <c r="BK629" s="284"/>
    </row>
    <row r="630" ht="14.25" customHeight="1">
      <c r="A630" s="219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5"/>
      <c r="AA630" s="225"/>
      <c r="AB630" s="225"/>
      <c r="AC630" s="225"/>
      <c r="AD630" s="225"/>
      <c r="AE630" s="225"/>
      <c r="AF630" s="225"/>
      <c r="AG630" s="220"/>
      <c r="AH630" s="220"/>
      <c r="AI630" s="220"/>
      <c r="AJ630" s="220"/>
      <c r="AK630" s="220"/>
      <c r="AL630" s="220"/>
      <c r="AM630" s="220"/>
      <c r="AN630" s="220"/>
      <c r="AO630" s="220"/>
      <c r="AP630" s="220"/>
      <c r="AQ630" s="224"/>
      <c r="AR630" s="224"/>
      <c r="AS630" s="224"/>
      <c r="AT630" s="224"/>
      <c r="AU630" s="224"/>
      <c r="AV630" s="224"/>
      <c r="AW630" s="224"/>
      <c r="AX630" s="224"/>
      <c r="AY630" s="224"/>
      <c r="AZ630" s="284"/>
      <c r="BA630" s="284"/>
      <c r="BB630" s="284"/>
      <c r="BC630" s="284"/>
      <c r="BD630" s="284"/>
      <c r="BE630" s="284"/>
      <c r="BF630" s="284"/>
      <c r="BG630" s="284"/>
      <c r="BH630" s="284"/>
      <c r="BI630" s="284"/>
      <c r="BJ630" s="284"/>
      <c r="BK630" s="284"/>
    </row>
    <row r="631" ht="14.25" customHeight="1">
      <c r="A631" s="219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5"/>
      <c r="AA631" s="225"/>
      <c r="AB631" s="225"/>
      <c r="AC631" s="225"/>
      <c r="AD631" s="225"/>
      <c r="AE631" s="225"/>
      <c r="AF631" s="225"/>
      <c r="AG631" s="220"/>
      <c r="AH631" s="220"/>
      <c r="AI631" s="220"/>
      <c r="AJ631" s="220"/>
      <c r="AK631" s="220"/>
      <c r="AL631" s="220"/>
      <c r="AM631" s="220"/>
      <c r="AN631" s="220"/>
      <c r="AO631" s="220"/>
      <c r="AP631" s="220"/>
      <c r="AQ631" s="224"/>
      <c r="AR631" s="224"/>
      <c r="AS631" s="224"/>
      <c r="AT631" s="224"/>
      <c r="AU631" s="224"/>
      <c r="AV631" s="224"/>
      <c r="AW631" s="224"/>
      <c r="AX631" s="224"/>
      <c r="AY631" s="224"/>
      <c r="AZ631" s="284"/>
      <c r="BA631" s="284"/>
      <c r="BB631" s="284"/>
      <c r="BC631" s="284"/>
      <c r="BD631" s="284"/>
      <c r="BE631" s="284"/>
      <c r="BF631" s="284"/>
      <c r="BG631" s="284"/>
      <c r="BH631" s="284"/>
      <c r="BI631" s="284"/>
      <c r="BJ631" s="284"/>
      <c r="BK631" s="284"/>
    </row>
    <row r="632" ht="14.25" customHeight="1">
      <c r="A632" s="219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5"/>
      <c r="AA632" s="225"/>
      <c r="AB632" s="225"/>
      <c r="AC632" s="225"/>
      <c r="AD632" s="225"/>
      <c r="AE632" s="225"/>
      <c r="AF632" s="225"/>
      <c r="AG632" s="220"/>
      <c r="AH632" s="220"/>
      <c r="AI632" s="220"/>
      <c r="AJ632" s="220"/>
      <c r="AK632" s="220"/>
      <c r="AL632" s="220"/>
      <c r="AM632" s="220"/>
      <c r="AN632" s="220"/>
      <c r="AO632" s="220"/>
      <c r="AP632" s="220"/>
      <c r="AQ632" s="224"/>
      <c r="AR632" s="224"/>
      <c r="AS632" s="224"/>
      <c r="AT632" s="224"/>
      <c r="AU632" s="224"/>
      <c r="AV632" s="224"/>
      <c r="AW632" s="224"/>
      <c r="AX632" s="224"/>
      <c r="AY632" s="224"/>
      <c r="AZ632" s="284"/>
      <c r="BA632" s="284"/>
      <c r="BB632" s="284"/>
      <c r="BC632" s="284"/>
      <c r="BD632" s="284"/>
      <c r="BE632" s="284"/>
      <c r="BF632" s="284"/>
      <c r="BG632" s="284"/>
      <c r="BH632" s="284"/>
      <c r="BI632" s="284"/>
      <c r="BJ632" s="284"/>
      <c r="BK632" s="284"/>
    </row>
    <row r="633" ht="14.25" customHeight="1">
      <c r="A633" s="219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5"/>
      <c r="AA633" s="225"/>
      <c r="AB633" s="225"/>
      <c r="AC633" s="225"/>
      <c r="AD633" s="225"/>
      <c r="AE633" s="225"/>
      <c r="AF633" s="225"/>
      <c r="AG633" s="220"/>
      <c r="AH633" s="220"/>
      <c r="AI633" s="220"/>
      <c r="AJ633" s="220"/>
      <c r="AK633" s="220"/>
      <c r="AL633" s="220"/>
      <c r="AM633" s="220"/>
      <c r="AN633" s="220"/>
      <c r="AO633" s="220"/>
      <c r="AP633" s="220"/>
      <c r="AQ633" s="224"/>
      <c r="AR633" s="224"/>
      <c r="AS633" s="224"/>
      <c r="AT633" s="224"/>
      <c r="AU633" s="224"/>
      <c r="AV633" s="224"/>
      <c r="AW633" s="224"/>
      <c r="AX633" s="224"/>
      <c r="AY633" s="224"/>
      <c r="AZ633" s="284"/>
      <c r="BA633" s="284"/>
      <c r="BB633" s="284"/>
      <c r="BC633" s="284"/>
      <c r="BD633" s="284"/>
      <c r="BE633" s="284"/>
      <c r="BF633" s="284"/>
      <c r="BG633" s="284"/>
      <c r="BH633" s="284"/>
      <c r="BI633" s="284"/>
      <c r="BJ633" s="284"/>
      <c r="BK633" s="284"/>
    </row>
    <row r="634" ht="14.25" customHeight="1">
      <c r="A634" s="219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5"/>
      <c r="AA634" s="225"/>
      <c r="AB634" s="225"/>
      <c r="AC634" s="225"/>
      <c r="AD634" s="225"/>
      <c r="AE634" s="225"/>
      <c r="AF634" s="225"/>
      <c r="AG634" s="220"/>
      <c r="AH634" s="220"/>
      <c r="AI634" s="220"/>
      <c r="AJ634" s="220"/>
      <c r="AK634" s="220"/>
      <c r="AL634" s="220"/>
      <c r="AM634" s="220"/>
      <c r="AN634" s="220"/>
      <c r="AO634" s="220"/>
      <c r="AP634" s="220"/>
      <c r="AQ634" s="224"/>
      <c r="AR634" s="224"/>
      <c r="AS634" s="224"/>
      <c r="AT634" s="224"/>
      <c r="AU634" s="224"/>
      <c r="AV634" s="224"/>
      <c r="AW634" s="224"/>
      <c r="AX634" s="224"/>
      <c r="AY634" s="224"/>
      <c r="AZ634" s="284"/>
      <c r="BA634" s="284"/>
      <c r="BB634" s="284"/>
      <c r="BC634" s="284"/>
      <c r="BD634" s="284"/>
      <c r="BE634" s="284"/>
      <c r="BF634" s="284"/>
      <c r="BG634" s="284"/>
      <c r="BH634" s="284"/>
      <c r="BI634" s="284"/>
      <c r="BJ634" s="284"/>
      <c r="BK634" s="284"/>
    </row>
    <row r="635" ht="14.25" customHeight="1">
      <c r="A635" s="219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5"/>
      <c r="AA635" s="225"/>
      <c r="AB635" s="225"/>
      <c r="AC635" s="225"/>
      <c r="AD635" s="225"/>
      <c r="AE635" s="225"/>
      <c r="AF635" s="225"/>
      <c r="AG635" s="220"/>
      <c r="AH635" s="220"/>
      <c r="AI635" s="220"/>
      <c r="AJ635" s="220"/>
      <c r="AK635" s="220"/>
      <c r="AL635" s="220"/>
      <c r="AM635" s="220"/>
      <c r="AN635" s="220"/>
      <c r="AO635" s="220"/>
      <c r="AP635" s="220"/>
      <c r="AQ635" s="224"/>
      <c r="AR635" s="224"/>
      <c r="AS635" s="224"/>
      <c r="AT635" s="224"/>
      <c r="AU635" s="224"/>
      <c r="AV635" s="224"/>
      <c r="AW635" s="224"/>
      <c r="AX635" s="224"/>
      <c r="AY635" s="224"/>
      <c r="AZ635" s="284"/>
      <c r="BA635" s="284"/>
      <c r="BB635" s="284"/>
      <c r="BC635" s="284"/>
      <c r="BD635" s="284"/>
      <c r="BE635" s="284"/>
      <c r="BF635" s="284"/>
      <c r="BG635" s="284"/>
      <c r="BH635" s="284"/>
      <c r="BI635" s="284"/>
      <c r="BJ635" s="284"/>
      <c r="BK635" s="284"/>
    </row>
    <row r="636" ht="14.25" customHeight="1">
      <c r="A636" s="219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5"/>
      <c r="AA636" s="225"/>
      <c r="AB636" s="225"/>
      <c r="AC636" s="225"/>
      <c r="AD636" s="225"/>
      <c r="AE636" s="225"/>
      <c r="AF636" s="225"/>
      <c r="AG636" s="220"/>
      <c r="AH636" s="220"/>
      <c r="AI636" s="220"/>
      <c r="AJ636" s="220"/>
      <c r="AK636" s="220"/>
      <c r="AL636" s="220"/>
      <c r="AM636" s="220"/>
      <c r="AN636" s="220"/>
      <c r="AO636" s="220"/>
      <c r="AP636" s="220"/>
      <c r="AQ636" s="224"/>
      <c r="AR636" s="224"/>
      <c r="AS636" s="224"/>
      <c r="AT636" s="224"/>
      <c r="AU636" s="224"/>
      <c r="AV636" s="224"/>
      <c r="AW636" s="224"/>
      <c r="AX636" s="224"/>
      <c r="AY636" s="224"/>
      <c r="AZ636" s="284"/>
      <c r="BA636" s="284"/>
      <c r="BB636" s="284"/>
      <c r="BC636" s="284"/>
      <c r="BD636" s="284"/>
      <c r="BE636" s="284"/>
      <c r="BF636" s="284"/>
      <c r="BG636" s="284"/>
      <c r="BH636" s="284"/>
      <c r="BI636" s="284"/>
      <c r="BJ636" s="284"/>
      <c r="BK636" s="284"/>
    </row>
    <row r="637" ht="14.25" customHeight="1">
      <c r="A637" s="219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5"/>
      <c r="AA637" s="225"/>
      <c r="AB637" s="225"/>
      <c r="AC637" s="225"/>
      <c r="AD637" s="225"/>
      <c r="AE637" s="225"/>
      <c r="AF637" s="225"/>
      <c r="AG637" s="220"/>
      <c r="AH637" s="220"/>
      <c r="AI637" s="220"/>
      <c r="AJ637" s="220"/>
      <c r="AK637" s="220"/>
      <c r="AL637" s="220"/>
      <c r="AM637" s="220"/>
      <c r="AN637" s="220"/>
      <c r="AO637" s="220"/>
      <c r="AP637" s="220"/>
      <c r="AQ637" s="224"/>
      <c r="AR637" s="224"/>
      <c r="AS637" s="224"/>
      <c r="AT637" s="224"/>
      <c r="AU637" s="224"/>
      <c r="AV637" s="224"/>
      <c r="AW637" s="224"/>
      <c r="AX637" s="224"/>
      <c r="AY637" s="224"/>
      <c r="AZ637" s="284"/>
      <c r="BA637" s="284"/>
      <c r="BB637" s="284"/>
      <c r="BC637" s="284"/>
      <c r="BD637" s="284"/>
      <c r="BE637" s="284"/>
      <c r="BF637" s="284"/>
      <c r="BG637" s="284"/>
      <c r="BH637" s="284"/>
      <c r="BI637" s="284"/>
      <c r="BJ637" s="284"/>
      <c r="BK637" s="284"/>
    </row>
    <row r="638" ht="14.25" customHeight="1">
      <c r="A638" s="219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5"/>
      <c r="AA638" s="225"/>
      <c r="AB638" s="225"/>
      <c r="AC638" s="225"/>
      <c r="AD638" s="225"/>
      <c r="AE638" s="225"/>
      <c r="AF638" s="225"/>
      <c r="AG638" s="220"/>
      <c r="AH638" s="220"/>
      <c r="AI638" s="220"/>
      <c r="AJ638" s="220"/>
      <c r="AK638" s="220"/>
      <c r="AL638" s="220"/>
      <c r="AM638" s="220"/>
      <c r="AN638" s="220"/>
      <c r="AO638" s="220"/>
      <c r="AP638" s="220"/>
      <c r="AQ638" s="224"/>
      <c r="AR638" s="224"/>
      <c r="AS638" s="224"/>
      <c r="AT638" s="224"/>
      <c r="AU638" s="224"/>
      <c r="AV638" s="224"/>
      <c r="AW638" s="224"/>
      <c r="AX638" s="224"/>
      <c r="AY638" s="224"/>
      <c r="AZ638" s="284"/>
      <c r="BA638" s="284"/>
      <c r="BB638" s="284"/>
      <c r="BC638" s="284"/>
      <c r="BD638" s="284"/>
      <c r="BE638" s="284"/>
      <c r="BF638" s="284"/>
      <c r="BG638" s="284"/>
      <c r="BH638" s="284"/>
      <c r="BI638" s="284"/>
      <c r="BJ638" s="284"/>
      <c r="BK638" s="284"/>
    </row>
    <row r="639" ht="14.25" customHeight="1">
      <c r="A639" s="219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5"/>
      <c r="AA639" s="225"/>
      <c r="AB639" s="225"/>
      <c r="AC639" s="225"/>
      <c r="AD639" s="225"/>
      <c r="AE639" s="225"/>
      <c r="AF639" s="225"/>
      <c r="AG639" s="220"/>
      <c r="AH639" s="220"/>
      <c r="AI639" s="220"/>
      <c r="AJ639" s="220"/>
      <c r="AK639" s="220"/>
      <c r="AL639" s="220"/>
      <c r="AM639" s="220"/>
      <c r="AN639" s="220"/>
      <c r="AO639" s="220"/>
      <c r="AP639" s="220"/>
      <c r="AQ639" s="224"/>
      <c r="AR639" s="224"/>
      <c r="AS639" s="224"/>
      <c r="AT639" s="224"/>
      <c r="AU639" s="224"/>
      <c r="AV639" s="224"/>
      <c r="AW639" s="224"/>
      <c r="AX639" s="224"/>
      <c r="AY639" s="224"/>
      <c r="AZ639" s="284"/>
      <c r="BA639" s="284"/>
      <c r="BB639" s="284"/>
      <c r="BC639" s="284"/>
      <c r="BD639" s="284"/>
      <c r="BE639" s="284"/>
      <c r="BF639" s="284"/>
      <c r="BG639" s="284"/>
      <c r="BH639" s="284"/>
      <c r="BI639" s="284"/>
      <c r="BJ639" s="284"/>
      <c r="BK639" s="284"/>
    </row>
    <row r="640" ht="14.25" customHeight="1">
      <c r="A640" s="219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5"/>
      <c r="AA640" s="225"/>
      <c r="AB640" s="225"/>
      <c r="AC640" s="225"/>
      <c r="AD640" s="225"/>
      <c r="AE640" s="225"/>
      <c r="AF640" s="225"/>
      <c r="AG640" s="220"/>
      <c r="AH640" s="220"/>
      <c r="AI640" s="220"/>
      <c r="AJ640" s="220"/>
      <c r="AK640" s="220"/>
      <c r="AL640" s="220"/>
      <c r="AM640" s="220"/>
      <c r="AN640" s="220"/>
      <c r="AO640" s="220"/>
      <c r="AP640" s="220"/>
      <c r="AQ640" s="224"/>
      <c r="AR640" s="224"/>
      <c r="AS640" s="224"/>
      <c r="AT640" s="224"/>
      <c r="AU640" s="224"/>
      <c r="AV640" s="224"/>
      <c r="AW640" s="224"/>
      <c r="AX640" s="224"/>
      <c r="AY640" s="224"/>
      <c r="AZ640" s="284"/>
      <c r="BA640" s="284"/>
      <c r="BB640" s="284"/>
      <c r="BC640" s="284"/>
      <c r="BD640" s="284"/>
      <c r="BE640" s="284"/>
      <c r="BF640" s="284"/>
      <c r="BG640" s="284"/>
      <c r="BH640" s="284"/>
      <c r="BI640" s="284"/>
      <c r="BJ640" s="284"/>
      <c r="BK640" s="284"/>
    </row>
    <row r="641" ht="14.25" customHeight="1">
      <c r="A641" s="219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5"/>
      <c r="AA641" s="225"/>
      <c r="AB641" s="225"/>
      <c r="AC641" s="225"/>
      <c r="AD641" s="225"/>
      <c r="AE641" s="225"/>
      <c r="AF641" s="225"/>
      <c r="AG641" s="220"/>
      <c r="AH641" s="220"/>
      <c r="AI641" s="220"/>
      <c r="AJ641" s="220"/>
      <c r="AK641" s="220"/>
      <c r="AL641" s="220"/>
      <c r="AM641" s="220"/>
      <c r="AN641" s="220"/>
      <c r="AO641" s="220"/>
      <c r="AP641" s="220"/>
      <c r="AQ641" s="224"/>
      <c r="AR641" s="224"/>
      <c r="AS641" s="224"/>
      <c r="AT641" s="224"/>
      <c r="AU641" s="224"/>
      <c r="AV641" s="224"/>
      <c r="AW641" s="224"/>
      <c r="AX641" s="224"/>
      <c r="AY641" s="224"/>
      <c r="AZ641" s="284"/>
      <c r="BA641" s="284"/>
      <c r="BB641" s="284"/>
      <c r="BC641" s="284"/>
      <c r="BD641" s="284"/>
      <c r="BE641" s="284"/>
      <c r="BF641" s="284"/>
      <c r="BG641" s="284"/>
      <c r="BH641" s="284"/>
      <c r="BI641" s="284"/>
      <c r="BJ641" s="284"/>
      <c r="BK641" s="284"/>
    </row>
    <row r="642" ht="14.25" customHeight="1">
      <c r="A642" s="219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5"/>
      <c r="AA642" s="225"/>
      <c r="AB642" s="225"/>
      <c r="AC642" s="225"/>
      <c r="AD642" s="225"/>
      <c r="AE642" s="225"/>
      <c r="AF642" s="225"/>
      <c r="AG642" s="220"/>
      <c r="AH642" s="220"/>
      <c r="AI642" s="220"/>
      <c r="AJ642" s="220"/>
      <c r="AK642" s="220"/>
      <c r="AL642" s="220"/>
      <c r="AM642" s="220"/>
      <c r="AN642" s="220"/>
      <c r="AO642" s="220"/>
      <c r="AP642" s="220"/>
      <c r="AQ642" s="224"/>
      <c r="AR642" s="224"/>
      <c r="AS642" s="224"/>
      <c r="AT642" s="224"/>
      <c r="AU642" s="224"/>
      <c r="AV642" s="224"/>
      <c r="AW642" s="224"/>
      <c r="AX642" s="224"/>
      <c r="AY642" s="224"/>
      <c r="AZ642" s="284"/>
      <c r="BA642" s="284"/>
      <c r="BB642" s="284"/>
      <c r="BC642" s="284"/>
      <c r="BD642" s="284"/>
      <c r="BE642" s="284"/>
      <c r="BF642" s="284"/>
      <c r="BG642" s="284"/>
      <c r="BH642" s="284"/>
      <c r="BI642" s="284"/>
      <c r="BJ642" s="284"/>
      <c r="BK642" s="284"/>
    </row>
    <row r="643" ht="14.25" customHeight="1">
      <c r="A643" s="219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5"/>
      <c r="AA643" s="225"/>
      <c r="AB643" s="225"/>
      <c r="AC643" s="225"/>
      <c r="AD643" s="225"/>
      <c r="AE643" s="225"/>
      <c r="AF643" s="225"/>
      <c r="AG643" s="220"/>
      <c r="AH643" s="220"/>
      <c r="AI643" s="220"/>
      <c r="AJ643" s="220"/>
      <c r="AK643" s="220"/>
      <c r="AL643" s="220"/>
      <c r="AM643" s="220"/>
      <c r="AN643" s="220"/>
      <c r="AO643" s="220"/>
      <c r="AP643" s="220"/>
      <c r="AQ643" s="224"/>
      <c r="AR643" s="224"/>
      <c r="AS643" s="224"/>
      <c r="AT643" s="224"/>
      <c r="AU643" s="224"/>
      <c r="AV643" s="224"/>
      <c r="AW643" s="224"/>
      <c r="AX643" s="224"/>
      <c r="AY643" s="224"/>
      <c r="AZ643" s="284"/>
      <c r="BA643" s="284"/>
      <c r="BB643" s="284"/>
      <c r="BC643" s="284"/>
      <c r="BD643" s="284"/>
      <c r="BE643" s="284"/>
      <c r="BF643" s="284"/>
      <c r="BG643" s="284"/>
      <c r="BH643" s="284"/>
      <c r="BI643" s="284"/>
      <c r="BJ643" s="284"/>
      <c r="BK643" s="284"/>
    </row>
    <row r="644" ht="14.25" customHeight="1">
      <c r="A644" s="219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5"/>
      <c r="AA644" s="225"/>
      <c r="AB644" s="225"/>
      <c r="AC644" s="225"/>
      <c r="AD644" s="225"/>
      <c r="AE644" s="225"/>
      <c r="AF644" s="225"/>
      <c r="AG644" s="220"/>
      <c r="AH644" s="220"/>
      <c r="AI644" s="220"/>
      <c r="AJ644" s="220"/>
      <c r="AK644" s="220"/>
      <c r="AL644" s="220"/>
      <c r="AM644" s="220"/>
      <c r="AN644" s="220"/>
      <c r="AO644" s="220"/>
      <c r="AP644" s="220"/>
      <c r="AQ644" s="224"/>
      <c r="AR644" s="224"/>
      <c r="AS644" s="224"/>
      <c r="AT644" s="224"/>
      <c r="AU644" s="224"/>
      <c r="AV644" s="224"/>
      <c r="AW644" s="224"/>
      <c r="AX644" s="224"/>
      <c r="AY644" s="224"/>
      <c r="AZ644" s="284"/>
      <c r="BA644" s="284"/>
      <c r="BB644" s="284"/>
      <c r="BC644" s="284"/>
      <c r="BD644" s="284"/>
      <c r="BE644" s="284"/>
      <c r="BF644" s="284"/>
      <c r="BG644" s="284"/>
      <c r="BH644" s="284"/>
      <c r="BI644" s="284"/>
      <c r="BJ644" s="284"/>
      <c r="BK644" s="284"/>
    </row>
    <row r="645" ht="14.25" customHeight="1">
      <c r="A645" s="219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5"/>
      <c r="AA645" s="225"/>
      <c r="AB645" s="225"/>
      <c r="AC645" s="225"/>
      <c r="AD645" s="225"/>
      <c r="AE645" s="225"/>
      <c r="AF645" s="225"/>
      <c r="AG645" s="220"/>
      <c r="AH645" s="220"/>
      <c r="AI645" s="220"/>
      <c r="AJ645" s="220"/>
      <c r="AK645" s="220"/>
      <c r="AL645" s="220"/>
      <c r="AM645" s="220"/>
      <c r="AN645" s="220"/>
      <c r="AO645" s="220"/>
      <c r="AP645" s="220"/>
      <c r="AQ645" s="224"/>
      <c r="AR645" s="224"/>
      <c r="AS645" s="224"/>
      <c r="AT645" s="224"/>
      <c r="AU645" s="224"/>
      <c r="AV645" s="224"/>
      <c r="AW645" s="224"/>
      <c r="AX645" s="224"/>
      <c r="AY645" s="224"/>
      <c r="AZ645" s="284"/>
      <c r="BA645" s="284"/>
      <c r="BB645" s="284"/>
      <c r="BC645" s="284"/>
      <c r="BD645" s="284"/>
      <c r="BE645" s="284"/>
      <c r="BF645" s="284"/>
      <c r="BG645" s="284"/>
      <c r="BH645" s="284"/>
      <c r="BI645" s="284"/>
      <c r="BJ645" s="284"/>
      <c r="BK645" s="284"/>
    </row>
    <row r="646" ht="14.25" customHeight="1">
      <c r="A646" s="219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5"/>
      <c r="AA646" s="225"/>
      <c r="AB646" s="225"/>
      <c r="AC646" s="225"/>
      <c r="AD646" s="225"/>
      <c r="AE646" s="225"/>
      <c r="AF646" s="225"/>
      <c r="AG646" s="220"/>
      <c r="AH646" s="220"/>
      <c r="AI646" s="220"/>
      <c r="AJ646" s="220"/>
      <c r="AK646" s="220"/>
      <c r="AL646" s="220"/>
      <c r="AM646" s="220"/>
      <c r="AN646" s="220"/>
      <c r="AO646" s="220"/>
      <c r="AP646" s="220"/>
      <c r="AQ646" s="224"/>
      <c r="AR646" s="224"/>
      <c r="AS646" s="224"/>
      <c r="AT646" s="224"/>
      <c r="AU646" s="224"/>
      <c r="AV646" s="224"/>
      <c r="AW646" s="224"/>
      <c r="AX646" s="224"/>
      <c r="AY646" s="224"/>
      <c r="AZ646" s="284"/>
      <c r="BA646" s="284"/>
      <c r="BB646" s="284"/>
      <c r="BC646" s="284"/>
      <c r="BD646" s="284"/>
      <c r="BE646" s="284"/>
      <c r="BF646" s="284"/>
      <c r="BG646" s="284"/>
      <c r="BH646" s="284"/>
      <c r="BI646" s="284"/>
      <c r="BJ646" s="284"/>
      <c r="BK646" s="284"/>
    </row>
    <row r="647" ht="14.25" customHeight="1">
      <c r="A647" s="219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5"/>
      <c r="AA647" s="225"/>
      <c r="AB647" s="225"/>
      <c r="AC647" s="225"/>
      <c r="AD647" s="225"/>
      <c r="AE647" s="225"/>
      <c r="AF647" s="225"/>
      <c r="AG647" s="220"/>
      <c r="AH647" s="220"/>
      <c r="AI647" s="220"/>
      <c r="AJ647" s="220"/>
      <c r="AK647" s="220"/>
      <c r="AL647" s="220"/>
      <c r="AM647" s="220"/>
      <c r="AN647" s="220"/>
      <c r="AO647" s="220"/>
      <c r="AP647" s="220"/>
      <c r="AQ647" s="224"/>
      <c r="AR647" s="224"/>
      <c r="AS647" s="224"/>
      <c r="AT647" s="224"/>
      <c r="AU647" s="224"/>
      <c r="AV647" s="224"/>
      <c r="AW647" s="224"/>
      <c r="AX647" s="224"/>
      <c r="AY647" s="224"/>
      <c r="AZ647" s="284"/>
      <c r="BA647" s="284"/>
      <c r="BB647" s="284"/>
      <c r="BC647" s="284"/>
      <c r="BD647" s="284"/>
      <c r="BE647" s="284"/>
      <c r="BF647" s="284"/>
      <c r="BG647" s="284"/>
      <c r="BH647" s="284"/>
      <c r="BI647" s="284"/>
      <c r="BJ647" s="284"/>
      <c r="BK647" s="284"/>
    </row>
    <row r="648" ht="14.25" customHeight="1">
      <c r="A648" s="219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5"/>
      <c r="AA648" s="225"/>
      <c r="AB648" s="225"/>
      <c r="AC648" s="225"/>
      <c r="AD648" s="225"/>
      <c r="AE648" s="225"/>
      <c r="AF648" s="225"/>
      <c r="AG648" s="220"/>
      <c r="AH648" s="220"/>
      <c r="AI648" s="220"/>
      <c r="AJ648" s="220"/>
      <c r="AK648" s="220"/>
      <c r="AL648" s="220"/>
      <c r="AM648" s="220"/>
      <c r="AN648" s="220"/>
      <c r="AO648" s="220"/>
      <c r="AP648" s="220"/>
      <c r="AQ648" s="224"/>
      <c r="AR648" s="224"/>
      <c r="AS648" s="224"/>
      <c r="AT648" s="224"/>
      <c r="AU648" s="224"/>
      <c r="AV648" s="224"/>
      <c r="AW648" s="224"/>
      <c r="AX648" s="224"/>
      <c r="AY648" s="224"/>
      <c r="AZ648" s="284"/>
      <c r="BA648" s="284"/>
      <c r="BB648" s="284"/>
      <c r="BC648" s="284"/>
      <c r="BD648" s="284"/>
      <c r="BE648" s="284"/>
      <c r="BF648" s="284"/>
      <c r="BG648" s="284"/>
      <c r="BH648" s="284"/>
      <c r="BI648" s="284"/>
      <c r="BJ648" s="284"/>
      <c r="BK648" s="284"/>
    </row>
    <row r="649" ht="14.25" customHeight="1">
      <c r="A649" s="219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5"/>
      <c r="AA649" s="225"/>
      <c r="AB649" s="225"/>
      <c r="AC649" s="225"/>
      <c r="AD649" s="225"/>
      <c r="AE649" s="225"/>
      <c r="AF649" s="225"/>
      <c r="AG649" s="220"/>
      <c r="AH649" s="220"/>
      <c r="AI649" s="220"/>
      <c r="AJ649" s="220"/>
      <c r="AK649" s="220"/>
      <c r="AL649" s="220"/>
      <c r="AM649" s="220"/>
      <c r="AN649" s="220"/>
      <c r="AO649" s="220"/>
      <c r="AP649" s="220"/>
      <c r="AQ649" s="224"/>
      <c r="AR649" s="224"/>
      <c r="AS649" s="224"/>
      <c r="AT649" s="224"/>
      <c r="AU649" s="224"/>
      <c r="AV649" s="224"/>
      <c r="AW649" s="224"/>
      <c r="AX649" s="224"/>
      <c r="AY649" s="224"/>
      <c r="AZ649" s="284"/>
      <c r="BA649" s="284"/>
      <c r="BB649" s="284"/>
      <c r="BC649" s="284"/>
      <c r="BD649" s="284"/>
      <c r="BE649" s="284"/>
      <c r="BF649" s="284"/>
      <c r="BG649" s="284"/>
      <c r="BH649" s="284"/>
      <c r="BI649" s="284"/>
      <c r="BJ649" s="284"/>
      <c r="BK649" s="284"/>
    </row>
    <row r="650" ht="14.25" customHeight="1">
      <c r="A650" s="219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5"/>
      <c r="AA650" s="225"/>
      <c r="AB650" s="225"/>
      <c r="AC650" s="225"/>
      <c r="AD650" s="225"/>
      <c r="AE650" s="225"/>
      <c r="AF650" s="225"/>
      <c r="AG650" s="220"/>
      <c r="AH650" s="220"/>
      <c r="AI650" s="220"/>
      <c r="AJ650" s="220"/>
      <c r="AK650" s="220"/>
      <c r="AL650" s="220"/>
      <c r="AM650" s="220"/>
      <c r="AN650" s="220"/>
      <c r="AO650" s="220"/>
      <c r="AP650" s="220"/>
      <c r="AQ650" s="224"/>
      <c r="AR650" s="224"/>
      <c r="AS650" s="224"/>
      <c r="AT650" s="224"/>
      <c r="AU650" s="224"/>
      <c r="AV650" s="224"/>
      <c r="AW650" s="224"/>
      <c r="AX650" s="224"/>
      <c r="AY650" s="224"/>
      <c r="AZ650" s="284"/>
      <c r="BA650" s="284"/>
      <c r="BB650" s="284"/>
      <c r="BC650" s="284"/>
      <c r="BD650" s="284"/>
      <c r="BE650" s="284"/>
      <c r="BF650" s="284"/>
      <c r="BG650" s="284"/>
      <c r="BH650" s="284"/>
      <c r="BI650" s="284"/>
      <c r="BJ650" s="284"/>
      <c r="BK650" s="284"/>
    </row>
    <row r="651" ht="14.25" customHeight="1">
      <c r="A651" s="219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5"/>
      <c r="AA651" s="225"/>
      <c r="AB651" s="225"/>
      <c r="AC651" s="225"/>
      <c r="AD651" s="225"/>
      <c r="AE651" s="225"/>
      <c r="AF651" s="225"/>
      <c r="AG651" s="220"/>
      <c r="AH651" s="220"/>
      <c r="AI651" s="220"/>
      <c r="AJ651" s="220"/>
      <c r="AK651" s="220"/>
      <c r="AL651" s="220"/>
      <c r="AM651" s="220"/>
      <c r="AN651" s="220"/>
      <c r="AO651" s="220"/>
      <c r="AP651" s="220"/>
      <c r="AQ651" s="224"/>
      <c r="AR651" s="224"/>
      <c r="AS651" s="224"/>
      <c r="AT651" s="224"/>
      <c r="AU651" s="224"/>
      <c r="AV651" s="224"/>
      <c r="AW651" s="224"/>
      <c r="AX651" s="224"/>
      <c r="AY651" s="224"/>
      <c r="AZ651" s="284"/>
      <c r="BA651" s="284"/>
      <c r="BB651" s="284"/>
      <c r="BC651" s="284"/>
      <c r="BD651" s="284"/>
      <c r="BE651" s="284"/>
      <c r="BF651" s="284"/>
      <c r="BG651" s="284"/>
      <c r="BH651" s="284"/>
      <c r="BI651" s="284"/>
      <c r="BJ651" s="284"/>
      <c r="BK651" s="284"/>
    </row>
    <row r="652" ht="14.25" customHeight="1">
      <c r="A652" s="219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5"/>
      <c r="AA652" s="225"/>
      <c r="AB652" s="225"/>
      <c r="AC652" s="225"/>
      <c r="AD652" s="225"/>
      <c r="AE652" s="225"/>
      <c r="AF652" s="225"/>
      <c r="AG652" s="220"/>
      <c r="AH652" s="220"/>
      <c r="AI652" s="220"/>
      <c r="AJ652" s="220"/>
      <c r="AK652" s="220"/>
      <c r="AL652" s="220"/>
      <c r="AM652" s="220"/>
      <c r="AN652" s="220"/>
      <c r="AO652" s="220"/>
      <c r="AP652" s="220"/>
      <c r="AQ652" s="224"/>
      <c r="AR652" s="224"/>
      <c r="AS652" s="224"/>
      <c r="AT652" s="224"/>
      <c r="AU652" s="224"/>
      <c r="AV652" s="224"/>
      <c r="AW652" s="224"/>
      <c r="AX652" s="224"/>
      <c r="AY652" s="224"/>
      <c r="AZ652" s="284"/>
      <c r="BA652" s="284"/>
      <c r="BB652" s="284"/>
      <c r="BC652" s="284"/>
      <c r="BD652" s="284"/>
      <c r="BE652" s="284"/>
      <c r="BF652" s="284"/>
      <c r="BG652" s="284"/>
      <c r="BH652" s="284"/>
      <c r="BI652" s="284"/>
      <c r="BJ652" s="284"/>
      <c r="BK652" s="284"/>
    </row>
    <row r="653" ht="14.25" customHeight="1">
      <c r="A653" s="219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5"/>
      <c r="AA653" s="225"/>
      <c r="AB653" s="225"/>
      <c r="AC653" s="225"/>
      <c r="AD653" s="225"/>
      <c r="AE653" s="225"/>
      <c r="AF653" s="225"/>
      <c r="AG653" s="220"/>
      <c r="AH653" s="220"/>
      <c r="AI653" s="220"/>
      <c r="AJ653" s="220"/>
      <c r="AK653" s="220"/>
      <c r="AL653" s="220"/>
      <c r="AM653" s="220"/>
      <c r="AN653" s="220"/>
      <c r="AO653" s="220"/>
      <c r="AP653" s="220"/>
      <c r="AQ653" s="224"/>
      <c r="AR653" s="224"/>
      <c r="AS653" s="224"/>
      <c r="AT653" s="224"/>
      <c r="AU653" s="224"/>
      <c r="AV653" s="224"/>
      <c r="AW653" s="224"/>
      <c r="AX653" s="224"/>
      <c r="AY653" s="224"/>
      <c r="AZ653" s="284"/>
      <c r="BA653" s="284"/>
      <c r="BB653" s="284"/>
      <c r="BC653" s="284"/>
      <c r="BD653" s="284"/>
      <c r="BE653" s="284"/>
      <c r="BF653" s="284"/>
      <c r="BG653" s="284"/>
      <c r="BH653" s="284"/>
      <c r="BI653" s="284"/>
      <c r="BJ653" s="284"/>
      <c r="BK653" s="284"/>
    </row>
    <row r="654" ht="14.25" customHeight="1">
      <c r="A654" s="219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5"/>
      <c r="AA654" s="225"/>
      <c r="AB654" s="225"/>
      <c r="AC654" s="225"/>
      <c r="AD654" s="225"/>
      <c r="AE654" s="225"/>
      <c r="AF654" s="225"/>
      <c r="AG654" s="220"/>
      <c r="AH654" s="220"/>
      <c r="AI654" s="220"/>
      <c r="AJ654" s="220"/>
      <c r="AK654" s="220"/>
      <c r="AL654" s="220"/>
      <c r="AM654" s="220"/>
      <c r="AN654" s="220"/>
      <c r="AO654" s="220"/>
      <c r="AP654" s="220"/>
      <c r="AQ654" s="224"/>
      <c r="AR654" s="224"/>
      <c r="AS654" s="224"/>
      <c r="AT654" s="224"/>
      <c r="AU654" s="224"/>
      <c r="AV654" s="224"/>
      <c r="AW654" s="224"/>
      <c r="AX654" s="224"/>
      <c r="AY654" s="224"/>
      <c r="AZ654" s="284"/>
      <c r="BA654" s="284"/>
      <c r="BB654" s="284"/>
      <c r="BC654" s="284"/>
      <c r="BD654" s="284"/>
      <c r="BE654" s="284"/>
      <c r="BF654" s="284"/>
      <c r="BG654" s="284"/>
      <c r="BH654" s="284"/>
      <c r="BI654" s="284"/>
      <c r="BJ654" s="284"/>
      <c r="BK654" s="284"/>
    </row>
    <row r="655" ht="14.25" customHeight="1">
      <c r="A655" s="219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5"/>
      <c r="AA655" s="225"/>
      <c r="AB655" s="225"/>
      <c r="AC655" s="225"/>
      <c r="AD655" s="225"/>
      <c r="AE655" s="225"/>
      <c r="AF655" s="225"/>
      <c r="AG655" s="220"/>
      <c r="AH655" s="220"/>
      <c r="AI655" s="220"/>
      <c r="AJ655" s="220"/>
      <c r="AK655" s="220"/>
      <c r="AL655" s="220"/>
      <c r="AM655" s="220"/>
      <c r="AN655" s="220"/>
      <c r="AO655" s="220"/>
      <c r="AP655" s="220"/>
      <c r="AQ655" s="224"/>
      <c r="AR655" s="224"/>
      <c r="AS655" s="224"/>
      <c r="AT655" s="224"/>
      <c r="AU655" s="224"/>
      <c r="AV655" s="224"/>
      <c r="AW655" s="224"/>
      <c r="AX655" s="224"/>
      <c r="AY655" s="224"/>
      <c r="AZ655" s="284"/>
      <c r="BA655" s="284"/>
      <c r="BB655" s="284"/>
      <c r="BC655" s="284"/>
      <c r="BD655" s="284"/>
      <c r="BE655" s="284"/>
      <c r="BF655" s="284"/>
      <c r="BG655" s="284"/>
      <c r="BH655" s="284"/>
      <c r="BI655" s="284"/>
      <c r="BJ655" s="284"/>
      <c r="BK655" s="284"/>
    </row>
    <row r="656" ht="14.25" customHeight="1">
      <c r="A656" s="219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5"/>
      <c r="AA656" s="225"/>
      <c r="AB656" s="225"/>
      <c r="AC656" s="225"/>
      <c r="AD656" s="225"/>
      <c r="AE656" s="225"/>
      <c r="AF656" s="225"/>
      <c r="AG656" s="220"/>
      <c r="AH656" s="220"/>
      <c r="AI656" s="220"/>
      <c r="AJ656" s="220"/>
      <c r="AK656" s="220"/>
      <c r="AL656" s="220"/>
      <c r="AM656" s="220"/>
      <c r="AN656" s="220"/>
      <c r="AO656" s="220"/>
      <c r="AP656" s="220"/>
      <c r="AQ656" s="224"/>
      <c r="AR656" s="224"/>
      <c r="AS656" s="224"/>
      <c r="AT656" s="224"/>
      <c r="AU656" s="224"/>
      <c r="AV656" s="224"/>
      <c r="AW656" s="224"/>
      <c r="AX656" s="224"/>
      <c r="AY656" s="224"/>
      <c r="AZ656" s="284"/>
      <c r="BA656" s="284"/>
      <c r="BB656" s="284"/>
      <c r="BC656" s="284"/>
      <c r="BD656" s="284"/>
      <c r="BE656" s="284"/>
      <c r="BF656" s="284"/>
      <c r="BG656" s="284"/>
      <c r="BH656" s="284"/>
      <c r="BI656" s="284"/>
      <c r="BJ656" s="284"/>
      <c r="BK656" s="284"/>
    </row>
    <row r="657" ht="14.25" customHeight="1">
      <c r="A657" s="219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5"/>
      <c r="AA657" s="225"/>
      <c r="AB657" s="225"/>
      <c r="AC657" s="225"/>
      <c r="AD657" s="225"/>
      <c r="AE657" s="225"/>
      <c r="AF657" s="225"/>
      <c r="AG657" s="220"/>
      <c r="AH657" s="220"/>
      <c r="AI657" s="220"/>
      <c r="AJ657" s="220"/>
      <c r="AK657" s="220"/>
      <c r="AL657" s="220"/>
      <c r="AM657" s="220"/>
      <c r="AN657" s="220"/>
      <c r="AO657" s="220"/>
      <c r="AP657" s="220"/>
      <c r="AQ657" s="224"/>
      <c r="AR657" s="224"/>
      <c r="AS657" s="224"/>
      <c r="AT657" s="224"/>
      <c r="AU657" s="224"/>
      <c r="AV657" s="224"/>
      <c r="AW657" s="224"/>
      <c r="AX657" s="224"/>
      <c r="AY657" s="224"/>
      <c r="AZ657" s="284"/>
      <c r="BA657" s="284"/>
      <c r="BB657" s="284"/>
      <c r="BC657" s="284"/>
      <c r="BD657" s="284"/>
      <c r="BE657" s="284"/>
      <c r="BF657" s="284"/>
      <c r="BG657" s="284"/>
      <c r="BH657" s="284"/>
      <c r="BI657" s="284"/>
      <c r="BJ657" s="284"/>
      <c r="BK657" s="284"/>
    </row>
    <row r="658" ht="14.25" customHeight="1">
      <c r="A658" s="219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5"/>
      <c r="AA658" s="225"/>
      <c r="AB658" s="225"/>
      <c r="AC658" s="225"/>
      <c r="AD658" s="225"/>
      <c r="AE658" s="225"/>
      <c r="AF658" s="225"/>
      <c r="AG658" s="220"/>
      <c r="AH658" s="220"/>
      <c r="AI658" s="220"/>
      <c r="AJ658" s="220"/>
      <c r="AK658" s="220"/>
      <c r="AL658" s="220"/>
      <c r="AM658" s="220"/>
      <c r="AN658" s="220"/>
      <c r="AO658" s="220"/>
      <c r="AP658" s="220"/>
      <c r="AQ658" s="224"/>
      <c r="AR658" s="224"/>
      <c r="AS658" s="224"/>
      <c r="AT658" s="224"/>
      <c r="AU658" s="224"/>
      <c r="AV658" s="224"/>
      <c r="AW658" s="224"/>
      <c r="AX658" s="224"/>
      <c r="AY658" s="224"/>
      <c r="AZ658" s="284"/>
      <c r="BA658" s="284"/>
      <c r="BB658" s="284"/>
      <c r="BC658" s="284"/>
      <c r="BD658" s="284"/>
      <c r="BE658" s="284"/>
      <c r="BF658" s="284"/>
      <c r="BG658" s="284"/>
      <c r="BH658" s="284"/>
      <c r="BI658" s="284"/>
      <c r="BJ658" s="284"/>
      <c r="BK658" s="284"/>
    </row>
    <row r="659" ht="14.25" customHeight="1">
      <c r="A659" s="219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5"/>
      <c r="AA659" s="225"/>
      <c r="AB659" s="225"/>
      <c r="AC659" s="225"/>
      <c r="AD659" s="225"/>
      <c r="AE659" s="225"/>
      <c r="AF659" s="225"/>
      <c r="AG659" s="220"/>
      <c r="AH659" s="220"/>
      <c r="AI659" s="220"/>
      <c r="AJ659" s="220"/>
      <c r="AK659" s="220"/>
      <c r="AL659" s="220"/>
      <c r="AM659" s="220"/>
      <c r="AN659" s="220"/>
      <c r="AO659" s="220"/>
      <c r="AP659" s="220"/>
      <c r="AQ659" s="224"/>
      <c r="AR659" s="224"/>
      <c r="AS659" s="224"/>
      <c r="AT659" s="224"/>
      <c r="AU659" s="224"/>
      <c r="AV659" s="224"/>
      <c r="AW659" s="224"/>
      <c r="AX659" s="224"/>
      <c r="AY659" s="224"/>
      <c r="AZ659" s="284"/>
      <c r="BA659" s="284"/>
      <c r="BB659" s="284"/>
      <c r="BC659" s="284"/>
      <c r="BD659" s="284"/>
      <c r="BE659" s="284"/>
      <c r="BF659" s="284"/>
      <c r="BG659" s="284"/>
      <c r="BH659" s="284"/>
      <c r="BI659" s="284"/>
      <c r="BJ659" s="284"/>
      <c r="BK659" s="284"/>
    </row>
    <row r="660" ht="14.25" customHeight="1">
      <c r="A660" s="219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5"/>
      <c r="AA660" s="225"/>
      <c r="AB660" s="225"/>
      <c r="AC660" s="225"/>
      <c r="AD660" s="225"/>
      <c r="AE660" s="225"/>
      <c r="AF660" s="225"/>
      <c r="AG660" s="220"/>
      <c r="AH660" s="220"/>
      <c r="AI660" s="220"/>
      <c r="AJ660" s="220"/>
      <c r="AK660" s="220"/>
      <c r="AL660" s="220"/>
      <c r="AM660" s="220"/>
      <c r="AN660" s="220"/>
      <c r="AO660" s="220"/>
      <c r="AP660" s="220"/>
      <c r="AQ660" s="224"/>
      <c r="AR660" s="224"/>
      <c r="AS660" s="224"/>
      <c r="AT660" s="224"/>
      <c r="AU660" s="224"/>
      <c r="AV660" s="224"/>
      <c r="AW660" s="224"/>
      <c r="AX660" s="224"/>
      <c r="AY660" s="224"/>
      <c r="AZ660" s="284"/>
      <c r="BA660" s="284"/>
      <c r="BB660" s="284"/>
      <c r="BC660" s="284"/>
      <c r="BD660" s="284"/>
      <c r="BE660" s="284"/>
      <c r="BF660" s="284"/>
      <c r="BG660" s="284"/>
      <c r="BH660" s="284"/>
      <c r="BI660" s="284"/>
      <c r="BJ660" s="284"/>
      <c r="BK660" s="284"/>
    </row>
    <row r="661" ht="14.25" customHeight="1">
      <c r="A661" s="219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5"/>
      <c r="AA661" s="225"/>
      <c r="AB661" s="225"/>
      <c r="AC661" s="225"/>
      <c r="AD661" s="225"/>
      <c r="AE661" s="225"/>
      <c r="AF661" s="225"/>
      <c r="AG661" s="220"/>
      <c r="AH661" s="220"/>
      <c r="AI661" s="220"/>
      <c r="AJ661" s="220"/>
      <c r="AK661" s="220"/>
      <c r="AL661" s="220"/>
      <c r="AM661" s="220"/>
      <c r="AN661" s="220"/>
      <c r="AO661" s="220"/>
      <c r="AP661" s="220"/>
      <c r="AQ661" s="224"/>
      <c r="AR661" s="224"/>
      <c r="AS661" s="224"/>
      <c r="AT661" s="224"/>
      <c r="AU661" s="224"/>
      <c r="AV661" s="224"/>
      <c r="AW661" s="224"/>
      <c r="AX661" s="224"/>
      <c r="AY661" s="224"/>
      <c r="AZ661" s="284"/>
      <c r="BA661" s="284"/>
      <c r="BB661" s="284"/>
      <c r="BC661" s="284"/>
      <c r="BD661" s="284"/>
      <c r="BE661" s="284"/>
      <c r="BF661" s="284"/>
      <c r="BG661" s="284"/>
      <c r="BH661" s="284"/>
      <c r="BI661" s="284"/>
      <c r="BJ661" s="284"/>
      <c r="BK661" s="284"/>
    </row>
    <row r="662" ht="14.25" customHeight="1">
      <c r="A662" s="219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5"/>
      <c r="AA662" s="225"/>
      <c r="AB662" s="225"/>
      <c r="AC662" s="225"/>
      <c r="AD662" s="225"/>
      <c r="AE662" s="225"/>
      <c r="AF662" s="225"/>
      <c r="AG662" s="220"/>
      <c r="AH662" s="220"/>
      <c r="AI662" s="220"/>
      <c r="AJ662" s="220"/>
      <c r="AK662" s="220"/>
      <c r="AL662" s="220"/>
      <c r="AM662" s="220"/>
      <c r="AN662" s="220"/>
      <c r="AO662" s="220"/>
      <c r="AP662" s="220"/>
      <c r="AQ662" s="224"/>
      <c r="AR662" s="224"/>
      <c r="AS662" s="224"/>
      <c r="AT662" s="224"/>
      <c r="AU662" s="224"/>
      <c r="AV662" s="224"/>
      <c r="AW662" s="224"/>
      <c r="AX662" s="224"/>
      <c r="AY662" s="224"/>
      <c r="AZ662" s="284"/>
      <c r="BA662" s="284"/>
      <c r="BB662" s="284"/>
      <c r="BC662" s="284"/>
      <c r="BD662" s="284"/>
      <c r="BE662" s="284"/>
      <c r="BF662" s="284"/>
      <c r="BG662" s="284"/>
      <c r="BH662" s="284"/>
      <c r="BI662" s="284"/>
      <c r="BJ662" s="284"/>
      <c r="BK662" s="284"/>
    </row>
    <row r="663" ht="14.25" customHeight="1">
      <c r="A663" s="219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5"/>
      <c r="AA663" s="225"/>
      <c r="AB663" s="225"/>
      <c r="AC663" s="225"/>
      <c r="AD663" s="225"/>
      <c r="AE663" s="225"/>
      <c r="AF663" s="225"/>
      <c r="AG663" s="220"/>
      <c r="AH663" s="220"/>
      <c r="AI663" s="220"/>
      <c r="AJ663" s="220"/>
      <c r="AK663" s="220"/>
      <c r="AL663" s="220"/>
      <c r="AM663" s="220"/>
      <c r="AN663" s="220"/>
      <c r="AO663" s="220"/>
      <c r="AP663" s="220"/>
      <c r="AQ663" s="224"/>
      <c r="AR663" s="224"/>
      <c r="AS663" s="224"/>
      <c r="AT663" s="224"/>
      <c r="AU663" s="224"/>
      <c r="AV663" s="224"/>
      <c r="AW663" s="224"/>
      <c r="AX663" s="224"/>
      <c r="AY663" s="224"/>
      <c r="AZ663" s="284"/>
      <c r="BA663" s="284"/>
      <c r="BB663" s="284"/>
      <c r="BC663" s="284"/>
      <c r="BD663" s="284"/>
      <c r="BE663" s="284"/>
      <c r="BF663" s="284"/>
      <c r="BG663" s="284"/>
      <c r="BH663" s="284"/>
      <c r="BI663" s="284"/>
      <c r="BJ663" s="284"/>
      <c r="BK663" s="284"/>
    </row>
    <row r="664" ht="14.25" customHeight="1">
      <c r="A664" s="219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5"/>
      <c r="AA664" s="225"/>
      <c r="AB664" s="225"/>
      <c r="AC664" s="225"/>
      <c r="AD664" s="225"/>
      <c r="AE664" s="225"/>
      <c r="AF664" s="225"/>
      <c r="AG664" s="220"/>
      <c r="AH664" s="220"/>
      <c r="AI664" s="220"/>
      <c r="AJ664" s="220"/>
      <c r="AK664" s="220"/>
      <c r="AL664" s="220"/>
      <c r="AM664" s="220"/>
      <c r="AN664" s="220"/>
      <c r="AO664" s="220"/>
      <c r="AP664" s="220"/>
      <c r="AQ664" s="224"/>
      <c r="AR664" s="224"/>
      <c r="AS664" s="224"/>
      <c r="AT664" s="224"/>
      <c r="AU664" s="224"/>
      <c r="AV664" s="224"/>
      <c r="AW664" s="224"/>
      <c r="AX664" s="224"/>
      <c r="AY664" s="224"/>
      <c r="AZ664" s="284"/>
      <c r="BA664" s="284"/>
      <c r="BB664" s="284"/>
      <c r="BC664" s="284"/>
      <c r="BD664" s="284"/>
      <c r="BE664" s="284"/>
      <c r="BF664" s="284"/>
      <c r="BG664" s="284"/>
      <c r="BH664" s="284"/>
      <c r="BI664" s="284"/>
      <c r="BJ664" s="284"/>
      <c r="BK664" s="284"/>
    </row>
    <row r="665" ht="14.25" customHeight="1">
      <c r="A665" s="219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5"/>
      <c r="AA665" s="225"/>
      <c r="AB665" s="225"/>
      <c r="AC665" s="225"/>
      <c r="AD665" s="225"/>
      <c r="AE665" s="225"/>
      <c r="AF665" s="225"/>
      <c r="AG665" s="220"/>
      <c r="AH665" s="220"/>
      <c r="AI665" s="220"/>
      <c r="AJ665" s="220"/>
      <c r="AK665" s="220"/>
      <c r="AL665" s="220"/>
      <c r="AM665" s="220"/>
      <c r="AN665" s="220"/>
      <c r="AO665" s="220"/>
      <c r="AP665" s="220"/>
      <c r="AQ665" s="224"/>
      <c r="AR665" s="224"/>
      <c r="AS665" s="224"/>
      <c r="AT665" s="224"/>
      <c r="AU665" s="224"/>
      <c r="AV665" s="224"/>
      <c r="AW665" s="224"/>
      <c r="AX665" s="224"/>
      <c r="AY665" s="224"/>
      <c r="AZ665" s="284"/>
      <c r="BA665" s="284"/>
      <c r="BB665" s="284"/>
      <c r="BC665" s="284"/>
      <c r="BD665" s="284"/>
      <c r="BE665" s="284"/>
      <c r="BF665" s="284"/>
      <c r="BG665" s="284"/>
      <c r="BH665" s="284"/>
      <c r="BI665" s="284"/>
      <c r="BJ665" s="284"/>
      <c r="BK665" s="284"/>
    </row>
    <row r="666" ht="14.25" customHeight="1">
      <c r="A666" s="219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5"/>
      <c r="AA666" s="225"/>
      <c r="AB666" s="225"/>
      <c r="AC666" s="225"/>
      <c r="AD666" s="225"/>
      <c r="AE666" s="225"/>
      <c r="AF666" s="225"/>
      <c r="AG666" s="220"/>
      <c r="AH666" s="220"/>
      <c r="AI666" s="220"/>
      <c r="AJ666" s="220"/>
      <c r="AK666" s="220"/>
      <c r="AL666" s="220"/>
      <c r="AM666" s="220"/>
      <c r="AN666" s="220"/>
      <c r="AO666" s="220"/>
      <c r="AP666" s="220"/>
      <c r="AQ666" s="224"/>
      <c r="AR666" s="224"/>
      <c r="AS666" s="224"/>
      <c r="AT666" s="224"/>
      <c r="AU666" s="224"/>
      <c r="AV666" s="224"/>
      <c r="AW666" s="224"/>
      <c r="AX666" s="224"/>
      <c r="AY666" s="224"/>
      <c r="AZ666" s="284"/>
      <c r="BA666" s="284"/>
      <c r="BB666" s="284"/>
      <c r="BC666" s="284"/>
      <c r="BD666" s="284"/>
      <c r="BE666" s="284"/>
      <c r="BF666" s="284"/>
      <c r="BG666" s="284"/>
      <c r="BH666" s="284"/>
      <c r="BI666" s="284"/>
      <c r="BJ666" s="284"/>
      <c r="BK666" s="284"/>
    </row>
    <row r="667" ht="14.25" customHeight="1">
      <c r="A667" s="219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5"/>
      <c r="AA667" s="225"/>
      <c r="AB667" s="225"/>
      <c r="AC667" s="225"/>
      <c r="AD667" s="225"/>
      <c r="AE667" s="225"/>
      <c r="AF667" s="225"/>
      <c r="AG667" s="220"/>
      <c r="AH667" s="220"/>
      <c r="AI667" s="220"/>
      <c r="AJ667" s="220"/>
      <c r="AK667" s="220"/>
      <c r="AL667" s="220"/>
      <c r="AM667" s="220"/>
      <c r="AN667" s="220"/>
      <c r="AO667" s="220"/>
      <c r="AP667" s="220"/>
      <c r="AQ667" s="224"/>
      <c r="AR667" s="224"/>
      <c r="AS667" s="224"/>
      <c r="AT667" s="224"/>
      <c r="AU667" s="224"/>
      <c r="AV667" s="224"/>
      <c r="AW667" s="224"/>
      <c r="AX667" s="224"/>
      <c r="AY667" s="224"/>
      <c r="AZ667" s="284"/>
      <c r="BA667" s="284"/>
      <c r="BB667" s="284"/>
      <c r="BC667" s="284"/>
      <c r="BD667" s="284"/>
      <c r="BE667" s="284"/>
      <c r="BF667" s="284"/>
      <c r="BG667" s="284"/>
      <c r="BH667" s="284"/>
      <c r="BI667" s="284"/>
      <c r="BJ667" s="284"/>
      <c r="BK667" s="284"/>
    </row>
    <row r="668" ht="14.25" customHeight="1">
      <c r="A668" s="219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5"/>
      <c r="AA668" s="225"/>
      <c r="AB668" s="225"/>
      <c r="AC668" s="225"/>
      <c r="AD668" s="225"/>
      <c r="AE668" s="225"/>
      <c r="AF668" s="225"/>
      <c r="AG668" s="220"/>
      <c r="AH668" s="220"/>
      <c r="AI668" s="220"/>
      <c r="AJ668" s="220"/>
      <c r="AK668" s="220"/>
      <c r="AL668" s="220"/>
      <c r="AM668" s="220"/>
      <c r="AN668" s="220"/>
      <c r="AO668" s="220"/>
      <c r="AP668" s="220"/>
      <c r="AQ668" s="224"/>
      <c r="AR668" s="224"/>
      <c r="AS668" s="224"/>
      <c r="AT668" s="224"/>
      <c r="AU668" s="224"/>
      <c r="AV668" s="224"/>
      <c r="AW668" s="224"/>
      <c r="AX668" s="224"/>
      <c r="AY668" s="224"/>
      <c r="AZ668" s="284"/>
      <c r="BA668" s="284"/>
      <c r="BB668" s="284"/>
      <c r="BC668" s="284"/>
      <c r="BD668" s="284"/>
      <c r="BE668" s="284"/>
      <c r="BF668" s="284"/>
      <c r="BG668" s="284"/>
      <c r="BH668" s="284"/>
      <c r="BI668" s="284"/>
      <c r="BJ668" s="284"/>
      <c r="BK668" s="284"/>
    </row>
    <row r="669" ht="14.25" customHeight="1">
      <c r="A669" s="219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5"/>
      <c r="AA669" s="225"/>
      <c r="AB669" s="225"/>
      <c r="AC669" s="225"/>
      <c r="AD669" s="225"/>
      <c r="AE669" s="225"/>
      <c r="AF669" s="225"/>
      <c r="AG669" s="220"/>
      <c r="AH669" s="220"/>
      <c r="AI669" s="220"/>
      <c r="AJ669" s="220"/>
      <c r="AK669" s="220"/>
      <c r="AL669" s="220"/>
      <c r="AM669" s="220"/>
      <c r="AN669" s="220"/>
      <c r="AO669" s="220"/>
      <c r="AP669" s="220"/>
      <c r="AQ669" s="224"/>
      <c r="AR669" s="224"/>
      <c r="AS669" s="224"/>
      <c r="AT669" s="224"/>
      <c r="AU669" s="224"/>
      <c r="AV669" s="224"/>
      <c r="AW669" s="224"/>
      <c r="AX669" s="224"/>
      <c r="AY669" s="224"/>
      <c r="AZ669" s="284"/>
      <c r="BA669" s="284"/>
      <c r="BB669" s="284"/>
      <c r="BC669" s="284"/>
      <c r="BD669" s="284"/>
      <c r="BE669" s="284"/>
      <c r="BF669" s="284"/>
      <c r="BG669" s="284"/>
      <c r="BH669" s="284"/>
      <c r="BI669" s="284"/>
      <c r="BJ669" s="284"/>
      <c r="BK669" s="284"/>
    </row>
    <row r="670" ht="14.25" customHeight="1">
      <c r="A670" s="219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5"/>
      <c r="AA670" s="225"/>
      <c r="AB670" s="225"/>
      <c r="AC670" s="225"/>
      <c r="AD670" s="225"/>
      <c r="AE670" s="225"/>
      <c r="AF670" s="225"/>
      <c r="AG670" s="220"/>
      <c r="AH670" s="220"/>
      <c r="AI670" s="220"/>
      <c r="AJ670" s="220"/>
      <c r="AK670" s="220"/>
      <c r="AL670" s="220"/>
      <c r="AM670" s="220"/>
      <c r="AN670" s="220"/>
      <c r="AO670" s="220"/>
      <c r="AP670" s="220"/>
      <c r="AQ670" s="224"/>
      <c r="AR670" s="224"/>
      <c r="AS670" s="224"/>
      <c r="AT670" s="224"/>
      <c r="AU670" s="224"/>
      <c r="AV670" s="224"/>
      <c r="AW670" s="224"/>
      <c r="AX670" s="224"/>
      <c r="AY670" s="224"/>
      <c r="AZ670" s="284"/>
      <c r="BA670" s="284"/>
      <c r="BB670" s="284"/>
      <c r="BC670" s="284"/>
      <c r="BD670" s="284"/>
      <c r="BE670" s="284"/>
      <c r="BF670" s="284"/>
      <c r="BG670" s="284"/>
      <c r="BH670" s="284"/>
      <c r="BI670" s="284"/>
      <c r="BJ670" s="284"/>
      <c r="BK670" s="284"/>
    </row>
    <row r="671" ht="14.25" customHeight="1">
      <c r="A671" s="219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5"/>
      <c r="AA671" s="225"/>
      <c r="AB671" s="225"/>
      <c r="AC671" s="225"/>
      <c r="AD671" s="225"/>
      <c r="AE671" s="225"/>
      <c r="AF671" s="225"/>
      <c r="AG671" s="220"/>
      <c r="AH671" s="220"/>
      <c r="AI671" s="220"/>
      <c r="AJ671" s="220"/>
      <c r="AK671" s="220"/>
      <c r="AL671" s="220"/>
      <c r="AM671" s="220"/>
      <c r="AN671" s="220"/>
      <c r="AO671" s="220"/>
      <c r="AP671" s="220"/>
      <c r="AQ671" s="224"/>
      <c r="AR671" s="224"/>
      <c r="AS671" s="224"/>
      <c r="AT671" s="224"/>
      <c r="AU671" s="224"/>
      <c r="AV671" s="224"/>
      <c r="AW671" s="224"/>
      <c r="AX671" s="224"/>
      <c r="AY671" s="224"/>
      <c r="AZ671" s="284"/>
      <c r="BA671" s="284"/>
      <c r="BB671" s="284"/>
      <c r="BC671" s="284"/>
      <c r="BD671" s="284"/>
      <c r="BE671" s="284"/>
      <c r="BF671" s="284"/>
      <c r="BG671" s="284"/>
      <c r="BH671" s="284"/>
      <c r="BI671" s="284"/>
      <c r="BJ671" s="284"/>
      <c r="BK671" s="284"/>
    </row>
    <row r="672" ht="14.25" customHeight="1">
      <c r="A672" s="219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5"/>
      <c r="AA672" s="225"/>
      <c r="AB672" s="225"/>
      <c r="AC672" s="225"/>
      <c r="AD672" s="225"/>
      <c r="AE672" s="225"/>
      <c r="AF672" s="225"/>
      <c r="AG672" s="220"/>
      <c r="AH672" s="220"/>
      <c r="AI672" s="220"/>
      <c r="AJ672" s="220"/>
      <c r="AK672" s="220"/>
      <c r="AL672" s="220"/>
      <c r="AM672" s="220"/>
      <c r="AN672" s="220"/>
      <c r="AO672" s="220"/>
      <c r="AP672" s="220"/>
      <c r="AQ672" s="224"/>
      <c r="AR672" s="224"/>
      <c r="AS672" s="224"/>
      <c r="AT672" s="224"/>
      <c r="AU672" s="224"/>
      <c r="AV672" s="224"/>
      <c r="AW672" s="224"/>
      <c r="AX672" s="224"/>
      <c r="AY672" s="224"/>
      <c r="AZ672" s="284"/>
      <c r="BA672" s="284"/>
      <c r="BB672" s="284"/>
      <c r="BC672" s="284"/>
      <c r="BD672" s="284"/>
      <c r="BE672" s="284"/>
      <c r="BF672" s="284"/>
      <c r="BG672" s="284"/>
      <c r="BH672" s="284"/>
      <c r="BI672" s="284"/>
      <c r="BJ672" s="284"/>
      <c r="BK672" s="284"/>
    </row>
    <row r="673" ht="14.25" customHeight="1">
      <c r="A673" s="219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5"/>
      <c r="AA673" s="225"/>
      <c r="AB673" s="225"/>
      <c r="AC673" s="225"/>
      <c r="AD673" s="225"/>
      <c r="AE673" s="225"/>
      <c r="AF673" s="225"/>
      <c r="AG673" s="220"/>
      <c r="AH673" s="220"/>
      <c r="AI673" s="220"/>
      <c r="AJ673" s="220"/>
      <c r="AK673" s="220"/>
      <c r="AL673" s="220"/>
      <c r="AM673" s="220"/>
      <c r="AN673" s="220"/>
      <c r="AO673" s="220"/>
      <c r="AP673" s="220"/>
      <c r="AQ673" s="224"/>
      <c r="AR673" s="224"/>
      <c r="AS673" s="224"/>
      <c r="AT673" s="224"/>
      <c r="AU673" s="224"/>
      <c r="AV673" s="224"/>
      <c r="AW673" s="224"/>
      <c r="AX673" s="224"/>
      <c r="AY673" s="224"/>
      <c r="AZ673" s="284"/>
      <c r="BA673" s="284"/>
      <c r="BB673" s="284"/>
      <c r="BC673" s="284"/>
      <c r="BD673" s="284"/>
      <c r="BE673" s="284"/>
      <c r="BF673" s="284"/>
      <c r="BG673" s="284"/>
      <c r="BH673" s="284"/>
      <c r="BI673" s="284"/>
      <c r="BJ673" s="284"/>
      <c r="BK673" s="284"/>
    </row>
    <row r="674" ht="14.25" customHeight="1">
      <c r="A674" s="219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5"/>
      <c r="AA674" s="225"/>
      <c r="AB674" s="225"/>
      <c r="AC674" s="225"/>
      <c r="AD674" s="225"/>
      <c r="AE674" s="225"/>
      <c r="AF674" s="225"/>
      <c r="AG674" s="220"/>
      <c r="AH674" s="220"/>
      <c r="AI674" s="220"/>
      <c r="AJ674" s="220"/>
      <c r="AK674" s="220"/>
      <c r="AL674" s="220"/>
      <c r="AM674" s="220"/>
      <c r="AN674" s="220"/>
      <c r="AO674" s="220"/>
      <c r="AP674" s="220"/>
      <c r="AQ674" s="224"/>
      <c r="AR674" s="224"/>
      <c r="AS674" s="224"/>
      <c r="AT674" s="224"/>
      <c r="AU674" s="224"/>
      <c r="AV674" s="224"/>
      <c r="AW674" s="224"/>
      <c r="AX674" s="224"/>
      <c r="AY674" s="224"/>
      <c r="AZ674" s="284"/>
      <c r="BA674" s="284"/>
      <c r="BB674" s="284"/>
      <c r="BC674" s="284"/>
      <c r="BD674" s="284"/>
      <c r="BE674" s="284"/>
      <c r="BF674" s="284"/>
      <c r="BG674" s="284"/>
      <c r="BH674" s="284"/>
      <c r="BI674" s="284"/>
      <c r="BJ674" s="284"/>
      <c r="BK674" s="284"/>
    </row>
    <row r="675" ht="14.25" customHeight="1">
      <c r="A675" s="219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5"/>
      <c r="AA675" s="225"/>
      <c r="AB675" s="225"/>
      <c r="AC675" s="225"/>
      <c r="AD675" s="225"/>
      <c r="AE675" s="225"/>
      <c r="AF675" s="225"/>
      <c r="AG675" s="220"/>
      <c r="AH675" s="220"/>
      <c r="AI675" s="220"/>
      <c r="AJ675" s="220"/>
      <c r="AK675" s="220"/>
      <c r="AL675" s="220"/>
      <c r="AM675" s="220"/>
      <c r="AN675" s="220"/>
      <c r="AO675" s="220"/>
      <c r="AP675" s="220"/>
      <c r="AQ675" s="224"/>
      <c r="AR675" s="224"/>
      <c r="AS675" s="224"/>
      <c r="AT675" s="224"/>
      <c r="AU675" s="224"/>
      <c r="AV675" s="224"/>
      <c r="AW675" s="224"/>
      <c r="AX675" s="224"/>
      <c r="AY675" s="224"/>
      <c r="AZ675" s="284"/>
      <c r="BA675" s="284"/>
      <c r="BB675" s="284"/>
      <c r="BC675" s="284"/>
      <c r="BD675" s="284"/>
      <c r="BE675" s="284"/>
      <c r="BF675" s="284"/>
      <c r="BG675" s="284"/>
      <c r="BH675" s="284"/>
      <c r="BI675" s="284"/>
      <c r="BJ675" s="284"/>
      <c r="BK675" s="284"/>
    </row>
    <row r="676" ht="14.25" customHeight="1">
      <c r="A676" s="219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5"/>
      <c r="AA676" s="225"/>
      <c r="AB676" s="225"/>
      <c r="AC676" s="225"/>
      <c r="AD676" s="225"/>
      <c r="AE676" s="225"/>
      <c r="AF676" s="225"/>
      <c r="AG676" s="220"/>
      <c r="AH676" s="220"/>
      <c r="AI676" s="220"/>
      <c r="AJ676" s="220"/>
      <c r="AK676" s="220"/>
      <c r="AL676" s="220"/>
      <c r="AM676" s="220"/>
      <c r="AN676" s="220"/>
      <c r="AO676" s="220"/>
      <c r="AP676" s="220"/>
      <c r="AQ676" s="224"/>
      <c r="AR676" s="224"/>
      <c r="AS676" s="224"/>
      <c r="AT676" s="224"/>
      <c r="AU676" s="224"/>
      <c r="AV676" s="224"/>
      <c r="AW676" s="224"/>
      <c r="AX676" s="224"/>
      <c r="AY676" s="224"/>
      <c r="AZ676" s="284"/>
      <c r="BA676" s="284"/>
      <c r="BB676" s="284"/>
      <c r="BC676" s="284"/>
      <c r="BD676" s="284"/>
      <c r="BE676" s="284"/>
      <c r="BF676" s="284"/>
      <c r="BG676" s="284"/>
      <c r="BH676" s="284"/>
      <c r="BI676" s="284"/>
      <c r="BJ676" s="284"/>
      <c r="BK676" s="284"/>
    </row>
    <row r="677" ht="14.25" customHeight="1">
      <c r="A677" s="219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5"/>
      <c r="AA677" s="225"/>
      <c r="AB677" s="225"/>
      <c r="AC677" s="225"/>
      <c r="AD677" s="225"/>
      <c r="AE677" s="225"/>
      <c r="AF677" s="225"/>
      <c r="AG677" s="220"/>
      <c r="AH677" s="220"/>
      <c r="AI677" s="220"/>
      <c r="AJ677" s="220"/>
      <c r="AK677" s="220"/>
      <c r="AL677" s="220"/>
      <c r="AM677" s="220"/>
      <c r="AN677" s="220"/>
      <c r="AO677" s="220"/>
      <c r="AP677" s="220"/>
      <c r="AQ677" s="224"/>
      <c r="AR677" s="224"/>
      <c r="AS677" s="224"/>
      <c r="AT677" s="224"/>
      <c r="AU677" s="224"/>
      <c r="AV677" s="224"/>
      <c r="AW677" s="224"/>
      <c r="AX677" s="224"/>
      <c r="AY677" s="224"/>
      <c r="AZ677" s="284"/>
      <c r="BA677" s="284"/>
      <c r="BB677" s="284"/>
      <c r="BC677" s="284"/>
      <c r="BD677" s="284"/>
      <c r="BE677" s="284"/>
      <c r="BF677" s="284"/>
      <c r="BG677" s="284"/>
      <c r="BH677" s="284"/>
      <c r="BI677" s="284"/>
      <c r="BJ677" s="284"/>
      <c r="BK677" s="284"/>
    </row>
    <row r="678" ht="14.25" customHeight="1">
      <c r="A678" s="219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5"/>
      <c r="AA678" s="225"/>
      <c r="AB678" s="225"/>
      <c r="AC678" s="225"/>
      <c r="AD678" s="225"/>
      <c r="AE678" s="225"/>
      <c r="AF678" s="225"/>
      <c r="AG678" s="220"/>
      <c r="AH678" s="220"/>
      <c r="AI678" s="220"/>
      <c r="AJ678" s="220"/>
      <c r="AK678" s="220"/>
      <c r="AL678" s="220"/>
      <c r="AM678" s="220"/>
      <c r="AN678" s="220"/>
      <c r="AO678" s="220"/>
      <c r="AP678" s="220"/>
      <c r="AQ678" s="224"/>
      <c r="AR678" s="224"/>
      <c r="AS678" s="224"/>
      <c r="AT678" s="224"/>
      <c r="AU678" s="224"/>
      <c r="AV678" s="224"/>
      <c r="AW678" s="224"/>
      <c r="AX678" s="224"/>
      <c r="AY678" s="224"/>
      <c r="AZ678" s="284"/>
      <c r="BA678" s="284"/>
      <c r="BB678" s="284"/>
      <c r="BC678" s="284"/>
      <c r="BD678" s="284"/>
      <c r="BE678" s="284"/>
      <c r="BF678" s="284"/>
      <c r="BG678" s="284"/>
      <c r="BH678" s="284"/>
      <c r="BI678" s="284"/>
      <c r="BJ678" s="284"/>
      <c r="BK678" s="284"/>
    </row>
    <row r="679" ht="14.25" customHeight="1">
      <c r="A679" s="219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5"/>
      <c r="AA679" s="225"/>
      <c r="AB679" s="225"/>
      <c r="AC679" s="225"/>
      <c r="AD679" s="225"/>
      <c r="AE679" s="225"/>
      <c r="AF679" s="225"/>
      <c r="AG679" s="220"/>
      <c r="AH679" s="220"/>
      <c r="AI679" s="220"/>
      <c r="AJ679" s="220"/>
      <c r="AK679" s="220"/>
      <c r="AL679" s="220"/>
      <c r="AM679" s="220"/>
      <c r="AN679" s="220"/>
      <c r="AO679" s="220"/>
      <c r="AP679" s="220"/>
      <c r="AQ679" s="224"/>
      <c r="AR679" s="224"/>
      <c r="AS679" s="224"/>
      <c r="AT679" s="224"/>
      <c r="AU679" s="224"/>
      <c r="AV679" s="224"/>
      <c r="AW679" s="224"/>
      <c r="AX679" s="224"/>
      <c r="AY679" s="224"/>
      <c r="AZ679" s="284"/>
      <c r="BA679" s="284"/>
      <c r="BB679" s="284"/>
      <c r="BC679" s="284"/>
      <c r="BD679" s="284"/>
      <c r="BE679" s="284"/>
      <c r="BF679" s="284"/>
      <c r="BG679" s="284"/>
      <c r="BH679" s="284"/>
      <c r="BI679" s="284"/>
      <c r="BJ679" s="284"/>
      <c r="BK679" s="284"/>
    </row>
    <row r="680" ht="14.25" customHeight="1">
      <c r="A680" s="219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5"/>
      <c r="AA680" s="225"/>
      <c r="AB680" s="225"/>
      <c r="AC680" s="225"/>
      <c r="AD680" s="225"/>
      <c r="AE680" s="225"/>
      <c r="AF680" s="225"/>
      <c r="AG680" s="220"/>
      <c r="AH680" s="220"/>
      <c r="AI680" s="220"/>
      <c r="AJ680" s="220"/>
      <c r="AK680" s="220"/>
      <c r="AL680" s="220"/>
      <c r="AM680" s="220"/>
      <c r="AN680" s="220"/>
      <c r="AO680" s="220"/>
      <c r="AP680" s="220"/>
      <c r="AQ680" s="224"/>
      <c r="AR680" s="224"/>
      <c r="AS680" s="224"/>
      <c r="AT680" s="224"/>
      <c r="AU680" s="224"/>
      <c r="AV680" s="224"/>
      <c r="AW680" s="224"/>
      <c r="AX680" s="224"/>
      <c r="AY680" s="224"/>
      <c r="AZ680" s="284"/>
      <c r="BA680" s="284"/>
      <c r="BB680" s="284"/>
      <c r="BC680" s="284"/>
      <c r="BD680" s="284"/>
      <c r="BE680" s="284"/>
      <c r="BF680" s="284"/>
      <c r="BG680" s="284"/>
      <c r="BH680" s="284"/>
      <c r="BI680" s="284"/>
      <c r="BJ680" s="284"/>
      <c r="BK680" s="284"/>
    </row>
    <row r="681" ht="14.25" customHeight="1">
      <c r="A681" s="219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5"/>
      <c r="AA681" s="225"/>
      <c r="AB681" s="225"/>
      <c r="AC681" s="225"/>
      <c r="AD681" s="225"/>
      <c r="AE681" s="225"/>
      <c r="AF681" s="225"/>
      <c r="AG681" s="220"/>
      <c r="AH681" s="220"/>
      <c r="AI681" s="220"/>
      <c r="AJ681" s="220"/>
      <c r="AK681" s="220"/>
      <c r="AL681" s="220"/>
      <c r="AM681" s="220"/>
      <c r="AN681" s="220"/>
      <c r="AO681" s="220"/>
      <c r="AP681" s="220"/>
      <c r="AQ681" s="224"/>
      <c r="AR681" s="224"/>
      <c r="AS681" s="224"/>
      <c r="AT681" s="224"/>
      <c r="AU681" s="224"/>
      <c r="AV681" s="224"/>
      <c r="AW681" s="224"/>
      <c r="AX681" s="224"/>
      <c r="AY681" s="224"/>
      <c r="AZ681" s="284"/>
      <c r="BA681" s="284"/>
      <c r="BB681" s="284"/>
      <c r="BC681" s="284"/>
      <c r="BD681" s="284"/>
      <c r="BE681" s="284"/>
      <c r="BF681" s="284"/>
      <c r="BG681" s="284"/>
      <c r="BH681" s="284"/>
      <c r="BI681" s="284"/>
      <c r="BJ681" s="284"/>
      <c r="BK681" s="284"/>
    </row>
    <row r="682" ht="14.25" customHeight="1">
      <c r="A682" s="219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5"/>
      <c r="AA682" s="225"/>
      <c r="AB682" s="225"/>
      <c r="AC682" s="225"/>
      <c r="AD682" s="225"/>
      <c r="AE682" s="225"/>
      <c r="AF682" s="225"/>
      <c r="AG682" s="220"/>
      <c r="AH682" s="220"/>
      <c r="AI682" s="220"/>
      <c r="AJ682" s="220"/>
      <c r="AK682" s="220"/>
      <c r="AL682" s="220"/>
      <c r="AM682" s="220"/>
      <c r="AN682" s="220"/>
      <c r="AO682" s="220"/>
      <c r="AP682" s="220"/>
      <c r="AQ682" s="224"/>
      <c r="AR682" s="224"/>
      <c r="AS682" s="224"/>
      <c r="AT682" s="224"/>
      <c r="AU682" s="224"/>
      <c r="AV682" s="224"/>
      <c r="AW682" s="224"/>
      <c r="AX682" s="224"/>
      <c r="AY682" s="224"/>
      <c r="AZ682" s="284"/>
      <c r="BA682" s="284"/>
      <c r="BB682" s="284"/>
      <c r="BC682" s="284"/>
      <c r="BD682" s="284"/>
      <c r="BE682" s="284"/>
      <c r="BF682" s="284"/>
      <c r="BG682" s="284"/>
      <c r="BH682" s="284"/>
      <c r="BI682" s="284"/>
      <c r="BJ682" s="284"/>
      <c r="BK682" s="284"/>
    </row>
    <row r="683" ht="14.25" customHeight="1">
      <c r="A683" s="219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5"/>
      <c r="AA683" s="225"/>
      <c r="AB683" s="225"/>
      <c r="AC683" s="225"/>
      <c r="AD683" s="225"/>
      <c r="AE683" s="225"/>
      <c r="AF683" s="225"/>
      <c r="AG683" s="220"/>
      <c r="AH683" s="220"/>
      <c r="AI683" s="220"/>
      <c r="AJ683" s="220"/>
      <c r="AK683" s="220"/>
      <c r="AL683" s="220"/>
      <c r="AM683" s="220"/>
      <c r="AN683" s="220"/>
      <c r="AO683" s="220"/>
      <c r="AP683" s="220"/>
      <c r="AQ683" s="224"/>
      <c r="AR683" s="224"/>
      <c r="AS683" s="224"/>
      <c r="AT683" s="224"/>
      <c r="AU683" s="224"/>
      <c r="AV683" s="224"/>
      <c r="AW683" s="224"/>
      <c r="AX683" s="224"/>
      <c r="AY683" s="224"/>
      <c r="AZ683" s="284"/>
      <c r="BA683" s="284"/>
      <c r="BB683" s="284"/>
      <c r="BC683" s="284"/>
      <c r="BD683" s="284"/>
      <c r="BE683" s="284"/>
      <c r="BF683" s="284"/>
      <c r="BG683" s="284"/>
      <c r="BH683" s="284"/>
      <c r="BI683" s="284"/>
      <c r="BJ683" s="284"/>
      <c r="BK683" s="284"/>
    </row>
    <row r="684" ht="14.25" customHeight="1">
      <c r="A684" s="219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5"/>
      <c r="AA684" s="225"/>
      <c r="AB684" s="225"/>
      <c r="AC684" s="225"/>
      <c r="AD684" s="225"/>
      <c r="AE684" s="225"/>
      <c r="AF684" s="225"/>
      <c r="AG684" s="220"/>
      <c r="AH684" s="220"/>
      <c r="AI684" s="220"/>
      <c r="AJ684" s="220"/>
      <c r="AK684" s="220"/>
      <c r="AL684" s="220"/>
      <c r="AM684" s="220"/>
      <c r="AN684" s="220"/>
      <c r="AO684" s="220"/>
      <c r="AP684" s="220"/>
      <c r="AQ684" s="224"/>
      <c r="AR684" s="224"/>
      <c r="AS684" s="224"/>
      <c r="AT684" s="224"/>
      <c r="AU684" s="224"/>
      <c r="AV684" s="224"/>
      <c r="AW684" s="224"/>
      <c r="AX684" s="224"/>
      <c r="AY684" s="224"/>
      <c r="AZ684" s="284"/>
      <c r="BA684" s="284"/>
      <c r="BB684" s="284"/>
      <c r="BC684" s="284"/>
      <c r="BD684" s="284"/>
      <c r="BE684" s="284"/>
      <c r="BF684" s="284"/>
      <c r="BG684" s="284"/>
      <c r="BH684" s="284"/>
      <c r="BI684" s="284"/>
      <c r="BJ684" s="284"/>
      <c r="BK684" s="284"/>
    </row>
    <row r="685" ht="14.25" customHeight="1">
      <c r="A685" s="219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5"/>
      <c r="AA685" s="225"/>
      <c r="AB685" s="225"/>
      <c r="AC685" s="225"/>
      <c r="AD685" s="225"/>
      <c r="AE685" s="225"/>
      <c r="AF685" s="225"/>
      <c r="AG685" s="220"/>
      <c r="AH685" s="220"/>
      <c r="AI685" s="220"/>
      <c r="AJ685" s="220"/>
      <c r="AK685" s="220"/>
      <c r="AL685" s="220"/>
      <c r="AM685" s="220"/>
      <c r="AN685" s="220"/>
      <c r="AO685" s="220"/>
      <c r="AP685" s="220"/>
      <c r="AQ685" s="224"/>
      <c r="AR685" s="224"/>
      <c r="AS685" s="224"/>
      <c r="AT685" s="224"/>
      <c r="AU685" s="224"/>
      <c r="AV685" s="224"/>
      <c r="AW685" s="224"/>
      <c r="AX685" s="224"/>
      <c r="AY685" s="224"/>
      <c r="AZ685" s="284"/>
      <c r="BA685" s="284"/>
      <c r="BB685" s="284"/>
      <c r="BC685" s="284"/>
      <c r="BD685" s="284"/>
      <c r="BE685" s="284"/>
      <c r="BF685" s="284"/>
      <c r="BG685" s="284"/>
      <c r="BH685" s="284"/>
      <c r="BI685" s="284"/>
      <c r="BJ685" s="284"/>
      <c r="BK685" s="284"/>
    </row>
    <row r="686" ht="14.25" customHeight="1">
      <c r="A686" s="219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5"/>
      <c r="AA686" s="225"/>
      <c r="AB686" s="225"/>
      <c r="AC686" s="225"/>
      <c r="AD686" s="225"/>
      <c r="AE686" s="225"/>
      <c r="AF686" s="225"/>
      <c r="AG686" s="220"/>
      <c r="AH686" s="220"/>
      <c r="AI686" s="220"/>
      <c r="AJ686" s="220"/>
      <c r="AK686" s="220"/>
      <c r="AL686" s="220"/>
      <c r="AM686" s="220"/>
      <c r="AN686" s="220"/>
      <c r="AO686" s="220"/>
      <c r="AP686" s="220"/>
      <c r="AQ686" s="224"/>
      <c r="AR686" s="224"/>
      <c r="AS686" s="224"/>
      <c r="AT686" s="224"/>
      <c r="AU686" s="224"/>
      <c r="AV686" s="224"/>
      <c r="AW686" s="224"/>
      <c r="AX686" s="224"/>
      <c r="AY686" s="224"/>
      <c r="AZ686" s="284"/>
      <c r="BA686" s="284"/>
      <c r="BB686" s="284"/>
      <c r="BC686" s="284"/>
      <c r="BD686" s="284"/>
      <c r="BE686" s="284"/>
      <c r="BF686" s="284"/>
      <c r="BG686" s="284"/>
      <c r="BH686" s="284"/>
      <c r="BI686" s="284"/>
      <c r="BJ686" s="284"/>
      <c r="BK686" s="284"/>
    </row>
    <row r="687" ht="14.25" customHeight="1">
      <c r="A687" s="219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5"/>
      <c r="AA687" s="225"/>
      <c r="AB687" s="225"/>
      <c r="AC687" s="225"/>
      <c r="AD687" s="225"/>
      <c r="AE687" s="225"/>
      <c r="AF687" s="225"/>
      <c r="AG687" s="220"/>
      <c r="AH687" s="220"/>
      <c r="AI687" s="220"/>
      <c r="AJ687" s="220"/>
      <c r="AK687" s="220"/>
      <c r="AL687" s="220"/>
      <c r="AM687" s="220"/>
      <c r="AN687" s="220"/>
      <c r="AO687" s="220"/>
      <c r="AP687" s="220"/>
      <c r="AQ687" s="224"/>
      <c r="AR687" s="224"/>
      <c r="AS687" s="224"/>
      <c r="AT687" s="224"/>
      <c r="AU687" s="224"/>
      <c r="AV687" s="224"/>
      <c r="AW687" s="224"/>
      <c r="AX687" s="224"/>
      <c r="AY687" s="224"/>
      <c r="AZ687" s="284"/>
      <c r="BA687" s="284"/>
      <c r="BB687" s="284"/>
      <c r="BC687" s="284"/>
      <c r="BD687" s="284"/>
      <c r="BE687" s="284"/>
      <c r="BF687" s="284"/>
      <c r="BG687" s="284"/>
      <c r="BH687" s="284"/>
      <c r="BI687" s="284"/>
      <c r="BJ687" s="284"/>
      <c r="BK687" s="284"/>
    </row>
    <row r="688" ht="14.25" customHeight="1">
      <c r="A688" s="219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5"/>
      <c r="AA688" s="225"/>
      <c r="AB688" s="225"/>
      <c r="AC688" s="225"/>
      <c r="AD688" s="225"/>
      <c r="AE688" s="225"/>
      <c r="AF688" s="225"/>
      <c r="AG688" s="220"/>
      <c r="AH688" s="220"/>
      <c r="AI688" s="220"/>
      <c r="AJ688" s="220"/>
      <c r="AK688" s="220"/>
      <c r="AL688" s="220"/>
      <c r="AM688" s="220"/>
      <c r="AN688" s="220"/>
      <c r="AO688" s="220"/>
      <c r="AP688" s="220"/>
      <c r="AQ688" s="224"/>
      <c r="AR688" s="224"/>
      <c r="AS688" s="224"/>
      <c r="AT688" s="224"/>
      <c r="AU688" s="224"/>
      <c r="AV688" s="224"/>
      <c r="AW688" s="224"/>
      <c r="AX688" s="224"/>
      <c r="AY688" s="224"/>
      <c r="AZ688" s="284"/>
      <c r="BA688" s="284"/>
      <c r="BB688" s="284"/>
      <c r="BC688" s="284"/>
      <c r="BD688" s="284"/>
      <c r="BE688" s="284"/>
      <c r="BF688" s="284"/>
      <c r="BG688" s="284"/>
      <c r="BH688" s="284"/>
      <c r="BI688" s="284"/>
      <c r="BJ688" s="284"/>
      <c r="BK688" s="284"/>
    </row>
    <row r="689" ht="14.25" customHeight="1">
      <c r="A689" s="219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5"/>
      <c r="AA689" s="225"/>
      <c r="AB689" s="225"/>
      <c r="AC689" s="225"/>
      <c r="AD689" s="225"/>
      <c r="AE689" s="225"/>
      <c r="AF689" s="225"/>
      <c r="AG689" s="220"/>
      <c r="AH689" s="220"/>
      <c r="AI689" s="220"/>
      <c r="AJ689" s="220"/>
      <c r="AK689" s="220"/>
      <c r="AL689" s="220"/>
      <c r="AM689" s="220"/>
      <c r="AN689" s="220"/>
      <c r="AO689" s="220"/>
      <c r="AP689" s="220"/>
      <c r="AQ689" s="224"/>
      <c r="AR689" s="224"/>
      <c r="AS689" s="224"/>
      <c r="AT689" s="224"/>
      <c r="AU689" s="224"/>
      <c r="AV689" s="224"/>
      <c r="AW689" s="224"/>
      <c r="AX689" s="224"/>
      <c r="AY689" s="224"/>
      <c r="AZ689" s="284"/>
      <c r="BA689" s="284"/>
      <c r="BB689" s="284"/>
      <c r="BC689" s="284"/>
      <c r="BD689" s="284"/>
      <c r="BE689" s="284"/>
      <c r="BF689" s="284"/>
      <c r="BG689" s="284"/>
      <c r="BH689" s="284"/>
      <c r="BI689" s="284"/>
      <c r="BJ689" s="284"/>
      <c r="BK689" s="284"/>
    </row>
    <row r="690" ht="14.25" customHeight="1">
      <c r="A690" s="219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5"/>
      <c r="AA690" s="225"/>
      <c r="AB690" s="225"/>
      <c r="AC690" s="225"/>
      <c r="AD690" s="225"/>
      <c r="AE690" s="225"/>
      <c r="AF690" s="225"/>
      <c r="AG690" s="220"/>
      <c r="AH690" s="220"/>
      <c r="AI690" s="220"/>
      <c r="AJ690" s="220"/>
      <c r="AK690" s="220"/>
      <c r="AL690" s="220"/>
      <c r="AM690" s="220"/>
      <c r="AN690" s="220"/>
      <c r="AO690" s="220"/>
      <c r="AP690" s="220"/>
      <c r="AQ690" s="224"/>
      <c r="AR690" s="224"/>
      <c r="AS690" s="224"/>
      <c r="AT690" s="224"/>
      <c r="AU690" s="224"/>
      <c r="AV690" s="224"/>
      <c r="AW690" s="224"/>
      <c r="AX690" s="224"/>
      <c r="AY690" s="224"/>
      <c r="AZ690" s="284"/>
      <c r="BA690" s="284"/>
      <c r="BB690" s="284"/>
      <c r="BC690" s="284"/>
      <c r="BD690" s="284"/>
      <c r="BE690" s="284"/>
      <c r="BF690" s="284"/>
      <c r="BG690" s="284"/>
      <c r="BH690" s="284"/>
      <c r="BI690" s="284"/>
      <c r="BJ690" s="284"/>
      <c r="BK690" s="284"/>
    </row>
    <row r="691" ht="14.25" customHeight="1">
      <c r="A691" s="219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5"/>
      <c r="AA691" s="225"/>
      <c r="AB691" s="225"/>
      <c r="AC691" s="225"/>
      <c r="AD691" s="225"/>
      <c r="AE691" s="225"/>
      <c r="AF691" s="225"/>
      <c r="AG691" s="220"/>
      <c r="AH691" s="220"/>
      <c r="AI691" s="220"/>
      <c r="AJ691" s="220"/>
      <c r="AK691" s="220"/>
      <c r="AL691" s="220"/>
      <c r="AM691" s="220"/>
      <c r="AN691" s="220"/>
      <c r="AO691" s="220"/>
      <c r="AP691" s="220"/>
      <c r="AQ691" s="224"/>
      <c r="AR691" s="224"/>
      <c r="AS691" s="224"/>
      <c r="AT691" s="224"/>
      <c r="AU691" s="224"/>
      <c r="AV691" s="224"/>
      <c r="AW691" s="224"/>
      <c r="AX691" s="224"/>
      <c r="AY691" s="224"/>
      <c r="AZ691" s="284"/>
      <c r="BA691" s="284"/>
      <c r="BB691" s="284"/>
      <c r="BC691" s="284"/>
      <c r="BD691" s="284"/>
      <c r="BE691" s="284"/>
      <c r="BF691" s="284"/>
      <c r="BG691" s="284"/>
      <c r="BH691" s="284"/>
      <c r="BI691" s="284"/>
      <c r="BJ691" s="284"/>
      <c r="BK691" s="284"/>
    </row>
    <row r="692" ht="14.25" customHeight="1">
      <c r="A692" s="219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5"/>
      <c r="AA692" s="225"/>
      <c r="AB692" s="225"/>
      <c r="AC692" s="225"/>
      <c r="AD692" s="225"/>
      <c r="AE692" s="225"/>
      <c r="AF692" s="225"/>
      <c r="AG692" s="220"/>
      <c r="AH692" s="220"/>
      <c r="AI692" s="220"/>
      <c r="AJ692" s="220"/>
      <c r="AK692" s="220"/>
      <c r="AL692" s="220"/>
      <c r="AM692" s="220"/>
      <c r="AN692" s="220"/>
      <c r="AO692" s="220"/>
      <c r="AP692" s="220"/>
      <c r="AQ692" s="224"/>
      <c r="AR692" s="224"/>
      <c r="AS692" s="224"/>
      <c r="AT692" s="224"/>
      <c r="AU692" s="224"/>
      <c r="AV692" s="224"/>
      <c r="AW692" s="224"/>
      <c r="AX692" s="224"/>
      <c r="AY692" s="224"/>
      <c r="AZ692" s="284"/>
      <c r="BA692" s="284"/>
      <c r="BB692" s="284"/>
      <c r="BC692" s="284"/>
      <c r="BD692" s="284"/>
      <c r="BE692" s="284"/>
      <c r="BF692" s="284"/>
      <c r="BG692" s="284"/>
      <c r="BH692" s="284"/>
      <c r="BI692" s="284"/>
      <c r="BJ692" s="284"/>
      <c r="BK692" s="284"/>
    </row>
    <row r="693" ht="14.25" customHeight="1">
      <c r="A693" s="219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5"/>
      <c r="AA693" s="225"/>
      <c r="AB693" s="225"/>
      <c r="AC693" s="225"/>
      <c r="AD693" s="225"/>
      <c r="AE693" s="225"/>
      <c r="AF693" s="225"/>
      <c r="AG693" s="220"/>
      <c r="AH693" s="220"/>
      <c r="AI693" s="220"/>
      <c r="AJ693" s="220"/>
      <c r="AK693" s="220"/>
      <c r="AL693" s="220"/>
      <c r="AM693" s="220"/>
      <c r="AN693" s="220"/>
      <c r="AO693" s="220"/>
      <c r="AP693" s="220"/>
      <c r="AQ693" s="224"/>
      <c r="AR693" s="224"/>
      <c r="AS693" s="224"/>
      <c r="AT693" s="224"/>
      <c r="AU693" s="224"/>
      <c r="AV693" s="224"/>
      <c r="AW693" s="224"/>
      <c r="AX693" s="224"/>
      <c r="AY693" s="224"/>
      <c r="AZ693" s="284"/>
      <c r="BA693" s="284"/>
      <c r="BB693" s="284"/>
      <c r="BC693" s="284"/>
      <c r="BD693" s="284"/>
      <c r="BE693" s="284"/>
      <c r="BF693" s="284"/>
      <c r="BG693" s="284"/>
      <c r="BH693" s="284"/>
      <c r="BI693" s="284"/>
      <c r="BJ693" s="284"/>
      <c r="BK693" s="284"/>
    </row>
    <row r="694" ht="14.25" customHeight="1">
      <c r="A694" s="219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5"/>
      <c r="AA694" s="225"/>
      <c r="AB694" s="225"/>
      <c r="AC694" s="225"/>
      <c r="AD694" s="225"/>
      <c r="AE694" s="225"/>
      <c r="AF694" s="225"/>
      <c r="AG694" s="220"/>
      <c r="AH694" s="220"/>
      <c r="AI694" s="220"/>
      <c r="AJ694" s="220"/>
      <c r="AK694" s="220"/>
      <c r="AL694" s="220"/>
      <c r="AM694" s="220"/>
      <c r="AN694" s="220"/>
      <c r="AO694" s="220"/>
      <c r="AP694" s="220"/>
      <c r="AQ694" s="224"/>
      <c r="AR694" s="224"/>
      <c r="AS694" s="224"/>
      <c r="AT694" s="224"/>
      <c r="AU694" s="224"/>
      <c r="AV694" s="224"/>
      <c r="AW694" s="224"/>
      <c r="AX694" s="224"/>
      <c r="AY694" s="224"/>
      <c r="AZ694" s="284"/>
      <c r="BA694" s="284"/>
      <c r="BB694" s="284"/>
      <c r="BC694" s="284"/>
      <c r="BD694" s="284"/>
      <c r="BE694" s="284"/>
      <c r="BF694" s="284"/>
      <c r="BG694" s="284"/>
      <c r="BH694" s="284"/>
      <c r="BI694" s="284"/>
      <c r="BJ694" s="284"/>
      <c r="BK694" s="284"/>
    </row>
    <row r="695" ht="14.25" customHeight="1">
      <c r="A695" s="219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5"/>
      <c r="AA695" s="225"/>
      <c r="AB695" s="225"/>
      <c r="AC695" s="225"/>
      <c r="AD695" s="225"/>
      <c r="AE695" s="225"/>
      <c r="AF695" s="225"/>
      <c r="AG695" s="220"/>
      <c r="AH695" s="220"/>
      <c r="AI695" s="220"/>
      <c r="AJ695" s="220"/>
      <c r="AK695" s="220"/>
      <c r="AL695" s="220"/>
      <c r="AM695" s="220"/>
      <c r="AN695" s="220"/>
      <c r="AO695" s="220"/>
      <c r="AP695" s="220"/>
      <c r="AQ695" s="224"/>
      <c r="AR695" s="224"/>
      <c r="AS695" s="224"/>
      <c r="AT695" s="224"/>
      <c r="AU695" s="224"/>
      <c r="AV695" s="224"/>
      <c r="AW695" s="224"/>
      <c r="AX695" s="224"/>
      <c r="AY695" s="224"/>
      <c r="AZ695" s="284"/>
      <c r="BA695" s="284"/>
      <c r="BB695" s="284"/>
      <c r="BC695" s="284"/>
      <c r="BD695" s="284"/>
      <c r="BE695" s="284"/>
      <c r="BF695" s="284"/>
      <c r="BG695" s="284"/>
      <c r="BH695" s="284"/>
      <c r="BI695" s="284"/>
      <c r="BJ695" s="284"/>
      <c r="BK695" s="284"/>
    </row>
    <row r="696" ht="14.25" customHeight="1">
      <c r="A696" s="219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5"/>
      <c r="AA696" s="225"/>
      <c r="AB696" s="225"/>
      <c r="AC696" s="225"/>
      <c r="AD696" s="225"/>
      <c r="AE696" s="225"/>
      <c r="AF696" s="225"/>
      <c r="AG696" s="220"/>
      <c r="AH696" s="220"/>
      <c r="AI696" s="220"/>
      <c r="AJ696" s="220"/>
      <c r="AK696" s="220"/>
      <c r="AL696" s="220"/>
      <c r="AM696" s="220"/>
      <c r="AN696" s="220"/>
      <c r="AO696" s="220"/>
      <c r="AP696" s="220"/>
      <c r="AQ696" s="224"/>
      <c r="AR696" s="224"/>
      <c r="AS696" s="224"/>
      <c r="AT696" s="224"/>
      <c r="AU696" s="224"/>
      <c r="AV696" s="224"/>
      <c r="AW696" s="224"/>
      <c r="AX696" s="224"/>
      <c r="AY696" s="224"/>
      <c r="AZ696" s="284"/>
      <c r="BA696" s="284"/>
      <c r="BB696" s="284"/>
      <c r="BC696" s="284"/>
      <c r="BD696" s="284"/>
      <c r="BE696" s="284"/>
      <c r="BF696" s="284"/>
      <c r="BG696" s="284"/>
      <c r="BH696" s="284"/>
      <c r="BI696" s="284"/>
      <c r="BJ696" s="284"/>
      <c r="BK696" s="284"/>
    </row>
    <row r="697" ht="14.25" customHeight="1">
      <c r="A697" s="219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5"/>
      <c r="AA697" s="225"/>
      <c r="AB697" s="225"/>
      <c r="AC697" s="225"/>
      <c r="AD697" s="225"/>
      <c r="AE697" s="225"/>
      <c r="AF697" s="225"/>
      <c r="AG697" s="220"/>
      <c r="AH697" s="220"/>
      <c r="AI697" s="220"/>
      <c r="AJ697" s="220"/>
      <c r="AK697" s="220"/>
      <c r="AL697" s="220"/>
      <c r="AM697" s="220"/>
      <c r="AN697" s="220"/>
      <c r="AO697" s="220"/>
      <c r="AP697" s="220"/>
      <c r="AQ697" s="224"/>
      <c r="AR697" s="224"/>
      <c r="AS697" s="224"/>
      <c r="AT697" s="224"/>
      <c r="AU697" s="224"/>
      <c r="AV697" s="224"/>
      <c r="AW697" s="224"/>
      <c r="AX697" s="224"/>
      <c r="AY697" s="224"/>
      <c r="AZ697" s="284"/>
      <c r="BA697" s="284"/>
      <c r="BB697" s="284"/>
      <c r="BC697" s="284"/>
      <c r="BD697" s="284"/>
      <c r="BE697" s="284"/>
      <c r="BF697" s="284"/>
      <c r="BG697" s="284"/>
      <c r="BH697" s="284"/>
      <c r="BI697" s="284"/>
      <c r="BJ697" s="284"/>
      <c r="BK697" s="284"/>
    </row>
    <row r="698" ht="14.25" customHeight="1">
      <c r="A698" s="219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5"/>
      <c r="AA698" s="225"/>
      <c r="AB698" s="225"/>
      <c r="AC698" s="225"/>
      <c r="AD698" s="225"/>
      <c r="AE698" s="225"/>
      <c r="AF698" s="225"/>
      <c r="AG698" s="220"/>
      <c r="AH698" s="220"/>
      <c r="AI698" s="220"/>
      <c r="AJ698" s="220"/>
      <c r="AK698" s="220"/>
      <c r="AL698" s="220"/>
      <c r="AM698" s="220"/>
      <c r="AN698" s="220"/>
      <c r="AO698" s="220"/>
      <c r="AP698" s="220"/>
      <c r="AQ698" s="224"/>
      <c r="AR698" s="224"/>
      <c r="AS698" s="224"/>
      <c r="AT698" s="224"/>
      <c r="AU698" s="224"/>
      <c r="AV698" s="224"/>
      <c r="AW698" s="224"/>
      <c r="AX698" s="224"/>
      <c r="AY698" s="224"/>
      <c r="AZ698" s="284"/>
      <c r="BA698" s="284"/>
      <c r="BB698" s="284"/>
      <c r="BC698" s="284"/>
      <c r="BD698" s="284"/>
      <c r="BE698" s="284"/>
      <c r="BF698" s="284"/>
      <c r="BG698" s="284"/>
      <c r="BH698" s="284"/>
      <c r="BI698" s="284"/>
      <c r="BJ698" s="284"/>
      <c r="BK698" s="284"/>
    </row>
    <row r="699" ht="14.25" customHeight="1">
      <c r="A699" s="219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5"/>
      <c r="AA699" s="225"/>
      <c r="AB699" s="225"/>
      <c r="AC699" s="225"/>
      <c r="AD699" s="225"/>
      <c r="AE699" s="225"/>
      <c r="AF699" s="225"/>
      <c r="AG699" s="220"/>
      <c r="AH699" s="220"/>
      <c r="AI699" s="220"/>
      <c r="AJ699" s="220"/>
      <c r="AK699" s="220"/>
      <c r="AL699" s="220"/>
      <c r="AM699" s="220"/>
      <c r="AN699" s="220"/>
      <c r="AO699" s="220"/>
      <c r="AP699" s="220"/>
      <c r="AQ699" s="224"/>
      <c r="AR699" s="224"/>
      <c r="AS699" s="224"/>
      <c r="AT699" s="224"/>
      <c r="AU699" s="224"/>
      <c r="AV699" s="224"/>
      <c r="AW699" s="224"/>
      <c r="AX699" s="224"/>
      <c r="AY699" s="224"/>
      <c r="AZ699" s="284"/>
      <c r="BA699" s="284"/>
      <c r="BB699" s="284"/>
      <c r="BC699" s="284"/>
      <c r="BD699" s="284"/>
      <c r="BE699" s="284"/>
      <c r="BF699" s="284"/>
      <c r="BG699" s="284"/>
      <c r="BH699" s="284"/>
      <c r="BI699" s="284"/>
      <c r="BJ699" s="284"/>
      <c r="BK699" s="284"/>
    </row>
    <row r="700" ht="14.25" customHeight="1">
      <c r="A700" s="219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5"/>
      <c r="AA700" s="225"/>
      <c r="AB700" s="225"/>
      <c r="AC700" s="225"/>
      <c r="AD700" s="225"/>
      <c r="AE700" s="225"/>
      <c r="AF700" s="225"/>
      <c r="AG700" s="220"/>
      <c r="AH700" s="220"/>
      <c r="AI700" s="220"/>
      <c r="AJ700" s="220"/>
      <c r="AK700" s="220"/>
      <c r="AL700" s="220"/>
      <c r="AM700" s="220"/>
      <c r="AN700" s="220"/>
      <c r="AO700" s="220"/>
      <c r="AP700" s="220"/>
      <c r="AQ700" s="224"/>
      <c r="AR700" s="224"/>
      <c r="AS700" s="224"/>
      <c r="AT700" s="224"/>
      <c r="AU700" s="224"/>
      <c r="AV700" s="224"/>
      <c r="AW700" s="224"/>
      <c r="AX700" s="224"/>
      <c r="AY700" s="224"/>
      <c r="AZ700" s="284"/>
      <c r="BA700" s="284"/>
      <c r="BB700" s="284"/>
      <c r="BC700" s="284"/>
      <c r="BD700" s="284"/>
      <c r="BE700" s="284"/>
      <c r="BF700" s="284"/>
      <c r="BG700" s="284"/>
      <c r="BH700" s="284"/>
      <c r="BI700" s="284"/>
      <c r="BJ700" s="284"/>
      <c r="BK700" s="284"/>
    </row>
    <row r="701" ht="14.25" customHeight="1">
      <c r="A701" s="219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5"/>
      <c r="AA701" s="225"/>
      <c r="AB701" s="225"/>
      <c r="AC701" s="225"/>
      <c r="AD701" s="225"/>
      <c r="AE701" s="225"/>
      <c r="AF701" s="225"/>
      <c r="AG701" s="220"/>
      <c r="AH701" s="220"/>
      <c r="AI701" s="220"/>
      <c r="AJ701" s="220"/>
      <c r="AK701" s="220"/>
      <c r="AL701" s="220"/>
      <c r="AM701" s="220"/>
      <c r="AN701" s="220"/>
      <c r="AO701" s="220"/>
      <c r="AP701" s="220"/>
      <c r="AQ701" s="224"/>
      <c r="AR701" s="224"/>
      <c r="AS701" s="224"/>
      <c r="AT701" s="224"/>
      <c r="AU701" s="224"/>
      <c r="AV701" s="224"/>
      <c r="AW701" s="224"/>
      <c r="AX701" s="224"/>
      <c r="AY701" s="224"/>
      <c r="AZ701" s="284"/>
      <c r="BA701" s="284"/>
      <c r="BB701" s="284"/>
      <c r="BC701" s="284"/>
      <c r="BD701" s="284"/>
      <c r="BE701" s="284"/>
      <c r="BF701" s="284"/>
      <c r="BG701" s="284"/>
      <c r="BH701" s="284"/>
      <c r="BI701" s="284"/>
      <c r="BJ701" s="284"/>
      <c r="BK701" s="284"/>
    </row>
    <row r="702" ht="14.25" customHeight="1">
      <c r="A702" s="219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5"/>
      <c r="AA702" s="225"/>
      <c r="AB702" s="225"/>
      <c r="AC702" s="225"/>
      <c r="AD702" s="225"/>
      <c r="AE702" s="225"/>
      <c r="AF702" s="225"/>
      <c r="AG702" s="220"/>
      <c r="AH702" s="220"/>
      <c r="AI702" s="220"/>
      <c r="AJ702" s="220"/>
      <c r="AK702" s="220"/>
      <c r="AL702" s="220"/>
      <c r="AM702" s="220"/>
      <c r="AN702" s="220"/>
      <c r="AO702" s="220"/>
      <c r="AP702" s="220"/>
      <c r="AQ702" s="224"/>
      <c r="AR702" s="224"/>
      <c r="AS702" s="224"/>
      <c r="AT702" s="224"/>
      <c r="AU702" s="224"/>
      <c r="AV702" s="224"/>
      <c r="AW702" s="224"/>
      <c r="AX702" s="224"/>
      <c r="AY702" s="224"/>
      <c r="AZ702" s="284"/>
      <c r="BA702" s="284"/>
      <c r="BB702" s="284"/>
      <c r="BC702" s="284"/>
      <c r="BD702" s="284"/>
      <c r="BE702" s="284"/>
      <c r="BF702" s="284"/>
      <c r="BG702" s="284"/>
      <c r="BH702" s="284"/>
      <c r="BI702" s="284"/>
      <c r="BJ702" s="284"/>
      <c r="BK702" s="284"/>
    </row>
    <row r="703" ht="14.25" customHeight="1">
      <c r="A703" s="219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5"/>
      <c r="AA703" s="225"/>
      <c r="AB703" s="225"/>
      <c r="AC703" s="225"/>
      <c r="AD703" s="225"/>
      <c r="AE703" s="225"/>
      <c r="AF703" s="225"/>
      <c r="AG703" s="220"/>
      <c r="AH703" s="220"/>
      <c r="AI703" s="220"/>
      <c r="AJ703" s="220"/>
      <c r="AK703" s="220"/>
      <c r="AL703" s="220"/>
      <c r="AM703" s="220"/>
      <c r="AN703" s="220"/>
      <c r="AO703" s="220"/>
      <c r="AP703" s="220"/>
      <c r="AQ703" s="224"/>
      <c r="AR703" s="224"/>
      <c r="AS703" s="224"/>
      <c r="AT703" s="224"/>
      <c r="AU703" s="224"/>
      <c r="AV703" s="224"/>
      <c r="AW703" s="224"/>
      <c r="AX703" s="224"/>
      <c r="AY703" s="224"/>
      <c r="AZ703" s="284"/>
      <c r="BA703" s="284"/>
      <c r="BB703" s="284"/>
      <c r="BC703" s="284"/>
      <c r="BD703" s="284"/>
      <c r="BE703" s="284"/>
      <c r="BF703" s="284"/>
      <c r="BG703" s="284"/>
      <c r="BH703" s="284"/>
      <c r="BI703" s="284"/>
      <c r="BJ703" s="284"/>
      <c r="BK703" s="284"/>
    </row>
    <row r="704" ht="14.25" customHeight="1">
      <c r="A704" s="219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5"/>
      <c r="AA704" s="225"/>
      <c r="AB704" s="225"/>
      <c r="AC704" s="225"/>
      <c r="AD704" s="225"/>
      <c r="AE704" s="225"/>
      <c r="AF704" s="225"/>
      <c r="AG704" s="220"/>
      <c r="AH704" s="220"/>
      <c r="AI704" s="220"/>
      <c r="AJ704" s="220"/>
      <c r="AK704" s="220"/>
      <c r="AL704" s="220"/>
      <c r="AM704" s="220"/>
      <c r="AN704" s="220"/>
      <c r="AO704" s="220"/>
      <c r="AP704" s="220"/>
      <c r="AQ704" s="224"/>
      <c r="AR704" s="224"/>
      <c r="AS704" s="224"/>
      <c r="AT704" s="224"/>
      <c r="AU704" s="224"/>
      <c r="AV704" s="224"/>
      <c r="AW704" s="224"/>
      <c r="AX704" s="224"/>
      <c r="AY704" s="224"/>
      <c r="AZ704" s="284"/>
      <c r="BA704" s="284"/>
      <c r="BB704" s="284"/>
      <c r="BC704" s="284"/>
      <c r="BD704" s="284"/>
      <c r="BE704" s="284"/>
      <c r="BF704" s="284"/>
      <c r="BG704" s="284"/>
      <c r="BH704" s="284"/>
      <c r="BI704" s="284"/>
      <c r="BJ704" s="284"/>
      <c r="BK704" s="284"/>
    </row>
    <row r="705" ht="14.25" customHeight="1">
      <c r="A705" s="219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5"/>
      <c r="AA705" s="225"/>
      <c r="AB705" s="225"/>
      <c r="AC705" s="225"/>
      <c r="AD705" s="225"/>
      <c r="AE705" s="225"/>
      <c r="AF705" s="225"/>
      <c r="AG705" s="220"/>
      <c r="AH705" s="220"/>
      <c r="AI705" s="220"/>
      <c r="AJ705" s="220"/>
      <c r="AK705" s="220"/>
      <c r="AL705" s="220"/>
      <c r="AM705" s="220"/>
      <c r="AN705" s="220"/>
      <c r="AO705" s="220"/>
      <c r="AP705" s="220"/>
      <c r="AQ705" s="224"/>
      <c r="AR705" s="224"/>
      <c r="AS705" s="224"/>
      <c r="AT705" s="224"/>
      <c r="AU705" s="224"/>
      <c r="AV705" s="224"/>
      <c r="AW705" s="224"/>
      <c r="AX705" s="224"/>
      <c r="AY705" s="224"/>
      <c r="AZ705" s="284"/>
      <c r="BA705" s="284"/>
      <c r="BB705" s="284"/>
      <c r="BC705" s="284"/>
      <c r="BD705" s="284"/>
      <c r="BE705" s="284"/>
      <c r="BF705" s="284"/>
      <c r="BG705" s="284"/>
      <c r="BH705" s="284"/>
      <c r="BI705" s="284"/>
      <c r="BJ705" s="284"/>
      <c r="BK705" s="284"/>
    </row>
    <row r="706" ht="14.25" customHeight="1">
      <c r="A706" s="219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5"/>
      <c r="AA706" s="225"/>
      <c r="AB706" s="225"/>
      <c r="AC706" s="225"/>
      <c r="AD706" s="225"/>
      <c r="AE706" s="225"/>
      <c r="AF706" s="225"/>
      <c r="AG706" s="220"/>
      <c r="AH706" s="220"/>
      <c r="AI706" s="220"/>
      <c r="AJ706" s="220"/>
      <c r="AK706" s="220"/>
      <c r="AL706" s="220"/>
      <c r="AM706" s="220"/>
      <c r="AN706" s="220"/>
      <c r="AO706" s="220"/>
      <c r="AP706" s="220"/>
      <c r="AQ706" s="224"/>
      <c r="AR706" s="224"/>
      <c r="AS706" s="224"/>
      <c r="AT706" s="224"/>
      <c r="AU706" s="224"/>
      <c r="AV706" s="224"/>
      <c r="AW706" s="224"/>
      <c r="AX706" s="224"/>
      <c r="AY706" s="224"/>
      <c r="AZ706" s="284"/>
      <c r="BA706" s="284"/>
      <c r="BB706" s="284"/>
      <c r="BC706" s="284"/>
      <c r="BD706" s="284"/>
      <c r="BE706" s="284"/>
      <c r="BF706" s="284"/>
      <c r="BG706" s="284"/>
      <c r="BH706" s="284"/>
      <c r="BI706" s="284"/>
      <c r="BJ706" s="284"/>
      <c r="BK706" s="284"/>
    </row>
    <row r="707" ht="14.25" customHeight="1">
      <c r="A707" s="219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5"/>
      <c r="AA707" s="225"/>
      <c r="AB707" s="225"/>
      <c r="AC707" s="225"/>
      <c r="AD707" s="225"/>
      <c r="AE707" s="225"/>
      <c r="AF707" s="225"/>
      <c r="AG707" s="220"/>
      <c r="AH707" s="220"/>
      <c r="AI707" s="220"/>
      <c r="AJ707" s="220"/>
      <c r="AK707" s="220"/>
      <c r="AL707" s="220"/>
      <c r="AM707" s="220"/>
      <c r="AN707" s="220"/>
      <c r="AO707" s="220"/>
      <c r="AP707" s="220"/>
      <c r="AQ707" s="224"/>
      <c r="AR707" s="224"/>
      <c r="AS707" s="224"/>
      <c r="AT707" s="224"/>
      <c r="AU707" s="224"/>
      <c r="AV707" s="224"/>
      <c r="AW707" s="224"/>
      <c r="AX707" s="224"/>
      <c r="AY707" s="224"/>
      <c r="AZ707" s="284"/>
      <c r="BA707" s="284"/>
      <c r="BB707" s="284"/>
      <c r="BC707" s="284"/>
      <c r="BD707" s="284"/>
      <c r="BE707" s="284"/>
      <c r="BF707" s="284"/>
      <c r="BG707" s="284"/>
      <c r="BH707" s="284"/>
      <c r="BI707" s="284"/>
      <c r="BJ707" s="284"/>
      <c r="BK707" s="284"/>
    </row>
    <row r="708" ht="14.25" customHeight="1">
      <c r="A708" s="219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5"/>
      <c r="AA708" s="225"/>
      <c r="AB708" s="225"/>
      <c r="AC708" s="225"/>
      <c r="AD708" s="225"/>
      <c r="AE708" s="225"/>
      <c r="AF708" s="225"/>
      <c r="AG708" s="220"/>
      <c r="AH708" s="220"/>
      <c r="AI708" s="220"/>
      <c r="AJ708" s="220"/>
      <c r="AK708" s="220"/>
      <c r="AL708" s="220"/>
      <c r="AM708" s="220"/>
      <c r="AN708" s="220"/>
      <c r="AO708" s="220"/>
      <c r="AP708" s="220"/>
      <c r="AQ708" s="224"/>
      <c r="AR708" s="224"/>
      <c r="AS708" s="224"/>
      <c r="AT708" s="224"/>
      <c r="AU708" s="224"/>
      <c r="AV708" s="224"/>
      <c r="AW708" s="224"/>
      <c r="AX708" s="224"/>
      <c r="AY708" s="224"/>
      <c r="AZ708" s="284"/>
      <c r="BA708" s="284"/>
      <c r="BB708" s="284"/>
      <c r="BC708" s="284"/>
      <c r="BD708" s="284"/>
      <c r="BE708" s="284"/>
      <c r="BF708" s="284"/>
      <c r="BG708" s="284"/>
      <c r="BH708" s="284"/>
      <c r="BI708" s="284"/>
      <c r="BJ708" s="284"/>
      <c r="BK708" s="284"/>
    </row>
    <row r="709" ht="14.25" customHeight="1">
      <c r="A709" s="219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5"/>
      <c r="AA709" s="225"/>
      <c r="AB709" s="225"/>
      <c r="AC709" s="225"/>
      <c r="AD709" s="225"/>
      <c r="AE709" s="225"/>
      <c r="AF709" s="225"/>
      <c r="AG709" s="220"/>
      <c r="AH709" s="220"/>
      <c r="AI709" s="220"/>
      <c r="AJ709" s="220"/>
      <c r="AK709" s="220"/>
      <c r="AL709" s="220"/>
      <c r="AM709" s="220"/>
      <c r="AN709" s="220"/>
      <c r="AO709" s="220"/>
      <c r="AP709" s="220"/>
      <c r="AQ709" s="224"/>
      <c r="AR709" s="224"/>
      <c r="AS709" s="224"/>
      <c r="AT709" s="224"/>
      <c r="AU709" s="224"/>
      <c r="AV709" s="224"/>
      <c r="AW709" s="224"/>
      <c r="AX709" s="224"/>
      <c r="AY709" s="224"/>
      <c r="AZ709" s="284"/>
      <c r="BA709" s="284"/>
      <c r="BB709" s="284"/>
      <c r="BC709" s="284"/>
      <c r="BD709" s="284"/>
      <c r="BE709" s="284"/>
      <c r="BF709" s="284"/>
      <c r="BG709" s="284"/>
      <c r="BH709" s="284"/>
      <c r="BI709" s="284"/>
      <c r="BJ709" s="284"/>
      <c r="BK709" s="284"/>
    </row>
    <row r="710" ht="14.25" customHeight="1">
      <c r="A710" s="219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5"/>
      <c r="AA710" s="225"/>
      <c r="AB710" s="225"/>
      <c r="AC710" s="225"/>
      <c r="AD710" s="225"/>
      <c r="AE710" s="225"/>
      <c r="AF710" s="225"/>
      <c r="AG710" s="220"/>
      <c r="AH710" s="220"/>
      <c r="AI710" s="220"/>
      <c r="AJ710" s="220"/>
      <c r="AK710" s="220"/>
      <c r="AL710" s="220"/>
      <c r="AM710" s="220"/>
      <c r="AN710" s="220"/>
      <c r="AO710" s="220"/>
      <c r="AP710" s="220"/>
      <c r="AQ710" s="224"/>
      <c r="AR710" s="224"/>
      <c r="AS710" s="224"/>
      <c r="AT710" s="224"/>
      <c r="AU710" s="224"/>
      <c r="AV710" s="224"/>
      <c r="AW710" s="224"/>
      <c r="AX710" s="224"/>
      <c r="AY710" s="224"/>
      <c r="AZ710" s="284"/>
      <c r="BA710" s="284"/>
      <c r="BB710" s="284"/>
      <c r="BC710" s="284"/>
      <c r="BD710" s="284"/>
      <c r="BE710" s="284"/>
      <c r="BF710" s="284"/>
      <c r="BG710" s="284"/>
      <c r="BH710" s="284"/>
      <c r="BI710" s="284"/>
      <c r="BJ710" s="284"/>
      <c r="BK710" s="284"/>
    </row>
    <row r="711" ht="14.25" customHeight="1">
      <c r="A711" s="219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5"/>
      <c r="AA711" s="225"/>
      <c r="AB711" s="225"/>
      <c r="AC711" s="225"/>
      <c r="AD711" s="225"/>
      <c r="AE711" s="225"/>
      <c r="AF711" s="225"/>
      <c r="AG711" s="220"/>
      <c r="AH711" s="220"/>
      <c r="AI711" s="220"/>
      <c r="AJ711" s="220"/>
      <c r="AK711" s="220"/>
      <c r="AL711" s="220"/>
      <c r="AM711" s="220"/>
      <c r="AN711" s="220"/>
      <c r="AO711" s="220"/>
      <c r="AP711" s="220"/>
      <c r="AQ711" s="224"/>
      <c r="AR711" s="224"/>
      <c r="AS711" s="224"/>
      <c r="AT711" s="224"/>
      <c r="AU711" s="224"/>
      <c r="AV711" s="224"/>
      <c r="AW711" s="224"/>
      <c r="AX711" s="224"/>
      <c r="AY711" s="224"/>
      <c r="AZ711" s="284"/>
      <c r="BA711" s="284"/>
      <c r="BB711" s="284"/>
      <c r="BC711" s="284"/>
      <c r="BD711" s="284"/>
      <c r="BE711" s="284"/>
      <c r="BF711" s="284"/>
      <c r="BG711" s="284"/>
      <c r="BH711" s="284"/>
      <c r="BI711" s="284"/>
      <c r="BJ711" s="284"/>
      <c r="BK711" s="284"/>
    </row>
    <row r="712" ht="14.25" customHeight="1">
      <c r="A712" s="219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5"/>
      <c r="AA712" s="225"/>
      <c r="AB712" s="225"/>
      <c r="AC712" s="225"/>
      <c r="AD712" s="225"/>
      <c r="AE712" s="225"/>
      <c r="AF712" s="225"/>
      <c r="AG712" s="220"/>
      <c r="AH712" s="220"/>
      <c r="AI712" s="220"/>
      <c r="AJ712" s="220"/>
      <c r="AK712" s="220"/>
      <c r="AL712" s="220"/>
      <c r="AM712" s="220"/>
      <c r="AN712" s="220"/>
      <c r="AO712" s="220"/>
      <c r="AP712" s="220"/>
      <c r="AQ712" s="224"/>
      <c r="AR712" s="224"/>
      <c r="AS712" s="224"/>
      <c r="AT712" s="224"/>
      <c r="AU712" s="224"/>
      <c r="AV712" s="224"/>
      <c r="AW712" s="224"/>
      <c r="AX712" s="224"/>
      <c r="AY712" s="224"/>
      <c r="AZ712" s="284"/>
      <c r="BA712" s="284"/>
      <c r="BB712" s="284"/>
      <c r="BC712" s="284"/>
      <c r="BD712" s="284"/>
      <c r="BE712" s="284"/>
      <c r="BF712" s="284"/>
      <c r="BG712" s="284"/>
      <c r="BH712" s="284"/>
      <c r="BI712" s="284"/>
      <c r="BJ712" s="284"/>
      <c r="BK712" s="284"/>
    </row>
    <row r="713" ht="14.25" customHeight="1">
      <c r="A713" s="219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5"/>
      <c r="AA713" s="225"/>
      <c r="AB713" s="225"/>
      <c r="AC713" s="225"/>
      <c r="AD713" s="225"/>
      <c r="AE713" s="225"/>
      <c r="AF713" s="225"/>
      <c r="AG713" s="220"/>
      <c r="AH713" s="220"/>
      <c r="AI713" s="220"/>
      <c r="AJ713" s="220"/>
      <c r="AK713" s="220"/>
      <c r="AL713" s="220"/>
      <c r="AM713" s="220"/>
      <c r="AN713" s="220"/>
      <c r="AO713" s="220"/>
      <c r="AP713" s="220"/>
      <c r="AQ713" s="224"/>
      <c r="AR713" s="224"/>
      <c r="AS713" s="224"/>
      <c r="AT713" s="224"/>
      <c r="AU713" s="224"/>
      <c r="AV713" s="224"/>
      <c r="AW713" s="224"/>
      <c r="AX713" s="224"/>
      <c r="AY713" s="224"/>
      <c r="AZ713" s="284"/>
      <c r="BA713" s="284"/>
      <c r="BB713" s="284"/>
      <c r="BC713" s="284"/>
      <c r="BD713" s="284"/>
      <c r="BE713" s="284"/>
      <c r="BF713" s="284"/>
      <c r="BG713" s="284"/>
      <c r="BH713" s="284"/>
      <c r="BI713" s="284"/>
      <c r="BJ713" s="284"/>
      <c r="BK713" s="284"/>
    </row>
    <row r="714" ht="14.25" customHeight="1">
      <c r="A714" s="219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5"/>
      <c r="AA714" s="225"/>
      <c r="AB714" s="225"/>
      <c r="AC714" s="225"/>
      <c r="AD714" s="225"/>
      <c r="AE714" s="225"/>
      <c r="AF714" s="225"/>
      <c r="AG714" s="220"/>
      <c r="AH714" s="220"/>
      <c r="AI714" s="220"/>
      <c r="AJ714" s="220"/>
      <c r="AK714" s="220"/>
      <c r="AL714" s="220"/>
      <c r="AM714" s="220"/>
      <c r="AN714" s="220"/>
      <c r="AO714" s="220"/>
      <c r="AP714" s="220"/>
      <c r="AQ714" s="224"/>
      <c r="AR714" s="224"/>
      <c r="AS714" s="224"/>
      <c r="AT714" s="224"/>
      <c r="AU714" s="224"/>
      <c r="AV714" s="224"/>
      <c r="AW714" s="224"/>
      <c r="AX714" s="224"/>
      <c r="AY714" s="224"/>
      <c r="AZ714" s="284"/>
      <c r="BA714" s="284"/>
      <c r="BB714" s="284"/>
      <c r="BC714" s="284"/>
      <c r="BD714" s="284"/>
      <c r="BE714" s="284"/>
      <c r="BF714" s="284"/>
      <c r="BG714" s="284"/>
      <c r="BH714" s="284"/>
      <c r="BI714" s="284"/>
      <c r="BJ714" s="284"/>
      <c r="BK714" s="284"/>
    </row>
    <row r="715" ht="14.25" customHeight="1">
      <c r="A715" s="219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5"/>
      <c r="AA715" s="225"/>
      <c r="AB715" s="225"/>
      <c r="AC715" s="225"/>
      <c r="AD715" s="225"/>
      <c r="AE715" s="225"/>
      <c r="AF715" s="225"/>
      <c r="AG715" s="220"/>
      <c r="AH715" s="220"/>
      <c r="AI715" s="220"/>
      <c r="AJ715" s="220"/>
      <c r="AK715" s="220"/>
      <c r="AL715" s="220"/>
      <c r="AM715" s="220"/>
      <c r="AN715" s="220"/>
      <c r="AO715" s="220"/>
      <c r="AP715" s="220"/>
      <c r="AQ715" s="224"/>
      <c r="AR715" s="224"/>
      <c r="AS715" s="224"/>
      <c r="AT715" s="224"/>
      <c r="AU715" s="224"/>
      <c r="AV715" s="224"/>
      <c r="AW715" s="224"/>
      <c r="AX715" s="224"/>
      <c r="AY715" s="224"/>
      <c r="AZ715" s="284"/>
      <c r="BA715" s="284"/>
      <c r="BB715" s="284"/>
      <c r="BC715" s="284"/>
      <c r="BD715" s="284"/>
      <c r="BE715" s="284"/>
      <c r="BF715" s="284"/>
      <c r="BG715" s="284"/>
      <c r="BH715" s="284"/>
      <c r="BI715" s="284"/>
      <c r="BJ715" s="284"/>
      <c r="BK715" s="284"/>
    </row>
    <row r="716" ht="14.25" customHeight="1">
      <c r="A716" s="219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5"/>
      <c r="AA716" s="225"/>
      <c r="AB716" s="225"/>
      <c r="AC716" s="225"/>
      <c r="AD716" s="225"/>
      <c r="AE716" s="225"/>
      <c r="AF716" s="225"/>
      <c r="AG716" s="220"/>
      <c r="AH716" s="220"/>
      <c r="AI716" s="220"/>
      <c r="AJ716" s="220"/>
      <c r="AK716" s="220"/>
      <c r="AL716" s="220"/>
      <c r="AM716" s="220"/>
      <c r="AN716" s="220"/>
      <c r="AO716" s="220"/>
      <c r="AP716" s="220"/>
      <c r="AQ716" s="224"/>
      <c r="AR716" s="224"/>
      <c r="AS716" s="224"/>
      <c r="AT716" s="224"/>
      <c r="AU716" s="224"/>
      <c r="AV716" s="224"/>
      <c r="AW716" s="224"/>
      <c r="AX716" s="224"/>
      <c r="AY716" s="224"/>
      <c r="AZ716" s="284"/>
      <c r="BA716" s="284"/>
      <c r="BB716" s="284"/>
      <c r="BC716" s="284"/>
      <c r="BD716" s="284"/>
      <c r="BE716" s="284"/>
      <c r="BF716" s="284"/>
      <c r="BG716" s="284"/>
      <c r="BH716" s="284"/>
      <c r="BI716" s="284"/>
      <c r="BJ716" s="284"/>
      <c r="BK716" s="284"/>
    </row>
    <row r="717" ht="14.25" customHeight="1">
      <c r="A717" s="219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5"/>
      <c r="AA717" s="225"/>
      <c r="AB717" s="225"/>
      <c r="AC717" s="225"/>
      <c r="AD717" s="225"/>
      <c r="AE717" s="225"/>
      <c r="AF717" s="225"/>
      <c r="AG717" s="220"/>
      <c r="AH717" s="220"/>
      <c r="AI717" s="220"/>
      <c r="AJ717" s="220"/>
      <c r="AK717" s="220"/>
      <c r="AL717" s="220"/>
      <c r="AM717" s="220"/>
      <c r="AN717" s="220"/>
      <c r="AO717" s="220"/>
      <c r="AP717" s="220"/>
      <c r="AQ717" s="224"/>
      <c r="AR717" s="224"/>
      <c r="AS717" s="224"/>
      <c r="AT717" s="224"/>
      <c r="AU717" s="224"/>
      <c r="AV717" s="224"/>
      <c r="AW717" s="224"/>
      <c r="AX717" s="224"/>
      <c r="AY717" s="224"/>
      <c r="AZ717" s="284"/>
      <c r="BA717" s="284"/>
      <c r="BB717" s="284"/>
      <c r="BC717" s="284"/>
      <c r="BD717" s="284"/>
      <c r="BE717" s="284"/>
      <c r="BF717" s="284"/>
      <c r="BG717" s="284"/>
      <c r="BH717" s="284"/>
      <c r="BI717" s="284"/>
      <c r="BJ717" s="284"/>
      <c r="BK717" s="284"/>
    </row>
    <row r="718" ht="14.25" customHeight="1">
      <c r="A718" s="219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5"/>
      <c r="AA718" s="225"/>
      <c r="AB718" s="225"/>
      <c r="AC718" s="225"/>
      <c r="AD718" s="225"/>
      <c r="AE718" s="225"/>
      <c r="AF718" s="225"/>
      <c r="AG718" s="220"/>
      <c r="AH718" s="220"/>
      <c r="AI718" s="220"/>
      <c r="AJ718" s="220"/>
      <c r="AK718" s="220"/>
      <c r="AL718" s="220"/>
      <c r="AM718" s="220"/>
      <c r="AN718" s="220"/>
      <c r="AO718" s="220"/>
      <c r="AP718" s="220"/>
      <c r="AQ718" s="224"/>
      <c r="AR718" s="224"/>
      <c r="AS718" s="224"/>
      <c r="AT718" s="224"/>
      <c r="AU718" s="224"/>
      <c r="AV718" s="224"/>
      <c r="AW718" s="224"/>
      <c r="AX718" s="224"/>
      <c r="AY718" s="224"/>
      <c r="AZ718" s="284"/>
      <c r="BA718" s="284"/>
      <c r="BB718" s="284"/>
      <c r="BC718" s="284"/>
      <c r="BD718" s="284"/>
      <c r="BE718" s="284"/>
      <c r="BF718" s="284"/>
      <c r="BG718" s="284"/>
      <c r="BH718" s="284"/>
      <c r="BI718" s="284"/>
      <c r="BJ718" s="284"/>
      <c r="BK718" s="284"/>
    </row>
    <row r="719" ht="14.25" customHeight="1">
      <c r="A719" s="219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5"/>
      <c r="AA719" s="225"/>
      <c r="AB719" s="225"/>
      <c r="AC719" s="225"/>
      <c r="AD719" s="225"/>
      <c r="AE719" s="225"/>
      <c r="AF719" s="225"/>
      <c r="AG719" s="220"/>
      <c r="AH719" s="220"/>
      <c r="AI719" s="220"/>
      <c r="AJ719" s="220"/>
      <c r="AK719" s="220"/>
      <c r="AL719" s="220"/>
      <c r="AM719" s="220"/>
      <c r="AN719" s="220"/>
      <c r="AO719" s="220"/>
      <c r="AP719" s="220"/>
      <c r="AQ719" s="224"/>
      <c r="AR719" s="224"/>
      <c r="AS719" s="224"/>
      <c r="AT719" s="224"/>
      <c r="AU719" s="224"/>
      <c r="AV719" s="224"/>
      <c r="AW719" s="224"/>
      <c r="AX719" s="224"/>
      <c r="AY719" s="224"/>
      <c r="AZ719" s="284"/>
      <c r="BA719" s="284"/>
      <c r="BB719" s="284"/>
      <c r="BC719" s="284"/>
      <c r="BD719" s="284"/>
      <c r="BE719" s="284"/>
      <c r="BF719" s="284"/>
      <c r="BG719" s="284"/>
      <c r="BH719" s="284"/>
      <c r="BI719" s="284"/>
      <c r="BJ719" s="284"/>
      <c r="BK719" s="284"/>
    </row>
    <row r="720" ht="14.25" customHeight="1">
      <c r="A720" s="219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5"/>
      <c r="AA720" s="225"/>
      <c r="AB720" s="225"/>
      <c r="AC720" s="225"/>
      <c r="AD720" s="225"/>
      <c r="AE720" s="225"/>
      <c r="AF720" s="225"/>
      <c r="AG720" s="220"/>
      <c r="AH720" s="220"/>
      <c r="AI720" s="220"/>
      <c r="AJ720" s="220"/>
      <c r="AK720" s="220"/>
      <c r="AL720" s="220"/>
      <c r="AM720" s="220"/>
      <c r="AN720" s="220"/>
      <c r="AO720" s="220"/>
      <c r="AP720" s="220"/>
      <c r="AQ720" s="224"/>
      <c r="AR720" s="224"/>
      <c r="AS720" s="224"/>
      <c r="AT720" s="224"/>
      <c r="AU720" s="224"/>
      <c r="AV720" s="224"/>
      <c r="AW720" s="224"/>
      <c r="AX720" s="224"/>
      <c r="AY720" s="224"/>
      <c r="AZ720" s="284"/>
      <c r="BA720" s="284"/>
      <c r="BB720" s="284"/>
      <c r="BC720" s="284"/>
      <c r="BD720" s="284"/>
      <c r="BE720" s="284"/>
      <c r="BF720" s="284"/>
      <c r="BG720" s="284"/>
      <c r="BH720" s="284"/>
      <c r="BI720" s="284"/>
      <c r="BJ720" s="284"/>
      <c r="BK720" s="284"/>
    </row>
    <row r="721" ht="14.25" customHeight="1">
      <c r="A721" s="219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5"/>
      <c r="AA721" s="225"/>
      <c r="AB721" s="225"/>
      <c r="AC721" s="225"/>
      <c r="AD721" s="225"/>
      <c r="AE721" s="225"/>
      <c r="AF721" s="225"/>
      <c r="AG721" s="220"/>
      <c r="AH721" s="220"/>
      <c r="AI721" s="220"/>
      <c r="AJ721" s="220"/>
      <c r="AK721" s="220"/>
      <c r="AL721" s="220"/>
      <c r="AM721" s="220"/>
      <c r="AN721" s="220"/>
      <c r="AO721" s="220"/>
      <c r="AP721" s="220"/>
      <c r="AQ721" s="224"/>
      <c r="AR721" s="224"/>
      <c r="AS721" s="224"/>
      <c r="AT721" s="224"/>
      <c r="AU721" s="224"/>
      <c r="AV721" s="224"/>
      <c r="AW721" s="224"/>
      <c r="AX721" s="224"/>
      <c r="AY721" s="224"/>
      <c r="AZ721" s="284"/>
      <c r="BA721" s="284"/>
      <c r="BB721" s="284"/>
      <c r="BC721" s="284"/>
      <c r="BD721" s="284"/>
      <c r="BE721" s="284"/>
      <c r="BF721" s="284"/>
      <c r="BG721" s="284"/>
      <c r="BH721" s="284"/>
      <c r="BI721" s="284"/>
      <c r="BJ721" s="284"/>
      <c r="BK721" s="284"/>
    </row>
    <row r="722" ht="14.25" customHeight="1">
      <c r="A722" s="219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5"/>
      <c r="AA722" s="225"/>
      <c r="AB722" s="225"/>
      <c r="AC722" s="225"/>
      <c r="AD722" s="225"/>
      <c r="AE722" s="225"/>
      <c r="AF722" s="225"/>
      <c r="AG722" s="220"/>
      <c r="AH722" s="220"/>
      <c r="AI722" s="220"/>
      <c r="AJ722" s="220"/>
      <c r="AK722" s="220"/>
      <c r="AL722" s="220"/>
      <c r="AM722" s="220"/>
      <c r="AN722" s="220"/>
      <c r="AO722" s="220"/>
      <c r="AP722" s="220"/>
      <c r="AQ722" s="224"/>
      <c r="AR722" s="224"/>
      <c r="AS722" s="224"/>
      <c r="AT722" s="224"/>
      <c r="AU722" s="224"/>
      <c r="AV722" s="224"/>
      <c r="AW722" s="224"/>
      <c r="AX722" s="224"/>
      <c r="AY722" s="224"/>
      <c r="AZ722" s="284"/>
      <c r="BA722" s="284"/>
      <c r="BB722" s="284"/>
      <c r="BC722" s="284"/>
      <c r="BD722" s="284"/>
      <c r="BE722" s="284"/>
      <c r="BF722" s="284"/>
      <c r="BG722" s="284"/>
      <c r="BH722" s="284"/>
      <c r="BI722" s="284"/>
      <c r="BJ722" s="284"/>
      <c r="BK722" s="284"/>
    </row>
    <row r="723" ht="14.25" customHeight="1">
      <c r="A723" s="219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5"/>
      <c r="AA723" s="225"/>
      <c r="AB723" s="225"/>
      <c r="AC723" s="225"/>
      <c r="AD723" s="225"/>
      <c r="AE723" s="225"/>
      <c r="AF723" s="225"/>
      <c r="AG723" s="220"/>
      <c r="AH723" s="220"/>
      <c r="AI723" s="220"/>
      <c r="AJ723" s="220"/>
      <c r="AK723" s="220"/>
      <c r="AL723" s="220"/>
      <c r="AM723" s="220"/>
      <c r="AN723" s="220"/>
      <c r="AO723" s="220"/>
      <c r="AP723" s="220"/>
      <c r="AQ723" s="224"/>
      <c r="AR723" s="224"/>
      <c r="AS723" s="224"/>
      <c r="AT723" s="224"/>
      <c r="AU723" s="224"/>
      <c r="AV723" s="224"/>
      <c r="AW723" s="224"/>
      <c r="AX723" s="224"/>
      <c r="AY723" s="224"/>
      <c r="AZ723" s="284"/>
      <c r="BA723" s="284"/>
      <c r="BB723" s="284"/>
      <c r="BC723" s="284"/>
      <c r="BD723" s="284"/>
      <c r="BE723" s="284"/>
      <c r="BF723" s="284"/>
      <c r="BG723" s="284"/>
      <c r="BH723" s="284"/>
      <c r="BI723" s="284"/>
      <c r="BJ723" s="284"/>
      <c r="BK723" s="284"/>
    </row>
    <row r="724" ht="14.25" customHeight="1">
      <c r="A724" s="219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5"/>
      <c r="AA724" s="225"/>
      <c r="AB724" s="225"/>
      <c r="AC724" s="225"/>
      <c r="AD724" s="225"/>
      <c r="AE724" s="225"/>
      <c r="AF724" s="225"/>
      <c r="AG724" s="220"/>
      <c r="AH724" s="220"/>
      <c r="AI724" s="220"/>
      <c r="AJ724" s="220"/>
      <c r="AK724" s="220"/>
      <c r="AL724" s="220"/>
      <c r="AM724" s="220"/>
      <c r="AN724" s="220"/>
      <c r="AO724" s="220"/>
      <c r="AP724" s="220"/>
      <c r="AQ724" s="224"/>
      <c r="AR724" s="224"/>
      <c r="AS724" s="224"/>
      <c r="AT724" s="224"/>
      <c r="AU724" s="224"/>
      <c r="AV724" s="224"/>
      <c r="AW724" s="224"/>
      <c r="AX724" s="224"/>
      <c r="AY724" s="224"/>
      <c r="AZ724" s="284"/>
      <c r="BA724" s="284"/>
      <c r="BB724" s="284"/>
      <c r="BC724" s="284"/>
      <c r="BD724" s="284"/>
      <c r="BE724" s="284"/>
      <c r="BF724" s="284"/>
      <c r="BG724" s="284"/>
      <c r="BH724" s="284"/>
      <c r="BI724" s="284"/>
      <c r="BJ724" s="284"/>
      <c r="BK724" s="284"/>
    </row>
    <row r="725" ht="14.25" customHeight="1">
      <c r="A725" s="219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5"/>
      <c r="AA725" s="225"/>
      <c r="AB725" s="225"/>
      <c r="AC725" s="225"/>
      <c r="AD725" s="225"/>
      <c r="AE725" s="225"/>
      <c r="AF725" s="225"/>
      <c r="AG725" s="220"/>
      <c r="AH725" s="220"/>
      <c r="AI725" s="220"/>
      <c r="AJ725" s="220"/>
      <c r="AK725" s="220"/>
      <c r="AL725" s="220"/>
      <c r="AM725" s="220"/>
      <c r="AN725" s="220"/>
      <c r="AO725" s="220"/>
      <c r="AP725" s="220"/>
      <c r="AQ725" s="224"/>
      <c r="AR725" s="224"/>
      <c r="AS725" s="224"/>
      <c r="AT725" s="224"/>
      <c r="AU725" s="224"/>
      <c r="AV725" s="224"/>
      <c r="AW725" s="224"/>
      <c r="AX725" s="224"/>
      <c r="AY725" s="224"/>
      <c r="AZ725" s="284"/>
      <c r="BA725" s="284"/>
      <c r="BB725" s="284"/>
      <c r="BC725" s="284"/>
      <c r="BD725" s="284"/>
      <c r="BE725" s="284"/>
      <c r="BF725" s="284"/>
      <c r="BG725" s="284"/>
      <c r="BH725" s="284"/>
      <c r="BI725" s="284"/>
      <c r="BJ725" s="284"/>
      <c r="BK725" s="284"/>
    </row>
    <row r="726" ht="14.25" customHeight="1">
      <c r="A726" s="219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5"/>
      <c r="AA726" s="225"/>
      <c r="AB726" s="225"/>
      <c r="AC726" s="225"/>
      <c r="AD726" s="225"/>
      <c r="AE726" s="225"/>
      <c r="AF726" s="225"/>
      <c r="AG726" s="220"/>
      <c r="AH726" s="220"/>
      <c r="AI726" s="220"/>
      <c r="AJ726" s="220"/>
      <c r="AK726" s="220"/>
      <c r="AL726" s="220"/>
      <c r="AM726" s="220"/>
      <c r="AN726" s="220"/>
      <c r="AO726" s="220"/>
      <c r="AP726" s="220"/>
      <c r="AQ726" s="224"/>
      <c r="AR726" s="224"/>
      <c r="AS726" s="224"/>
      <c r="AT726" s="224"/>
      <c r="AU726" s="224"/>
      <c r="AV726" s="224"/>
      <c r="AW726" s="224"/>
      <c r="AX726" s="224"/>
      <c r="AY726" s="224"/>
      <c r="AZ726" s="284"/>
      <c r="BA726" s="284"/>
      <c r="BB726" s="284"/>
      <c r="BC726" s="284"/>
      <c r="BD726" s="284"/>
      <c r="BE726" s="284"/>
      <c r="BF726" s="284"/>
      <c r="BG726" s="284"/>
      <c r="BH726" s="284"/>
      <c r="BI726" s="284"/>
      <c r="BJ726" s="284"/>
      <c r="BK726" s="284"/>
    </row>
    <row r="727" ht="14.25" customHeight="1">
      <c r="A727" s="219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5"/>
      <c r="AA727" s="225"/>
      <c r="AB727" s="225"/>
      <c r="AC727" s="225"/>
      <c r="AD727" s="225"/>
      <c r="AE727" s="225"/>
      <c r="AF727" s="225"/>
      <c r="AG727" s="220"/>
      <c r="AH727" s="220"/>
      <c r="AI727" s="220"/>
      <c r="AJ727" s="220"/>
      <c r="AK727" s="220"/>
      <c r="AL727" s="220"/>
      <c r="AM727" s="220"/>
      <c r="AN727" s="220"/>
      <c r="AO727" s="220"/>
      <c r="AP727" s="220"/>
      <c r="AQ727" s="224"/>
      <c r="AR727" s="224"/>
      <c r="AS727" s="224"/>
      <c r="AT727" s="224"/>
      <c r="AU727" s="224"/>
      <c r="AV727" s="224"/>
      <c r="AW727" s="224"/>
      <c r="AX727" s="224"/>
      <c r="AY727" s="224"/>
      <c r="AZ727" s="284"/>
      <c r="BA727" s="284"/>
      <c r="BB727" s="284"/>
      <c r="BC727" s="284"/>
      <c r="BD727" s="284"/>
      <c r="BE727" s="284"/>
      <c r="BF727" s="284"/>
      <c r="BG727" s="284"/>
      <c r="BH727" s="284"/>
      <c r="BI727" s="284"/>
      <c r="BJ727" s="284"/>
      <c r="BK727" s="284"/>
    </row>
    <row r="728" ht="14.25" customHeight="1">
      <c r="A728" s="219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5"/>
      <c r="AA728" s="225"/>
      <c r="AB728" s="225"/>
      <c r="AC728" s="225"/>
      <c r="AD728" s="225"/>
      <c r="AE728" s="225"/>
      <c r="AF728" s="225"/>
      <c r="AG728" s="220"/>
      <c r="AH728" s="220"/>
      <c r="AI728" s="220"/>
      <c r="AJ728" s="220"/>
      <c r="AK728" s="220"/>
      <c r="AL728" s="220"/>
      <c r="AM728" s="220"/>
      <c r="AN728" s="220"/>
      <c r="AO728" s="220"/>
      <c r="AP728" s="220"/>
      <c r="AQ728" s="224"/>
      <c r="AR728" s="224"/>
      <c r="AS728" s="224"/>
      <c r="AT728" s="224"/>
      <c r="AU728" s="224"/>
      <c r="AV728" s="224"/>
      <c r="AW728" s="224"/>
      <c r="AX728" s="224"/>
      <c r="AY728" s="224"/>
      <c r="AZ728" s="284"/>
      <c r="BA728" s="284"/>
      <c r="BB728" s="284"/>
      <c r="BC728" s="284"/>
      <c r="BD728" s="284"/>
      <c r="BE728" s="284"/>
      <c r="BF728" s="284"/>
      <c r="BG728" s="284"/>
      <c r="BH728" s="284"/>
      <c r="BI728" s="284"/>
      <c r="BJ728" s="284"/>
      <c r="BK728" s="284"/>
    </row>
    <row r="729" ht="14.25" customHeight="1">
      <c r="A729" s="219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5"/>
      <c r="AA729" s="225"/>
      <c r="AB729" s="225"/>
      <c r="AC729" s="225"/>
      <c r="AD729" s="225"/>
      <c r="AE729" s="225"/>
      <c r="AF729" s="225"/>
      <c r="AG729" s="220"/>
      <c r="AH729" s="220"/>
      <c r="AI729" s="220"/>
      <c r="AJ729" s="220"/>
      <c r="AK729" s="220"/>
      <c r="AL729" s="220"/>
      <c r="AM729" s="220"/>
      <c r="AN729" s="220"/>
      <c r="AO729" s="220"/>
      <c r="AP729" s="220"/>
      <c r="AQ729" s="224"/>
      <c r="AR729" s="224"/>
      <c r="AS729" s="224"/>
      <c r="AT729" s="224"/>
      <c r="AU729" s="224"/>
      <c r="AV729" s="224"/>
      <c r="AW729" s="224"/>
      <c r="AX729" s="224"/>
      <c r="AY729" s="224"/>
      <c r="AZ729" s="284"/>
      <c r="BA729" s="284"/>
      <c r="BB729" s="284"/>
      <c r="BC729" s="284"/>
      <c r="BD729" s="284"/>
      <c r="BE729" s="284"/>
      <c r="BF729" s="284"/>
      <c r="BG729" s="284"/>
      <c r="BH729" s="284"/>
      <c r="BI729" s="284"/>
      <c r="BJ729" s="284"/>
      <c r="BK729" s="284"/>
    </row>
    <row r="730" ht="14.25" customHeight="1">
      <c r="A730" s="219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5"/>
      <c r="AA730" s="225"/>
      <c r="AB730" s="225"/>
      <c r="AC730" s="225"/>
      <c r="AD730" s="225"/>
      <c r="AE730" s="225"/>
      <c r="AF730" s="225"/>
      <c r="AG730" s="220"/>
      <c r="AH730" s="220"/>
      <c r="AI730" s="220"/>
      <c r="AJ730" s="220"/>
      <c r="AK730" s="220"/>
      <c r="AL730" s="220"/>
      <c r="AM730" s="220"/>
      <c r="AN730" s="220"/>
      <c r="AO730" s="220"/>
      <c r="AP730" s="220"/>
      <c r="AQ730" s="224"/>
      <c r="AR730" s="224"/>
      <c r="AS730" s="224"/>
      <c r="AT730" s="224"/>
      <c r="AU730" s="224"/>
      <c r="AV730" s="224"/>
      <c r="AW730" s="224"/>
      <c r="AX730" s="224"/>
      <c r="AY730" s="224"/>
      <c r="AZ730" s="284"/>
      <c r="BA730" s="284"/>
      <c r="BB730" s="284"/>
      <c r="BC730" s="284"/>
      <c r="BD730" s="284"/>
      <c r="BE730" s="284"/>
      <c r="BF730" s="284"/>
      <c r="BG730" s="284"/>
      <c r="BH730" s="284"/>
      <c r="BI730" s="284"/>
      <c r="BJ730" s="284"/>
      <c r="BK730" s="284"/>
    </row>
    <row r="731" ht="14.25" customHeight="1">
      <c r="A731" s="219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5"/>
      <c r="AA731" s="225"/>
      <c r="AB731" s="225"/>
      <c r="AC731" s="225"/>
      <c r="AD731" s="225"/>
      <c r="AE731" s="225"/>
      <c r="AF731" s="225"/>
      <c r="AG731" s="220"/>
      <c r="AH731" s="220"/>
      <c r="AI731" s="220"/>
      <c r="AJ731" s="220"/>
      <c r="AK731" s="220"/>
      <c r="AL731" s="220"/>
      <c r="AM731" s="220"/>
      <c r="AN731" s="220"/>
      <c r="AO731" s="220"/>
      <c r="AP731" s="220"/>
      <c r="AQ731" s="224"/>
      <c r="AR731" s="224"/>
      <c r="AS731" s="224"/>
      <c r="AT731" s="224"/>
      <c r="AU731" s="224"/>
      <c r="AV731" s="224"/>
      <c r="AW731" s="224"/>
      <c r="AX731" s="224"/>
      <c r="AY731" s="224"/>
      <c r="AZ731" s="284"/>
      <c r="BA731" s="284"/>
      <c r="BB731" s="284"/>
      <c r="BC731" s="284"/>
      <c r="BD731" s="284"/>
      <c r="BE731" s="284"/>
      <c r="BF731" s="284"/>
      <c r="BG731" s="284"/>
      <c r="BH731" s="284"/>
      <c r="BI731" s="284"/>
      <c r="BJ731" s="284"/>
      <c r="BK731" s="284"/>
    </row>
    <row r="732" ht="14.25" customHeight="1">
      <c r="A732" s="219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5"/>
      <c r="AA732" s="225"/>
      <c r="AB732" s="225"/>
      <c r="AC732" s="225"/>
      <c r="AD732" s="225"/>
      <c r="AE732" s="225"/>
      <c r="AF732" s="225"/>
      <c r="AG732" s="220"/>
      <c r="AH732" s="220"/>
      <c r="AI732" s="220"/>
      <c r="AJ732" s="220"/>
      <c r="AK732" s="220"/>
      <c r="AL732" s="220"/>
      <c r="AM732" s="220"/>
      <c r="AN732" s="220"/>
      <c r="AO732" s="220"/>
      <c r="AP732" s="220"/>
      <c r="AQ732" s="224"/>
      <c r="AR732" s="224"/>
      <c r="AS732" s="224"/>
      <c r="AT732" s="224"/>
      <c r="AU732" s="224"/>
      <c r="AV732" s="224"/>
      <c r="AW732" s="224"/>
      <c r="AX732" s="224"/>
      <c r="AY732" s="224"/>
      <c r="AZ732" s="284"/>
      <c r="BA732" s="284"/>
      <c r="BB732" s="284"/>
      <c r="BC732" s="284"/>
      <c r="BD732" s="284"/>
      <c r="BE732" s="284"/>
      <c r="BF732" s="284"/>
      <c r="BG732" s="284"/>
      <c r="BH732" s="284"/>
      <c r="BI732" s="284"/>
      <c r="BJ732" s="284"/>
      <c r="BK732" s="284"/>
    </row>
    <row r="733" ht="14.25" customHeight="1">
      <c r="A733" s="219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5"/>
      <c r="AA733" s="225"/>
      <c r="AB733" s="225"/>
      <c r="AC733" s="225"/>
      <c r="AD733" s="225"/>
      <c r="AE733" s="225"/>
      <c r="AF733" s="225"/>
      <c r="AG733" s="220"/>
      <c r="AH733" s="220"/>
      <c r="AI733" s="220"/>
      <c r="AJ733" s="220"/>
      <c r="AK733" s="220"/>
      <c r="AL733" s="220"/>
      <c r="AM733" s="220"/>
      <c r="AN733" s="220"/>
      <c r="AO733" s="220"/>
      <c r="AP733" s="220"/>
      <c r="AQ733" s="224"/>
      <c r="AR733" s="224"/>
      <c r="AS733" s="224"/>
      <c r="AT733" s="224"/>
      <c r="AU733" s="224"/>
      <c r="AV733" s="224"/>
      <c r="AW733" s="224"/>
      <c r="AX733" s="224"/>
      <c r="AY733" s="224"/>
      <c r="AZ733" s="284"/>
      <c r="BA733" s="284"/>
      <c r="BB733" s="284"/>
      <c r="BC733" s="284"/>
      <c r="BD733" s="284"/>
      <c r="BE733" s="284"/>
      <c r="BF733" s="284"/>
      <c r="BG733" s="284"/>
      <c r="BH733" s="284"/>
      <c r="BI733" s="284"/>
      <c r="BJ733" s="284"/>
      <c r="BK733" s="284"/>
    </row>
    <row r="734" ht="14.25" customHeight="1">
      <c r="A734" s="219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5"/>
      <c r="AA734" s="225"/>
      <c r="AB734" s="225"/>
      <c r="AC734" s="225"/>
      <c r="AD734" s="225"/>
      <c r="AE734" s="225"/>
      <c r="AF734" s="225"/>
      <c r="AG734" s="220"/>
      <c r="AH734" s="220"/>
      <c r="AI734" s="220"/>
      <c r="AJ734" s="220"/>
      <c r="AK734" s="220"/>
      <c r="AL734" s="220"/>
      <c r="AM734" s="220"/>
      <c r="AN734" s="220"/>
      <c r="AO734" s="220"/>
      <c r="AP734" s="220"/>
      <c r="AQ734" s="224"/>
      <c r="AR734" s="224"/>
      <c r="AS734" s="224"/>
      <c r="AT734" s="224"/>
      <c r="AU734" s="224"/>
      <c r="AV734" s="224"/>
      <c r="AW734" s="224"/>
      <c r="AX734" s="224"/>
      <c r="AY734" s="224"/>
      <c r="AZ734" s="284"/>
      <c r="BA734" s="284"/>
      <c r="BB734" s="284"/>
      <c r="BC734" s="284"/>
      <c r="BD734" s="284"/>
      <c r="BE734" s="284"/>
      <c r="BF734" s="284"/>
      <c r="BG734" s="284"/>
      <c r="BH734" s="284"/>
      <c r="BI734" s="284"/>
      <c r="BJ734" s="284"/>
      <c r="BK734" s="284"/>
    </row>
    <row r="735" ht="14.25" customHeight="1">
      <c r="A735" s="219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5"/>
      <c r="AA735" s="225"/>
      <c r="AB735" s="225"/>
      <c r="AC735" s="225"/>
      <c r="AD735" s="225"/>
      <c r="AE735" s="225"/>
      <c r="AF735" s="225"/>
      <c r="AG735" s="220"/>
      <c r="AH735" s="220"/>
      <c r="AI735" s="220"/>
      <c r="AJ735" s="220"/>
      <c r="AK735" s="220"/>
      <c r="AL735" s="220"/>
      <c r="AM735" s="220"/>
      <c r="AN735" s="220"/>
      <c r="AO735" s="220"/>
      <c r="AP735" s="220"/>
      <c r="AQ735" s="224"/>
      <c r="AR735" s="224"/>
      <c r="AS735" s="224"/>
      <c r="AT735" s="224"/>
      <c r="AU735" s="224"/>
      <c r="AV735" s="224"/>
      <c r="AW735" s="224"/>
      <c r="AX735" s="224"/>
      <c r="AY735" s="224"/>
      <c r="AZ735" s="284"/>
      <c r="BA735" s="284"/>
      <c r="BB735" s="284"/>
      <c r="BC735" s="284"/>
      <c r="BD735" s="284"/>
      <c r="BE735" s="284"/>
      <c r="BF735" s="284"/>
      <c r="BG735" s="284"/>
      <c r="BH735" s="284"/>
      <c r="BI735" s="284"/>
      <c r="BJ735" s="284"/>
      <c r="BK735" s="284"/>
    </row>
    <row r="736" ht="14.25" customHeight="1">
      <c r="A736" s="219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5"/>
      <c r="AA736" s="225"/>
      <c r="AB736" s="225"/>
      <c r="AC736" s="225"/>
      <c r="AD736" s="225"/>
      <c r="AE736" s="225"/>
      <c r="AF736" s="225"/>
      <c r="AG736" s="220"/>
      <c r="AH736" s="220"/>
      <c r="AI736" s="220"/>
      <c r="AJ736" s="220"/>
      <c r="AK736" s="220"/>
      <c r="AL736" s="220"/>
      <c r="AM736" s="220"/>
      <c r="AN736" s="220"/>
      <c r="AO736" s="220"/>
      <c r="AP736" s="220"/>
      <c r="AQ736" s="224"/>
      <c r="AR736" s="224"/>
      <c r="AS736" s="224"/>
      <c r="AT736" s="224"/>
      <c r="AU736" s="224"/>
      <c r="AV736" s="224"/>
      <c r="AW736" s="224"/>
      <c r="AX736" s="224"/>
      <c r="AY736" s="224"/>
      <c r="AZ736" s="284"/>
      <c r="BA736" s="284"/>
      <c r="BB736" s="284"/>
      <c r="BC736" s="284"/>
      <c r="BD736" s="284"/>
      <c r="BE736" s="284"/>
      <c r="BF736" s="284"/>
      <c r="BG736" s="284"/>
      <c r="BH736" s="284"/>
      <c r="BI736" s="284"/>
      <c r="BJ736" s="284"/>
      <c r="BK736" s="284"/>
    </row>
    <row r="737" ht="14.25" customHeight="1">
      <c r="A737" s="219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5"/>
      <c r="AA737" s="225"/>
      <c r="AB737" s="225"/>
      <c r="AC737" s="225"/>
      <c r="AD737" s="225"/>
      <c r="AE737" s="225"/>
      <c r="AF737" s="225"/>
      <c r="AG737" s="220"/>
      <c r="AH737" s="220"/>
      <c r="AI737" s="220"/>
      <c r="AJ737" s="220"/>
      <c r="AK737" s="220"/>
      <c r="AL737" s="220"/>
      <c r="AM737" s="220"/>
      <c r="AN737" s="220"/>
      <c r="AO737" s="220"/>
      <c r="AP737" s="220"/>
      <c r="AQ737" s="224"/>
      <c r="AR737" s="224"/>
      <c r="AS737" s="224"/>
      <c r="AT737" s="224"/>
      <c r="AU737" s="224"/>
      <c r="AV737" s="224"/>
      <c r="AW737" s="224"/>
      <c r="AX737" s="224"/>
      <c r="AY737" s="224"/>
      <c r="AZ737" s="284"/>
      <c r="BA737" s="284"/>
      <c r="BB737" s="284"/>
      <c r="BC737" s="284"/>
      <c r="BD737" s="284"/>
      <c r="BE737" s="284"/>
      <c r="BF737" s="284"/>
      <c r="BG737" s="284"/>
      <c r="BH737" s="284"/>
      <c r="BI737" s="284"/>
      <c r="BJ737" s="284"/>
      <c r="BK737" s="284"/>
    </row>
    <row r="738" ht="14.25" customHeight="1">
      <c r="A738" s="219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5"/>
      <c r="AA738" s="225"/>
      <c r="AB738" s="225"/>
      <c r="AC738" s="225"/>
      <c r="AD738" s="225"/>
      <c r="AE738" s="225"/>
      <c r="AF738" s="225"/>
      <c r="AG738" s="220"/>
      <c r="AH738" s="220"/>
      <c r="AI738" s="220"/>
      <c r="AJ738" s="220"/>
      <c r="AK738" s="220"/>
      <c r="AL738" s="220"/>
      <c r="AM738" s="220"/>
      <c r="AN738" s="220"/>
      <c r="AO738" s="220"/>
      <c r="AP738" s="220"/>
      <c r="AQ738" s="224"/>
      <c r="AR738" s="224"/>
      <c r="AS738" s="224"/>
      <c r="AT738" s="224"/>
      <c r="AU738" s="224"/>
      <c r="AV738" s="224"/>
      <c r="AW738" s="224"/>
      <c r="AX738" s="224"/>
      <c r="AY738" s="224"/>
      <c r="AZ738" s="284"/>
      <c r="BA738" s="284"/>
      <c r="BB738" s="284"/>
      <c r="BC738" s="284"/>
      <c r="BD738" s="284"/>
      <c r="BE738" s="284"/>
      <c r="BF738" s="284"/>
      <c r="BG738" s="284"/>
      <c r="BH738" s="284"/>
      <c r="BI738" s="284"/>
      <c r="BJ738" s="284"/>
      <c r="BK738" s="284"/>
    </row>
    <row r="739" ht="14.25" customHeight="1">
      <c r="A739" s="219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5"/>
      <c r="AA739" s="225"/>
      <c r="AB739" s="225"/>
      <c r="AC739" s="225"/>
      <c r="AD739" s="225"/>
      <c r="AE739" s="225"/>
      <c r="AF739" s="225"/>
      <c r="AG739" s="220"/>
      <c r="AH739" s="220"/>
      <c r="AI739" s="220"/>
      <c r="AJ739" s="220"/>
      <c r="AK739" s="220"/>
      <c r="AL739" s="220"/>
      <c r="AM739" s="220"/>
      <c r="AN739" s="220"/>
      <c r="AO739" s="220"/>
      <c r="AP739" s="220"/>
      <c r="AQ739" s="224"/>
      <c r="AR739" s="224"/>
      <c r="AS739" s="224"/>
      <c r="AT739" s="224"/>
      <c r="AU739" s="224"/>
      <c r="AV739" s="224"/>
      <c r="AW739" s="224"/>
      <c r="AX739" s="224"/>
      <c r="AY739" s="224"/>
      <c r="AZ739" s="284"/>
      <c r="BA739" s="284"/>
      <c r="BB739" s="284"/>
      <c r="BC739" s="284"/>
      <c r="BD739" s="284"/>
      <c r="BE739" s="284"/>
      <c r="BF739" s="284"/>
      <c r="BG739" s="284"/>
      <c r="BH739" s="284"/>
      <c r="BI739" s="284"/>
      <c r="BJ739" s="284"/>
      <c r="BK739" s="284"/>
    </row>
    <row r="740" ht="14.25" customHeight="1">
      <c r="A740" s="219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5"/>
      <c r="AA740" s="225"/>
      <c r="AB740" s="225"/>
      <c r="AC740" s="225"/>
      <c r="AD740" s="225"/>
      <c r="AE740" s="225"/>
      <c r="AF740" s="225"/>
      <c r="AG740" s="220"/>
      <c r="AH740" s="220"/>
      <c r="AI740" s="220"/>
      <c r="AJ740" s="220"/>
      <c r="AK740" s="220"/>
      <c r="AL740" s="220"/>
      <c r="AM740" s="220"/>
      <c r="AN740" s="220"/>
      <c r="AO740" s="220"/>
      <c r="AP740" s="220"/>
      <c r="AQ740" s="224"/>
      <c r="AR740" s="224"/>
      <c r="AS740" s="224"/>
      <c r="AT740" s="224"/>
      <c r="AU740" s="224"/>
      <c r="AV740" s="224"/>
      <c r="AW740" s="224"/>
      <c r="AX740" s="224"/>
      <c r="AY740" s="224"/>
      <c r="AZ740" s="284"/>
      <c r="BA740" s="284"/>
      <c r="BB740" s="284"/>
      <c r="BC740" s="284"/>
      <c r="BD740" s="284"/>
      <c r="BE740" s="284"/>
      <c r="BF740" s="284"/>
      <c r="BG740" s="284"/>
      <c r="BH740" s="284"/>
      <c r="BI740" s="284"/>
      <c r="BJ740" s="284"/>
      <c r="BK740" s="284"/>
    </row>
    <row r="741" ht="14.25" customHeight="1">
      <c r="A741" s="219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5"/>
      <c r="AA741" s="225"/>
      <c r="AB741" s="225"/>
      <c r="AC741" s="225"/>
      <c r="AD741" s="225"/>
      <c r="AE741" s="225"/>
      <c r="AF741" s="225"/>
      <c r="AG741" s="220"/>
      <c r="AH741" s="220"/>
      <c r="AI741" s="220"/>
      <c r="AJ741" s="220"/>
      <c r="AK741" s="220"/>
      <c r="AL741" s="220"/>
      <c r="AM741" s="220"/>
      <c r="AN741" s="220"/>
      <c r="AO741" s="220"/>
      <c r="AP741" s="220"/>
      <c r="AQ741" s="224"/>
      <c r="AR741" s="224"/>
      <c r="AS741" s="224"/>
      <c r="AT741" s="224"/>
      <c r="AU741" s="224"/>
      <c r="AV741" s="224"/>
      <c r="AW741" s="224"/>
      <c r="AX741" s="224"/>
      <c r="AY741" s="224"/>
      <c r="AZ741" s="284"/>
      <c r="BA741" s="284"/>
      <c r="BB741" s="284"/>
      <c r="BC741" s="284"/>
      <c r="BD741" s="284"/>
      <c r="BE741" s="284"/>
      <c r="BF741" s="284"/>
      <c r="BG741" s="284"/>
      <c r="BH741" s="284"/>
      <c r="BI741" s="284"/>
      <c r="BJ741" s="284"/>
      <c r="BK741" s="284"/>
    </row>
    <row r="742" ht="14.25" customHeight="1">
      <c r="A742" s="219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5"/>
      <c r="AA742" s="225"/>
      <c r="AB742" s="225"/>
      <c r="AC742" s="225"/>
      <c r="AD742" s="225"/>
      <c r="AE742" s="225"/>
      <c r="AF742" s="225"/>
      <c r="AG742" s="220"/>
      <c r="AH742" s="220"/>
      <c r="AI742" s="220"/>
      <c r="AJ742" s="220"/>
      <c r="AK742" s="220"/>
      <c r="AL742" s="220"/>
      <c r="AM742" s="220"/>
      <c r="AN742" s="220"/>
      <c r="AO742" s="220"/>
      <c r="AP742" s="220"/>
      <c r="AQ742" s="224"/>
      <c r="AR742" s="224"/>
      <c r="AS742" s="224"/>
      <c r="AT742" s="224"/>
      <c r="AU742" s="224"/>
      <c r="AV742" s="224"/>
      <c r="AW742" s="224"/>
      <c r="AX742" s="224"/>
      <c r="AY742" s="224"/>
      <c r="AZ742" s="284"/>
      <c r="BA742" s="284"/>
      <c r="BB742" s="284"/>
      <c r="BC742" s="284"/>
      <c r="BD742" s="284"/>
      <c r="BE742" s="284"/>
      <c r="BF742" s="284"/>
      <c r="BG742" s="284"/>
      <c r="BH742" s="284"/>
      <c r="BI742" s="284"/>
      <c r="BJ742" s="284"/>
      <c r="BK742" s="284"/>
    </row>
    <row r="743" ht="14.25" customHeight="1">
      <c r="A743" s="219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5"/>
      <c r="AA743" s="225"/>
      <c r="AB743" s="225"/>
      <c r="AC743" s="225"/>
      <c r="AD743" s="225"/>
      <c r="AE743" s="225"/>
      <c r="AF743" s="225"/>
      <c r="AG743" s="220"/>
      <c r="AH743" s="220"/>
      <c r="AI743" s="220"/>
      <c r="AJ743" s="220"/>
      <c r="AK743" s="220"/>
      <c r="AL743" s="220"/>
      <c r="AM743" s="220"/>
      <c r="AN743" s="220"/>
      <c r="AO743" s="220"/>
      <c r="AP743" s="220"/>
      <c r="AQ743" s="224"/>
      <c r="AR743" s="224"/>
      <c r="AS743" s="224"/>
      <c r="AT743" s="224"/>
      <c r="AU743" s="224"/>
      <c r="AV743" s="224"/>
      <c r="AW743" s="224"/>
      <c r="AX743" s="224"/>
      <c r="AY743" s="224"/>
      <c r="AZ743" s="284"/>
      <c r="BA743" s="284"/>
      <c r="BB743" s="284"/>
      <c r="BC743" s="284"/>
      <c r="BD743" s="284"/>
      <c r="BE743" s="284"/>
      <c r="BF743" s="284"/>
      <c r="BG743" s="284"/>
      <c r="BH743" s="284"/>
      <c r="BI743" s="284"/>
      <c r="BJ743" s="284"/>
      <c r="BK743" s="284"/>
    </row>
    <row r="744" ht="14.25" customHeight="1">
      <c r="A744" s="219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5"/>
      <c r="AA744" s="225"/>
      <c r="AB744" s="225"/>
      <c r="AC744" s="225"/>
      <c r="AD744" s="225"/>
      <c r="AE744" s="225"/>
      <c r="AF744" s="225"/>
      <c r="AG744" s="220"/>
      <c r="AH744" s="220"/>
      <c r="AI744" s="220"/>
      <c r="AJ744" s="220"/>
      <c r="AK744" s="220"/>
      <c r="AL744" s="220"/>
      <c r="AM744" s="220"/>
      <c r="AN744" s="220"/>
      <c r="AO744" s="220"/>
      <c r="AP744" s="220"/>
      <c r="AQ744" s="224"/>
      <c r="AR744" s="224"/>
      <c r="AS744" s="224"/>
      <c r="AT744" s="224"/>
      <c r="AU744" s="224"/>
      <c r="AV744" s="224"/>
      <c r="AW744" s="224"/>
      <c r="AX744" s="224"/>
      <c r="AY744" s="224"/>
      <c r="AZ744" s="284"/>
      <c r="BA744" s="284"/>
      <c r="BB744" s="284"/>
      <c r="BC744" s="284"/>
      <c r="BD744" s="284"/>
      <c r="BE744" s="284"/>
      <c r="BF744" s="284"/>
      <c r="BG744" s="284"/>
      <c r="BH744" s="284"/>
      <c r="BI744" s="284"/>
      <c r="BJ744" s="284"/>
      <c r="BK744" s="284"/>
    </row>
    <row r="745" ht="14.25" customHeight="1">
      <c r="A745" s="219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5"/>
      <c r="AA745" s="225"/>
      <c r="AB745" s="225"/>
      <c r="AC745" s="225"/>
      <c r="AD745" s="225"/>
      <c r="AE745" s="225"/>
      <c r="AF745" s="225"/>
      <c r="AG745" s="220"/>
      <c r="AH745" s="220"/>
      <c r="AI745" s="220"/>
      <c r="AJ745" s="220"/>
      <c r="AK745" s="220"/>
      <c r="AL745" s="220"/>
      <c r="AM745" s="220"/>
      <c r="AN745" s="220"/>
      <c r="AO745" s="220"/>
      <c r="AP745" s="220"/>
      <c r="AQ745" s="224"/>
      <c r="AR745" s="224"/>
      <c r="AS745" s="224"/>
      <c r="AT745" s="224"/>
      <c r="AU745" s="224"/>
      <c r="AV745" s="224"/>
      <c r="AW745" s="224"/>
      <c r="AX745" s="224"/>
      <c r="AY745" s="224"/>
      <c r="AZ745" s="284"/>
      <c r="BA745" s="284"/>
      <c r="BB745" s="284"/>
      <c r="BC745" s="284"/>
      <c r="BD745" s="284"/>
      <c r="BE745" s="284"/>
      <c r="BF745" s="284"/>
      <c r="BG745" s="284"/>
      <c r="BH745" s="284"/>
      <c r="BI745" s="284"/>
      <c r="BJ745" s="284"/>
      <c r="BK745" s="284"/>
    </row>
    <row r="746" ht="14.25" customHeight="1">
      <c r="A746" s="219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5"/>
      <c r="AA746" s="225"/>
      <c r="AB746" s="225"/>
      <c r="AC746" s="225"/>
      <c r="AD746" s="225"/>
      <c r="AE746" s="225"/>
      <c r="AF746" s="225"/>
      <c r="AG746" s="220"/>
      <c r="AH746" s="220"/>
      <c r="AI746" s="220"/>
      <c r="AJ746" s="220"/>
      <c r="AK746" s="220"/>
      <c r="AL746" s="220"/>
      <c r="AM746" s="220"/>
      <c r="AN746" s="220"/>
      <c r="AO746" s="220"/>
      <c r="AP746" s="220"/>
      <c r="AQ746" s="224"/>
      <c r="AR746" s="224"/>
      <c r="AS746" s="224"/>
      <c r="AT746" s="224"/>
      <c r="AU746" s="224"/>
      <c r="AV746" s="224"/>
      <c r="AW746" s="224"/>
      <c r="AX746" s="224"/>
      <c r="AY746" s="224"/>
      <c r="AZ746" s="284"/>
      <c r="BA746" s="284"/>
      <c r="BB746" s="284"/>
      <c r="BC746" s="284"/>
      <c r="BD746" s="284"/>
      <c r="BE746" s="284"/>
      <c r="BF746" s="284"/>
      <c r="BG746" s="284"/>
      <c r="BH746" s="284"/>
      <c r="BI746" s="284"/>
      <c r="BJ746" s="284"/>
      <c r="BK746" s="284"/>
    </row>
    <row r="747" ht="14.25" customHeight="1">
      <c r="A747" s="219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5"/>
      <c r="AA747" s="225"/>
      <c r="AB747" s="225"/>
      <c r="AC747" s="225"/>
      <c r="AD747" s="225"/>
      <c r="AE747" s="225"/>
      <c r="AF747" s="225"/>
      <c r="AG747" s="220"/>
      <c r="AH747" s="220"/>
      <c r="AI747" s="220"/>
      <c r="AJ747" s="220"/>
      <c r="AK747" s="220"/>
      <c r="AL747" s="220"/>
      <c r="AM747" s="220"/>
      <c r="AN747" s="220"/>
      <c r="AO747" s="220"/>
      <c r="AP747" s="220"/>
      <c r="AQ747" s="224"/>
      <c r="AR747" s="224"/>
      <c r="AS747" s="224"/>
      <c r="AT747" s="224"/>
      <c r="AU747" s="224"/>
      <c r="AV747" s="224"/>
      <c r="AW747" s="224"/>
      <c r="AX747" s="224"/>
      <c r="AY747" s="224"/>
      <c r="AZ747" s="284"/>
      <c r="BA747" s="284"/>
      <c r="BB747" s="284"/>
      <c r="BC747" s="284"/>
      <c r="BD747" s="284"/>
      <c r="BE747" s="284"/>
      <c r="BF747" s="284"/>
      <c r="BG747" s="284"/>
      <c r="BH747" s="284"/>
      <c r="BI747" s="284"/>
      <c r="BJ747" s="284"/>
      <c r="BK747" s="284"/>
    </row>
    <row r="748" ht="14.25" customHeight="1">
      <c r="A748" s="219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5"/>
      <c r="AA748" s="225"/>
      <c r="AB748" s="225"/>
      <c r="AC748" s="225"/>
      <c r="AD748" s="225"/>
      <c r="AE748" s="225"/>
      <c r="AF748" s="225"/>
      <c r="AG748" s="220"/>
      <c r="AH748" s="220"/>
      <c r="AI748" s="220"/>
      <c r="AJ748" s="220"/>
      <c r="AK748" s="220"/>
      <c r="AL748" s="220"/>
      <c r="AM748" s="220"/>
      <c r="AN748" s="220"/>
      <c r="AO748" s="220"/>
      <c r="AP748" s="220"/>
      <c r="AQ748" s="224"/>
      <c r="AR748" s="224"/>
      <c r="AS748" s="224"/>
      <c r="AT748" s="224"/>
      <c r="AU748" s="224"/>
      <c r="AV748" s="224"/>
      <c r="AW748" s="224"/>
      <c r="AX748" s="224"/>
      <c r="AY748" s="224"/>
      <c r="AZ748" s="284"/>
      <c r="BA748" s="284"/>
      <c r="BB748" s="284"/>
      <c r="BC748" s="284"/>
      <c r="BD748" s="284"/>
      <c r="BE748" s="284"/>
      <c r="BF748" s="284"/>
      <c r="BG748" s="284"/>
      <c r="BH748" s="284"/>
      <c r="BI748" s="284"/>
      <c r="BJ748" s="284"/>
      <c r="BK748" s="284"/>
    </row>
    <row r="749" ht="14.25" customHeight="1">
      <c r="A749" s="219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5"/>
      <c r="AA749" s="225"/>
      <c r="AB749" s="225"/>
      <c r="AC749" s="225"/>
      <c r="AD749" s="225"/>
      <c r="AE749" s="225"/>
      <c r="AF749" s="225"/>
      <c r="AG749" s="220"/>
      <c r="AH749" s="220"/>
      <c r="AI749" s="220"/>
      <c r="AJ749" s="220"/>
      <c r="AK749" s="220"/>
      <c r="AL749" s="220"/>
      <c r="AM749" s="220"/>
      <c r="AN749" s="220"/>
      <c r="AO749" s="220"/>
      <c r="AP749" s="220"/>
      <c r="AQ749" s="224"/>
      <c r="AR749" s="224"/>
      <c r="AS749" s="224"/>
      <c r="AT749" s="224"/>
      <c r="AU749" s="224"/>
      <c r="AV749" s="224"/>
      <c r="AW749" s="224"/>
      <c r="AX749" s="224"/>
      <c r="AY749" s="224"/>
      <c r="AZ749" s="284"/>
      <c r="BA749" s="284"/>
      <c r="BB749" s="284"/>
      <c r="BC749" s="284"/>
      <c r="BD749" s="284"/>
      <c r="BE749" s="284"/>
      <c r="BF749" s="284"/>
      <c r="BG749" s="284"/>
      <c r="BH749" s="284"/>
      <c r="BI749" s="284"/>
      <c r="BJ749" s="284"/>
      <c r="BK749" s="284"/>
    </row>
    <row r="750" ht="14.25" customHeight="1">
      <c r="A750" s="219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5"/>
      <c r="AA750" s="225"/>
      <c r="AB750" s="225"/>
      <c r="AC750" s="225"/>
      <c r="AD750" s="225"/>
      <c r="AE750" s="225"/>
      <c r="AF750" s="225"/>
      <c r="AG750" s="220"/>
      <c r="AH750" s="220"/>
      <c r="AI750" s="220"/>
      <c r="AJ750" s="220"/>
      <c r="AK750" s="220"/>
      <c r="AL750" s="220"/>
      <c r="AM750" s="220"/>
      <c r="AN750" s="220"/>
      <c r="AO750" s="220"/>
      <c r="AP750" s="220"/>
      <c r="AQ750" s="224"/>
      <c r="AR750" s="224"/>
      <c r="AS750" s="224"/>
      <c r="AT750" s="224"/>
      <c r="AU750" s="224"/>
      <c r="AV750" s="224"/>
      <c r="AW750" s="224"/>
      <c r="AX750" s="224"/>
      <c r="AY750" s="224"/>
      <c r="AZ750" s="284"/>
      <c r="BA750" s="284"/>
      <c r="BB750" s="284"/>
      <c r="BC750" s="284"/>
      <c r="BD750" s="284"/>
      <c r="BE750" s="284"/>
      <c r="BF750" s="284"/>
      <c r="BG750" s="284"/>
      <c r="BH750" s="284"/>
      <c r="BI750" s="284"/>
      <c r="BJ750" s="284"/>
      <c r="BK750" s="284"/>
    </row>
    <row r="751" ht="14.25" customHeight="1">
      <c r="A751" s="219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5"/>
      <c r="AA751" s="225"/>
      <c r="AB751" s="225"/>
      <c r="AC751" s="225"/>
      <c r="AD751" s="225"/>
      <c r="AE751" s="225"/>
      <c r="AF751" s="225"/>
      <c r="AG751" s="220"/>
      <c r="AH751" s="220"/>
      <c r="AI751" s="220"/>
      <c r="AJ751" s="220"/>
      <c r="AK751" s="220"/>
      <c r="AL751" s="220"/>
      <c r="AM751" s="220"/>
      <c r="AN751" s="220"/>
      <c r="AO751" s="220"/>
      <c r="AP751" s="220"/>
      <c r="AQ751" s="224"/>
      <c r="AR751" s="224"/>
      <c r="AS751" s="224"/>
      <c r="AT751" s="224"/>
      <c r="AU751" s="224"/>
      <c r="AV751" s="224"/>
      <c r="AW751" s="224"/>
      <c r="AX751" s="224"/>
      <c r="AY751" s="224"/>
      <c r="AZ751" s="284"/>
      <c r="BA751" s="284"/>
      <c r="BB751" s="284"/>
      <c r="BC751" s="284"/>
      <c r="BD751" s="284"/>
      <c r="BE751" s="284"/>
      <c r="BF751" s="284"/>
      <c r="BG751" s="284"/>
      <c r="BH751" s="284"/>
      <c r="BI751" s="284"/>
      <c r="BJ751" s="284"/>
      <c r="BK751" s="284"/>
    </row>
    <row r="752" ht="14.25" customHeight="1">
      <c r="A752" s="219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5"/>
      <c r="AA752" s="225"/>
      <c r="AB752" s="225"/>
      <c r="AC752" s="225"/>
      <c r="AD752" s="225"/>
      <c r="AE752" s="225"/>
      <c r="AF752" s="225"/>
      <c r="AG752" s="220"/>
      <c r="AH752" s="220"/>
      <c r="AI752" s="220"/>
      <c r="AJ752" s="220"/>
      <c r="AK752" s="220"/>
      <c r="AL752" s="220"/>
      <c r="AM752" s="220"/>
      <c r="AN752" s="220"/>
      <c r="AO752" s="220"/>
      <c r="AP752" s="220"/>
      <c r="AQ752" s="224"/>
      <c r="AR752" s="224"/>
      <c r="AS752" s="224"/>
      <c r="AT752" s="224"/>
      <c r="AU752" s="224"/>
      <c r="AV752" s="224"/>
      <c r="AW752" s="224"/>
      <c r="AX752" s="224"/>
      <c r="AY752" s="224"/>
      <c r="AZ752" s="284"/>
      <c r="BA752" s="284"/>
      <c r="BB752" s="284"/>
      <c r="BC752" s="284"/>
      <c r="BD752" s="284"/>
      <c r="BE752" s="284"/>
      <c r="BF752" s="284"/>
      <c r="BG752" s="284"/>
      <c r="BH752" s="284"/>
      <c r="BI752" s="284"/>
      <c r="BJ752" s="284"/>
      <c r="BK752" s="284"/>
    </row>
    <row r="753" ht="14.25" customHeight="1">
      <c r="A753" s="219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5"/>
      <c r="AA753" s="225"/>
      <c r="AB753" s="225"/>
      <c r="AC753" s="225"/>
      <c r="AD753" s="225"/>
      <c r="AE753" s="225"/>
      <c r="AF753" s="225"/>
      <c r="AG753" s="220"/>
      <c r="AH753" s="220"/>
      <c r="AI753" s="220"/>
      <c r="AJ753" s="220"/>
      <c r="AK753" s="220"/>
      <c r="AL753" s="220"/>
      <c r="AM753" s="220"/>
      <c r="AN753" s="220"/>
      <c r="AO753" s="220"/>
      <c r="AP753" s="220"/>
      <c r="AQ753" s="224"/>
      <c r="AR753" s="224"/>
      <c r="AS753" s="224"/>
      <c r="AT753" s="224"/>
      <c r="AU753" s="224"/>
      <c r="AV753" s="224"/>
      <c r="AW753" s="224"/>
      <c r="AX753" s="224"/>
      <c r="AY753" s="224"/>
      <c r="AZ753" s="284"/>
      <c r="BA753" s="284"/>
      <c r="BB753" s="284"/>
      <c r="BC753" s="284"/>
      <c r="BD753" s="284"/>
      <c r="BE753" s="284"/>
      <c r="BF753" s="284"/>
      <c r="BG753" s="284"/>
      <c r="BH753" s="284"/>
      <c r="BI753" s="284"/>
      <c r="BJ753" s="284"/>
      <c r="BK753" s="284"/>
    </row>
    <row r="754" ht="14.25" customHeight="1">
      <c r="A754" s="219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5"/>
      <c r="AA754" s="225"/>
      <c r="AB754" s="225"/>
      <c r="AC754" s="225"/>
      <c r="AD754" s="225"/>
      <c r="AE754" s="225"/>
      <c r="AF754" s="225"/>
      <c r="AG754" s="220"/>
      <c r="AH754" s="220"/>
      <c r="AI754" s="220"/>
      <c r="AJ754" s="220"/>
      <c r="AK754" s="220"/>
      <c r="AL754" s="220"/>
      <c r="AM754" s="220"/>
      <c r="AN754" s="220"/>
      <c r="AO754" s="220"/>
      <c r="AP754" s="220"/>
      <c r="AQ754" s="224"/>
      <c r="AR754" s="224"/>
      <c r="AS754" s="224"/>
      <c r="AT754" s="224"/>
      <c r="AU754" s="224"/>
      <c r="AV754" s="224"/>
      <c r="AW754" s="224"/>
      <c r="AX754" s="224"/>
      <c r="AY754" s="224"/>
      <c r="AZ754" s="284"/>
      <c r="BA754" s="284"/>
      <c r="BB754" s="284"/>
      <c r="BC754" s="284"/>
      <c r="BD754" s="284"/>
      <c r="BE754" s="284"/>
      <c r="BF754" s="284"/>
      <c r="BG754" s="284"/>
      <c r="BH754" s="284"/>
      <c r="BI754" s="284"/>
      <c r="BJ754" s="284"/>
      <c r="BK754" s="284"/>
    </row>
    <row r="755" ht="14.25" customHeight="1">
      <c r="A755" s="219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5"/>
      <c r="AA755" s="225"/>
      <c r="AB755" s="225"/>
      <c r="AC755" s="225"/>
      <c r="AD755" s="225"/>
      <c r="AE755" s="225"/>
      <c r="AF755" s="225"/>
      <c r="AG755" s="220"/>
      <c r="AH755" s="220"/>
      <c r="AI755" s="220"/>
      <c r="AJ755" s="220"/>
      <c r="AK755" s="220"/>
      <c r="AL755" s="220"/>
      <c r="AM755" s="220"/>
      <c r="AN755" s="220"/>
      <c r="AO755" s="220"/>
      <c r="AP755" s="220"/>
      <c r="AQ755" s="224"/>
      <c r="AR755" s="224"/>
      <c r="AS755" s="224"/>
      <c r="AT755" s="224"/>
      <c r="AU755" s="224"/>
      <c r="AV755" s="224"/>
      <c r="AW755" s="224"/>
      <c r="AX755" s="224"/>
      <c r="AY755" s="224"/>
      <c r="AZ755" s="284"/>
      <c r="BA755" s="284"/>
      <c r="BB755" s="284"/>
      <c r="BC755" s="284"/>
      <c r="BD755" s="284"/>
      <c r="BE755" s="284"/>
      <c r="BF755" s="284"/>
      <c r="BG755" s="284"/>
      <c r="BH755" s="284"/>
      <c r="BI755" s="284"/>
      <c r="BJ755" s="284"/>
      <c r="BK755" s="284"/>
    </row>
    <row r="756" ht="14.25" customHeight="1">
      <c r="A756" s="219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5"/>
      <c r="AA756" s="225"/>
      <c r="AB756" s="225"/>
      <c r="AC756" s="225"/>
      <c r="AD756" s="225"/>
      <c r="AE756" s="225"/>
      <c r="AF756" s="225"/>
      <c r="AG756" s="220"/>
      <c r="AH756" s="220"/>
      <c r="AI756" s="220"/>
      <c r="AJ756" s="220"/>
      <c r="AK756" s="220"/>
      <c r="AL756" s="220"/>
      <c r="AM756" s="220"/>
      <c r="AN756" s="220"/>
      <c r="AO756" s="220"/>
      <c r="AP756" s="220"/>
      <c r="AQ756" s="224"/>
      <c r="AR756" s="224"/>
      <c r="AS756" s="224"/>
      <c r="AT756" s="224"/>
      <c r="AU756" s="224"/>
      <c r="AV756" s="224"/>
      <c r="AW756" s="224"/>
      <c r="AX756" s="224"/>
      <c r="AY756" s="224"/>
      <c r="AZ756" s="284"/>
      <c r="BA756" s="284"/>
      <c r="BB756" s="284"/>
      <c r="BC756" s="284"/>
      <c r="BD756" s="284"/>
      <c r="BE756" s="284"/>
      <c r="BF756" s="284"/>
      <c r="BG756" s="284"/>
      <c r="BH756" s="284"/>
      <c r="BI756" s="284"/>
      <c r="BJ756" s="284"/>
      <c r="BK756" s="284"/>
    </row>
    <row r="757" ht="14.25" customHeight="1">
      <c r="A757" s="219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5"/>
      <c r="AA757" s="225"/>
      <c r="AB757" s="225"/>
      <c r="AC757" s="225"/>
      <c r="AD757" s="225"/>
      <c r="AE757" s="225"/>
      <c r="AF757" s="225"/>
      <c r="AG757" s="220"/>
      <c r="AH757" s="220"/>
      <c r="AI757" s="220"/>
      <c r="AJ757" s="220"/>
      <c r="AK757" s="220"/>
      <c r="AL757" s="220"/>
      <c r="AM757" s="220"/>
      <c r="AN757" s="220"/>
      <c r="AO757" s="220"/>
      <c r="AP757" s="220"/>
      <c r="AQ757" s="224"/>
      <c r="AR757" s="224"/>
      <c r="AS757" s="224"/>
      <c r="AT757" s="224"/>
      <c r="AU757" s="224"/>
      <c r="AV757" s="224"/>
      <c r="AW757" s="224"/>
      <c r="AX757" s="224"/>
      <c r="AY757" s="224"/>
      <c r="AZ757" s="284"/>
      <c r="BA757" s="284"/>
      <c r="BB757" s="284"/>
      <c r="BC757" s="284"/>
      <c r="BD757" s="284"/>
      <c r="BE757" s="284"/>
      <c r="BF757" s="284"/>
      <c r="BG757" s="284"/>
      <c r="BH757" s="284"/>
      <c r="BI757" s="284"/>
      <c r="BJ757" s="284"/>
      <c r="BK757" s="284"/>
    </row>
    <row r="758" ht="14.25" customHeight="1">
      <c r="A758" s="219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5"/>
      <c r="AA758" s="225"/>
      <c r="AB758" s="225"/>
      <c r="AC758" s="225"/>
      <c r="AD758" s="225"/>
      <c r="AE758" s="225"/>
      <c r="AF758" s="225"/>
      <c r="AG758" s="220"/>
      <c r="AH758" s="220"/>
      <c r="AI758" s="220"/>
      <c r="AJ758" s="220"/>
      <c r="AK758" s="220"/>
      <c r="AL758" s="220"/>
      <c r="AM758" s="220"/>
      <c r="AN758" s="220"/>
      <c r="AO758" s="220"/>
      <c r="AP758" s="220"/>
      <c r="AQ758" s="224"/>
      <c r="AR758" s="224"/>
      <c r="AS758" s="224"/>
      <c r="AT758" s="224"/>
      <c r="AU758" s="224"/>
      <c r="AV758" s="224"/>
      <c r="AW758" s="224"/>
      <c r="AX758" s="224"/>
      <c r="AY758" s="224"/>
      <c r="AZ758" s="284"/>
      <c r="BA758" s="284"/>
      <c r="BB758" s="284"/>
      <c r="BC758" s="284"/>
      <c r="BD758" s="284"/>
      <c r="BE758" s="284"/>
      <c r="BF758" s="284"/>
      <c r="BG758" s="284"/>
      <c r="BH758" s="284"/>
      <c r="BI758" s="284"/>
      <c r="BJ758" s="284"/>
      <c r="BK758" s="284"/>
    </row>
    <row r="759" ht="14.25" customHeight="1">
      <c r="A759" s="219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5"/>
      <c r="AA759" s="225"/>
      <c r="AB759" s="225"/>
      <c r="AC759" s="225"/>
      <c r="AD759" s="225"/>
      <c r="AE759" s="225"/>
      <c r="AF759" s="225"/>
      <c r="AG759" s="220"/>
      <c r="AH759" s="220"/>
      <c r="AI759" s="220"/>
      <c r="AJ759" s="220"/>
      <c r="AK759" s="220"/>
      <c r="AL759" s="220"/>
      <c r="AM759" s="220"/>
      <c r="AN759" s="220"/>
      <c r="AO759" s="220"/>
      <c r="AP759" s="220"/>
      <c r="AQ759" s="224"/>
      <c r="AR759" s="224"/>
      <c r="AS759" s="224"/>
      <c r="AT759" s="224"/>
      <c r="AU759" s="224"/>
      <c r="AV759" s="224"/>
      <c r="AW759" s="224"/>
      <c r="AX759" s="224"/>
      <c r="AY759" s="224"/>
      <c r="AZ759" s="284"/>
      <c r="BA759" s="284"/>
      <c r="BB759" s="284"/>
      <c r="BC759" s="284"/>
      <c r="BD759" s="284"/>
      <c r="BE759" s="284"/>
      <c r="BF759" s="284"/>
      <c r="BG759" s="284"/>
      <c r="BH759" s="284"/>
      <c r="BI759" s="284"/>
      <c r="BJ759" s="284"/>
      <c r="BK759" s="284"/>
    </row>
    <row r="760" ht="14.25" customHeight="1">
      <c r="A760" s="219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5"/>
      <c r="AA760" s="225"/>
      <c r="AB760" s="225"/>
      <c r="AC760" s="225"/>
      <c r="AD760" s="225"/>
      <c r="AE760" s="225"/>
      <c r="AF760" s="225"/>
      <c r="AG760" s="220"/>
      <c r="AH760" s="220"/>
      <c r="AI760" s="220"/>
      <c r="AJ760" s="220"/>
      <c r="AK760" s="220"/>
      <c r="AL760" s="220"/>
      <c r="AM760" s="220"/>
      <c r="AN760" s="220"/>
      <c r="AO760" s="220"/>
      <c r="AP760" s="220"/>
      <c r="AQ760" s="224"/>
      <c r="AR760" s="224"/>
      <c r="AS760" s="224"/>
      <c r="AT760" s="224"/>
      <c r="AU760" s="224"/>
      <c r="AV760" s="224"/>
      <c r="AW760" s="224"/>
      <c r="AX760" s="224"/>
      <c r="AY760" s="224"/>
      <c r="AZ760" s="284"/>
      <c r="BA760" s="284"/>
      <c r="BB760" s="284"/>
      <c r="BC760" s="284"/>
      <c r="BD760" s="284"/>
      <c r="BE760" s="284"/>
      <c r="BF760" s="284"/>
      <c r="BG760" s="284"/>
      <c r="BH760" s="284"/>
      <c r="BI760" s="284"/>
      <c r="BJ760" s="284"/>
      <c r="BK760" s="284"/>
    </row>
    <row r="761" ht="14.25" customHeight="1">
      <c r="A761" s="219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5"/>
      <c r="AA761" s="225"/>
      <c r="AB761" s="225"/>
      <c r="AC761" s="225"/>
      <c r="AD761" s="225"/>
      <c r="AE761" s="225"/>
      <c r="AF761" s="225"/>
      <c r="AG761" s="220"/>
      <c r="AH761" s="220"/>
      <c r="AI761" s="220"/>
      <c r="AJ761" s="220"/>
      <c r="AK761" s="220"/>
      <c r="AL761" s="220"/>
      <c r="AM761" s="220"/>
      <c r="AN761" s="220"/>
      <c r="AO761" s="220"/>
      <c r="AP761" s="220"/>
      <c r="AQ761" s="224"/>
      <c r="AR761" s="224"/>
      <c r="AS761" s="224"/>
      <c r="AT761" s="224"/>
      <c r="AU761" s="224"/>
      <c r="AV761" s="224"/>
      <c r="AW761" s="224"/>
      <c r="AX761" s="224"/>
      <c r="AY761" s="224"/>
      <c r="AZ761" s="284"/>
      <c r="BA761" s="284"/>
      <c r="BB761" s="284"/>
      <c r="BC761" s="284"/>
      <c r="BD761" s="284"/>
      <c r="BE761" s="284"/>
      <c r="BF761" s="284"/>
      <c r="BG761" s="284"/>
      <c r="BH761" s="284"/>
      <c r="BI761" s="284"/>
      <c r="BJ761" s="284"/>
      <c r="BK761" s="284"/>
    </row>
    <row r="762" ht="14.25" customHeight="1">
      <c r="A762" s="219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5"/>
      <c r="AA762" s="225"/>
      <c r="AB762" s="225"/>
      <c r="AC762" s="225"/>
      <c r="AD762" s="225"/>
      <c r="AE762" s="225"/>
      <c r="AF762" s="225"/>
      <c r="AG762" s="220"/>
      <c r="AH762" s="220"/>
      <c r="AI762" s="220"/>
      <c r="AJ762" s="220"/>
      <c r="AK762" s="220"/>
      <c r="AL762" s="220"/>
      <c r="AM762" s="220"/>
      <c r="AN762" s="220"/>
      <c r="AO762" s="220"/>
      <c r="AP762" s="220"/>
      <c r="AQ762" s="224"/>
      <c r="AR762" s="224"/>
      <c r="AS762" s="224"/>
      <c r="AT762" s="224"/>
      <c r="AU762" s="224"/>
      <c r="AV762" s="224"/>
      <c r="AW762" s="224"/>
      <c r="AX762" s="224"/>
      <c r="AY762" s="224"/>
      <c r="AZ762" s="284"/>
      <c r="BA762" s="284"/>
      <c r="BB762" s="284"/>
      <c r="BC762" s="284"/>
      <c r="BD762" s="284"/>
      <c r="BE762" s="284"/>
      <c r="BF762" s="284"/>
      <c r="BG762" s="284"/>
      <c r="BH762" s="284"/>
      <c r="BI762" s="284"/>
      <c r="BJ762" s="284"/>
      <c r="BK762" s="284"/>
    </row>
    <row r="763" ht="14.25" customHeight="1">
      <c r="A763" s="219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5"/>
      <c r="AA763" s="225"/>
      <c r="AB763" s="225"/>
      <c r="AC763" s="225"/>
      <c r="AD763" s="225"/>
      <c r="AE763" s="225"/>
      <c r="AF763" s="225"/>
      <c r="AG763" s="220"/>
      <c r="AH763" s="220"/>
      <c r="AI763" s="220"/>
      <c r="AJ763" s="220"/>
      <c r="AK763" s="220"/>
      <c r="AL763" s="220"/>
      <c r="AM763" s="220"/>
      <c r="AN763" s="220"/>
      <c r="AO763" s="220"/>
      <c r="AP763" s="220"/>
      <c r="AQ763" s="224"/>
      <c r="AR763" s="224"/>
      <c r="AS763" s="224"/>
      <c r="AT763" s="224"/>
      <c r="AU763" s="224"/>
      <c r="AV763" s="224"/>
      <c r="AW763" s="224"/>
      <c r="AX763" s="224"/>
      <c r="AY763" s="224"/>
      <c r="AZ763" s="284"/>
      <c r="BA763" s="284"/>
      <c r="BB763" s="284"/>
      <c r="BC763" s="284"/>
      <c r="BD763" s="284"/>
      <c r="BE763" s="284"/>
      <c r="BF763" s="284"/>
      <c r="BG763" s="284"/>
      <c r="BH763" s="284"/>
      <c r="BI763" s="284"/>
      <c r="BJ763" s="284"/>
      <c r="BK763" s="284"/>
    </row>
    <row r="764" ht="14.25" customHeight="1">
      <c r="A764" s="219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5"/>
      <c r="AA764" s="225"/>
      <c r="AB764" s="225"/>
      <c r="AC764" s="225"/>
      <c r="AD764" s="225"/>
      <c r="AE764" s="225"/>
      <c r="AF764" s="225"/>
      <c r="AG764" s="220"/>
      <c r="AH764" s="220"/>
      <c r="AI764" s="220"/>
      <c r="AJ764" s="220"/>
      <c r="AK764" s="220"/>
      <c r="AL764" s="220"/>
      <c r="AM764" s="220"/>
      <c r="AN764" s="220"/>
      <c r="AO764" s="220"/>
      <c r="AP764" s="220"/>
      <c r="AQ764" s="224"/>
      <c r="AR764" s="224"/>
      <c r="AS764" s="224"/>
      <c r="AT764" s="224"/>
      <c r="AU764" s="224"/>
      <c r="AV764" s="224"/>
      <c r="AW764" s="224"/>
      <c r="AX764" s="224"/>
      <c r="AY764" s="224"/>
      <c r="AZ764" s="284"/>
      <c r="BA764" s="284"/>
      <c r="BB764" s="284"/>
      <c r="BC764" s="284"/>
      <c r="BD764" s="284"/>
      <c r="BE764" s="284"/>
      <c r="BF764" s="284"/>
      <c r="BG764" s="284"/>
      <c r="BH764" s="284"/>
      <c r="BI764" s="284"/>
      <c r="BJ764" s="284"/>
      <c r="BK764" s="284"/>
    </row>
    <row r="765" ht="14.25" customHeight="1">
      <c r="A765" s="219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5"/>
      <c r="AA765" s="225"/>
      <c r="AB765" s="225"/>
      <c r="AC765" s="225"/>
      <c r="AD765" s="225"/>
      <c r="AE765" s="225"/>
      <c r="AF765" s="225"/>
      <c r="AG765" s="220"/>
      <c r="AH765" s="220"/>
      <c r="AI765" s="220"/>
      <c r="AJ765" s="220"/>
      <c r="AK765" s="220"/>
      <c r="AL765" s="220"/>
      <c r="AM765" s="220"/>
      <c r="AN765" s="220"/>
      <c r="AO765" s="220"/>
      <c r="AP765" s="220"/>
      <c r="AQ765" s="224"/>
      <c r="AR765" s="224"/>
      <c r="AS765" s="224"/>
      <c r="AT765" s="224"/>
      <c r="AU765" s="224"/>
      <c r="AV765" s="224"/>
      <c r="AW765" s="224"/>
      <c r="AX765" s="224"/>
      <c r="AY765" s="224"/>
      <c r="AZ765" s="284"/>
      <c r="BA765" s="284"/>
      <c r="BB765" s="284"/>
      <c r="BC765" s="284"/>
      <c r="BD765" s="284"/>
      <c r="BE765" s="284"/>
      <c r="BF765" s="284"/>
      <c r="BG765" s="284"/>
      <c r="BH765" s="284"/>
      <c r="BI765" s="284"/>
      <c r="BJ765" s="284"/>
      <c r="BK765" s="284"/>
    </row>
    <row r="766" ht="14.25" customHeight="1">
      <c r="A766" s="219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5"/>
      <c r="AA766" s="225"/>
      <c r="AB766" s="225"/>
      <c r="AC766" s="225"/>
      <c r="AD766" s="225"/>
      <c r="AE766" s="225"/>
      <c r="AF766" s="225"/>
      <c r="AG766" s="220"/>
      <c r="AH766" s="220"/>
      <c r="AI766" s="220"/>
      <c r="AJ766" s="220"/>
      <c r="AK766" s="220"/>
      <c r="AL766" s="220"/>
      <c r="AM766" s="220"/>
      <c r="AN766" s="220"/>
      <c r="AO766" s="220"/>
      <c r="AP766" s="220"/>
      <c r="AQ766" s="224"/>
      <c r="AR766" s="224"/>
      <c r="AS766" s="224"/>
      <c r="AT766" s="224"/>
      <c r="AU766" s="224"/>
      <c r="AV766" s="224"/>
      <c r="AW766" s="224"/>
      <c r="AX766" s="224"/>
      <c r="AY766" s="224"/>
      <c r="AZ766" s="284"/>
      <c r="BA766" s="284"/>
      <c r="BB766" s="284"/>
      <c r="BC766" s="284"/>
      <c r="BD766" s="284"/>
      <c r="BE766" s="284"/>
      <c r="BF766" s="284"/>
      <c r="BG766" s="284"/>
      <c r="BH766" s="284"/>
      <c r="BI766" s="284"/>
      <c r="BJ766" s="284"/>
      <c r="BK766" s="284"/>
    </row>
    <row r="767" ht="14.25" customHeight="1">
      <c r="A767" s="219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5"/>
      <c r="AA767" s="225"/>
      <c r="AB767" s="225"/>
      <c r="AC767" s="225"/>
      <c r="AD767" s="225"/>
      <c r="AE767" s="225"/>
      <c r="AF767" s="225"/>
      <c r="AG767" s="220"/>
      <c r="AH767" s="220"/>
      <c r="AI767" s="220"/>
      <c r="AJ767" s="220"/>
      <c r="AK767" s="220"/>
      <c r="AL767" s="220"/>
      <c r="AM767" s="220"/>
      <c r="AN767" s="220"/>
      <c r="AO767" s="220"/>
      <c r="AP767" s="220"/>
      <c r="AQ767" s="224"/>
      <c r="AR767" s="224"/>
      <c r="AS767" s="224"/>
      <c r="AT767" s="224"/>
      <c r="AU767" s="224"/>
      <c r="AV767" s="224"/>
      <c r="AW767" s="224"/>
      <c r="AX767" s="224"/>
      <c r="AY767" s="224"/>
      <c r="AZ767" s="284"/>
      <c r="BA767" s="284"/>
      <c r="BB767" s="284"/>
      <c r="BC767" s="284"/>
      <c r="BD767" s="284"/>
      <c r="BE767" s="284"/>
      <c r="BF767" s="284"/>
      <c r="BG767" s="284"/>
      <c r="BH767" s="284"/>
      <c r="BI767" s="284"/>
      <c r="BJ767" s="284"/>
      <c r="BK767" s="284"/>
    </row>
    <row r="768" ht="14.25" customHeight="1">
      <c r="A768" s="219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5"/>
      <c r="AA768" s="225"/>
      <c r="AB768" s="225"/>
      <c r="AC768" s="225"/>
      <c r="AD768" s="225"/>
      <c r="AE768" s="225"/>
      <c r="AF768" s="225"/>
      <c r="AG768" s="220"/>
      <c r="AH768" s="220"/>
      <c r="AI768" s="220"/>
      <c r="AJ768" s="220"/>
      <c r="AK768" s="220"/>
      <c r="AL768" s="220"/>
      <c r="AM768" s="220"/>
      <c r="AN768" s="220"/>
      <c r="AO768" s="220"/>
      <c r="AP768" s="220"/>
      <c r="AQ768" s="224"/>
      <c r="AR768" s="224"/>
      <c r="AS768" s="224"/>
      <c r="AT768" s="224"/>
      <c r="AU768" s="224"/>
      <c r="AV768" s="224"/>
      <c r="AW768" s="224"/>
      <c r="AX768" s="224"/>
      <c r="AY768" s="224"/>
      <c r="AZ768" s="284"/>
      <c r="BA768" s="284"/>
      <c r="BB768" s="284"/>
      <c r="BC768" s="284"/>
      <c r="BD768" s="284"/>
      <c r="BE768" s="284"/>
      <c r="BF768" s="284"/>
      <c r="BG768" s="284"/>
      <c r="BH768" s="284"/>
      <c r="BI768" s="284"/>
      <c r="BJ768" s="284"/>
      <c r="BK768" s="284"/>
    </row>
    <row r="769" ht="14.25" customHeight="1">
      <c r="A769" s="219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5"/>
      <c r="AA769" s="225"/>
      <c r="AB769" s="225"/>
      <c r="AC769" s="225"/>
      <c r="AD769" s="225"/>
      <c r="AE769" s="225"/>
      <c r="AF769" s="225"/>
      <c r="AG769" s="220"/>
      <c r="AH769" s="220"/>
      <c r="AI769" s="220"/>
      <c r="AJ769" s="220"/>
      <c r="AK769" s="220"/>
      <c r="AL769" s="220"/>
      <c r="AM769" s="220"/>
      <c r="AN769" s="220"/>
      <c r="AO769" s="220"/>
      <c r="AP769" s="220"/>
      <c r="AQ769" s="224"/>
      <c r="AR769" s="224"/>
      <c r="AS769" s="224"/>
      <c r="AT769" s="224"/>
      <c r="AU769" s="224"/>
      <c r="AV769" s="224"/>
      <c r="AW769" s="224"/>
      <c r="AX769" s="224"/>
      <c r="AY769" s="224"/>
      <c r="AZ769" s="284"/>
      <c r="BA769" s="284"/>
      <c r="BB769" s="284"/>
      <c r="BC769" s="284"/>
      <c r="BD769" s="284"/>
      <c r="BE769" s="284"/>
      <c r="BF769" s="284"/>
      <c r="BG769" s="284"/>
      <c r="BH769" s="284"/>
      <c r="BI769" s="284"/>
      <c r="BJ769" s="284"/>
      <c r="BK769" s="284"/>
    </row>
    <row r="770" ht="14.25" customHeight="1">
      <c r="A770" s="219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5"/>
      <c r="AA770" s="225"/>
      <c r="AB770" s="225"/>
      <c r="AC770" s="225"/>
      <c r="AD770" s="225"/>
      <c r="AE770" s="225"/>
      <c r="AF770" s="225"/>
      <c r="AG770" s="220"/>
      <c r="AH770" s="220"/>
      <c r="AI770" s="220"/>
      <c r="AJ770" s="220"/>
      <c r="AK770" s="220"/>
      <c r="AL770" s="220"/>
      <c r="AM770" s="220"/>
      <c r="AN770" s="220"/>
      <c r="AO770" s="220"/>
      <c r="AP770" s="220"/>
      <c r="AQ770" s="224"/>
      <c r="AR770" s="224"/>
      <c r="AS770" s="224"/>
      <c r="AT770" s="224"/>
      <c r="AU770" s="224"/>
      <c r="AV770" s="224"/>
      <c r="AW770" s="224"/>
      <c r="AX770" s="224"/>
      <c r="AY770" s="224"/>
      <c r="AZ770" s="284"/>
      <c r="BA770" s="284"/>
      <c r="BB770" s="284"/>
      <c r="BC770" s="284"/>
      <c r="BD770" s="284"/>
      <c r="BE770" s="284"/>
      <c r="BF770" s="284"/>
      <c r="BG770" s="284"/>
      <c r="BH770" s="284"/>
      <c r="BI770" s="284"/>
      <c r="BJ770" s="284"/>
      <c r="BK770" s="284"/>
    </row>
    <row r="771" ht="14.25" customHeight="1">
      <c r="A771" s="219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5"/>
      <c r="AA771" s="225"/>
      <c r="AB771" s="225"/>
      <c r="AC771" s="225"/>
      <c r="AD771" s="225"/>
      <c r="AE771" s="225"/>
      <c r="AF771" s="225"/>
      <c r="AG771" s="220"/>
      <c r="AH771" s="220"/>
      <c r="AI771" s="220"/>
      <c r="AJ771" s="220"/>
      <c r="AK771" s="220"/>
      <c r="AL771" s="220"/>
      <c r="AM771" s="220"/>
      <c r="AN771" s="220"/>
      <c r="AO771" s="220"/>
      <c r="AP771" s="220"/>
      <c r="AQ771" s="224"/>
      <c r="AR771" s="224"/>
      <c r="AS771" s="224"/>
      <c r="AT771" s="224"/>
      <c r="AU771" s="224"/>
      <c r="AV771" s="224"/>
      <c r="AW771" s="224"/>
      <c r="AX771" s="224"/>
      <c r="AY771" s="224"/>
      <c r="AZ771" s="284"/>
      <c r="BA771" s="284"/>
      <c r="BB771" s="284"/>
      <c r="BC771" s="284"/>
      <c r="BD771" s="284"/>
      <c r="BE771" s="284"/>
      <c r="BF771" s="284"/>
      <c r="BG771" s="284"/>
      <c r="BH771" s="284"/>
      <c r="BI771" s="284"/>
      <c r="BJ771" s="284"/>
      <c r="BK771" s="284"/>
    </row>
    <row r="772" ht="14.25" customHeight="1">
      <c r="A772" s="219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5"/>
      <c r="AA772" s="225"/>
      <c r="AB772" s="225"/>
      <c r="AC772" s="225"/>
      <c r="AD772" s="225"/>
      <c r="AE772" s="225"/>
      <c r="AF772" s="225"/>
      <c r="AG772" s="220"/>
      <c r="AH772" s="220"/>
      <c r="AI772" s="220"/>
      <c r="AJ772" s="220"/>
      <c r="AK772" s="220"/>
      <c r="AL772" s="220"/>
      <c r="AM772" s="220"/>
      <c r="AN772" s="220"/>
      <c r="AO772" s="220"/>
      <c r="AP772" s="220"/>
      <c r="AQ772" s="224"/>
      <c r="AR772" s="224"/>
      <c r="AS772" s="224"/>
      <c r="AT772" s="224"/>
      <c r="AU772" s="224"/>
      <c r="AV772" s="224"/>
      <c r="AW772" s="224"/>
      <c r="AX772" s="224"/>
      <c r="AY772" s="224"/>
      <c r="AZ772" s="284"/>
      <c r="BA772" s="284"/>
      <c r="BB772" s="284"/>
      <c r="BC772" s="284"/>
      <c r="BD772" s="284"/>
      <c r="BE772" s="284"/>
      <c r="BF772" s="284"/>
      <c r="BG772" s="284"/>
      <c r="BH772" s="284"/>
      <c r="BI772" s="284"/>
      <c r="BJ772" s="284"/>
      <c r="BK772" s="284"/>
    </row>
    <row r="773" ht="14.25" customHeight="1">
      <c r="A773" s="219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5"/>
      <c r="AA773" s="225"/>
      <c r="AB773" s="225"/>
      <c r="AC773" s="225"/>
      <c r="AD773" s="225"/>
      <c r="AE773" s="225"/>
      <c r="AF773" s="225"/>
      <c r="AG773" s="220"/>
      <c r="AH773" s="220"/>
      <c r="AI773" s="220"/>
      <c r="AJ773" s="220"/>
      <c r="AK773" s="220"/>
      <c r="AL773" s="220"/>
      <c r="AM773" s="220"/>
      <c r="AN773" s="220"/>
      <c r="AO773" s="220"/>
      <c r="AP773" s="220"/>
      <c r="AQ773" s="224"/>
      <c r="AR773" s="224"/>
      <c r="AS773" s="224"/>
      <c r="AT773" s="224"/>
      <c r="AU773" s="224"/>
      <c r="AV773" s="224"/>
      <c r="AW773" s="224"/>
      <c r="AX773" s="224"/>
      <c r="AY773" s="224"/>
      <c r="AZ773" s="284"/>
      <c r="BA773" s="284"/>
      <c r="BB773" s="284"/>
      <c r="BC773" s="284"/>
      <c r="BD773" s="284"/>
      <c r="BE773" s="284"/>
      <c r="BF773" s="284"/>
      <c r="BG773" s="284"/>
      <c r="BH773" s="284"/>
      <c r="BI773" s="284"/>
      <c r="BJ773" s="284"/>
      <c r="BK773" s="284"/>
    </row>
    <row r="774" ht="14.25" customHeight="1">
      <c r="A774" s="219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5"/>
      <c r="AA774" s="225"/>
      <c r="AB774" s="225"/>
      <c r="AC774" s="225"/>
      <c r="AD774" s="225"/>
      <c r="AE774" s="225"/>
      <c r="AF774" s="225"/>
      <c r="AG774" s="220"/>
      <c r="AH774" s="220"/>
      <c r="AI774" s="220"/>
      <c r="AJ774" s="220"/>
      <c r="AK774" s="220"/>
      <c r="AL774" s="220"/>
      <c r="AM774" s="220"/>
      <c r="AN774" s="220"/>
      <c r="AO774" s="220"/>
      <c r="AP774" s="220"/>
      <c r="AQ774" s="224"/>
      <c r="AR774" s="224"/>
      <c r="AS774" s="224"/>
      <c r="AT774" s="224"/>
      <c r="AU774" s="224"/>
      <c r="AV774" s="224"/>
      <c r="AW774" s="224"/>
      <c r="AX774" s="224"/>
      <c r="AY774" s="224"/>
      <c r="AZ774" s="284"/>
      <c r="BA774" s="284"/>
      <c r="BB774" s="284"/>
      <c r="BC774" s="284"/>
      <c r="BD774" s="284"/>
      <c r="BE774" s="284"/>
      <c r="BF774" s="284"/>
      <c r="BG774" s="284"/>
      <c r="BH774" s="284"/>
      <c r="BI774" s="284"/>
      <c r="BJ774" s="284"/>
      <c r="BK774" s="284"/>
    </row>
    <row r="775" ht="14.25" customHeight="1">
      <c r="A775" s="219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5"/>
      <c r="AA775" s="225"/>
      <c r="AB775" s="225"/>
      <c r="AC775" s="225"/>
      <c r="AD775" s="225"/>
      <c r="AE775" s="225"/>
      <c r="AF775" s="225"/>
      <c r="AG775" s="220"/>
      <c r="AH775" s="220"/>
      <c r="AI775" s="220"/>
      <c r="AJ775" s="220"/>
      <c r="AK775" s="220"/>
      <c r="AL775" s="220"/>
      <c r="AM775" s="220"/>
      <c r="AN775" s="220"/>
      <c r="AO775" s="220"/>
      <c r="AP775" s="220"/>
      <c r="AQ775" s="224"/>
      <c r="AR775" s="224"/>
      <c r="AS775" s="224"/>
      <c r="AT775" s="224"/>
      <c r="AU775" s="224"/>
      <c r="AV775" s="224"/>
      <c r="AW775" s="224"/>
      <c r="AX775" s="224"/>
      <c r="AY775" s="224"/>
      <c r="AZ775" s="284"/>
      <c r="BA775" s="284"/>
      <c r="BB775" s="284"/>
      <c r="BC775" s="284"/>
      <c r="BD775" s="284"/>
      <c r="BE775" s="284"/>
      <c r="BF775" s="284"/>
      <c r="BG775" s="284"/>
      <c r="BH775" s="284"/>
      <c r="BI775" s="284"/>
      <c r="BJ775" s="284"/>
      <c r="BK775" s="284"/>
    </row>
    <row r="776" ht="14.25" customHeight="1">
      <c r="A776" s="219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5"/>
      <c r="AA776" s="225"/>
      <c r="AB776" s="225"/>
      <c r="AC776" s="225"/>
      <c r="AD776" s="225"/>
      <c r="AE776" s="225"/>
      <c r="AF776" s="225"/>
      <c r="AG776" s="220"/>
      <c r="AH776" s="220"/>
      <c r="AI776" s="220"/>
      <c r="AJ776" s="220"/>
      <c r="AK776" s="220"/>
      <c r="AL776" s="220"/>
      <c r="AM776" s="220"/>
      <c r="AN776" s="220"/>
      <c r="AO776" s="220"/>
      <c r="AP776" s="220"/>
      <c r="AQ776" s="224"/>
      <c r="AR776" s="224"/>
      <c r="AS776" s="224"/>
      <c r="AT776" s="224"/>
      <c r="AU776" s="224"/>
      <c r="AV776" s="224"/>
      <c r="AW776" s="224"/>
      <c r="AX776" s="224"/>
      <c r="AY776" s="224"/>
      <c r="AZ776" s="284"/>
      <c r="BA776" s="284"/>
      <c r="BB776" s="284"/>
      <c r="BC776" s="284"/>
      <c r="BD776" s="284"/>
      <c r="BE776" s="284"/>
      <c r="BF776" s="284"/>
      <c r="BG776" s="284"/>
      <c r="BH776" s="284"/>
      <c r="BI776" s="284"/>
      <c r="BJ776" s="284"/>
      <c r="BK776" s="284"/>
    </row>
    <row r="777" ht="14.25" customHeight="1">
      <c r="A777" s="219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5"/>
      <c r="AA777" s="225"/>
      <c r="AB777" s="225"/>
      <c r="AC777" s="225"/>
      <c r="AD777" s="225"/>
      <c r="AE777" s="225"/>
      <c r="AF777" s="225"/>
      <c r="AG777" s="220"/>
      <c r="AH777" s="220"/>
      <c r="AI777" s="220"/>
      <c r="AJ777" s="220"/>
      <c r="AK777" s="220"/>
      <c r="AL777" s="220"/>
      <c r="AM777" s="220"/>
      <c r="AN777" s="220"/>
      <c r="AO777" s="220"/>
      <c r="AP777" s="220"/>
      <c r="AQ777" s="224"/>
      <c r="AR777" s="224"/>
      <c r="AS777" s="224"/>
      <c r="AT777" s="224"/>
      <c r="AU777" s="224"/>
      <c r="AV777" s="224"/>
      <c r="AW777" s="224"/>
      <c r="AX777" s="224"/>
      <c r="AY777" s="224"/>
      <c r="AZ777" s="284"/>
      <c r="BA777" s="284"/>
      <c r="BB777" s="284"/>
      <c r="BC777" s="284"/>
      <c r="BD777" s="284"/>
      <c r="BE777" s="284"/>
      <c r="BF777" s="284"/>
      <c r="BG777" s="284"/>
      <c r="BH777" s="284"/>
      <c r="BI777" s="284"/>
      <c r="BJ777" s="284"/>
      <c r="BK777" s="284"/>
    </row>
    <row r="778" ht="14.25" customHeight="1">
      <c r="A778" s="219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5"/>
      <c r="AA778" s="225"/>
      <c r="AB778" s="225"/>
      <c r="AC778" s="225"/>
      <c r="AD778" s="225"/>
      <c r="AE778" s="225"/>
      <c r="AF778" s="225"/>
      <c r="AG778" s="220"/>
      <c r="AH778" s="220"/>
      <c r="AI778" s="220"/>
      <c r="AJ778" s="220"/>
      <c r="AK778" s="220"/>
      <c r="AL778" s="220"/>
      <c r="AM778" s="220"/>
      <c r="AN778" s="220"/>
      <c r="AO778" s="220"/>
      <c r="AP778" s="220"/>
      <c r="AQ778" s="224"/>
      <c r="AR778" s="224"/>
      <c r="AS778" s="224"/>
      <c r="AT778" s="224"/>
      <c r="AU778" s="224"/>
      <c r="AV778" s="224"/>
      <c r="AW778" s="224"/>
      <c r="AX778" s="224"/>
      <c r="AY778" s="224"/>
      <c r="AZ778" s="284"/>
      <c r="BA778" s="284"/>
      <c r="BB778" s="284"/>
      <c r="BC778" s="284"/>
      <c r="BD778" s="284"/>
      <c r="BE778" s="284"/>
      <c r="BF778" s="284"/>
      <c r="BG778" s="284"/>
      <c r="BH778" s="284"/>
      <c r="BI778" s="284"/>
      <c r="BJ778" s="284"/>
      <c r="BK778" s="284"/>
    </row>
    <row r="779" ht="14.25" customHeight="1">
      <c r="A779" s="219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5"/>
      <c r="AA779" s="225"/>
      <c r="AB779" s="225"/>
      <c r="AC779" s="225"/>
      <c r="AD779" s="225"/>
      <c r="AE779" s="225"/>
      <c r="AF779" s="225"/>
      <c r="AG779" s="220"/>
      <c r="AH779" s="220"/>
      <c r="AI779" s="220"/>
      <c r="AJ779" s="220"/>
      <c r="AK779" s="220"/>
      <c r="AL779" s="220"/>
      <c r="AM779" s="220"/>
      <c r="AN779" s="220"/>
      <c r="AO779" s="220"/>
      <c r="AP779" s="220"/>
      <c r="AQ779" s="224"/>
      <c r="AR779" s="224"/>
      <c r="AS779" s="224"/>
      <c r="AT779" s="224"/>
      <c r="AU779" s="224"/>
      <c r="AV779" s="224"/>
      <c r="AW779" s="224"/>
      <c r="AX779" s="224"/>
      <c r="AY779" s="224"/>
      <c r="AZ779" s="284"/>
      <c r="BA779" s="284"/>
      <c r="BB779" s="284"/>
      <c r="BC779" s="284"/>
      <c r="BD779" s="284"/>
      <c r="BE779" s="284"/>
      <c r="BF779" s="284"/>
      <c r="BG779" s="284"/>
      <c r="BH779" s="284"/>
      <c r="BI779" s="284"/>
      <c r="BJ779" s="284"/>
      <c r="BK779" s="284"/>
    </row>
    <row r="780" ht="14.25" customHeight="1">
      <c r="A780" s="219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5"/>
      <c r="AA780" s="225"/>
      <c r="AB780" s="225"/>
      <c r="AC780" s="225"/>
      <c r="AD780" s="225"/>
      <c r="AE780" s="225"/>
      <c r="AF780" s="225"/>
      <c r="AG780" s="220"/>
      <c r="AH780" s="220"/>
      <c r="AI780" s="220"/>
      <c r="AJ780" s="220"/>
      <c r="AK780" s="220"/>
      <c r="AL780" s="220"/>
      <c r="AM780" s="220"/>
      <c r="AN780" s="220"/>
      <c r="AO780" s="220"/>
      <c r="AP780" s="220"/>
      <c r="AQ780" s="224"/>
      <c r="AR780" s="224"/>
      <c r="AS780" s="224"/>
      <c r="AT780" s="224"/>
      <c r="AU780" s="224"/>
      <c r="AV780" s="224"/>
      <c r="AW780" s="224"/>
      <c r="AX780" s="224"/>
      <c r="AY780" s="224"/>
      <c r="AZ780" s="284"/>
      <c r="BA780" s="284"/>
      <c r="BB780" s="284"/>
      <c r="BC780" s="284"/>
      <c r="BD780" s="284"/>
      <c r="BE780" s="284"/>
      <c r="BF780" s="284"/>
      <c r="BG780" s="284"/>
      <c r="BH780" s="284"/>
      <c r="BI780" s="284"/>
      <c r="BJ780" s="284"/>
      <c r="BK780" s="284"/>
    </row>
    <row r="781" ht="14.25" customHeight="1">
      <c r="A781" s="219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5"/>
      <c r="AA781" s="225"/>
      <c r="AB781" s="225"/>
      <c r="AC781" s="225"/>
      <c r="AD781" s="225"/>
      <c r="AE781" s="225"/>
      <c r="AF781" s="225"/>
      <c r="AG781" s="220"/>
      <c r="AH781" s="220"/>
      <c r="AI781" s="220"/>
      <c r="AJ781" s="220"/>
      <c r="AK781" s="220"/>
      <c r="AL781" s="220"/>
      <c r="AM781" s="220"/>
      <c r="AN781" s="220"/>
      <c r="AO781" s="220"/>
      <c r="AP781" s="220"/>
      <c r="AQ781" s="224"/>
      <c r="AR781" s="224"/>
      <c r="AS781" s="224"/>
      <c r="AT781" s="224"/>
      <c r="AU781" s="224"/>
      <c r="AV781" s="224"/>
      <c r="AW781" s="224"/>
      <c r="AX781" s="224"/>
      <c r="AY781" s="224"/>
      <c r="AZ781" s="284"/>
      <c r="BA781" s="284"/>
      <c r="BB781" s="284"/>
      <c r="BC781" s="284"/>
      <c r="BD781" s="284"/>
      <c r="BE781" s="284"/>
      <c r="BF781" s="284"/>
      <c r="BG781" s="284"/>
      <c r="BH781" s="284"/>
      <c r="BI781" s="284"/>
      <c r="BJ781" s="284"/>
      <c r="BK781" s="284"/>
    </row>
    <row r="782" ht="14.25" customHeight="1">
      <c r="A782" s="219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5"/>
      <c r="AA782" s="225"/>
      <c r="AB782" s="225"/>
      <c r="AC782" s="225"/>
      <c r="AD782" s="225"/>
      <c r="AE782" s="225"/>
      <c r="AF782" s="225"/>
      <c r="AG782" s="220"/>
      <c r="AH782" s="220"/>
      <c r="AI782" s="220"/>
      <c r="AJ782" s="220"/>
      <c r="AK782" s="220"/>
      <c r="AL782" s="220"/>
      <c r="AM782" s="220"/>
      <c r="AN782" s="220"/>
      <c r="AO782" s="220"/>
      <c r="AP782" s="220"/>
      <c r="AQ782" s="224"/>
      <c r="AR782" s="224"/>
      <c r="AS782" s="224"/>
      <c r="AT782" s="224"/>
      <c r="AU782" s="224"/>
      <c r="AV782" s="224"/>
      <c r="AW782" s="224"/>
      <c r="AX782" s="224"/>
      <c r="AY782" s="224"/>
      <c r="AZ782" s="284"/>
      <c r="BA782" s="284"/>
      <c r="BB782" s="284"/>
      <c r="BC782" s="284"/>
      <c r="BD782" s="284"/>
      <c r="BE782" s="284"/>
      <c r="BF782" s="284"/>
      <c r="BG782" s="284"/>
      <c r="BH782" s="284"/>
      <c r="BI782" s="284"/>
      <c r="BJ782" s="284"/>
      <c r="BK782" s="284"/>
    </row>
    <row r="783" ht="14.25" customHeight="1">
      <c r="A783" s="219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5"/>
      <c r="AA783" s="225"/>
      <c r="AB783" s="225"/>
      <c r="AC783" s="225"/>
      <c r="AD783" s="225"/>
      <c r="AE783" s="225"/>
      <c r="AF783" s="225"/>
      <c r="AG783" s="220"/>
      <c r="AH783" s="220"/>
      <c r="AI783" s="220"/>
      <c r="AJ783" s="220"/>
      <c r="AK783" s="220"/>
      <c r="AL783" s="220"/>
      <c r="AM783" s="220"/>
      <c r="AN783" s="220"/>
      <c r="AO783" s="220"/>
      <c r="AP783" s="220"/>
      <c r="AQ783" s="224"/>
      <c r="AR783" s="224"/>
      <c r="AS783" s="224"/>
      <c r="AT783" s="224"/>
      <c r="AU783" s="224"/>
      <c r="AV783" s="224"/>
      <c r="AW783" s="224"/>
      <c r="AX783" s="224"/>
      <c r="AY783" s="224"/>
      <c r="AZ783" s="284"/>
      <c r="BA783" s="284"/>
      <c r="BB783" s="284"/>
      <c r="BC783" s="284"/>
      <c r="BD783" s="284"/>
      <c r="BE783" s="284"/>
      <c r="BF783" s="284"/>
      <c r="BG783" s="284"/>
      <c r="BH783" s="284"/>
      <c r="BI783" s="284"/>
      <c r="BJ783" s="284"/>
      <c r="BK783" s="284"/>
    </row>
    <row r="784" ht="14.25" customHeight="1">
      <c r="A784" s="219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5"/>
      <c r="AA784" s="225"/>
      <c r="AB784" s="225"/>
      <c r="AC784" s="225"/>
      <c r="AD784" s="225"/>
      <c r="AE784" s="225"/>
      <c r="AF784" s="225"/>
      <c r="AG784" s="220"/>
      <c r="AH784" s="220"/>
      <c r="AI784" s="220"/>
      <c r="AJ784" s="220"/>
      <c r="AK784" s="220"/>
      <c r="AL784" s="220"/>
      <c r="AM784" s="220"/>
      <c r="AN784" s="220"/>
      <c r="AO784" s="220"/>
      <c r="AP784" s="220"/>
      <c r="AQ784" s="224"/>
      <c r="AR784" s="224"/>
      <c r="AS784" s="224"/>
      <c r="AT784" s="224"/>
      <c r="AU784" s="224"/>
      <c r="AV784" s="224"/>
      <c r="AW784" s="224"/>
      <c r="AX784" s="224"/>
      <c r="AY784" s="224"/>
      <c r="AZ784" s="284"/>
      <c r="BA784" s="284"/>
      <c r="BB784" s="284"/>
      <c r="BC784" s="284"/>
      <c r="BD784" s="284"/>
      <c r="BE784" s="284"/>
      <c r="BF784" s="284"/>
      <c r="BG784" s="284"/>
      <c r="BH784" s="284"/>
      <c r="BI784" s="284"/>
      <c r="BJ784" s="284"/>
      <c r="BK784" s="284"/>
    </row>
    <row r="785" ht="14.25" customHeight="1">
      <c r="A785" s="219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5"/>
      <c r="AA785" s="225"/>
      <c r="AB785" s="225"/>
      <c r="AC785" s="225"/>
      <c r="AD785" s="225"/>
      <c r="AE785" s="225"/>
      <c r="AF785" s="225"/>
      <c r="AG785" s="220"/>
      <c r="AH785" s="220"/>
      <c r="AI785" s="220"/>
      <c r="AJ785" s="220"/>
      <c r="AK785" s="220"/>
      <c r="AL785" s="220"/>
      <c r="AM785" s="220"/>
      <c r="AN785" s="220"/>
      <c r="AO785" s="220"/>
      <c r="AP785" s="220"/>
      <c r="AQ785" s="224"/>
      <c r="AR785" s="224"/>
      <c r="AS785" s="224"/>
      <c r="AT785" s="224"/>
      <c r="AU785" s="224"/>
      <c r="AV785" s="224"/>
      <c r="AW785" s="224"/>
      <c r="AX785" s="224"/>
      <c r="AY785" s="224"/>
      <c r="AZ785" s="284"/>
      <c r="BA785" s="284"/>
      <c r="BB785" s="284"/>
      <c r="BC785" s="284"/>
      <c r="BD785" s="284"/>
      <c r="BE785" s="284"/>
      <c r="BF785" s="284"/>
      <c r="BG785" s="284"/>
      <c r="BH785" s="284"/>
      <c r="BI785" s="284"/>
      <c r="BJ785" s="284"/>
      <c r="BK785" s="284"/>
    </row>
    <row r="786" ht="14.25" customHeight="1">
      <c r="A786" s="219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5"/>
      <c r="AA786" s="225"/>
      <c r="AB786" s="225"/>
      <c r="AC786" s="225"/>
      <c r="AD786" s="225"/>
      <c r="AE786" s="225"/>
      <c r="AF786" s="225"/>
      <c r="AG786" s="220"/>
      <c r="AH786" s="220"/>
      <c r="AI786" s="220"/>
      <c r="AJ786" s="220"/>
      <c r="AK786" s="220"/>
      <c r="AL786" s="220"/>
      <c r="AM786" s="220"/>
      <c r="AN786" s="220"/>
      <c r="AO786" s="220"/>
      <c r="AP786" s="220"/>
      <c r="AQ786" s="224"/>
      <c r="AR786" s="224"/>
      <c r="AS786" s="224"/>
      <c r="AT786" s="224"/>
      <c r="AU786" s="224"/>
      <c r="AV786" s="224"/>
      <c r="AW786" s="224"/>
      <c r="AX786" s="224"/>
      <c r="AY786" s="224"/>
      <c r="AZ786" s="284"/>
      <c r="BA786" s="284"/>
      <c r="BB786" s="284"/>
      <c r="BC786" s="284"/>
      <c r="BD786" s="284"/>
      <c r="BE786" s="284"/>
      <c r="BF786" s="284"/>
      <c r="BG786" s="284"/>
      <c r="BH786" s="284"/>
      <c r="BI786" s="284"/>
      <c r="BJ786" s="284"/>
      <c r="BK786" s="284"/>
    </row>
    <row r="787" ht="14.25" customHeight="1">
      <c r="A787" s="219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5"/>
      <c r="AA787" s="225"/>
      <c r="AB787" s="225"/>
      <c r="AC787" s="225"/>
      <c r="AD787" s="225"/>
      <c r="AE787" s="225"/>
      <c r="AF787" s="225"/>
      <c r="AG787" s="220"/>
      <c r="AH787" s="220"/>
      <c r="AI787" s="220"/>
      <c r="AJ787" s="220"/>
      <c r="AK787" s="220"/>
      <c r="AL787" s="220"/>
      <c r="AM787" s="220"/>
      <c r="AN787" s="220"/>
      <c r="AO787" s="220"/>
      <c r="AP787" s="220"/>
      <c r="AQ787" s="224"/>
      <c r="AR787" s="224"/>
      <c r="AS787" s="224"/>
      <c r="AT787" s="224"/>
      <c r="AU787" s="224"/>
      <c r="AV787" s="224"/>
      <c r="AW787" s="224"/>
      <c r="AX787" s="224"/>
      <c r="AY787" s="224"/>
      <c r="AZ787" s="284"/>
      <c r="BA787" s="284"/>
      <c r="BB787" s="284"/>
      <c r="BC787" s="284"/>
      <c r="BD787" s="284"/>
      <c r="BE787" s="284"/>
      <c r="BF787" s="284"/>
      <c r="BG787" s="284"/>
      <c r="BH787" s="284"/>
      <c r="BI787" s="284"/>
      <c r="BJ787" s="284"/>
      <c r="BK787" s="284"/>
    </row>
    <row r="788" ht="14.25" customHeight="1">
      <c r="A788" s="219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5"/>
      <c r="AA788" s="225"/>
      <c r="AB788" s="225"/>
      <c r="AC788" s="225"/>
      <c r="AD788" s="225"/>
      <c r="AE788" s="225"/>
      <c r="AF788" s="225"/>
      <c r="AG788" s="220"/>
      <c r="AH788" s="220"/>
      <c r="AI788" s="220"/>
      <c r="AJ788" s="220"/>
      <c r="AK788" s="220"/>
      <c r="AL788" s="220"/>
      <c r="AM788" s="220"/>
      <c r="AN788" s="220"/>
      <c r="AO788" s="220"/>
      <c r="AP788" s="220"/>
      <c r="AQ788" s="224"/>
      <c r="AR788" s="224"/>
      <c r="AS788" s="224"/>
      <c r="AT788" s="224"/>
      <c r="AU788" s="224"/>
      <c r="AV788" s="224"/>
      <c r="AW788" s="224"/>
      <c r="AX788" s="224"/>
      <c r="AY788" s="224"/>
      <c r="AZ788" s="284"/>
      <c r="BA788" s="284"/>
      <c r="BB788" s="284"/>
      <c r="BC788" s="284"/>
      <c r="BD788" s="284"/>
      <c r="BE788" s="284"/>
      <c r="BF788" s="284"/>
      <c r="BG788" s="284"/>
      <c r="BH788" s="284"/>
      <c r="BI788" s="284"/>
      <c r="BJ788" s="284"/>
      <c r="BK788" s="284"/>
    </row>
    <row r="789" ht="14.25" customHeight="1">
      <c r="A789" s="219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5"/>
      <c r="AA789" s="225"/>
      <c r="AB789" s="225"/>
      <c r="AC789" s="225"/>
      <c r="AD789" s="225"/>
      <c r="AE789" s="225"/>
      <c r="AF789" s="225"/>
      <c r="AG789" s="220"/>
      <c r="AH789" s="220"/>
      <c r="AI789" s="220"/>
      <c r="AJ789" s="220"/>
      <c r="AK789" s="220"/>
      <c r="AL789" s="220"/>
      <c r="AM789" s="220"/>
      <c r="AN789" s="220"/>
      <c r="AO789" s="220"/>
      <c r="AP789" s="220"/>
      <c r="AQ789" s="224"/>
      <c r="AR789" s="224"/>
      <c r="AS789" s="224"/>
      <c r="AT789" s="224"/>
      <c r="AU789" s="224"/>
      <c r="AV789" s="224"/>
      <c r="AW789" s="224"/>
      <c r="AX789" s="224"/>
      <c r="AY789" s="224"/>
      <c r="AZ789" s="284"/>
      <c r="BA789" s="284"/>
      <c r="BB789" s="284"/>
      <c r="BC789" s="284"/>
      <c r="BD789" s="284"/>
      <c r="BE789" s="284"/>
      <c r="BF789" s="284"/>
      <c r="BG789" s="284"/>
      <c r="BH789" s="284"/>
      <c r="BI789" s="284"/>
      <c r="BJ789" s="284"/>
      <c r="BK789" s="284"/>
    </row>
    <row r="790" ht="14.25" customHeight="1">
      <c r="A790" s="219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5"/>
      <c r="AA790" s="225"/>
      <c r="AB790" s="225"/>
      <c r="AC790" s="225"/>
      <c r="AD790" s="225"/>
      <c r="AE790" s="225"/>
      <c r="AF790" s="225"/>
      <c r="AG790" s="220"/>
      <c r="AH790" s="220"/>
      <c r="AI790" s="220"/>
      <c r="AJ790" s="220"/>
      <c r="AK790" s="220"/>
      <c r="AL790" s="220"/>
      <c r="AM790" s="220"/>
      <c r="AN790" s="220"/>
      <c r="AO790" s="220"/>
      <c r="AP790" s="220"/>
      <c r="AQ790" s="224"/>
      <c r="AR790" s="224"/>
      <c r="AS790" s="224"/>
      <c r="AT790" s="224"/>
      <c r="AU790" s="224"/>
      <c r="AV790" s="224"/>
      <c r="AW790" s="224"/>
      <c r="AX790" s="224"/>
      <c r="AY790" s="224"/>
      <c r="AZ790" s="284"/>
      <c r="BA790" s="284"/>
      <c r="BB790" s="284"/>
      <c r="BC790" s="284"/>
      <c r="BD790" s="284"/>
      <c r="BE790" s="284"/>
      <c r="BF790" s="284"/>
      <c r="BG790" s="284"/>
      <c r="BH790" s="284"/>
      <c r="BI790" s="284"/>
      <c r="BJ790" s="284"/>
      <c r="BK790" s="284"/>
    </row>
    <row r="791" ht="14.25" customHeight="1">
      <c r="A791" s="219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5"/>
      <c r="AA791" s="225"/>
      <c r="AB791" s="225"/>
      <c r="AC791" s="225"/>
      <c r="AD791" s="225"/>
      <c r="AE791" s="225"/>
      <c r="AF791" s="225"/>
      <c r="AG791" s="220"/>
      <c r="AH791" s="220"/>
      <c r="AI791" s="220"/>
      <c r="AJ791" s="220"/>
      <c r="AK791" s="220"/>
      <c r="AL791" s="220"/>
      <c r="AM791" s="220"/>
      <c r="AN791" s="220"/>
      <c r="AO791" s="220"/>
      <c r="AP791" s="220"/>
      <c r="AQ791" s="224"/>
      <c r="AR791" s="224"/>
      <c r="AS791" s="224"/>
      <c r="AT791" s="224"/>
      <c r="AU791" s="224"/>
      <c r="AV791" s="224"/>
      <c r="AW791" s="224"/>
      <c r="AX791" s="224"/>
      <c r="AY791" s="224"/>
      <c r="AZ791" s="284"/>
      <c r="BA791" s="284"/>
      <c r="BB791" s="284"/>
      <c r="BC791" s="284"/>
      <c r="BD791" s="284"/>
      <c r="BE791" s="284"/>
      <c r="BF791" s="284"/>
      <c r="BG791" s="284"/>
      <c r="BH791" s="284"/>
      <c r="BI791" s="284"/>
      <c r="BJ791" s="284"/>
      <c r="BK791" s="284"/>
    </row>
    <row r="792" ht="14.25" customHeight="1">
      <c r="A792" s="219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5"/>
      <c r="AA792" s="225"/>
      <c r="AB792" s="225"/>
      <c r="AC792" s="225"/>
      <c r="AD792" s="225"/>
      <c r="AE792" s="225"/>
      <c r="AF792" s="225"/>
      <c r="AG792" s="220"/>
      <c r="AH792" s="220"/>
      <c r="AI792" s="220"/>
      <c r="AJ792" s="220"/>
      <c r="AK792" s="220"/>
      <c r="AL792" s="220"/>
      <c r="AM792" s="220"/>
      <c r="AN792" s="220"/>
      <c r="AO792" s="220"/>
      <c r="AP792" s="220"/>
      <c r="AQ792" s="224"/>
      <c r="AR792" s="224"/>
      <c r="AS792" s="224"/>
      <c r="AT792" s="224"/>
      <c r="AU792" s="224"/>
      <c r="AV792" s="224"/>
      <c r="AW792" s="224"/>
      <c r="AX792" s="224"/>
      <c r="AY792" s="224"/>
      <c r="AZ792" s="284"/>
      <c r="BA792" s="284"/>
      <c r="BB792" s="284"/>
      <c r="BC792" s="284"/>
      <c r="BD792" s="284"/>
      <c r="BE792" s="284"/>
      <c r="BF792" s="284"/>
      <c r="BG792" s="284"/>
      <c r="BH792" s="284"/>
      <c r="BI792" s="284"/>
      <c r="BJ792" s="284"/>
      <c r="BK792" s="284"/>
    </row>
    <row r="793" ht="14.25" customHeight="1">
      <c r="A793" s="219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5"/>
      <c r="AA793" s="225"/>
      <c r="AB793" s="225"/>
      <c r="AC793" s="225"/>
      <c r="AD793" s="225"/>
      <c r="AE793" s="225"/>
      <c r="AF793" s="225"/>
      <c r="AG793" s="220"/>
      <c r="AH793" s="220"/>
      <c r="AI793" s="220"/>
      <c r="AJ793" s="220"/>
      <c r="AK793" s="220"/>
      <c r="AL793" s="220"/>
      <c r="AM793" s="220"/>
      <c r="AN793" s="220"/>
      <c r="AO793" s="220"/>
      <c r="AP793" s="220"/>
      <c r="AQ793" s="224"/>
      <c r="AR793" s="224"/>
      <c r="AS793" s="224"/>
      <c r="AT793" s="224"/>
      <c r="AU793" s="224"/>
      <c r="AV793" s="224"/>
      <c r="AW793" s="224"/>
      <c r="AX793" s="224"/>
      <c r="AY793" s="224"/>
      <c r="AZ793" s="284"/>
      <c r="BA793" s="284"/>
      <c r="BB793" s="284"/>
      <c r="BC793" s="284"/>
      <c r="BD793" s="284"/>
      <c r="BE793" s="284"/>
      <c r="BF793" s="284"/>
      <c r="BG793" s="284"/>
      <c r="BH793" s="284"/>
      <c r="BI793" s="284"/>
      <c r="BJ793" s="284"/>
      <c r="BK793" s="284"/>
    </row>
    <row r="794" ht="14.25" customHeight="1">
      <c r="A794" s="219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5"/>
      <c r="AA794" s="225"/>
      <c r="AB794" s="225"/>
      <c r="AC794" s="225"/>
      <c r="AD794" s="225"/>
      <c r="AE794" s="225"/>
      <c r="AF794" s="225"/>
      <c r="AG794" s="220"/>
      <c r="AH794" s="220"/>
      <c r="AI794" s="220"/>
      <c r="AJ794" s="220"/>
      <c r="AK794" s="220"/>
      <c r="AL794" s="220"/>
      <c r="AM794" s="220"/>
      <c r="AN794" s="220"/>
      <c r="AO794" s="220"/>
      <c r="AP794" s="220"/>
      <c r="AQ794" s="224"/>
      <c r="AR794" s="224"/>
      <c r="AS794" s="224"/>
      <c r="AT794" s="224"/>
      <c r="AU794" s="224"/>
      <c r="AV794" s="224"/>
      <c r="AW794" s="224"/>
      <c r="AX794" s="224"/>
      <c r="AY794" s="224"/>
      <c r="AZ794" s="284"/>
      <c r="BA794" s="284"/>
      <c r="BB794" s="284"/>
      <c r="BC794" s="284"/>
      <c r="BD794" s="284"/>
      <c r="BE794" s="284"/>
      <c r="BF794" s="284"/>
      <c r="BG794" s="284"/>
      <c r="BH794" s="284"/>
      <c r="BI794" s="284"/>
      <c r="BJ794" s="284"/>
      <c r="BK794" s="284"/>
    </row>
    <row r="795" ht="14.25" customHeight="1">
      <c r="A795" s="219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5"/>
      <c r="AA795" s="225"/>
      <c r="AB795" s="225"/>
      <c r="AC795" s="225"/>
      <c r="AD795" s="225"/>
      <c r="AE795" s="225"/>
      <c r="AF795" s="225"/>
      <c r="AG795" s="220"/>
      <c r="AH795" s="220"/>
      <c r="AI795" s="220"/>
      <c r="AJ795" s="220"/>
      <c r="AK795" s="220"/>
      <c r="AL795" s="220"/>
      <c r="AM795" s="220"/>
      <c r="AN795" s="220"/>
      <c r="AO795" s="220"/>
      <c r="AP795" s="220"/>
      <c r="AQ795" s="224"/>
      <c r="AR795" s="224"/>
      <c r="AS795" s="224"/>
      <c r="AT795" s="224"/>
      <c r="AU795" s="224"/>
      <c r="AV795" s="224"/>
      <c r="AW795" s="224"/>
      <c r="AX795" s="224"/>
      <c r="AY795" s="224"/>
      <c r="AZ795" s="284"/>
      <c r="BA795" s="284"/>
      <c r="BB795" s="284"/>
      <c r="BC795" s="284"/>
      <c r="BD795" s="284"/>
      <c r="BE795" s="284"/>
      <c r="BF795" s="284"/>
      <c r="BG795" s="284"/>
      <c r="BH795" s="284"/>
      <c r="BI795" s="284"/>
      <c r="BJ795" s="284"/>
      <c r="BK795" s="284"/>
    </row>
    <row r="796" ht="14.25" customHeight="1">
      <c r="A796" s="219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5"/>
      <c r="AA796" s="225"/>
      <c r="AB796" s="225"/>
      <c r="AC796" s="225"/>
      <c r="AD796" s="225"/>
      <c r="AE796" s="225"/>
      <c r="AF796" s="225"/>
      <c r="AG796" s="220"/>
      <c r="AH796" s="220"/>
      <c r="AI796" s="220"/>
      <c r="AJ796" s="220"/>
      <c r="AK796" s="220"/>
      <c r="AL796" s="220"/>
      <c r="AM796" s="220"/>
      <c r="AN796" s="220"/>
      <c r="AO796" s="220"/>
      <c r="AP796" s="220"/>
      <c r="AQ796" s="224"/>
      <c r="AR796" s="224"/>
      <c r="AS796" s="224"/>
      <c r="AT796" s="224"/>
      <c r="AU796" s="224"/>
      <c r="AV796" s="224"/>
      <c r="AW796" s="224"/>
      <c r="AX796" s="224"/>
      <c r="AY796" s="224"/>
      <c r="AZ796" s="284"/>
      <c r="BA796" s="284"/>
      <c r="BB796" s="284"/>
      <c r="BC796" s="284"/>
      <c r="BD796" s="284"/>
      <c r="BE796" s="284"/>
      <c r="BF796" s="284"/>
      <c r="BG796" s="284"/>
      <c r="BH796" s="284"/>
      <c r="BI796" s="284"/>
      <c r="BJ796" s="284"/>
      <c r="BK796" s="284"/>
    </row>
    <row r="797" ht="14.25" customHeight="1">
      <c r="A797" s="219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5"/>
      <c r="AA797" s="225"/>
      <c r="AB797" s="225"/>
      <c r="AC797" s="225"/>
      <c r="AD797" s="225"/>
      <c r="AE797" s="225"/>
      <c r="AF797" s="225"/>
      <c r="AG797" s="220"/>
      <c r="AH797" s="220"/>
      <c r="AI797" s="220"/>
      <c r="AJ797" s="220"/>
      <c r="AK797" s="220"/>
      <c r="AL797" s="220"/>
      <c r="AM797" s="220"/>
      <c r="AN797" s="220"/>
      <c r="AO797" s="220"/>
      <c r="AP797" s="220"/>
      <c r="AQ797" s="224"/>
      <c r="AR797" s="224"/>
      <c r="AS797" s="224"/>
      <c r="AT797" s="224"/>
      <c r="AU797" s="224"/>
      <c r="AV797" s="224"/>
      <c r="AW797" s="224"/>
      <c r="AX797" s="224"/>
      <c r="AY797" s="224"/>
      <c r="AZ797" s="284"/>
      <c r="BA797" s="284"/>
      <c r="BB797" s="284"/>
      <c r="BC797" s="284"/>
      <c r="BD797" s="284"/>
      <c r="BE797" s="284"/>
      <c r="BF797" s="284"/>
      <c r="BG797" s="284"/>
      <c r="BH797" s="284"/>
      <c r="BI797" s="284"/>
      <c r="BJ797" s="284"/>
      <c r="BK797" s="284"/>
    </row>
    <row r="798" ht="14.25" customHeight="1">
      <c r="A798" s="219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5"/>
      <c r="AA798" s="225"/>
      <c r="AB798" s="225"/>
      <c r="AC798" s="225"/>
      <c r="AD798" s="225"/>
      <c r="AE798" s="225"/>
      <c r="AF798" s="225"/>
      <c r="AG798" s="220"/>
      <c r="AH798" s="220"/>
      <c r="AI798" s="220"/>
      <c r="AJ798" s="220"/>
      <c r="AK798" s="220"/>
      <c r="AL798" s="220"/>
      <c r="AM798" s="220"/>
      <c r="AN798" s="220"/>
      <c r="AO798" s="220"/>
      <c r="AP798" s="220"/>
      <c r="AQ798" s="224"/>
      <c r="AR798" s="224"/>
      <c r="AS798" s="224"/>
      <c r="AT798" s="224"/>
      <c r="AU798" s="224"/>
      <c r="AV798" s="224"/>
      <c r="AW798" s="224"/>
      <c r="AX798" s="224"/>
      <c r="AY798" s="224"/>
      <c r="AZ798" s="284"/>
      <c r="BA798" s="284"/>
      <c r="BB798" s="284"/>
      <c r="BC798" s="284"/>
      <c r="BD798" s="284"/>
      <c r="BE798" s="284"/>
      <c r="BF798" s="284"/>
      <c r="BG798" s="284"/>
      <c r="BH798" s="284"/>
      <c r="BI798" s="284"/>
      <c r="BJ798" s="284"/>
      <c r="BK798" s="284"/>
    </row>
    <row r="799" ht="14.25" customHeight="1">
      <c r="A799" s="219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5"/>
      <c r="AA799" s="225"/>
      <c r="AB799" s="225"/>
      <c r="AC799" s="225"/>
      <c r="AD799" s="225"/>
      <c r="AE799" s="225"/>
      <c r="AF799" s="225"/>
      <c r="AG799" s="220"/>
      <c r="AH799" s="220"/>
      <c r="AI799" s="220"/>
      <c r="AJ799" s="220"/>
      <c r="AK799" s="220"/>
      <c r="AL799" s="220"/>
      <c r="AM799" s="220"/>
      <c r="AN799" s="220"/>
      <c r="AO799" s="220"/>
      <c r="AP799" s="220"/>
      <c r="AQ799" s="224"/>
      <c r="AR799" s="224"/>
      <c r="AS799" s="224"/>
      <c r="AT799" s="224"/>
      <c r="AU799" s="224"/>
      <c r="AV799" s="224"/>
      <c r="AW799" s="224"/>
      <c r="AX799" s="224"/>
      <c r="AY799" s="224"/>
      <c r="AZ799" s="284"/>
      <c r="BA799" s="284"/>
      <c r="BB799" s="284"/>
      <c r="BC799" s="284"/>
      <c r="BD799" s="284"/>
      <c r="BE799" s="284"/>
      <c r="BF799" s="284"/>
      <c r="BG799" s="284"/>
      <c r="BH799" s="284"/>
      <c r="BI799" s="284"/>
      <c r="BJ799" s="284"/>
      <c r="BK799" s="284"/>
    </row>
    <row r="800" ht="14.25" customHeight="1">
      <c r="A800" s="219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5"/>
      <c r="AA800" s="225"/>
      <c r="AB800" s="225"/>
      <c r="AC800" s="225"/>
      <c r="AD800" s="225"/>
      <c r="AE800" s="225"/>
      <c r="AF800" s="225"/>
      <c r="AG800" s="220"/>
      <c r="AH800" s="220"/>
      <c r="AI800" s="220"/>
      <c r="AJ800" s="220"/>
      <c r="AK800" s="220"/>
      <c r="AL800" s="220"/>
      <c r="AM800" s="220"/>
      <c r="AN800" s="220"/>
      <c r="AO800" s="220"/>
      <c r="AP800" s="220"/>
      <c r="AQ800" s="224"/>
      <c r="AR800" s="224"/>
      <c r="AS800" s="224"/>
      <c r="AT800" s="224"/>
      <c r="AU800" s="224"/>
      <c r="AV800" s="224"/>
      <c r="AW800" s="224"/>
      <c r="AX800" s="224"/>
      <c r="AY800" s="224"/>
      <c r="AZ800" s="284"/>
      <c r="BA800" s="284"/>
      <c r="BB800" s="284"/>
      <c r="BC800" s="284"/>
      <c r="BD800" s="284"/>
      <c r="BE800" s="284"/>
      <c r="BF800" s="284"/>
      <c r="BG800" s="284"/>
      <c r="BH800" s="284"/>
      <c r="BI800" s="284"/>
      <c r="BJ800" s="284"/>
      <c r="BK800" s="284"/>
    </row>
    <row r="801" ht="14.25" customHeight="1">
      <c r="A801" s="219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5"/>
      <c r="AA801" s="225"/>
      <c r="AB801" s="225"/>
      <c r="AC801" s="225"/>
      <c r="AD801" s="225"/>
      <c r="AE801" s="225"/>
      <c r="AF801" s="225"/>
      <c r="AG801" s="220"/>
      <c r="AH801" s="220"/>
      <c r="AI801" s="220"/>
      <c r="AJ801" s="220"/>
      <c r="AK801" s="220"/>
      <c r="AL801" s="220"/>
      <c r="AM801" s="220"/>
      <c r="AN801" s="220"/>
      <c r="AO801" s="220"/>
      <c r="AP801" s="220"/>
      <c r="AQ801" s="224"/>
      <c r="AR801" s="224"/>
      <c r="AS801" s="224"/>
      <c r="AT801" s="224"/>
      <c r="AU801" s="224"/>
      <c r="AV801" s="224"/>
      <c r="AW801" s="224"/>
      <c r="AX801" s="224"/>
      <c r="AY801" s="224"/>
      <c r="AZ801" s="284"/>
      <c r="BA801" s="284"/>
      <c r="BB801" s="284"/>
      <c r="BC801" s="284"/>
      <c r="BD801" s="284"/>
      <c r="BE801" s="284"/>
      <c r="BF801" s="284"/>
      <c r="BG801" s="284"/>
      <c r="BH801" s="284"/>
      <c r="BI801" s="284"/>
      <c r="BJ801" s="284"/>
      <c r="BK801" s="284"/>
    </row>
    <row r="802" ht="14.25" customHeight="1">
      <c r="A802" s="219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5"/>
      <c r="AA802" s="225"/>
      <c r="AB802" s="225"/>
      <c r="AC802" s="225"/>
      <c r="AD802" s="225"/>
      <c r="AE802" s="225"/>
      <c r="AF802" s="225"/>
      <c r="AG802" s="220"/>
      <c r="AH802" s="220"/>
      <c r="AI802" s="220"/>
      <c r="AJ802" s="220"/>
      <c r="AK802" s="220"/>
      <c r="AL802" s="220"/>
      <c r="AM802" s="220"/>
      <c r="AN802" s="220"/>
      <c r="AO802" s="220"/>
      <c r="AP802" s="220"/>
      <c r="AQ802" s="224"/>
      <c r="AR802" s="224"/>
      <c r="AS802" s="224"/>
      <c r="AT802" s="224"/>
      <c r="AU802" s="224"/>
      <c r="AV802" s="224"/>
      <c r="AW802" s="224"/>
      <c r="AX802" s="224"/>
      <c r="AY802" s="224"/>
      <c r="AZ802" s="284"/>
      <c r="BA802" s="284"/>
      <c r="BB802" s="284"/>
      <c r="BC802" s="284"/>
      <c r="BD802" s="284"/>
      <c r="BE802" s="284"/>
      <c r="BF802" s="284"/>
      <c r="BG802" s="284"/>
      <c r="BH802" s="284"/>
      <c r="BI802" s="284"/>
      <c r="BJ802" s="284"/>
      <c r="BK802" s="284"/>
    </row>
    <row r="803" ht="14.25" customHeight="1">
      <c r="A803" s="219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5"/>
      <c r="AA803" s="225"/>
      <c r="AB803" s="225"/>
      <c r="AC803" s="225"/>
      <c r="AD803" s="225"/>
      <c r="AE803" s="225"/>
      <c r="AF803" s="225"/>
      <c r="AG803" s="220"/>
      <c r="AH803" s="220"/>
      <c r="AI803" s="220"/>
      <c r="AJ803" s="220"/>
      <c r="AK803" s="220"/>
      <c r="AL803" s="220"/>
      <c r="AM803" s="220"/>
      <c r="AN803" s="220"/>
      <c r="AO803" s="220"/>
      <c r="AP803" s="220"/>
      <c r="AQ803" s="224"/>
      <c r="AR803" s="224"/>
      <c r="AS803" s="224"/>
      <c r="AT803" s="224"/>
      <c r="AU803" s="224"/>
      <c r="AV803" s="224"/>
      <c r="AW803" s="224"/>
      <c r="AX803" s="224"/>
      <c r="AY803" s="224"/>
      <c r="AZ803" s="284"/>
      <c r="BA803" s="284"/>
      <c r="BB803" s="284"/>
      <c r="BC803" s="284"/>
      <c r="BD803" s="284"/>
      <c r="BE803" s="284"/>
      <c r="BF803" s="284"/>
      <c r="BG803" s="284"/>
      <c r="BH803" s="284"/>
      <c r="BI803" s="284"/>
      <c r="BJ803" s="284"/>
      <c r="BK803" s="284"/>
    </row>
    <row r="804" ht="14.25" customHeight="1">
      <c r="A804" s="219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5"/>
      <c r="AA804" s="225"/>
      <c r="AB804" s="225"/>
      <c r="AC804" s="225"/>
      <c r="AD804" s="225"/>
      <c r="AE804" s="225"/>
      <c r="AF804" s="225"/>
      <c r="AG804" s="220"/>
      <c r="AH804" s="220"/>
      <c r="AI804" s="220"/>
      <c r="AJ804" s="220"/>
      <c r="AK804" s="220"/>
      <c r="AL804" s="220"/>
      <c r="AM804" s="220"/>
      <c r="AN804" s="220"/>
      <c r="AO804" s="220"/>
      <c r="AP804" s="220"/>
      <c r="AQ804" s="224"/>
      <c r="AR804" s="224"/>
      <c r="AS804" s="224"/>
      <c r="AT804" s="224"/>
      <c r="AU804" s="224"/>
      <c r="AV804" s="224"/>
      <c r="AW804" s="224"/>
      <c r="AX804" s="224"/>
      <c r="AY804" s="224"/>
      <c r="AZ804" s="284"/>
      <c r="BA804" s="284"/>
      <c r="BB804" s="284"/>
      <c r="BC804" s="284"/>
      <c r="BD804" s="284"/>
      <c r="BE804" s="284"/>
      <c r="BF804" s="284"/>
      <c r="BG804" s="284"/>
      <c r="BH804" s="284"/>
      <c r="BI804" s="284"/>
      <c r="BJ804" s="284"/>
      <c r="BK804" s="284"/>
    </row>
    <row r="805" ht="14.25" customHeight="1">
      <c r="A805" s="219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5"/>
      <c r="AA805" s="225"/>
      <c r="AB805" s="225"/>
      <c r="AC805" s="225"/>
      <c r="AD805" s="225"/>
      <c r="AE805" s="225"/>
      <c r="AF805" s="225"/>
      <c r="AG805" s="220"/>
      <c r="AH805" s="220"/>
      <c r="AI805" s="220"/>
      <c r="AJ805" s="220"/>
      <c r="AK805" s="220"/>
      <c r="AL805" s="220"/>
      <c r="AM805" s="220"/>
      <c r="AN805" s="220"/>
      <c r="AO805" s="220"/>
      <c r="AP805" s="220"/>
      <c r="AQ805" s="224"/>
      <c r="AR805" s="224"/>
      <c r="AS805" s="224"/>
      <c r="AT805" s="224"/>
      <c r="AU805" s="224"/>
      <c r="AV805" s="224"/>
      <c r="AW805" s="224"/>
      <c r="AX805" s="224"/>
      <c r="AY805" s="224"/>
      <c r="AZ805" s="284"/>
      <c r="BA805" s="284"/>
      <c r="BB805" s="284"/>
      <c r="BC805" s="284"/>
      <c r="BD805" s="284"/>
      <c r="BE805" s="284"/>
      <c r="BF805" s="284"/>
      <c r="BG805" s="284"/>
      <c r="BH805" s="284"/>
      <c r="BI805" s="284"/>
      <c r="BJ805" s="284"/>
      <c r="BK805" s="284"/>
    </row>
    <row r="806" ht="14.25" customHeight="1">
      <c r="A806" s="219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5"/>
      <c r="AA806" s="225"/>
      <c r="AB806" s="225"/>
      <c r="AC806" s="225"/>
      <c r="AD806" s="225"/>
      <c r="AE806" s="225"/>
      <c r="AF806" s="225"/>
      <c r="AG806" s="220"/>
      <c r="AH806" s="220"/>
      <c r="AI806" s="220"/>
      <c r="AJ806" s="220"/>
      <c r="AK806" s="220"/>
      <c r="AL806" s="220"/>
      <c r="AM806" s="220"/>
      <c r="AN806" s="220"/>
      <c r="AO806" s="220"/>
      <c r="AP806" s="220"/>
      <c r="AQ806" s="224"/>
      <c r="AR806" s="224"/>
      <c r="AS806" s="224"/>
      <c r="AT806" s="224"/>
      <c r="AU806" s="224"/>
      <c r="AV806" s="224"/>
      <c r="AW806" s="224"/>
      <c r="AX806" s="224"/>
      <c r="AY806" s="224"/>
      <c r="AZ806" s="284"/>
      <c r="BA806" s="284"/>
      <c r="BB806" s="284"/>
      <c r="BC806" s="284"/>
      <c r="BD806" s="284"/>
      <c r="BE806" s="284"/>
      <c r="BF806" s="284"/>
      <c r="BG806" s="284"/>
      <c r="BH806" s="284"/>
      <c r="BI806" s="284"/>
      <c r="BJ806" s="284"/>
      <c r="BK806" s="284"/>
    </row>
    <row r="807" ht="14.25" customHeight="1">
      <c r="A807" s="219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5"/>
      <c r="AA807" s="225"/>
      <c r="AB807" s="225"/>
      <c r="AC807" s="225"/>
      <c r="AD807" s="225"/>
      <c r="AE807" s="225"/>
      <c r="AF807" s="225"/>
      <c r="AG807" s="220"/>
      <c r="AH807" s="220"/>
      <c r="AI807" s="220"/>
      <c r="AJ807" s="220"/>
      <c r="AK807" s="220"/>
      <c r="AL807" s="220"/>
      <c r="AM807" s="220"/>
      <c r="AN807" s="220"/>
      <c r="AO807" s="220"/>
      <c r="AP807" s="220"/>
      <c r="AQ807" s="224"/>
      <c r="AR807" s="224"/>
      <c r="AS807" s="224"/>
      <c r="AT807" s="224"/>
      <c r="AU807" s="224"/>
      <c r="AV807" s="224"/>
      <c r="AW807" s="224"/>
      <c r="AX807" s="224"/>
      <c r="AY807" s="224"/>
      <c r="AZ807" s="284"/>
      <c r="BA807" s="284"/>
      <c r="BB807" s="284"/>
      <c r="BC807" s="284"/>
      <c r="BD807" s="284"/>
      <c r="BE807" s="284"/>
      <c r="BF807" s="284"/>
      <c r="BG807" s="284"/>
      <c r="BH807" s="284"/>
      <c r="BI807" s="284"/>
      <c r="BJ807" s="284"/>
      <c r="BK807" s="284"/>
    </row>
    <row r="808" ht="14.25" customHeight="1">
      <c r="A808" s="219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5"/>
      <c r="AA808" s="225"/>
      <c r="AB808" s="225"/>
      <c r="AC808" s="225"/>
      <c r="AD808" s="225"/>
      <c r="AE808" s="225"/>
      <c r="AF808" s="225"/>
      <c r="AG808" s="220"/>
      <c r="AH808" s="220"/>
      <c r="AI808" s="220"/>
      <c r="AJ808" s="220"/>
      <c r="AK808" s="220"/>
      <c r="AL808" s="220"/>
      <c r="AM808" s="220"/>
      <c r="AN808" s="220"/>
      <c r="AO808" s="220"/>
      <c r="AP808" s="220"/>
      <c r="AQ808" s="224"/>
      <c r="AR808" s="224"/>
      <c r="AS808" s="224"/>
      <c r="AT808" s="224"/>
      <c r="AU808" s="224"/>
      <c r="AV808" s="224"/>
      <c r="AW808" s="224"/>
      <c r="AX808" s="224"/>
      <c r="AY808" s="224"/>
      <c r="AZ808" s="284"/>
      <c r="BA808" s="284"/>
      <c r="BB808" s="284"/>
      <c r="BC808" s="284"/>
      <c r="BD808" s="284"/>
      <c r="BE808" s="284"/>
      <c r="BF808" s="284"/>
      <c r="BG808" s="284"/>
      <c r="BH808" s="284"/>
      <c r="BI808" s="284"/>
      <c r="BJ808" s="284"/>
      <c r="BK808" s="284"/>
    </row>
    <row r="809" ht="14.25" customHeight="1">
      <c r="A809" s="219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5"/>
      <c r="AA809" s="225"/>
      <c r="AB809" s="225"/>
      <c r="AC809" s="225"/>
      <c r="AD809" s="225"/>
      <c r="AE809" s="225"/>
      <c r="AF809" s="225"/>
      <c r="AG809" s="220"/>
      <c r="AH809" s="220"/>
      <c r="AI809" s="220"/>
      <c r="AJ809" s="220"/>
      <c r="AK809" s="220"/>
      <c r="AL809" s="220"/>
      <c r="AM809" s="220"/>
      <c r="AN809" s="220"/>
      <c r="AO809" s="220"/>
      <c r="AP809" s="220"/>
      <c r="AQ809" s="224"/>
      <c r="AR809" s="224"/>
      <c r="AS809" s="224"/>
      <c r="AT809" s="224"/>
      <c r="AU809" s="224"/>
      <c r="AV809" s="224"/>
      <c r="AW809" s="224"/>
      <c r="AX809" s="224"/>
      <c r="AY809" s="224"/>
      <c r="AZ809" s="284"/>
      <c r="BA809" s="284"/>
      <c r="BB809" s="284"/>
      <c r="BC809" s="284"/>
      <c r="BD809" s="284"/>
      <c r="BE809" s="284"/>
      <c r="BF809" s="284"/>
      <c r="BG809" s="284"/>
      <c r="BH809" s="284"/>
      <c r="BI809" s="284"/>
      <c r="BJ809" s="284"/>
      <c r="BK809" s="284"/>
    </row>
    <row r="810" ht="14.25" customHeight="1">
      <c r="A810" s="219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5"/>
      <c r="AA810" s="225"/>
      <c r="AB810" s="225"/>
      <c r="AC810" s="225"/>
      <c r="AD810" s="225"/>
      <c r="AE810" s="225"/>
      <c r="AF810" s="225"/>
      <c r="AG810" s="220"/>
      <c r="AH810" s="220"/>
      <c r="AI810" s="220"/>
      <c r="AJ810" s="220"/>
      <c r="AK810" s="220"/>
      <c r="AL810" s="220"/>
      <c r="AM810" s="220"/>
      <c r="AN810" s="220"/>
      <c r="AO810" s="220"/>
      <c r="AP810" s="220"/>
      <c r="AQ810" s="224"/>
      <c r="AR810" s="224"/>
      <c r="AS810" s="224"/>
      <c r="AT810" s="224"/>
      <c r="AU810" s="224"/>
      <c r="AV810" s="224"/>
      <c r="AW810" s="224"/>
      <c r="AX810" s="224"/>
      <c r="AY810" s="224"/>
      <c r="AZ810" s="284"/>
      <c r="BA810" s="284"/>
      <c r="BB810" s="284"/>
      <c r="BC810" s="284"/>
      <c r="BD810" s="284"/>
      <c r="BE810" s="284"/>
      <c r="BF810" s="284"/>
      <c r="BG810" s="284"/>
      <c r="BH810" s="284"/>
      <c r="BI810" s="284"/>
      <c r="BJ810" s="284"/>
      <c r="BK810" s="284"/>
    </row>
    <row r="811" ht="14.25" customHeight="1">
      <c r="A811" s="219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5"/>
      <c r="AA811" s="225"/>
      <c r="AB811" s="225"/>
      <c r="AC811" s="225"/>
      <c r="AD811" s="225"/>
      <c r="AE811" s="225"/>
      <c r="AF811" s="225"/>
      <c r="AG811" s="220"/>
      <c r="AH811" s="220"/>
      <c r="AI811" s="220"/>
      <c r="AJ811" s="220"/>
      <c r="AK811" s="220"/>
      <c r="AL811" s="220"/>
      <c r="AM811" s="220"/>
      <c r="AN811" s="220"/>
      <c r="AO811" s="220"/>
      <c r="AP811" s="220"/>
      <c r="AQ811" s="224"/>
      <c r="AR811" s="224"/>
      <c r="AS811" s="224"/>
      <c r="AT811" s="224"/>
      <c r="AU811" s="224"/>
      <c r="AV811" s="224"/>
      <c r="AW811" s="224"/>
      <c r="AX811" s="224"/>
      <c r="AY811" s="224"/>
      <c r="AZ811" s="284"/>
      <c r="BA811" s="284"/>
      <c r="BB811" s="284"/>
      <c r="BC811" s="284"/>
      <c r="BD811" s="284"/>
      <c r="BE811" s="284"/>
      <c r="BF811" s="284"/>
      <c r="BG811" s="284"/>
      <c r="BH811" s="284"/>
      <c r="BI811" s="284"/>
      <c r="BJ811" s="284"/>
      <c r="BK811" s="284"/>
    </row>
    <row r="812" ht="14.25" customHeight="1">
      <c r="A812" s="219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5"/>
      <c r="AA812" s="225"/>
      <c r="AB812" s="225"/>
      <c r="AC812" s="225"/>
      <c r="AD812" s="225"/>
      <c r="AE812" s="225"/>
      <c r="AF812" s="225"/>
      <c r="AG812" s="220"/>
      <c r="AH812" s="220"/>
      <c r="AI812" s="220"/>
      <c r="AJ812" s="220"/>
      <c r="AK812" s="220"/>
      <c r="AL812" s="220"/>
      <c r="AM812" s="220"/>
      <c r="AN812" s="220"/>
      <c r="AO812" s="220"/>
      <c r="AP812" s="220"/>
      <c r="AQ812" s="224"/>
      <c r="AR812" s="224"/>
      <c r="AS812" s="224"/>
      <c r="AT812" s="224"/>
      <c r="AU812" s="224"/>
      <c r="AV812" s="224"/>
      <c r="AW812" s="224"/>
      <c r="AX812" s="224"/>
      <c r="AY812" s="224"/>
      <c r="AZ812" s="284"/>
      <c r="BA812" s="284"/>
      <c r="BB812" s="284"/>
      <c r="BC812" s="284"/>
      <c r="BD812" s="284"/>
      <c r="BE812" s="284"/>
      <c r="BF812" s="284"/>
      <c r="BG812" s="284"/>
      <c r="BH812" s="284"/>
      <c r="BI812" s="284"/>
      <c r="BJ812" s="284"/>
      <c r="BK812" s="284"/>
    </row>
    <row r="813" ht="14.25" customHeight="1">
      <c r="A813" s="219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5"/>
      <c r="AA813" s="225"/>
      <c r="AB813" s="225"/>
      <c r="AC813" s="225"/>
      <c r="AD813" s="225"/>
      <c r="AE813" s="225"/>
      <c r="AF813" s="225"/>
      <c r="AG813" s="220"/>
      <c r="AH813" s="220"/>
      <c r="AI813" s="220"/>
      <c r="AJ813" s="220"/>
      <c r="AK813" s="220"/>
      <c r="AL813" s="220"/>
      <c r="AM813" s="220"/>
      <c r="AN813" s="220"/>
      <c r="AO813" s="220"/>
      <c r="AP813" s="220"/>
      <c r="AQ813" s="224"/>
      <c r="AR813" s="224"/>
      <c r="AS813" s="224"/>
      <c r="AT813" s="224"/>
      <c r="AU813" s="224"/>
      <c r="AV813" s="224"/>
      <c r="AW813" s="224"/>
      <c r="AX813" s="224"/>
      <c r="AY813" s="224"/>
      <c r="AZ813" s="284"/>
      <c r="BA813" s="284"/>
      <c r="BB813" s="284"/>
      <c r="BC813" s="284"/>
      <c r="BD813" s="284"/>
      <c r="BE813" s="284"/>
      <c r="BF813" s="284"/>
      <c r="BG813" s="284"/>
      <c r="BH813" s="284"/>
      <c r="BI813" s="284"/>
      <c r="BJ813" s="284"/>
      <c r="BK813" s="284"/>
    </row>
    <row r="814" ht="14.25" customHeight="1">
      <c r="A814" s="219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5"/>
      <c r="AA814" s="225"/>
      <c r="AB814" s="225"/>
      <c r="AC814" s="225"/>
      <c r="AD814" s="225"/>
      <c r="AE814" s="225"/>
      <c r="AF814" s="225"/>
      <c r="AG814" s="220"/>
      <c r="AH814" s="220"/>
      <c r="AI814" s="220"/>
      <c r="AJ814" s="220"/>
      <c r="AK814" s="220"/>
      <c r="AL814" s="220"/>
      <c r="AM814" s="220"/>
      <c r="AN814" s="220"/>
      <c r="AO814" s="220"/>
      <c r="AP814" s="220"/>
      <c r="AQ814" s="224"/>
      <c r="AR814" s="224"/>
      <c r="AS814" s="224"/>
      <c r="AT814" s="224"/>
      <c r="AU814" s="224"/>
      <c r="AV814" s="224"/>
      <c r="AW814" s="224"/>
      <c r="AX814" s="224"/>
      <c r="AY814" s="224"/>
      <c r="AZ814" s="284"/>
      <c r="BA814" s="284"/>
      <c r="BB814" s="284"/>
      <c r="BC814" s="284"/>
      <c r="BD814" s="284"/>
      <c r="BE814" s="284"/>
      <c r="BF814" s="284"/>
      <c r="BG814" s="284"/>
      <c r="BH814" s="284"/>
      <c r="BI814" s="284"/>
      <c r="BJ814" s="284"/>
      <c r="BK814" s="284"/>
    </row>
    <row r="815" ht="14.25" customHeight="1">
      <c r="A815" s="219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5"/>
      <c r="AA815" s="225"/>
      <c r="AB815" s="225"/>
      <c r="AC815" s="225"/>
      <c r="AD815" s="225"/>
      <c r="AE815" s="225"/>
      <c r="AF815" s="225"/>
      <c r="AG815" s="220"/>
      <c r="AH815" s="220"/>
      <c r="AI815" s="220"/>
      <c r="AJ815" s="220"/>
      <c r="AK815" s="220"/>
      <c r="AL815" s="220"/>
      <c r="AM815" s="220"/>
      <c r="AN815" s="220"/>
      <c r="AO815" s="220"/>
      <c r="AP815" s="220"/>
      <c r="AQ815" s="224"/>
      <c r="AR815" s="224"/>
      <c r="AS815" s="224"/>
      <c r="AT815" s="224"/>
      <c r="AU815" s="224"/>
      <c r="AV815" s="224"/>
      <c r="AW815" s="224"/>
      <c r="AX815" s="224"/>
      <c r="AY815" s="224"/>
      <c r="AZ815" s="284"/>
      <c r="BA815" s="284"/>
      <c r="BB815" s="284"/>
      <c r="BC815" s="284"/>
      <c r="BD815" s="284"/>
      <c r="BE815" s="284"/>
      <c r="BF815" s="284"/>
      <c r="BG815" s="284"/>
      <c r="BH815" s="284"/>
      <c r="BI815" s="284"/>
      <c r="BJ815" s="284"/>
      <c r="BK815" s="284"/>
    </row>
    <row r="816" ht="14.25" customHeight="1">
      <c r="A816" s="219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5"/>
      <c r="AA816" s="225"/>
      <c r="AB816" s="225"/>
      <c r="AC816" s="225"/>
      <c r="AD816" s="225"/>
      <c r="AE816" s="225"/>
      <c r="AF816" s="225"/>
      <c r="AG816" s="220"/>
      <c r="AH816" s="220"/>
      <c r="AI816" s="220"/>
      <c r="AJ816" s="220"/>
      <c r="AK816" s="220"/>
      <c r="AL816" s="220"/>
      <c r="AM816" s="220"/>
      <c r="AN816" s="220"/>
      <c r="AO816" s="220"/>
      <c r="AP816" s="220"/>
      <c r="AQ816" s="224"/>
      <c r="AR816" s="224"/>
      <c r="AS816" s="224"/>
      <c r="AT816" s="224"/>
      <c r="AU816" s="224"/>
      <c r="AV816" s="224"/>
      <c r="AW816" s="224"/>
      <c r="AX816" s="224"/>
      <c r="AY816" s="224"/>
      <c r="AZ816" s="284"/>
      <c r="BA816" s="284"/>
      <c r="BB816" s="284"/>
      <c r="BC816" s="284"/>
      <c r="BD816" s="284"/>
      <c r="BE816" s="284"/>
      <c r="BF816" s="284"/>
      <c r="BG816" s="284"/>
      <c r="BH816" s="284"/>
      <c r="BI816" s="284"/>
      <c r="BJ816" s="284"/>
      <c r="BK816" s="284"/>
    </row>
    <row r="817" ht="14.25" customHeight="1">
      <c r="A817" s="219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5"/>
      <c r="AA817" s="225"/>
      <c r="AB817" s="225"/>
      <c r="AC817" s="225"/>
      <c r="AD817" s="225"/>
      <c r="AE817" s="225"/>
      <c r="AF817" s="225"/>
      <c r="AG817" s="220"/>
      <c r="AH817" s="220"/>
      <c r="AI817" s="220"/>
      <c r="AJ817" s="220"/>
      <c r="AK817" s="220"/>
      <c r="AL817" s="220"/>
      <c r="AM817" s="220"/>
      <c r="AN817" s="220"/>
      <c r="AO817" s="220"/>
      <c r="AP817" s="220"/>
      <c r="AQ817" s="224"/>
      <c r="AR817" s="224"/>
      <c r="AS817" s="224"/>
      <c r="AT817" s="224"/>
      <c r="AU817" s="224"/>
      <c r="AV817" s="224"/>
      <c r="AW817" s="224"/>
      <c r="AX817" s="224"/>
      <c r="AY817" s="224"/>
      <c r="AZ817" s="284"/>
      <c r="BA817" s="284"/>
      <c r="BB817" s="284"/>
      <c r="BC817" s="284"/>
      <c r="BD817" s="284"/>
      <c r="BE817" s="284"/>
      <c r="BF817" s="284"/>
      <c r="BG817" s="284"/>
      <c r="BH817" s="284"/>
      <c r="BI817" s="284"/>
      <c r="BJ817" s="284"/>
      <c r="BK817" s="284"/>
    </row>
    <row r="818" ht="14.25" customHeight="1">
      <c r="A818" s="219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5"/>
      <c r="AA818" s="225"/>
      <c r="AB818" s="225"/>
      <c r="AC818" s="225"/>
      <c r="AD818" s="225"/>
      <c r="AE818" s="225"/>
      <c r="AF818" s="225"/>
      <c r="AG818" s="220"/>
      <c r="AH818" s="220"/>
      <c r="AI818" s="220"/>
      <c r="AJ818" s="220"/>
      <c r="AK818" s="220"/>
      <c r="AL818" s="220"/>
      <c r="AM818" s="220"/>
      <c r="AN818" s="220"/>
      <c r="AO818" s="220"/>
      <c r="AP818" s="220"/>
      <c r="AQ818" s="224"/>
      <c r="AR818" s="224"/>
      <c r="AS818" s="224"/>
      <c r="AT818" s="224"/>
      <c r="AU818" s="224"/>
      <c r="AV818" s="224"/>
      <c r="AW818" s="224"/>
      <c r="AX818" s="224"/>
      <c r="AY818" s="224"/>
      <c r="AZ818" s="284"/>
      <c r="BA818" s="284"/>
      <c r="BB818" s="284"/>
      <c r="BC818" s="284"/>
      <c r="BD818" s="284"/>
      <c r="BE818" s="284"/>
      <c r="BF818" s="284"/>
      <c r="BG818" s="284"/>
      <c r="BH818" s="284"/>
      <c r="BI818" s="284"/>
      <c r="BJ818" s="284"/>
      <c r="BK818" s="284"/>
    </row>
    <row r="819" ht="14.25" customHeight="1">
      <c r="A819" s="219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5"/>
      <c r="AA819" s="225"/>
      <c r="AB819" s="225"/>
      <c r="AC819" s="225"/>
      <c r="AD819" s="225"/>
      <c r="AE819" s="225"/>
      <c r="AF819" s="225"/>
      <c r="AG819" s="220"/>
      <c r="AH819" s="220"/>
      <c r="AI819" s="220"/>
      <c r="AJ819" s="220"/>
      <c r="AK819" s="220"/>
      <c r="AL819" s="220"/>
      <c r="AM819" s="220"/>
      <c r="AN819" s="220"/>
      <c r="AO819" s="220"/>
      <c r="AP819" s="220"/>
      <c r="AQ819" s="224"/>
      <c r="AR819" s="224"/>
      <c r="AS819" s="224"/>
      <c r="AT819" s="224"/>
      <c r="AU819" s="224"/>
      <c r="AV819" s="224"/>
      <c r="AW819" s="224"/>
      <c r="AX819" s="224"/>
      <c r="AY819" s="224"/>
      <c r="AZ819" s="284"/>
      <c r="BA819" s="284"/>
      <c r="BB819" s="284"/>
      <c r="BC819" s="284"/>
      <c r="BD819" s="284"/>
      <c r="BE819" s="284"/>
      <c r="BF819" s="284"/>
      <c r="BG819" s="284"/>
      <c r="BH819" s="284"/>
      <c r="BI819" s="284"/>
      <c r="BJ819" s="284"/>
      <c r="BK819" s="284"/>
    </row>
    <row r="820" ht="14.25" customHeight="1">
      <c r="A820" s="219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5"/>
      <c r="AA820" s="225"/>
      <c r="AB820" s="225"/>
      <c r="AC820" s="225"/>
      <c r="AD820" s="225"/>
      <c r="AE820" s="225"/>
      <c r="AF820" s="225"/>
      <c r="AG820" s="220"/>
      <c r="AH820" s="220"/>
      <c r="AI820" s="220"/>
      <c r="AJ820" s="220"/>
      <c r="AK820" s="220"/>
      <c r="AL820" s="220"/>
      <c r="AM820" s="220"/>
      <c r="AN820" s="220"/>
      <c r="AO820" s="220"/>
      <c r="AP820" s="220"/>
      <c r="AQ820" s="224"/>
      <c r="AR820" s="224"/>
      <c r="AS820" s="224"/>
      <c r="AT820" s="224"/>
      <c r="AU820" s="224"/>
      <c r="AV820" s="224"/>
      <c r="AW820" s="224"/>
      <c r="AX820" s="224"/>
      <c r="AY820" s="224"/>
      <c r="AZ820" s="284"/>
      <c r="BA820" s="284"/>
      <c r="BB820" s="284"/>
      <c r="BC820" s="284"/>
      <c r="BD820" s="284"/>
      <c r="BE820" s="284"/>
      <c r="BF820" s="284"/>
      <c r="BG820" s="284"/>
      <c r="BH820" s="284"/>
      <c r="BI820" s="284"/>
      <c r="BJ820" s="284"/>
      <c r="BK820" s="284"/>
    </row>
    <row r="821" ht="14.25" customHeight="1">
      <c r="A821" s="219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5"/>
      <c r="AA821" s="225"/>
      <c r="AB821" s="225"/>
      <c r="AC821" s="225"/>
      <c r="AD821" s="225"/>
      <c r="AE821" s="225"/>
      <c r="AF821" s="225"/>
      <c r="AG821" s="220"/>
      <c r="AH821" s="220"/>
      <c r="AI821" s="220"/>
      <c r="AJ821" s="220"/>
      <c r="AK821" s="220"/>
      <c r="AL821" s="220"/>
      <c r="AM821" s="220"/>
      <c r="AN821" s="220"/>
      <c r="AO821" s="220"/>
      <c r="AP821" s="220"/>
      <c r="AQ821" s="224"/>
      <c r="AR821" s="224"/>
      <c r="AS821" s="224"/>
      <c r="AT821" s="224"/>
      <c r="AU821" s="224"/>
      <c r="AV821" s="224"/>
      <c r="AW821" s="224"/>
      <c r="AX821" s="224"/>
      <c r="AY821" s="224"/>
      <c r="AZ821" s="284"/>
      <c r="BA821" s="284"/>
      <c r="BB821" s="284"/>
      <c r="BC821" s="284"/>
      <c r="BD821" s="284"/>
      <c r="BE821" s="284"/>
      <c r="BF821" s="284"/>
      <c r="BG821" s="284"/>
      <c r="BH821" s="284"/>
      <c r="BI821" s="284"/>
      <c r="BJ821" s="284"/>
      <c r="BK821" s="284"/>
    </row>
    <row r="822" ht="14.25" customHeight="1">
      <c r="A822" s="219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5"/>
      <c r="AA822" s="225"/>
      <c r="AB822" s="225"/>
      <c r="AC822" s="225"/>
      <c r="AD822" s="225"/>
      <c r="AE822" s="225"/>
      <c r="AF822" s="225"/>
      <c r="AG822" s="220"/>
      <c r="AH822" s="220"/>
      <c r="AI822" s="220"/>
      <c r="AJ822" s="220"/>
      <c r="AK822" s="220"/>
      <c r="AL822" s="220"/>
      <c r="AM822" s="220"/>
      <c r="AN822" s="220"/>
      <c r="AO822" s="220"/>
      <c r="AP822" s="220"/>
      <c r="AQ822" s="224"/>
      <c r="AR822" s="224"/>
      <c r="AS822" s="224"/>
      <c r="AT822" s="224"/>
      <c r="AU822" s="224"/>
      <c r="AV822" s="224"/>
      <c r="AW822" s="224"/>
      <c r="AX822" s="224"/>
      <c r="AY822" s="224"/>
      <c r="AZ822" s="284"/>
      <c r="BA822" s="284"/>
      <c r="BB822" s="284"/>
      <c r="BC822" s="284"/>
      <c r="BD822" s="284"/>
      <c r="BE822" s="284"/>
      <c r="BF822" s="284"/>
      <c r="BG822" s="284"/>
      <c r="BH822" s="284"/>
      <c r="BI822" s="284"/>
      <c r="BJ822" s="284"/>
      <c r="BK822" s="284"/>
    </row>
    <row r="823" ht="14.25" customHeight="1">
      <c r="A823" s="219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5"/>
      <c r="AA823" s="225"/>
      <c r="AB823" s="225"/>
      <c r="AC823" s="225"/>
      <c r="AD823" s="225"/>
      <c r="AE823" s="225"/>
      <c r="AF823" s="225"/>
      <c r="AG823" s="220"/>
      <c r="AH823" s="220"/>
      <c r="AI823" s="220"/>
      <c r="AJ823" s="220"/>
      <c r="AK823" s="220"/>
      <c r="AL823" s="220"/>
      <c r="AM823" s="220"/>
      <c r="AN823" s="220"/>
      <c r="AO823" s="220"/>
      <c r="AP823" s="220"/>
      <c r="AQ823" s="224"/>
      <c r="AR823" s="224"/>
      <c r="AS823" s="224"/>
      <c r="AT823" s="224"/>
      <c r="AU823" s="224"/>
      <c r="AV823" s="224"/>
      <c r="AW823" s="224"/>
      <c r="AX823" s="224"/>
      <c r="AY823" s="224"/>
      <c r="AZ823" s="284"/>
      <c r="BA823" s="284"/>
      <c r="BB823" s="284"/>
      <c r="BC823" s="284"/>
      <c r="BD823" s="284"/>
      <c r="BE823" s="284"/>
      <c r="BF823" s="284"/>
      <c r="BG823" s="284"/>
      <c r="BH823" s="284"/>
      <c r="BI823" s="284"/>
      <c r="BJ823" s="284"/>
      <c r="BK823" s="284"/>
    </row>
    <row r="824" ht="14.25" customHeight="1">
      <c r="A824" s="219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5"/>
      <c r="AA824" s="225"/>
      <c r="AB824" s="225"/>
      <c r="AC824" s="225"/>
      <c r="AD824" s="225"/>
      <c r="AE824" s="225"/>
      <c r="AF824" s="225"/>
      <c r="AG824" s="220"/>
      <c r="AH824" s="220"/>
      <c r="AI824" s="220"/>
      <c r="AJ824" s="220"/>
      <c r="AK824" s="220"/>
      <c r="AL824" s="220"/>
      <c r="AM824" s="220"/>
      <c r="AN824" s="220"/>
      <c r="AO824" s="220"/>
      <c r="AP824" s="220"/>
      <c r="AQ824" s="224"/>
      <c r="AR824" s="224"/>
      <c r="AS824" s="224"/>
      <c r="AT824" s="224"/>
      <c r="AU824" s="224"/>
      <c r="AV824" s="224"/>
      <c r="AW824" s="224"/>
      <c r="AX824" s="224"/>
      <c r="AY824" s="224"/>
      <c r="AZ824" s="284"/>
      <c r="BA824" s="284"/>
      <c r="BB824" s="284"/>
      <c r="BC824" s="284"/>
      <c r="BD824" s="284"/>
      <c r="BE824" s="284"/>
      <c r="BF824" s="284"/>
      <c r="BG824" s="284"/>
      <c r="BH824" s="284"/>
      <c r="BI824" s="284"/>
      <c r="BJ824" s="284"/>
      <c r="BK824" s="284"/>
    </row>
    <row r="825" ht="14.25" customHeight="1">
      <c r="A825" s="219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5"/>
      <c r="AA825" s="225"/>
      <c r="AB825" s="225"/>
      <c r="AC825" s="225"/>
      <c r="AD825" s="225"/>
      <c r="AE825" s="225"/>
      <c r="AF825" s="225"/>
      <c r="AG825" s="220"/>
      <c r="AH825" s="220"/>
      <c r="AI825" s="220"/>
      <c r="AJ825" s="220"/>
      <c r="AK825" s="220"/>
      <c r="AL825" s="220"/>
      <c r="AM825" s="220"/>
      <c r="AN825" s="220"/>
      <c r="AO825" s="220"/>
      <c r="AP825" s="220"/>
      <c r="AQ825" s="224"/>
      <c r="AR825" s="224"/>
      <c r="AS825" s="224"/>
      <c r="AT825" s="224"/>
      <c r="AU825" s="224"/>
      <c r="AV825" s="224"/>
      <c r="AW825" s="224"/>
      <c r="AX825" s="224"/>
      <c r="AY825" s="224"/>
      <c r="AZ825" s="284"/>
      <c r="BA825" s="284"/>
      <c r="BB825" s="284"/>
      <c r="BC825" s="284"/>
      <c r="BD825" s="284"/>
      <c r="BE825" s="284"/>
      <c r="BF825" s="284"/>
      <c r="BG825" s="284"/>
      <c r="BH825" s="284"/>
      <c r="BI825" s="284"/>
      <c r="BJ825" s="284"/>
      <c r="BK825" s="284"/>
    </row>
    <row r="826" ht="14.25" customHeight="1">
      <c r="A826" s="219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5"/>
      <c r="AA826" s="225"/>
      <c r="AB826" s="225"/>
      <c r="AC826" s="225"/>
      <c r="AD826" s="225"/>
      <c r="AE826" s="225"/>
      <c r="AF826" s="225"/>
      <c r="AG826" s="220"/>
      <c r="AH826" s="220"/>
      <c r="AI826" s="220"/>
      <c r="AJ826" s="220"/>
      <c r="AK826" s="220"/>
      <c r="AL826" s="220"/>
      <c r="AM826" s="220"/>
      <c r="AN826" s="220"/>
      <c r="AO826" s="220"/>
      <c r="AP826" s="220"/>
      <c r="AQ826" s="224"/>
      <c r="AR826" s="224"/>
      <c r="AS826" s="224"/>
      <c r="AT826" s="224"/>
      <c r="AU826" s="224"/>
      <c r="AV826" s="224"/>
      <c r="AW826" s="224"/>
      <c r="AX826" s="224"/>
      <c r="AY826" s="224"/>
      <c r="AZ826" s="284"/>
      <c r="BA826" s="284"/>
      <c r="BB826" s="284"/>
      <c r="BC826" s="284"/>
      <c r="BD826" s="284"/>
      <c r="BE826" s="284"/>
      <c r="BF826" s="284"/>
      <c r="BG826" s="284"/>
      <c r="BH826" s="284"/>
      <c r="BI826" s="284"/>
      <c r="BJ826" s="284"/>
      <c r="BK826" s="284"/>
    </row>
    <row r="827" ht="14.25" customHeight="1">
      <c r="A827" s="219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5"/>
      <c r="AA827" s="225"/>
      <c r="AB827" s="225"/>
      <c r="AC827" s="225"/>
      <c r="AD827" s="225"/>
      <c r="AE827" s="225"/>
      <c r="AF827" s="225"/>
      <c r="AG827" s="220"/>
      <c r="AH827" s="220"/>
      <c r="AI827" s="220"/>
      <c r="AJ827" s="220"/>
      <c r="AK827" s="220"/>
      <c r="AL827" s="220"/>
      <c r="AM827" s="220"/>
      <c r="AN827" s="220"/>
      <c r="AO827" s="220"/>
      <c r="AP827" s="220"/>
      <c r="AQ827" s="224"/>
      <c r="AR827" s="224"/>
      <c r="AS827" s="224"/>
      <c r="AT827" s="224"/>
      <c r="AU827" s="224"/>
      <c r="AV827" s="224"/>
      <c r="AW827" s="224"/>
      <c r="AX827" s="224"/>
      <c r="AY827" s="224"/>
      <c r="AZ827" s="284"/>
      <c r="BA827" s="284"/>
      <c r="BB827" s="284"/>
      <c r="BC827" s="284"/>
      <c r="BD827" s="284"/>
      <c r="BE827" s="284"/>
      <c r="BF827" s="284"/>
      <c r="BG827" s="284"/>
      <c r="BH827" s="284"/>
      <c r="BI827" s="284"/>
      <c r="BJ827" s="284"/>
      <c r="BK827" s="284"/>
    </row>
    <row r="828" ht="14.25" customHeight="1">
      <c r="A828" s="219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5"/>
      <c r="AA828" s="225"/>
      <c r="AB828" s="225"/>
      <c r="AC828" s="225"/>
      <c r="AD828" s="225"/>
      <c r="AE828" s="225"/>
      <c r="AF828" s="225"/>
      <c r="AG828" s="220"/>
      <c r="AH828" s="220"/>
      <c r="AI828" s="220"/>
      <c r="AJ828" s="220"/>
      <c r="AK828" s="220"/>
      <c r="AL828" s="220"/>
      <c r="AM828" s="220"/>
      <c r="AN828" s="220"/>
      <c r="AO828" s="220"/>
      <c r="AP828" s="220"/>
      <c r="AQ828" s="224"/>
      <c r="AR828" s="224"/>
      <c r="AS828" s="224"/>
      <c r="AT828" s="224"/>
      <c r="AU828" s="224"/>
      <c r="AV828" s="224"/>
      <c r="AW828" s="224"/>
      <c r="AX828" s="224"/>
      <c r="AY828" s="224"/>
      <c r="AZ828" s="284"/>
      <c r="BA828" s="284"/>
      <c r="BB828" s="284"/>
      <c r="BC828" s="284"/>
      <c r="BD828" s="284"/>
      <c r="BE828" s="284"/>
      <c r="BF828" s="284"/>
      <c r="BG828" s="284"/>
      <c r="BH828" s="284"/>
      <c r="BI828" s="284"/>
      <c r="BJ828" s="284"/>
      <c r="BK828" s="284"/>
    </row>
    <row r="829" ht="14.25" customHeight="1">
      <c r="A829" s="219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5"/>
      <c r="AA829" s="225"/>
      <c r="AB829" s="225"/>
      <c r="AC829" s="225"/>
      <c r="AD829" s="225"/>
      <c r="AE829" s="225"/>
      <c r="AF829" s="225"/>
      <c r="AG829" s="220"/>
      <c r="AH829" s="220"/>
      <c r="AI829" s="220"/>
      <c r="AJ829" s="220"/>
      <c r="AK829" s="220"/>
      <c r="AL829" s="220"/>
      <c r="AM829" s="220"/>
      <c r="AN829" s="220"/>
      <c r="AO829" s="220"/>
      <c r="AP829" s="220"/>
      <c r="AQ829" s="224"/>
      <c r="AR829" s="224"/>
      <c r="AS829" s="224"/>
      <c r="AT829" s="224"/>
      <c r="AU829" s="224"/>
      <c r="AV829" s="224"/>
      <c r="AW829" s="224"/>
      <c r="AX829" s="224"/>
      <c r="AY829" s="224"/>
      <c r="AZ829" s="284"/>
      <c r="BA829" s="284"/>
      <c r="BB829" s="284"/>
      <c r="BC829" s="284"/>
      <c r="BD829" s="284"/>
      <c r="BE829" s="284"/>
      <c r="BF829" s="284"/>
      <c r="BG829" s="284"/>
      <c r="BH829" s="284"/>
      <c r="BI829" s="284"/>
      <c r="BJ829" s="284"/>
      <c r="BK829" s="284"/>
    </row>
    <row r="830" ht="14.25" customHeight="1">
      <c r="A830" s="219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5"/>
      <c r="AA830" s="225"/>
      <c r="AB830" s="225"/>
      <c r="AC830" s="225"/>
      <c r="AD830" s="225"/>
      <c r="AE830" s="225"/>
      <c r="AF830" s="225"/>
      <c r="AG830" s="220"/>
      <c r="AH830" s="220"/>
      <c r="AI830" s="220"/>
      <c r="AJ830" s="220"/>
      <c r="AK830" s="220"/>
      <c r="AL830" s="220"/>
      <c r="AM830" s="220"/>
      <c r="AN830" s="220"/>
      <c r="AO830" s="220"/>
      <c r="AP830" s="220"/>
      <c r="AQ830" s="224"/>
      <c r="AR830" s="224"/>
      <c r="AS830" s="224"/>
      <c r="AT830" s="224"/>
      <c r="AU830" s="224"/>
      <c r="AV830" s="224"/>
      <c r="AW830" s="224"/>
      <c r="AX830" s="224"/>
      <c r="AY830" s="224"/>
      <c r="AZ830" s="284"/>
      <c r="BA830" s="284"/>
      <c r="BB830" s="284"/>
      <c r="BC830" s="284"/>
      <c r="BD830" s="284"/>
      <c r="BE830" s="284"/>
      <c r="BF830" s="284"/>
      <c r="BG830" s="284"/>
      <c r="BH830" s="284"/>
      <c r="BI830" s="284"/>
      <c r="BJ830" s="284"/>
      <c r="BK830" s="284"/>
    </row>
    <row r="831" ht="14.25" customHeight="1">
      <c r="A831" s="219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5"/>
      <c r="AA831" s="225"/>
      <c r="AB831" s="225"/>
      <c r="AC831" s="225"/>
      <c r="AD831" s="225"/>
      <c r="AE831" s="225"/>
      <c r="AF831" s="225"/>
      <c r="AG831" s="220"/>
      <c r="AH831" s="220"/>
      <c r="AI831" s="220"/>
      <c r="AJ831" s="220"/>
      <c r="AK831" s="220"/>
      <c r="AL831" s="220"/>
      <c r="AM831" s="220"/>
      <c r="AN831" s="220"/>
      <c r="AO831" s="220"/>
      <c r="AP831" s="220"/>
      <c r="AQ831" s="224"/>
      <c r="AR831" s="224"/>
      <c r="AS831" s="224"/>
      <c r="AT831" s="224"/>
      <c r="AU831" s="224"/>
      <c r="AV831" s="224"/>
      <c r="AW831" s="224"/>
      <c r="AX831" s="224"/>
      <c r="AY831" s="224"/>
      <c r="AZ831" s="284"/>
      <c r="BA831" s="284"/>
      <c r="BB831" s="284"/>
      <c r="BC831" s="284"/>
      <c r="BD831" s="284"/>
      <c r="BE831" s="284"/>
      <c r="BF831" s="284"/>
      <c r="BG831" s="284"/>
      <c r="BH831" s="284"/>
      <c r="BI831" s="284"/>
      <c r="BJ831" s="284"/>
      <c r="BK831" s="284"/>
    </row>
    <row r="832" ht="14.25" customHeight="1">
      <c r="A832" s="219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5"/>
      <c r="AA832" s="225"/>
      <c r="AB832" s="225"/>
      <c r="AC832" s="225"/>
      <c r="AD832" s="225"/>
      <c r="AE832" s="225"/>
      <c r="AF832" s="225"/>
      <c r="AG832" s="220"/>
      <c r="AH832" s="220"/>
      <c r="AI832" s="220"/>
      <c r="AJ832" s="220"/>
      <c r="AK832" s="220"/>
      <c r="AL832" s="220"/>
      <c r="AM832" s="220"/>
      <c r="AN832" s="220"/>
      <c r="AO832" s="220"/>
      <c r="AP832" s="220"/>
      <c r="AQ832" s="224"/>
      <c r="AR832" s="224"/>
      <c r="AS832" s="224"/>
      <c r="AT832" s="224"/>
      <c r="AU832" s="224"/>
      <c r="AV832" s="224"/>
      <c r="AW832" s="224"/>
      <c r="AX832" s="224"/>
      <c r="AY832" s="224"/>
      <c r="AZ832" s="284"/>
      <c r="BA832" s="284"/>
      <c r="BB832" s="284"/>
      <c r="BC832" s="284"/>
      <c r="BD832" s="284"/>
      <c r="BE832" s="284"/>
      <c r="BF832" s="284"/>
      <c r="BG832" s="284"/>
      <c r="BH832" s="284"/>
      <c r="BI832" s="284"/>
      <c r="BJ832" s="284"/>
      <c r="BK832" s="284"/>
    </row>
    <row r="833" ht="14.25" customHeight="1">
      <c r="A833" s="219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5"/>
      <c r="AA833" s="225"/>
      <c r="AB833" s="225"/>
      <c r="AC833" s="225"/>
      <c r="AD833" s="225"/>
      <c r="AE833" s="225"/>
      <c r="AF833" s="225"/>
      <c r="AG833" s="220"/>
      <c r="AH833" s="220"/>
      <c r="AI833" s="220"/>
      <c r="AJ833" s="220"/>
      <c r="AK833" s="220"/>
      <c r="AL833" s="220"/>
      <c r="AM833" s="220"/>
      <c r="AN833" s="220"/>
      <c r="AO833" s="220"/>
      <c r="AP833" s="220"/>
      <c r="AQ833" s="224"/>
      <c r="AR833" s="224"/>
      <c r="AS833" s="224"/>
      <c r="AT833" s="224"/>
      <c r="AU833" s="224"/>
      <c r="AV833" s="224"/>
      <c r="AW833" s="224"/>
      <c r="AX833" s="224"/>
      <c r="AY833" s="224"/>
      <c r="AZ833" s="284"/>
      <c r="BA833" s="284"/>
      <c r="BB833" s="284"/>
      <c r="BC833" s="284"/>
      <c r="BD833" s="284"/>
      <c r="BE833" s="284"/>
      <c r="BF833" s="284"/>
      <c r="BG833" s="284"/>
      <c r="BH833" s="284"/>
      <c r="BI833" s="284"/>
      <c r="BJ833" s="284"/>
      <c r="BK833" s="284"/>
    </row>
    <row r="834" ht="14.25" customHeight="1">
      <c r="A834" s="219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5"/>
      <c r="AA834" s="225"/>
      <c r="AB834" s="225"/>
      <c r="AC834" s="225"/>
      <c r="AD834" s="225"/>
      <c r="AE834" s="225"/>
      <c r="AF834" s="225"/>
      <c r="AG834" s="220"/>
      <c r="AH834" s="220"/>
      <c r="AI834" s="220"/>
      <c r="AJ834" s="220"/>
      <c r="AK834" s="220"/>
      <c r="AL834" s="220"/>
      <c r="AM834" s="220"/>
      <c r="AN834" s="220"/>
      <c r="AO834" s="220"/>
      <c r="AP834" s="220"/>
      <c r="AQ834" s="224"/>
      <c r="AR834" s="224"/>
      <c r="AS834" s="224"/>
      <c r="AT834" s="224"/>
      <c r="AU834" s="224"/>
      <c r="AV834" s="224"/>
      <c r="AW834" s="224"/>
      <c r="AX834" s="224"/>
      <c r="AY834" s="224"/>
      <c r="AZ834" s="284"/>
      <c r="BA834" s="284"/>
      <c r="BB834" s="284"/>
      <c r="BC834" s="284"/>
      <c r="BD834" s="284"/>
      <c r="BE834" s="284"/>
      <c r="BF834" s="284"/>
      <c r="BG834" s="284"/>
      <c r="BH834" s="284"/>
      <c r="BI834" s="284"/>
      <c r="BJ834" s="284"/>
      <c r="BK834" s="284"/>
    </row>
    <row r="835" ht="14.25" customHeight="1">
      <c r="A835" s="219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5"/>
      <c r="AA835" s="225"/>
      <c r="AB835" s="225"/>
      <c r="AC835" s="225"/>
      <c r="AD835" s="225"/>
      <c r="AE835" s="225"/>
      <c r="AF835" s="225"/>
      <c r="AG835" s="220"/>
      <c r="AH835" s="220"/>
      <c r="AI835" s="220"/>
      <c r="AJ835" s="220"/>
      <c r="AK835" s="220"/>
      <c r="AL835" s="220"/>
      <c r="AM835" s="220"/>
      <c r="AN835" s="220"/>
      <c r="AO835" s="220"/>
      <c r="AP835" s="220"/>
      <c r="AQ835" s="224"/>
      <c r="AR835" s="224"/>
      <c r="AS835" s="224"/>
      <c r="AT835" s="224"/>
      <c r="AU835" s="224"/>
      <c r="AV835" s="224"/>
      <c r="AW835" s="224"/>
      <c r="AX835" s="224"/>
      <c r="AY835" s="224"/>
      <c r="AZ835" s="284"/>
      <c r="BA835" s="284"/>
      <c r="BB835" s="284"/>
      <c r="BC835" s="284"/>
      <c r="BD835" s="284"/>
      <c r="BE835" s="284"/>
      <c r="BF835" s="284"/>
      <c r="BG835" s="284"/>
      <c r="BH835" s="284"/>
      <c r="BI835" s="284"/>
      <c r="BJ835" s="284"/>
      <c r="BK835" s="284"/>
    </row>
    <row r="836" ht="14.25" customHeight="1">
      <c r="A836" s="219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5"/>
      <c r="AA836" s="225"/>
      <c r="AB836" s="225"/>
      <c r="AC836" s="225"/>
      <c r="AD836" s="225"/>
      <c r="AE836" s="225"/>
      <c r="AF836" s="225"/>
      <c r="AG836" s="220"/>
      <c r="AH836" s="220"/>
      <c r="AI836" s="220"/>
      <c r="AJ836" s="220"/>
      <c r="AK836" s="220"/>
      <c r="AL836" s="220"/>
      <c r="AM836" s="220"/>
      <c r="AN836" s="220"/>
      <c r="AO836" s="220"/>
      <c r="AP836" s="220"/>
      <c r="AQ836" s="224"/>
      <c r="AR836" s="224"/>
      <c r="AS836" s="224"/>
      <c r="AT836" s="224"/>
      <c r="AU836" s="224"/>
      <c r="AV836" s="224"/>
      <c r="AW836" s="224"/>
      <c r="AX836" s="224"/>
      <c r="AY836" s="224"/>
      <c r="AZ836" s="284"/>
      <c r="BA836" s="284"/>
      <c r="BB836" s="284"/>
      <c r="BC836" s="284"/>
      <c r="BD836" s="284"/>
      <c r="BE836" s="284"/>
      <c r="BF836" s="284"/>
      <c r="BG836" s="284"/>
      <c r="BH836" s="284"/>
      <c r="BI836" s="284"/>
      <c r="BJ836" s="284"/>
      <c r="BK836" s="284"/>
    </row>
    <row r="837" ht="14.25" customHeight="1">
      <c r="A837" s="219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5"/>
      <c r="AA837" s="225"/>
      <c r="AB837" s="225"/>
      <c r="AC837" s="225"/>
      <c r="AD837" s="225"/>
      <c r="AE837" s="225"/>
      <c r="AF837" s="225"/>
      <c r="AG837" s="220"/>
      <c r="AH837" s="220"/>
      <c r="AI837" s="220"/>
      <c r="AJ837" s="220"/>
      <c r="AK837" s="220"/>
      <c r="AL837" s="220"/>
      <c r="AM837" s="220"/>
      <c r="AN837" s="220"/>
      <c r="AO837" s="220"/>
      <c r="AP837" s="220"/>
      <c r="AQ837" s="224"/>
      <c r="AR837" s="224"/>
      <c r="AS837" s="224"/>
      <c r="AT837" s="224"/>
      <c r="AU837" s="224"/>
      <c r="AV837" s="224"/>
      <c r="AW837" s="224"/>
      <c r="AX837" s="224"/>
      <c r="AY837" s="224"/>
      <c r="AZ837" s="284"/>
      <c r="BA837" s="284"/>
      <c r="BB837" s="284"/>
      <c r="BC837" s="284"/>
      <c r="BD837" s="284"/>
      <c r="BE837" s="284"/>
      <c r="BF837" s="284"/>
      <c r="BG837" s="284"/>
      <c r="BH837" s="284"/>
      <c r="BI837" s="284"/>
      <c r="BJ837" s="284"/>
      <c r="BK837" s="284"/>
    </row>
    <row r="838" ht="14.25" customHeight="1">
      <c r="A838" s="219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5"/>
      <c r="AA838" s="225"/>
      <c r="AB838" s="225"/>
      <c r="AC838" s="225"/>
      <c r="AD838" s="225"/>
      <c r="AE838" s="225"/>
      <c r="AF838" s="225"/>
      <c r="AG838" s="220"/>
      <c r="AH838" s="220"/>
      <c r="AI838" s="220"/>
      <c r="AJ838" s="220"/>
      <c r="AK838" s="220"/>
      <c r="AL838" s="220"/>
      <c r="AM838" s="220"/>
      <c r="AN838" s="220"/>
      <c r="AO838" s="220"/>
      <c r="AP838" s="220"/>
      <c r="AQ838" s="224"/>
      <c r="AR838" s="224"/>
      <c r="AS838" s="224"/>
      <c r="AT838" s="224"/>
      <c r="AU838" s="224"/>
      <c r="AV838" s="224"/>
      <c r="AW838" s="224"/>
      <c r="AX838" s="224"/>
      <c r="AY838" s="224"/>
      <c r="AZ838" s="284"/>
      <c r="BA838" s="284"/>
      <c r="BB838" s="284"/>
      <c r="BC838" s="284"/>
      <c r="BD838" s="284"/>
      <c r="BE838" s="284"/>
      <c r="BF838" s="284"/>
      <c r="BG838" s="284"/>
      <c r="BH838" s="284"/>
      <c r="BI838" s="284"/>
      <c r="BJ838" s="284"/>
      <c r="BK838" s="284"/>
    </row>
    <row r="839" ht="14.25" customHeight="1">
      <c r="A839" s="219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5"/>
      <c r="AA839" s="225"/>
      <c r="AB839" s="225"/>
      <c r="AC839" s="225"/>
      <c r="AD839" s="225"/>
      <c r="AE839" s="225"/>
      <c r="AF839" s="225"/>
      <c r="AG839" s="220"/>
      <c r="AH839" s="220"/>
      <c r="AI839" s="220"/>
      <c r="AJ839" s="220"/>
      <c r="AK839" s="220"/>
      <c r="AL839" s="220"/>
      <c r="AM839" s="220"/>
      <c r="AN839" s="220"/>
      <c r="AO839" s="220"/>
      <c r="AP839" s="220"/>
      <c r="AQ839" s="224"/>
      <c r="AR839" s="224"/>
      <c r="AS839" s="224"/>
      <c r="AT839" s="224"/>
      <c r="AU839" s="224"/>
      <c r="AV839" s="224"/>
      <c r="AW839" s="224"/>
      <c r="AX839" s="224"/>
      <c r="AY839" s="224"/>
      <c r="AZ839" s="284"/>
      <c r="BA839" s="284"/>
      <c r="BB839" s="284"/>
      <c r="BC839" s="284"/>
      <c r="BD839" s="284"/>
      <c r="BE839" s="284"/>
      <c r="BF839" s="284"/>
      <c r="BG839" s="284"/>
      <c r="BH839" s="284"/>
      <c r="BI839" s="284"/>
      <c r="BJ839" s="284"/>
      <c r="BK839" s="284"/>
    </row>
    <row r="840" ht="14.25" customHeight="1">
      <c r="A840" s="219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5"/>
      <c r="AA840" s="225"/>
      <c r="AB840" s="225"/>
      <c r="AC840" s="225"/>
      <c r="AD840" s="225"/>
      <c r="AE840" s="225"/>
      <c r="AF840" s="225"/>
      <c r="AG840" s="220"/>
      <c r="AH840" s="220"/>
      <c r="AI840" s="220"/>
      <c r="AJ840" s="220"/>
      <c r="AK840" s="220"/>
      <c r="AL840" s="220"/>
      <c r="AM840" s="220"/>
      <c r="AN840" s="220"/>
      <c r="AO840" s="220"/>
      <c r="AP840" s="220"/>
      <c r="AQ840" s="224"/>
      <c r="AR840" s="224"/>
      <c r="AS840" s="224"/>
      <c r="AT840" s="224"/>
      <c r="AU840" s="224"/>
      <c r="AV840" s="224"/>
      <c r="AW840" s="224"/>
      <c r="AX840" s="224"/>
      <c r="AY840" s="224"/>
      <c r="AZ840" s="284"/>
      <c r="BA840" s="284"/>
      <c r="BB840" s="284"/>
      <c r="BC840" s="284"/>
      <c r="BD840" s="284"/>
      <c r="BE840" s="284"/>
      <c r="BF840" s="284"/>
      <c r="BG840" s="284"/>
      <c r="BH840" s="284"/>
      <c r="BI840" s="284"/>
      <c r="BJ840" s="284"/>
      <c r="BK840" s="284"/>
    </row>
    <row r="841" ht="14.25" customHeight="1">
      <c r="A841" s="219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5"/>
      <c r="AA841" s="225"/>
      <c r="AB841" s="225"/>
      <c r="AC841" s="225"/>
      <c r="AD841" s="225"/>
      <c r="AE841" s="225"/>
      <c r="AF841" s="225"/>
      <c r="AG841" s="220"/>
      <c r="AH841" s="220"/>
      <c r="AI841" s="220"/>
      <c r="AJ841" s="220"/>
      <c r="AK841" s="220"/>
      <c r="AL841" s="220"/>
      <c r="AM841" s="220"/>
      <c r="AN841" s="220"/>
      <c r="AO841" s="220"/>
      <c r="AP841" s="220"/>
      <c r="AQ841" s="224"/>
      <c r="AR841" s="224"/>
      <c r="AS841" s="224"/>
      <c r="AT841" s="224"/>
      <c r="AU841" s="224"/>
      <c r="AV841" s="224"/>
      <c r="AW841" s="224"/>
      <c r="AX841" s="224"/>
      <c r="AY841" s="224"/>
      <c r="AZ841" s="284"/>
      <c r="BA841" s="284"/>
      <c r="BB841" s="284"/>
      <c r="BC841" s="284"/>
      <c r="BD841" s="284"/>
      <c r="BE841" s="284"/>
      <c r="BF841" s="284"/>
      <c r="BG841" s="284"/>
      <c r="BH841" s="284"/>
      <c r="BI841" s="284"/>
      <c r="BJ841" s="284"/>
      <c r="BK841" s="284"/>
    </row>
    <row r="842" ht="14.25" customHeight="1">
      <c r="A842" s="219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5"/>
      <c r="AA842" s="225"/>
      <c r="AB842" s="225"/>
      <c r="AC842" s="225"/>
      <c r="AD842" s="225"/>
      <c r="AE842" s="225"/>
      <c r="AF842" s="225"/>
      <c r="AG842" s="220"/>
      <c r="AH842" s="220"/>
      <c r="AI842" s="220"/>
      <c r="AJ842" s="220"/>
      <c r="AK842" s="220"/>
      <c r="AL842" s="220"/>
      <c r="AM842" s="220"/>
      <c r="AN842" s="220"/>
      <c r="AO842" s="220"/>
      <c r="AP842" s="220"/>
      <c r="AQ842" s="224"/>
      <c r="AR842" s="224"/>
      <c r="AS842" s="224"/>
      <c r="AT842" s="224"/>
      <c r="AU842" s="224"/>
      <c r="AV842" s="224"/>
      <c r="AW842" s="224"/>
      <c r="AX842" s="224"/>
      <c r="AY842" s="224"/>
      <c r="AZ842" s="284"/>
      <c r="BA842" s="284"/>
      <c r="BB842" s="284"/>
      <c r="BC842" s="284"/>
      <c r="BD842" s="284"/>
      <c r="BE842" s="284"/>
      <c r="BF842" s="284"/>
      <c r="BG842" s="284"/>
      <c r="BH842" s="284"/>
      <c r="BI842" s="284"/>
      <c r="BJ842" s="284"/>
      <c r="BK842" s="284"/>
    </row>
    <row r="843" ht="14.25" customHeight="1">
      <c r="A843" s="219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5"/>
      <c r="AA843" s="225"/>
      <c r="AB843" s="225"/>
      <c r="AC843" s="225"/>
      <c r="AD843" s="225"/>
      <c r="AE843" s="225"/>
      <c r="AF843" s="225"/>
      <c r="AG843" s="220"/>
      <c r="AH843" s="220"/>
      <c r="AI843" s="220"/>
      <c r="AJ843" s="220"/>
      <c r="AK843" s="220"/>
      <c r="AL843" s="220"/>
      <c r="AM843" s="220"/>
      <c r="AN843" s="220"/>
      <c r="AO843" s="220"/>
      <c r="AP843" s="220"/>
      <c r="AQ843" s="224"/>
      <c r="AR843" s="224"/>
      <c r="AS843" s="224"/>
      <c r="AT843" s="224"/>
      <c r="AU843" s="224"/>
      <c r="AV843" s="224"/>
      <c r="AW843" s="224"/>
      <c r="AX843" s="224"/>
      <c r="AY843" s="224"/>
      <c r="AZ843" s="284"/>
      <c r="BA843" s="284"/>
      <c r="BB843" s="284"/>
      <c r="BC843" s="284"/>
      <c r="BD843" s="284"/>
      <c r="BE843" s="284"/>
      <c r="BF843" s="284"/>
      <c r="BG843" s="284"/>
      <c r="BH843" s="284"/>
      <c r="BI843" s="284"/>
      <c r="BJ843" s="284"/>
      <c r="BK843" s="284"/>
    </row>
    <row r="844" ht="14.25" customHeight="1">
      <c r="A844" s="219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5"/>
      <c r="AA844" s="225"/>
      <c r="AB844" s="225"/>
      <c r="AC844" s="225"/>
      <c r="AD844" s="225"/>
      <c r="AE844" s="225"/>
      <c r="AF844" s="225"/>
      <c r="AG844" s="220"/>
      <c r="AH844" s="220"/>
      <c r="AI844" s="220"/>
      <c r="AJ844" s="220"/>
      <c r="AK844" s="220"/>
      <c r="AL844" s="220"/>
      <c r="AM844" s="220"/>
      <c r="AN844" s="220"/>
      <c r="AO844" s="220"/>
      <c r="AP844" s="220"/>
      <c r="AQ844" s="224"/>
      <c r="AR844" s="224"/>
      <c r="AS844" s="224"/>
      <c r="AT844" s="224"/>
      <c r="AU844" s="224"/>
      <c r="AV844" s="224"/>
      <c r="AW844" s="224"/>
      <c r="AX844" s="224"/>
      <c r="AY844" s="224"/>
      <c r="AZ844" s="284"/>
      <c r="BA844" s="284"/>
      <c r="BB844" s="284"/>
      <c r="BC844" s="284"/>
      <c r="BD844" s="284"/>
      <c r="BE844" s="284"/>
      <c r="BF844" s="284"/>
      <c r="BG844" s="284"/>
      <c r="BH844" s="284"/>
      <c r="BI844" s="284"/>
      <c r="BJ844" s="284"/>
      <c r="BK844" s="284"/>
    </row>
    <row r="845" ht="14.25" customHeight="1">
      <c r="A845" s="219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5"/>
      <c r="AA845" s="225"/>
      <c r="AB845" s="225"/>
      <c r="AC845" s="225"/>
      <c r="AD845" s="225"/>
      <c r="AE845" s="225"/>
      <c r="AF845" s="225"/>
      <c r="AG845" s="220"/>
      <c r="AH845" s="220"/>
      <c r="AI845" s="220"/>
      <c r="AJ845" s="220"/>
      <c r="AK845" s="220"/>
      <c r="AL845" s="220"/>
      <c r="AM845" s="220"/>
      <c r="AN845" s="220"/>
      <c r="AO845" s="220"/>
      <c r="AP845" s="220"/>
      <c r="AQ845" s="224"/>
      <c r="AR845" s="224"/>
      <c r="AS845" s="224"/>
      <c r="AT845" s="224"/>
      <c r="AU845" s="224"/>
      <c r="AV845" s="224"/>
      <c r="AW845" s="224"/>
      <c r="AX845" s="224"/>
      <c r="AY845" s="224"/>
      <c r="AZ845" s="284"/>
      <c r="BA845" s="284"/>
      <c r="BB845" s="284"/>
      <c r="BC845" s="284"/>
      <c r="BD845" s="284"/>
      <c r="BE845" s="284"/>
      <c r="BF845" s="284"/>
      <c r="BG845" s="284"/>
      <c r="BH845" s="284"/>
      <c r="BI845" s="284"/>
      <c r="BJ845" s="284"/>
      <c r="BK845" s="284"/>
    </row>
    <row r="846" ht="14.25" customHeight="1">
      <c r="A846" s="219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5"/>
      <c r="AA846" s="225"/>
      <c r="AB846" s="225"/>
      <c r="AC846" s="225"/>
      <c r="AD846" s="225"/>
      <c r="AE846" s="225"/>
      <c r="AF846" s="225"/>
      <c r="AG846" s="220"/>
      <c r="AH846" s="220"/>
      <c r="AI846" s="220"/>
      <c r="AJ846" s="220"/>
      <c r="AK846" s="220"/>
      <c r="AL846" s="220"/>
      <c r="AM846" s="220"/>
      <c r="AN846" s="220"/>
      <c r="AO846" s="220"/>
      <c r="AP846" s="220"/>
      <c r="AQ846" s="224"/>
      <c r="AR846" s="224"/>
      <c r="AS846" s="224"/>
      <c r="AT846" s="224"/>
      <c r="AU846" s="224"/>
      <c r="AV846" s="224"/>
      <c r="AW846" s="224"/>
      <c r="AX846" s="224"/>
      <c r="AY846" s="224"/>
      <c r="AZ846" s="284"/>
      <c r="BA846" s="284"/>
      <c r="BB846" s="284"/>
      <c r="BC846" s="284"/>
      <c r="BD846" s="284"/>
      <c r="BE846" s="284"/>
      <c r="BF846" s="284"/>
      <c r="BG846" s="284"/>
      <c r="BH846" s="284"/>
      <c r="BI846" s="284"/>
      <c r="BJ846" s="284"/>
      <c r="BK846" s="284"/>
    </row>
    <row r="847" ht="14.25" customHeight="1">
      <c r="A847" s="219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5"/>
      <c r="AA847" s="225"/>
      <c r="AB847" s="225"/>
      <c r="AC847" s="225"/>
      <c r="AD847" s="225"/>
      <c r="AE847" s="225"/>
      <c r="AF847" s="225"/>
      <c r="AG847" s="220"/>
      <c r="AH847" s="220"/>
      <c r="AI847" s="220"/>
      <c r="AJ847" s="220"/>
      <c r="AK847" s="220"/>
      <c r="AL847" s="220"/>
      <c r="AM847" s="220"/>
      <c r="AN847" s="220"/>
      <c r="AO847" s="220"/>
      <c r="AP847" s="220"/>
      <c r="AQ847" s="224"/>
      <c r="AR847" s="224"/>
      <c r="AS847" s="224"/>
      <c r="AT847" s="224"/>
      <c r="AU847" s="224"/>
      <c r="AV847" s="224"/>
      <c r="AW847" s="224"/>
      <c r="AX847" s="224"/>
      <c r="AY847" s="224"/>
      <c r="AZ847" s="284"/>
      <c r="BA847" s="284"/>
      <c r="BB847" s="284"/>
      <c r="BC847" s="284"/>
      <c r="BD847" s="284"/>
      <c r="BE847" s="284"/>
      <c r="BF847" s="284"/>
      <c r="BG847" s="284"/>
      <c r="BH847" s="284"/>
      <c r="BI847" s="284"/>
      <c r="BJ847" s="284"/>
      <c r="BK847" s="284"/>
    </row>
    <row r="848" ht="14.25" customHeight="1">
      <c r="A848" s="219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5"/>
      <c r="AA848" s="225"/>
      <c r="AB848" s="225"/>
      <c r="AC848" s="225"/>
      <c r="AD848" s="225"/>
      <c r="AE848" s="225"/>
      <c r="AF848" s="225"/>
      <c r="AG848" s="220"/>
      <c r="AH848" s="220"/>
      <c r="AI848" s="220"/>
      <c r="AJ848" s="220"/>
      <c r="AK848" s="220"/>
      <c r="AL848" s="220"/>
      <c r="AM848" s="220"/>
      <c r="AN848" s="220"/>
      <c r="AO848" s="220"/>
      <c r="AP848" s="220"/>
      <c r="AQ848" s="224"/>
      <c r="AR848" s="224"/>
      <c r="AS848" s="224"/>
      <c r="AT848" s="224"/>
      <c r="AU848" s="224"/>
      <c r="AV848" s="224"/>
      <c r="AW848" s="224"/>
      <c r="AX848" s="224"/>
      <c r="AY848" s="224"/>
      <c r="AZ848" s="284"/>
      <c r="BA848" s="284"/>
      <c r="BB848" s="284"/>
      <c r="BC848" s="284"/>
      <c r="BD848" s="284"/>
      <c r="BE848" s="284"/>
      <c r="BF848" s="284"/>
      <c r="BG848" s="284"/>
      <c r="BH848" s="284"/>
      <c r="BI848" s="284"/>
      <c r="BJ848" s="284"/>
      <c r="BK848" s="284"/>
    </row>
    <row r="849" ht="14.25" customHeight="1">
      <c r="A849" s="219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5"/>
      <c r="AA849" s="225"/>
      <c r="AB849" s="225"/>
      <c r="AC849" s="225"/>
      <c r="AD849" s="225"/>
      <c r="AE849" s="225"/>
      <c r="AF849" s="225"/>
      <c r="AG849" s="220"/>
      <c r="AH849" s="220"/>
      <c r="AI849" s="220"/>
      <c r="AJ849" s="220"/>
      <c r="AK849" s="220"/>
      <c r="AL849" s="220"/>
      <c r="AM849" s="220"/>
      <c r="AN849" s="220"/>
      <c r="AO849" s="220"/>
      <c r="AP849" s="220"/>
      <c r="AQ849" s="224"/>
      <c r="AR849" s="224"/>
      <c r="AS849" s="224"/>
      <c r="AT849" s="224"/>
      <c r="AU849" s="224"/>
      <c r="AV849" s="224"/>
      <c r="AW849" s="224"/>
      <c r="AX849" s="224"/>
      <c r="AY849" s="224"/>
      <c r="AZ849" s="284"/>
      <c r="BA849" s="284"/>
      <c r="BB849" s="284"/>
      <c r="BC849" s="284"/>
      <c r="BD849" s="284"/>
      <c r="BE849" s="284"/>
      <c r="BF849" s="284"/>
      <c r="BG849" s="284"/>
      <c r="BH849" s="284"/>
      <c r="BI849" s="284"/>
      <c r="BJ849" s="284"/>
      <c r="BK849" s="284"/>
    </row>
    <row r="850" ht="14.25" customHeight="1">
      <c r="A850" s="219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5"/>
      <c r="AA850" s="225"/>
      <c r="AB850" s="225"/>
      <c r="AC850" s="225"/>
      <c r="AD850" s="225"/>
      <c r="AE850" s="225"/>
      <c r="AF850" s="225"/>
      <c r="AG850" s="220"/>
      <c r="AH850" s="220"/>
      <c r="AI850" s="220"/>
      <c r="AJ850" s="220"/>
      <c r="AK850" s="220"/>
      <c r="AL850" s="220"/>
      <c r="AM850" s="220"/>
      <c r="AN850" s="220"/>
      <c r="AO850" s="220"/>
      <c r="AP850" s="220"/>
      <c r="AQ850" s="224"/>
      <c r="AR850" s="224"/>
      <c r="AS850" s="224"/>
      <c r="AT850" s="224"/>
      <c r="AU850" s="224"/>
      <c r="AV850" s="224"/>
      <c r="AW850" s="224"/>
      <c r="AX850" s="224"/>
      <c r="AY850" s="224"/>
      <c r="AZ850" s="284"/>
      <c r="BA850" s="284"/>
      <c r="BB850" s="284"/>
      <c r="BC850" s="284"/>
      <c r="BD850" s="284"/>
      <c r="BE850" s="284"/>
      <c r="BF850" s="284"/>
      <c r="BG850" s="284"/>
      <c r="BH850" s="284"/>
      <c r="BI850" s="284"/>
      <c r="BJ850" s="284"/>
      <c r="BK850" s="284"/>
    </row>
    <row r="851" ht="14.25" customHeight="1">
      <c r="A851" s="219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5"/>
      <c r="AA851" s="225"/>
      <c r="AB851" s="225"/>
      <c r="AC851" s="225"/>
      <c r="AD851" s="225"/>
      <c r="AE851" s="225"/>
      <c r="AF851" s="225"/>
      <c r="AG851" s="220"/>
      <c r="AH851" s="220"/>
      <c r="AI851" s="220"/>
      <c r="AJ851" s="220"/>
      <c r="AK851" s="220"/>
      <c r="AL851" s="220"/>
      <c r="AM851" s="220"/>
      <c r="AN851" s="220"/>
      <c r="AO851" s="220"/>
      <c r="AP851" s="220"/>
      <c r="AQ851" s="224"/>
      <c r="AR851" s="224"/>
      <c r="AS851" s="224"/>
      <c r="AT851" s="224"/>
      <c r="AU851" s="224"/>
      <c r="AV851" s="224"/>
      <c r="AW851" s="224"/>
      <c r="AX851" s="224"/>
      <c r="AY851" s="224"/>
      <c r="AZ851" s="284"/>
      <c r="BA851" s="284"/>
      <c r="BB851" s="284"/>
      <c r="BC851" s="284"/>
      <c r="BD851" s="284"/>
      <c r="BE851" s="284"/>
      <c r="BF851" s="284"/>
      <c r="BG851" s="284"/>
      <c r="BH851" s="284"/>
      <c r="BI851" s="284"/>
      <c r="BJ851" s="284"/>
      <c r="BK851" s="284"/>
    </row>
    <row r="852" ht="14.25" customHeight="1">
      <c r="A852" s="219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5"/>
      <c r="AA852" s="225"/>
      <c r="AB852" s="225"/>
      <c r="AC852" s="225"/>
      <c r="AD852" s="225"/>
      <c r="AE852" s="225"/>
      <c r="AF852" s="225"/>
      <c r="AG852" s="220"/>
      <c r="AH852" s="220"/>
      <c r="AI852" s="220"/>
      <c r="AJ852" s="220"/>
      <c r="AK852" s="220"/>
      <c r="AL852" s="220"/>
      <c r="AM852" s="220"/>
      <c r="AN852" s="220"/>
      <c r="AO852" s="220"/>
      <c r="AP852" s="220"/>
      <c r="AQ852" s="224"/>
      <c r="AR852" s="224"/>
      <c r="AS852" s="224"/>
      <c r="AT852" s="224"/>
      <c r="AU852" s="224"/>
      <c r="AV852" s="224"/>
      <c r="AW852" s="224"/>
      <c r="AX852" s="224"/>
      <c r="AY852" s="224"/>
      <c r="AZ852" s="284"/>
      <c r="BA852" s="284"/>
      <c r="BB852" s="284"/>
      <c r="BC852" s="284"/>
      <c r="BD852" s="284"/>
      <c r="BE852" s="284"/>
      <c r="BF852" s="284"/>
      <c r="BG852" s="284"/>
      <c r="BH852" s="284"/>
      <c r="BI852" s="284"/>
      <c r="BJ852" s="284"/>
      <c r="BK852" s="284"/>
    </row>
    <row r="853" ht="14.25" customHeight="1">
      <c r="A853" s="219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5"/>
      <c r="AA853" s="225"/>
      <c r="AB853" s="225"/>
      <c r="AC853" s="225"/>
      <c r="AD853" s="225"/>
      <c r="AE853" s="225"/>
      <c r="AF853" s="225"/>
      <c r="AG853" s="220"/>
      <c r="AH853" s="220"/>
      <c r="AI853" s="220"/>
      <c r="AJ853" s="220"/>
      <c r="AK853" s="220"/>
      <c r="AL853" s="220"/>
      <c r="AM853" s="220"/>
      <c r="AN853" s="220"/>
      <c r="AO853" s="220"/>
      <c r="AP853" s="220"/>
      <c r="AQ853" s="224"/>
      <c r="AR853" s="224"/>
      <c r="AS853" s="224"/>
      <c r="AT853" s="224"/>
      <c r="AU853" s="224"/>
      <c r="AV853" s="224"/>
      <c r="AW853" s="224"/>
      <c r="AX853" s="224"/>
      <c r="AY853" s="224"/>
      <c r="AZ853" s="284"/>
      <c r="BA853" s="284"/>
      <c r="BB853" s="284"/>
      <c r="BC853" s="284"/>
      <c r="BD853" s="284"/>
      <c r="BE853" s="284"/>
      <c r="BF853" s="284"/>
      <c r="BG853" s="284"/>
      <c r="BH853" s="284"/>
      <c r="BI853" s="284"/>
      <c r="BJ853" s="284"/>
      <c r="BK853" s="284"/>
    </row>
    <row r="854" ht="14.25" customHeight="1">
      <c r="A854" s="219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5"/>
      <c r="AA854" s="225"/>
      <c r="AB854" s="225"/>
      <c r="AC854" s="225"/>
      <c r="AD854" s="225"/>
      <c r="AE854" s="225"/>
      <c r="AF854" s="225"/>
      <c r="AG854" s="220"/>
      <c r="AH854" s="220"/>
      <c r="AI854" s="220"/>
      <c r="AJ854" s="220"/>
      <c r="AK854" s="220"/>
      <c r="AL854" s="220"/>
      <c r="AM854" s="220"/>
      <c r="AN854" s="220"/>
      <c r="AO854" s="220"/>
      <c r="AP854" s="220"/>
      <c r="AQ854" s="224"/>
      <c r="AR854" s="224"/>
      <c r="AS854" s="224"/>
      <c r="AT854" s="224"/>
      <c r="AU854" s="224"/>
      <c r="AV854" s="224"/>
      <c r="AW854" s="224"/>
      <c r="AX854" s="224"/>
      <c r="AY854" s="224"/>
      <c r="AZ854" s="284"/>
      <c r="BA854" s="284"/>
      <c r="BB854" s="284"/>
      <c r="BC854" s="284"/>
      <c r="BD854" s="284"/>
      <c r="BE854" s="284"/>
      <c r="BF854" s="284"/>
      <c r="BG854" s="284"/>
      <c r="BH854" s="284"/>
      <c r="BI854" s="284"/>
      <c r="BJ854" s="284"/>
      <c r="BK854" s="284"/>
    </row>
    <row r="855" ht="14.25" customHeight="1">
      <c r="A855" s="219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5"/>
      <c r="AA855" s="225"/>
      <c r="AB855" s="225"/>
      <c r="AC855" s="225"/>
      <c r="AD855" s="225"/>
      <c r="AE855" s="225"/>
      <c r="AF855" s="225"/>
      <c r="AG855" s="220"/>
      <c r="AH855" s="220"/>
      <c r="AI855" s="220"/>
      <c r="AJ855" s="220"/>
      <c r="AK855" s="220"/>
      <c r="AL855" s="220"/>
      <c r="AM855" s="220"/>
      <c r="AN855" s="220"/>
      <c r="AO855" s="220"/>
      <c r="AP855" s="220"/>
      <c r="AQ855" s="224"/>
      <c r="AR855" s="224"/>
      <c r="AS855" s="224"/>
      <c r="AT855" s="224"/>
      <c r="AU855" s="224"/>
      <c r="AV855" s="224"/>
      <c r="AW855" s="224"/>
      <c r="AX855" s="224"/>
      <c r="AY855" s="224"/>
      <c r="AZ855" s="284"/>
      <c r="BA855" s="284"/>
      <c r="BB855" s="284"/>
      <c r="BC855" s="284"/>
      <c r="BD855" s="284"/>
      <c r="BE855" s="284"/>
      <c r="BF855" s="284"/>
      <c r="BG855" s="284"/>
      <c r="BH855" s="284"/>
      <c r="BI855" s="284"/>
      <c r="BJ855" s="284"/>
      <c r="BK855" s="284"/>
    </row>
    <row r="856" ht="14.25" customHeight="1">
      <c r="A856" s="219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5"/>
      <c r="AA856" s="225"/>
      <c r="AB856" s="225"/>
      <c r="AC856" s="225"/>
      <c r="AD856" s="225"/>
      <c r="AE856" s="225"/>
      <c r="AF856" s="225"/>
      <c r="AG856" s="220"/>
      <c r="AH856" s="220"/>
      <c r="AI856" s="220"/>
      <c r="AJ856" s="220"/>
      <c r="AK856" s="220"/>
      <c r="AL856" s="220"/>
      <c r="AM856" s="220"/>
      <c r="AN856" s="220"/>
      <c r="AO856" s="220"/>
      <c r="AP856" s="220"/>
      <c r="AQ856" s="224"/>
      <c r="AR856" s="224"/>
      <c r="AS856" s="224"/>
      <c r="AT856" s="224"/>
      <c r="AU856" s="224"/>
      <c r="AV856" s="224"/>
      <c r="AW856" s="224"/>
      <c r="AX856" s="224"/>
      <c r="AY856" s="224"/>
      <c r="AZ856" s="284"/>
      <c r="BA856" s="284"/>
      <c r="BB856" s="284"/>
      <c r="BC856" s="284"/>
      <c r="BD856" s="284"/>
      <c r="BE856" s="284"/>
      <c r="BF856" s="284"/>
      <c r="BG856" s="284"/>
      <c r="BH856" s="284"/>
      <c r="BI856" s="284"/>
      <c r="BJ856" s="284"/>
      <c r="BK856" s="284"/>
    </row>
    <row r="857" ht="14.25" customHeight="1">
      <c r="A857" s="219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5"/>
      <c r="AA857" s="225"/>
      <c r="AB857" s="225"/>
      <c r="AC857" s="225"/>
      <c r="AD857" s="225"/>
      <c r="AE857" s="225"/>
      <c r="AF857" s="225"/>
      <c r="AG857" s="220"/>
      <c r="AH857" s="220"/>
      <c r="AI857" s="220"/>
      <c r="AJ857" s="220"/>
      <c r="AK857" s="220"/>
      <c r="AL857" s="220"/>
      <c r="AM857" s="220"/>
      <c r="AN857" s="220"/>
      <c r="AO857" s="220"/>
      <c r="AP857" s="220"/>
      <c r="AQ857" s="224"/>
      <c r="AR857" s="224"/>
      <c r="AS857" s="224"/>
      <c r="AT857" s="224"/>
      <c r="AU857" s="224"/>
      <c r="AV857" s="224"/>
      <c r="AW857" s="224"/>
      <c r="AX857" s="224"/>
      <c r="AY857" s="224"/>
      <c r="AZ857" s="284"/>
      <c r="BA857" s="284"/>
      <c r="BB857" s="284"/>
      <c r="BC857" s="284"/>
      <c r="BD857" s="284"/>
      <c r="BE857" s="284"/>
      <c r="BF857" s="284"/>
      <c r="BG857" s="284"/>
      <c r="BH857" s="284"/>
      <c r="BI857" s="284"/>
      <c r="BJ857" s="284"/>
      <c r="BK857" s="284"/>
    </row>
    <row r="858" ht="14.25" customHeight="1">
      <c r="A858" s="219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5"/>
      <c r="AA858" s="225"/>
      <c r="AB858" s="225"/>
      <c r="AC858" s="225"/>
      <c r="AD858" s="225"/>
      <c r="AE858" s="225"/>
      <c r="AF858" s="225"/>
      <c r="AG858" s="220"/>
      <c r="AH858" s="220"/>
      <c r="AI858" s="220"/>
      <c r="AJ858" s="220"/>
      <c r="AK858" s="220"/>
      <c r="AL858" s="220"/>
      <c r="AM858" s="220"/>
      <c r="AN858" s="220"/>
      <c r="AO858" s="220"/>
      <c r="AP858" s="220"/>
      <c r="AQ858" s="224"/>
      <c r="AR858" s="224"/>
      <c r="AS858" s="224"/>
      <c r="AT858" s="224"/>
      <c r="AU858" s="224"/>
      <c r="AV858" s="224"/>
      <c r="AW858" s="224"/>
      <c r="AX858" s="224"/>
      <c r="AY858" s="224"/>
      <c r="AZ858" s="284"/>
      <c r="BA858" s="284"/>
      <c r="BB858" s="284"/>
      <c r="BC858" s="284"/>
      <c r="BD858" s="284"/>
      <c r="BE858" s="284"/>
      <c r="BF858" s="284"/>
      <c r="BG858" s="284"/>
      <c r="BH858" s="284"/>
      <c r="BI858" s="284"/>
      <c r="BJ858" s="284"/>
      <c r="BK858" s="284"/>
    </row>
    <row r="859" ht="14.25" customHeight="1">
      <c r="A859" s="219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5"/>
      <c r="AA859" s="225"/>
      <c r="AB859" s="225"/>
      <c r="AC859" s="225"/>
      <c r="AD859" s="225"/>
      <c r="AE859" s="225"/>
      <c r="AF859" s="225"/>
      <c r="AG859" s="220"/>
      <c r="AH859" s="220"/>
      <c r="AI859" s="220"/>
      <c r="AJ859" s="220"/>
      <c r="AK859" s="220"/>
      <c r="AL859" s="220"/>
      <c r="AM859" s="220"/>
      <c r="AN859" s="220"/>
      <c r="AO859" s="220"/>
      <c r="AP859" s="220"/>
      <c r="AQ859" s="224"/>
      <c r="AR859" s="224"/>
      <c r="AS859" s="224"/>
      <c r="AT859" s="224"/>
      <c r="AU859" s="224"/>
      <c r="AV859" s="224"/>
      <c r="AW859" s="224"/>
      <c r="AX859" s="224"/>
      <c r="AY859" s="224"/>
      <c r="AZ859" s="284"/>
      <c r="BA859" s="284"/>
      <c r="BB859" s="284"/>
      <c r="BC859" s="284"/>
      <c r="BD859" s="284"/>
      <c r="BE859" s="284"/>
      <c r="BF859" s="284"/>
      <c r="BG859" s="284"/>
      <c r="BH859" s="284"/>
      <c r="BI859" s="284"/>
      <c r="BJ859" s="284"/>
      <c r="BK859" s="284"/>
    </row>
    <row r="860" ht="14.25" customHeight="1">
      <c r="A860" s="219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5"/>
      <c r="AA860" s="225"/>
      <c r="AB860" s="225"/>
      <c r="AC860" s="225"/>
      <c r="AD860" s="225"/>
      <c r="AE860" s="225"/>
      <c r="AF860" s="225"/>
      <c r="AG860" s="220"/>
      <c r="AH860" s="220"/>
      <c r="AI860" s="220"/>
      <c r="AJ860" s="220"/>
      <c r="AK860" s="220"/>
      <c r="AL860" s="220"/>
      <c r="AM860" s="220"/>
      <c r="AN860" s="220"/>
      <c r="AO860" s="220"/>
      <c r="AP860" s="220"/>
      <c r="AQ860" s="224"/>
      <c r="AR860" s="224"/>
      <c r="AS860" s="224"/>
      <c r="AT860" s="224"/>
      <c r="AU860" s="224"/>
      <c r="AV860" s="224"/>
      <c r="AW860" s="224"/>
      <c r="AX860" s="224"/>
      <c r="AY860" s="224"/>
      <c r="AZ860" s="284"/>
      <c r="BA860" s="284"/>
      <c r="BB860" s="284"/>
      <c r="BC860" s="284"/>
      <c r="BD860" s="284"/>
      <c r="BE860" s="284"/>
      <c r="BF860" s="284"/>
      <c r="BG860" s="284"/>
      <c r="BH860" s="284"/>
      <c r="BI860" s="284"/>
      <c r="BJ860" s="284"/>
      <c r="BK860" s="284"/>
    </row>
    <row r="861" ht="14.25" customHeight="1">
      <c r="A861" s="219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5"/>
      <c r="AA861" s="225"/>
      <c r="AB861" s="225"/>
      <c r="AC861" s="225"/>
      <c r="AD861" s="225"/>
      <c r="AE861" s="225"/>
      <c r="AF861" s="225"/>
      <c r="AG861" s="220"/>
      <c r="AH861" s="220"/>
      <c r="AI861" s="220"/>
      <c r="AJ861" s="220"/>
      <c r="AK861" s="220"/>
      <c r="AL861" s="220"/>
      <c r="AM861" s="220"/>
      <c r="AN861" s="220"/>
      <c r="AO861" s="220"/>
      <c r="AP861" s="220"/>
      <c r="AQ861" s="224"/>
      <c r="AR861" s="224"/>
      <c r="AS861" s="224"/>
      <c r="AT861" s="224"/>
      <c r="AU861" s="224"/>
      <c r="AV861" s="224"/>
      <c r="AW861" s="224"/>
      <c r="AX861" s="224"/>
      <c r="AY861" s="224"/>
      <c r="AZ861" s="284"/>
      <c r="BA861" s="284"/>
      <c r="BB861" s="284"/>
      <c r="BC861" s="284"/>
      <c r="BD861" s="284"/>
      <c r="BE861" s="284"/>
      <c r="BF861" s="284"/>
      <c r="BG861" s="284"/>
      <c r="BH861" s="284"/>
      <c r="BI861" s="284"/>
      <c r="BJ861" s="284"/>
      <c r="BK861" s="284"/>
    </row>
    <row r="862" ht="14.25" customHeight="1">
      <c r="A862" s="219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5"/>
      <c r="AA862" s="225"/>
      <c r="AB862" s="225"/>
      <c r="AC862" s="225"/>
      <c r="AD862" s="225"/>
      <c r="AE862" s="225"/>
      <c r="AF862" s="225"/>
      <c r="AG862" s="220"/>
      <c r="AH862" s="220"/>
      <c r="AI862" s="220"/>
      <c r="AJ862" s="220"/>
      <c r="AK862" s="220"/>
      <c r="AL862" s="220"/>
      <c r="AM862" s="220"/>
      <c r="AN862" s="220"/>
      <c r="AO862" s="220"/>
      <c r="AP862" s="220"/>
      <c r="AQ862" s="224"/>
      <c r="AR862" s="224"/>
      <c r="AS862" s="224"/>
      <c r="AT862" s="224"/>
      <c r="AU862" s="224"/>
      <c r="AV862" s="224"/>
      <c r="AW862" s="224"/>
      <c r="AX862" s="224"/>
      <c r="AY862" s="224"/>
      <c r="AZ862" s="284"/>
      <c r="BA862" s="284"/>
      <c r="BB862" s="284"/>
      <c r="BC862" s="284"/>
      <c r="BD862" s="284"/>
      <c r="BE862" s="284"/>
      <c r="BF862" s="284"/>
      <c r="BG862" s="284"/>
      <c r="BH862" s="284"/>
      <c r="BI862" s="284"/>
      <c r="BJ862" s="284"/>
      <c r="BK862" s="284"/>
    </row>
    <row r="863" ht="14.25" customHeight="1">
      <c r="A863" s="219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5"/>
      <c r="AA863" s="225"/>
      <c r="AB863" s="225"/>
      <c r="AC863" s="225"/>
      <c r="AD863" s="225"/>
      <c r="AE863" s="225"/>
      <c r="AF863" s="225"/>
      <c r="AG863" s="220"/>
      <c r="AH863" s="220"/>
      <c r="AI863" s="220"/>
      <c r="AJ863" s="220"/>
      <c r="AK863" s="220"/>
      <c r="AL863" s="220"/>
      <c r="AM863" s="220"/>
      <c r="AN863" s="220"/>
      <c r="AO863" s="220"/>
      <c r="AP863" s="220"/>
      <c r="AQ863" s="224"/>
      <c r="AR863" s="224"/>
      <c r="AS863" s="224"/>
      <c r="AT863" s="224"/>
      <c r="AU863" s="224"/>
      <c r="AV863" s="224"/>
      <c r="AW863" s="224"/>
      <c r="AX863" s="224"/>
      <c r="AY863" s="224"/>
      <c r="AZ863" s="284"/>
      <c r="BA863" s="284"/>
      <c r="BB863" s="284"/>
      <c r="BC863" s="284"/>
      <c r="BD863" s="284"/>
      <c r="BE863" s="284"/>
      <c r="BF863" s="284"/>
      <c r="BG863" s="284"/>
      <c r="BH863" s="284"/>
      <c r="BI863" s="284"/>
      <c r="BJ863" s="284"/>
      <c r="BK863" s="284"/>
    </row>
    <row r="864" ht="14.25" customHeight="1">
      <c r="A864" s="219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5"/>
      <c r="AA864" s="225"/>
      <c r="AB864" s="225"/>
      <c r="AC864" s="225"/>
      <c r="AD864" s="225"/>
      <c r="AE864" s="225"/>
      <c r="AF864" s="225"/>
      <c r="AG864" s="220"/>
      <c r="AH864" s="220"/>
      <c r="AI864" s="220"/>
      <c r="AJ864" s="220"/>
      <c r="AK864" s="220"/>
      <c r="AL864" s="220"/>
      <c r="AM864" s="220"/>
      <c r="AN864" s="220"/>
      <c r="AO864" s="220"/>
      <c r="AP864" s="220"/>
      <c r="AQ864" s="224"/>
      <c r="AR864" s="224"/>
      <c r="AS864" s="224"/>
      <c r="AT864" s="224"/>
      <c r="AU864" s="224"/>
      <c r="AV864" s="224"/>
      <c r="AW864" s="224"/>
      <c r="AX864" s="224"/>
      <c r="AY864" s="224"/>
      <c r="AZ864" s="284"/>
      <c r="BA864" s="284"/>
      <c r="BB864" s="284"/>
      <c r="BC864" s="284"/>
      <c r="BD864" s="284"/>
      <c r="BE864" s="284"/>
      <c r="BF864" s="284"/>
      <c r="BG864" s="284"/>
      <c r="BH864" s="284"/>
      <c r="BI864" s="284"/>
      <c r="BJ864" s="284"/>
      <c r="BK864" s="284"/>
    </row>
    <row r="865" ht="14.25" customHeight="1">
      <c r="A865" s="219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5"/>
      <c r="AA865" s="225"/>
      <c r="AB865" s="225"/>
      <c r="AC865" s="225"/>
      <c r="AD865" s="225"/>
      <c r="AE865" s="225"/>
      <c r="AF865" s="225"/>
      <c r="AG865" s="220"/>
      <c r="AH865" s="220"/>
      <c r="AI865" s="220"/>
      <c r="AJ865" s="220"/>
      <c r="AK865" s="220"/>
      <c r="AL865" s="220"/>
      <c r="AM865" s="220"/>
      <c r="AN865" s="220"/>
      <c r="AO865" s="220"/>
      <c r="AP865" s="220"/>
      <c r="AQ865" s="224"/>
      <c r="AR865" s="224"/>
      <c r="AS865" s="224"/>
      <c r="AT865" s="224"/>
      <c r="AU865" s="224"/>
      <c r="AV865" s="224"/>
      <c r="AW865" s="224"/>
      <c r="AX865" s="224"/>
      <c r="AY865" s="224"/>
      <c r="AZ865" s="284"/>
      <c r="BA865" s="284"/>
      <c r="BB865" s="284"/>
      <c r="BC865" s="284"/>
      <c r="BD865" s="284"/>
      <c r="BE865" s="284"/>
      <c r="BF865" s="284"/>
      <c r="BG865" s="284"/>
      <c r="BH865" s="284"/>
      <c r="BI865" s="284"/>
      <c r="BJ865" s="284"/>
      <c r="BK865" s="284"/>
    </row>
    <row r="866" ht="14.25" customHeight="1">
      <c r="A866" s="219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5"/>
      <c r="AA866" s="225"/>
      <c r="AB866" s="225"/>
      <c r="AC866" s="225"/>
      <c r="AD866" s="225"/>
      <c r="AE866" s="225"/>
      <c r="AF866" s="225"/>
      <c r="AG866" s="220"/>
      <c r="AH866" s="220"/>
      <c r="AI866" s="220"/>
      <c r="AJ866" s="220"/>
      <c r="AK866" s="220"/>
      <c r="AL866" s="220"/>
      <c r="AM866" s="220"/>
      <c r="AN866" s="220"/>
      <c r="AO866" s="220"/>
      <c r="AP866" s="220"/>
      <c r="AQ866" s="224"/>
      <c r="AR866" s="224"/>
      <c r="AS866" s="224"/>
      <c r="AT866" s="224"/>
      <c r="AU866" s="224"/>
      <c r="AV866" s="224"/>
      <c r="AW866" s="224"/>
      <c r="AX866" s="224"/>
      <c r="AY866" s="224"/>
      <c r="AZ866" s="284"/>
      <c r="BA866" s="284"/>
      <c r="BB866" s="284"/>
      <c r="BC866" s="284"/>
      <c r="BD866" s="284"/>
      <c r="BE866" s="284"/>
      <c r="BF866" s="284"/>
      <c r="BG866" s="284"/>
      <c r="BH866" s="284"/>
      <c r="BI866" s="284"/>
      <c r="BJ866" s="284"/>
      <c r="BK866" s="284"/>
    </row>
    <row r="867" ht="14.25" customHeight="1">
      <c r="A867" s="219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5"/>
      <c r="AA867" s="225"/>
      <c r="AB867" s="225"/>
      <c r="AC867" s="225"/>
      <c r="AD867" s="225"/>
      <c r="AE867" s="225"/>
      <c r="AF867" s="225"/>
      <c r="AG867" s="220"/>
      <c r="AH867" s="220"/>
      <c r="AI867" s="220"/>
      <c r="AJ867" s="220"/>
      <c r="AK867" s="220"/>
      <c r="AL867" s="220"/>
      <c r="AM867" s="220"/>
      <c r="AN867" s="220"/>
      <c r="AO867" s="220"/>
      <c r="AP867" s="220"/>
      <c r="AQ867" s="224"/>
      <c r="AR867" s="224"/>
      <c r="AS867" s="224"/>
      <c r="AT867" s="224"/>
      <c r="AU867" s="224"/>
      <c r="AV867" s="224"/>
      <c r="AW867" s="224"/>
      <c r="AX867" s="224"/>
      <c r="AY867" s="224"/>
      <c r="AZ867" s="284"/>
      <c r="BA867" s="284"/>
      <c r="BB867" s="284"/>
      <c r="BC867" s="284"/>
      <c r="BD867" s="284"/>
      <c r="BE867" s="284"/>
      <c r="BF867" s="284"/>
      <c r="BG867" s="284"/>
      <c r="BH867" s="284"/>
      <c r="BI867" s="284"/>
      <c r="BJ867" s="284"/>
      <c r="BK867" s="284"/>
    </row>
    <row r="868" ht="14.25" customHeight="1">
      <c r="A868" s="219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5"/>
      <c r="AA868" s="225"/>
      <c r="AB868" s="225"/>
      <c r="AC868" s="225"/>
      <c r="AD868" s="225"/>
      <c r="AE868" s="225"/>
      <c r="AF868" s="225"/>
      <c r="AG868" s="220"/>
      <c r="AH868" s="220"/>
      <c r="AI868" s="220"/>
      <c r="AJ868" s="220"/>
      <c r="AK868" s="220"/>
      <c r="AL868" s="220"/>
      <c r="AM868" s="220"/>
      <c r="AN868" s="220"/>
      <c r="AO868" s="220"/>
      <c r="AP868" s="220"/>
      <c r="AQ868" s="224"/>
      <c r="AR868" s="224"/>
      <c r="AS868" s="224"/>
      <c r="AT868" s="224"/>
      <c r="AU868" s="224"/>
      <c r="AV868" s="224"/>
      <c r="AW868" s="224"/>
      <c r="AX868" s="224"/>
      <c r="AY868" s="224"/>
      <c r="AZ868" s="284"/>
      <c r="BA868" s="284"/>
      <c r="BB868" s="284"/>
      <c r="BC868" s="284"/>
      <c r="BD868" s="284"/>
      <c r="BE868" s="284"/>
      <c r="BF868" s="284"/>
      <c r="BG868" s="284"/>
      <c r="BH868" s="284"/>
      <c r="BI868" s="284"/>
      <c r="BJ868" s="284"/>
      <c r="BK868" s="284"/>
    </row>
    <row r="869" ht="14.25" customHeight="1">
      <c r="A869" s="219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5"/>
      <c r="AA869" s="225"/>
      <c r="AB869" s="225"/>
      <c r="AC869" s="225"/>
      <c r="AD869" s="225"/>
      <c r="AE869" s="225"/>
      <c r="AF869" s="225"/>
      <c r="AG869" s="220"/>
      <c r="AH869" s="220"/>
      <c r="AI869" s="220"/>
      <c r="AJ869" s="220"/>
      <c r="AK869" s="220"/>
      <c r="AL869" s="220"/>
      <c r="AM869" s="220"/>
      <c r="AN869" s="220"/>
      <c r="AO869" s="220"/>
      <c r="AP869" s="220"/>
      <c r="AQ869" s="224"/>
      <c r="AR869" s="224"/>
      <c r="AS869" s="224"/>
      <c r="AT869" s="224"/>
      <c r="AU869" s="224"/>
      <c r="AV869" s="224"/>
      <c r="AW869" s="224"/>
      <c r="AX869" s="224"/>
      <c r="AY869" s="224"/>
      <c r="AZ869" s="284"/>
      <c r="BA869" s="284"/>
      <c r="BB869" s="284"/>
      <c r="BC869" s="284"/>
      <c r="BD869" s="284"/>
      <c r="BE869" s="284"/>
      <c r="BF869" s="284"/>
      <c r="BG869" s="284"/>
      <c r="BH869" s="284"/>
      <c r="BI869" s="284"/>
      <c r="BJ869" s="284"/>
      <c r="BK869" s="284"/>
    </row>
    <row r="870" ht="14.25" customHeight="1">
      <c r="A870" s="219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5"/>
      <c r="AA870" s="225"/>
      <c r="AB870" s="225"/>
      <c r="AC870" s="225"/>
      <c r="AD870" s="225"/>
      <c r="AE870" s="225"/>
      <c r="AF870" s="225"/>
      <c r="AG870" s="220"/>
      <c r="AH870" s="220"/>
      <c r="AI870" s="220"/>
      <c r="AJ870" s="220"/>
      <c r="AK870" s="220"/>
      <c r="AL870" s="220"/>
      <c r="AM870" s="220"/>
      <c r="AN870" s="220"/>
      <c r="AO870" s="220"/>
      <c r="AP870" s="220"/>
      <c r="AQ870" s="224"/>
      <c r="AR870" s="224"/>
      <c r="AS870" s="224"/>
      <c r="AT870" s="224"/>
      <c r="AU870" s="224"/>
      <c r="AV870" s="224"/>
      <c r="AW870" s="224"/>
      <c r="AX870" s="224"/>
      <c r="AY870" s="224"/>
      <c r="AZ870" s="284"/>
      <c r="BA870" s="284"/>
      <c r="BB870" s="284"/>
      <c r="BC870" s="284"/>
      <c r="BD870" s="284"/>
      <c r="BE870" s="284"/>
      <c r="BF870" s="284"/>
      <c r="BG870" s="284"/>
      <c r="BH870" s="284"/>
      <c r="BI870" s="284"/>
      <c r="BJ870" s="284"/>
      <c r="BK870" s="284"/>
    </row>
    <row r="871" ht="14.25" customHeight="1">
      <c r="A871" s="219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5"/>
      <c r="AA871" s="225"/>
      <c r="AB871" s="225"/>
      <c r="AC871" s="225"/>
      <c r="AD871" s="225"/>
      <c r="AE871" s="225"/>
      <c r="AF871" s="225"/>
      <c r="AG871" s="220"/>
      <c r="AH871" s="220"/>
      <c r="AI871" s="220"/>
      <c r="AJ871" s="220"/>
      <c r="AK871" s="220"/>
      <c r="AL871" s="220"/>
      <c r="AM871" s="220"/>
      <c r="AN871" s="220"/>
      <c r="AO871" s="220"/>
      <c r="AP871" s="220"/>
      <c r="AQ871" s="224"/>
      <c r="AR871" s="224"/>
      <c r="AS871" s="224"/>
      <c r="AT871" s="224"/>
      <c r="AU871" s="224"/>
      <c r="AV871" s="224"/>
      <c r="AW871" s="224"/>
      <c r="AX871" s="224"/>
      <c r="AY871" s="224"/>
      <c r="AZ871" s="284"/>
      <c r="BA871" s="284"/>
      <c r="BB871" s="284"/>
      <c r="BC871" s="284"/>
      <c r="BD871" s="284"/>
      <c r="BE871" s="284"/>
      <c r="BF871" s="284"/>
      <c r="BG871" s="284"/>
      <c r="BH871" s="284"/>
      <c r="BI871" s="284"/>
      <c r="BJ871" s="284"/>
      <c r="BK871" s="284"/>
    </row>
    <row r="872" ht="14.25" customHeight="1">
      <c r="A872" s="219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5"/>
      <c r="AA872" s="225"/>
      <c r="AB872" s="225"/>
      <c r="AC872" s="225"/>
      <c r="AD872" s="225"/>
      <c r="AE872" s="225"/>
      <c r="AF872" s="225"/>
      <c r="AG872" s="220"/>
      <c r="AH872" s="220"/>
      <c r="AI872" s="220"/>
      <c r="AJ872" s="220"/>
      <c r="AK872" s="220"/>
      <c r="AL872" s="220"/>
      <c r="AM872" s="220"/>
      <c r="AN872" s="220"/>
      <c r="AO872" s="220"/>
      <c r="AP872" s="220"/>
      <c r="AQ872" s="224"/>
      <c r="AR872" s="224"/>
      <c r="AS872" s="224"/>
      <c r="AT872" s="224"/>
      <c r="AU872" s="224"/>
      <c r="AV872" s="224"/>
      <c r="AW872" s="224"/>
      <c r="AX872" s="224"/>
      <c r="AY872" s="224"/>
      <c r="AZ872" s="284"/>
      <c r="BA872" s="284"/>
      <c r="BB872" s="284"/>
      <c r="BC872" s="284"/>
      <c r="BD872" s="284"/>
      <c r="BE872" s="284"/>
      <c r="BF872" s="284"/>
      <c r="BG872" s="284"/>
      <c r="BH872" s="284"/>
      <c r="BI872" s="284"/>
      <c r="BJ872" s="284"/>
      <c r="BK872" s="284"/>
    </row>
    <row r="873" ht="14.25" customHeight="1">
      <c r="A873" s="219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5"/>
      <c r="AA873" s="225"/>
      <c r="AB873" s="225"/>
      <c r="AC873" s="225"/>
      <c r="AD873" s="225"/>
      <c r="AE873" s="225"/>
      <c r="AF873" s="225"/>
      <c r="AG873" s="220"/>
      <c r="AH873" s="220"/>
      <c r="AI873" s="220"/>
      <c r="AJ873" s="220"/>
      <c r="AK873" s="220"/>
      <c r="AL873" s="220"/>
      <c r="AM873" s="220"/>
      <c r="AN873" s="220"/>
      <c r="AO873" s="220"/>
      <c r="AP873" s="220"/>
      <c r="AQ873" s="224"/>
      <c r="AR873" s="224"/>
      <c r="AS873" s="224"/>
      <c r="AT873" s="224"/>
      <c r="AU873" s="224"/>
      <c r="AV873" s="224"/>
      <c r="AW873" s="224"/>
      <c r="AX873" s="224"/>
      <c r="AY873" s="224"/>
      <c r="AZ873" s="284"/>
      <c r="BA873" s="284"/>
      <c r="BB873" s="284"/>
      <c r="BC873" s="284"/>
      <c r="BD873" s="284"/>
      <c r="BE873" s="284"/>
      <c r="BF873" s="284"/>
      <c r="BG873" s="284"/>
      <c r="BH873" s="284"/>
      <c r="BI873" s="284"/>
      <c r="BJ873" s="284"/>
      <c r="BK873" s="284"/>
    </row>
    <row r="874" ht="14.25" customHeight="1">
      <c r="A874" s="219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5"/>
      <c r="AA874" s="225"/>
      <c r="AB874" s="225"/>
      <c r="AC874" s="225"/>
      <c r="AD874" s="225"/>
      <c r="AE874" s="225"/>
      <c r="AF874" s="225"/>
      <c r="AG874" s="220"/>
      <c r="AH874" s="220"/>
      <c r="AI874" s="220"/>
      <c r="AJ874" s="220"/>
      <c r="AK874" s="220"/>
      <c r="AL874" s="220"/>
      <c r="AM874" s="220"/>
      <c r="AN874" s="220"/>
      <c r="AO874" s="220"/>
      <c r="AP874" s="220"/>
      <c r="AQ874" s="224"/>
      <c r="AR874" s="224"/>
      <c r="AS874" s="224"/>
      <c r="AT874" s="224"/>
      <c r="AU874" s="224"/>
      <c r="AV874" s="224"/>
      <c r="AW874" s="224"/>
      <c r="AX874" s="224"/>
      <c r="AY874" s="224"/>
      <c r="AZ874" s="284"/>
      <c r="BA874" s="284"/>
      <c r="BB874" s="284"/>
      <c r="BC874" s="284"/>
      <c r="BD874" s="284"/>
      <c r="BE874" s="284"/>
      <c r="BF874" s="284"/>
      <c r="BG874" s="284"/>
      <c r="BH874" s="284"/>
      <c r="BI874" s="284"/>
      <c r="BJ874" s="284"/>
      <c r="BK874" s="284"/>
    </row>
    <row r="875" ht="14.25" customHeight="1">
      <c r="A875" s="219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5"/>
      <c r="AA875" s="225"/>
      <c r="AB875" s="225"/>
      <c r="AC875" s="225"/>
      <c r="AD875" s="225"/>
      <c r="AE875" s="225"/>
      <c r="AF875" s="225"/>
      <c r="AG875" s="220"/>
      <c r="AH875" s="220"/>
      <c r="AI875" s="220"/>
      <c r="AJ875" s="220"/>
      <c r="AK875" s="220"/>
      <c r="AL875" s="220"/>
      <c r="AM875" s="220"/>
      <c r="AN875" s="220"/>
      <c r="AO875" s="220"/>
      <c r="AP875" s="220"/>
      <c r="AQ875" s="224"/>
      <c r="AR875" s="224"/>
      <c r="AS875" s="224"/>
      <c r="AT875" s="224"/>
      <c r="AU875" s="224"/>
      <c r="AV875" s="224"/>
      <c r="AW875" s="224"/>
      <c r="AX875" s="224"/>
      <c r="AY875" s="224"/>
      <c r="AZ875" s="284"/>
      <c r="BA875" s="284"/>
      <c r="BB875" s="284"/>
      <c r="BC875" s="284"/>
      <c r="BD875" s="284"/>
      <c r="BE875" s="284"/>
      <c r="BF875" s="284"/>
      <c r="BG875" s="284"/>
      <c r="BH875" s="284"/>
      <c r="BI875" s="284"/>
      <c r="BJ875" s="284"/>
      <c r="BK875" s="284"/>
    </row>
    <row r="876" ht="14.25" customHeight="1">
      <c r="A876" s="219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5"/>
      <c r="AA876" s="225"/>
      <c r="AB876" s="225"/>
      <c r="AC876" s="225"/>
      <c r="AD876" s="225"/>
      <c r="AE876" s="225"/>
      <c r="AF876" s="225"/>
      <c r="AG876" s="220"/>
      <c r="AH876" s="220"/>
      <c r="AI876" s="220"/>
      <c r="AJ876" s="220"/>
      <c r="AK876" s="220"/>
      <c r="AL876" s="220"/>
      <c r="AM876" s="220"/>
      <c r="AN876" s="220"/>
      <c r="AO876" s="220"/>
      <c r="AP876" s="220"/>
      <c r="AQ876" s="224"/>
      <c r="AR876" s="224"/>
      <c r="AS876" s="224"/>
      <c r="AT876" s="224"/>
      <c r="AU876" s="224"/>
      <c r="AV876" s="224"/>
      <c r="AW876" s="224"/>
      <c r="AX876" s="224"/>
      <c r="AY876" s="224"/>
      <c r="AZ876" s="284"/>
      <c r="BA876" s="284"/>
      <c r="BB876" s="284"/>
      <c r="BC876" s="284"/>
      <c r="BD876" s="284"/>
      <c r="BE876" s="284"/>
      <c r="BF876" s="284"/>
      <c r="BG876" s="284"/>
      <c r="BH876" s="284"/>
      <c r="BI876" s="284"/>
      <c r="BJ876" s="284"/>
      <c r="BK876" s="284"/>
    </row>
    <row r="877" ht="14.25" customHeight="1">
      <c r="A877" s="219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5"/>
      <c r="AA877" s="225"/>
      <c r="AB877" s="225"/>
      <c r="AC877" s="225"/>
      <c r="AD877" s="225"/>
      <c r="AE877" s="225"/>
      <c r="AF877" s="225"/>
      <c r="AG877" s="220"/>
      <c r="AH877" s="220"/>
      <c r="AI877" s="220"/>
      <c r="AJ877" s="220"/>
      <c r="AK877" s="220"/>
      <c r="AL877" s="220"/>
      <c r="AM877" s="220"/>
      <c r="AN877" s="220"/>
      <c r="AO877" s="220"/>
      <c r="AP877" s="220"/>
      <c r="AQ877" s="224"/>
      <c r="AR877" s="224"/>
      <c r="AS877" s="224"/>
      <c r="AT877" s="224"/>
      <c r="AU877" s="224"/>
      <c r="AV877" s="224"/>
      <c r="AW877" s="224"/>
      <c r="AX877" s="224"/>
      <c r="AY877" s="224"/>
      <c r="AZ877" s="284"/>
      <c r="BA877" s="284"/>
      <c r="BB877" s="284"/>
      <c r="BC877" s="284"/>
      <c r="BD877" s="284"/>
      <c r="BE877" s="284"/>
      <c r="BF877" s="284"/>
      <c r="BG877" s="284"/>
      <c r="BH877" s="284"/>
      <c r="BI877" s="284"/>
      <c r="BJ877" s="284"/>
      <c r="BK877" s="284"/>
    </row>
    <row r="878" ht="14.25" customHeight="1">
      <c r="A878" s="219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5"/>
      <c r="AA878" s="225"/>
      <c r="AB878" s="225"/>
      <c r="AC878" s="225"/>
      <c r="AD878" s="225"/>
      <c r="AE878" s="225"/>
      <c r="AF878" s="225"/>
      <c r="AG878" s="220"/>
      <c r="AH878" s="220"/>
      <c r="AI878" s="220"/>
      <c r="AJ878" s="220"/>
      <c r="AK878" s="220"/>
      <c r="AL878" s="220"/>
      <c r="AM878" s="220"/>
      <c r="AN878" s="220"/>
      <c r="AO878" s="220"/>
      <c r="AP878" s="220"/>
      <c r="AQ878" s="224"/>
      <c r="AR878" s="224"/>
      <c r="AS878" s="224"/>
      <c r="AT878" s="224"/>
      <c r="AU878" s="224"/>
      <c r="AV878" s="224"/>
      <c r="AW878" s="224"/>
      <c r="AX878" s="224"/>
      <c r="AY878" s="224"/>
      <c r="AZ878" s="284"/>
      <c r="BA878" s="284"/>
      <c r="BB878" s="284"/>
      <c r="BC878" s="284"/>
      <c r="BD878" s="284"/>
      <c r="BE878" s="284"/>
      <c r="BF878" s="284"/>
      <c r="BG878" s="284"/>
      <c r="BH878" s="284"/>
      <c r="BI878" s="284"/>
      <c r="BJ878" s="284"/>
      <c r="BK878" s="284"/>
    </row>
    <row r="879" ht="14.25" customHeight="1">
      <c r="A879" s="219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5"/>
      <c r="AA879" s="225"/>
      <c r="AB879" s="225"/>
      <c r="AC879" s="225"/>
      <c r="AD879" s="225"/>
      <c r="AE879" s="225"/>
      <c r="AF879" s="225"/>
      <c r="AG879" s="220"/>
      <c r="AH879" s="220"/>
      <c r="AI879" s="220"/>
      <c r="AJ879" s="220"/>
      <c r="AK879" s="220"/>
      <c r="AL879" s="220"/>
      <c r="AM879" s="220"/>
      <c r="AN879" s="220"/>
      <c r="AO879" s="220"/>
      <c r="AP879" s="220"/>
      <c r="AQ879" s="224"/>
      <c r="AR879" s="224"/>
      <c r="AS879" s="224"/>
      <c r="AT879" s="224"/>
      <c r="AU879" s="224"/>
      <c r="AV879" s="224"/>
      <c r="AW879" s="224"/>
      <c r="AX879" s="224"/>
      <c r="AY879" s="224"/>
      <c r="AZ879" s="284"/>
      <c r="BA879" s="284"/>
      <c r="BB879" s="284"/>
      <c r="BC879" s="284"/>
      <c r="BD879" s="284"/>
      <c r="BE879" s="284"/>
      <c r="BF879" s="284"/>
      <c r="BG879" s="284"/>
      <c r="BH879" s="284"/>
      <c r="BI879" s="284"/>
      <c r="BJ879" s="284"/>
      <c r="BK879" s="284"/>
    </row>
    <row r="880" ht="14.25" customHeight="1">
      <c r="A880" s="219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5"/>
      <c r="AA880" s="225"/>
      <c r="AB880" s="225"/>
      <c r="AC880" s="225"/>
      <c r="AD880" s="225"/>
      <c r="AE880" s="225"/>
      <c r="AF880" s="225"/>
      <c r="AG880" s="220"/>
      <c r="AH880" s="220"/>
      <c r="AI880" s="220"/>
      <c r="AJ880" s="220"/>
      <c r="AK880" s="220"/>
      <c r="AL880" s="220"/>
      <c r="AM880" s="220"/>
      <c r="AN880" s="220"/>
      <c r="AO880" s="220"/>
      <c r="AP880" s="220"/>
      <c r="AQ880" s="224"/>
      <c r="AR880" s="224"/>
      <c r="AS880" s="224"/>
      <c r="AT880" s="224"/>
      <c r="AU880" s="224"/>
      <c r="AV880" s="224"/>
      <c r="AW880" s="224"/>
      <c r="AX880" s="224"/>
      <c r="AY880" s="224"/>
      <c r="AZ880" s="284"/>
      <c r="BA880" s="284"/>
      <c r="BB880" s="284"/>
      <c r="BC880" s="284"/>
      <c r="BD880" s="284"/>
      <c r="BE880" s="284"/>
      <c r="BF880" s="284"/>
      <c r="BG880" s="284"/>
      <c r="BH880" s="284"/>
      <c r="BI880" s="284"/>
      <c r="BJ880" s="284"/>
      <c r="BK880" s="284"/>
    </row>
    <row r="881" ht="14.25" customHeight="1">
      <c r="A881" s="219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5"/>
      <c r="AA881" s="225"/>
      <c r="AB881" s="225"/>
      <c r="AC881" s="225"/>
      <c r="AD881" s="225"/>
      <c r="AE881" s="225"/>
      <c r="AF881" s="225"/>
      <c r="AG881" s="220"/>
      <c r="AH881" s="220"/>
      <c r="AI881" s="220"/>
      <c r="AJ881" s="220"/>
      <c r="AK881" s="220"/>
      <c r="AL881" s="220"/>
      <c r="AM881" s="220"/>
      <c r="AN881" s="220"/>
      <c r="AO881" s="220"/>
      <c r="AP881" s="220"/>
      <c r="AQ881" s="224"/>
      <c r="AR881" s="224"/>
      <c r="AS881" s="224"/>
      <c r="AT881" s="224"/>
      <c r="AU881" s="224"/>
      <c r="AV881" s="224"/>
      <c r="AW881" s="224"/>
      <c r="AX881" s="224"/>
      <c r="AY881" s="224"/>
      <c r="AZ881" s="284"/>
      <c r="BA881" s="284"/>
      <c r="BB881" s="284"/>
      <c r="BC881" s="284"/>
      <c r="BD881" s="284"/>
      <c r="BE881" s="284"/>
      <c r="BF881" s="284"/>
      <c r="BG881" s="284"/>
      <c r="BH881" s="284"/>
      <c r="BI881" s="284"/>
      <c r="BJ881" s="284"/>
      <c r="BK881" s="284"/>
    </row>
    <row r="882" ht="14.25" customHeight="1">
      <c r="A882" s="219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5"/>
      <c r="AA882" s="225"/>
      <c r="AB882" s="225"/>
      <c r="AC882" s="225"/>
      <c r="AD882" s="225"/>
      <c r="AE882" s="225"/>
      <c r="AF882" s="225"/>
      <c r="AG882" s="220"/>
      <c r="AH882" s="220"/>
      <c r="AI882" s="220"/>
      <c r="AJ882" s="220"/>
      <c r="AK882" s="220"/>
      <c r="AL882" s="220"/>
      <c r="AM882" s="220"/>
      <c r="AN882" s="220"/>
      <c r="AO882" s="220"/>
      <c r="AP882" s="220"/>
      <c r="AQ882" s="224"/>
      <c r="AR882" s="224"/>
      <c r="AS882" s="224"/>
      <c r="AT882" s="224"/>
      <c r="AU882" s="224"/>
      <c r="AV882" s="224"/>
      <c r="AW882" s="224"/>
      <c r="AX882" s="224"/>
      <c r="AY882" s="224"/>
      <c r="AZ882" s="284"/>
      <c r="BA882" s="284"/>
      <c r="BB882" s="284"/>
      <c r="BC882" s="284"/>
      <c r="BD882" s="284"/>
      <c r="BE882" s="284"/>
      <c r="BF882" s="284"/>
      <c r="BG882" s="284"/>
      <c r="BH882" s="284"/>
      <c r="BI882" s="284"/>
      <c r="BJ882" s="284"/>
      <c r="BK882" s="284"/>
    </row>
    <row r="883" ht="14.25" customHeight="1">
      <c r="A883" s="219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5"/>
      <c r="AA883" s="225"/>
      <c r="AB883" s="225"/>
      <c r="AC883" s="225"/>
      <c r="AD883" s="225"/>
      <c r="AE883" s="225"/>
      <c r="AF883" s="225"/>
      <c r="AG883" s="220"/>
      <c r="AH883" s="220"/>
      <c r="AI883" s="220"/>
      <c r="AJ883" s="220"/>
      <c r="AK883" s="220"/>
      <c r="AL883" s="220"/>
      <c r="AM883" s="220"/>
      <c r="AN883" s="220"/>
      <c r="AO883" s="220"/>
      <c r="AP883" s="220"/>
      <c r="AQ883" s="224"/>
      <c r="AR883" s="224"/>
      <c r="AS883" s="224"/>
      <c r="AT883" s="224"/>
      <c r="AU883" s="224"/>
      <c r="AV883" s="224"/>
      <c r="AW883" s="224"/>
      <c r="AX883" s="224"/>
      <c r="AY883" s="224"/>
      <c r="AZ883" s="284"/>
      <c r="BA883" s="284"/>
      <c r="BB883" s="284"/>
      <c r="BC883" s="284"/>
      <c r="BD883" s="284"/>
      <c r="BE883" s="284"/>
      <c r="BF883" s="284"/>
      <c r="BG883" s="284"/>
      <c r="BH883" s="284"/>
      <c r="BI883" s="284"/>
      <c r="BJ883" s="284"/>
      <c r="BK883" s="284"/>
    </row>
    <row r="884" ht="14.25" customHeight="1">
      <c r="A884" s="219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5"/>
      <c r="AA884" s="225"/>
      <c r="AB884" s="225"/>
      <c r="AC884" s="225"/>
      <c r="AD884" s="225"/>
      <c r="AE884" s="225"/>
      <c r="AF884" s="225"/>
      <c r="AG884" s="220"/>
      <c r="AH884" s="220"/>
      <c r="AI884" s="220"/>
      <c r="AJ884" s="220"/>
      <c r="AK884" s="220"/>
      <c r="AL884" s="220"/>
      <c r="AM884" s="220"/>
      <c r="AN884" s="220"/>
      <c r="AO884" s="220"/>
      <c r="AP884" s="220"/>
      <c r="AQ884" s="224"/>
      <c r="AR884" s="224"/>
      <c r="AS884" s="224"/>
      <c r="AT884" s="224"/>
      <c r="AU884" s="224"/>
      <c r="AV884" s="224"/>
      <c r="AW884" s="224"/>
      <c r="AX884" s="224"/>
      <c r="AY884" s="224"/>
      <c r="AZ884" s="284"/>
      <c r="BA884" s="284"/>
      <c r="BB884" s="284"/>
      <c r="BC884" s="284"/>
      <c r="BD884" s="284"/>
      <c r="BE884" s="284"/>
      <c r="BF884" s="284"/>
      <c r="BG884" s="284"/>
      <c r="BH884" s="284"/>
      <c r="BI884" s="284"/>
      <c r="BJ884" s="284"/>
      <c r="BK884" s="284"/>
    </row>
    <row r="885" ht="14.25" customHeight="1">
      <c r="A885" s="219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5"/>
      <c r="AA885" s="225"/>
      <c r="AB885" s="225"/>
      <c r="AC885" s="225"/>
      <c r="AD885" s="225"/>
      <c r="AE885" s="225"/>
      <c r="AF885" s="225"/>
      <c r="AG885" s="220"/>
      <c r="AH885" s="220"/>
      <c r="AI885" s="220"/>
      <c r="AJ885" s="220"/>
      <c r="AK885" s="220"/>
      <c r="AL885" s="220"/>
      <c r="AM885" s="220"/>
      <c r="AN885" s="220"/>
      <c r="AO885" s="220"/>
      <c r="AP885" s="220"/>
      <c r="AQ885" s="224"/>
      <c r="AR885" s="224"/>
      <c r="AS885" s="224"/>
      <c r="AT885" s="224"/>
      <c r="AU885" s="224"/>
      <c r="AV885" s="224"/>
      <c r="AW885" s="224"/>
      <c r="AX885" s="224"/>
      <c r="AY885" s="224"/>
      <c r="AZ885" s="284"/>
      <c r="BA885" s="284"/>
      <c r="BB885" s="284"/>
      <c r="BC885" s="284"/>
      <c r="BD885" s="284"/>
      <c r="BE885" s="284"/>
      <c r="BF885" s="284"/>
      <c r="BG885" s="284"/>
      <c r="BH885" s="284"/>
      <c r="BI885" s="284"/>
      <c r="BJ885" s="284"/>
      <c r="BK885" s="284"/>
    </row>
    <row r="886" ht="14.25" customHeight="1">
      <c r="A886" s="219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5"/>
      <c r="AA886" s="225"/>
      <c r="AB886" s="225"/>
      <c r="AC886" s="225"/>
      <c r="AD886" s="225"/>
      <c r="AE886" s="225"/>
      <c r="AF886" s="225"/>
      <c r="AG886" s="220"/>
      <c r="AH886" s="220"/>
      <c r="AI886" s="220"/>
      <c r="AJ886" s="220"/>
      <c r="AK886" s="220"/>
      <c r="AL886" s="220"/>
      <c r="AM886" s="220"/>
      <c r="AN886" s="220"/>
      <c r="AO886" s="220"/>
      <c r="AP886" s="220"/>
      <c r="AQ886" s="224"/>
      <c r="AR886" s="224"/>
      <c r="AS886" s="224"/>
      <c r="AT886" s="224"/>
      <c r="AU886" s="224"/>
      <c r="AV886" s="224"/>
      <c r="AW886" s="224"/>
      <c r="AX886" s="224"/>
      <c r="AY886" s="224"/>
      <c r="AZ886" s="284"/>
      <c r="BA886" s="284"/>
      <c r="BB886" s="284"/>
      <c r="BC886" s="284"/>
      <c r="BD886" s="284"/>
      <c r="BE886" s="284"/>
      <c r="BF886" s="284"/>
      <c r="BG886" s="284"/>
      <c r="BH886" s="284"/>
      <c r="BI886" s="284"/>
      <c r="BJ886" s="284"/>
      <c r="BK886" s="284"/>
    </row>
    <row r="887" ht="14.25" customHeight="1">
      <c r="A887" s="219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5"/>
      <c r="AA887" s="225"/>
      <c r="AB887" s="225"/>
      <c r="AC887" s="225"/>
      <c r="AD887" s="225"/>
      <c r="AE887" s="225"/>
      <c r="AF887" s="225"/>
      <c r="AG887" s="220"/>
      <c r="AH887" s="220"/>
      <c r="AI887" s="220"/>
      <c r="AJ887" s="220"/>
      <c r="AK887" s="220"/>
      <c r="AL887" s="220"/>
      <c r="AM887" s="220"/>
      <c r="AN887" s="220"/>
      <c r="AO887" s="220"/>
      <c r="AP887" s="220"/>
      <c r="AQ887" s="224"/>
      <c r="AR887" s="224"/>
      <c r="AS887" s="224"/>
      <c r="AT887" s="224"/>
      <c r="AU887" s="224"/>
      <c r="AV887" s="224"/>
      <c r="AW887" s="224"/>
      <c r="AX887" s="224"/>
      <c r="AY887" s="224"/>
      <c r="AZ887" s="284"/>
      <c r="BA887" s="284"/>
      <c r="BB887" s="284"/>
      <c r="BC887" s="284"/>
      <c r="BD887" s="284"/>
      <c r="BE887" s="284"/>
      <c r="BF887" s="284"/>
      <c r="BG887" s="284"/>
      <c r="BH887" s="284"/>
      <c r="BI887" s="284"/>
      <c r="BJ887" s="284"/>
      <c r="BK887" s="284"/>
    </row>
    <row r="888" ht="14.25" customHeight="1">
      <c r="A888" s="219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5"/>
      <c r="AA888" s="225"/>
      <c r="AB888" s="225"/>
      <c r="AC888" s="225"/>
      <c r="AD888" s="225"/>
      <c r="AE888" s="225"/>
      <c r="AF888" s="225"/>
      <c r="AG888" s="220"/>
      <c r="AH888" s="220"/>
      <c r="AI888" s="220"/>
      <c r="AJ888" s="220"/>
      <c r="AK888" s="220"/>
      <c r="AL888" s="220"/>
      <c r="AM888" s="220"/>
      <c r="AN888" s="220"/>
      <c r="AO888" s="220"/>
      <c r="AP888" s="220"/>
      <c r="AQ888" s="224"/>
      <c r="AR888" s="224"/>
      <c r="AS888" s="224"/>
      <c r="AT888" s="224"/>
      <c r="AU888" s="224"/>
      <c r="AV888" s="224"/>
      <c r="AW888" s="224"/>
      <c r="AX888" s="224"/>
      <c r="AY888" s="224"/>
      <c r="AZ888" s="284"/>
      <c r="BA888" s="284"/>
      <c r="BB888" s="284"/>
      <c r="BC888" s="284"/>
      <c r="BD888" s="284"/>
      <c r="BE888" s="284"/>
      <c r="BF888" s="284"/>
      <c r="BG888" s="284"/>
      <c r="BH888" s="284"/>
      <c r="BI888" s="284"/>
      <c r="BJ888" s="284"/>
      <c r="BK888" s="284"/>
    </row>
    <row r="889" ht="14.25" customHeight="1">
      <c r="A889" s="219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5"/>
      <c r="AA889" s="225"/>
      <c r="AB889" s="225"/>
      <c r="AC889" s="225"/>
      <c r="AD889" s="225"/>
      <c r="AE889" s="225"/>
      <c r="AF889" s="225"/>
      <c r="AG889" s="220"/>
      <c r="AH889" s="220"/>
      <c r="AI889" s="220"/>
      <c r="AJ889" s="220"/>
      <c r="AK889" s="220"/>
      <c r="AL889" s="220"/>
      <c r="AM889" s="220"/>
      <c r="AN889" s="220"/>
      <c r="AO889" s="220"/>
      <c r="AP889" s="220"/>
      <c r="AQ889" s="224"/>
      <c r="AR889" s="224"/>
      <c r="AS889" s="224"/>
      <c r="AT889" s="224"/>
      <c r="AU889" s="224"/>
      <c r="AV889" s="224"/>
      <c r="AW889" s="224"/>
      <c r="AX889" s="224"/>
      <c r="AY889" s="224"/>
      <c r="AZ889" s="284"/>
      <c r="BA889" s="284"/>
      <c r="BB889" s="284"/>
      <c r="BC889" s="284"/>
      <c r="BD889" s="284"/>
      <c r="BE889" s="284"/>
      <c r="BF889" s="284"/>
      <c r="BG889" s="284"/>
      <c r="BH889" s="284"/>
      <c r="BI889" s="284"/>
      <c r="BJ889" s="284"/>
      <c r="BK889" s="284"/>
    </row>
    <row r="890" ht="14.25" customHeight="1">
      <c r="A890" s="219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5"/>
      <c r="AA890" s="225"/>
      <c r="AB890" s="225"/>
      <c r="AC890" s="225"/>
      <c r="AD890" s="225"/>
      <c r="AE890" s="225"/>
      <c r="AF890" s="225"/>
      <c r="AG890" s="220"/>
      <c r="AH890" s="220"/>
      <c r="AI890" s="220"/>
      <c r="AJ890" s="220"/>
      <c r="AK890" s="220"/>
      <c r="AL890" s="220"/>
      <c r="AM890" s="220"/>
      <c r="AN890" s="220"/>
      <c r="AO890" s="220"/>
      <c r="AP890" s="220"/>
      <c r="AQ890" s="224"/>
      <c r="AR890" s="224"/>
      <c r="AS890" s="224"/>
      <c r="AT890" s="224"/>
      <c r="AU890" s="224"/>
      <c r="AV890" s="224"/>
      <c r="AW890" s="224"/>
      <c r="AX890" s="224"/>
      <c r="AY890" s="224"/>
      <c r="AZ890" s="284"/>
      <c r="BA890" s="284"/>
      <c r="BB890" s="284"/>
      <c r="BC890" s="284"/>
      <c r="BD890" s="284"/>
      <c r="BE890" s="284"/>
      <c r="BF890" s="284"/>
      <c r="BG890" s="284"/>
      <c r="BH890" s="284"/>
      <c r="BI890" s="284"/>
      <c r="BJ890" s="284"/>
      <c r="BK890" s="284"/>
    </row>
    <row r="891" ht="14.25" customHeight="1">
      <c r="A891" s="219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5"/>
      <c r="AA891" s="225"/>
      <c r="AB891" s="225"/>
      <c r="AC891" s="225"/>
      <c r="AD891" s="225"/>
      <c r="AE891" s="225"/>
      <c r="AF891" s="225"/>
      <c r="AG891" s="220"/>
      <c r="AH891" s="220"/>
      <c r="AI891" s="220"/>
      <c r="AJ891" s="220"/>
      <c r="AK891" s="220"/>
      <c r="AL891" s="220"/>
      <c r="AM891" s="220"/>
      <c r="AN891" s="220"/>
      <c r="AO891" s="220"/>
      <c r="AP891" s="220"/>
      <c r="AQ891" s="224"/>
      <c r="AR891" s="224"/>
      <c r="AS891" s="224"/>
      <c r="AT891" s="224"/>
      <c r="AU891" s="224"/>
      <c r="AV891" s="224"/>
      <c r="AW891" s="224"/>
      <c r="AX891" s="224"/>
      <c r="AY891" s="224"/>
      <c r="AZ891" s="284"/>
      <c r="BA891" s="284"/>
      <c r="BB891" s="284"/>
      <c r="BC891" s="284"/>
      <c r="BD891" s="284"/>
      <c r="BE891" s="284"/>
      <c r="BF891" s="284"/>
      <c r="BG891" s="284"/>
      <c r="BH891" s="284"/>
      <c r="BI891" s="284"/>
      <c r="BJ891" s="284"/>
      <c r="BK891" s="284"/>
    </row>
    <row r="892" ht="14.25" customHeight="1">
      <c r="A892" s="219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5"/>
      <c r="AA892" s="225"/>
      <c r="AB892" s="225"/>
      <c r="AC892" s="225"/>
      <c r="AD892" s="225"/>
      <c r="AE892" s="225"/>
      <c r="AF892" s="225"/>
      <c r="AG892" s="220"/>
      <c r="AH892" s="220"/>
      <c r="AI892" s="220"/>
      <c r="AJ892" s="220"/>
      <c r="AK892" s="220"/>
      <c r="AL892" s="220"/>
      <c r="AM892" s="220"/>
      <c r="AN892" s="220"/>
      <c r="AO892" s="220"/>
      <c r="AP892" s="220"/>
      <c r="AQ892" s="224"/>
      <c r="AR892" s="224"/>
      <c r="AS892" s="224"/>
      <c r="AT892" s="224"/>
      <c r="AU892" s="224"/>
      <c r="AV892" s="224"/>
      <c r="AW892" s="224"/>
      <c r="AX892" s="224"/>
      <c r="AY892" s="224"/>
      <c r="AZ892" s="284"/>
      <c r="BA892" s="284"/>
      <c r="BB892" s="284"/>
      <c r="BC892" s="284"/>
      <c r="BD892" s="284"/>
      <c r="BE892" s="284"/>
      <c r="BF892" s="284"/>
      <c r="BG892" s="284"/>
      <c r="BH892" s="284"/>
      <c r="BI892" s="284"/>
      <c r="BJ892" s="284"/>
      <c r="BK892" s="284"/>
    </row>
    <row r="893" ht="14.25" customHeight="1">
      <c r="A893" s="219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5"/>
      <c r="AA893" s="225"/>
      <c r="AB893" s="225"/>
      <c r="AC893" s="225"/>
      <c r="AD893" s="225"/>
      <c r="AE893" s="225"/>
      <c r="AF893" s="225"/>
      <c r="AG893" s="220"/>
      <c r="AH893" s="220"/>
      <c r="AI893" s="220"/>
      <c r="AJ893" s="220"/>
      <c r="AK893" s="220"/>
      <c r="AL893" s="220"/>
      <c r="AM893" s="220"/>
      <c r="AN893" s="220"/>
      <c r="AO893" s="220"/>
      <c r="AP893" s="220"/>
      <c r="AQ893" s="224"/>
      <c r="AR893" s="224"/>
      <c r="AS893" s="224"/>
      <c r="AT893" s="224"/>
      <c r="AU893" s="224"/>
      <c r="AV893" s="224"/>
      <c r="AW893" s="224"/>
      <c r="AX893" s="224"/>
      <c r="AY893" s="224"/>
      <c r="AZ893" s="284"/>
      <c r="BA893" s="284"/>
      <c r="BB893" s="284"/>
      <c r="BC893" s="284"/>
      <c r="BD893" s="284"/>
      <c r="BE893" s="284"/>
      <c r="BF893" s="284"/>
      <c r="BG893" s="284"/>
      <c r="BH893" s="284"/>
      <c r="BI893" s="284"/>
      <c r="BJ893" s="284"/>
      <c r="BK893" s="284"/>
    </row>
    <row r="894" ht="14.25" customHeight="1">
      <c r="A894" s="219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5"/>
      <c r="AA894" s="225"/>
      <c r="AB894" s="225"/>
      <c r="AC894" s="225"/>
      <c r="AD894" s="225"/>
      <c r="AE894" s="225"/>
      <c r="AF894" s="225"/>
      <c r="AG894" s="220"/>
      <c r="AH894" s="220"/>
      <c r="AI894" s="220"/>
      <c r="AJ894" s="220"/>
      <c r="AK894" s="220"/>
      <c r="AL894" s="220"/>
      <c r="AM894" s="220"/>
      <c r="AN894" s="220"/>
      <c r="AO894" s="220"/>
      <c r="AP894" s="220"/>
      <c r="AQ894" s="224"/>
      <c r="AR894" s="224"/>
      <c r="AS894" s="224"/>
      <c r="AT894" s="224"/>
      <c r="AU894" s="224"/>
      <c r="AV894" s="224"/>
      <c r="AW894" s="224"/>
      <c r="AX894" s="224"/>
      <c r="AY894" s="224"/>
      <c r="AZ894" s="284"/>
      <c r="BA894" s="284"/>
      <c r="BB894" s="284"/>
      <c r="BC894" s="284"/>
      <c r="BD894" s="284"/>
      <c r="BE894" s="284"/>
      <c r="BF894" s="284"/>
      <c r="BG894" s="284"/>
      <c r="BH894" s="284"/>
      <c r="BI894" s="284"/>
      <c r="BJ894" s="284"/>
      <c r="BK894" s="284"/>
    </row>
    <row r="895" ht="14.25" customHeight="1">
      <c r="A895" s="219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5"/>
      <c r="AA895" s="225"/>
      <c r="AB895" s="225"/>
      <c r="AC895" s="225"/>
      <c r="AD895" s="225"/>
      <c r="AE895" s="225"/>
      <c r="AF895" s="225"/>
      <c r="AG895" s="220"/>
      <c r="AH895" s="220"/>
      <c r="AI895" s="220"/>
      <c r="AJ895" s="220"/>
      <c r="AK895" s="220"/>
      <c r="AL895" s="220"/>
      <c r="AM895" s="220"/>
      <c r="AN895" s="220"/>
      <c r="AO895" s="220"/>
      <c r="AP895" s="220"/>
      <c r="AQ895" s="224"/>
      <c r="AR895" s="224"/>
      <c r="AS895" s="224"/>
      <c r="AT895" s="224"/>
      <c r="AU895" s="224"/>
      <c r="AV895" s="224"/>
      <c r="AW895" s="224"/>
      <c r="AX895" s="224"/>
      <c r="AY895" s="224"/>
      <c r="AZ895" s="284"/>
      <c r="BA895" s="284"/>
      <c r="BB895" s="284"/>
      <c r="BC895" s="284"/>
      <c r="BD895" s="284"/>
      <c r="BE895" s="284"/>
      <c r="BF895" s="284"/>
      <c r="BG895" s="284"/>
      <c r="BH895" s="284"/>
      <c r="BI895" s="284"/>
      <c r="BJ895" s="284"/>
      <c r="BK895" s="284"/>
    </row>
    <row r="896" ht="14.25" customHeight="1">
      <c r="A896" s="219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5"/>
      <c r="AA896" s="225"/>
      <c r="AB896" s="225"/>
      <c r="AC896" s="225"/>
      <c r="AD896" s="225"/>
      <c r="AE896" s="225"/>
      <c r="AF896" s="225"/>
      <c r="AG896" s="220"/>
      <c r="AH896" s="220"/>
      <c r="AI896" s="220"/>
      <c r="AJ896" s="220"/>
      <c r="AK896" s="220"/>
      <c r="AL896" s="220"/>
      <c r="AM896" s="220"/>
      <c r="AN896" s="220"/>
      <c r="AO896" s="220"/>
      <c r="AP896" s="220"/>
      <c r="AQ896" s="224"/>
      <c r="AR896" s="224"/>
      <c r="AS896" s="224"/>
      <c r="AT896" s="224"/>
      <c r="AU896" s="224"/>
      <c r="AV896" s="224"/>
      <c r="AW896" s="224"/>
      <c r="AX896" s="224"/>
      <c r="AY896" s="224"/>
      <c r="AZ896" s="284"/>
      <c r="BA896" s="284"/>
      <c r="BB896" s="284"/>
      <c r="BC896" s="284"/>
      <c r="BD896" s="284"/>
      <c r="BE896" s="284"/>
      <c r="BF896" s="284"/>
      <c r="BG896" s="284"/>
      <c r="BH896" s="284"/>
      <c r="BI896" s="284"/>
      <c r="BJ896" s="284"/>
      <c r="BK896" s="284"/>
    </row>
    <row r="897" ht="14.25" customHeight="1">
      <c r="A897" s="219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5"/>
      <c r="AA897" s="225"/>
      <c r="AB897" s="225"/>
      <c r="AC897" s="225"/>
      <c r="AD897" s="225"/>
      <c r="AE897" s="225"/>
      <c r="AF897" s="225"/>
      <c r="AG897" s="220"/>
      <c r="AH897" s="220"/>
      <c r="AI897" s="220"/>
      <c r="AJ897" s="220"/>
      <c r="AK897" s="220"/>
      <c r="AL897" s="220"/>
      <c r="AM897" s="220"/>
      <c r="AN897" s="220"/>
      <c r="AO897" s="220"/>
      <c r="AP897" s="220"/>
      <c r="AQ897" s="224"/>
      <c r="AR897" s="224"/>
      <c r="AS897" s="224"/>
      <c r="AT897" s="224"/>
      <c r="AU897" s="224"/>
      <c r="AV897" s="224"/>
      <c r="AW897" s="224"/>
      <c r="AX897" s="224"/>
      <c r="AY897" s="224"/>
      <c r="AZ897" s="284"/>
      <c r="BA897" s="284"/>
      <c r="BB897" s="284"/>
      <c r="BC897" s="284"/>
      <c r="BD897" s="284"/>
      <c r="BE897" s="284"/>
      <c r="BF897" s="284"/>
      <c r="BG897" s="284"/>
      <c r="BH897" s="284"/>
      <c r="BI897" s="284"/>
      <c r="BJ897" s="284"/>
      <c r="BK897" s="284"/>
    </row>
    <row r="898" ht="14.25" customHeight="1">
      <c r="A898" s="219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5"/>
      <c r="AA898" s="225"/>
      <c r="AB898" s="225"/>
      <c r="AC898" s="225"/>
      <c r="AD898" s="225"/>
      <c r="AE898" s="225"/>
      <c r="AF898" s="225"/>
      <c r="AG898" s="220"/>
      <c r="AH898" s="220"/>
      <c r="AI898" s="220"/>
      <c r="AJ898" s="220"/>
      <c r="AK898" s="220"/>
      <c r="AL898" s="220"/>
      <c r="AM898" s="220"/>
      <c r="AN898" s="220"/>
      <c r="AO898" s="220"/>
      <c r="AP898" s="220"/>
      <c r="AQ898" s="224"/>
      <c r="AR898" s="224"/>
      <c r="AS898" s="224"/>
      <c r="AT898" s="224"/>
      <c r="AU898" s="224"/>
      <c r="AV898" s="224"/>
      <c r="AW898" s="224"/>
      <c r="AX898" s="224"/>
      <c r="AY898" s="224"/>
      <c r="AZ898" s="284"/>
      <c r="BA898" s="284"/>
      <c r="BB898" s="284"/>
      <c r="BC898" s="284"/>
      <c r="BD898" s="284"/>
      <c r="BE898" s="284"/>
      <c r="BF898" s="284"/>
      <c r="BG898" s="284"/>
      <c r="BH898" s="284"/>
      <c r="BI898" s="284"/>
      <c r="BJ898" s="284"/>
      <c r="BK898" s="284"/>
    </row>
    <row r="899" ht="14.25" customHeight="1">
      <c r="A899" s="219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5"/>
      <c r="AA899" s="225"/>
      <c r="AB899" s="225"/>
      <c r="AC899" s="225"/>
      <c r="AD899" s="225"/>
      <c r="AE899" s="225"/>
      <c r="AF899" s="225"/>
      <c r="AG899" s="220"/>
      <c r="AH899" s="220"/>
      <c r="AI899" s="220"/>
      <c r="AJ899" s="220"/>
      <c r="AK899" s="220"/>
      <c r="AL899" s="220"/>
      <c r="AM899" s="220"/>
      <c r="AN899" s="220"/>
      <c r="AO899" s="220"/>
      <c r="AP899" s="220"/>
      <c r="AQ899" s="224"/>
      <c r="AR899" s="224"/>
      <c r="AS899" s="224"/>
      <c r="AT899" s="224"/>
      <c r="AU899" s="224"/>
      <c r="AV899" s="224"/>
      <c r="AW899" s="224"/>
      <c r="AX899" s="224"/>
      <c r="AY899" s="224"/>
      <c r="AZ899" s="284"/>
      <c r="BA899" s="284"/>
      <c r="BB899" s="284"/>
      <c r="BC899" s="284"/>
      <c r="BD899" s="284"/>
      <c r="BE899" s="284"/>
      <c r="BF899" s="284"/>
      <c r="BG899" s="284"/>
      <c r="BH899" s="284"/>
      <c r="BI899" s="284"/>
      <c r="BJ899" s="284"/>
      <c r="BK899" s="284"/>
    </row>
    <row r="900" ht="14.25" customHeight="1">
      <c r="A900" s="219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5"/>
      <c r="AA900" s="225"/>
      <c r="AB900" s="225"/>
      <c r="AC900" s="225"/>
      <c r="AD900" s="225"/>
      <c r="AE900" s="225"/>
      <c r="AF900" s="225"/>
      <c r="AG900" s="220"/>
      <c r="AH900" s="220"/>
      <c r="AI900" s="220"/>
      <c r="AJ900" s="220"/>
      <c r="AK900" s="220"/>
      <c r="AL900" s="220"/>
      <c r="AM900" s="220"/>
      <c r="AN900" s="220"/>
      <c r="AO900" s="220"/>
      <c r="AP900" s="220"/>
      <c r="AQ900" s="224"/>
      <c r="AR900" s="224"/>
      <c r="AS900" s="224"/>
      <c r="AT900" s="224"/>
      <c r="AU900" s="224"/>
      <c r="AV900" s="224"/>
      <c r="AW900" s="224"/>
      <c r="AX900" s="224"/>
      <c r="AY900" s="224"/>
      <c r="AZ900" s="284"/>
      <c r="BA900" s="284"/>
      <c r="BB900" s="284"/>
      <c r="BC900" s="284"/>
      <c r="BD900" s="284"/>
      <c r="BE900" s="284"/>
      <c r="BF900" s="284"/>
      <c r="BG900" s="284"/>
      <c r="BH900" s="284"/>
      <c r="BI900" s="284"/>
      <c r="BJ900" s="284"/>
      <c r="BK900" s="284"/>
    </row>
    <row r="901" ht="14.25" customHeight="1">
      <c r="A901" s="219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5"/>
      <c r="AA901" s="225"/>
      <c r="AB901" s="225"/>
      <c r="AC901" s="225"/>
      <c r="AD901" s="225"/>
      <c r="AE901" s="225"/>
      <c r="AF901" s="225"/>
      <c r="AG901" s="220"/>
      <c r="AH901" s="220"/>
      <c r="AI901" s="220"/>
      <c r="AJ901" s="220"/>
      <c r="AK901" s="220"/>
      <c r="AL901" s="220"/>
      <c r="AM901" s="220"/>
      <c r="AN901" s="220"/>
      <c r="AO901" s="220"/>
      <c r="AP901" s="220"/>
      <c r="AQ901" s="224"/>
      <c r="AR901" s="224"/>
      <c r="AS901" s="224"/>
      <c r="AT901" s="224"/>
      <c r="AU901" s="224"/>
      <c r="AV901" s="224"/>
      <c r="AW901" s="224"/>
      <c r="AX901" s="224"/>
      <c r="AY901" s="224"/>
      <c r="AZ901" s="284"/>
      <c r="BA901" s="284"/>
      <c r="BB901" s="284"/>
      <c r="BC901" s="284"/>
      <c r="BD901" s="284"/>
      <c r="BE901" s="284"/>
      <c r="BF901" s="284"/>
      <c r="BG901" s="284"/>
      <c r="BH901" s="284"/>
      <c r="BI901" s="284"/>
      <c r="BJ901" s="284"/>
      <c r="BK901" s="284"/>
    </row>
    <row r="902" ht="14.25" customHeight="1">
      <c r="A902" s="219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5"/>
      <c r="AA902" s="225"/>
      <c r="AB902" s="225"/>
      <c r="AC902" s="225"/>
      <c r="AD902" s="225"/>
      <c r="AE902" s="225"/>
      <c r="AF902" s="225"/>
      <c r="AG902" s="220"/>
      <c r="AH902" s="220"/>
      <c r="AI902" s="220"/>
      <c r="AJ902" s="220"/>
      <c r="AK902" s="220"/>
      <c r="AL902" s="220"/>
      <c r="AM902" s="220"/>
      <c r="AN902" s="220"/>
      <c r="AO902" s="220"/>
      <c r="AP902" s="220"/>
      <c r="AQ902" s="224"/>
      <c r="AR902" s="224"/>
      <c r="AS902" s="224"/>
      <c r="AT902" s="224"/>
      <c r="AU902" s="224"/>
      <c r="AV902" s="224"/>
      <c r="AW902" s="224"/>
      <c r="AX902" s="224"/>
      <c r="AY902" s="224"/>
      <c r="AZ902" s="284"/>
      <c r="BA902" s="284"/>
      <c r="BB902" s="284"/>
      <c r="BC902" s="284"/>
      <c r="BD902" s="284"/>
      <c r="BE902" s="284"/>
      <c r="BF902" s="284"/>
      <c r="BG902" s="284"/>
      <c r="BH902" s="284"/>
      <c r="BI902" s="284"/>
      <c r="BJ902" s="284"/>
      <c r="BK902" s="284"/>
    </row>
    <row r="903" ht="14.25" customHeight="1">
      <c r="A903" s="219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5"/>
      <c r="AA903" s="225"/>
      <c r="AB903" s="225"/>
      <c r="AC903" s="225"/>
      <c r="AD903" s="225"/>
      <c r="AE903" s="225"/>
      <c r="AF903" s="225"/>
      <c r="AG903" s="220"/>
      <c r="AH903" s="220"/>
      <c r="AI903" s="220"/>
      <c r="AJ903" s="220"/>
      <c r="AK903" s="220"/>
      <c r="AL903" s="220"/>
      <c r="AM903" s="220"/>
      <c r="AN903" s="220"/>
      <c r="AO903" s="220"/>
      <c r="AP903" s="220"/>
      <c r="AQ903" s="224"/>
      <c r="AR903" s="224"/>
      <c r="AS903" s="224"/>
      <c r="AT903" s="224"/>
      <c r="AU903" s="224"/>
      <c r="AV903" s="224"/>
      <c r="AW903" s="224"/>
      <c r="AX903" s="224"/>
      <c r="AY903" s="224"/>
      <c r="AZ903" s="284"/>
      <c r="BA903" s="284"/>
      <c r="BB903" s="284"/>
      <c r="BC903" s="284"/>
      <c r="BD903" s="284"/>
      <c r="BE903" s="284"/>
      <c r="BF903" s="284"/>
      <c r="BG903" s="284"/>
      <c r="BH903" s="284"/>
      <c r="BI903" s="284"/>
      <c r="BJ903" s="284"/>
      <c r="BK903" s="284"/>
    </row>
    <row r="904" ht="14.25" customHeight="1">
      <c r="A904" s="219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5"/>
      <c r="AA904" s="225"/>
      <c r="AB904" s="225"/>
      <c r="AC904" s="225"/>
      <c r="AD904" s="225"/>
      <c r="AE904" s="225"/>
      <c r="AF904" s="225"/>
      <c r="AG904" s="220"/>
      <c r="AH904" s="220"/>
      <c r="AI904" s="220"/>
      <c r="AJ904" s="220"/>
      <c r="AK904" s="220"/>
      <c r="AL904" s="220"/>
      <c r="AM904" s="220"/>
      <c r="AN904" s="220"/>
      <c r="AO904" s="220"/>
      <c r="AP904" s="220"/>
      <c r="AQ904" s="224"/>
      <c r="AR904" s="224"/>
      <c r="AS904" s="224"/>
      <c r="AT904" s="224"/>
      <c r="AU904" s="224"/>
      <c r="AV904" s="224"/>
      <c r="AW904" s="224"/>
      <c r="AX904" s="224"/>
      <c r="AY904" s="224"/>
      <c r="AZ904" s="284"/>
      <c r="BA904" s="284"/>
      <c r="BB904" s="284"/>
      <c r="BC904" s="284"/>
      <c r="BD904" s="284"/>
      <c r="BE904" s="284"/>
      <c r="BF904" s="284"/>
      <c r="BG904" s="284"/>
      <c r="BH904" s="284"/>
      <c r="BI904" s="284"/>
      <c r="BJ904" s="284"/>
      <c r="BK904" s="284"/>
    </row>
    <row r="905" ht="14.25" customHeight="1">
      <c r="A905" s="219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5"/>
      <c r="AA905" s="225"/>
      <c r="AB905" s="225"/>
      <c r="AC905" s="225"/>
      <c r="AD905" s="225"/>
      <c r="AE905" s="225"/>
      <c r="AF905" s="225"/>
      <c r="AG905" s="220"/>
      <c r="AH905" s="220"/>
      <c r="AI905" s="220"/>
      <c r="AJ905" s="220"/>
      <c r="AK905" s="220"/>
      <c r="AL905" s="220"/>
      <c r="AM905" s="220"/>
      <c r="AN905" s="220"/>
      <c r="AO905" s="220"/>
      <c r="AP905" s="220"/>
      <c r="AQ905" s="224"/>
      <c r="AR905" s="224"/>
      <c r="AS905" s="224"/>
      <c r="AT905" s="224"/>
      <c r="AU905" s="224"/>
      <c r="AV905" s="224"/>
      <c r="AW905" s="224"/>
      <c r="AX905" s="224"/>
      <c r="AY905" s="224"/>
      <c r="AZ905" s="284"/>
      <c r="BA905" s="284"/>
      <c r="BB905" s="284"/>
      <c r="BC905" s="284"/>
      <c r="BD905" s="284"/>
      <c r="BE905" s="284"/>
      <c r="BF905" s="284"/>
      <c r="BG905" s="284"/>
      <c r="BH905" s="284"/>
      <c r="BI905" s="284"/>
      <c r="BJ905" s="284"/>
      <c r="BK905" s="284"/>
    </row>
    <row r="906" ht="14.25" customHeight="1">
      <c r="A906" s="219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5"/>
      <c r="AA906" s="225"/>
      <c r="AB906" s="225"/>
      <c r="AC906" s="225"/>
      <c r="AD906" s="225"/>
      <c r="AE906" s="225"/>
      <c r="AF906" s="225"/>
      <c r="AG906" s="220"/>
      <c r="AH906" s="220"/>
      <c r="AI906" s="220"/>
      <c r="AJ906" s="220"/>
      <c r="AK906" s="220"/>
      <c r="AL906" s="220"/>
      <c r="AM906" s="220"/>
      <c r="AN906" s="220"/>
      <c r="AO906" s="220"/>
      <c r="AP906" s="220"/>
      <c r="AQ906" s="224"/>
      <c r="AR906" s="224"/>
      <c r="AS906" s="224"/>
      <c r="AT906" s="224"/>
      <c r="AU906" s="224"/>
      <c r="AV906" s="224"/>
      <c r="AW906" s="224"/>
      <c r="AX906" s="224"/>
      <c r="AY906" s="224"/>
      <c r="AZ906" s="284"/>
      <c r="BA906" s="284"/>
      <c r="BB906" s="284"/>
      <c r="BC906" s="284"/>
      <c r="BD906" s="284"/>
      <c r="BE906" s="284"/>
      <c r="BF906" s="284"/>
      <c r="BG906" s="284"/>
      <c r="BH906" s="284"/>
      <c r="BI906" s="284"/>
      <c r="BJ906" s="284"/>
      <c r="BK906" s="284"/>
    </row>
    <row r="907" ht="14.25" customHeight="1">
      <c r="A907" s="219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5"/>
      <c r="AA907" s="225"/>
      <c r="AB907" s="225"/>
      <c r="AC907" s="225"/>
      <c r="AD907" s="225"/>
      <c r="AE907" s="225"/>
      <c r="AF907" s="225"/>
      <c r="AG907" s="220"/>
      <c r="AH907" s="220"/>
      <c r="AI907" s="220"/>
      <c r="AJ907" s="220"/>
      <c r="AK907" s="220"/>
      <c r="AL907" s="220"/>
      <c r="AM907" s="220"/>
      <c r="AN907" s="220"/>
      <c r="AO907" s="220"/>
      <c r="AP907" s="220"/>
      <c r="AQ907" s="224"/>
      <c r="AR907" s="224"/>
      <c r="AS907" s="224"/>
      <c r="AT907" s="224"/>
      <c r="AU907" s="224"/>
      <c r="AV907" s="224"/>
      <c r="AW907" s="224"/>
      <c r="AX907" s="224"/>
      <c r="AY907" s="224"/>
      <c r="AZ907" s="284"/>
      <c r="BA907" s="284"/>
      <c r="BB907" s="284"/>
      <c r="BC907" s="284"/>
      <c r="BD907" s="284"/>
      <c r="BE907" s="284"/>
      <c r="BF907" s="284"/>
      <c r="BG907" s="284"/>
      <c r="BH907" s="284"/>
      <c r="BI907" s="284"/>
      <c r="BJ907" s="284"/>
      <c r="BK907" s="284"/>
    </row>
    <row r="908" ht="14.25" customHeight="1">
      <c r="A908" s="219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5"/>
      <c r="AA908" s="225"/>
      <c r="AB908" s="225"/>
      <c r="AC908" s="225"/>
      <c r="AD908" s="225"/>
      <c r="AE908" s="225"/>
      <c r="AF908" s="225"/>
      <c r="AG908" s="220"/>
      <c r="AH908" s="220"/>
      <c r="AI908" s="220"/>
      <c r="AJ908" s="220"/>
      <c r="AK908" s="220"/>
      <c r="AL908" s="220"/>
      <c r="AM908" s="220"/>
      <c r="AN908" s="220"/>
      <c r="AO908" s="220"/>
      <c r="AP908" s="220"/>
      <c r="AQ908" s="224"/>
      <c r="AR908" s="224"/>
      <c r="AS908" s="224"/>
      <c r="AT908" s="224"/>
      <c r="AU908" s="224"/>
      <c r="AV908" s="224"/>
      <c r="AW908" s="224"/>
      <c r="AX908" s="224"/>
      <c r="AY908" s="224"/>
      <c r="AZ908" s="284"/>
      <c r="BA908" s="284"/>
      <c r="BB908" s="284"/>
      <c r="BC908" s="284"/>
      <c r="BD908" s="284"/>
      <c r="BE908" s="284"/>
      <c r="BF908" s="284"/>
      <c r="BG908" s="284"/>
      <c r="BH908" s="284"/>
      <c r="BI908" s="284"/>
      <c r="BJ908" s="284"/>
      <c r="BK908" s="284"/>
    </row>
    <row r="909" ht="14.25" customHeight="1">
      <c r="A909" s="219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5"/>
      <c r="AA909" s="225"/>
      <c r="AB909" s="225"/>
      <c r="AC909" s="225"/>
      <c r="AD909" s="225"/>
      <c r="AE909" s="225"/>
      <c r="AF909" s="225"/>
      <c r="AG909" s="220"/>
      <c r="AH909" s="220"/>
      <c r="AI909" s="220"/>
      <c r="AJ909" s="220"/>
      <c r="AK909" s="220"/>
      <c r="AL909" s="220"/>
      <c r="AM909" s="220"/>
      <c r="AN909" s="220"/>
      <c r="AO909" s="220"/>
      <c r="AP909" s="220"/>
      <c r="AQ909" s="224"/>
      <c r="AR909" s="224"/>
      <c r="AS909" s="224"/>
      <c r="AT909" s="224"/>
      <c r="AU909" s="224"/>
      <c r="AV909" s="224"/>
      <c r="AW909" s="224"/>
      <c r="AX909" s="224"/>
      <c r="AY909" s="224"/>
      <c r="AZ909" s="284"/>
      <c r="BA909" s="284"/>
      <c r="BB909" s="284"/>
      <c r="BC909" s="284"/>
      <c r="BD909" s="284"/>
      <c r="BE909" s="284"/>
      <c r="BF909" s="284"/>
      <c r="BG909" s="284"/>
      <c r="BH909" s="284"/>
      <c r="BI909" s="284"/>
      <c r="BJ909" s="284"/>
      <c r="BK909" s="284"/>
    </row>
    <row r="910" ht="14.25" customHeight="1">
      <c r="A910" s="219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5"/>
      <c r="AA910" s="225"/>
      <c r="AB910" s="225"/>
      <c r="AC910" s="225"/>
      <c r="AD910" s="225"/>
      <c r="AE910" s="225"/>
      <c r="AF910" s="225"/>
      <c r="AG910" s="220"/>
      <c r="AH910" s="220"/>
      <c r="AI910" s="220"/>
      <c r="AJ910" s="220"/>
      <c r="AK910" s="220"/>
      <c r="AL910" s="220"/>
      <c r="AM910" s="220"/>
      <c r="AN910" s="220"/>
      <c r="AO910" s="220"/>
      <c r="AP910" s="220"/>
      <c r="AQ910" s="224"/>
      <c r="AR910" s="224"/>
      <c r="AS910" s="224"/>
      <c r="AT910" s="224"/>
      <c r="AU910" s="224"/>
      <c r="AV910" s="224"/>
      <c r="AW910" s="224"/>
      <c r="AX910" s="224"/>
      <c r="AY910" s="224"/>
      <c r="AZ910" s="284"/>
      <c r="BA910" s="284"/>
      <c r="BB910" s="284"/>
      <c r="BC910" s="284"/>
      <c r="BD910" s="284"/>
      <c r="BE910" s="284"/>
      <c r="BF910" s="284"/>
      <c r="BG910" s="284"/>
      <c r="BH910" s="284"/>
      <c r="BI910" s="284"/>
      <c r="BJ910" s="284"/>
      <c r="BK910" s="284"/>
    </row>
    <row r="911" ht="14.25" customHeight="1">
      <c r="A911" s="219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5"/>
      <c r="AA911" s="225"/>
      <c r="AB911" s="225"/>
      <c r="AC911" s="225"/>
      <c r="AD911" s="225"/>
      <c r="AE911" s="225"/>
      <c r="AF911" s="225"/>
      <c r="AG911" s="220"/>
      <c r="AH911" s="220"/>
      <c r="AI911" s="220"/>
      <c r="AJ911" s="220"/>
      <c r="AK911" s="220"/>
      <c r="AL911" s="220"/>
      <c r="AM911" s="220"/>
      <c r="AN911" s="220"/>
      <c r="AO911" s="220"/>
      <c r="AP911" s="220"/>
      <c r="AQ911" s="224"/>
      <c r="AR911" s="224"/>
      <c r="AS911" s="224"/>
      <c r="AT911" s="224"/>
      <c r="AU911" s="224"/>
      <c r="AV911" s="224"/>
      <c r="AW911" s="224"/>
      <c r="AX911" s="224"/>
      <c r="AY911" s="224"/>
      <c r="AZ911" s="284"/>
      <c r="BA911" s="284"/>
      <c r="BB911" s="284"/>
      <c r="BC911" s="284"/>
      <c r="BD911" s="284"/>
      <c r="BE911" s="284"/>
      <c r="BF911" s="284"/>
      <c r="BG911" s="284"/>
      <c r="BH911" s="284"/>
      <c r="BI911" s="284"/>
      <c r="BJ911" s="284"/>
      <c r="BK911" s="284"/>
    </row>
    <row r="912" ht="14.25" customHeight="1">
      <c r="A912" s="219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5"/>
      <c r="AA912" s="225"/>
      <c r="AB912" s="225"/>
      <c r="AC912" s="225"/>
      <c r="AD912" s="225"/>
      <c r="AE912" s="225"/>
      <c r="AF912" s="225"/>
      <c r="AG912" s="220"/>
      <c r="AH912" s="220"/>
      <c r="AI912" s="220"/>
      <c r="AJ912" s="220"/>
      <c r="AK912" s="220"/>
      <c r="AL912" s="220"/>
      <c r="AM912" s="220"/>
      <c r="AN912" s="220"/>
      <c r="AO912" s="220"/>
      <c r="AP912" s="220"/>
      <c r="AQ912" s="224"/>
      <c r="AR912" s="224"/>
      <c r="AS912" s="224"/>
      <c r="AT912" s="224"/>
      <c r="AU912" s="224"/>
      <c r="AV912" s="224"/>
      <c r="AW912" s="224"/>
      <c r="AX912" s="224"/>
      <c r="AY912" s="224"/>
      <c r="AZ912" s="284"/>
      <c r="BA912" s="284"/>
      <c r="BB912" s="284"/>
      <c r="BC912" s="284"/>
      <c r="BD912" s="284"/>
      <c r="BE912" s="284"/>
      <c r="BF912" s="284"/>
      <c r="BG912" s="284"/>
      <c r="BH912" s="284"/>
      <c r="BI912" s="284"/>
      <c r="BJ912" s="284"/>
      <c r="BK912" s="284"/>
    </row>
    <row r="913" ht="14.25" customHeight="1">
      <c r="A913" s="219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5"/>
      <c r="AA913" s="225"/>
      <c r="AB913" s="225"/>
      <c r="AC913" s="225"/>
      <c r="AD913" s="225"/>
      <c r="AE913" s="225"/>
      <c r="AF913" s="225"/>
      <c r="AG913" s="220"/>
      <c r="AH913" s="220"/>
      <c r="AI913" s="220"/>
      <c r="AJ913" s="220"/>
      <c r="AK913" s="220"/>
      <c r="AL913" s="220"/>
      <c r="AM913" s="220"/>
      <c r="AN913" s="220"/>
      <c r="AO913" s="220"/>
      <c r="AP913" s="220"/>
      <c r="AQ913" s="224"/>
      <c r="AR913" s="224"/>
      <c r="AS913" s="224"/>
      <c r="AT913" s="224"/>
      <c r="AU913" s="224"/>
      <c r="AV913" s="224"/>
      <c r="AW913" s="224"/>
      <c r="AX913" s="224"/>
      <c r="AY913" s="224"/>
      <c r="AZ913" s="284"/>
      <c r="BA913" s="284"/>
      <c r="BB913" s="284"/>
      <c r="BC913" s="284"/>
      <c r="BD913" s="284"/>
      <c r="BE913" s="284"/>
      <c r="BF913" s="284"/>
      <c r="BG913" s="284"/>
      <c r="BH913" s="284"/>
      <c r="BI913" s="284"/>
      <c r="BJ913" s="284"/>
      <c r="BK913" s="284"/>
    </row>
    <row r="914" ht="14.25" customHeight="1">
      <c r="A914" s="219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5"/>
      <c r="AA914" s="225"/>
      <c r="AB914" s="225"/>
      <c r="AC914" s="225"/>
      <c r="AD914" s="225"/>
      <c r="AE914" s="225"/>
      <c r="AF914" s="225"/>
      <c r="AG914" s="220"/>
      <c r="AH914" s="220"/>
      <c r="AI914" s="220"/>
      <c r="AJ914" s="220"/>
      <c r="AK914" s="220"/>
      <c r="AL914" s="220"/>
      <c r="AM914" s="220"/>
      <c r="AN914" s="220"/>
      <c r="AO914" s="220"/>
      <c r="AP914" s="220"/>
      <c r="AQ914" s="224"/>
      <c r="AR914" s="224"/>
      <c r="AS914" s="224"/>
      <c r="AT914" s="224"/>
      <c r="AU914" s="224"/>
      <c r="AV914" s="224"/>
      <c r="AW914" s="224"/>
      <c r="AX914" s="224"/>
      <c r="AY914" s="224"/>
      <c r="AZ914" s="284"/>
      <c r="BA914" s="284"/>
      <c r="BB914" s="284"/>
      <c r="BC914" s="284"/>
      <c r="BD914" s="284"/>
      <c r="BE914" s="284"/>
      <c r="BF914" s="284"/>
      <c r="BG914" s="284"/>
      <c r="BH914" s="284"/>
      <c r="BI914" s="284"/>
      <c r="BJ914" s="284"/>
      <c r="BK914" s="284"/>
    </row>
    <row r="915" ht="14.25" customHeight="1">
      <c r="A915" s="219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5"/>
      <c r="AA915" s="225"/>
      <c r="AB915" s="225"/>
      <c r="AC915" s="225"/>
      <c r="AD915" s="225"/>
      <c r="AE915" s="225"/>
      <c r="AF915" s="225"/>
      <c r="AG915" s="220"/>
      <c r="AH915" s="220"/>
      <c r="AI915" s="220"/>
      <c r="AJ915" s="220"/>
      <c r="AK915" s="220"/>
      <c r="AL915" s="220"/>
      <c r="AM915" s="220"/>
      <c r="AN915" s="220"/>
      <c r="AO915" s="220"/>
      <c r="AP915" s="220"/>
      <c r="AQ915" s="224"/>
      <c r="AR915" s="224"/>
      <c r="AS915" s="224"/>
      <c r="AT915" s="224"/>
      <c r="AU915" s="224"/>
      <c r="AV915" s="224"/>
      <c r="AW915" s="224"/>
      <c r="AX915" s="224"/>
      <c r="AY915" s="224"/>
      <c r="AZ915" s="284"/>
      <c r="BA915" s="284"/>
      <c r="BB915" s="284"/>
      <c r="BC915" s="284"/>
      <c r="BD915" s="284"/>
      <c r="BE915" s="284"/>
      <c r="BF915" s="284"/>
      <c r="BG915" s="284"/>
      <c r="BH915" s="284"/>
      <c r="BI915" s="284"/>
      <c r="BJ915" s="284"/>
      <c r="BK915" s="284"/>
    </row>
    <row r="916" ht="14.25" customHeight="1">
      <c r="A916" s="219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5"/>
      <c r="AA916" s="225"/>
      <c r="AB916" s="225"/>
      <c r="AC916" s="225"/>
      <c r="AD916" s="225"/>
      <c r="AE916" s="225"/>
      <c r="AF916" s="225"/>
      <c r="AG916" s="220"/>
      <c r="AH916" s="220"/>
      <c r="AI916" s="220"/>
      <c r="AJ916" s="220"/>
      <c r="AK916" s="220"/>
      <c r="AL916" s="220"/>
      <c r="AM916" s="220"/>
      <c r="AN916" s="220"/>
      <c r="AO916" s="220"/>
      <c r="AP916" s="220"/>
      <c r="AQ916" s="224"/>
      <c r="AR916" s="224"/>
      <c r="AS916" s="224"/>
      <c r="AT916" s="224"/>
      <c r="AU916" s="224"/>
      <c r="AV916" s="224"/>
      <c r="AW916" s="224"/>
      <c r="AX916" s="224"/>
      <c r="AY916" s="224"/>
      <c r="AZ916" s="284"/>
      <c r="BA916" s="284"/>
      <c r="BB916" s="284"/>
      <c r="BC916" s="284"/>
      <c r="BD916" s="284"/>
      <c r="BE916" s="284"/>
      <c r="BF916" s="284"/>
      <c r="BG916" s="284"/>
      <c r="BH916" s="284"/>
      <c r="BI916" s="284"/>
      <c r="BJ916" s="284"/>
      <c r="BK916" s="284"/>
    </row>
    <row r="917" ht="14.25" customHeight="1">
      <c r="A917" s="219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5"/>
      <c r="AA917" s="225"/>
      <c r="AB917" s="225"/>
      <c r="AC917" s="225"/>
      <c r="AD917" s="225"/>
      <c r="AE917" s="225"/>
      <c r="AF917" s="225"/>
      <c r="AG917" s="220"/>
      <c r="AH917" s="220"/>
      <c r="AI917" s="220"/>
      <c r="AJ917" s="220"/>
      <c r="AK917" s="220"/>
      <c r="AL917" s="220"/>
      <c r="AM917" s="220"/>
      <c r="AN917" s="220"/>
      <c r="AO917" s="220"/>
      <c r="AP917" s="220"/>
      <c r="AQ917" s="224"/>
      <c r="AR917" s="224"/>
      <c r="AS917" s="224"/>
      <c r="AT917" s="224"/>
      <c r="AU917" s="224"/>
      <c r="AV917" s="224"/>
      <c r="AW917" s="224"/>
      <c r="AX917" s="224"/>
      <c r="AY917" s="224"/>
      <c r="AZ917" s="284"/>
      <c r="BA917" s="284"/>
      <c r="BB917" s="284"/>
      <c r="BC917" s="284"/>
      <c r="BD917" s="284"/>
      <c r="BE917" s="284"/>
      <c r="BF917" s="284"/>
      <c r="BG917" s="284"/>
      <c r="BH917" s="284"/>
      <c r="BI917" s="284"/>
      <c r="BJ917" s="284"/>
      <c r="BK917" s="284"/>
    </row>
    <row r="918" ht="14.25" customHeight="1">
      <c r="A918" s="219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5"/>
      <c r="AA918" s="225"/>
      <c r="AB918" s="225"/>
      <c r="AC918" s="225"/>
      <c r="AD918" s="225"/>
      <c r="AE918" s="225"/>
      <c r="AF918" s="225"/>
      <c r="AG918" s="220"/>
      <c r="AH918" s="220"/>
      <c r="AI918" s="220"/>
      <c r="AJ918" s="220"/>
      <c r="AK918" s="220"/>
      <c r="AL918" s="220"/>
      <c r="AM918" s="220"/>
      <c r="AN918" s="220"/>
      <c r="AO918" s="220"/>
      <c r="AP918" s="220"/>
      <c r="AQ918" s="224"/>
      <c r="AR918" s="224"/>
      <c r="AS918" s="224"/>
      <c r="AT918" s="224"/>
      <c r="AU918" s="224"/>
      <c r="AV918" s="224"/>
      <c r="AW918" s="224"/>
      <c r="AX918" s="224"/>
      <c r="AY918" s="224"/>
      <c r="AZ918" s="284"/>
      <c r="BA918" s="284"/>
      <c r="BB918" s="284"/>
      <c r="BC918" s="284"/>
      <c r="BD918" s="284"/>
      <c r="BE918" s="284"/>
      <c r="BF918" s="284"/>
      <c r="BG918" s="284"/>
      <c r="BH918" s="284"/>
      <c r="BI918" s="284"/>
      <c r="BJ918" s="284"/>
      <c r="BK918" s="284"/>
    </row>
    <row r="919" ht="14.25" customHeight="1">
      <c r="A919" s="219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5"/>
      <c r="AA919" s="225"/>
      <c r="AB919" s="225"/>
      <c r="AC919" s="225"/>
      <c r="AD919" s="225"/>
      <c r="AE919" s="225"/>
      <c r="AF919" s="225"/>
      <c r="AG919" s="220"/>
      <c r="AH919" s="220"/>
      <c r="AI919" s="220"/>
      <c r="AJ919" s="220"/>
      <c r="AK919" s="220"/>
      <c r="AL919" s="220"/>
      <c r="AM919" s="220"/>
      <c r="AN919" s="220"/>
      <c r="AO919" s="220"/>
      <c r="AP919" s="220"/>
      <c r="AQ919" s="224"/>
      <c r="AR919" s="224"/>
      <c r="AS919" s="224"/>
      <c r="AT919" s="224"/>
      <c r="AU919" s="224"/>
      <c r="AV919" s="224"/>
      <c r="AW919" s="224"/>
      <c r="AX919" s="224"/>
      <c r="AY919" s="224"/>
      <c r="AZ919" s="284"/>
      <c r="BA919" s="284"/>
      <c r="BB919" s="284"/>
      <c r="BC919" s="284"/>
      <c r="BD919" s="284"/>
      <c r="BE919" s="284"/>
      <c r="BF919" s="284"/>
      <c r="BG919" s="284"/>
      <c r="BH919" s="284"/>
      <c r="BI919" s="284"/>
      <c r="BJ919" s="284"/>
      <c r="BK919" s="284"/>
    </row>
    <row r="920" ht="14.25" customHeight="1">
      <c r="A920" s="219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5"/>
      <c r="AA920" s="225"/>
      <c r="AB920" s="225"/>
      <c r="AC920" s="225"/>
      <c r="AD920" s="225"/>
      <c r="AE920" s="225"/>
      <c r="AF920" s="225"/>
      <c r="AG920" s="220"/>
      <c r="AH920" s="220"/>
      <c r="AI920" s="220"/>
      <c r="AJ920" s="220"/>
      <c r="AK920" s="220"/>
      <c r="AL920" s="220"/>
      <c r="AM920" s="220"/>
      <c r="AN920" s="220"/>
      <c r="AO920" s="220"/>
      <c r="AP920" s="220"/>
      <c r="AQ920" s="224"/>
      <c r="AR920" s="224"/>
      <c r="AS920" s="224"/>
      <c r="AT920" s="224"/>
      <c r="AU920" s="224"/>
      <c r="AV920" s="224"/>
      <c r="AW920" s="224"/>
      <c r="AX920" s="224"/>
      <c r="AY920" s="224"/>
      <c r="AZ920" s="284"/>
      <c r="BA920" s="284"/>
      <c r="BB920" s="284"/>
      <c r="BC920" s="284"/>
      <c r="BD920" s="284"/>
      <c r="BE920" s="284"/>
      <c r="BF920" s="284"/>
      <c r="BG920" s="284"/>
      <c r="BH920" s="284"/>
      <c r="BI920" s="284"/>
      <c r="BJ920" s="284"/>
      <c r="BK920" s="284"/>
    </row>
    <row r="921" ht="14.25" customHeight="1">
      <c r="A921" s="219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5"/>
      <c r="AA921" s="225"/>
      <c r="AB921" s="225"/>
      <c r="AC921" s="225"/>
      <c r="AD921" s="225"/>
      <c r="AE921" s="225"/>
      <c r="AF921" s="225"/>
      <c r="AG921" s="220"/>
      <c r="AH921" s="220"/>
      <c r="AI921" s="220"/>
      <c r="AJ921" s="220"/>
      <c r="AK921" s="220"/>
      <c r="AL921" s="220"/>
      <c r="AM921" s="220"/>
      <c r="AN921" s="220"/>
      <c r="AO921" s="220"/>
      <c r="AP921" s="220"/>
      <c r="AQ921" s="224"/>
      <c r="AR921" s="224"/>
      <c r="AS921" s="224"/>
      <c r="AT921" s="224"/>
      <c r="AU921" s="224"/>
      <c r="AV921" s="224"/>
      <c r="AW921" s="224"/>
      <c r="AX921" s="224"/>
      <c r="AY921" s="224"/>
      <c r="AZ921" s="284"/>
      <c r="BA921" s="284"/>
      <c r="BB921" s="284"/>
      <c r="BC921" s="284"/>
      <c r="BD921" s="284"/>
      <c r="BE921" s="284"/>
      <c r="BF921" s="284"/>
      <c r="BG921" s="284"/>
      <c r="BH921" s="284"/>
      <c r="BI921" s="284"/>
      <c r="BJ921" s="284"/>
      <c r="BK921" s="284"/>
    </row>
    <row r="922" ht="14.25" customHeight="1">
      <c r="A922" s="219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5"/>
      <c r="AA922" s="225"/>
      <c r="AB922" s="225"/>
      <c r="AC922" s="225"/>
      <c r="AD922" s="225"/>
      <c r="AE922" s="225"/>
      <c r="AF922" s="225"/>
      <c r="AG922" s="220"/>
      <c r="AH922" s="220"/>
      <c r="AI922" s="220"/>
      <c r="AJ922" s="220"/>
      <c r="AK922" s="220"/>
      <c r="AL922" s="220"/>
      <c r="AM922" s="220"/>
      <c r="AN922" s="220"/>
      <c r="AO922" s="220"/>
      <c r="AP922" s="220"/>
      <c r="AQ922" s="224"/>
      <c r="AR922" s="224"/>
      <c r="AS922" s="224"/>
      <c r="AT922" s="224"/>
      <c r="AU922" s="224"/>
      <c r="AV922" s="224"/>
      <c r="AW922" s="224"/>
      <c r="AX922" s="224"/>
      <c r="AY922" s="224"/>
      <c r="AZ922" s="284"/>
      <c r="BA922" s="284"/>
      <c r="BB922" s="284"/>
      <c r="BC922" s="284"/>
      <c r="BD922" s="284"/>
      <c r="BE922" s="284"/>
      <c r="BF922" s="284"/>
      <c r="BG922" s="284"/>
      <c r="BH922" s="284"/>
      <c r="BI922" s="284"/>
      <c r="BJ922" s="284"/>
      <c r="BK922" s="284"/>
    </row>
    <row r="923" ht="14.25" customHeight="1">
      <c r="A923" s="219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5"/>
      <c r="AA923" s="225"/>
      <c r="AB923" s="225"/>
      <c r="AC923" s="225"/>
      <c r="AD923" s="225"/>
      <c r="AE923" s="225"/>
      <c r="AF923" s="225"/>
      <c r="AG923" s="220"/>
      <c r="AH923" s="220"/>
      <c r="AI923" s="220"/>
      <c r="AJ923" s="220"/>
      <c r="AK923" s="220"/>
      <c r="AL923" s="220"/>
      <c r="AM923" s="220"/>
      <c r="AN923" s="220"/>
      <c r="AO923" s="220"/>
      <c r="AP923" s="220"/>
      <c r="AQ923" s="224"/>
      <c r="AR923" s="224"/>
      <c r="AS923" s="224"/>
      <c r="AT923" s="224"/>
      <c r="AU923" s="224"/>
      <c r="AV923" s="224"/>
      <c r="AW923" s="224"/>
      <c r="AX923" s="224"/>
      <c r="AY923" s="224"/>
      <c r="AZ923" s="284"/>
      <c r="BA923" s="284"/>
      <c r="BB923" s="284"/>
      <c r="BC923" s="284"/>
      <c r="BD923" s="284"/>
      <c r="BE923" s="284"/>
      <c r="BF923" s="284"/>
      <c r="BG923" s="284"/>
      <c r="BH923" s="284"/>
      <c r="BI923" s="284"/>
      <c r="BJ923" s="284"/>
      <c r="BK923" s="284"/>
    </row>
    <row r="924" ht="14.25" customHeight="1">
      <c r="A924" s="219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5"/>
      <c r="AA924" s="225"/>
      <c r="AB924" s="225"/>
      <c r="AC924" s="225"/>
      <c r="AD924" s="225"/>
      <c r="AE924" s="225"/>
      <c r="AF924" s="225"/>
      <c r="AG924" s="220"/>
      <c r="AH924" s="220"/>
      <c r="AI924" s="220"/>
      <c r="AJ924" s="220"/>
      <c r="AK924" s="220"/>
      <c r="AL924" s="220"/>
      <c r="AM924" s="220"/>
      <c r="AN924" s="220"/>
      <c r="AO924" s="220"/>
      <c r="AP924" s="220"/>
      <c r="AQ924" s="224"/>
      <c r="AR924" s="224"/>
      <c r="AS924" s="224"/>
      <c r="AT924" s="224"/>
      <c r="AU924" s="224"/>
      <c r="AV924" s="224"/>
      <c r="AW924" s="224"/>
      <c r="AX924" s="224"/>
      <c r="AY924" s="224"/>
      <c r="AZ924" s="284"/>
      <c r="BA924" s="284"/>
      <c r="BB924" s="284"/>
      <c r="BC924" s="284"/>
      <c r="BD924" s="284"/>
      <c r="BE924" s="284"/>
      <c r="BF924" s="284"/>
      <c r="BG924" s="284"/>
      <c r="BH924" s="284"/>
      <c r="BI924" s="284"/>
      <c r="BJ924" s="284"/>
      <c r="BK924" s="284"/>
    </row>
    <row r="925" ht="14.25" customHeight="1">
      <c r="A925" s="219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5"/>
      <c r="AA925" s="225"/>
      <c r="AB925" s="225"/>
      <c r="AC925" s="225"/>
      <c r="AD925" s="225"/>
      <c r="AE925" s="225"/>
      <c r="AF925" s="225"/>
      <c r="AG925" s="220"/>
      <c r="AH925" s="220"/>
      <c r="AI925" s="220"/>
      <c r="AJ925" s="220"/>
      <c r="AK925" s="220"/>
      <c r="AL925" s="220"/>
      <c r="AM925" s="220"/>
      <c r="AN925" s="220"/>
      <c r="AO925" s="220"/>
      <c r="AP925" s="220"/>
      <c r="AQ925" s="224"/>
      <c r="AR925" s="224"/>
      <c r="AS925" s="224"/>
      <c r="AT925" s="224"/>
      <c r="AU925" s="224"/>
      <c r="AV925" s="224"/>
      <c r="AW925" s="224"/>
      <c r="AX925" s="224"/>
      <c r="AY925" s="224"/>
      <c r="AZ925" s="284"/>
      <c r="BA925" s="284"/>
      <c r="BB925" s="284"/>
      <c r="BC925" s="284"/>
      <c r="BD925" s="284"/>
      <c r="BE925" s="284"/>
      <c r="BF925" s="284"/>
      <c r="BG925" s="284"/>
      <c r="BH925" s="284"/>
      <c r="BI925" s="284"/>
      <c r="BJ925" s="284"/>
      <c r="BK925" s="284"/>
    </row>
    <row r="926" ht="14.25" customHeight="1">
      <c r="A926" s="219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5"/>
      <c r="AA926" s="225"/>
      <c r="AB926" s="225"/>
      <c r="AC926" s="225"/>
      <c r="AD926" s="225"/>
      <c r="AE926" s="225"/>
      <c r="AF926" s="225"/>
      <c r="AG926" s="220"/>
      <c r="AH926" s="220"/>
      <c r="AI926" s="220"/>
      <c r="AJ926" s="220"/>
      <c r="AK926" s="220"/>
      <c r="AL926" s="220"/>
      <c r="AM926" s="220"/>
      <c r="AN926" s="220"/>
      <c r="AO926" s="220"/>
      <c r="AP926" s="220"/>
      <c r="AQ926" s="224"/>
      <c r="AR926" s="224"/>
      <c r="AS926" s="224"/>
      <c r="AT926" s="224"/>
      <c r="AU926" s="224"/>
      <c r="AV926" s="224"/>
      <c r="AW926" s="224"/>
      <c r="AX926" s="224"/>
      <c r="AY926" s="224"/>
      <c r="AZ926" s="284"/>
      <c r="BA926" s="284"/>
      <c r="BB926" s="284"/>
      <c r="BC926" s="284"/>
      <c r="BD926" s="284"/>
      <c r="BE926" s="284"/>
      <c r="BF926" s="284"/>
      <c r="BG926" s="284"/>
      <c r="BH926" s="284"/>
      <c r="BI926" s="284"/>
      <c r="BJ926" s="284"/>
      <c r="BK926" s="284"/>
    </row>
    <row r="927" ht="14.25" customHeight="1">
      <c r="A927" s="219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5"/>
      <c r="AA927" s="225"/>
      <c r="AB927" s="225"/>
      <c r="AC927" s="225"/>
      <c r="AD927" s="225"/>
      <c r="AE927" s="225"/>
      <c r="AF927" s="225"/>
      <c r="AG927" s="220"/>
      <c r="AH927" s="220"/>
      <c r="AI927" s="220"/>
      <c r="AJ927" s="220"/>
      <c r="AK927" s="220"/>
      <c r="AL927" s="220"/>
      <c r="AM927" s="220"/>
      <c r="AN927" s="220"/>
      <c r="AO927" s="220"/>
      <c r="AP927" s="220"/>
      <c r="AQ927" s="224"/>
      <c r="AR927" s="224"/>
      <c r="AS927" s="224"/>
      <c r="AT927" s="224"/>
      <c r="AU927" s="224"/>
      <c r="AV927" s="224"/>
      <c r="AW927" s="224"/>
      <c r="AX927" s="224"/>
      <c r="AY927" s="224"/>
      <c r="AZ927" s="284"/>
      <c r="BA927" s="284"/>
      <c r="BB927" s="284"/>
      <c r="BC927" s="284"/>
      <c r="BD927" s="284"/>
      <c r="BE927" s="284"/>
      <c r="BF927" s="284"/>
      <c r="BG927" s="284"/>
      <c r="BH927" s="284"/>
      <c r="BI927" s="284"/>
      <c r="BJ927" s="284"/>
      <c r="BK927" s="284"/>
    </row>
    <row r="928" ht="14.25" customHeight="1">
      <c r="A928" s="219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5"/>
      <c r="AA928" s="225"/>
      <c r="AB928" s="225"/>
      <c r="AC928" s="225"/>
      <c r="AD928" s="225"/>
      <c r="AE928" s="225"/>
      <c r="AF928" s="225"/>
      <c r="AG928" s="220"/>
      <c r="AH928" s="220"/>
      <c r="AI928" s="220"/>
      <c r="AJ928" s="220"/>
      <c r="AK928" s="220"/>
      <c r="AL928" s="220"/>
      <c r="AM928" s="220"/>
      <c r="AN928" s="220"/>
      <c r="AO928" s="220"/>
      <c r="AP928" s="220"/>
      <c r="AQ928" s="224"/>
      <c r="AR928" s="224"/>
      <c r="AS928" s="224"/>
      <c r="AT928" s="224"/>
      <c r="AU928" s="224"/>
      <c r="AV928" s="224"/>
      <c r="AW928" s="224"/>
      <c r="AX928" s="224"/>
      <c r="AY928" s="224"/>
      <c r="AZ928" s="284"/>
      <c r="BA928" s="284"/>
      <c r="BB928" s="284"/>
      <c r="BC928" s="284"/>
      <c r="BD928" s="284"/>
      <c r="BE928" s="284"/>
      <c r="BF928" s="284"/>
      <c r="BG928" s="284"/>
      <c r="BH928" s="284"/>
      <c r="BI928" s="284"/>
      <c r="BJ928" s="284"/>
      <c r="BK928" s="284"/>
    </row>
    <row r="929" ht="14.25" customHeight="1">
      <c r="A929" s="219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5"/>
      <c r="AA929" s="225"/>
      <c r="AB929" s="225"/>
      <c r="AC929" s="225"/>
      <c r="AD929" s="225"/>
      <c r="AE929" s="225"/>
      <c r="AF929" s="225"/>
      <c r="AG929" s="220"/>
      <c r="AH929" s="220"/>
      <c r="AI929" s="220"/>
      <c r="AJ929" s="220"/>
      <c r="AK929" s="220"/>
      <c r="AL929" s="220"/>
      <c r="AM929" s="220"/>
      <c r="AN929" s="220"/>
      <c r="AO929" s="220"/>
      <c r="AP929" s="220"/>
      <c r="AQ929" s="224"/>
      <c r="AR929" s="224"/>
      <c r="AS929" s="224"/>
      <c r="AT929" s="224"/>
      <c r="AU929" s="224"/>
      <c r="AV929" s="224"/>
      <c r="AW929" s="224"/>
      <c r="AX929" s="224"/>
      <c r="AY929" s="224"/>
      <c r="AZ929" s="284"/>
      <c r="BA929" s="284"/>
      <c r="BB929" s="284"/>
      <c r="BC929" s="284"/>
      <c r="BD929" s="284"/>
      <c r="BE929" s="284"/>
      <c r="BF929" s="284"/>
      <c r="BG929" s="284"/>
      <c r="BH929" s="284"/>
      <c r="BI929" s="284"/>
      <c r="BJ929" s="284"/>
      <c r="BK929" s="284"/>
    </row>
    <row r="930" ht="14.25" customHeight="1">
      <c r="A930" s="219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5"/>
      <c r="AA930" s="225"/>
      <c r="AB930" s="225"/>
      <c r="AC930" s="225"/>
      <c r="AD930" s="225"/>
      <c r="AE930" s="225"/>
      <c r="AF930" s="225"/>
      <c r="AG930" s="220"/>
      <c r="AH930" s="220"/>
      <c r="AI930" s="220"/>
      <c r="AJ930" s="220"/>
      <c r="AK930" s="220"/>
      <c r="AL930" s="220"/>
      <c r="AM930" s="220"/>
      <c r="AN930" s="220"/>
      <c r="AO930" s="220"/>
      <c r="AP930" s="220"/>
      <c r="AQ930" s="224"/>
      <c r="AR930" s="224"/>
      <c r="AS930" s="224"/>
      <c r="AT930" s="224"/>
      <c r="AU930" s="224"/>
      <c r="AV930" s="224"/>
      <c r="AW930" s="224"/>
      <c r="AX930" s="224"/>
      <c r="AY930" s="224"/>
      <c r="AZ930" s="284"/>
      <c r="BA930" s="284"/>
      <c r="BB930" s="284"/>
      <c r="BC930" s="284"/>
      <c r="BD930" s="284"/>
      <c r="BE930" s="284"/>
      <c r="BF930" s="284"/>
      <c r="BG930" s="284"/>
      <c r="BH930" s="284"/>
      <c r="BI930" s="284"/>
      <c r="BJ930" s="284"/>
      <c r="BK930" s="284"/>
    </row>
    <row r="931" ht="14.25" customHeight="1">
      <c r="A931" s="219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5"/>
      <c r="AA931" s="225"/>
      <c r="AB931" s="225"/>
      <c r="AC931" s="225"/>
      <c r="AD931" s="225"/>
      <c r="AE931" s="225"/>
      <c r="AF931" s="225"/>
      <c r="AG931" s="220"/>
      <c r="AH931" s="220"/>
      <c r="AI931" s="220"/>
      <c r="AJ931" s="220"/>
      <c r="AK931" s="220"/>
      <c r="AL931" s="220"/>
      <c r="AM931" s="220"/>
      <c r="AN931" s="220"/>
      <c r="AO931" s="220"/>
      <c r="AP931" s="220"/>
      <c r="AQ931" s="224"/>
      <c r="AR931" s="224"/>
      <c r="AS931" s="224"/>
      <c r="AT931" s="224"/>
      <c r="AU931" s="224"/>
      <c r="AV931" s="224"/>
      <c r="AW931" s="224"/>
      <c r="AX931" s="224"/>
      <c r="AY931" s="224"/>
      <c r="AZ931" s="284"/>
      <c r="BA931" s="284"/>
      <c r="BB931" s="284"/>
      <c r="BC931" s="284"/>
      <c r="BD931" s="284"/>
      <c r="BE931" s="284"/>
      <c r="BF931" s="284"/>
      <c r="BG931" s="284"/>
      <c r="BH931" s="284"/>
      <c r="BI931" s="284"/>
      <c r="BJ931" s="284"/>
      <c r="BK931" s="284"/>
    </row>
    <row r="932" ht="14.25" customHeight="1">
      <c r="A932" s="219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5"/>
      <c r="AA932" s="225"/>
      <c r="AB932" s="225"/>
      <c r="AC932" s="225"/>
      <c r="AD932" s="225"/>
      <c r="AE932" s="225"/>
      <c r="AF932" s="225"/>
      <c r="AG932" s="220"/>
      <c r="AH932" s="220"/>
      <c r="AI932" s="220"/>
      <c r="AJ932" s="220"/>
      <c r="AK932" s="220"/>
      <c r="AL932" s="220"/>
      <c r="AM932" s="220"/>
      <c r="AN932" s="220"/>
      <c r="AO932" s="220"/>
      <c r="AP932" s="220"/>
      <c r="AQ932" s="224"/>
      <c r="AR932" s="224"/>
      <c r="AS932" s="224"/>
      <c r="AT932" s="224"/>
      <c r="AU932" s="224"/>
      <c r="AV932" s="224"/>
      <c r="AW932" s="224"/>
      <c r="AX932" s="224"/>
      <c r="AY932" s="224"/>
      <c r="AZ932" s="284"/>
      <c r="BA932" s="284"/>
      <c r="BB932" s="284"/>
      <c r="BC932" s="284"/>
      <c r="BD932" s="284"/>
      <c r="BE932" s="284"/>
      <c r="BF932" s="284"/>
      <c r="BG932" s="284"/>
      <c r="BH932" s="284"/>
      <c r="BI932" s="284"/>
      <c r="BJ932" s="284"/>
      <c r="BK932" s="284"/>
    </row>
    <row r="933" ht="14.25" customHeight="1">
      <c r="A933" s="219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5"/>
      <c r="AA933" s="225"/>
      <c r="AB933" s="225"/>
      <c r="AC933" s="225"/>
      <c r="AD933" s="225"/>
      <c r="AE933" s="225"/>
      <c r="AF933" s="225"/>
      <c r="AG933" s="220"/>
      <c r="AH933" s="220"/>
      <c r="AI933" s="220"/>
      <c r="AJ933" s="220"/>
      <c r="AK933" s="220"/>
      <c r="AL933" s="220"/>
      <c r="AM933" s="220"/>
      <c r="AN933" s="220"/>
      <c r="AO933" s="220"/>
      <c r="AP933" s="220"/>
      <c r="AQ933" s="224"/>
      <c r="AR933" s="224"/>
      <c r="AS933" s="224"/>
      <c r="AT933" s="224"/>
      <c r="AU933" s="224"/>
      <c r="AV933" s="224"/>
      <c r="AW933" s="224"/>
      <c r="AX933" s="224"/>
      <c r="AY933" s="224"/>
      <c r="AZ933" s="284"/>
      <c r="BA933" s="284"/>
      <c r="BB933" s="284"/>
      <c r="BC933" s="284"/>
      <c r="BD933" s="284"/>
      <c r="BE933" s="284"/>
      <c r="BF933" s="284"/>
      <c r="BG933" s="284"/>
      <c r="BH933" s="284"/>
      <c r="BI933" s="284"/>
      <c r="BJ933" s="284"/>
      <c r="BK933" s="284"/>
    </row>
    <row r="934" ht="14.25" customHeight="1">
      <c r="A934" s="219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5"/>
      <c r="AA934" s="225"/>
      <c r="AB934" s="225"/>
      <c r="AC934" s="225"/>
      <c r="AD934" s="225"/>
      <c r="AE934" s="225"/>
      <c r="AF934" s="225"/>
      <c r="AG934" s="220"/>
      <c r="AH934" s="220"/>
      <c r="AI934" s="220"/>
      <c r="AJ934" s="220"/>
      <c r="AK934" s="220"/>
      <c r="AL934" s="220"/>
      <c r="AM934" s="220"/>
      <c r="AN934" s="220"/>
      <c r="AO934" s="220"/>
      <c r="AP934" s="220"/>
      <c r="AQ934" s="224"/>
      <c r="AR934" s="224"/>
      <c r="AS934" s="224"/>
      <c r="AT934" s="224"/>
      <c r="AU934" s="224"/>
      <c r="AV934" s="224"/>
      <c r="AW934" s="224"/>
      <c r="AX934" s="224"/>
      <c r="AY934" s="224"/>
      <c r="AZ934" s="284"/>
      <c r="BA934" s="284"/>
      <c r="BB934" s="284"/>
      <c r="BC934" s="284"/>
      <c r="BD934" s="284"/>
      <c r="BE934" s="284"/>
      <c r="BF934" s="284"/>
      <c r="BG934" s="284"/>
      <c r="BH934" s="284"/>
      <c r="BI934" s="284"/>
      <c r="BJ934" s="284"/>
      <c r="BK934" s="284"/>
    </row>
    <row r="935" ht="14.25" customHeight="1">
      <c r="A935" s="219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5"/>
      <c r="AA935" s="225"/>
      <c r="AB935" s="225"/>
      <c r="AC935" s="225"/>
      <c r="AD935" s="225"/>
      <c r="AE935" s="225"/>
      <c r="AF935" s="225"/>
      <c r="AG935" s="220"/>
      <c r="AH935" s="220"/>
      <c r="AI935" s="220"/>
      <c r="AJ935" s="220"/>
      <c r="AK935" s="220"/>
      <c r="AL935" s="220"/>
      <c r="AM935" s="220"/>
      <c r="AN935" s="220"/>
      <c r="AO935" s="220"/>
      <c r="AP935" s="220"/>
      <c r="AQ935" s="224"/>
      <c r="AR935" s="224"/>
      <c r="AS935" s="224"/>
      <c r="AT935" s="224"/>
      <c r="AU935" s="224"/>
      <c r="AV935" s="224"/>
      <c r="AW935" s="224"/>
      <c r="AX935" s="224"/>
      <c r="AY935" s="224"/>
      <c r="AZ935" s="284"/>
      <c r="BA935" s="284"/>
      <c r="BB935" s="284"/>
      <c r="BC935" s="284"/>
      <c r="BD935" s="284"/>
      <c r="BE935" s="284"/>
      <c r="BF935" s="284"/>
      <c r="BG935" s="284"/>
      <c r="BH935" s="284"/>
      <c r="BI935" s="284"/>
      <c r="BJ935" s="284"/>
      <c r="BK935" s="284"/>
    </row>
    <row r="936" ht="14.25" customHeight="1">
      <c r="A936" s="219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5"/>
      <c r="AA936" s="225"/>
      <c r="AB936" s="225"/>
      <c r="AC936" s="225"/>
      <c r="AD936" s="225"/>
      <c r="AE936" s="225"/>
      <c r="AF936" s="225"/>
      <c r="AG936" s="220"/>
      <c r="AH936" s="220"/>
      <c r="AI936" s="220"/>
      <c r="AJ936" s="220"/>
      <c r="AK936" s="220"/>
      <c r="AL936" s="220"/>
      <c r="AM936" s="220"/>
      <c r="AN936" s="220"/>
      <c r="AO936" s="220"/>
      <c r="AP936" s="220"/>
      <c r="AQ936" s="224"/>
      <c r="AR936" s="224"/>
      <c r="AS936" s="224"/>
      <c r="AT936" s="224"/>
      <c r="AU936" s="224"/>
      <c r="AV936" s="224"/>
      <c r="AW936" s="224"/>
      <c r="AX936" s="224"/>
      <c r="AY936" s="224"/>
      <c r="AZ936" s="284"/>
      <c r="BA936" s="284"/>
      <c r="BB936" s="284"/>
      <c r="BC936" s="284"/>
      <c r="BD936" s="284"/>
      <c r="BE936" s="284"/>
      <c r="BF936" s="284"/>
      <c r="BG936" s="284"/>
      <c r="BH936" s="284"/>
      <c r="BI936" s="284"/>
      <c r="BJ936" s="284"/>
      <c r="BK936" s="284"/>
    </row>
    <row r="937" ht="14.25" customHeight="1">
      <c r="A937" s="219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5"/>
      <c r="AA937" s="225"/>
      <c r="AB937" s="225"/>
      <c r="AC937" s="225"/>
      <c r="AD937" s="225"/>
      <c r="AE937" s="225"/>
      <c r="AF937" s="225"/>
      <c r="AG937" s="220"/>
      <c r="AH937" s="220"/>
      <c r="AI937" s="220"/>
      <c r="AJ937" s="220"/>
      <c r="AK937" s="220"/>
      <c r="AL937" s="220"/>
      <c r="AM937" s="220"/>
      <c r="AN937" s="220"/>
      <c r="AO937" s="220"/>
      <c r="AP937" s="220"/>
      <c r="AQ937" s="224"/>
      <c r="AR937" s="224"/>
      <c r="AS937" s="224"/>
      <c r="AT937" s="224"/>
      <c r="AU937" s="224"/>
      <c r="AV937" s="224"/>
      <c r="AW937" s="224"/>
      <c r="AX937" s="224"/>
      <c r="AY937" s="224"/>
      <c r="AZ937" s="284"/>
      <c r="BA937" s="284"/>
      <c r="BB937" s="284"/>
      <c r="BC937" s="284"/>
      <c r="BD937" s="284"/>
      <c r="BE937" s="284"/>
      <c r="BF937" s="284"/>
      <c r="BG937" s="284"/>
      <c r="BH937" s="284"/>
      <c r="BI937" s="284"/>
      <c r="BJ937" s="284"/>
      <c r="BK937" s="284"/>
    </row>
    <row r="938" ht="14.25" customHeight="1">
      <c r="A938" s="219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5"/>
      <c r="AA938" s="225"/>
      <c r="AB938" s="225"/>
      <c r="AC938" s="225"/>
      <c r="AD938" s="225"/>
      <c r="AE938" s="225"/>
      <c r="AF938" s="225"/>
      <c r="AG938" s="220"/>
      <c r="AH938" s="220"/>
      <c r="AI938" s="220"/>
      <c r="AJ938" s="220"/>
      <c r="AK938" s="220"/>
      <c r="AL938" s="220"/>
      <c r="AM938" s="220"/>
      <c r="AN938" s="220"/>
      <c r="AO938" s="220"/>
      <c r="AP938" s="220"/>
      <c r="AQ938" s="224"/>
      <c r="AR938" s="224"/>
      <c r="AS938" s="224"/>
      <c r="AT938" s="224"/>
      <c r="AU938" s="224"/>
      <c r="AV938" s="224"/>
      <c r="AW938" s="224"/>
      <c r="AX938" s="224"/>
      <c r="AY938" s="224"/>
      <c r="AZ938" s="284"/>
      <c r="BA938" s="284"/>
      <c r="BB938" s="284"/>
      <c r="BC938" s="284"/>
      <c r="BD938" s="284"/>
      <c r="BE938" s="284"/>
      <c r="BF938" s="284"/>
      <c r="BG938" s="284"/>
      <c r="BH938" s="284"/>
      <c r="BI938" s="284"/>
      <c r="BJ938" s="284"/>
      <c r="BK938" s="284"/>
    </row>
    <row r="939" ht="14.25" customHeight="1">
      <c r="A939" s="219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5"/>
      <c r="AA939" s="225"/>
      <c r="AB939" s="225"/>
      <c r="AC939" s="225"/>
      <c r="AD939" s="225"/>
      <c r="AE939" s="225"/>
      <c r="AF939" s="225"/>
      <c r="AG939" s="220"/>
      <c r="AH939" s="220"/>
      <c r="AI939" s="220"/>
      <c r="AJ939" s="220"/>
      <c r="AK939" s="220"/>
      <c r="AL939" s="220"/>
      <c r="AM939" s="220"/>
      <c r="AN939" s="220"/>
      <c r="AO939" s="220"/>
      <c r="AP939" s="220"/>
      <c r="AQ939" s="224"/>
      <c r="AR939" s="224"/>
      <c r="AS939" s="224"/>
      <c r="AT939" s="224"/>
      <c r="AU939" s="224"/>
      <c r="AV939" s="224"/>
      <c r="AW939" s="224"/>
      <c r="AX939" s="224"/>
      <c r="AY939" s="224"/>
      <c r="AZ939" s="284"/>
      <c r="BA939" s="284"/>
      <c r="BB939" s="284"/>
      <c r="BC939" s="284"/>
      <c r="BD939" s="284"/>
      <c r="BE939" s="284"/>
      <c r="BF939" s="284"/>
      <c r="BG939" s="284"/>
      <c r="BH939" s="284"/>
      <c r="BI939" s="284"/>
      <c r="BJ939" s="284"/>
      <c r="BK939" s="284"/>
    </row>
    <row r="940" ht="14.25" customHeight="1">
      <c r="A940" s="219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5"/>
      <c r="AA940" s="225"/>
      <c r="AB940" s="225"/>
      <c r="AC940" s="225"/>
      <c r="AD940" s="225"/>
      <c r="AE940" s="225"/>
      <c r="AF940" s="225"/>
      <c r="AG940" s="220"/>
      <c r="AH940" s="220"/>
      <c r="AI940" s="220"/>
      <c r="AJ940" s="220"/>
      <c r="AK940" s="220"/>
      <c r="AL940" s="220"/>
      <c r="AM940" s="220"/>
      <c r="AN940" s="220"/>
      <c r="AO940" s="220"/>
      <c r="AP940" s="220"/>
      <c r="AQ940" s="224"/>
      <c r="AR940" s="224"/>
      <c r="AS940" s="224"/>
      <c r="AT940" s="224"/>
      <c r="AU940" s="224"/>
      <c r="AV940" s="224"/>
      <c r="AW940" s="224"/>
      <c r="AX940" s="224"/>
      <c r="AY940" s="224"/>
      <c r="AZ940" s="284"/>
      <c r="BA940" s="284"/>
      <c r="BB940" s="284"/>
      <c r="BC940" s="284"/>
      <c r="BD940" s="284"/>
      <c r="BE940" s="284"/>
      <c r="BF940" s="284"/>
      <c r="BG940" s="284"/>
      <c r="BH940" s="284"/>
      <c r="BI940" s="284"/>
      <c r="BJ940" s="284"/>
      <c r="BK940" s="284"/>
    </row>
    <row r="941" ht="14.25" customHeight="1">
      <c r="A941" s="219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5"/>
      <c r="AA941" s="225"/>
      <c r="AB941" s="225"/>
      <c r="AC941" s="225"/>
      <c r="AD941" s="225"/>
      <c r="AE941" s="225"/>
      <c r="AF941" s="225"/>
      <c r="AG941" s="220"/>
      <c r="AH941" s="220"/>
      <c r="AI941" s="220"/>
      <c r="AJ941" s="220"/>
      <c r="AK941" s="220"/>
      <c r="AL941" s="220"/>
      <c r="AM941" s="220"/>
      <c r="AN941" s="220"/>
      <c r="AO941" s="220"/>
      <c r="AP941" s="220"/>
      <c r="AQ941" s="224"/>
      <c r="AR941" s="224"/>
      <c r="AS941" s="224"/>
      <c r="AT941" s="224"/>
      <c r="AU941" s="224"/>
      <c r="AV941" s="224"/>
      <c r="AW941" s="224"/>
      <c r="AX941" s="224"/>
      <c r="AY941" s="224"/>
      <c r="AZ941" s="284"/>
      <c r="BA941" s="284"/>
      <c r="BB941" s="284"/>
      <c r="BC941" s="284"/>
      <c r="BD941" s="284"/>
      <c r="BE941" s="284"/>
      <c r="BF941" s="284"/>
      <c r="BG941" s="284"/>
      <c r="BH941" s="284"/>
      <c r="BI941" s="284"/>
      <c r="BJ941" s="284"/>
      <c r="BK941" s="284"/>
    </row>
    <row r="942" ht="14.25" customHeight="1">
      <c r="A942" s="219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5"/>
      <c r="AA942" s="225"/>
      <c r="AB942" s="225"/>
      <c r="AC942" s="225"/>
      <c r="AD942" s="225"/>
      <c r="AE942" s="225"/>
      <c r="AF942" s="225"/>
      <c r="AG942" s="220"/>
      <c r="AH942" s="220"/>
      <c r="AI942" s="220"/>
      <c r="AJ942" s="220"/>
      <c r="AK942" s="220"/>
      <c r="AL942" s="220"/>
      <c r="AM942" s="220"/>
      <c r="AN942" s="220"/>
      <c r="AO942" s="220"/>
      <c r="AP942" s="220"/>
      <c r="AQ942" s="224"/>
      <c r="AR942" s="224"/>
      <c r="AS942" s="224"/>
      <c r="AT942" s="224"/>
      <c r="AU942" s="224"/>
      <c r="AV942" s="224"/>
      <c r="AW942" s="224"/>
      <c r="AX942" s="224"/>
      <c r="AY942" s="224"/>
      <c r="AZ942" s="284"/>
      <c r="BA942" s="284"/>
      <c r="BB942" s="284"/>
      <c r="BC942" s="284"/>
      <c r="BD942" s="284"/>
      <c r="BE942" s="284"/>
      <c r="BF942" s="284"/>
      <c r="BG942" s="284"/>
      <c r="BH942" s="284"/>
      <c r="BI942" s="284"/>
      <c r="BJ942" s="284"/>
      <c r="BK942" s="284"/>
    </row>
    <row r="943" ht="14.25" customHeight="1">
      <c r="A943" s="219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5"/>
      <c r="AA943" s="225"/>
      <c r="AB943" s="225"/>
      <c r="AC943" s="225"/>
      <c r="AD943" s="225"/>
      <c r="AE943" s="225"/>
      <c r="AF943" s="225"/>
      <c r="AG943" s="220"/>
      <c r="AH943" s="220"/>
      <c r="AI943" s="220"/>
      <c r="AJ943" s="220"/>
      <c r="AK943" s="220"/>
      <c r="AL943" s="220"/>
      <c r="AM943" s="220"/>
      <c r="AN943" s="220"/>
      <c r="AO943" s="220"/>
      <c r="AP943" s="220"/>
      <c r="AQ943" s="224"/>
      <c r="AR943" s="224"/>
      <c r="AS943" s="224"/>
      <c r="AT943" s="224"/>
      <c r="AU943" s="224"/>
      <c r="AV943" s="224"/>
      <c r="AW943" s="224"/>
      <c r="AX943" s="224"/>
      <c r="AY943" s="224"/>
      <c r="AZ943" s="284"/>
      <c r="BA943" s="284"/>
      <c r="BB943" s="284"/>
      <c r="BC943" s="284"/>
      <c r="BD943" s="284"/>
      <c r="BE943" s="284"/>
      <c r="BF943" s="284"/>
      <c r="BG943" s="284"/>
      <c r="BH943" s="284"/>
      <c r="BI943" s="284"/>
      <c r="BJ943" s="284"/>
      <c r="BK943" s="284"/>
    </row>
    <row r="944" ht="14.25" customHeight="1">
      <c r="A944" s="219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5"/>
      <c r="AA944" s="225"/>
      <c r="AB944" s="225"/>
      <c r="AC944" s="225"/>
      <c r="AD944" s="225"/>
      <c r="AE944" s="225"/>
      <c r="AF944" s="225"/>
      <c r="AG944" s="220"/>
      <c r="AH944" s="220"/>
      <c r="AI944" s="220"/>
      <c r="AJ944" s="220"/>
      <c r="AK944" s="220"/>
      <c r="AL944" s="220"/>
      <c r="AM944" s="220"/>
      <c r="AN944" s="220"/>
      <c r="AO944" s="220"/>
      <c r="AP944" s="220"/>
      <c r="AQ944" s="224"/>
      <c r="AR944" s="224"/>
      <c r="AS944" s="224"/>
      <c r="AT944" s="224"/>
      <c r="AU944" s="224"/>
      <c r="AV944" s="224"/>
      <c r="AW944" s="224"/>
      <c r="AX944" s="224"/>
      <c r="AY944" s="224"/>
      <c r="AZ944" s="284"/>
      <c r="BA944" s="284"/>
      <c r="BB944" s="284"/>
      <c r="BC944" s="284"/>
      <c r="BD944" s="284"/>
      <c r="BE944" s="284"/>
      <c r="BF944" s="284"/>
      <c r="BG944" s="284"/>
      <c r="BH944" s="284"/>
      <c r="BI944" s="284"/>
      <c r="BJ944" s="284"/>
      <c r="BK944" s="284"/>
    </row>
    <row r="945" ht="14.25" customHeight="1">
      <c r="A945" s="219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5"/>
      <c r="AA945" s="225"/>
      <c r="AB945" s="225"/>
      <c r="AC945" s="225"/>
      <c r="AD945" s="225"/>
      <c r="AE945" s="225"/>
      <c r="AF945" s="225"/>
      <c r="AG945" s="220"/>
      <c r="AH945" s="220"/>
      <c r="AI945" s="220"/>
      <c r="AJ945" s="220"/>
      <c r="AK945" s="220"/>
      <c r="AL945" s="220"/>
      <c r="AM945" s="220"/>
      <c r="AN945" s="220"/>
      <c r="AO945" s="220"/>
      <c r="AP945" s="220"/>
      <c r="AQ945" s="224"/>
      <c r="AR945" s="224"/>
      <c r="AS945" s="224"/>
      <c r="AT945" s="224"/>
      <c r="AU945" s="224"/>
      <c r="AV945" s="224"/>
      <c r="AW945" s="224"/>
      <c r="AX945" s="224"/>
      <c r="AY945" s="224"/>
      <c r="AZ945" s="284"/>
      <c r="BA945" s="284"/>
      <c r="BB945" s="284"/>
      <c r="BC945" s="284"/>
      <c r="BD945" s="284"/>
      <c r="BE945" s="284"/>
      <c r="BF945" s="284"/>
      <c r="BG945" s="284"/>
      <c r="BH945" s="284"/>
      <c r="BI945" s="284"/>
      <c r="BJ945" s="284"/>
      <c r="BK945" s="284"/>
    </row>
    <row r="946" ht="14.25" customHeight="1">
      <c r="A946" s="219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5"/>
      <c r="AA946" s="225"/>
      <c r="AB946" s="225"/>
      <c r="AC946" s="225"/>
      <c r="AD946" s="225"/>
      <c r="AE946" s="225"/>
      <c r="AF946" s="225"/>
      <c r="AG946" s="220"/>
      <c r="AH946" s="220"/>
      <c r="AI946" s="220"/>
      <c r="AJ946" s="220"/>
      <c r="AK946" s="220"/>
      <c r="AL946" s="220"/>
      <c r="AM946" s="220"/>
      <c r="AN946" s="220"/>
      <c r="AO946" s="220"/>
      <c r="AP946" s="220"/>
      <c r="AQ946" s="224"/>
      <c r="AR946" s="224"/>
      <c r="AS946" s="224"/>
      <c r="AT946" s="224"/>
      <c r="AU946" s="224"/>
      <c r="AV946" s="224"/>
      <c r="AW946" s="224"/>
      <c r="AX946" s="224"/>
      <c r="AY946" s="224"/>
      <c r="AZ946" s="284"/>
      <c r="BA946" s="284"/>
      <c r="BB946" s="284"/>
      <c r="BC946" s="284"/>
      <c r="BD946" s="284"/>
      <c r="BE946" s="284"/>
      <c r="BF946" s="284"/>
      <c r="BG946" s="284"/>
      <c r="BH946" s="284"/>
      <c r="BI946" s="284"/>
      <c r="BJ946" s="284"/>
      <c r="BK946" s="284"/>
    </row>
    <row r="947" ht="14.25" customHeight="1">
      <c r="A947" s="219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5"/>
      <c r="AA947" s="225"/>
      <c r="AB947" s="225"/>
      <c r="AC947" s="225"/>
      <c r="AD947" s="225"/>
      <c r="AE947" s="225"/>
      <c r="AF947" s="225"/>
      <c r="AG947" s="220"/>
      <c r="AH947" s="220"/>
      <c r="AI947" s="220"/>
      <c r="AJ947" s="220"/>
      <c r="AK947" s="220"/>
      <c r="AL947" s="220"/>
      <c r="AM947" s="220"/>
      <c r="AN947" s="220"/>
      <c r="AO947" s="220"/>
      <c r="AP947" s="220"/>
      <c r="AQ947" s="224"/>
      <c r="AR947" s="224"/>
      <c r="AS947" s="224"/>
      <c r="AT947" s="224"/>
      <c r="AU947" s="224"/>
      <c r="AV947" s="224"/>
      <c r="AW947" s="224"/>
      <c r="AX947" s="224"/>
      <c r="AY947" s="224"/>
      <c r="AZ947" s="284"/>
      <c r="BA947" s="284"/>
      <c r="BB947" s="284"/>
      <c r="BC947" s="284"/>
      <c r="BD947" s="284"/>
      <c r="BE947" s="284"/>
      <c r="BF947" s="284"/>
      <c r="BG947" s="284"/>
      <c r="BH947" s="284"/>
      <c r="BI947" s="284"/>
      <c r="BJ947" s="284"/>
      <c r="BK947" s="284"/>
    </row>
    <row r="948" ht="14.25" customHeight="1">
      <c r="A948" s="219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5"/>
      <c r="AA948" s="225"/>
      <c r="AB948" s="225"/>
      <c r="AC948" s="225"/>
      <c r="AD948" s="225"/>
      <c r="AE948" s="225"/>
      <c r="AF948" s="225"/>
      <c r="AG948" s="220"/>
      <c r="AH948" s="220"/>
      <c r="AI948" s="220"/>
      <c r="AJ948" s="220"/>
      <c r="AK948" s="220"/>
      <c r="AL948" s="220"/>
      <c r="AM948" s="220"/>
      <c r="AN948" s="220"/>
      <c r="AO948" s="220"/>
      <c r="AP948" s="220"/>
      <c r="AQ948" s="224"/>
      <c r="AR948" s="224"/>
      <c r="AS948" s="224"/>
      <c r="AT948" s="224"/>
      <c r="AU948" s="224"/>
      <c r="AV948" s="224"/>
      <c r="AW948" s="224"/>
      <c r="AX948" s="224"/>
      <c r="AY948" s="224"/>
      <c r="AZ948" s="284"/>
      <c r="BA948" s="284"/>
      <c r="BB948" s="284"/>
      <c r="BC948" s="284"/>
      <c r="BD948" s="284"/>
      <c r="BE948" s="284"/>
      <c r="BF948" s="284"/>
      <c r="BG948" s="284"/>
      <c r="BH948" s="284"/>
      <c r="BI948" s="284"/>
      <c r="BJ948" s="284"/>
      <c r="BK948" s="284"/>
    </row>
    <row r="949" ht="14.25" customHeight="1">
      <c r="A949" s="219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5"/>
      <c r="AA949" s="225"/>
      <c r="AB949" s="225"/>
      <c r="AC949" s="225"/>
      <c r="AD949" s="225"/>
      <c r="AE949" s="225"/>
      <c r="AF949" s="225"/>
      <c r="AG949" s="220"/>
      <c r="AH949" s="220"/>
      <c r="AI949" s="220"/>
      <c r="AJ949" s="220"/>
      <c r="AK949" s="220"/>
      <c r="AL949" s="220"/>
      <c r="AM949" s="220"/>
      <c r="AN949" s="220"/>
      <c r="AO949" s="220"/>
      <c r="AP949" s="220"/>
      <c r="AQ949" s="224"/>
      <c r="AR949" s="224"/>
      <c r="AS949" s="224"/>
      <c r="AT949" s="224"/>
      <c r="AU949" s="224"/>
      <c r="AV949" s="224"/>
      <c r="AW949" s="224"/>
      <c r="AX949" s="224"/>
      <c r="AY949" s="224"/>
      <c r="AZ949" s="284"/>
      <c r="BA949" s="284"/>
      <c r="BB949" s="284"/>
      <c r="BC949" s="284"/>
      <c r="BD949" s="284"/>
      <c r="BE949" s="284"/>
      <c r="BF949" s="284"/>
      <c r="BG949" s="284"/>
      <c r="BH949" s="284"/>
      <c r="BI949" s="284"/>
      <c r="BJ949" s="284"/>
      <c r="BK949" s="284"/>
    </row>
    <row r="950" ht="14.25" customHeight="1">
      <c r="A950" s="219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5"/>
      <c r="AA950" s="225"/>
      <c r="AB950" s="225"/>
      <c r="AC950" s="225"/>
      <c r="AD950" s="225"/>
      <c r="AE950" s="225"/>
      <c r="AF950" s="225"/>
      <c r="AG950" s="220"/>
      <c r="AH950" s="220"/>
      <c r="AI950" s="220"/>
      <c r="AJ950" s="220"/>
      <c r="AK950" s="220"/>
      <c r="AL950" s="220"/>
      <c r="AM950" s="220"/>
      <c r="AN950" s="220"/>
      <c r="AO950" s="220"/>
      <c r="AP950" s="220"/>
      <c r="AQ950" s="224"/>
      <c r="AR950" s="224"/>
      <c r="AS950" s="224"/>
      <c r="AT950" s="224"/>
      <c r="AU950" s="224"/>
      <c r="AV950" s="224"/>
      <c r="AW950" s="224"/>
      <c r="AX950" s="224"/>
      <c r="AY950" s="224"/>
      <c r="AZ950" s="284"/>
      <c r="BA950" s="284"/>
      <c r="BB950" s="284"/>
      <c r="BC950" s="284"/>
      <c r="BD950" s="284"/>
      <c r="BE950" s="284"/>
      <c r="BF950" s="284"/>
      <c r="BG950" s="284"/>
      <c r="BH950" s="284"/>
      <c r="BI950" s="284"/>
      <c r="BJ950" s="284"/>
      <c r="BK950" s="284"/>
    </row>
    <row r="951" ht="14.25" customHeight="1">
      <c r="A951" s="219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5"/>
      <c r="AA951" s="225"/>
      <c r="AB951" s="225"/>
      <c r="AC951" s="225"/>
      <c r="AD951" s="225"/>
      <c r="AE951" s="225"/>
      <c r="AF951" s="225"/>
      <c r="AG951" s="220"/>
      <c r="AH951" s="220"/>
      <c r="AI951" s="220"/>
      <c r="AJ951" s="220"/>
      <c r="AK951" s="220"/>
      <c r="AL951" s="220"/>
      <c r="AM951" s="220"/>
      <c r="AN951" s="220"/>
      <c r="AO951" s="220"/>
      <c r="AP951" s="220"/>
      <c r="AQ951" s="224"/>
      <c r="AR951" s="224"/>
      <c r="AS951" s="224"/>
      <c r="AT951" s="224"/>
      <c r="AU951" s="224"/>
      <c r="AV951" s="224"/>
      <c r="AW951" s="224"/>
      <c r="AX951" s="224"/>
      <c r="AY951" s="224"/>
      <c r="AZ951" s="284"/>
      <c r="BA951" s="284"/>
      <c r="BB951" s="284"/>
      <c r="BC951" s="284"/>
      <c r="BD951" s="284"/>
      <c r="BE951" s="284"/>
      <c r="BF951" s="284"/>
      <c r="BG951" s="284"/>
      <c r="BH951" s="284"/>
      <c r="BI951" s="284"/>
      <c r="BJ951" s="284"/>
      <c r="BK951" s="284"/>
    </row>
    <row r="952" ht="14.25" customHeight="1">
      <c r="A952" s="219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5"/>
      <c r="AA952" s="225"/>
      <c r="AB952" s="225"/>
      <c r="AC952" s="225"/>
      <c r="AD952" s="225"/>
      <c r="AE952" s="225"/>
      <c r="AF952" s="225"/>
      <c r="AG952" s="220"/>
      <c r="AH952" s="220"/>
      <c r="AI952" s="220"/>
      <c r="AJ952" s="220"/>
      <c r="AK952" s="220"/>
      <c r="AL952" s="220"/>
      <c r="AM952" s="220"/>
      <c r="AN952" s="220"/>
      <c r="AO952" s="220"/>
      <c r="AP952" s="220"/>
      <c r="AQ952" s="224"/>
      <c r="AR952" s="224"/>
      <c r="AS952" s="224"/>
      <c r="AT952" s="224"/>
      <c r="AU952" s="224"/>
      <c r="AV952" s="224"/>
      <c r="AW952" s="224"/>
      <c r="AX952" s="224"/>
      <c r="AY952" s="224"/>
      <c r="AZ952" s="284"/>
      <c r="BA952" s="284"/>
      <c r="BB952" s="284"/>
      <c r="BC952" s="284"/>
      <c r="BD952" s="284"/>
      <c r="BE952" s="284"/>
      <c r="BF952" s="284"/>
      <c r="BG952" s="284"/>
      <c r="BH952" s="284"/>
      <c r="BI952" s="284"/>
      <c r="BJ952" s="284"/>
      <c r="BK952" s="284"/>
    </row>
    <row r="953" ht="14.25" customHeight="1">
      <c r="A953" s="219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5"/>
      <c r="AA953" s="225"/>
      <c r="AB953" s="225"/>
      <c r="AC953" s="225"/>
      <c r="AD953" s="225"/>
      <c r="AE953" s="225"/>
      <c r="AF953" s="225"/>
      <c r="AG953" s="220"/>
      <c r="AH953" s="220"/>
      <c r="AI953" s="220"/>
      <c r="AJ953" s="220"/>
      <c r="AK953" s="220"/>
      <c r="AL953" s="220"/>
      <c r="AM953" s="220"/>
      <c r="AN953" s="220"/>
      <c r="AO953" s="220"/>
      <c r="AP953" s="220"/>
      <c r="AQ953" s="224"/>
      <c r="AR953" s="224"/>
      <c r="AS953" s="224"/>
      <c r="AT953" s="224"/>
      <c r="AU953" s="224"/>
      <c r="AV953" s="224"/>
      <c r="AW953" s="224"/>
      <c r="AX953" s="224"/>
      <c r="AY953" s="224"/>
      <c r="AZ953" s="284"/>
      <c r="BA953" s="284"/>
      <c r="BB953" s="284"/>
      <c r="BC953" s="284"/>
      <c r="BD953" s="284"/>
      <c r="BE953" s="284"/>
      <c r="BF953" s="284"/>
      <c r="BG953" s="284"/>
      <c r="BH953" s="284"/>
      <c r="BI953" s="284"/>
      <c r="BJ953" s="284"/>
      <c r="BK953" s="284"/>
    </row>
    <row r="954" ht="14.25" customHeight="1">
      <c r="A954" s="219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5"/>
      <c r="AA954" s="225"/>
      <c r="AB954" s="225"/>
      <c r="AC954" s="225"/>
      <c r="AD954" s="225"/>
      <c r="AE954" s="225"/>
      <c r="AF954" s="225"/>
      <c r="AG954" s="220"/>
      <c r="AH954" s="220"/>
      <c r="AI954" s="220"/>
      <c r="AJ954" s="220"/>
      <c r="AK954" s="220"/>
      <c r="AL954" s="220"/>
      <c r="AM954" s="220"/>
      <c r="AN954" s="220"/>
      <c r="AO954" s="220"/>
      <c r="AP954" s="220"/>
      <c r="AQ954" s="224"/>
      <c r="AR954" s="224"/>
      <c r="AS954" s="224"/>
      <c r="AT954" s="224"/>
      <c r="AU954" s="224"/>
      <c r="AV954" s="224"/>
      <c r="AW954" s="224"/>
      <c r="AX954" s="224"/>
      <c r="AY954" s="224"/>
      <c r="AZ954" s="284"/>
      <c r="BA954" s="284"/>
      <c r="BB954" s="284"/>
      <c r="BC954" s="284"/>
      <c r="BD954" s="284"/>
      <c r="BE954" s="284"/>
      <c r="BF954" s="284"/>
      <c r="BG954" s="284"/>
      <c r="BH954" s="284"/>
      <c r="BI954" s="284"/>
      <c r="BJ954" s="284"/>
      <c r="BK954" s="284"/>
    </row>
    <row r="955" ht="14.25" customHeight="1">
      <c r="A955" s="219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5"/>
      <c r="AA955" s="225"/>
      <c r="AB955" s="225"/>
      <c r="AC955" s="225"/>
      <c r="AD955" s="225"/>
      <c r="AE955" s="225"/>
      <c r="AF955" s="225"/>
      <c r="AG955" s="220"/>
      <c r="AH955" s="220"/>
      <c r="AI955" s="220"/>
      <c r="AJ955" s="220"/>
      <c r="AK955" s="220"/>
      <c r="AL955" s="220"/>
      <c r="AM955" s="220"/>
      <c r="AN955" s="220"/>
      <c r="AO955" s="220"/>
      <c r="AP955" s="220"/>
      <c r="AQ955" s="224"/>
      <c r="AR955" s="224"/>
      <c r="AS955" s="224"/>
      <c r="AT955" s="224"/>
      <c r="AU955" s="224"/>
      <c r="AV955" s="224"/>
      <c r="AW955" s="224"/>
      <c r="AX955" s="224"/>
      <c r="AY955" s="224"/>
      <c r="AZ955" s="284"/>
      <c r="BA955" s="284"/>
      <c r="BB955" s="284"/>
      <c r="BC955" s="284"/>
      <c r="BD955" s="284"/>
      <c r="BE955" s="284"/>
      <c r="BF955" s="284"/>
      <c r="BG955" s="284"/>
      <c r="BH955" s="284"/>
      <c r="BI955" s="284"/>
      <c r="BJ955" s="284"/>
      <c r="BK955" s="284"/>
    </row>
    <row r="956" ht="14.25" customHeight="1">
      <c r="A956" s="219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5"/>
      <c r="AA956" s="225"/>
      <c r="AB956" s="225"/>
      <c r="AC956" s="225"/>
      <c r="AD956" s="225"/>
      <c r="AE956" s="225"/>
      <c r="AF956" s="225"/>
      <c r="AG956" s="220"/>
      <c r="AH956" s="220"/>
      <c r="AI956" s="220"/>
      <c r="AJ956" s="220"/>
      <c r="AK956" s="220"/>
      <c r="AL956" s="220"/>
      <c r="AM956" s="220"/>
      <c r="AN956" s="220"/>
      <c r="AO956" s="220"/>
      <c r="AP956" s="220"/>
      <c r="AQ956" s="224"/>
      <c r="AR956" s="224"/>
      <c r="AS956" s="224"/>
      <c r="AT956" s="224"/>
      <c r="AU956" s="224"/>
      <c r="AV956" s="224"/>
      <c r="AW956" s="224"/>
      <c r="AX956" s="224"/>
      <c r="AY956" s="224"/>
      <c r="AZ956" s="284"/>
      <c r="BA956" s="284"/>
      <c r="BB956" s="284"/>
      <c r="BC956" s="284"/>
      <c r="BD956" s="284"/>
      <c r="BE956" s="284"/>
      <c r="BF956" s="284"/>
      <c r="BG956" s="284"/>
      <c r="BH956" s="284"/>
      <c r="BI956" s="284"/>
      <c r="BJ956" s="284"/>
      <c r="BK956" s="284"/>
    </row>
    <row r="957" ht="14.25" customHeight="1">
      <c r="A957" s="219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5"/>
      <c r="AA957" s="225"/>
      <c r="AB957" s="225"/>
      <c r="AC957" s="225"/>
      <c r="AD957" s="225"/>
      <c r="AE957" s="225"/>
      <c r="AF957" s="225"/>
      <c r="AG957" s="220"/>
      <c r="AH957" s="220"/>
      <c r="AI957" s="220"/>
      <c r="AJ957" s="220"/>
      <c r="AK957" s="220"/>
      <c r="AL957" s="220"/>
      <c r="AM957" s="220"/>
      <c r="AN957" s="220"/>
      <c r="AO957" s="220"/>
      <c r="AP957" s="220"/>
      <c r="AQ957" s="224"/>
      <c r="AR957" s="224"/>
      <c r="AS957" s="224"/>
      <c r="AT957" s="224"/>
      <c r="AU957" s="224"/>
      <c r="AV957" s="224"/>
      <c r="AW957" s="224"/>
      <c r="AX957" s="224"/>
      <c r="AY957" s="224"/>
      <c r="AZ957" s="284"/>
      <c r="BA957" s="284"/>
      <c r="BB957" s="284"/>
      <c r="BC957" s="284"/>
      <c r="BD957" s="284"/>
      <c r="BE957" s="284"/>
      <c r="BF957" s="284"/>
      <c r="BG957" s="284"/>
      <c r="BH957" s="284"/>
      <c r="BI957" s="284"/>
      <c r="BJ957" s="284"/>
      <c r="BK957" s="284"/>
    </row>
    <row r="958" ht="14.25" customHeight="1">
      <c r="A958" s="219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5"/>
      <c r="AA958" s="225"/>
      <c r="AB958" s="225"/>
      <c r="AC958" s="225"/>
      <c r="AD958" s="225"/>
      <c r="AE958" s="225"/>
      <c r="AF958" s="225"/>
      <c r="AG958" s="220"/>
      <c r="AH958" s="220"/>
      <c r="AI958" s="220"/>
      <c r="AJ958" s="220"/>
      <c r="AK958" s="220"/>
      <c r="AL958" s="220"/>
      <c r="AM958" s="220"/>
      <c r="AN958" s="220"/>
      <c r="AO958" s="220"/>
      <c r="AP958" s="220"/>
      <c r="AQ958" s="224"/>
      <c r="AR958" s="224"/>
      <c r="AS958" s="224"/>
      <c r="AT958" s="224"/>
      <c r="AU958" s="224"/>
      <c r="AV958" s="224"/>
      <c r="AW958" s="224"/>
      <c r="AX958" s="224"/>
      <c r="AY958" s="224"/>
      <c r="AZ958" s="284"/>
      <c r="BA958" s="284"/>
      <c r="BB958" s="284"/>
      <c r="BC958" s="284"/>
      <c r="BD958" s="284"/>
      <c r="BE958" s="284"/>
      <c r="BF958" s="284"/>
      <c r="BG958" s="284"/>
      <c r="BH958" s="284"/>
      <c r="BI958" s="284"/>
      <c r="BJ958" s="284"/>
      <c r="BK958" s="284"/>
    </row>
    <row r="959" ht="14.25" customHeight="1">
      <c r="A959" s="219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5"/>
      <c r="AA959" s="225"/>
      <c r="AB959" s="225"/>
      <c r="AC959" s="225"/>
      <c r="AD959" s="225"/>
      <c r="AE959" s="225"/>
      <c r="AF959" s="225"/>
      <c r="AG959" s="220"/>
      <c r="AH959" s="220"/>
      <c r="AI959" s="220"/>
      <c r="AJ959" s="220"/>
      <c r="AK959" s="220"/>
      <c r="AL959" s="220"/>
      <c r="AM959" s="220"/>
      <c r="AN959" s="220"/>
      <c r="AO959" s="220"/>
      <c r="AP959" s="220"/>
      <c r="AQ959" s="224"/>
      <c r="AR959" s="224"/>
      <c r="AS959" s="224"/>
      <c r="AT959" s="224"/>
      <c r="AU959" s="224"/>
      <c r="AV959" s="224"/>
      <c r="AW959" s="224"/>
      <c r="AX959" s="224"/>
      <c r="AY959" s="224"/>
      <c r="AZ959" s="284"/>
      <c r="BA959" s="284"/>
      <c r="BB959" s="284"/>
      <c r="BC959" s="284"/>
      <c r="BD959" s="284"/>
      <c r="BE959" s="284"/>
      <c r="BF959" s="284"/>
      <c r="BG959" s="284"/>
      <c r="BH959" s="284"/>
      <c r="BI959" s="284"/>
      <c r="BJ959" s="284"/>
      <c r="BK959" s="284"/>
    </row>
    <row r="960" ht="14.25" customHeight="1">
      <c r="A960" s="219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5"/>
      <c r="AA960" s="225"/>
      <c r="AB960" s="225"/>
      <c r="AC960" s="225"/>
      <c r="AD960" s="225"/>
      <c r="AE960" s="225"/>
      <c r="AF960" s="225"/>
      <c r="AG960" s="220"/>
      <c r="AH960" s="220"/>
      <c r="AI960" s="220"/>
      <c r="AJ960" s="220"/>
      <c r="AK960" s="220"/>
      <c r="AL960" s="220"/>
      <c r="AM960" s="220"/>
      <c r="AN960" s="220"/>
      <c r="AO960" s="220"/>
      <c r="AP960" s="220"/>
      <c r="AQ960" s="224"/>
      <c r="AR960" s="224"/>
      <c r="AS960" s="224"/>
      <c r="AT960" s="224"/>
      <c r="AU960" s="224"/>
      <c r="AV960" s="224"/>
      <c r="AW960" s="224"/>
      <c r="AX960" s="224"/>
      <c r="AY960" s="224"/>
      <c r="AZ960" s="284"/>
      <c r="BA960" s="284"/>
      <c r="BB960" s="284"/>
      <c r="BC960" s="284"/>
      <c r="BD960" s="284"/>
      <c r="BE960" s="284"/>
      <c r="BF960" s="284"/>
      <c r="BG960" s="284"/>
      <c r="BH960" s="284"/>
      <c r="BI960" s="284"/>
      <c r="BJ960" s="284"/>
      <c r="BK960" s="284"/>
    </row>
    <row r="961">
      <c r="V961" s="221"/>
      <c r="W961" s="221"/>
      <c r="X961" s="221"/>
      <c r="Y961" s="221"/>
    </row>
    <row r="962">
      <c r="V962" s="221"/>
      <c r="W962" s="221"/>
      <c r="X962" s="221"/>
      <c r="Y962" s="221"/>
    </row>
    <row r="963">
      <c r="V963" s="221"/>
      <c r="W963" s="221"/>
      <c r="X963" s="221"/>
      <c r="Y963" s="221"/>
    </row>
    <row r="964">
      <c r="V964" s="221"/>
      <c r="W964" s="221"/>
      <c r="X964" s="221"/>
      <c r="Y964" s="221"/>
    </row>
    <row r="965">
      <c r="V965" s="221"/>
      <c r="W965" s="221"/>
      <c r="X965" s="221"/>
      <c r="Y965" s="221"/>
    </row>
    <row r="966">
      <c r="V966" s="221"/>
      <c r="W966" s="221"/>
      <c r="X966" s="221"/>
      <c r="Y966" s="221"/>
    </row>
    <row r="967">
      <c r="V967" s="221"/>
      <c r="W967" s="221"/>
      <c r="X967" s="221"/>
      <c r="Y967" s="221"/>
    </row>
    <row r="968">
      <c r="V968" s="221"/>
      <c r="W968" s="221"/>
      <c r="X968" s="221"/>
      <c r="Y968" s="221"/>
    </row>
    <row r="969">
      <c r="V969" s="221"/>
      <c r="W969" s="221"/>
      <c r="X969" s="221"/>
      <c r="Y969" s="221"/>
    </row>
    <row r="970">
      <c r="V970" s="221"/>
      <c r="W970" s="221"/>
      <c r="X970" s="221"/>
      <c r="Y970" s="221"/>
    </row>
    <row r="971">
      <c r="V971" s="221"/>
      <c r="W971" s="221"/>
      <c r="X971" s="221"/>
      <c r="Y971" s="221"/>
    </row>
    <row r="972">
      <c r="V972" s="221"/>
      <c r="W972" s="221"/>
      <c r="X972" s="221"/>
      <c r="Y972" s="221"/>
    </row>
    <row r="973">
      <c r="V973" s="221"/>
      <c r="W973" s="221"/>
      <c r="X973" s="221"/>
      <c r="Y973" s="221"/>
    </row>
    <row r="974">
      <c r="V974" s="221"/>
      <c r="W974" s="221"/>
      <c r="X974" s="221"/>
      <c r="Y974" s="221"/>
    </row>
    <row r="975">
      <c r="V975" s="221"/>
      <c r="W975" s="221"/>
      <c r="X975" s="221"/>
      <c r="Y975" s="221"/>
    </row>
    <row r="976">
      <c r="V976" s="221"/>
      <c r="W976" s="221"/>
      <c r="X976" s="221"/>
      <c r="Y976" s="221"/>
    </row>
    <row r="977">
      <c r="V977" s="221"/>
      <c r="W977" s="221"/>
      <c r="X977" s="221"/>
      <c r="Y977" s="221"/>
    </row>
    <row r="978">
      <c r="V978" s="221"/>
      <c r="W978" s="221"/>
      <c r="X978" s="221"/>
      <c r="Y978" s="221"/>
    </row>
    <row r="979">
      <c r="V979" s="221"/>
      <c r="W979" s="221"/>
      <c r="X979" s="221"/>
      <c r="Y979" s="221"/>
    </row>
    <row r="980">
      <c r="V980" s="221"/>
      <c r="W980" s="221"/>
      <c r="X980" s="221"/>
      <c r="Y980" s="221"/>
    </row>
    <row r="981">
      <c r="V981" s="221"/>
      <c r="W981" s="221"/>
      <c r="X981" s="221"/>
      <c r="Y981" s="221"/>
    </row>
    <row r="982">
      <c r="V982" s="221"/>
      <c r="W982" s="221"/>
      <c r="X982" s="221"/>
      <c r="Y982" s="221"/>
    </row>
    <row r="983">
      <c r="V983" s="221"/>
      <c r="W983" s="221"/>
      <c r="X983" s="221"/>
      <c r="Y983" s="221"/>
    </row>
    <row r="984">
      <c r="V984" s="221"/>
      <c r="W984" s="221"/>
      <c r="X984" s="221"/>
      <c r="Y984" s="221"/>
    </row>
    <row r="985">
      <c r="V985" s="221"/>
      <c r="W985" s="221"/>
      <c r="X985" s="221"/>
      <c r="Y985" s="221"/>
    </row>
    <row r="986">
      <c r="V986" s="221"/>
      <c r="W986" s="221"/>
      <c r="X986" s="221"/>
      <c r="Y986" s="221"/>
    </row>
    <row r="987">
      <c r="V987" s="221"/>
      <c r="W987" s="221"/>
      <c r="X987" s="221"/>
      <c r="Y987" s="221"/>
    </row>
    <row r="988">
      <c r="V988" s="221"/>
      <c r="W988" s="221"/>
      <c r="X988" s="221"/>
      <c r="Y988" s="221"/>
    </row>
    <row r="989">
      <c r="V989" s="221"/>
      <c r="W989" s="221"/>
      <c r="X989" s="221"/>
      <c r="Y989" s="221"/>
    </row>
    <row r="990">
      <c r="V990" s="221"/>
      <c r="W990" s="221"/>
      <c r="X990" s="221"/>
      <c r="Y990" s="221"/>
    </row>
    <row r="991">
      <c r="V991" s="221"/>
      <c r="W991" s="221"/>
      <c r="X991" s="221"/>
      <c r="Y991" s="221"/>
    </row>
    <row r="992">
      <c r="V992" s="221"/>
      <c r="W992" s="221"/>
      <c r="X992" s="221"/>
      <c r="Y992" s="221"/>
    </row>
    <row r="993">
      <c r="V993" s="221"/>
      <c r="W993" s="221"/>
      <c r="X993" s="221"/>
      <c r="Y993" s="221"/>
    </row>
    <row r="994">
      <c r="V994" s="221"/>
      <c r="W994" s="221"/>
      <c r="X994" s="221"/>
      <c r="Y994" s="221"/>
    </row>
    <row r="995">
      <c r="V995" s="221"/>
      <c r="W995" s="221"/>
      <c r="X995" s="221"/>
      <c r="Y995" s="221"/>
    </row>
    <row r="996">
      <c r="V996" s="221"/>
      <c r="W996" s="221"/>
      <c r="X996" s="221"/>
      <c r="Y996" s="221"/>
    </row>
    <row r="997">
      <c r="V997" s="221"/>
      <c r="W997" s="221"/>
      <c r="X997" s="221"/>
      <c r="Y997" s="221"/>
    </row>
  </sheetData>
  <mergeCells count="10">
    <mergeCell ref="AK1:AO1"/>
    <mergeCell ref="AP1:AT1"/>
    <mergeCell ref="AU1:AY1"/>
    <mergeCell ref="B1:F1"/>
    <mergeCell ref="G1:K1"/>
    <mergeCell ref="L1:P1"/>
    <mergeCell ref="Q1:U1"/>
    <mergeCell ref="V1:Z1"/>
    <mergeCell ref="AA1:AE1"/>
    <mergeCell ref="AF1:AJ1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17.86"/>
    <col customWidth="1" min="2" max="8" width="15.57"/>
    <col customWidth="1" min="9" max="9" width="2.43"/>
    <col customWidth="1" min="10" max="12" width="15.57"/>
    <col customWidth="1" min="13" max="13" width="15.71"/>
    <col customWidth="1" min="14" max="14" width="13.14"/>
    <col customWidth="1" min="15" max="15" width="16.71"/>
    <col customWidth="1" min="16" max="16" width="12.86"/>
    <col customWidth="1" min="17" max="29" width="8.71"/>
  </cols>
  <sheetData>
    <row r="1" ht="14.25" customHeight="1">
      <c r="A1" s="35"/>
      <c r="B1" s="2" t="s">
        <v>1</v>
      </c>
      <c r="C1" s="2">
        <v>31.0</v>
      </c>
      <c r="D1" s="5"/>
      <c r="E1" s="5"/>
      <c r="F1" s="5"/>
      <c r="G1" s="5" t="s">
        <v>3</v>
      </c>
      <c r="H1" s="5"/>
      <c r="I1" s="5"/>
      <c r="J1" s="5"/>
      <c r="K1" s="5"/>
      <c r="L1" s="5"/>
      <c r="M1" s="5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14.25" customHeight="1">
      <c r="A2" s="11"/>
      <c r="B2" s="12" t="s">
        <v>6</v>
      </c>
      <c r="C2" s="13">
        <v>31.0</v>
      </c>
      <c r="D2" s="5" t="s">
        <v>10</v>
      </c>
      <c r="E2" s="5"/>
      <c r="F2" s="5"/>
      <c r="G2" s="22">
        <f>TODAY()</f>
        <v>46308</v>
      </c>
      <c r="H2" s="15"/>
      <c r="I2" s="15"/>
      <c r="J2" s="247"/>
      <c r="K2" s="20"/>
      <c r="L2" s="5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4.25" customHeight="1">
      <c r="A3" s="11"/>
      <c r="B3" s="5"/>
      <c r="C3" s="5"/>
      <c r="D3" s="5"/>
      <c r="E3" s="5"/>
      <c r="F3" s="5"/>
      <c r="G3" s="24" t="s">
        <v>13</v>
      </c>
      <c r="H3" s="270">
        <f t="shared" ref="H3:H5" si="1">M39</f>
        <v>534552500</v>
      </c>
      <c r="I3" s="5"/>
      <c r="J3" s="248"/>
      <c r="K3" s="5"/>
      <c r="L3" s="5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4.25" customHeight="1">
      <c r="A4" s="11"/>
      <c r="B4" s="5"/>
      <c r="C4" s="5"/>
      <c r="D4" s="5"/>
      <c r="E4" s="5"/>
      <c r="F4" s="5"/>
      <c r="G4" s="24" t="s">
        <v>22</v>
      </c>
      <c r="H4" s="32">
        <f t="shared" si="1"/>
        <v>13201074797</v>
      </c>
      <c r="I4" s="2" t="s">
        <v>62</v>
      </c>
      <c r="J4" s="249">
        <f>N40</f>
        <v>0.9362464395</v>
      </c>
      <c r="K4" s="35"/>
      <c r="L4" s="5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4.25" customHeight="1">
      <c r="A5" s="11"/>
      <c r="B5" s="5"/>
      <c r="C5" s="5"/>
      <c r="D5" s="5"/>
      <c r="E5" s="5"/>
      <c r="F5" s="5"/>
      <c r="G5" s="24" t="s">
        <v>23</v>
      </c>
      <c r="H5" s="8">
        <f t="shared" si="1"/>
        <v>13201074797</v>
      </c>
      <c r="I5" s="2" t="s">
        <v>62</v>
      </c>
      <c r="J5" s="249">
        <f>M42</f>
        <v>0.9362464395</v>
      </c>
      <c r="K5" s="35"/>
      <c r="L5" s="5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4.25" customHeight="1">
      <c r="A6" s="11"/>
      <c r="B6" s="5"/>
      <c r="C6" s="5"/>
      <c r="D6" s="5"/>
      <c r="E6" s="5"/>
      <c r="F6" s="5"/>
      <c r="G6" s="43" t="s">
        <v>24</v>
      </c>
      <c r="H6" s="232">
        <f>N40</f>
        <v>0.9362464395</v>
      </c>
      <c r="I6" s="302" t="s">
        <v>62</v>
      </c>
      <c r="J6" s="250">
        <f>100%/$C$1*C2</f>
        <v>1</v>
      </c>
      <c r="K6" s="48"/>
      <c r="L6" s="5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4.25" customHeight="1">
      <c r="A7" s="11"/>
      <c r="B7" s="51" t="s">
        <v>25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4.25" customHeight="1">
      <c r="A8" s="52" t="s">
        <v>0</v>
      </c>
      <c r="B8" s="54" t="s">
        <v>2</v>
      </c>
      <c r="C8" s="54" t="s">
        <v>4</v>
      </c>
      <c r="D8" s="54" t="s">
        <v>5</v>
      </c>
      <c r="E8" s="54" t="s">
        <v>7</v>
      </c>
      <c r="F8" s="54" t="s">
        <v>8</v>
      </c>
      <c r="G8" s="288" t="s">
        <v>9</v>
      </c>
      <c r="H8" s="288" t="s">
        <v>11</v>
      </c>
      <c r="I8" s="303"/>
      <c r="J8" s="54" t="s">
        <v>12</v>
      </c>
      <c r="K8" s="54" t="s">
        <v>14</v>
      </c>
      <c r="L8" s="54" t="s">
        <v>26</v>
      </c>
      <c r="M8" s="200" t="s">
        <v>29</v>
      </c>
      <c r="N8" s="58" t="s">
        <v>30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14.25" customHeight="1">
      <c r="A9" s="304">
        <v>46023.0</v>
      </c>
      <c r="B9" s="74">
        <v>6.315E7</v>
      </c>
      <c r="C9" s="74">
        <v>8.9955E7</v>
      </c>
      <c r="D9" s="74">
        <v>1.611985E8</v>
      </c>
      <c r="E9" s="74">
        <v>1.05784E8</v>
      </c>
      <c r="F9" s="74">
        <v>7.5817E7</v>
      </c>
      <c r="G9" s="74">
        <v>1.7351E7</v>
      </c>
      <c r="H9" s="74">
        <v>1.0143375E8</v>
      </c>
      <c r="I9" s="305"/>
      <c r="J9" s="306">
        <v>3.78357E7</v>
      </c>
      <c r="K9" s="74">
        <v>8.424325E7</v>
      </c>
      <c r="L9" s="306">
        <v>0.0</v>
      </c>
      <c r="M9" s="32">
        <f t="shared" ref="M9:M37" si="2">SUM(B9:L9)</f>
        <v>736768200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14.25" customHeight="1">
      <c r="A10" s="304">
        <v>46024.0</v>
      </c>
      <c r="B10" s="74">
        <v>7.1229E7</v>
      </c>
      <c r="C10" s="74">
        <v>4.60125E7</v>
      </c>
      <c r="D10" s="74">
        <v>6.639E7</v>
      </c>
      <c r="E10" s="74">
        <v>1.9961975E8</v>
      </c>
      <c r="F10" s="307">
        <v>9.611525E7</v>
      </c>
      <c r="G10" s="74">
        <v>2.6857E7</v>
      </c>
      <c r="H10" s="74">
        <v>6.5164E7</v>
      </c>
      <c r="I10" s="305"/>
      <c r="J10" s="74">
        <v>2.69235E7</v>
      </c>
      <c r="K10" s="74">
        <v>1.98218E7</v>
      </c>
      <c r="L10" s="306">
        <v>1.40175E7</v>
      </c>
      <c r="M10" s="32">
        <f t="shared" si="2"/>
        <v>632150300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14.25" customHeight="1">
      <c r="A11" s="304">
        <v>46025.0</v>
      </c>
      <c r="B11" s="306">
        <v>7.1273E7</v>
      </c>
      <c r="C11" s="74">
        <v>1.082235E8</v>
      </c>
      <c r="D11" s="74">
        <v>7.7124E7</v>
      </c>
      <c r="E11" s="74">
        <v>1.0565275E8</v>
      </c>
      <c r="F11" s="74">
        <v>1.296265E8</v>
      </c>
      <c r="G11" s="306">
        <v>5.19275E7</v>
      </c>
      <c r="H11" s="306">
        <v>4.5084E7</v>
      </c>
      <c r="I11" s="305"/>
      <c r="J11" s="74">
        <v>3375000.0</v>
      </c>
      <c r="K11" s="74">
        <v>1.685E7</v>
      </c>
      <c r="L11" s="306">
        <v>0.0</v>
      </c>
      <c r="M11" s="32">
        <f t="shared" si="2"/>
        <v>609136250</v>
      </c>
      <c r="N11" s="10"/>
      <c r="O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14.25" customHeight="1">
      <c r="A12" s="304">
        <v>46026.0</v>
      </c>
      <c r="B12" s="74">
        <v>1.0369E8</v>
      </c>
      <c r="C12" s="74">
        <v>4.6069E7</v>
      </c>
      <c r="D12" s="74">
        <v>1.13154E8</v>
      </c>
      <c r="E12" s="74">
        <v>2.029413E8</v>
      </c>
      <c r="F12" s="74">
        <v>3.4555E7</v>
      </c>
      <c r="G12" s="74">
        <v>6.3329E7</v>
      </c>
      <c r="H12" s="74">
        <v>4.7715E7</v>
      </c>
      <c r="I12" s="305"/>
      <c r="J12" s="74">
        <v>4.1693E7</v>
      </c>
      <c r="K12" s="74">
        <v>7.941225E7</v>
      </c>
      <c r="L12" s="306">
        <v>0.0</v>
      </c>
      <c r="M12" s="32">
        <f t="shared" si="2"/>
        <v>732558550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14.25" customHeight="1">
      <c r="A13" s="304">
        <v>46027.0</v>
      </c>
      <c r="B13" s="74">
        <v>2.9017E7</v>
      </c>
      <c r="C13" s="74">
        <v>2.5075E7</v>
      </c>
      <c r="D13" s="74">
        <v>2.7889E7</v>
      </c>
      <c r="E13" s="74">
        <v>2.863E7</v>
      </c>
      <c r="F13" s="307">
        <v>1.218E7</v>
      </c>
      <c r="G13" s="74">
        <v>5.1941E7</v>
      </c>
      <c r="H13" s="306">
        <v>2.8941E7</v>
      </c>
      <c r="I13" s="305"/>
      <c r="J13" s="74">
        <v>3.0351E7</v>
      </c>
      <c r="K13" s="74">
        <v>1.136E7</v>
      </c>
      <c r="L13" s="306">
        <v>5.5125E7</v>
      </c>
      <c r="M13" s="32">
        <f t="shared" si="2"/>
        <v>300509000</v>
      </c>
      <c r="N13" s="35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14.25" customHeight="1">
      <c r="A14" s="304">
        <v>46028.0</v>
      </c>
      <c r="B14" s="306">
        <v>2.7041E7</v>
      </c>
      <c r="C14" s="74">
        <v>4.1923E7</v>
      </c>
      <c r="D14" s="74">
        <v>2.738E7</v>
      </c>
      <c r="E14" s="74">
        <v>7.062E7</v>
      </c>
      <c r="F14" s="74">
        <v>6.8356E7</v>
      </c>
      <c r="G14" s="74">
        <v>6525000.0</v>
      </c>
      <c r="H14" s="306">
        <v>3.2023E7</v>
      </c>
      <c r="I14" s="305"/>
      <c r="J14" s="74">
        <v>2.112E7</v>
      </c>
      <c r="K14" s="74">
        <v>5.9605E7</v>
      </c>
      <c r="L14" s="306">
        <v>1.88965E7</v>
      </c>
      <c r="M14" s="32">
        <f t="shared" si="2"/>
        <v>373489500</v>
      </c>
      <c r="N14" s="35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14.25" customHeight="1">
      <c r="A15" s="304">
        <v>46029.0</v>
      </c>
      <c r="B15" s="74">
        <v>2.623E7</v>
      </c>
      <c r="C15" s="74">
        <v>3.38315E7</v>
      </c>
      <c r="D15" s="74">
        <v>1.2525E7</v>
      </c>
      <c r="E15" s="74">
        <v>1.183715E8</v>
      </c>
      <c r="F15" s="74">
        <v>2.3325E7</v>
      </c>
      <c r="G15" s="74">
        <v>9395000.0</v>
      </c>
      <c r="H15" s="306">
        <v>1.8178E7</v>
      </c>
      <c r="I15" s="305"/>
      <c r="J15" s="74">
        <v>1.08945E7</v>
      </c>
      <c r="K15" s="74">
        <v>7.389075E7</v>
      </c>
      <c r="L15" s="306">
        <v>2.0706E7</v>
      </c>
      <c r="M15" s="32">
        <f t="shared" si="2"/>
        <v>347347250</v>
      </c>
      <c r="N15" s="35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14.25" customHeight="1">
      <c r="A16" s="304">
        <v>46030.0</v>
      </c>
      <c r="B16" s="74">
        <v>4.6592E7</v>
      </c>
      <c r="C16" s="74">
        <v>5.5875E7</v>
      </c>
      <c r="D16" s="74">
        <v>9025000.0</v>
      </c>
      <c r="E16" s="74">
        <v>4.2941E7</v>
      </c>
      <c r="F16" s="74">
        <v>8.687925E7</v>
      </c>
      <c r="G16" s="306">
        <v>1.32595E7</v>
      </c>
      <c r="H16" s="74">
        <v>3.636E7</v>
      </c>
      <c r="I16" s="305"/>
      <c r="J16" s="74">
        <v>1.6994E7</v>
      </c>
      <c r="K16" s="74">
        <v>1.168E7</v>
      </c>
      <c r="L16" s="306">
        <v>1.3944E7</v>
      </c>
      <c r="M16" s="32">
        <f t="shared" si="2"/>
        <v>333549750</v>
      </c>
      <c r="N16" s="35"/>
      <c r="O16" s="99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14.25" customHeight="1">
      <c r="A17" s="304">
        <v>46031.0</v>
      </c>
      <c r="B17" s="74">
        <v>9.0965E7</v>
      </c>
      <c r="C17" s="74">
        <v>3.8866E7</v>
      </c>
      <c r="D17" s="74">
        <v>5.33315E7</v>
      </c>
      <c r="E17" s="74">
        <v>7.329E7</v>
      </c>
      <c r="F17" s="74">
        <v>6.7344E7</v>
      </c>
      <c r="G17" s="306">
        <v>4400000.0</v>
      </c>
      <c r="H17" s="74">
        <v>2.3153E7</v>
      </c>
      <c r="I17" s="305"/>
      <c r="J17" s="306">
        <v>3.6945E7</v>
      </c>
      <c r="K17" s="74">
        <v>1.2E7</v>
      </c>
      <c r="L17" s="306">
        <v>1.2136765E7</v>
      </c>
      <c r="M17" s="32">
        <f t="shared" si="2"/>
        <v>412431265</v>
      </c>
      <c r="N17" s="10"/>
      <c r="O17" s="35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14.25" customHeight="1">
      <c r="A18" s="304">
        <v>46032.0</v>
      </c>
      <c r="B18" s="306">
        <v>1.18125E8</v>
      </c>
      <c r="C18" s="74">
        <v>3.7686E7</v>
      </c>
      <c r="D18" s="74">
        <v>6.82625E7</v>
      </c>
      <c r="E18" s="74">
        <v>6.4596E7</v>
      </c>
      <c r="F18" s="74">
        <v>7.6191E7</v>
      </c>
      <c r="G18" s="74">
        <v>7878000.0</v>
      </c>
      <c r="H18" s="74">
        <v>3.8133E7</v>
      </c>
      <c r="I18" s="305"/>
      <c r="J18" s="74">
        <v>2.541E7</v>
      </c>
      <c r="K18" s="306">
        <v>5.14748E7</v>
      </c>
      <c r="L18" s="306">
        <v>0.0</v>
      </c>
      <c r="M18" s="32">
        <f t="shared" si="2"/>
        <v>487756300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14.25" customHeight="1">
      <c r="A19" s="304">
        <v>46033.0</v>
      </c>
      <c r="B19" s="306">
        <v>7.5559E7</v>
      </c>
      <c r="C19" s="74">
        <v>8400000.0</v>
      </c>
      <c r="D19" s="74">
        <v>9.1359E7</v>
      </c>
      <c r="E19" s="74">
        <v>2.27E7</v>
      </c>
      <c r="F19" s="74">
        <v>7.85435E7</v>
      </c>
      <c r="G19" s="74">
        <v>1.54175E7</v>
      </c>
      <c r="H19" s="74">
        <v>5.3244E7</v>
      </c>
      <c r="I19" s="305"/>
      <c r="J19" s="74">
        <v>7.1802E7</v>
      </c>
      <c r="K19" s="306">
        <v>2.31E7</v>
      </c>
      <c r="L19" s="306">
        <v>0.0</v>
      </c>
      <c r="M19" s="32">
        <f t="shared" si="2"/>
        <v>440125000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14.25" customHeight="1">
      <c r="A20" s="304">
        <v>46034.0</v>
      </c>
      <c r="B20" s="74">
        <v>6.301105E7</v>
      </c>
      <c r="C20" s="74">
        <v>6.3299E7</v>
      </c>
      <c r="D20" s="74">
        <v>4.77645E7</v>
      </c>
      <c r="E20" s="74">
        <v>3.04E7</v>
      </c>
      <c r="F20" s="74">
        <v>3.9163E7</v>
      </c>
      <c r="G20" s="74">
        <v>1.31355E7</v>
      </c>
      <c r="H20" s="74">
        <v>6.469E7</v>
      </c>
      <c r="I20" s="305"/>
      <c r="J20" s="306">
        <v>2.404E7</v>
      </c>
      <c r="K20" s="306">
        <v>3.05935E7</v>
      </c>
      <c r="L20" s="306">
        <v>3.8775E7</v>
      </c>
      <c r="M20" s="32">
        <f t="shared" si="2"/>
        <v>414871550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ht="14.25" customHeight="1">
      <c r="A21" s="304">
        <v>46035.0</v>
      </c>
      <c r="B21" s="74">
        <v>3.6379E7</v>
      </c>
      <c r="C21" s="74">
        <v>3.5905E7</v>
      </c>
      <c r="D21" s="74">
        <v>5.03225E7</v>
      </c>
      <c r="E21" s="74">
        <v>1.2121E7</v>
      </c>
      <c r="F21" s="307">
        <v>5.578E7</v>
      </c>
      <c r="G21" s="74">
        <v>5796000.0</v>
      </c>
      <c r="H21" s="74">
        <v>0.0</v>
      </c>
      <c r="I21" s="305"/>
      <c r="J21" s="74">
        <v>4.58695E7</v>
      </c>
      <c r="K21" s="306">
        <v>0.0</v>
      </c>
      <c r="L21" s="74">
        <v>9255000.0</v>
      </c>
      <c r="M21" s="32">
        <f t="shared" si="2"/>
        <v>251428000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ht="14.25" customHeight="1">
      <c r="A22" s="304">
        <v>46036.0</v>
      </c>
      <c r="B22" s="306">
        <v>9.51085E7</v>
      </c>
      <c r="C22" s="74">
        <v>3.3639E7</v>
      </c>
      <c r="D22" s="74">
        <v>3.9413E7</v>
      </c>
      <c r="E22" s="74">
        <v>4.418E7</v>
      </c>
      <c r="F22" s="74">
        <v>4.3665E7</v>
      </c>
      <c r="G22" s="74">
        <v>0.0</v>
      </c>
      <c r="H22" s="74">
        <v>3.59745E7</v>
      </c>
      <c r="I22" s="305"/>
      <c r="J22" s="306">
        <v>3.26535E7</v>
      </c>
      <c r="K22" s="306">
        <v>4.2614E7</v>
      </c>
      <c r="L22" s="306">
        <v>4.3450699E7</v>
      </c>
      <c r="M22" s="32">
        <f t="shared" si="2"/>
        <v>410698199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ht="14.25" customHeight="1">
      <c r="A23" s="304">
        <v>46037.0</v>
      </c>
      <c r="B23" s="306">
        <v>8.6713E7</v>
      </c>
      <c r="C23" s="65">
        <v>3.4478E7</v>
      </c>
      <c r="D23" s="306">
        <v>4.13775E7</v>
      </c>
      <c r="E23" s="306">
        <v>7.66485E7</v>
      </c>
      <c r="F23" s="306">
        <v>2.2779E7</v>
      </c>
      <c r="G23" s="306">
        <v>1.2075E7</v>
      </c>
      <c r="H23" s="306">
        <v>2.192E7</v>
      </c>
      <c r="I23" s="308"/>
      <c r="J23" s="306">
        <v>0.0</v>
      </c>
      <c r="K23" s="306">
        <v>1.5805E7</v>
      </c>
      <c r="L23" s="306">
        <v>1.4355E7</v>
      </c>
      <c r="M23" s="271">
        <f t="shared" si="2"/>
        <v>326151000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</row>
    <row r="24" ht="14.25" customHeight="1">
      <c r="A24" s="304">
        <v>46038.0</v>
      </c>
      <c r="B24" s="306">
        <v>1.037225E8</v>
      </c>
      <c r="C24" s="306">
        <v>6.7319E7</v>
      </c>
      <c r="D24" s="306">
        <v>7.044025E7</v>
      </c>
      <c r="E24" s="306">
        <v>1.481925E8</v>
      </c>
      <c r="F24" s="306">
        <v>3.7865E7</v>
      </c>
      <c r="G24" s="306">
        <v>3.73765E7</v>
      </c>
      <c r="H24" s="306">
        <v>7.3303E7</v>
      </c>
      <c r="I24" s="308"/>
      <c r="J24" s="306">
        <v>2.57678E7</v>
      </c>
      <c r="K24" s="306">
        <v>5.11725E7</v>
      </c>
      <c r="L24" s="306">
        <v>0.0</v>
      </c>
      <c r="M24" s="271">
        <f t="shared" si="2"/>
        <v>615159050</v>
      </c>
      <c r="N24" s="106"/>
      <c r="O24" s="106"/>
      <c r="P24" s="106"/>
      <c r="Q24" s="10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</row>
    <row r="25" ht="14.25" customHeight="1">
      <c r="A25" s="304">
        <v>46039.0</v>
      </c>
      <c r="B25" s="306">
        <v>8.5805E7</v>
      </c>
      <c r="C25" s="306">
        <v>8.1103E7</v>
      </c>
      <c r="D25" s="306">
        <v>2.450605E8</v>
      </c>
      <c r="E25" s="306">
        <v>1.37811E8</v>
      </c>
      <c r="F25" s="306">
        <v>4.5669E7</v>
      </c>
      <c r="G25" s="306">
        <v>2.33375E7</v>
      </c>
      <c r="H25" s="306">
        <v>5.2245E7</v>
      </c>
      <c r="I25" s="308"/>
      <c r="J25" s="306">
        <v>2.8262E7</v>
      </c>
      <c r="K25" s="306">
        <v>1.4865E7</v>
      </c>
      <c r="L25" s="306">
        <v>0.0</v>
      </c>
      <c r="M25" s="271">
        <f t="shared" si="2"/>
        <v>714158000</v>
      </c>
      <c r="N25" s="106"/>
      <c r="O25" s="106"/>
      <c r="P25" s="277"/>
      <c r="Q25" s="10"/>
      <c r="R25" s="106"/>
      <c r="S25" s="277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</row>
    <row r="26" ht="14.25" customHeight="1">
      <c r="A26" s="304">
        <v>46040.0</v>
      </c>
      <c r="B26" s="306">
        <v>5.113925E7</v>
      </c>
      <c r="C26" s="306">
        <v>4.5655E7</v>
      </c>
      <c r="D26" s="306">
        <v>7.5325E7</v>
      </c>
      <c r="E26" s="306">
        <v>9.0754E7</v>
      </c>
      <c r="F26" s="306">
        <v>8.1528E7</v>
      </c>
      <c r="G26" s="306">
        <v>2.23265E7</v>
      </c>
      <c r="H26" s="306">
        <v>3.6174E7</v>
      </c>
      <c r="I26" s="308"/>
      <c r="J26" s="74">
        <v>3.6956E7</v>
      </c>
      <c r="K26" s="306">
        <v>3.929E7</v>
      </c>
      <c r="L26" s="306">
        <v>0.0</v>
      </c>
      <c r="M26" s="271">
        <f t="shared" si="2"/>
        <v>479147750</v>
      </c>
      <c r="N26" s="106"/>
      <c r="O26" s="106"/>
      <c r="P26" s="106"/>
      <c r="Q26" s="10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</row>
    <row r="27" ht="14.25" customHeight="1">
      <c r="A27" s="304">
        <v>46041.0</v>
      </c>
      <c r="B27" s="306">
        <v>3.0933E7</v>
      </c>
      <c r="C27" s="306">
        <v>7.69082E7</v>
      </c>
      <c r="D27" s="306">
        <v>1.008E7</v>
      </c>
      <c r="E27" s="306">
        <v>5.18165E7</v>
      </c>
      <c r="F27" s="306">
        <v>1.575E7</v>
      </c>
      <c r="G27" s="306">
        <v>6425000.0</v>
      </c>
      <c r="H27" s="306">
        <v>1.7607E7</v>
      </c>
      <c r="I27" s="308"/>
      <c r="J27" s="306">
        <v>1.308E7</v>
      </c>
      <c r="K27" s="306">
        <v>0.0</v>
      </c>
      <c r="L27" s="306">
        <v>3.337065E7</v>
      </c>
      <c r="M27" s="271">
        <f t="shared" si="2"/>
        <v>255970350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</row>
    <row r="28" ht="14.25" customHeight="1">
      <c r="A28" s="304">
        <v>46042.0</v>
      </c>
      <c r="B28" s="306">
        <v>4.98955E7</v>
      </c>
      <c r="C28" s="306">
        <v>3.9429E7</v>
      </c>
      <c r="D28" s="306">
        <v>4.0667E7</v>
      </c>
      <c r="E28" s="306">
        <v>1.12043E8</v>
      </c>
      <c r="F28" s="306">
        <v>3.57605E7</v>
      </c>
      <c r="G28" s="306">
        <v>8190000.0</v>
      </c>
      <c r="H28" s="306">
        <v>1.0E7</v>
      </c>
      <c r="I28" s="308"/>
      <c r="J28" s="306">
        <v>2.21E7</v>
      </c>
      <c r="K28" s="306">
        <v>2.396E7</v>
      </c>
      <c r="L28" s="306">
        <v>0.0</v>
      </c>
      <c r="M28" s="271">
        <f t="shared" si="2"/>
        <v>342045000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</row>
    <row r="29" ht="14.25" customHeight="1">
      <c r="A29" s="304">
        <v>46043.0</v>
      </c>
      <c r="B29" s="306">
        <v>2.731E7</v>
      </c>
      <c r="C29" s="306">
        <v>3.0315E7</v>
      </c>
      <c r="D29" s="306">
        <v>2.8522E7</v>
      </c>
      <c r="E29" s="306">
        <v>6.4975E7</v>
      </c>
      <c r="F29" s="306">
        <v>2.4125E7</v>
      </c>
      <c r="G29" s="306">
        <v>1080000.0</v>
      </c>
      <c r="H29" s="306">
        <v>3.389E7</v>
      </c>
      <c r="I29" s="308"/>
      <c r="J29" s="306">
        <v>1.6618E7</v>
      </c>
      <c r="K29" s="306">
        <v>7800000.0</v>
      </c>
      <c r="L29" s="306">
        <v>5950000.0</v>
      </c>
      <c r="M29" s="271">
        <f t="shared" si="2"/>
        <v>240585000</v>
      </c>
      <c r="N29" s="106"/>
      <c r="O29" s="10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</row>
    <row r="30" ht="14.25" customHeight="1">
      <c r="A30" s="304">
        <v>46044.0</v>
      </c>
      <c r="B30" s="306">
        <v>4.580325E7</v>
      </c>
      <c r="C30" s="306">
        <v>5.818E7</v>
      </c>
      <c r="D30" s="306">
        <v>2.359E7</v>
      </c>
      <c r="E30" s="306">
        <v>3.9676E7</v>
      </c>
      <c r="F30" s="306">
        <v>2.70125E7</v>
      </c>
      <c r="G30" s="306">
        <v>1795500.0</v>
      </c>
      <c r="H30" s="306">
        <v>2.824E7</v>
      </c>
      <c r="I30" s="308"/>
      <c r="J30" s="306">
        <v>3.544E7</v>
      </c>
      <c r="K30" s="306">
        <v>3.13975E7</v>
      </c>
      <c r="L30" s="306">
        <v>7805000.0</v>
      </c>
      <c r="M30" s="271">
        <f t="shared" si="2"/>
        <v>298939750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</row>
    <row r="31" ht="14.25" customHeight="1">
      <c r="A31" s="304">
        <v>46045.0</v>
      </c>
      <c r="B31" s="306">
        <v>2.988E7</v>
      </c>
      <c r="C31" s="306">
        <v>2.55855E7</v>
      </c>
      <c r="D31" s="306">
        <v>1.5015E7</v>
      </c>
      <c r="E31" s="306">
        <v>3.815E7</v>
      </c>
      <c r="F31" s="306">
        <v>6.3662E7</v>
      </c>
      <c r="G31" s="306">
        <v>6885000.0</v>
      </c>
      <c r="H31" s="306">
        <v>9520000.0</v>
      </c>
      <c r="I31" s="308"/>
      <c r="J31" s="306">
        <v>5.5586E7</v>
      </c>
      <c r="K31" s="306">
        <v>2.154E7</v>
      </c>
      <c r="L31" s="306">
        <v>0.0</v>
      </c>
      <c r="M31" s="32">
        <f t="shared" si="2"/>
        <v>265823500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14.25" customHeight="1">
      <c r="A32" s="304">
        <v>46046.0</v>
      </c>
      <c r="B32" s="306">
        <v>1.210545E8</v>
      </c>
      <c r="C32" s="306">
        <v>3.9688E7</v>
      </c>
      <c r="D32" s="306">
        <v>8.46265E7</v>
      </c>
      <c r="E32" s="306">
        <v>1.18092E8</v>
      </c>
      <c r="F32" s="306">
        <v>6.2273E7</v>
      </c>
      <c r="G32" s="74">
        <v>9380000.0</v>
      </c>
      <c r="H32" s="306">
        <v>4.278E7</v>
      </c>
      <c r="I32" s="308"/>
      <c r="J32" s="306">
        <v>2.11185E7</v>
      </c>
      <c r="K32" s="306">
        <v>2.53E7</v>
      </c>
      <c r="L32" s="306">
        <v>0.0</v>
      </c>
      <c r="M32" s="32">
        <f t="shared" si="2"/>
        <v>524312500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14.25" customHeight="1">
      <c r="A33" s="304">
        <v>46047.0</v>
      </c>
      <c r="B33" s="306">
        <v>9.4111E7</v>
      </c>
      <c r="C33" s="306">
        <v>3.772125E7</v>
      </c>
      <c r="D33" s="306">
        <v>3.4745E7</v>
      </c>
      <c r="E33" s="306">
        <v>1.51522E8</v>
      </c>
      <c r="F33" s="306">
        <v>7.46455E7</v>
      </c>
      <c r="G33" s="306">
        <v>1.2276E7</v>
      </c>
      <c r="H33" s="306">
        <v>3.942028E7</v>
      </c>
      <c r="I33" s="308"/>
      <c r="J33" s="306">
        <v>5.0141E7</v>
      </c>
      <c r="K33" s="306">
        <v>6.2668E7</v>
      </c>
      <c r="L33" s="306">
        <v>0.0</v>
      </c>
      <c r="M33" s="32">
        <f t="shared" si="2"/>
        <v>557250030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14.25" customHeight="1">
      <c r="A34" s="304">
        <v>46048.0</v>
      </c>
      <c r="B34" s="306">
        <v>3.6275E7</v>
      </c>
      <c r="C34" s="306">
        <v>0.0</v>
      </c>
      <c r="D34" s="306">
        <v>4.1791E7</v>
      </c>
      <c r="E34" s="306">
        <v>3.84965E7</v>
      </c>
      <c r="F34" s="309">
        <v>3.8616E7</v>
      </c>
      <c r="G34" s="306">
        <v>1.2609E7</v>
      </c>
      <c r="H34" s="306">
        <v>1.85245E7</v>
      </c>
      <c r="I34" s="308"/>
      <c r="J34" s="306">
        <v>1.4675E7</v>
      </c>
      <c r="K34" s="306">
        <v>3.32525E7</v>
      </c>
      <c r="L34" s="306">
        <v>2.6109E7</v>
      </c>
      <c r="M34" s="32">
        <f t="shared" si="2"/>
        <v>260348500</v>
      </c>
      <c r="N34" s="5"/>
      <c r="O34" s="35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14.25" customHeight="1">
      <c r="A35" s="304">
        <v>46049.0</v>
      </c>
      <c r="B35" s="306">
        <v>2.687E7</v>
      </c>
      <c r="C35" s="306">
        <v>1.88E7</v>
      </c>
      <c r="D35" s="306">
        <v>7738000.0</v>
      </c>
      <c r="E35" s="306">
        <v>7.9881E7</v>
      </c>
      <c r="F35" s="306">
        <v>1.6758E7</v>
      </c>
      <c r="G35" s="306">
        <v>9360000.0</v>
      </c>
      <c r="H35" s="306">
        <v>3.084E7</v>
      </c>
      <c r="I35" s="308"/>
      <c r="J35" s="306">
        <v>2.282E7</v>
      </c>
      <c r="K35" s="306">
        <v>2.9744E7</v>
      </c>
      <c r="L35" s="306">
        <v>2370000.0</v>
      </c>
      <c r="M35" s="32">
        <f t="shared" si="2"/>
        <v>245181000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14.25" customHeight="1">
      <c r="A36" s="304">
        <v>46050.0</v>
      </c>
      <c r="B36" s="306">
        <v>5.123E7</v>
      </c>
      <c r="C36" s="306">
        <v>3.4966E7</v>
      </c>
      <c r="D36" s="306">
        <v>1.09187E8</v>
      </c>
      <c r="E36" s="306">
        <v>1.877E7</v>
      </c>
      <c r="F36" s="306">
        <v>2.93035E7</v>
      </c>
      <c r="G36" s="74">
        <v>1.4895E7</v>
      </c>
      <c r="H36" s="306">
        <v>2.0378E7</v>
      </c>
      <c r="I36" s="308"/>
      <c r="J36" s="306">
        <v>1.113E7</v>
      </c>
      <c r="K36" s="306">
        <v>1.462E7</v>
      </c>
      <c r="L36" s="306">
        <v>0.0</v>
      </c>
      <c r="M36" s="32">
        <f t="shared" si="2"/>
        <v>304479500</v>
      </c>
      <c r="N36" s="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14.25" customHeight="1">
      <c r="A37" s="304">
        <v>46051.0</v>
      </c>
      <c r="B37" s="310">
        <v>2.66565E7</v>
      </c>
      <c r="C37" s="310">
        <v>4.12325E7</v>
      </c>
      <c r="D37" s="310">
        <v>1.61E7</v>
      </c>
      <c r="E37" s="310">
        <v>2.5445E7</v>
      </c>
      <c r="F37" s="310">
        <v>3.3022E7</v>
      </c>
      <c r="G37" s="310">
        <v>5467500.0</v>
      </c>
      <c r="H37" s="310">
        <v>4.8495E7</v>
      </c>
      <c r="I37" s="308"/>
      <c r="J37" s="310">
        <v>6100000.0</v>
      </c>
      <c r="K37" s="310">
        <v>2.5965E7</v>
      </c>
      <c r="L37" s="310">
        <v>3.3485253E7</v>
      </c>
      <c r="M37" s="32">
        <f t="shared" si="2"/>
        <v>261968753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14.25" customHeight="1">
      <c r="A38" s="304">
        <v>46052.0</v>
      </c>
      <c r="B38" s="310">
        <v>1.03229E8</v>
      </c>
      <c r="C38" s="310">
        <v>6.244275E7</v>
      </c>
      <c r="D38" s="310">
        <v>1.22091E8</v>
      </c>
      <c r="E38" s="310">
        <v>9.898525E7</v>
      </c>
      <c r="F38" s="310">
        <v>4.9555E7</v>
      </c>
      <c r="G38" s="310">
        <v>5900000.0</v>
      </c>
      <c r="H38" s="310">
        <v>5400000.0</v>
      </c>
      <c r="I38" s="308"/>
      <c r="J38" s="310">
        <v>1.7654E7</v>
      </c>
      <c r="K38" s="310">
        <v>2.69265E7</v>
      </c>
      <c r="L38" s="306">
        <v>0.0</v>
      </c>
      <c r="M38" s="32">
        <f t="shared" ref="M38:M39" si="3">Sum(B38:L38)</f>
        <v>492183500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14.25" customHeight="1">
      <c r="A39" s="304">
        <v>46053.0</v>
      </c>
      <c r="B39" s="310">
        <v>1.21026E8</v>
      </c>
      <c r="C39" s="310">
        <v>7.5089E7</v>
      </c>
      <c r="D39" s="310">
        <v>6.2525E7</v>
      </c>
      <c r="E39" s="310">
        <v>9.19625E7</v>
      </c>
      <c r="F39" s="310">
        <v>3.3234E7</v>
      </c>
      <c r="G39" s="310">
        <v>3.848E7</v>
      </c>
      <c r="H39" s="310">
        <v>3.0376E7</v>
      </c>
      <c r="I39" s="308"/>
      <c r="J39" s="310">
        <v>6.614E7</v>
      </c>
      <c r="K39" s="310">
        <v>1.572E7</v>
      </c>
      <c r="L39" s="308"/>
      <c r="M39" s="32">
        <f t="shared" si="3"/>
        <v>534552500</v>
      </c>
      <c r="N39" s="48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14.25" customHeight="1">
      <c r="A40" s="125" t="s">
        <v>31</v>
      </c>
      <c r="B40" s="126">
        <f t="shared" ref="B40:H40" si="4">SUM(B9:B39)</f>
        <v>2009023050</v>
      </c>
      <c r="C40" s="126">
        <f t="shared" si="4"/>
        <v>1433671700</v>
      </c>
      <c r="D40" s="126">
        <f t="shared" si="4"/>
        <v>1874019250</v>
      </c>
      <c r="E40" s="126">
        <f t="shared" si="4"/>
        <v>2505068050</v>
      </c>
      <c r="F40" s="126">
        <f t="shared" si="4"/>
        <v>1579098500</v>
      </c>
      <c r="G40" s="126">
        <f t="shared" si="4"/>
        <v>515070500</v>
      </c>
      <c r="H40" s="126">
        <f t="shared" si="4"/>
        <v>1109206030</v>
      </c>
      <c r="I40" s="311"/>
      <c r="J40" s="126">
        <f t="shared" ref="J40:M40" si="5">SUM(J9:J39)</f>
        <v>869495000</v>
      </c>
      <c r="K40" s="126">
        <f t="shared" si="5"/>
        <v>956671350</v>
      </c>
      <c r="L40" s="126">
        <f t="shared" si="5"/>
        <v>349751367</v>
      </c>
      <c r="M40" s="132">
        <f t="shared" si="5"/>
        <v>13201074797</v>
      </c>
      <c r="N40" s="129">
        <f>M40/M43</f>
        <v>0.9362464395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14.25" customHeight="1">
      <c r="A41" s="131" t="s">
        <v>32</v>
      </c>
      <c r="B41" s="132">
        <f t="shared" ref="B41:F41" si="6">B40*$C$1/$C$2</f>
        <v>2009023050</v>
      </c>
      <c r="C41" s="132">
        <f t="shared" si="6"/>
        <v>1433671700</v>
      </c>
      <c r="D41" s="132">
        <f t="shared" si="6"/>
        <v>1874019250</v>
      </c>
      <c r="E41" s="132">
        <f t="shared" si="6"/>
        <v>2505068050</v>
      </c>
      <c r="F41" s="132">
        <f t="shared" si="6"/>
        <v>1579098500</v>
      </c>
      <c r="G41" s="132">
        <f>G40/C2*C1</f>
        <v>515070500</v>
      </c>
      <c r="H41" s="132">
        <f>H40*$C$1/$C$2</f>
        <v>1109206030</v>
      </c>
      <c r="I41" s="312"/>
      <c r="J41" s="132">
        <f t="shared" ref="J41:L41" si="7">J40*$C$1/$C$2</f>
        <v>869495000</v>
      </c>
      <c r="K41" s="132">
        <f t="shared" si="7"/>
        <v>956671350</v>
      </c>
      <c r="L41" s="132">
        <f t="shared" si="7"/>
        <v>349751367</v>
      </c>
      <c r="M41" s="132">
        <f>SUM(B41:L41)</f>
        <v>13201074797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14.25" customHeight="1">
      <c r="A42" s="134" t="s">
        <v>33</v>
      </c>
      <c r="B42" s="134">
        <f t="shared" ref="B42:H42" si="8">B41/B43</f>
        <v>0.9344293256</v>
      </c>
      <c r="C42" s="134">
        <f t="shared" si="8"/>
        <v>0.9887391034</v>
      </c>
      <c r="D42" s="134">
        <f t="shared" si="8"/>
        <v>0.8518269318</v>
      </c>
      <c r="E42" s="134">
        <f t="shared" si="8"/>
        <v>0.9278029815</v>
      </c>
      <c r="F42" s="134">
        <f t="shared" si="8"/>
        <v>0.6865645652</v>
      </c>
      <c r="G42" s="134">
        <f t="shared" si="8"/>
        <v>1.030141</v>
      </c>
      <c r="H42" s="134">
        <f t="shared" si="8"/>
        <v>1.386507538</v>
      </c>
      <c r="I42" s="313"/>
      <c r="J42" s="134">
        <f t="shared" ref="J42:M42" si="9">J41/J43</f>
        <v>1.242135714</v>
      </c>
      <c r="K42" s="134">
        <f t="shared" si="9"/>
        <v>0.95667135</v>
      </c>
      <c r="L42" s="134">
        <f t="shared" si="9"/>
        <v>1.16583789</v>
      </c>
      <c r="M42" s="129">
        <f t="shared" si="9"/>
        <v>0.9362464395</v>
      </c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 ht="14.25" customHeight="1">
      <c r="A43" s="131" t="s">
        <v>34</v>
      </c>
      <c r="B43" s="132">
        <v>2.15E9</v>
      </c>
      <c r="C43" s="132">
        <v>1.45E9</v>
      </c>
      <c r="D43" s="132">
        <v>2.2E9</v>
      </c>
      <c r="E43" s="132">
        <v>2.7E9</v>
      </c>
      <c r="F43" s="132">
        <v>2.3E9</v>
      </c>
      <c r="G43" s="142">
        <v>5.0E8</v>
      </c>
      <c r="H43" s="132">
        <v>8.0E8</v>
      </c>
      <c r="I43" s="312"/>
      <c r="J43" s="132">
        <v>7.0E8</v>
      </c>
      <c r="K43" s="142">
        <v>1.0E9</v>
      </c>
      <c r="L43" s="132">
        <v>3.0E8</v>
      </c>
      <c r="M43" s="132">
        <f t="shared" ref="M43:M44" si="10">SUM(B43:L43)</f>
        <v>14100000000</v>
      </c>
      <c r="N43" s="10"/>
      <c r="O43" s="15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14.25" customHeight="1">
      <c r="A44" s="131" t="s">
        <v>35</v>
      </c>
      <c r="B44" s="132">
        <v>2.102906E9</v>
      </c>
      <c r="C44" s="132">
        <v>1.439292E9</v>
      </c>
      <c r="D44" s="132">
        <v>2.104175E9</v>
      </c>
      <c r="E44" s="132">
        <v>2.699966E9</v>
      </c>
      <c r="F44" s="132">
        <v>2.281991E9</v>
      </c>
      <c r="G44" s="132">
        <v>9.1420575E8</v>
      </c>
      <c r="H44" s="132">
        <v>6.911525E8</v>
      </c>
      <c r="I44" s="312"/>
      <c r="J44" s="312"/>
      <c r="K44" s="312"/>
      <c r="L44" s="132">
        <v>2.9454E8</v>
      </c>
      <c r="M44" s="132">
        <f t="shared" si="10"/>
        <v>12528228250</v>
      </c>
      <c r="N44" s="10"/>
      <c r="O44" s="15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154" t="s">
        <v>36</v>
      </c>
      <c r="B45" s="156">
        <f t="shared" ref="B45:H45" si="11">B40/B44-1</f>
        <v>-0.04464438734</v>
      </c>
      <c r="C45" s="156">
        <f t="shared" si="11"/>
        <v>-0.003904906023</v>
      </c>
      <c r="D45" s="156">
        <f t="shared" si="11"/>
        <v>-0.1093805173</v>
      </c>
      <c r="E45" s="156">
        <f t="shared" si="11"/>
        <v>-0.07218533493</v>
      </c>
      <c r="F45" s="156">
        <f t="shared" si="11"/>
        <v>-0.3080172095</v>
      </c>
      <c r="G45" s="156">
        <f t="shared" si="11"/>
        <v>-0.4365923645</v>
      </c>
      <c r="H45" s="156">
        <f t="shared" si="11"/>
        <v>0.6048643823</v>
      </c>
      <c r="I45" s="314"/>
      <c r="J45" s="156" t="str">
        <f t="shared" ref="J45:L45" si="12">J40/J44-1</f>
        <v>#DIV/0!</v>
      </c>
      <c r="K45" s="156" t="str">
        <f t="shared" si="12"/>
        <v>#DIV/0!</v>
      </c>
      <c r="L45" s="156">
        <f t="shared" si="12"/>
        <v>0.1874494704</v>
      </c>
      <c r="M45" s="156">
        <f>M41/M44</f>
        <v>1.053706441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14.25" customHeight="1">
      <c r="A46" s="11"/>
      <c r="B46" s="5"/>
      <c r="C46" s="160"/>
      <c r="D46" s="5"/>
      <c r="E46" s="5"/>
      <c r="F46" s="5"/>
      <c r="G46" s="5"/>
      <c r="H46" s="5"/>
      <c r="I46" s="5"/>
      <c r="J46" s="5"/>
      <c r="K46" s="5"/>
      <c r="L46" s="162" t="s">
        <v>37</v>
      </c>
      <c r="M46" s="156">
        <f>(SUM(B41,C41,D41,E41,F41,H41,L41)/(SUM(B44,C44,D44,E44,F44,H44,L44)))</f>
        <v>0.935062589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14.25" customHeight="1">
      <c r="A47" s="11"/>
      <c r="B47" s="5"/>
      <c r="C47" s="2"/>
      <c r="D47" s="5"/>
      <c r="E47" s="5"/>
      <c r="F47" s="5"/>
      <c r="G47" s="5"/>
      <c r="H47" s="5"/>
      <c r="I47" s="5"/>
      <c r="J47" s="5"/>
      <c r="K47" s="5"/>
      <c r="L47" s="5"/>
      <c r="M47" s="28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14.25" customHeight="1">
      <c r="A48" s="1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14.25" customHeight="1">
      <c r="A49" s="11"/>
      <c r="B49" s="5"/>
      <c r="C49" s="35"/>
      <c r="D49" s="5"/>
      <c r="E49" s="5"/>
      <c r="F49" s="5"/>
      <c r="G49" s="5"/>
      <c r="H49" s="5"/>
      <c r="I49" s="5"/>
      <c r="J49" s="5"/>
      <c r="K49" s="5"/>
      <c r="L49" s="5"/>
      <c r="M49" s="5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14.25" customHeight="1">
      <c r="A50" s="169" t="s">
        <v>41</v>
      </c>
      <c r="B50" s="2" t="s">
        <v>0</v>
      </c>
      <c r="C50" s="35" t="s">
        <v>42</v>
      </c>
      <c r="D50" s="2" t="s">
        <v>31</v>
      </c>
      <c r="E50" s="2" t="s">
        <v>43</v>
      </c>
      <c r="F50" s="2" t="s">
        <v>34</v>
      </c>
      <c r="G50" s="5" t="s">
        <v>35</v>
      </c>
      <c r="H50" s="5" t="s">
        <v>44</v>
      </c>
      <c r="I50" s="5"/>
      <c r="J50" s="5"/>
      <c r="K50" s="5"/>
      <c r="L50" s="5"/>
      <c r="M50" s="5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14.25" customHeight="1">
      <c r="A51" s="170" t="s">
        <v>45</v>
      </c>
      <c r="B51" s="2" t="s">
        <v>2</v>
      </c>
      <c r="C51" s="8">
        <f>B39</f>
        <v>121026000</v>
      </c>
      <c r="D51" s="274">
        <f>B40</f>
        <v>2009023050</v>
      </c>
      <c r="E51" s="2">
        <f>B41</f>
        <v>2009023050</v>
      </c>
      <c r="F51" s="2">
        <f>B43</f>
        <v>2150000000</v>
      </c>
      <c r="G51" s="5">
        <f>B44</f>
        <v>2102906000</v>
      </c>
      <c r="H51" s="5">
        <v>2.15E9</v>
      </c>
      <c r="I51" s="5"/>
      <c r="J51" s="130">
        <f t="shared" ref="J51:J61" si="13">D51/H51-1</f>
        <v>-0.06557067442</v>
      </c>
      <c r="K51" s="5"/>
      <c r="L51" s="5"/>
      <c r="M51" s="5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14.25" customHeight="1">
      <c r="A52" s="11"/>
      <c r="B52" s="2" t="s">
        <v>5</v>
      </c>
      <c r="C52" s="8">
        <f>D39</f>
        <v>62525000</v>
      </c>
      <c r="D52" s="274">
        <f>D40</f>
        <v>1874019250</v>
      </c>
      <c r="E52" s="2">
        <f>D41</f>
        <v>1874019250</v>
      </c>
      <c r="F52" s="2">
        <f>D43</f>
        <v>2200000000</v>
      </c>
      <c r="G52" s="5">
        <f>D44</f>
        <v>2104175000</v>
      </c>
      <c r="H52" s="5">
        <v>2.15E9</v>
      </c>
      <c r="I52" s="5"/>
      <c r="J52" s="130">
        <f t="shared" si="13"/>
        <v>-0.1283631395</v>
      </c>
      <c r="K52" s="5"/>
      <c r="L52" s="5"/>
      <c r="M52" s="5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14.25" customHeight="1">
      <c r="A53" s="11"/>
      <c r="B53" s="2" t="s">
        <v>4</v>
      </c>
      <c r="C53" s="8">
        <f>C39</f>
        <v>75089000</v>
      </c>
      <c r="D53" s="274">
        <f>C40</f>
        <v>1433671700</v>
      </c>
      <c r="E53" s="2">
        <f>C41</f>
        <v>1433671700</v>
      </c>
      <c r="F53" s="2">
        <f>C43</f>
        <v>1450000000</v>
      </c>
      <c r="G53" s="5">
        <f>C44</f>
        <v>1439292000</v>
      </c>
      <c r="H53" s="5">
        <v>1.5E9</v>
      </c>
      <c r="I53" s="5"/>
      <c r="J53" s="130">
        <f t="shared" si="13"/>
        <v>-0.04421886667</v>
      </c>
      <c r="K53" s="5"/>
      <c r="L53" s="5"/>
      <c r="M53" s="5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14.25" customHeight="1">
      <c r="A54" s="11"/>
      <c r="B54" s="2" t="s">
        <v>7</v>
      </c>
      <c r="C54" s="275">
        <f>E39</f>
        <v>91962500</v>
      </c>
      <c r="D54" s="274">
        <f>E40</f>
        <v>2505068050</v>
      </c>
      <c r="E54" s="2">
        <f>E41</f>
        <v>2505068050</v>
      </c>
      <c r="F54" s="2">
        <f>E43</f>
        <v>2700000000</v>
      </c>
      <c r="G54" s="5">
        <f>E44</f>
        <v>2699966000</v>
      </c>
      <c r="H54" s="5">
        <v>2.7E9</v>
      </c>
      <c r="I54" s="5"/>
      <c r="J54" s="130">
        <f t="shared" si="13"/>
        <v>-0.07219701852</v>
      </c>
      <c r="K54" s="5"/>
      <c r="L54" s="5"/>
      <c r="M54" s="5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14.25" customHeight="1">
      <c r="A55" s="11"/>
      <c r="B55" s="2" t="s">
        <v>8</v>
      </c>
      <c r="C55" s="8">
        <f>F39</f>
        <v>33234000</v>
      </c>
      <c r="D55" s="274">
        <f>F40</f>
        <v>1579098500</v>
      </c>
      <c r="E55" s="2">
        <f>F41</f>
        <v>1579098500</v>
      </c>
      <c r="F55" s="2">
        <f>F43</f>
        <v>2300000000</v>
      </c>
      <c r="G55" s="5">
        <f>F44</f>
        <v>2281991000</v>
      </c>
      <c r="H55" s="5">
        <v>1.75E9</v>
      </c>
      <c r="I55" s="5"/>
      <c r="J55" s="130">
        <f t="shared" si="13"/>
        <v>-0.097658</v>
      </c>
      <c r="K55" s="5"/>
      <c r="L55" s="5"/>
      <c r="M55" s="5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14.25" customHeight="1">
      <c r="A56" s="11"/>
      <c r="B56" s="2" t="s">
        <v>11</v>
      </c>
      <c r="C56" s="8">
        <f>H39</f>
        <v>30376000</v>
      </c>
      <c r="D56" s="274">
        <f>H40</f>
        <v>1109206030</v>
      </c>
      <c r="E56" s="2">
        <f>H41</f>
        <v>1109206030</v>
      </c>
      <c r="F56" s="2">
        <f>H43</f>
        <v>800000000</v>
      </c>
      <c r="G56" s="5">
        <f>H44</f>
        <v>691152500</v>
      </c>
      <c r="H56" s="5">
        <v>1.2E9</v>
      </c>
      <c r="I56" s="5"/>
      <c r="J56" s="130">
        <f t="shared" si="13"/>
        <v>-0.07566164167</v>
      </c>
      <c r="K56" s="5"/>
      <c r="L56" s="5"/>
      <c r="M56" s="5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14.25" customHeight="1">
      <c r="A57" s="11"/>
      <c r="B57" s="2" t="s">
        <v>12</v>
      </c>
      <c r="C57" s="8">
        <f>J39</f>
        <v>66140000</v>
      </c>
      <c r="D57" s="274">
        <f>J40</f>
        <v>869495000</v>
      </c>
      <c r="E57" s="2">
        <f>J41</f>
        <v>869495000</v>
      </c>
      <c r="F57" s="2">
        <f>J43</f>
        <v>700000000</v>
      </c>
      <c r="G57" s="5" t="str">
        <f>J44</f>
        <v/>
      </c>
      <c r="H57" s="5">
        <v>9.5E8</v>
      </c>
      <c r="I57" s="5"/>
      <c r="J57" s="130">
        <f t="shared" si="13"/>
        <v>-0.08474210526</v>
      </c>
      <c r="K57" s="5"/>
      <c r="L57" s="5"/>
      <c r="M57" s="5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14.25" customHeight="1">
      <c r="A58" s="11"/>
      <c r="B58" s="2" t="s">
        <v>26</v>
      </c>
      <c r="C58" s="271" t="str">
        <f>L39</f>
        <v/>
      </c>
      <c r="D58" s="274">
        <f>L40</f>
        <v>349751367</v>
      </c>
      <c r="E58" s="2">
        <f>L41</f>
        <v>349751367</v>
      </c>
      <c r="F58" s="2">
        <f>L43</f>
        <v>300000000</v>
      </c>
      <c r="G58" s="5">
        <f>L44</f>
        <v>294540000</v>
      </c>
      <c r="H58" s="5"/>
      <c r="I58" s="5"/>
      <c r="J58" s="130" t="str">
        <f t="shared" si="13"/>
        <v>#DIV/0!</v>
      </c>
      <c r="K58" s="5"/>
      <c r="L58" s="5"/>
      <c r="M58" s="5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14.25" customHeight="1">
      <c r="A59" s="11"/>
      <c r="B59" s="2" t="s">
        <v>9</v>
      </c>
      <c r="C59" s="8">
        <f>G39</f>
        <v>38480000</v>
      </c>
      <c r="D59" s="274">
        <f>G40</f>
        <v>515070500</v>
      </c>
      <c r="E59" s="2">
        <f>G41</f>
        <v>515070500</v>
      </c>
      <c r="F59" s="2">
        <f>G43</f>
        <v>500000000</v>
      </c>
      <c r="G59" s="5">
        <f>G44</f>
        <v>914205750</v>
      </c>
      <c r="H59" s="5">
        <v>5.5E8</v>
      </c>
      <c r="I59" s="5"/>
      <c r="J59" s="130">
        <f t="shared" si="13"/>
        <v>-0.06350818182</v>
      </c>
      <c r="K59" s="5"/>
      <c r="L59" s="5"/>
      <c r="M59" s="5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14.25" customHeight="1">
      <c r="A60" s="11"/>
      <c r="B60" s="2" t="s">
        <v>46</v>
      </c>
      <c r="C60" s="2">
        <f>K39</f>
        <v>15720000</v>
      </c>
      <c r="D60" s="274">
        <f>K40</f>
        <v>956671350</v>
      </c>
      <c r="E60" s="2">
        <f>K41</f>
        <v>956671350</v>
      </c>
      <c r="F60" s="2">
        <f>K43</f>
        <v>1000000000</v>
      </c>
      <c r="G60" s="5" t="str">
        <f>K44</f>
        <v/>
      </c>
      <c r="H60" s="5">
        <v>1.0E9</v>
      </c>
      <c r="I60" s="5"/>
      <c r="J60" s="130">
        <f t="shared" si="13"/>
        <v>-0.04332865</v>
      </c>
      <c r="K60" s="5"/>
      <c r="L60" s="5"/>
      <c r="M60" s="5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14.25" customHeight="1">
      <c r="A61" s="11"/>
      <c r="B61" s="2" t="s">
        <v>48</v>
      </c>
      <c r="C61" s="276">
        <f t="shared" ref="C61:D61" si="14">sum(C51:C60)</f>
        <v>534552500</v>
      </c>
      <c r="D61" s="274">
        <f t="shared" si="14"/>
        <v>13201074797</v>
      </c>
      <c r="E61" s="2">
        <f>M41</f>
        <v>13201074797</v>
      </c>
      <c r="F61" s="2">
        <f t="shared" ref="F61:H61" si="15">SUM(F51:F60)</f>
        <v>14100000000</v>
      </c>
      <c r="G61" s="2">
        <f t="shared" si="15"/>
        <v>12528228250</v>
      </c>
      <c r="H61" s="5">
        <f t="shared" si="15"/>
        <v>13950000000</v>
      </c>
      <c r="I61" s="5"/>
      <c r="J61" s="130">
        <f t="shared" si="13"/>
        <v>-0.05368639448</v>
      </c>
      <c r="K61" s="5"/>
      <c r="L61" s="5"/>
      <c r="M61" s="5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14.25" customHeight="1">
      <c r="A62" s="1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14.25" customHeight="1">
      <c r="A63" s="1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4.25" customHeight="1">
      <c r="A64" s="1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14.25" customHeight="1">
      <c r="A65" s="1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14.25" customHeight="1">
      <c r="A66" s="1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14.25" customHeight="1">
      <c r="A67" s="1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14.25" customHeight="1">
      <c r="A68" s="1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14.25" customHeight="1">
      <c r="A69" s="1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14.25" customHeight="1">
      <c r="A70" s="1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14.25" customHeight="1">
      <c r="A71" s="1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14.25" customHeight="1">
      <c r="A72" s="1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14.25" customHeight="1">
      <c r="A73" s="1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14.25" customHeight="1">
      <c r="A74" s="1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14.25" customHeight="1">
      <c r="A75" s="1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14.25" customHeight="1">
      <c r="A76" s="1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14.25" customHeight="1">
      <c r="A77" s="1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14.25" customHeight="1">
      <c r="A78" s="1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14.25" customHeight="1">
      <c r="A79" s="1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14.25" customHeight="1">
      <c r="A80" s="1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14.25" customHeight="1">
      <c r="A81" s="1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14.25" customHeight="1">
      <c r="A82" s="1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14.25" customHeight="1">
      <c r="A83" s="1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14.25" customHeight="1">
      <c r="A84" s="1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14.25" customHeight="1">
      <c r="A85" s="1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14.25" customHeight="1">
      <c r="A86" s="1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14.25" customHeight="1">
      <c r="A87" s="1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14.25" customHeight="1">
      <c r="A88" s="1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14.25" customHeight="1">
      <c r="A89" s="1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14.25" customHeight="1">
      <c r="A90" s="1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14.25" customHeight="1">
      <c r="A91" s="1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14.25" customHeight="1">
      <c r="A92" s="1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14.25" customHeight="1">
      <c r="A93" s="1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14.25" customHeight="1">
      <c r="A94" s="1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14.25" customHeight="1">
      <c r="A95" s="1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14.25" customHeight="1">
      <c r="A96" s="1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ht="14.25" customHeight="1">
      <c r="A97" s="1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14.25" customHeight="1">
      <c r="A98" s="1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14.25" customHeight="1">
      <c r="A99" s="1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14.25" customHeight="1">
      <c r="A100" s="1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4.25" customHeight="1">
      <c r="A101" s="1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4.25" customHeight="1">
      <c r="A102" s="1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4.25" customHeight="1">
      <c r="A103" s="1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4.25" customHeight="1">
      <c r="A104" s="1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4.25" customHeight="1">
      <c r="A105" s="1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4.25" customHeight="1">
      <c r="A106" s="1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4.25" customHeight="1">
      <c r="A107" s="1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4.25" customHeight="1">
      <c r="A108" s="1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4.25" customHeight="1">
      <c r="A109" s="1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4.25" customHeight="1">
      <c r="A110" s="1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4.25" customHeight="1">
      <c r="A111" s="1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4.25" customHeight="1">
      <c r="A112" s="1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4.25" customHeight="1">
      <c r="A113" s="1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4.25" customHeight="1">
      <c r="A114" s="1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4.25" customHeight="1">
      <c r="A115" s="1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4.25" customHeight="1">
      <c r="A116" s="1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4.25" customHeight="1">
      <c r="A117" s="1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4.25" customHeight="1">
      <c r="A118" s="1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4.25" customHeight="1">
      <c r="A119" s="1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4.25" customHeight="1">
      <c r="A120" s="1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4.25" customHeight="1">
      <c r="A121" s="1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4.25" customHeight="1">
      <c r="A122" s="1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4.25" customHeight="1">
      <c r="A123" s="1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4.25" customHeight="1">
      <c r="A124" s="1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4.25" customHeight="1">
      <c r="A125" s="1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4.25" customHeight="1">
      <c r="A126" s="1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4.25" customHeight="1">
      <c r="A127" s="1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4.25" customHeight="1">
      <c r="A128" s="1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4.25" customHeight="1">
      <c r="A129" s="1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4.25" customHeight="1">
      <c r="A130" s="1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4.25" customHeight="1">
      <c r="A131" s="1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4.25" customHeight="1">
      <c r="A132" s="1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4.25" customHeight="1">
      <c r="A133" s="1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4.25" customHeight="1">
      <c r="A134" s="1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4.25" customHeight="1">
      <c r="A135" s="1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4.25" customHeight="1">
      <c r="A136" s="1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4.25" customHeight="1">
      <c r="A137" s="1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4.25" customHeight="1">
      <c r="A138" s="1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4.25" customHeight="1">
      <c r="A139" s="1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4.25" customHeight="1">
      <c r="A140" s="1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4.25" customHeight="1">
      <c r="A141" s="1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4.25" customHeight="1">
      <c r="A142" s="1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4.25" customHeight="1">
      <c r="A143" s="1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4.25" customHeight="1">
      <c r="A144" s="1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4.25" customHeight="1">
      <c r="A145" s="1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4.25" customHeight="1">
      <c r="A146" s="1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4.25" customHeight="1">
      <c r="A147" s="1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4.25" customHeight="1">
      <c r="A148" s="1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4.25" customHeight="1">
      <c r="A149" s="1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4.25" customHeight="1">
      <c r="A150" s="1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4.25" customHeight="1">
      <c r="A151" s="1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4.25" customHeight="1">
      <c r="A152" s="1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4.25" customHeight="1">
      <c r="A153" s="1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4.25" customHeight="1">
      <c r="A154" s="1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4.25" customHeight="1">
      <c r="A155" s="1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4.25" customHeight="1">
      <c r="A156" s="1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4.25" customHeight="1">
      <c r="A157" s="1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4.25" customHeight="1">
      <c r="A158" s="1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4.25" customHeight="1">
      <c r="A159" s="1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4.25" customHeight="1">
      <c r="A160" s="1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4.25" customHeight="1">
      <c r="A161" s="1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4.25" customHeight="1">
      <c r="A162" s="1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4.25" customHeight="1">
      <c r="A163" s="1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4.25" customHeight="1">
      <c r="A164" s="1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4.25" customHeight="1">
      <c r="A165" s="1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4.25" customHeight="1">
      <c r="A166" s="1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4.25" customHeight="1">
      <c r="A167" s="1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4.25" customHeight="1">
      <c r="A168" s="1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4.25" customHeight="1">
      <c r="A169" s="1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4.25" customHeight="1">
      <c r="A170" s="1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4.25" customHeight="1">
      <c r="A171" s="1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4.25" customHeight="1">
      <c r="A172" s="1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4.25" customHeight="1">
      <c r="A173" s="1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4.25" customHeight="1">
      <c r="A174" s="1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4.25" customHeight="1">
      <c r="A175" s="1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4.25" customHeight="1">
      <c r="A176" s="1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4.25" customHeight="1">
      <c r="A177" s="1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4.25" customHeight="1">
      <c r="A178" s="1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4.25" customHeight="1">
      <c r="A179" s="1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4.25" customHeight="1">
      <c r="A180" s="1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4.25" customHeight="1">
      <c r="A181" s="1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4.25" customHeight="1">
      <c r="A182" s="1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4.25" customHeight="1">
      <c r="A183" s="1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4.25" customHeight="1">
      <c r="A184" s="1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4.25" customHeight="1">
      <c r="A185" s="1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4.25" customHeight="1">
      <c r="A186" s="1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4.25" customHeight="1">
      <c r="A187" s="1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4.25" customHeight="1">
      <c r="A188" s="1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4.25" customHeight="1">
      <c r="A189" s="1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4.25" customHeight="1">
      <c r="A190" s="1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4.25" customHeight="1">
      <c r="A191" s="1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4.25" customHeight="1">
      <c r="A192" s="1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4.25" customHeight="1">
      <c r="A193" s="1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4.25" customHeight="1">
      <c r="A194" s="1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4.25" customHeight="1">
      <c r="A195" s="1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4.25" customHeight="1">
      <c r="A196" s="1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4.25" customHeight="1">
      <c r="A197" s="1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4.25" customHeight="1">
      <c r="A198" s="1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4.25" customHeight="1">
      <c r="A199" s="1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4.25" customHeight="1">
      <c r="A200" s="1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4.25" customHeight="1">
      <c r="A201" s="1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4.25" customHeight="1">
      <c r="A202" s="1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4.25" customHeight="1">
      <c r="A203" s="1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4.25" customHeight="1">
      <c r="A204" s="1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4.25" customHeight="1">
      <c r="A205" s="1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4.25" customHeight="1">
      <c r="A206" s="1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4.25" customHeight="1">
      <c r="A207" s="1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4.25" customHeight="1">
      <c r="A208" s="1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4.25" customHeight="1">
      <c r="A209" s="1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4.25" customHeight="1">
      <c r="A210" s="1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4.25" customHeight="1">
      <c r="A211" s="1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4.25" customHeight="1">
      <c r="A212" s="1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4.25" customHeight="1">
      <c r="A213" s="1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4.25" customHeight="1">
      <c r="A214" s="1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4.25" customHeight="1">
      <c r="A215" s="1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4.25" customHeight="1">
      <c r="A216" s="1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4.25" customHeight="1">
      <c r="A217" s="1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4.25" customHeight="1">
      <c r="A218" s="1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4.25" customHeight="1">
      <c r="A219" s="1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4.25" customHeight="1">
      <c r="A220" s="1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4.25" customHeight="1">
      <c r="A221" s="1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4.25" customHeight="1">
      <c r="A222" s="1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4.25" customHeight="1">
      <c r="A223" s="1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4.25" customHeight="1">
      <c r="A224" s="1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4.25" customHeight="1">
      <c r="A225" s="1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4.25" customHeight="1">
      <c r="A226" s="1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4.25" customHeight="1">
      <c r="A227" s="1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4.25" customHeight="1">
      <c r="A228" s="1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4.25" customHeight="1">
      <c r="A229" s="1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4.25" customHeight="1">
      <c r="A230" s="1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4.25" customHeight="1">
      <c r="A231" s="1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4.25" customHeight="1">
      <c r="A232" s="1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14.25" customHeight="1">
      <c r="A233" s="1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14.25" customHeight="1">
      <c r="A234" s="1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14.25" customHeight="1">
      <c r="A235" s="1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14.25" customHeight="1">
      <c r="A236" s="1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14.25" customHeight="1">
      <c r="A237" s="1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14.25" customHeight="1">
      <c r="A238" s="1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14.25" customHeight="1">
      <c r="A239" s="1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14.25" customHeight="1">
      <c r="A240" s="1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14.25" customHeight="1">
      <c r="A241" s="1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14.25" customHeight="1">
      <c r="A242" s="1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14.25" customHeight="1">
      <c r="A243" s="1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14.25" customHeight="1">
      <c r="A244" s="1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14.25" customHeight="1">
      <c r="A245" s="1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14.25" customHeight="1">
      <c r="A246" s="1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14.25" customHeight="1">
      <c r="A247" s="1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4.25" customHeight="1">
      <c r="A248" s="1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14.25" customHeight="1">
      <c r="A249" s="1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4.25" customHeight="1">
      <c r="A250" s="1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4.25" customHeight="1">
      <c r="A251" s="1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14.25" customHeight="1">
      <c r="A252" s="1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4.25" customHeight="1">
      <c r="A253" s="1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14.25" customHeight="1">
      <c r="A254" s="1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14.25" customHeight="1">
      <c r="A255" s="1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14.25" customHeight="1">
      <c r="A256" s="1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14.25" customHeight="1">
      <c r="A257" s="1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14.25" customHeight="1">
      <c r="A258" s="1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14.25" customHeight="1">
      <c r="A259" s="1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14.25" customHeight="1">
      <c r="A260" s="1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14.25" customHeight="1">
      <c r="A261" s="1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14.25" customHeight="1">
      <c r="A262" s="1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14.25" customHeight="1">
      <c r="A263" s="1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14.25" customHeight="1">
      <c r="A264" s="1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14.25" customHeight="1">
      <c r="A265" s="1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14.25" customHeight="1">
      <c r="A266" s="1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14.25" customHeight="1">
      <c r="A267" s="1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14.25" customHeight="1">
      <c r="A268" s="1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14.25" customHeight="1">
      <c r="A269" s="1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14.25" customHeight="1">
      <c r="A270" s="1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14.25" customHeight="1">
      <c r="A271" s="1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14.25" customHeight="1">
      <c r="A272" s="1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14.25" customHeight="1">
      <c r="A273" s="1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14.25" customHeight="1">
      <c r="A274" s="1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14.25" customHeight="1">
      <c r="A275" s="1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14.25" customHeight="1">
      <c r="A276" s="1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14.25" customHeight="1">
      <c r="A277" s="1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14.25" customHeight="1">
      <c r="A278" s="1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14.25" customHeight="1">
      <c r="A279" s="1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14.25" customHeight="1">
      <c r="A280" s="1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14.25" customHeight="1">
      <c r="A281" s="1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14.25" customHeight="1">
      <c r="A282" s="1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14.25" customHeight="1">
      <c r="A283" s="1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4.25" customHeight="1">
      <c r="A284" s="1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4.25" customHeight="1">
      <c r="A285" s="1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4.25" customHeight="1">
      <c r="A286" s="1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4.25" customHeight="1">
      <c r="A287" s="1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14.25" customHeight="1">
      <c r="A288" s="1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14.25" customHeight="1">
      <c r="A289" s="1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14.25" customHeight="1">
      <c r="A290" s="1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14.25" customHeight="1">
      <c r="A291" s="1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14.25" customHeight="1">
      <c r="A292" s="1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14.25" customHeight="1">
      <c r="A293" s="1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ht="14.25" customHeight="1">
      <c r="A294" s="1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14.25" customHeight="1">
      <c r="A295" s="1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14.25" customHeight="1">
      <c r="A296" s="1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ht="14.25" customHeight="1">
      <c r="A297" s="1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ht="14.25" customHeight="1">
      <c r="A298" s="1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14.25" customHeight="1">
      <c r="A299" s="1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14.25" customHeight="1">
      <c r="A300" s="1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14.25" customHeight="1">
      <c r="A301" s="1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14.25" customHeight="1">
      <c r="A302" s="1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14.25" customHeight="1">
      <c r="A303" s="1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14.25" customHeight="1">
      <c r="A304" s="1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14.25" customHeight="1">
      <c r="A305" s="1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14.25" customHeight="1">
      <c r="A306" s="1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14.25" customHeight="1">
      <c r="A307" s="1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14.25" customHeight="1">
      <c r="A308" s="1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ht="14.25" customHeight="1">
      <c r="A309" s="1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14.25" customHeight="1">
      <c r="A310" s="1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14.25" customHeight="1">
      <c r="A311" s="1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14.25" customHeight="1">
      <c r="A312" s="1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14.25" customHeight="1">
      <c r="A313" s="1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ht="14.25" customHeight="1">
      <c r="A314" s="1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ht="14.25" customHeight="1">
      <c r="A315" s="1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14.25" customHeight="1">
      <c r="A316" s="1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14.25" customHeight="1">
      <c r="A317" s="1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14.25" customHeight="1">
      <c r="A318" s="1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14.25" customHeight="1">
      <c r="A319" s="1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14.25" customHeight="1">
      <c r="A320" s="1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14.25" customHeight="1">
      <c r="A321" s="1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14.25" customHeight="1">
      <c r="A322" s="1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14.25" customHeight="1">
      <c r="A323" s="1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14.25" customHeight="1">
      <c r="A324" s="1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14.25" customHeight="1">
      <c r="A325" s="1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14.25" customHeight="1">
      <c r="A326" s="1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14.25" customHeight="1">
      <c r="A327" s="1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14.25" customHeight="1">
      <c r="A328" s="1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14.25" customHeight="1">
      <c r="A329" s="1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14.25" customHeight="1">
      <c r="A330" s="1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14.25" customHeight="1">
      <c r="A331" s="1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14.25" customHeight="1">
      <c r="A332" s="1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14.25" customHeight="1">
      <c r="A333" s="1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14.25" customHeight="1">
      <c r="A334" s="1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14.25" customHeight="1">
      <c r="A335" s="1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14.25" customHeight="1">
      <c r="A336" s="1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14.25" customHeight="1">
      <c r="A337" s="1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14.25" customHeight="1">
      <c r="A338" s="1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14.25" customHeight="1">
      <c r="A339" s="1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14.25" customHeight="1">
      <c r="A340" s="1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14.25" customHeight="1">
      <c r="A341" s="1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14.25" customHeight="1">
      <c r="A342" s="1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14.25" customHeight="1">
      <c r="A343" s="1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14.25" customHeight="1">
      <c r="A344" s="1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14.25" customHeight="1">
      <c r="A345" s="1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14.25" customHeight="1">
      <c r="A346" s="1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14.25" customHeight="1">
      <c r="A347" s="1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14.25" customHeight="1">
      <c r="A348" s="1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14.25" customHeight="1">
      <c r="A349" s="1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ht="14.25" customHeight="1">
      <c r="A350" s="1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ht="14.25" customHeight="1">
      <c r="A351" s="1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ht="14.25" customHeight="1">
      <c r="A352" s="1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ht="14.25" customHeight="1">
      <c r="A353" s="1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ht="14.25" customHeight="1">
      <c r="A354" s="1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ht="14.25" customHeight="1">
      <c r="A355" s="1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ht="14.25" customHeight="1">
      <c r="A356" s="1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ht="14.25" customHeight="1">
      <c r="A357" s="1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ht="14.25" customHeight="1">
      <c r="A358" s="1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ht="14.25" customHeight="1">
      <c r="A359" s="1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ht="14.25" customHeight="1">
      <c r="A360" s="1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ht="14.25" customHeight="1">
      <c r="A361" s="1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ht="14.25" customHeight="1">
      <c r="A362" s="1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ht="14.25" customHeight="1">
      <c r="A363" s="1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ht="14.25" customHeight="1">
      <c r="A364" s="1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ht="14.25" customHeight="1">
      <c r="A365" s="1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ht="14.25" customHeight="1">
      <c r="A366" s="1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ht="14.25" customHeight="1">
      <c r="A367" s="1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ht="14.25" customHeight="1">
      <c r="A368" s="1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ht="14.25" customHeight="1">
      <c r="A369" s="1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ht="14.25" customHeight="1">
      <c r="A370" s="1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ht="14.25" customHeight="1">
      <c r="A371" s="1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ht="14.25" customHeight="1">
      <c r="A372" s="1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ht="14.25" customHeight="1">
      <c r="A373" s="1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ht="14.25" customHeight="1">
      <c r="A374" s="1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ht="14.25" customHeight="1">
      <c r="A375" s="1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ht="14.25" customHeight="1">
      <c r="A376" s="1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ht="14.25" customHeight="1">
      <c r="A377" s="1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ht="14.25" customHeight="1">
      <c r="A378" s="1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ht="14.25" customHeight="1">
      <c r="A379" s="1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ht="14.25" customHeight="1">
      <c r="A380" s="1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ht="14.25" customHeight="1">
      <c r="A381" s="1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ht="14.25" customHeight="1">
      <c r="A382" s="1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ht="14.25" customHeight="1">
      <c r="A383" s="1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ht="14.25" customHeight="1">
      <c r="A384" s="1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ht="14.25" customHeight="1">
      <c r="A385" s="1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ht="14.25" customHeight="1">
      <c r="A386" s="1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ht="14.25" customHeight="1">
      <c r="A387" s="1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ht="14.25" customHeight="1">
      <c r="A388" s="1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ht="14.25" customHeight="1">
      <c r="A389" s="1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ht="14.25" customHeight="1">
      <c r="A390" s="1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ht="14.25" customHeight="1">
      <c r="A391" s="1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ht="14.25" customHeight="1">
      <c r="A392" s="1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ht="14.25" customHeight="1">
      <c r="A393" s="1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ht="14.25" customHeight="1">
      <c r="A394" s="1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ht="14.25" customHeight="1">
      <c r="A395" s="1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ht="14.25" customHeight="1">
      <c r="A396" s="1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ht="14.25" customHeight="1">
      <c r="A397" s="1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ht="14.25" customHeight="1">
      <c r="A398" s="1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ht="14.25" customHeight="1">
      <c r="A399" s="1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ht="14.25" customHeight="1">
      <c r="A400" s="1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ht="14.25" customHeight="1">
      <c r="A401" s="1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ht="14.25" customHeight="1">
      <c r="A402" s="1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ht="14.25" customHeight="1">
      <c r="A403" s="1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ht="14.25" customHeight="1">
      <c r="A404" s="1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ht="14.25" customHeight="1">
      <c r="A405" s="1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ht="14.25" customHeight="1">
      <c r="A406" s="1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ht="14.25" customHeight="1">
      <c r="A407" s="1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ht="14.25" customHeight="1">
      <c r="A408" s="1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ht="14.25" customHeight="1">
      <c r="A409" s="1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ht="14.25" customHeight="1">
      <c r="A410" s="1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ht="14.25" customHeight="1">
      <c r="A411" s="1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ht="14.25" customHeight="1">
      <c r="A412" s="1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ht="14.25" customHeight="1">
      <c r="A413" s="1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ht="14.25" customHeight="1">
      <c r="A414" s="1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14.25" customHeight="1">
      <c r="A415" s="1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14.25" customHeight="1">
      <c r="A416" s="1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14.25" customHeight="1">
      <c r="A417" s="1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14.25" customHeight="1">
      <c r="A418" s="1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14.25" customHeight="1">
      <c r="A419" s="1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ht="14.25" customHeight="1">
      <c r="A420" s="1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ht="14.25" customHeight="1">
      <c r="A421" s="1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ht="14.25" customHeight="1">
      <c r="A422" s="1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ht="14.25" customHeight="1">
      <c r="A423" s="1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14.25" customHeight="1">
      <c r="A424" s="1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14.25" customHeight="1">
      <c r="A425" s="1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14.25" customHeight="1">
      <c r="A426" s="1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14.25" customHeight="1">
      <c r="A427" s="1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14.25" customHeight="1">
      <c r="A428" s="1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14.25" customHeight="1">
      <c r="A429" s="1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14.25" customHeight="1">
      <c r="A430" s="1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14.25" customHeight="1">
      <c r="A431" s="1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14.25" customHeight="1">
      <c r="A432" s="1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ht="14.25" customHeight="1">
      <c r="A433" s="1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14.25" customHeight="1">
      <c r="A434" s="1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14.25" customHeight="1">
      <c r="A435" s="1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ht="14.25" customHeight="1">
      <c r="A436" s="1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ht="14.25" customHeight="1">
      <c r="A437" s="1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ht="14.25" customHeight="1">
      <c r="A438" s="1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ht="14.25" customHeight="1">
      <c r="A439" s="1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ht="14.25" customHeight="1">
      <c r="A440" s="1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ht="14.25" customHeight="1">
      <c r="A441" s="1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ht="14.25" customHeight="1">
      <c r="A442" s="1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ht="14.25" customHeight="1">
      <c r="A443" s="1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ht="14.25" customHeight="1">
      <c r="A444" s="1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ht="14.25" customHeight="1">
      <c r="A445" s="1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14.25" customHeight="1">
      <c r="A446" s="1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14.25" customHeight="1">
      <c r="A447" s="1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14.25" customHeight="1">
      <c r="A448" s="1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14.25" customHeight="1">
      <c r="A449" s="1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14.25" customHeight="1">
      <c r="A450" s="1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14.25" customHeight="1">
      <c r="A451" s="1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14.25" customHeight="1">
      <c r="A452" s="1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14.25" customHeight="1">
      <c r="A453" s="1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14.25" customHeight="1">
      <c r="A454" s="1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14.25" customHeight="1">
      <c r="A455" s="1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14.25" customHeight="1">
      <c r="A456" s="1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14.25" customHeight="1">
      <c r="A457" s="1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14.25" customHeight="1">
      <c r="A458" s="1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14.25" customHeight="1">
      <c r="A459" s="1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14.25" customHeight="1">
      <c r="A460" s="1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14.25" customHeight="1">
      <c r="A461" s="1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14.25" customHeight="1">
      <c r="A462" s="1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14.25" customHeight="1">
      <c r="A463" s="1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14.25" customHeight="1">
      <c r="A464" s="1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14.25" customHeight="1">
      <c r="A465" s="1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14.25" customHeight="1">
      <c r="A466" s="1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14.25" customHeight="1">
      <c r="A467" s="1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14.25" customHeight="1">
      <c r="A468" s="1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14.25" customHeight="1">
      <c r="A469" s="1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14.25" customHeight="1">
      <c r="A470" s="1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14.25" customHeight="1">
      <c r="A471" s="1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14.25" customHeight="1">
      <c r="A472" s="1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14.25" customHeight="1">
      <c r="A473" s="1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14.25" customHeight="1">
      <c r="A474" s="1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14.25" customHeight="1">
      <c r="A475" s="1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14.25" customHeight="1">
      <c r="A476" s="1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14.25" customHeight="1">
      <c r="A477" s="1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14.25" customHeight="1">
      <c r="A478" s="1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14.25" customHeight="1">
      <c r="A479" s="1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14.25" customHeight="1">
      <c r="A480" s="1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14.25" customHeight="1">
      <c r="A481" s="1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14.25" customHeight="1">
      <c r="A482" s="1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14.25" customHeight="1">
      <c r="A483" s="1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14.25" customHeight="1">
      <c r="A484" s="1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14.25" customHeight="1">
      <c r="A485" s="1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14.25" customHeight="1">
      <c r="A486" s="1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14.25" customHeight="1">
      <c r="A487" s="1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14.25" customHeight="1">
      <c r="A488" s="1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14.25" customHeight="1">
      <c r="A489" s="1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14.25" customHeight="1">
      <c r="A490" s="1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14.25" customHeight="1">
      <c r="A491" s="1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14.25" customHeight="1">
      <c r="A492" s="1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14.25" customHeight="1">
      <c r="A493" s="1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14.25" customHeight="1">
      <c r="A494" s="1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14.25" customHeight="1">
      <c r="A495" s="1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14.25" customHeight="1">
      <c r="A496" s="1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14.25" customHeight="1">
      <c r="A497" s="1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14.25" customHeight="1">
      <c r="A498" s="1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14.25" customHeight="1">
      <c r="A499" s="1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14.25" customHeight="1">
      <c r="A500" s="1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14.25" customHeight="1">
      <c r="A501" s="1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14.25" customHeight="1">
      <c r="A502" s="1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14.25" customHeight="1">
      <c r="A503" s="1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14.25" customHeight="1">
      <c r="A504" s="1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14.25" customHeight="1">
      <c r="A505" s="1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14.25" customHeight="1">
      <c r="A506" s="1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14.25" customHeight="1">
      <c r="A507" s="1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14.25" customHeight="1">
      <c r="A508" s="1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14.25" customHeight="1">
      <c r="A509" s="1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14.25" customHeight="1">
      <c r="A510" s="1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14.25" customHeight="1">
      <c r="A511" s="1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14.25" customHeight="1">
      <c r="A512" s="1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14.25" customHeight="1">
      <c r="A513" s="1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14.25" customHeight="1">
      <c r="A514" s="1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14.25" customHeight="1">
      <c r="A515" s="1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14.25" customHeight="1">
      <c r="A516" s="1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14.25" customHeight="1">
      <c r="A517" s="1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14.25" customHeight="1">
      <c r="A518" s="1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14.25" customHeight="1">
      <c r="A519" s="1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14.25" customHeight="1">
      <c r="A520" s="1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14.25" customHeight="1">
      <c r="A521" s="1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14.25" customHeight="1">
      <c r="A522" s="1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14.25" customHeight="1">
      <c r="A523" s="1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14.25" customHeight="1">
      <c r="A524" s="1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14.25" customHeight="1">
      <c r="A525" s="1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14.25" customHeight="1">
      <c r="A526" s="1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14.25" customHeight="1">
      <c r="A527" s="1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14.25" customHeight="1">
      <c r="A528" s="1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14.25" customHeight="1">
      <c r="A529" s="1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14.25" customHeight="1">
      <c r="A530" s="1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14.25" customHeight="1">
      <c r="A531" s="1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14.25" customHeight="1">
      <c r="A532" s="1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ht="14.25" customHeight="1">
      <c r="A533" s="1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ht="14.25" customHeight="1">
      <c r="A534" s="1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ht="14.25" customHeight="1">
      <c r="A535" s="1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ht="14.25" customHeight="1">
      <c r="A536" s="1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ht="14.25" customHeight="1">
      <c r="A537" s="1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ht="14.25" customHeight="1">
      <c r="A538" s="1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ht="14.25" customHeight="1">
      <c r="A539" s="1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ht="14.25" customHeight="1">
      <c r="A540" s="1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ht="14.25" customHeight="1">
      <c r="A541" s="1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ht="14.25" customHeight="1">
      <c r="A542" s="1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ht="14.25" customHeight="1">
      <c r="A543" s="1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ht="14.25" customHeight="1">
      <c r="A544" s="1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ht="14.25" customHeight="1">
      <c r="A545" s="1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ht="14.25" customHeight="1">
      <c r="A546" s="1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ht="14.25" customHeight="1">
      <c r="A547" s="1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ht="14.25" customHeight="1">
      <c r="A548" s="1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ht="14.25" customHeight="1">
      <c r="A549" s="1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ht="14.25" customHeight="1">
      <c r="A550" s="1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ht="14.25" customHeight="1">
      <c r="A551" s="1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ht="14.25" customHeight="1">
      <c r="A552" s="1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ht="14.25" customHeight="1">
      <c r="A553" s="1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ht="14.25" customHeight="1">
      <c r="A554" s="1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ht="14.25" customHeight="1">
      <c r="A555" s="1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ht="14.25" customHeight="1">
      <c r="A556" s="1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ht="14.25" customHeight="1">
      <c r="A557" s="1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ht="14.25" customHeight="1">
      <c r="A558" s="1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ht="14.25" customHeight="1">
      <c r="A559" s="1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ht="14.25" customHeight="1">
      <c r="A560" s="1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ht="14.25" customHeight="1">
      <c r="A561" s="1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ht="14.25" customHeight="1">
      <c r="A562" s="1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ht="14.25" customHeight="1">
      <c r="A563" s="1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ht="14.25" customHeight="1">
      <c r="A564" s="1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ht="14.25" customHeight="1">
      <c r="A565" s="1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ht="14.25" customHeight="1">
      <c r="A566" s="1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ht="14.25" customHeight="1">
      <c r="A567" s="1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ht="14.25" customHeight="1">
      <c r="A568" s="1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ht="14.25" customHeight="1">
      <c r="A569" s="1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ht="14.25" customHeight="1">
      <c r="A570" s="1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ht="14.25" customHeight="1">
      <c r="A571" s="1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ht="14.25" customHeight="1">
      <c r="A572" s="1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ht="14.25" customHeight="1">
      <c r="A573" s="1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ht="14.25" customHeight="1">
      <c r="A574" s="1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ht="14.25" customHeight="1">
      <c r="A575" s="1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ht="14.25" customHeight="1">
      <c r="A576" s="1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ht="14.25" customHeight="1">
      <c r="A577" s="1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ht="14.25" customHeight="1">
      <c r="A578" s="1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ht="14.25" customHeight="1">
      <c r="A579" s="1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ht="14.25" customHeight="1">
      <c r="A580" s="1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ht="14.25" customHeight="1">
      <c r="A581" s="1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ht="14.25" customHeight="1">
      <c r="A582" s="1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ht="14.25" customHeight="1">
      <c r="A583" s="1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ht="14.25" customHeight="1">
      <c r="A584" s="1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ht="14.25" customHeight="1">
      <c r="A585" s="1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ht="14.25" customHeight="1">
      <c r="A586" s="1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ht="14.25" customHeight="1">
      <c r="A587" s="1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ht="14.25" customHeight="1">
      <c r="A588" s="1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ht="14.25" customHeight="1">
      <c r="A589" s="1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ht="14.25" customHeight="1">
      <c r="A590" s="1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ht="14.25" customHeight="1">
      <c r="A591" s="1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ht="14.25" customHeight="1">
      <c r="A592" s="1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ht="14.25" customHeight="1">
      <c r="A593" s="1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ht="14.25" customHeight="1">
      <c r="A594" s="1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ht="14.25" customHeight="1">
      <c r="A595" s="1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ht="14.25" customHeight="1">
      <c r="A596" s="1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ht="14.25" customHeight="1">
      <c r="A597" s="1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ht="14.25" customHeight="1">
      <c r="A598" s="1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ht="14.25" customHeight="1">
      <c r="A599" s="1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ht="14.25" customHeight="1">
      <c r="A600" s="1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ht="14.25" customHeight="1">
      <c r="A601" s="1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ht="14.25" customHeight="1">
      <c r="A602" s="1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ht="14.25" customHeight="1">
      <c r="A603" s="1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ht="14.25" customHeight="1">
      <c r="A604" s="1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ht="14.25" customHeight="1">
      <c r="A605" s="1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ht="14.25" customHeight="1">
      <c r="A606" s="1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ht="14.25" customHeight="1">
      <c r="A607" s="1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ht="14.25" customHeight="1">
      <c r="A608" s="1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ht="14.25" customHeight="1">
      <c r="A609" s="1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ht="14.25" customHeight="1">
      <c r="A610" s="1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ht="14.25" customHeight="1">
      <c r="A611" s="1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ht="14.25" customHeight="1">
      <c r="A612" s="1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ht="14.25" customHeight="1">
      <c r="A613" s="1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ht="14.25" customHeight="1">
      <c r="A614" s="1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ht="14.25" customHeight="1">
      <c r="A615" s="1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ht="14.25" customHeight="1">
      <c r="A616" s="1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ht="14.25" customHeight="1">
      <c r="A617" s="1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ht="14.25" customHeight="1">
      <c r="A618" s="1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ht="14.25" customHeight="1">
      <c r="A619" s="1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ht="14.25" customHeight="1">
      <c r="A620" s="1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ht="14.25" customHeight="1">
      <c r="A621" s="1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ht="14.25" customHeight="1">
      <c r="A622" s="1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ht="14.25" customHeight="1">
      <c r="A623" s="1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ht="14.25" customHeight="1">
      <c r="A624" s="1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ht="14.25" customHeight="1">
      <c r="A625" s="1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ht="14.25" customHeight="1">
      <c r="A626" s="1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ht="14.25" customHeight="1">
      <c r="A627" s="1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ht="14.25" customHeight="1">
      <c r="A628" s="1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ht="14.25" customHeight="1">
      <c r="A629" s="1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ht="14.25" customHeight="1">
      <c r="A630" s="1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ht="14.25" customHeight="1">
      <c r="A631" s="1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ht="14.25" customHeight="1">
      <c r="A632" s="1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ht="14.25" customHeight="1">
      <c r="A633" s="1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ht="14.25" customHeight="1">
      <c r="A634" s="1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ht="14.25" customHeight="1">
      <c r="A635" s="1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ht="14.25" customHeight="1">
      <c r="A636" s="1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ht="14.25" customHeight="1">
      <c r="A637" s="1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ht="14.25" customHeight="1">
      <c r="A638" s="1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ht="14.25" customHeight="1">
      <c r="A639" s="1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ht="14.25" customHeight="1">
      <c r="A640" s="1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ht="14.25" customHeight="1">
      <c r="A641" s="1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ht="14.25" customHeight="1">
      <c r="A642" s="1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ht="14.25" customHeight="1">
      <c r="A643" s="1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ht="14.25" customHeight="1">
      <c r="A644" s="1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ht="14.25" customHeight="1">
      <c r="A645" s="1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ht="14.25" customHeight="1">
      <c r="A646" s="1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ht="14.25" customHeight="1">
      <c r="A647" s="1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ht="14.25" customHeight="1">
      <c r="A648" s="1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ht="14.25" customHeight="1">
      <c r="A649" s="1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ht="14.25" customHeight="1">
      <c r="A650" s="1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ht="14.25" customHeight="1">
      <c r="A651" s="1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ht="14.25" customHeight="1">
      <c r="A652" s="1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ht="14.25" customHeight="1">
      <c r="A653" s="1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ht="14.25" customHeight="1">
      <c r="A654" s="1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ht="14.25" customHeight="1">
      <c r="A655" s="1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ht="14.25" customHeight="1">
      <c r="A656" s="1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ht="14.25" customHeight="1">
      <c r="A657" s="1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ht="14.25" customHeight="1">
      <c r="A658" s="1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ht="14.25" customHeight="1">
      <c r="A659" s="1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ht="14.25" customHeight="1">
      <c r="A660" s="1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ht="14.25" customHeight="1">
      <c r="A661" s="1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ht="14.25" customHeight="1">
      <c r="A662" s="1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ht="14.25" customHeight="1">
      <c r="A663" s="1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ht="14.25" customHeight="1">
      <c r="A664" s="1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ht="14.25" customHeight="1">
      <c r="A665" s="1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ht="14.25" customHeight="1">
      <c r="A666" s="1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ht="14.25" customHeight="1">
      <c r="A667" s="1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ht="14.25" customHeight="1">
      <c r="A668" s="1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ht="14.25" customHeight="1">
      <c r="A669" s="1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ht="14.25" customHeight="1">
      <c r="A670" s="1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ht="14.25" customHeight="1">
      <c r="A671" s="1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ht="14.25" customHeight="1">
      <c r="A672" s="1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ht="14.25" customHeight="1">
      <c r="A673" s="1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ht="14.25" customHeight="1">
      <c r="A674" s="1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ht="14.25" customHeight="1">
      <c r="A675" s="1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ht="14.25" customHeight="1">
      <c r="A676" s="1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ht="14.25" customHeight="1">
      <c r="A677" s="1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ht="14.25" customHeight="1">
      <c r="A678" s="1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ht="14.25" customHeight="1">
      <c r="A679" s="1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ht="14.25" customHeight="1">
      <c r="A680" s="1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ht="14.25" customHeight="1">
      <c r="A681" s="1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ht="14.25" customHeight="1">
      <c r="A682" s="1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ht="14.25" customHeight="1">
      <c r="A683" s="1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ht="14.25" customHeight="1">
      <c r="A684" s="1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ht="14.25" customHeight="1">
      <c r="A685" s="1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ht="14.25" customHeight="1">
      <c r="A686" s="1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ht="14.25" customHeight="1">
      <c r="A687" s="1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ht="14.25" customHeight="1">
      <c r="A688" s="1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ht="14.25" customHeight="1">
      <c r="A689" s="1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ht="14.25" customHeight="1">
      <c r="A690" s="1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ht="14.25" customHeight="1">
      <c r="A691" s="1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ht="14.25" customHeight="1">
      <c r="A692" s="1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ht="14.25" customHeight="1">
      <c r="A693" s="1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ht="14.25" customHeight="1">
      <c r="A694" s="1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ht="14.25" customHeight="1">
      <c r="A695" s="1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ht="14.25" customHeight="1">
      <c r="A696" s="1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ht="14.25" customHeight="1">
      <c r="A697" s="1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ht="14.25" customHeight="1">
      <c r="A698" s="1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ht="14.25" customHeight="1">
      <c r="A699" s="1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ht="14.25" customHeight="1">
      <c r="A700" s="1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ht="14.25" customHeight="1">
      <c r="A701" s="1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ht="14.25" customHeight="1">
      <c r="A702" s="1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ht="14.25" customHeight="1">
      <c r="A703" s="1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ht="14.25" customHeight="1">
      <c r="A704" s="1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ht="14.25" customHeight="1">
      <c r="A705" s="1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ht="14.25" customHeight="1">
      <c r="A706" s="1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ht="14.25" customHeight="1">
      <c r="A707" s="1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ht="14.25" customHeight="1">
      <c r="A708" s="1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ht="14.25" customHeight="1">
      <c r="A709" s="1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ht="14.25" customHeight="1">
      <c r="A710" s="1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ht="14.25" customHeight="1">
      <c r="A711" s="1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ht="14.25" customHeight="1">
      <c r="A712" s="1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ht="14.25" customHeight="1">
      <c r="A713" s="1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ht="14.25" customHeight="1">
      <c r="A714" s="1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ht="14.25" customHeight="1">
      <c r="A715" s="1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ht="14.25" customHeight="1">
      <c r="A716" s="1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ht="14.25" customHeight="1">
      <c r="A717" s="1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ht="14.25" customHeight="1">
      <c r="A718" s="1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ht="14.25" customHeight="1">
      <c r="A719" s="1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ht="14.25" customHeight="1">
      <c r="A720" s="1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ht="14.25" customHeight="1">
      <c r="A721" s="1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ht="14.25" customHeight="1">
      <c r="A722" s="1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ht="14.25" customHeight="1">
      <c r="A723" s="1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ht="14.25" customHeight="1">
      <c r="A724" s="1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ht="14.25" customHeight="1">
      <c r="A725" s="1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ht="14.25" customHeight="1">
      <c r="A726" s="1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ht="14.25" customHeight="1">
      <c r="A727" s="1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ht="14.25" customHeight="1">
      <c r="A728" s="1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ht="14.25" customHeight="1">
      <c r="A729" s="1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ht="14.25" customHeight="1">
      <c r="A730" s="1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ht="14.25" customHeight="1">
      <c r="A731" s="1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ht="14.25" customHeight="1">
      <c r="A732" s="1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ht="14.25" customHeight="1">
      <c r="A733" s="1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ht="14.25" customHeight="1">
      <c r="A734" s="1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ht="14.25" customHeight="1">
      <c r="A735" s="1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ht="14.25" customHeight="1">
      <c r="A736" s="1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ht="14.25" customHeight="1">
      <c r="A737" s="1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ht="14.25" customHeight="1">
      <c r="A738" s="1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ht="14.25" customHeight="1">
      <c r="A739" s="1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ht="14.25" customHeight="1">
      <c r="A740" s="1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ht="14.25" customHeight="1">
      <c r="A741" s="1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ht="14.25" customHeight="1">
      <c r="A742" s="1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ht="14.25" customHeight="1">
      <c r="A743" s="1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ht="14.25" customHeight="1">
      <c r="A744" s="1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ht="14.25" customHeight="1">
      <c r="A745" s="1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ht="14.25" customHeight="1">
      <c r="A746" s="1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ht="14.25" customHeight="1">
      <c r="A747" s="1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ht="14.25" customHeight="1">
      <c r="A748" s="1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ht="14.25" customHeight="1">
      <c r="A749" s="1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ht="14.25" customHeight="1">
      <c r="A750" s="1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ht="14.25" customHeight="1">
      <c r="A751" s="1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ht="14.25" customHeight="1">
      <c r="A752" s="1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ht="14.25" customHeight="1">
      <c r="A753" s="1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ht="14.25" customHeight="1">
      <c r="A754" s="1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ht="14.25" customHeight="1">
      <c r="A755" s="1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ht="14.25" customHeight="1">
      <c r="A756" s="1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ht="14.25" customHeight="1">
      <c r="A757" s="1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ht="14.25" customHeight="1">
      <c r="A758" s="1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ht="14.25" customHeight="1">
      <c r="A759" s="1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ht="14.25" customHeight="1">
      <c r="A760" s="1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ht="14.25" customHeight="1">
      <c r="A761" s="1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ht="14.25" customHeight="1">
      <c r="A762" s="1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ht="14.25" customHeight="1">
      <c r="A763" s="1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ht="14.25" customHeight="1">
      <c r="A764" s="1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ht="14.25" customHeight="1">
      <c r="A765" s="1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ht="14.25" customHeight="1">
      <c r="A766" s="1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ht="14.25" customHeight="1">
      <c r="A767" s="1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ht="14.25" customHeight="1">
      <c r="A768" s="1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ht="14.25" customHeight="1">
      <c r="A769" s="1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ht="14.25" customHeight="1">
      <c r="A770" s="1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ht="14.25" customHeight="1">
      <c r="A771" s="1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ht="14.25" customHeight="1">
      <c r="A772" s="1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ht="14.25" customHeight="1">
      <c r="A773" s="1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ht="14.25" customHeight="1">
      <c r="A774" s="1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ht="14.25" customHeight="1">
      <c r="A775" s="1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ht="14.25" customHeight="1">
      <c r="A776" s="1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ht="14.25" customHeight="1">
      <c r="A777" s="1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ht="14.25" customHeight="1">
      <c r="A778" s="1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ht="14.25" customHeight="1">
      <c r="A779" s="1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ht="14.25" customHeight="1">
      <c r="A780" s="1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ht="14.25" customHeight="1">
      <c r="A781" s="1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ht="14.25" customHeight="1">
      <c r="A782" s="1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ht="14.25" customHeight="1">
      <c r="A783" s="1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ht="14.25" customHeight="1">
      <c r="A784" s="1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ht="14.25" customHeight="1">
      <c r="A785" s="1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ht="14.25" customHeight="1">
      <c r="A786" s="1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ht="14.25" customHeight="1">
      <c r="A787" s="1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ht="14.25" customHeight="1">
      <c r="A788" s="1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ht="14.25" customHeight="1">
      <c r="A789" s="1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ht="14.25" customHeight="1">
      <c r="A790" s="1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ht="14.25" customHeight="1">
      <c r="A791" s="1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ht="14.25" customHeight="1">
      <c r="A792" s="1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ht="14.25" customHeight="1">
      <c r="A793" s="1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ht="14.25" customHeight="1">
      <c r="A794" s="1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ht="14.25" customHeight="1">
      <c r="A795" s="1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ht="14.25" customHeight="1">
      <c r="A796" s="1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ht="14.25" customHeight="1">
      <c r="A797" s="1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ht="14.25" customHeight="1">
      <c r="A798" s="1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ht="14.25" customHeight="1">
      <c r="A799" s="1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ht="14.25" customHeight="1">
      <c r="A800" s="1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ht="14.25" customHeight="1">
      <c r="A801" s="1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ht="14.25" customHeight="1">
      <c r="A802" s="1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ht="14.25" customHeight="1">
      <c r="A803" s="1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ht="14.25" customHeight="1">
      <c r="A804" s="1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ht="14.25" customHeight="1">
      <c r="A805" s="1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ht="14.25" customHeight="1">
      <c r="A806" s="1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ht="14.25" customHeight="1">
      <c r="A807" s="1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ht="14.25" customHeight="1">
      <c r="A808" s="1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ht="14.25" customHeight="1">
      <c r="A809" s="1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ht="14.25" customHeight="1">
      <c r="A810" s="1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ht="14.25" customHeight="1">
      <c r="A811" s="1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ht="14.25" customHeight="1">
      <c r="A812" s="1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ht="14.25" customHeight="1">
      <c r="A813" s="1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ht="14.25" customHeight="1">
      <c r="A814" s="1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ht="14.25" customHeight="1">
      <c r="A815" s="1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ht="14.25" customHeight="1">
      <c r="A816" s="1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ht="14.25" customHeight="1">
      <c r="A817" s="1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ht="14.25" customHeight="1">
      <c r="A818" s="1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ht="14.25" customHeight="1">
      <c r="A819" s="1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ht="14.25" customHeight="1">
      <c r="A820" s="1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ht="14.25" customHeight="1">
      <c r="A821" s="1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ht="14.25" customHeight="1">
      <c r="A822" s="1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ht="14.25" customHeight="1">
      <c r="A823" s="1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ht="14.25" customHeight="1">
      <c r="A824" s="1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ht="14.25" customHeight="1">
      <c r="A825" s="1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ht="14.25" customHeight="1">
      <c r="A826" s="1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ht="14.25" customHeight="1">
      <c r="A827" s="1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ht="14.25" customHeight="1">
      <c r="A828" s="1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ht="14.25" customHeight="1">
      <c r="A829" s="1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ht="14.25" customHeight="1">
      <c r="A830" s="1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ht="14.25" customHeight="1">
      <c r="A831" s="1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ht="14.25" customHeight="1">
      <c r="A832" s="1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ht="14.25" customHeight="1">
      <c r="A833" s="1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ht="14.25" customHeight="1">
      <c r="A834" s="1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ht="14.25" customHeight="1">
      <c r="A835" s="1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ht="14.25" customHeight="1">
      <c r="A836" s="1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ht="14.25" customHeight="1">
      <c r="A837" s="1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ht="14.25" customHeight="1">
      <c r="A838" s="1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ht="14.25" customHeight="1">
      <c r="A839" s="1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ht="14.25" customHeight="1">
      <c r="A840" s="1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ht="14.25" customHeight="1">
      <c r="A841" s="1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ht="14.25" customHeight="1">
      <c r="A842" s="1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ht="14.25" customHeight="1">
      <c r="A843" s="1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ht="14.25" customHeight="1">
      <c r="A844" s="1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ht="14.25" customHeight="1">
      <c r="A845" s="1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ht="14.25" customHeight="1">
      <c r="A846" s="1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ht="14.25" customHeight="1">
      <c r="A847" s="1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ht="14.25" customHeight="1">
      <c r="A848" s="1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ht="14.25" customHeight="1">
      <c r="A849" s="1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ht="14.25" customHeight="1">
      <c r="A850" s="1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ht="14.25" customHeight="1">
      <c r="A851" s="1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ht="14.25" customHeight="1">
      <c r="A852" s="1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ht="14.25" customHeight="1">
      <c r="A853" s="1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ht="14.25" customHeight="1">
      <c r="A854" s="1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ht="14.25" customHeight="1">
      <c r="A855" s="1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ht="14.25" customHeight="1">
      <c r="A856" s="1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ht="14.25" customHeight="1">
      <c r="A857" s="1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ht="14.25" customHeight="1">
      <c r="A858" s="1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ht="14.25" customHeight="1">
      <c r="A859" s="1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ht="14.25" customHeight="1">
      <c r="A860" s="1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ht="14.25" customHeight="1">
      <c r="A861" s="1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ht="14.25" customHeight="1">
      <c r="A862" s="1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ht="14.25" customHeight="1">
      <c r="A863" s="1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ht="14.25" customHeight="1">
      <c r="A864" s="1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ht="14.25" customHeight="1">
      <c r="A865" s="1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ht="14.25" customHeight="1">
      <c r="A866" s="1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ht="14.25" customHeight="1">
      <c r="A867" s="1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ht="14.25" customHeight="1">
      <c r="A868" s="1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ht="14.25" customHeight="1">
      <c r="A869" s="1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ht="14.25" customHeight="1">
      <c r="A870" s="1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ht="14.25" customHeight="1">
      <c r="A871" s="1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ht="14.25" customHeight="1">
      <c r="A872" s="1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ht="14.25" customHeight="1">
      <c r="A873" s="1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ht="14.25" customHeight="1">
      <c r="A874" s="1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ht="14.25" customHeight="1">
      <c r="A875" s="1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ht="14.25" customHeight="1">
      <c r="A876" s="1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ht="14.25" customHeight="1">
      <c r="A877" s="1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ht="14.25" customHeight="1">
      <c r="A878" s="1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ht="14.25" customHeight="1">
      <c r="A879" s="1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ht="14.25" customHeight="1">
      <c r="A880" s="1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ht="14.25" customHeight="1">
      <c r="A881" s="1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ht="14.25" customHeight="1">
      <c r="A882" s="1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ht="14.25" customHeight="1">
      <c r="A883" s="1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ht="14.25" customHeight="1">
      <c r="A884" s="1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ht="14.25" customHeight="1">
      <c r="A885" s="1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ht="14.25" customHeight="1">
      <c r="A886" s="1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ht="14.25" customHeight="1">
      <c r="A887" s="1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ht="14.25" customHeight="1">
      <c r="A888" s="1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ht="14.25" customHeight="1">
      <c r="A889" s="1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ht="14.25" customHeight="1">
      <c r="A890" s="1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ht="14.25" customHeight="1">
      <c r="A891" s="1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ht="14.25" customHeight="1">
      <c r="A892" s="1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ht="14.25" customHeight="1">
      <c r="A893" s="1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ht="14.25" customHeight="1">
      <c r="A894" s="1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ht="14.25" customHeight="1">
      <c r="A895" s="1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ht="14.25" customHeight="1">
      <c r="A896" s="1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ht="14.25" customHeight="1">
      <c r="A897" s="1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ht="14.25" customHeight="1">
      <c r="A898" s="1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ht="14.25" customHeight="1">
      <c r="A899" s="1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ht="14.25" customHeight="1">
      <c r="A900" s="1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ht="14.25" customHeight="1">
      <c r="A901" s="1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ht="14.25" customHeight="1">
      <c r="A902" s="1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ht="14.25" customHeight="1">
      <c r="A903" s="1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ht="14.25" customHeight="1">
      <c r="A904" s="1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ht="14.25" customHeight="1">
      <c r="A905" s="1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ht="14.25" customHeight="1">
      <c r="A906" s="1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ht="14.25" customHeight="1">
      <c r="A907" s="1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ht="14.25" customHeight="1">
      <c r="A908" s="1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ht="14.25" customHeight="1">
      <c r="A909" s="1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ht="14.25" customHeight="1">
      <c r="A910" s="1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ht="14.25" customHeight="1">
      <c r="A911" s="1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ht="14.25" customHeight="1">
      <c r="A912" s="1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ht="14.25" customHeight="1">
      <c r="A913" s="1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ht="14.25" customHeight="1">
      <c r="A914" s="1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ht="14.25" customHeight="1">
      <c r="A915" s="1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ht="14.25" customHeight="1">
      <c r="A916" s="1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ht="14.25" customHeight="1">
      <c r="A917" s="1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ht="14.25" customHeight="1">
      <c r="A918" s="1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ht="14.25" customHeight="1">
      <c r="A919" s="1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ht="14.25" customHeight="1">
      <c r="A920" s="1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ht="14.25" customHeight="1">
      <c r="A921" s="1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ht="14.25" customHeight="1">
      <c r="A922" s="1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ht="14.25" customHeight="1">
      <c r="A923" s="1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ht="14.25" customHeight="1">
      <c r="A924" s="1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ht="14.25" customHeight="1">
      <c r="A925" s="1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ht="14.25" customHeight="1">
      <c r="A926" s="1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ht="14.25" customHeight="1">
      <c r="A927" s="1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ht="14.25" customHeight="1">
      <c r="A928" s="1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ht="14.25" customHeight="1">
      <c r="A929" s="1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ht="14.25" customHeight="1">
      <c r="A930" s="1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ht="14.25" customHeight="1">
      <c r="A931" s="1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ht="14.25" customHeight="1">
      <c r="A932" s="1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ht="14.25" customHeight="1">
      <c r="A933" s="1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ht="14.25" customHeight="1">
      <c r="A934" s="1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ht="14.25" customHeight="1">
      <c r="A935" s="1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ht="14.25" customHeight="1">
      <c r="A936" s="1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ht="14.25" customHeight="1">
      <c r="A937" s="1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ht="14.25" customHeight="1">
      <c r="A938" s="1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ht="14.25" customHeight="1">
      <c r="A939" s="1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ht="14.25" customHeight="1">
      <c r="A940" s="1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ht="14.25" customHeight="1">
      <c r="A941" s="1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ht="14.25" customHeight="1">
      <c r="A942" s="1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ht="14.25" customHeight="1">
      <c r="A943" s="1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ht="14.25" customHeight="1">
      <c r="A944" s="1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ht="14.25" customHeight="1">
      <c r="A945" s="1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ht="14.25" customHeight="1">
      <c r="A946" s="1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ht="14.25" customHeight="1">
      <c r="A947" s="1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ht="14.25" customHeight="1">
      <c r="A948" s="1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ht="14.25" customHeight="1">
      <c r="A949" s="1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ht="14.25" customHeight="1">
      <c r="A950" s="1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ht="14.25" customHeight="1">
      <c r="A951" s="1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ht="14.25" customHeight="1">
      <c r="A952" s="1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ht="14.25" customHeight="1">
      <c r="A953" s="1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ht="14.25" customHeight="1">
      <c r="A954" s="1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ht="14.25" customHeight="1">
      <c r="A955" s="1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ht="14.25" customHeight="1">
      <c r="A956" s="1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ht="14.25" customHeight="1">
      <c r="A957" s="1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ht="14.25" customHeight="1">
      <c r="A958" s="1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ht="14.25" customHeight="1">
      <c r="A959" s="1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ht="14.25" customHeight="1">
      <c r="A960" s="1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ht="14.25" customHeight="1">
      <c r="A961" s="1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ht="14.25" customHeight="1">
      <c r="A962" s="1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ht="14.25" customHeight="1">
      <c r="A963" s="1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ht="14.25" customHeight="1">
      <c r="A964" s="1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ht="14.25" customHeight="1">
      <c r="A965" s="1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ht="14.25" customHeight="1">
      <c r="A966" s="1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ht="14.25" customHeight="1">
      <c r="A967" s="1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ht="14.25" customHeight="1">
      <c r="A968" s="1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ht="14.25" customHeight="1">
      <c r="A969" s="1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ht="14.25" customHeight="1">
      <c r="A970" s="1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ht="14.25" customHeight="1">
      <c r="A971" s="1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ht="14.25" customHeight="1">
      <c r="A972" s="1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ht="14.25" customHeight="1">
      <c r="A973" s="1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ht="14.25" customHeight="1">
      <c r="A974" s="1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ht="14.25" customHeight="1">
      <c r="A975" s="1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ht="14.25" customHeight="1">
      <c r="A976" s="1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ht="14.25" customHeight="1">
      <c r="A977" s="1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ht="14.25" customHeight="1">
      <c r="A978" s="1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ht="14.25" customHeight="1">
      <c r="A979" s="1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ht="14.25" customHeight="1">
      <c r="A980" s="1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ht="14.25" customHeight="1">
      <c r="A981" s="1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ht="14.25" customHeight="1">
      <c r="A982" s="1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ht="14.25" customHeight="1">
      <c r="A983" s="1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ht="14.25" customHeight="1">
      <c r="A984" s="1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ht="14.25" customHeight="1">
      <c r="A985" s="1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ht="14.25" customHeight="1">
      <c r="A986" s="1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ht="14.25" customHeight="1">
      <c r="A987" s="1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ht="14.25" customHeight="1">
      <c r="A988" s="1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ht="14.25" customHeight="1">
      <c r="A989" s="1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ht="14.25" customHeight="1">
      <c r="A990" s="1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ht="14.25" customHeight="1">
      <c r="A991" s="1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ht="14.25" customHeight="1">
      <c r="A992" s="1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ht="14.25" customHeight="1">
      <c r="A993" s="1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ht="14.25" customHeight="1">
      <c r="A994" s="1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</sheetData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7.86"/>
    <col customWidth="1" min="2" max="51" width="15.57"/>
    <col customWidth="1" min="52" max="63" width="8.71"/>
  </cols>
  <sheetData>
    <row r="1" ht="14.25" customHeight="1">
      <c r="A1" s="3" t="s">
        <v>0</v>
      </c>
      <c r="B1" s="6" t="s">
        <v>2</v>
      </c>
      <c r="C1" s="7"/>
      <c r="D1" s="7"/>
      <c r="E1" s="7"/>
      <c r="F1" s="9"/>
      <c r="G1" s="6" t="s">
        <v>4</v>
      </c>
      <c r="H1" s="7"/>
      <c r="I1" s="7"/>
      <c r="J1" s="7"/>
      <c r="K1" s="9"/>
      <c r="L1" s="6" t="s">
        <v>5</v>
      </c>
      <c r="M1" s="7"/>
      <c r="N1" s="7"/>
      <c r="O1" s="7"/>
      <c r="P1" s="9"/>
      <c r="Q1" s="6" t="s">
        <v>7</v>
      </c>
      <c r="R1" s="7"/>
      <c r="S1" s="7"/>
      <c r="T1" s="7"/>
      <c r="U1" s="9"/>
      <c r="V1" s="6" t="s">
        <v>8</v>
      </c>
      <c r="W1" s="7"/>
      <c r="X1" s="7"/>
      <c r="Y1" s="7"/>
      <c r="Z1" s="9"/>
      <c r="AA1" s="6" t="s">
        <v>9</v>
      </c>
      <c r="AB1" s="7"/>
      <c r="AC1" s="7"/>
      <c r="AD1" s="7"/>
      <c r="AE1" s="9"/>
      <c r="AF1" s="16" t="s">
        <v>11</v>
      </c>
      <c r="AG1" s="17"/>
      <c r="AH1" s="17"/>
      <c r="AI1" s="17"/>
      <c r="AJ1" s="19"/>
      <c r="AK1" s="21" t="s">
        <v>12</v>
      </c>
      <c r="AL1" s="7"/>
      <c r="AM1" s="7"/>
      <c r="AN1" s="7"/>
      <c r="AO1" s="9"/>
      <c r="AP1" s="25" t="s">
        <v>14</v>
      </c>
      <c r="AQ1" s="7"/>
      <c r="AR1" s="7"/>
      <c r="AS1" s="7"/>
      <c r="AT1" s="9"/>
      <c r="AU1" s="26" t="s">
        <v>15</v>
      </c>
      <c r="AV1" s="7"/>
      <c r="AW1" s="7"/>
      <c r="AX1" s="7"/>
      <c r="AY1" s="9"/>
      <c r="AZ1" s="284"/>
      <c r="BA1" s="284"/>
      <c r="BB1" s="284"/>
      <c r="BC1" s="284"/>
      <c r="BD1" s="284"/>
      <c r="BE1" s="284"/>
      <c r="BF1" s="284"/>
      <c r="BG1" s="284"/>
      <c r="BH1" s="284"/>
      <c r="BI1" s="284"/>
      <c r="BJ1" s="284"/>
      <c r="BK1" s="284"/>
    </row>
    <row r="2" ht="14.25" customHeight="1">
      <c r="A2" s="3"/>
      <c r="B2" s="28" t="s">
        <v>16</v>
      </c>
      <c r="C2" s="28" t="s">
        <v>17</v>
      </c>
      <c r="D2" s="28" t="s">
        <v>18</v>
      </c>
      <c r="E2" s="28" t="s">
        <v>20</v>
      </c>
      <c r="F2" s="28" t="s">
        <v>21</v>
      </c>
      <c r="G2" s="28" t="s">
        <v>16</v>
      </c>
      <c r="H2" s="28" t="s">
        <v>17</v>
      </c>
      <c r="I2" s="28" t="s">
        <v>18</v>
      </c>
      <c r="J2" s="28" t="s">
        <v>20</v>
      </c>
      <c r="K2" s="28" t="s">
        <v>21</v>
      </c>
      <c r="L2" s="28" t="s">
        <v>16</v>
      </c>
      <c r="M2" s="28" t="s">
        <v>17</v>
      </c>
      <c r="N2" s="28" t="s">
        <v>18</v>
      </c>
      <c r="O2" s="28" t="s">
        <v>20</v>
      </c>
      <c r="P2" s="28" t="s">
        <v>21</v>
      </c>
      <c r="Q2" s="28" t="s">
        <v>16</v>
      </c>
      <c r="R2" s="28" t="s">
        <v>17</v>
      </c>
      <c r="S2" s="28" t="s">
        <v>18</v>
      </c>
      <c r="T2" s="28" t="s">
        <v>20</v>
      </c>
      <c r="U2" s="28" t="s">
        <v>21</v>
      </c>
      <c r="V2" s="28" t="s">
        <v>16</v>
      </c>
      <c r="W2" s="28" t="s">
        <v>17</v>
      </c>
      <c r="X2" s="28" t="s">
        <v>18</v>
      </c>
      <c r="Y2" s="28" t="s">
        <v>20</v>
      </c>
      <c r="Z2" s="28" t="s">
        <v>21</v>
      </c>
      <c r="AA2" s="28" t="s">
        <v>16</v>
      </c>
      <c r="AB2" s="28" t="s">
        <v>17</v>
      </c>
      <c r="AC2" s="28" t="s">
        <v>18</v>
      </c>
      <c r="AD2" s="28" t="s">
        <v>20</v>
      </c>
      <c r="AE2" s="25" t="s">
        <v>21</v>
      </c>
      <c r="AF2" s="37" t="s">
        <v>16</v>
      </c>
      <c r="AG2" s="38" t="s">
        <v>17</v>
      </c>
      <c r="AH2" s="38" t="s">
        <v>18</v>
      </c>
      <c r="AI2" s="38" t="s">
        <v>20</v>
      </c>
      <c r="AJ2" s="39" t="s">
        <v>21</v>
      </c>
      <c r="AK2" s="243" t="s">
        <v>16</v>
      </c>
      <c r="AL2" s="28" t="s">
        <v>17</v>
      </c>
      <c r="AM2" s="28" t="s">
        <v>18</v>
      </c>
      <c r="AN2" s="28" t="s">
        <v>20</v>
      </c>
      <c r="AO2" s="28" t="s">
        <v>21</v>
      </c>
      <c r="AP2" s="28" t="s">
        <v>16</v>
      </c>
      <c r="AQ2" s="28" t="s">
        <v>17</v>
      </c>
      <c r="AR2" s="28" t="s">
        <v>18</v>
      </c>
      <c r="AS2" s="28" t="s">
        <v>20</v>
      </c>
      <c r="AT2" s="28" t="s">
        <v>21</v>
      </c>
      <c r="AU2" s="42" t="s">
        <v>16</v>
      </c>
      <c r="AV2" s="42" t="s">
        <v>17</v>
      </c>
      <c r="AW2" s="42" t="s">
        <v>18</v>
      </c>
      <c r="AX2" s="42" t="s">
        <v>20</v>
      </c>
      <c r="AY2" s="42" t="s">
        <v>21</v>
      </c>
      <c r="AZ2" s="284"/>
      <c r="BA2" s="284"/>
      <c r="BB2" s="284"/>
      <c r="BC2" s="284"/>
      <c r="BD2" s="284"/>
      <c r="BE2" s="284"/>
      <c r="BF2" s="284"/>
      <c r="BG2" s="284"/>
      <c r="BH2" s="284"/>
      <c r="BI2" s="284"/>
      <c r="BJ2" s="284"/>
      <c r="BK2" s="284"/>
    </row>
    <row r="3" ht="14.25" customHeight="1">
      <c r="A3" s="44">
        <v>46023.0</v>
      </c>
      <c r="B3" s="50">
        <v>4.1807E7</v>
      </c>
      <c r="C3" s="50">
        <v>7000000.0</v>
      </c>
      <c r="D3" s="50">
        <v>1.4343E7</v>
      </c>
      <c r="E3" s="50">
        <f t="shared" ref="E3:E33" si="2">sum(B3:D3)</f>
        <v>63150000</v>
      </c>
      <c r="F3" s="50"/>
      <c r="G3" s="50">
        <v>8.9955E7</v>
      </c>
      <c r="H3" s="50"/>
      <c r="I3" s="50"/>
      <c r="J3" s="50">
        <f t="shared" ref="J3:J33" si="3">sum(G3:I3)</f>
        <v>89955000</v>
      </c>
      <c r="K3" s="50"/>
      <c r="L3" s="56">
        <v>1.008465E8</v>
      </c>
      <c r="M3" s="56">
        <v>3.2282E7</v>
      </c>
      <c r="N3" s="56">
        <v>2.807E7</v>
      </c>
      <c r="O3" s="56">
        <f t="shared" ref="O3:O33" si="4">sum(L3:N3)</f>
        <v>161198500</v>
      </c>
      <c r="P3" s="56">
        <v>0.0</v>
      </c>
      <c r="Q3" s="50">
        <f>JANUARY!E9-R3-S3</f>
        <v>93904000</v>
      </c>
      <c r="R3" s="50">
        <v>2800000.0</v>
      </c>
      <c r="S3" s="50">
        <v>9080000.0</v>
      </c>
      <c r="T3" s="50">
        <f t="shared" ref="T3:T33" si="5">sum(Q3:S3)</f>
        <v>105784000</v>
      </c>
      <c r="U3" s="50"/>
      <c r="V3" s="50">
        <v>3.2516E7</v>
      </c>
      <c r="W3" s="73">
        <v>2.268E7</v>
      </c>
      <c r="X3" s="73">
        <v>2.0621E7</v>
      </c>
      <c r="Y3" s="50">
        <f t="shared" ref="Y3:Y33" si="6">sum(V3:X3)</f>
        <v>75817000</v>
      </c>
      <c r="Z3" s="73"/>
      <c r="AA3" s="73">
        <v>1.7351E7</v>
      </c>
      <c r="AB3" s="73"/>
      <c r="AC3" s="73"/>
      <c r="AD3" s="50">
        <f t="shared" ref="AD3:AD33" si="7">sum(AA3:AC3)</f>
        <v>17351000</v>
      </c>
      <c r="AF3" s="73">
        <f>101433750-17910000</f>
        <v>83523750</v>
      </c>
      <c r="AG3" s="50">
        <v>0.0</v>
      </c>
      <c r="AH3" s="50">
        <f>5580000+6000000</f>
        <v>11580000</v>
      </c>
      <c r="AI3" s="50">
        <f t="shared" ref="AI3:AI32" si="8">AF3+AG3+AH3+AJ3</f>
        <v>101133750</v>
      </c>
      <c r="AJ3" s="73">
        <v>6030000.0</v>
      </c>
      <c r="AK3" s="50">
        <v>1.39557E7</v>
      </c>
      <c r="AL3" s="82">
        <v>0.0</v>
      </c>
      <c r="AM3" s="82">
        <v>2.388E7</v>
      </c>
      <c r="AN3" s="50">
        <f t="shared" ref="AN3:AN33" si="9">sum(AK3:AM3)</f>
        <v>37835700</v>
      </c>
      <c r="AO3" s="82">
        <v>0.0</v>
      </c>
      <c r="AP3" s="82">
        <v>5.9545E7</v>
      </c>
      <c r="AQ3" s="83">
        <v>0.0</v>
      </c>
      <c r="AR3" s="83">
        <v>2.469825E7</v>
      </c>
      <c r="AS3" s="50">
        <f t="shared" ref="AS3:AS20" si="10">sum(AP3:AR3)</f>
        <v>84243250</v>
      </c>
      <c r="AT3" s="84"/>
      <c r="AU3" s="86">
        <f t="shared" ref="AU3:AW3" si="1">SUM(B3,G3,L3,Q3,V3,AA3,AF3,AK3,AP3)</f>
        <v>533403950</v>
      </c>
      <c r="AV3" s="86">
        <f t="shared" si="1"/>
        <v>64762000</v>
      </c>
      <c r="AW3" s="86">
        <f t="shared" si="1"/>
        <v>132272250</v>
      </c>
      <c r="AX3" s="86">
        <f t="shared" ref="AX3:AX33" si="12">E3+J3+O3+T3+Y3+AD3+AI3+AN3+AS3</f>
        <v>736468200</v>
      </c>
      <c r="AY3" s="86"/>
      <c r="AZ3" s="284"/>
      <c r="BA3" s="284"/>
      <c r="BB3" s="284"/>
      <c r="BC3" s="284"/>
      <c r="BD3" s="284"/>
      <c r="BE3" s="284"/>
      <c r="BF3" s="284"/>
      <c r="BG3" s="284"/>
      <c r="BH3" s="284"/>
      <c r="BI3" s="284"/>
      <c r="BJ3" s="284"/>
      <c r="BK3" s="284"/>
    </row>
    <row r="4" ht="14.25" customHeight="1">
      <c r="A4" s="44">
        <v>46024.0</v>
      </c>
      <c r="B4" s="50">
        <v>4.3781E7</v>
      </c>
      <c r="C4" s="50">
        <v>1.7448E7</v>
      </c>
      <c r="D4" s="50">
        <v>1.0E7</v>
      </c>
      <c r="E4" s="50">
        <f t="shared" si="2"/>
        <v>71229000</v>
      </c>
      <c r="F4" s="50"/>
      <c r="G4" s="50">
        <v>4.60125E7</v>
      </c>
      <c r="H4" s="50"/>
      <c r="I4" s="50"/>
      <c r="J4" s="50">
        <f t="shared" si="3"/>
        <v>46012500</v>
      </c>
      <c r="K4" s="50"/>
      <c r="L4" s="56">
        <v>3.8295E7</v>
      </c>
      <c r="M4" s="56">
        <v>2.0265E7</v>
      </c>
      <c r="N4" s="56">
        <v>5900000.0</v>
      </c>
      <c r="O4" s="56">
        <f t="shared" si="4"/>
        <v>64460000</v>
      </c>
      <c r="P4" s="56">
        <v>5900000.0</v>
      </c>
      <c r="Q4" s="50">
        <f>JANUARY!E10-R4-S4</f>
        <v>158366050</v>
      </c>
      <c r="R4" s="199">
        <v>1.323E7</v>
      </c>
      <c r="S4" s="199">
        <v>2.80237E7</v>
      </c>
      <c r="T4" s="50">
        <f t="shared" si="5"/>
        <v>199619750</v>
      </c>
      <c r="U4" s="199"/>
      <c r="V4" s="50">
        <v>7.940675E7</v>
      </c>
      <c r="W4" s="73">
        <v>6448500.0</v>
      </c>
      <c r="X4" s="73">
        <v>1.026E7</v>
      </c>
      <c r="Y4" s="50">
        <f t="shared" si="6"/>
        <v>96115250</v>
      </c>
      <c r="Z4" s="98"/>
      <c r="AA4" s="73">
        <v>2.6857E7</v>
      </c>
      <c r="AB4" s="73"/>
      <c r="AC4" s="73"/>
      <c r="AD4" s="50">
        <f t="shared" si="7"/>
        <v>26857000</v>
      </c>
      <c r="AE4" s="73"/>
      <c r="AF4" s="73">
        <v>5.2636E7</v>
      </c>
      <c r="AG4" s="101">
        <v>0.0</v>
      </c>
      <c r="AH4" s="50">
        <v>1.2528E7</v>
      </c>
      <c r="AI4" s="50">
        <f t="shared" si="8"/>
        <v>65164000</v>
      </c>
      <c r="AJ4" s="101">
        <v>0.0</v>
      </c>
      <c r="AK4" s="101">
        <v>2.69235E7</v>
      </c>
      <c r="AL4" s="103">
        <v>0.0</v>
      </c>
      <c r="AM4" s="103">
        <v>0.0</v>
      </c>
      <c r="AN4" s="50">
        <f t="shared" si="9"/>
        <v>26923500</v>
      </c>
      <c r="AO4" s="103">
        <v>0.0</v>
      </c>
      <c r="AP4" s="103">
        <v>1.98218E7</v>
      </c>
      <c r="AQ4" s="83">
        <v>0.0</v>
      </c>
      <c r="AR4" s="83">
        <v>0.0</v>
      </c>
      <c r="AS4" s="50">
        <f t="shared" si="10"/>
        <v>19821800</v>
      </c>
      <c r="AT4" s="84"/>
      <c r="AU4" s="86">
        <f t="shared" ref="AU4:AW4" si="11">SUM(B4,G4,L4,Q4,V4,AA4,AF4,AK4,AP4)</f>
        <v>492099600</v>
      </c>
      <c r="AV4" s="86">
        <f t="shared" si="11"/>
        <v>57391500</v>
      </c>
      <c r="AW4" s="86">
        <f t="shared" si="11"/>
        <v>66711700</v>
      </c>
      <c r="AX4" s="86">
        <f t="shared" si="12"/>
        <v>616202800</v>
      </c>
      <c r="AY4" s="86"/>
      <c r="AZ4" s="284"/>
      <c r="BA4" s="284"/>
      <c r="BB4" s="284"/>
      <c r="BC4" s="284"/>
      <c r="BD4" s="284"/>
      <c r="BE4" s="284"/>
      <c r="BF4" s="284"/>
      <c r="BG4" s="284"/>
      <c r="BH4" s="284"/>
      <c r="BI4" s="284"/>
      <c r="BJ4" s="284"/>
      <c r="BK4" s="284"/>
    </row>
    <row r="5" ht="14.25" customHeight="1">
      <c r="A5" s="44">
        <v>46025.0</v>
      </c>
      <c r="B5" s="136">
        <v>5.528E7</v>
      </c>
      <c r="C5" s="50">
        <v>1.3068E7</v>
      </c>
      <c r="D5" s="50">
        <v>2925000.0</v>
      </c>
      <c r="E5" s="50">
        <f t="shared" si="2"/>
        <v>71273000</v>
      </c>
      <c r="F5" s="50"/>
      <c r="G5" s="50">
        <v>1.082235E8</v>
      </c>
      <c r="H5" s="50"/>
      <c r="I5" s="50"/>
      <c r="J5" s="50">
        <f t="shared" si="3"/>
        <v>108223500</v>
      </c>
      <c r="K5" s="50"/>
      <c r="L5" s="56">
        <v>6.2654E7</v>
      </c>
      <c r="M5" s="56">
        <v>1.447E7</v>
      </c>
      <c r="N5" s="56">
        <v>8900000.0</v>
      </c>
      <c r="O5" s="56">
        <f t="shared" si="4"/>
        <v>86024000</v>
      </c>
      <c r="P5" s="56">
        <v>0.0</v>
      </c>
      <c r="Q5" s="50">
        <f>JANUARY!E11-R5-S5</f>
        <v>88972750</v>
      </c>
      <c r="R5" s="50">
        <v>0.0</v>
      </c>
      <c r="S5" s="50">
        <v>1.668E7</v>
      </c>
      <c r="T5" s="50">
        <f t="shared" si="5"/>
        <v>105652750</v>
      </c>
      <c r="U5" s="50"/>
      <c r="V5" s="50">
        <v>8.94845E7</v>
      </c>
      <c r="W5" s="73">
        <v>1.2672E7</v>
      </c>
      <c r="X5" s="73">
        <v>2.747E7</v>
      </c>
      <c r="Y5" s="50">
        <f t="shared" si="6"/>
        <v>129626500</v>
      </c>
      <c r="Z5" s="73"/>
      <c r="AA5" s="73">
        <v>5.19275E7</v>
      </c>
      <c r="AB5" s="73"/>
      <c r="AC5" s="73"/>
      <c r="AD5" s="50">
        <f t="shared" si="7"/>
        <v>51927500</v>
      </c>
      <c r="AE5" s="73"/>
      <c r="AF5" s="73">
        <v>2.9984E7</v>
      </c>
      <c r="AG5" s="50">
        <v>0.0</v>
      </c>
      <c r="AH5" s="50">
        <v>1.51E7</v>
      </c>
      <c r="AI5" s="50">
        <f t="shared" si="8"/>
        <v>45084000</v>
      </c>
      <c r="AJ5" s="73">
        <v>0.0</v>
      </c>
      <c r="AK5" s="50">
        <v>3375000.0</v>
      </c>
      <c r="AL5" s="82">
        <v>0.0</v>
      </c>
      <c r="AM5" s="82">
        <v>0.0</v>
      </c>
      <c r="AN5" s="50">
        <f t="shared" si="9"/>
        <v>3375000</v>
      </c>
      <c r="AO5" s="82">
        <v>0.0</v>
      </c>
      <c r="AP5" s="82">
        <v>1.685E7</v>
      </c>
      <c r="AQ5" s="83">
        <v>0.0</v>
      </c>
      <c r="AR5" s="83">
        <v>0.0</v>
      </c>
      <c r="AS5" s="50">
        <f t="shared" si="10"/>
        <v>16850000</v>
      </c>
      <c r="AT5" s="84"/>
      <c r="AU5" s="86">
        <f t="shared" ref="AU5:AW5" si="13">SUM(B5,G5,L5,Q5,V5,AA5,AF5,AK5,AP5)</f>
        <v>506751250</v>
      </c>
      <c r="AV5" s="86">
        <f t="shared" si="13"/>
        <v>40210000</v>
      </c>
      <c r="AW5" s="86">
        <f t="shared" si="13"/>
        <v>71075000</v>
      </c>
      <c r="AX5" s="86">
        <f t="shared" si="12"/>
        <v>618036250</v>
      </c>
      <c r="AY5" s="86"/>
      <c r="AZ5" s="284"/>
      <c r="BA5" s="284"/>
      <c r="BB5" s="284"/>
      <c r="BC5" s="284"/>
      <c r="BD5" s="284"/>
      <c r="BE5" s="284"/>
      <c r="BF5" s="284"/>
      <c r="BG5" s="284"/>
      <c r="BH5" s="284"/>
      <c r="BI5" s="284"/>
      <c r="BJ5" s="284"/>
      <c r="BK5" s="284"/>
    </row>
    <row r="6" ht="14.25" customHeight="1">
      <c r="A6" s="44">
        <v>46026.0</v>
      </c>
      <c r="B6" s="50">
        <v>8.8239E7</v>
      </c>
      <c r="C6" s="50">
        <v>1.2051E7</v>
      </c>
      <c r="D6" s="50">
        <v>3400000.0</v>
      </c>
      <c r="E6" s="50">
        <f t="shared" si="2"/>
        <v>103690000</v>
      </c>
      <c r="F6" s="50"/>
      <c r="G6" s="285">
        <v>3.5412E7</v>
      </c>
      <c r="H6" s="50"/>
      <c r="I6" s="50">
        <v>1.0657E7</v>
      </c>
      <c r="J6" s="50">
        <f t="shared" si="3"/>
        <v>46069000</v>
      </c>
      <c r="K6" s="50"/>
      <c r="L6" s="56">
        <v>7.6737E7</v>
      </c>
      <c r="M6" s="56">
        <v>2.352E7</v>
      </c>
      <c r="N6" s="56">
        <v>1.2897E7</v>
      </c>
      <c r="O6" s="56">
        <f t="shared" si="4"/>
        <v>113154000</v>
      </c>
      <c r="P6" s="56"/>
      <c r="Q6" s="50">
        <f>JANUARY!E12-R6-S6</f>
        <v>183366500</v>
      </c>
      <c r="R6" s="50">
        <v>0.0</v>
      </c>
      <c r="S6" s="50">
        <v>1.95748E7</v>
      </c>
      <c r="T6" s="50">
        <f t="shared" si="5"/>
        <v>202941300</v>
      </c>
      <c r="U6" s="50"/>
      <c r="V6" s="50">
        <v>3.4555E7</v>
      </c>
      <c r="W6" s="73"/>
      <c r="X6" s="73"/>
      <c r="Y6" s="50">
        <f t="shared" si="6"/>
        <v>34555000</v>
      </c>
      <c r="Z6" s="73"/>
      <c r="AA6" s="73">
        <v>1.2164E7</v>
      </c>
      <c r="AB6" s="73">
        <v>2.491E7</v>
      </c>
      <c r="AC6" s="73">
        <v>2.6255E7</v>
      </c>
      <c r="AD6" s="50">
        <f t="shared" si="7"/>
        <v>63329000</v>
      </c>
      <c r="AE6" s="73"/>
      <c r="AF6" s="73">
        <v>3.3414E7</v>
      </c>
      <c r="AG6" s="50">
        <v>1.4301E7</v>
      </c>
      <c r="AH6" s="50">
        <v>0.0</v>
      </c>
      <c r="AI6" s="50">
        <f t="shared" si="8"/>
        <v>47715000</v>
      </c>
      <c r="AJ6" s="104">
        <v>0.0</v>
      </c>
      <c r="AK6" s="50">
        <v>1.5951E7</v>
      </c>
      <c r="AL6" s="82">
        <v>0.0</v>
      </c>
      <c r="AM6" s="82">
        <v>2.5742E7</v>
      </c>
      <c r="AN6" s="50">
        <f t="shared" si="9"/>
        <v>41693000</v>
      </c>
      <c r="AO6" s="82">
        <v>0.0</v>
      </c>
      <c r="AP6" s="82">
        <v>7.941225E7</v>
      </c>
      <c r="AQ6" s="83">
        <v>0.0</v>
      </c>
      <c r="AR6" s="83">
        <v>0.0</v>
      </c>
      <c r="AS6" s="50">
        <f t="shared" si="10"/>
        <v>79412250</v>
      </c>
      <c r="AT6" s="84"/>
      <c r="AU6" s="86">
        <f t="shared" ref="AU6:AW6" si="14">SUM(B6,G6,L6,Q6,V6,AA6,AF6,AK6,AP6)</f>
        <v>559250750</v>
      </c>
      <c r="AV6" s="86">
        <f t="shared" si="14"/>
        <v>74782000</v>
      </c>
      <c r="AW6" s="86">
        <f t="shared" si="14"/>
        <v>98525800</v>
      </c>
      <c r="AX6" s="86">
        <f t="shared" si="12"/>
        <v>732558550</v>
      </c>
      <c r="AY6" s="86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</row>
    <row r="7" ht="14.25" customHeight="1">
      <c r="A7" s="44">
        <v>46027.0</v>
      </c>
      <c r="B7" s="50">
        <v>2.0197E7</v>
      </c>
      <c r="C7" s="50"/>
      <c r="D7" s="50">
        <v>8820000.0</v>
      </c>
      <c r="E7" s="50">
        <f t="shared" si="2"/>
        <v>29017000</v>
      </c>
      <c r="F7" s="50"/>
      <c r="G7" s="50">
        <v>2.5075E7</v>
      </c>
      <c r="H7" s="50"/>
      <c r="I7" s="50"/>
      <c r="J7" s="50">
        <f t="shared" si="3"/>
        <v>25075000</v>
      </c>
      <c r="K7" s="50"/>
      <c r="L7" s="56">
        <v>9500000.0</v>
      </c>
      <c r="M7" s="94">
        <v>1.5639E7</v>
      </c>
      <c r="N7" s="56">
        <v>2750000.0</v>
      </c>
      <c r="O7" s="56">
        <f t="shared" si="4"/>
        <v>27889000</v>
      </c>
      <c r="P7" s="94"/>
      <c r="Q7" s="50">
        <f>JANUARY!E13-R7-S7</f>
        <v>23430000</v>
      </c>
      <c r="R7" s="122">
        <v>5200000.0</v>
      </c>
      <c r="S7" s="122">
        <v>0.0</v>
      </c>
      <c r="T7" s="50">
        <f t="shared" si="5"/>
        <v>28630000</v>
      </c>
      <c r="U7" s="122"/>
      <c r="V7" s="122">
        <v>6180000.0</v>
      </c>
      <c r="W7" s="73">
        <v>6000000.0</v>
      </c>
      <c r="X7" s="73"/>
      <c r="Y7" s="50">
        <f t="shared" si="6"/>
        <v>12180000</v>
      </c>
      <c r="Z7" s="98"/>
      <c r="AA7" s="73">
        <v>2.9841E7</v>
      </c>
      <c r="AB7" s="73">
        <v>5900000.0</v>
      </c>
      <c r="AC7" s="73">
        <v>1.62E7</v>
      </c>
      <c r="AD7" s="50">
        <f t="shared" si="7"/>
        <v>51941000</v>
      </c>
      <c r="AE7" s="73"/>
      <c r="AF7" s="73">
        <v>3.5816E7</v>
      </c>
      <c r="AG7" s="50">
        <v>3925000.0</v>
      </c>
      <c r="AH7" s="50">
        <v>1.08E7</v>
      </c>
      <c r="AI7" s="50">
        <f t="shared" si="8"/>
        <v>50541000</v>
      </c>
      <c r="AJ7" s="50">
        <v>0.0</v>
      </c>
      <c r="AK7" s="50">
        <v>3630000.0</v>
      </c>
      <c r="AL7" s="82">
        <v>0.0</v>
      </c>
      <c r="AM7" s="82">
        <v>2.6721E7</v>
      </c>
      <c r="AN7" s="50">
        <f t="shared" si="9"/>
        <v>30351000</v>
      </c>
      <c r="AO7" s="82">
        <v>0.0</v>
      </c>
      <c r="AP7" s="82">
        <v>1.136E7</v>
      </c>
      <c r="AQ7" s="83">
        <v>0.0</v>
      </c>
      <c r="AR7" s="83">
        <v>0.0</v>
      </c>
      <c r="AS7" s="50">
        <f t="shared" si="10"/>
        <v>11360000</v>
      </c>
      <c r="AT7" s="84"/>
      <c r="AU7" s="86">
        <f t="shared" ref="AU7:AW7" si="15">SUM(B7,G7,L7,Q7,V7,AA7,AF7,AK7,AP7)</f>
        <v>165029000</v>
      </c>
      <c r="AV7" s="86">
        <f t="shared" si="15"/>
        <v>36664000</v>
      </c>
      <c r="AW7" s="86">
        <f t="shared" si="15"/>
        <v>65291000</v>
      </c>
      <c r="AX7" s="86">
        <f t="shared" si="12"/>
        <v>266984000</v>
      </c>
      <c r="AY7" s="86"/>
      <c r="AZ7" s="284"/>
      <c r="BA7" s="284"/>
      <c r="BB7" s="284"/>
      <c r="BC7" s="284"/>
      <c r="BD7" s="284"/>
      <c r="BE7" s="284"/>
      <c r="BF7" s="284"/>
      <c r="BG7" s="284"/>
      <c r="BH7" s="284"/>
      <c r="BI7" s="284"/>
      <c r="BJ7" s="284"/>
      <c r="BK7" s="284"/>
    </row>
    <row r="8" ht="14.25" customHeight="1">
      <c r="A8" s="44">
        <v>46028.0</v>
      </c>
      <c r="B8" s="136">
        <v>7035000.0</v>
      </c>
      <c r="C8" s="50">
        <v>2.0006E7</v>
      </c>
      <c r="D8" s="50"/>
      <c r="E8" s="50">
        <f t="shared" si="2"/>
        <v>27041000</v>
      </c>
      <c r="F8" s="50"/>
      <c r="G8" s="285">
        <v>2.3613E7</v>
      </c>
      <c r="H8" s="50">
        <v>3350000.0</v>
      </c>
      <c r="I8" s="50">
        <v>1.496E7</v>
      </c>
      <c r="J8" s="50">
        <f t="shared" si="3"/>
        <v>41923000</v>
      </c>
      <c r="K8" s="50"/>
      <c r="L8" s="56">
        <v>1.1E7</v>
      </c>
      <c r="M8" s="56">
        <v>0.0</v>
      </c>
      <c r="N8" s="56">
        <v>1.638E7</v>
      </c>
      <c r="O8" s="56">
        <f t="shared" si="4"/>
        <v>27380000</v>
      </c>
      <c r="P8" s="56"/>
      <c r="Q8" s="50">
        <f>JANUARY!E14-R8-S8</f>
        <v>23760000</v>
      </c>
      <c r="R8" s="50">
        <v>3.15E7</v>
      </c>
      <c r="S8" s="50">
        <v>1.536E7</v>
      </c>
      <c r="T8" s="50">
        <f t="shared" si="5"/>
        <v>70620000</v>
      </c>
      <c r="U8" s="50"/>
      <c r="V8" s="50">
        <v>6.4426E7</v>
      </c>
      <c r="W8" s="73">
        <v>3930000.0</v>
      </c>
      <c r="X8" s="73"/>
      <c r="Y8" s="50">
        <f t="shared" si="6"/>
        <v>68356000</v>
      </c>
      <c r="Z8" s="73"/>
      <c r="AA8" s="73">
        <v>6525000.0</v>
      </c>
      <c r="AB8" s="73"/>
      <c r="AC8" s="73"/>
      <c r="AD8" s="50">
        <f t="shared" si="7"/>
        <v>6525000</v>
      </c>
      <c r="AE8" s="73"/>
      <c r="AF8" s="73">
        <v>2.3723E7</v>
      </c>
      <c r="AG8" s="101">
        <v>0.0</v>
      </c>
      <c r="AH8" s="104">
        <v>8300000.0</v>
      </c>
      <c r="AI8" s="50">
        <f t="shared" si="8"/>
        <v>32023000</v>
      </c>
      <c r="AJ8" s="101">
        <v>0.0</v>
      </c>
      <c r="AK8" s="101">
        <v>1.6695E7</v>
      </c>
      <c r="AL8" s="82">
        <v>0.0</v>
      </c>
      <c r="AM8" s="103">
        <v>4425000.0</v>
      </c>
      <c r="AN8" s="50">
        <f t="shared" si="9"/>
        <v>21120000</v>
      </c>
      <c r="AO8" s="103">
        <v>0.0</v>
      </c>
      <c r="AP8" s="136">
        <v>4.77385E7</v>
      </c>
      <c r="AQ8" s="83">
        <v>0.0</v>
      </c>
      <c r="AR8" s="83">
        <v>1.18665E7</v>
      </c>
      <c r="AS8" s="50">
        <f t="shared" si="10"/>
        <v>59605000</v>
      </c>
      <c r="AT8" s="84"/>
      <c r="AU8" s="86">
        <f t="shared" ref="AU8:AW8" si="16">SUM(B8,G8,L8,Q8,V8,AA8,AF8,AK8,AP8)</f>
        <v>224515500</v>
      </c>
      <c r="AV8" s="86">
        <f t="shared" si="16"/>
        <v>58786000</v>
      </c>
      <c r="AW8" s="86">
        <f t="shared" si="16"/>
        <v>71291500</v>
      </c>
      <c r="AX8" s="86">
        <f t="shared" si="12"/>
        <v>354593000</v>
      </c>
      <c r="AY8" s="86"/>
      <c r="AZ8" s="284"/>
      <c r="BA8" s="284"/>
      <c r="BB8" s="284"/>
      <c r="BC8" s="284"/>
      <c r="BD8" s="284"/>
      <c r="BE8" s="284"/>
      <c r="BF8" s="284"/>
      <c r="BG8" s="284"/>
      <c r="BH8" s="284"/>
      <c r="BI8" s="284"/>
      <c r="BJ8" s="284"/>
      <c r="BK8" s="284"/>
    </row>
    <row r="9" ht="14.25" customHeight="1">
      <c r="A9" s="44">
        <v>46029.0</v>
      </c>
      <c r="B9" s="50">
        <v>1.632E7</v>
      </c>
      <c r="C9" s="50">
        <v>9910000.0</v>
      </c>
      <c r="D9" s="50"/>
      <c r="E9" s="50">
        <f t="shared" si="2"/>
        <v>26230000</v>
      </c>
      <c r="F9" s="50"/>
      <c r="G9" s="285">
        <v>2.59065E7</v>
      </c>
      <c r="H9" s="50">
        <v>7925000.0</v>
      </c>
      <c r="I9" s="50"/>
      <c r="J9" s="50">
        <f t="shared" si="3"/>
        <v>33831500</v>
      </c>
      <c r="K9" s="50"/>
      <c r="L9" s="56">
        <v>1.025E7</v>
      </c>
      <c r="M9" s="56">
        <v>0.0</v>
      </c>
      <c r="N9" s="56">
        <v>2275000.0</v>
      </c>
      <c r="O9" s="56">
        <f t="shared" si="4"/>
        <v>12525000</v>
      </c>
      <c r="P9" s="56"/>
      <c r="Q9" s="50">
        <f>JANUARY!E15-R9-S9</f>
        <v>70428000</v>
      </c>
      <c r="R9" s="50">
        <v>1.737E7</v>
      </c>
      <c r="S9" s="50">
        <v>3.05735E7</v>
      </c>
      <c r="T9" s="50">
        <f t="shared" si="5"/>
        <v>118371500</v>
      </c>
      <c r="U9" s="50"/>
      <c r="V9" s="50">
        <v>8025000.0</v>
      </c>
      <c r="W9" s="50">
        <v>1.53E7</v>
      </c>
      <c r="X9" s="50"/>
      <c r="Y9" s="50">
        <f t="shared" si="6"/>
        <v>23325000</v>
      </c>
      <c r="Z9" s="50"/>
      <c r="AA9" s="164">
        <v>4995000.0</v>
      </c>
      <c r="AB9" s="73">
        <v>4400000.0</v>
      </c>
      <c r="AC9" s="73"/>
      <c r="AD9" s="50">
        <f t="shared" si="7"/>
        <v>9395000</v>
      </c>
      <c r="AE9" s="73"/>
      <c r="AF9" s="73">
        <v>0.0</v>
      </c>
      <c r="AG9" s="50">
        <v>1.8178E7</v>
      </c>
      <c r="AH9" s="50">
        <v>0.0</v>
      </c>
      <c r="AI9" s="50">
        <f t="shared" si="8"/>
        <v>18178000</v>
      </c>
      <c r="AJ9" s="50">
        <v>0.0</v>
      </c>
      <c r="AK9" s="50">
        <v>0.0</v>
      </c>
      <c r="AL9" s="82">
        <v>0.0</v>
      </c>
      <c r="AM9" s="82">
        <v>1.08945E7</v>
      </c>
      <c r="AN9" s="50">
        <f t="shared" si="9"/>
        <v>10894500</v>
      </c>
      <c r="AO9" s="82">
        <v>0.0</v>
      </c>
      <c r="AP9" s="82">
        <v>7.389075E7</v>
      </c>
      <c r="AQ9" s="83">
        <v>0.0</v>
      </c>
      <c r="AR9" s="83">
        <v>0.0</v>
      </c>
      <c r="AS9" s="50">
        <f t="shared" si="10"/>
        <v>73890750</v>
      </c>
      <c r="AT9" s="84"/>
      <c r="AU9" s="86">
        <f t="shared" ref="AU9:AW9" si="17">SUM(B9,G9,L9,Q9,V9,AA9,AF9,AK9,AP9)</f>
        <v>209815250</v>
      </c>
      <c r="AV9" s="86">
        <f t="shared" si="17"/>
        <v>73083000</v>
      </c>
      <c r="AW9" s="86">
        <f t="shared" si="17"/>
        <v>43743000</v>
      </c>
      <c r="AX9" s="86">
        <f t="shared" si="12"/>
        <v>326641250</v>
      </c>
      <c r="AY9" s="86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4"/>
      <c r="BK9" s="284"/>
    </row>
    <row r="10" ht="14.25" customHeight="1">
      <c r="A10" s="44">
        <v>46030.0</v>
      </c>
      <c r="B10" s="50">
        <v>4.6592E7</v>
      </c>
      <c r="C10" s="50"/>
      <c r="D10" s="50"/>
      <c r="E10" s="50">
        <f t="shared" si="2"/>
        <v>46592000</v>
      </c>
      <c r="F10" s="50"/>
      <c r="G10" s="285">
        <v>4.3633E7</v>
      </c>
      <c r="H10" s="50">
        <v>1.2242E7</v>
      </c>
      <c r="I10" s="50"/>
      <c r="J10" s="50">
        <f t="shared" si="3"/>
        <v>55875000</v>
      </c>
      <c r="K10" s="50"/>
      <c r="L10" s="56">
        <v>2575000.0</v>
      </c>
      <c r="M10" s="56">
        <v>6450000.0</v>
      </c>
      <c r="N10" s="56">
        <v>0.0</v>
      </c>
      <c r="O10" s="56">
        <f t="shared" si="4"/>
        <v>9025000</v>
      </c>
      <c r="P10" s="56">
        <v>2575000.0</v>
      </c>
      <c r="Q10" s="50">
        <f>JANUARY!E16-R10-S10</f>
        <v>42941000</v>
      </c>
      <c r="R10" s="50">
        <v>0.0</v>
      </c>
      <c r="S10" s="50">
        <v>0.0</v>
      </c>
      <c r="T10" s="50">
        <f t="shared" si="5"/>
        <v>42941000</v>
      </c>
      <c r="U10" s="50"/>
      <c r="V10" s="50">
        <v>1.808E7</v>
      </c>
      <c r="W10" s="164">
        <v>5.451925E7</v>
      </c>
      <c r="X10" s="164">
        <v>1.428E7</v>
      </c>
      <c r="Y10" s="50">
        <f t="shared" si="6"/>
        <v>86879250</v>
      </c>
      <c r="Z10" s="164"/>
      <c r="AA10" s="164">
        <v>4077000.0</v>
      </c>
      <c r="AB10" s="73">
        <v>9182500.0</v>
      </c>
      <c r="AC10" s="73"/>
      <c r="AD10" s="50">
        <f t="shared" si="7"/>
        <v>13259500</v>
      </c>
      <c r="AE10" s="73"/>
      <c r="AF10" s="73">
        <v>0.0</v>
      </c>
      <c r="AG10" s="50">
        <v>3.4945E7</v>
      </c>
      <c r="AH10" s="50">
        <v>1.1175E7</v>
      </c>
      <c r="AI10" s="50">
        <f t="shared" si="8"/>
        <v>46120000</v>
      </c>
      <c r="AJ10" s="50">
        <v>0.0</v>
      </c>
      <c r="AK10" s="50">
        <v>1.3194E7</v>
      </c>
      <c r="AL10" s="82"/>
      <c r="AM10" s="82">
        <v>3800000.0</v>
      </c>
      <c r="AN10" s="50">
        <f t="shared" si="9"/>
        <v>16994000</v>
      </c>
      <c r="AO10" s="82">
        <v>0.0</v>
      </c>
      <c r="AP10" s="82">
        <v>3360000.0</v>
      </c>
      <c r="AQ10" s="83">
        <v>0.0</v>
      </c>
      <c r="AR10" s="83">
        <v>8320000.0</v>
      </c>
      <c r="AS10" s="50">
        <f t="shared" si="10"/>
        <v>11680000</v>
      </c>
      <c r="AT10" s="84"/>
      <c r="AU10" s="86">
        <f t="shared" ref="AU10:AW10" si="18">SUM(B10,G10,L10,Q10,V10,AA10,AF10,AK10,AP10)</f>
        <v>174452000</v>
      </c>
      <c r="AV10" s="86">
        <f t="shared" si="18"/>
        <v>117338750</v>
      </c>
      <c r="AW10" s="86">
        <f t="shared" si="18"/>
        <v>37575000</v>
      </c>
      <c r="AX10" s="86">
        <f t="shared" si="12"/>
        <v>329365750</v>
      </c>
      <c r="AY10" s="86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</row>
    <row r="11" ht="14.25" customHeight="1">
      <c r="A11" s="44">
        <v>46031.0</v>
      </c>
      <c r="B11" s="50">
        <f>90965000-C11-D11</f>
        <v>67598000</v>
      </c>
      <c r="C11" s="60">
        <v>1.1367E7</v>
      </c>
      <c r="D11" s="60">
        <v>1.2E7</v>
      </c>
      <c r="E11" s="50">
        <f t="shared" si="2"/>
        <v>90965000</v>
      </c>
      <c r="F11" s="60"/>
      <c r="G11" s="60">
        <v>3.8866E7</v>
      </c>
      <c r="H11" s="50"/>
      <c r="I11" s="50"/>
      <c r="J11" s="50">
        <f t="shared" si="3"/>
        <v>38866000</v>
      </c>
      <c r="K11" s="50"/>
      <c r="L11" s="56">
        <v>1.235E7</v>
      </c>
      <c r="M11" s="56">
        <v>0.0</v>
      </c>
      <c r="N11" s="56">
        <v>4.09815E7</v>
      </c>
      <c r="O11" s="56">
        <f t="shared" si="4"/>
        <v>53331500</v>
      </c>
      <c r="P11" s="56"/>
      <c r="Q11" s="50">
        <f>JANUARY!E17-R11-S11</f>
        <v>31800000</v>
      </c>
      <c r="R11" s="50">
        <v>0.0</v>
      </c>
      <c r="S11" s="50">
        <v>4.149E7</v>
      </c>
      <c r="T11" s="50">
        <f t="shared" si="5"/>
        <v>73290000</v>
      </c>
      <c r="U11" s="50"/>
      <c r="V11" s="50">
        <v>2.6889E7</v>
      </c>
      <c r="W11" s="164">
        <v>9150000.0</v>
      </c>
      <c r="X11" s="164">
        <v>3.1305E7</v>
      </c>
      <c r="Y11" s="50">
        <f t="shared" si="6"/>
        <v>67344000</v>
      </c>
      <c r="Z11" s="164"/>
      <c r="AA11" s="164"/>
      <c r="AB11" s="73">
        <v>4400000.0</v>
      </c>
      <c r="AC11" s="73"/>
      <c r="AD11" s="50">
        <f t="shared" si="7"/>
        <v>4400000</v>
      </c>
      <c r="AE11" s="73"/>
      <c r="AF11" s="73">
        <v>7753000.0</v>
      </c>
      <c r="AG11" s="50">
        <v>5640000.0</v>
      </c>
      <c r="AH11" s="104">
        <v>0.0</v>
      </c>
      <c r="AI11" s="50">
        <f t="shared" si="8"/>
        <v>13393000</v>
      </c>
      <c r="AJ11" s="50">
        <v>0.0</v>
      </c>
      <c r="AK11" s="268">
        <v>3.6945E7</v>
      </c>
      <c r="AL11" s="82"/>
      <c r="AM11" s="73"/>
      <c r="AN11" s="50">
        <f t="shared" si="9"/>
        <v>36945000</v>
      </c>
      <c r="AO11" s="82">
        <v>0.0</v>
      </c>
      <c r="AP11" s="73">
        <v>0.0</v>
      </c>
      <c r="AQ11" s="83">
        <v>0.0</v>
      </c>
      <c r="AR11" s="83">
        <v>1.2E7</v>
      </c>
      <c r="AS11" s="50">
        <f t="shared" si="10"/>
        <v>12000000</v>
      </c>
      <c r="AT11" s="84"/>
      <c r="AU11" s="86">
        <f t="shared" ref="AU11:AW11" si="19">SUM(B11,G11,L11,Q11,V11,AA11,AF11,AK11,AP11)</f>
        <v>222201000</v>
      </c>
      <c r="AV11" s="86">
        <f t="shared" si="19"/>
        <v>30557000</v>
      </c>
      <c r="AW11" s="86">
        <f t="shared" si="19"/>
        <v>137776500</v>
      </c>
      <c r="AX11" s="86">
        <f t="shared" si="12"/>
        <v>390534500</v>
      </c>
      <c r="AY11" s="86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</row>
    <row r="12" ht="14.25" customHeight="1">
      <c r="A12" s="44">
        <v>46032.0</v>
      </c>
      <c r="B12" s="256">
        <v>8.1459E7</v>
      </c>
      <c r="C12" s="50">
        <v>2.5326E7</v>
      </c>
      <c r="D12" s="50">
        <v>1.134E7</v>
      </c>
      <c r="E12" s="50">
        <f t="shared" si="2"/>
        <v>118125000</v>
      </c>
      <c r="F12" s="50"/>
      <c r="G12" s="50">
        <v>3.7686E7</v>
      </c>
      <c r="H12" s="50"/>
      <c r="I12" s="50"/>
      <c r="J12" s="50">
        <f t="shared" si="3"/>
        <v>37686000</v>
      </c>
      <c r="K12" s="50"/>
      <c r="L12" s="56">
        <v>3.457E7</v>
      </c>
      <c r="M12" s="56">
        <v>0.0</v>
      </c>
      <c r="N12" s="56">
        <v>3.36925E7</v>
      </c>
      <c r="O12" s="56">
        <f t="shared" si="4"/>
        <v>68262500</v>
      </c>
      <c r="P12" s="56">
        <v>5800000.0</v>
      </c>
      <c r="Q12" s="50">
        <f>JANUARY!E18-R12-S12</f>
        <v>39500000</v>
      </c>
      <c r="R12" s="50">
        <v>0.0</v>
      </c>
      <c r="S12" s="50">
        <v>2.5096E7</v>
      </c>
      <c r="T12" s="50">
        <f t="shared" si="5"/>
        <v>64596000</v>
      </c>
      <c r="U12" s="50"/>
      <c r="V12" s="50">
        <v>7.6191E7</v>
      </c>
      <c r="W12" s="73"/>
      <c r="X12" s="73"/>
      <c r="Y12" s="50">
        <f t="shared" si="6"/>
        <v>76191000</v>
      </c>
      <c r="Z12" s="73"/>
      <c r="AA12" s="164">
        <v>7878000.0</v>
      </c>
      <c r="AB12" s="73"/>
      <c r="AC12" s="73"/>
      <c r="AD12" s="50">
        <f t="shared" si="7"/>
        <v>7878000</v>
      </c>
      <c r="AE12" s="73"/>
      <c r="AF12" s="73">
        <v>1.459E7</v>
      </c>
      <c r="AG12" s="50">
        <v>3925000.0</v>
      </c>
      <c r="AH12" s="50">
        <v>1.4218E7</v>
      </c>
      <c r="AI12" s="50">
        <f t="shared" si="8"/>
        <v>38133000</v>
      </c>
      <c r="AJ12" s="50">
        <v>5400000.0</v>
      </c>
      <c r="AK12" s="50">
        <v>2.541E7</v>
      </c>
      <c r="AL12" s="82">
        <v>0.0</v>
      </c>
      <c r="AM12" s="73">
        <v>0.0</v>
      </c>
      <c r="AN12" s="50">
        <f t="shared" si="9"/>
        <v>25410000</v>
      </c>
      <c r="AO12" s="82">
        <v>0.0</v>
      </c>
      <c r="AP12" s="182">
        <v>1.5975E7</v>
      </c>
      <c r="AQ12" s="83">
        <v>1.24848E7</v>
      </c>
      <c r="AR12" s="83">
        <v>2.3015E7</v>
      </c>
      <c r="AS12" s="50">
        <f t="shared" si="10"/>
        <v>51474800</v>
      </c>
      <c r="AT12" s="84"/>
      <c r="AU12" s="86">
        <f t="shared" ref="AU12:AW12" si="20">SUM(B12,G12,L12,Q12,V12,AA12,AF12,AK12,AP12)</f>
        <v>333259000</v>
      </c>
      <c r="AV12" s="86">
        <f t="shared" si="20"/>
        <v>41735800</v>
      </c>
      <c r="AW12" s="86">
        <f t="shared" si="20"/>
        <v>107361500</v>
      </c>
      <c r="AX12" s="86">
        <f t="shared" si="12"/>
        <v>487756300</v>
      </c>
      <c r="AY12" s="86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</row>
    <row r="13" ht="14.25" customHeight="1">
      <c r="A13" s="44">
        <v>46033.0</v>
      </c>
      <c r="B13" s="256">
        <v>4.737E7</v>
      </c>
      <c r="C13" s="50">
        <v>2.8189E7</v>
      </c>
      <c r="D13" s="50"/>
      <c r="E13" s="50">
        <f t="shared" si="2"/>
        <v>75559000</v>
      </c>
      <c r="F13" s="50"/>
      <c r="G13" s="50">
        <v>8400000.0</v>
      </c>
      <c r="H13" s="50"/>
      <c r="I13" s="50"/>
      <c r="J13" s="50">
        <f t="shared" si="3"/>
        <v>8400000</v>
      </c>
      <c r="K13" s="50"/>
      <c r="L13" s="56">
        <v>5.53645E7</v>
      </c>
      <c r="M13" s="56">
        <v>3050000.0</v>
      </c>
      <c r="N13" s="56">
        <v>3.29445E7</v>
      </c>
      <c r="O13" s="56">
        <f t="shared" si="4"/>
        <v>91359000</v>
      </c>
      <c r="P13" s="56"/>
      <c r="Q13" s="50">
        <f>JANUARY!E19-R13-S13</f>
        <v>8500000</v>
      </c>
      <c r="R13" s="50">
        <v>2225000.0</v>
      </c>
      <c r="S13" s="50">
        <v>1.1975E7</v>
      </c>
      <c r="T13" s="50">
        <f t="shared" si="5"/>
        <v>22700000</v>
      </c>
      <c r="U13" s="50"/>
      <c r="V13" s="114">
        <v>7.85435E7</v>
      </c>
      <c r="W13" s="73"/>
      <c r="X13" s="73"/>
      <c r="Y13" s="50">
        <f t="shared" si="6"/>
        <v>78543500</v>
      </c>
      <c r="Z13" s="73"/>
      <c r="AA13" s="73">
        <v>4567500.0</v>
      </c>
      <c r="AB13" s="73">
        <v>1.085E7</v>
      </c>
      <c r="AC13" s="73"/>
      <c r="AD13" s="50">
        <f t="shared" si="7"/>
        <v>15417500</v>
      </c>
      <c r="AE13" s="73"/>
      <c r="AF13" s="73">
        <f>+53244000-5820000-21465000</f>
        <v>25959000</v>
      </c>
      <c r="AG13" s="50">
        <v>5820000.0</v>
      </c>
      <c r="AH13" s="50">
        <v>2.1465E7</v>
      </c>
      <c r="AI13" s="50">
        <f t="shared" si="8"/>
        <v>53244000</v>
      </c>
      <c r="AJ13" s="50">
        <v>0.0</v>
      </c>
      <c r="AK13" s="50">
        <v>4.7592E7</v>
      </c>
      <c r="AL13" s="82">
        <v>0.0</v>
      </c>
      <c r="AM13" s="73">
        <v>2.421E7</v>
      </c>
      <c r="AN13" s="50">
        <f t="shared" si="9"/>
        <v>71802000</v>
      </c>
      <c r="AO13" s="82">
        <v>0.0</v>
      </c>
      <c r="AP13" s="182">
        <v>1.97E7</v>
      </c>
      <c r="AQ13" s="83">
        <v>0.0</v>
      </c>
      <c r="AR13" s="83">
        <v>3400000.0</v>
      </c>
      <c r="AS13" s="50">
        <f t="shared" si="10"/>
        <v>23100000</v>
      </c>
      <c r="AT13" s="84"/>
      <c r="AU13" s="86">
        <f t="shared" ref="AU13:AW13" si="21">SUM(B13,G13,L13,Q13,V13,AA13,AF13,AK13,AP13)</f>
        <v>295996500</v>
      </c>
      <c r="AV13" s="86">
        <f t="shared" si="21"/>
        <v>50134000</v>
      </c>
      <c r="AW13" s="86">
        <f t="shared" si="21"/>
        <v>93994500</v>
      </c>
      <c r="AX13" s="86">
        <f t="shared" si="12"/>
        <v>440125000</v>
      </c>
      <c r="AY13" s="86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</row>
    <row r="14" ht="14.25" customHeight="1">
      <c r="A14" s="44">
        <v>46034.0</v>
      </c>
      <c r="B14" s="50">
        <f>63011050-D14</f>
        <v>24837050</v>
      </c>
      <c r="C14" s="50"/>
      <c r="D14" s="50">
        <v>3.8174E7</v>
      </c>
      <c r="E14" s="50">
        <f t="shared" si="2"/>
        <v>63011050</v>
      </c>
      <c r="F14" s="50"/>
      <c r="G14" s="50">
        <v>6.3299E7</v>
      </c>
      <c r="H14" s="50"/>
      <c r="I14" s="50"/>
      <c r="J14" s="50">
        <f t="shared" si="3"/>
        <v>63299000</v>
      </c>
      <c r="K14" s="50"/>
      <c r="L14" s="56">
        <v>2.315E7</v>
      </c>
      <c r="M14" s="56">
        <v>0.0</v>
      </c>
      <c r="N14" s="94">
        <v>2.46145E7</v>
      </c>
      <c r="O14" s="56">
        <f t="shared" si="4"/>
        <v>47764500</v>
      </c>
      <c r="P14" s="94"/>
      <c r="Q14" s="50">
        <f>JANUARY!E20-R14-S14</f>
        <v>20200000</v>
      </c>
      <c r="R14" s="50">
        <v>0.0</v>
      </c>
      <c r="S14" s="50">
        <v>1.02E7</v>
      </c>
      <c r="T14" s="50">
        <f t="shared" si="5"/>
        <v>30400000</v>
      </c>
      <c r="U14" s="50"/>
      <c r="V14" s="114">
        <v>2.3613E7</v>
      </c>
      <c r="W14" s="73">
        <v>1.555E7</v>
      </c>
      <c r="X14" s="73"/>
      <c r="Y14" s="50">
        <f t="shared" si="6"/>
        <v>39163000</v>
      </c>
      <c r="Z14" s="73"/>
      <c r="AA14" s="73">
        <v>1.15155E7</v>
      </c>
      <c r="AB14" s="73">
        <v>1620000.0</v>
      </c>
      <c r="AC14" s="73"/>
      <c r="AD14" s="50">
        <f t="shared" si="7"/>
        <v>13135500</v>
      </c>
      <c r="AE14" s="73"/>
      <c r="AF14" s="73">
        <v>5.3087E7</v>
      </c>
      <c r="AG14" s="146">
        <v>1.1603E7</v>
      </c>
      <c r="AH14" s="146">
        <v>0.0</v>
      </c>
      <c r="AI14" s="50">
        <f t="shared" si="8"/>
        <v>64690000</v>
      </c>
      <c r="AJ14" s="146">
        <v>0.0</v>
      </c>
      <c r="AK14" s="268">
        <v>2.404E7</v>
      </c>
      <c r="AL14" s="82"/>
      <c r="AM14" s="73"/>
      <c r="AN14" s="50">
        <f t="shared" si="9"/>
        <v>24040000</v>
      </c>
      <c r="AO14" s="82">
        <v>0.0</v>
      </c>
      <c r="AP14" s="182">
        <v>3.05935E7</v>
      </c>
      <c r="AQ14" s="83">
        <v>0.0</v>
      </c>
      <c r="AR14" s="83">
        <v>0.0</v>
      </c>
      <c r="AS14" s="50">
        <f t="shared" si="10"/>
        <v>30593500</v>
      </c>
      <c r="AT14" s="84"/>
      <c r="AU14" s="86">
        <f t="shared" ref="AU14:AW14" si="22">SUM(B14,G14,L14,Q14,V14,AA14,AF14,AK14,AP14)</f>
        <v>274335050</v>
      </c>
      <c r="AV14" s="86">
        <f t="shared" si="22"/>
        <v>28773000</v>
      </c>
      <c r="AW14" s="86">
        <f t="shared" si="22"/>
        <v>72988500</v>
      </c>
      <c r="AX14" s="86">
        <f t="shared" si="12"/>
        <v>376096550</v>
      </c>
      <c r="AY14" s="86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</row>
    <row r="15" ht="14.25" customHeight="1">
      <c r="A15" s="44">
        <v>46035.0</v>
      </c>
      <c r="B15" s="50"/>
      <c r="C15" s="50">
        <v>1.165E7</v>
      </c>
      <c r="D15" s="50">
        <v>2.4729E7</v>
      </c>
      <c r="E15" s="50">
        <f t="shared" si="2"/>
        <v>36379000</v>
      </c>
      <c r="F15" s="50"/>
      <c r="G15" s="285">
        <v>2.533E7</v>
      </c>
      <c r="H15" s="50">
        <v>1.0575E7</v>
      </c>
      <c r="I15" s="50"/>
      <c r="J15" s="50">
        <f t="shared" si="3"/>
        <v>35905000</v>
      </c>
      <c r="K15" s="50"/>
      <c r="L15" s="56">
        <v>2.43725E7</v>
      </c>
      <c r="M15" s="56">
        <v>1.29E7</v>
      </c>
      <c r="N15" s="56">
        <v>1.305E7</v>
      </c>
      <c r="O15" s="56">
        <f t="shared" si="4"/>
        <v>50322500</v>
      </c>
      <c r="P15" s="56"/>
      <c r="Q15" s="50">
        <f>JANUARY!E21-R15-S15</f>
        <v>12121000</v>
      </c>
      <c r="R15" s="122">
        <v>0.0</v>
      </c>
      <c r="S15" s="122">
        <v>0.0</v>
      </c>
      <c r="T15" s="50">
        <f t="shared" si="5"/>
        <v>12121000</v>
      </c>
      <c r="U15" s="122"/>
      <c r="V15" s="201">
        <v>4.558E7</v>
      </c>
      <c r="W15" s="73"/>
      <c r="X15" s="73">
        <v>1.02E7</v>
      </c>
      <c r="Y15" s="50">
        <f t="shared" si="6"/>
        <v>55780000</v>
      </c>
      <c r="Z15" s="98"/>
      <c r="AA15" s="73">
        <v>2196000.0</v>
      </c>
      <c r="AB15" s="73">
        <v>3600000.0</v>
      </c>
      <c r="AC15" s="73"/>
      <c r="AD15" s="50">
        <f t="shared" si="7"/>
        <v>5796000</v>
      </c>
      <c r="AE15" s="73"/>
      <c r="AF15" s="73">
        <v>0.0</v>
      </c>
      <c r="AG15" s="50">
        <v>0.0</v>
      </c>
      <c r="AH15" s="50">
        <v>0.0</v>
      </c>
      <c r="AI15" s="50">
        <f t="shared" si="8"/>
        <v>0</v>
      </c>
      <c r="AJ15" s="50">
        <v>0.0</v>
      </c>
      <c r="AK15" s="50">
        <v>3.54115E7</v>
      </c>
      <c r="AL15" s="82"/>
      <c r="AM15" s="73">
        <v>1.0458E7</v>
      </c>
      <c r="AN15" s="50">
        <f t="shared" si="9"/>
        <v>45869500</v>
      </c>
      <c r="AO15" s="82">
        <v>0.0</v>
      </c>
      <c r="AP15" s="185">
        <v>0.0</v>
      </c>
      <c r="AQ15" s="83">
        <v>0.0</v>
      </c>
      <c r="AR15" s="83">
        <v>0.0</v>
      </c>
      <c r="AS15" s="50">
        <f t="shared" si="10"/>
        <v>0</v>
      </c>
      <c r="AT15" s="84"/>
      <c r="AU15" s="86">
        <f t="shared" ref="AU15:AW15" si="23">SUM(B15,G15,L15,Q15,V15,AA15,AF15,AK15,AP15)</f>
        <v>145011000</v>
      </c>
      <c r="AV15" s="86">
        <f t="shared" si="23"/>
        <v>38725000</v>
      </c>
      <c r="AW15" s="86">
        <f t="shared" si="23"/>
        <v>58437000</v>
      </c>
      <c r="AX15" s="86">
        <f t="shared" si="12"/>
        <v>242173000</v>
      </c>
      <c r="AY15" s="86"/>
      <c r="AZ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</row>
    <row r="16" ht="14.25" customHeight="1">
      <c r="A16" s="44">
        <v>46036.0</v>
      </c>
      <c r="B16" s="50">
        <v>4.2749E7</v>
      </c>
      <c r="C16" s="50">
        <v>4.35735E7</v>
      </c>
      <c r="D16" s="50">
        <v>8820000.0</v>
      </c>
      <c r="E16" s="50">
        <f t="shared" si="2"/>
        <v>95142500</v>
      </c>
      <c r="F16" s="50"/>
      <c r="G16" s="285">
        <v>3.3639E7</v>
      </c>
      <c r="H16" s="50"/>
      <c r="I16" s="50"/>
      <c r="J16" s="50">
        <f t="shared" si="3"/>
        <v>33639000</v>
      </c>
      <c r="K16" s="50"/>
      <c r="L16" s="56">
        <v>1.5725E7</v>
      </c>
      <c r="M16" s="56">
        <v>0.0</v>
      </c>
      <c r="N16" s="56">
        <v>2.3688E7</v>
      </c>
      <c r="O16" s="56">
        <f t="shared" si="4"/>
        <v>39413000</v>
      </c>
      <c r="P16" s="56"/>
      <c r="Q16" s="50">
        <f>JANUARY!E22-R16-S16</f>
        <v>44180000</v>
      </c>
      <c r="R16" s="50"/>
      <c r="S16" s="50"/>
      <c r="T16" s="50">
        <f t="shared" si="5"/>
        <v>44180000</v>
      </c>
      <c r="U16" s="50"/>
      <c r="V16" s="114">
        <v>2.888E7</v>
      </c>
      <c r="W16" s="114">
        <v>8800000.0</v>
      </c>
      <c r="X16" s="114">
        <v>5985000.0</v>
      </c>
      <c r="Y16" s="50">
        <f t="shared" si="6"/>
        <v>43665000</v>
      </c>
      <c r="Z16" s="114"/>
      <c r="AA16" s="114"/>
      <c r="AB16" s="73"/>
      <c r="AC16" s="73"/>
      <c r="AD16" s="50">
        <f t="shared" si="7"/>
        <v>0</v>
      </c>
      <c r="AE16" s="73"/>
      <c r="AF16" s="73">
        <v>7240000.0</v>
      </c>
      <c r="AG16" s="146">
        <v>1.35745E7</v>
      </c>
      <c r="AH16" s="146">
        <v>1.516E7</v>
      </c>
      <c r="AI16" s="50">
        <f t="shared" si="8"/>
        <v>35974500</v>
      </c>
      <c r="AJ16" s="146">
        <v>0.0</v>
      </c>
      <c r="AK16" s="146">
        <v>2.1975E7</v>
      </c>
      <c r="AL16" s="82"/>
      <c r="AM16" s="73">
        <v>1.06785E7</v>
      </c>
      <c r="AN16" s="50">
        <f t="shared" si="9"/>
        <v>32653500</v>
      </c>
      <c r="AO16" s="82">
        <v>0.0</v>
      </c>
      <c r="AP16" s="182">
        <v>4.2614E7</v>
      </c>
      <c r="AQ16" s="83">
        <v>0.0</v>
      </c>
      <c r="AR16" s="83">
        <v>0.0</v>
      </c>
      <c r="AS16" s="50">
        <f t="shared" si="10"/>
        <v>42614000</v>
      </c>
      <c r="AT16" s="84"/>
      <c r="AU16" s="86">
        <f t="shared" ref="AU16:AW16" si="24">SUM(B16,G16,L16,Q16,V16,AA16,AF16,AK16,AP16)</f>
        <v>237002000</v>
      </c>
      <c r="AV16" s="86">
        <f t="shared" si="24"/>
        <v>65948000</v>
      </c>
      <c r="AW16" s="86">
        <f t="shared" si="24"/>
        <v>64331500</v>
      </c>
      <c r="AX16" s="86">
        <f t="shared" si="12"/>
        <v>367281500</v>
      </c>
      <c r="AY16" s="86"/>
      <c r="AZ16" s="284"/>
      <c r="BA16" s="284"/>
      <c r="BB16" s="284"/>
      <c r="BC16" s="284"/>
      <c r="BD16" s="284"/>
      <c r="BE16" s="284"/>
      <c r="BF16" s="284"/>
      <c r="BG16" s="284"/>
      <c r="BH16" s="284"/>
      <c r="BI16" s="284"/>
      <c r="BJ16" s="284"/>
      <c r="BK16" s="284"/>
    </row>
    <row r="17" ht="14.25" customHeight="1">
      <c r="A17" s="44">
        <v>46037.0</v>
      </c>
      <c r="B17" s="50">
        <f>86713000-C17-D17</f>
        <v>34211000</v>
      </c>
      <c r="C17" s="50">
        <v>3.3235E7</v>
      </c>
      <c r="D17" s="50">
        <v>1.9267E7</v>
      </c>
      <c r="E17" s="50">
        <f t="shared" si="2"/>
        <v>86713000</v>
      </c>
      <c r="F17" s="50">
        <v>5100000.0</v>
      </c>
      <c r="G17" s="285">
        <v>3.4478E7</v>
      </c>
      <c r="H17" s="50"/>
      <c r="I17" s="50">
        <v>8300000.0</v>
      </c>
      <c r="J17" s="50">
        <f t="shared" si="3"/>
        <v>42778000</v>
      </c>
      <c r="K17" s="50"/>
      <c r="L17" s="56">
        <v>3100000.0</v>
      </c>
      <c r="M17" s="94"/>
      <c r="N17" s="94">
        <v>3.82775E7</v>
      </c>
      <c r="O17" s="56">
        <f t="shared" si="4"/>
        <v>41377500</v>
      </c>
      <c r="P17" s="94"/>
      <c r="Q17" s="50">
        <f>JANUARY!E23-R17-S17</f>
        <v>60208500</v>
      </c>
      <c r="R17" s="50">
        <v>9840000.0</v>
      </c>
      <c r="S17" s="50">
        <v>6600000.0</v>
      </c>
      <c r="T17" s="50">
        <f t="shared" si="5"/>
        <v>76648500</v>
      </c>
      <c r="U17" s="50"/>
      <c r="V17" s="114">
        <v>2.2779E7</v>
      </c>
      <c r="W17" s="73"/>
      <c r="X17" s="73"/>
      <c r="Y17" s="50">
        <f t="shared" si="6"/>
        <v>22779000</v>
      </c>
      <c r="Z17" s="73"/>
      <c r="AA17" s="73"/>
      <c r="AB17" s="73">
        <v>5900000.0</v>
      </c>
      <c r="AC17" s="73">
        <v>6175000.0</v>
      </c>
      <c r="AD17" s="50">
        <f t="shared" si="7"/>
        <v>12075000</v>
      </c>
      <c r="AE17" s="73"/>
      <c r="AF17" s="73">
        <f>+JANUARY!H23-AG17-AH17</f>
        <v>8145000</v>
      </c>
      <c r="AG17" s="146">
        <v>0.0</v>
      </c>
      <c r="AH17" s="146">
        <v>1.3775E7</v>
      </c>
      <c r="AI17" s="50">
        <f t="shared" si="8"/>
        <v>21920000</v>
      </c>
      <c r="AJ17" s="146">
        <v>0.0</v>
      </c>
      <c r="AK17" s="146"/>
      <c r="AL17" s="82"/>
      <c r="AM17" s="73"/>
      <c r="AN17" s="50">
        <f t="shared" si="9"/>
        <v>0</v>
      </c>
      <c r="AO17" s="73"/>
      <c r="AP17" s="50">
        <v>1.5805E7</v>
      </c>
      <c r="AQ17" s="83">
        <v>0.0</v>
      </c>
      <c r="AR17" s="83">
        <v>0.0</v>
      </c>
      <c r="AS17" s="50">
        <f t="shared" si="10"/>
        <v>15805000</v>
      </c>
      <c r="AT17" s="84"/>
      <c r="AU17" s="86">
        <f t="shared" ref="AU17:AW17" si="25">SUM(B17,G17,L17,Q17,V17,AA17,AF17,AK17,AP17)</f>
        <v>178726500</v>
      </c>
      <c r="AV17" s="86">
        <f t="shared" si="25"/>
        <v>48975000</v>
      </c>
      <c r="AW17" s="86">
        <f t="shared" si="25"/>
        <v>92394500</v>
      </c>
      <c r="AX17" s="86">
        <f t="shared" si="12"/>
        <v>320096000</v>
      </c>
      <c r="AY17" s="86"/>
      <c r="AZ17" s="287"/>
      <c r="BA17" s="287"/>
      <c r="BB17" s="287"/>
      <c r="BC17" s="287"/>
      <c r="BD17" s="287"/>
      <c r="BE17" s="287"/>
      <c r="BF17" s="287"/>
      <c r="BG17" s="287"/>
      <c r="BH17" s="287"/>
      <c r="BI17" s="287"/>
      <c r="BJ17" s="287"/>
      <c r="BK17" s="287"/>
    </row>
    <row r="18" ht="14.25" customHeight="1">
      <c r="A18" s="44">
        <v>46038.0</v>
      </c>
      <c r="B18" s="50">
        <f>103722500-C18-D18</f>
        <v>25455000</v>
      </c>
      <c r="C18" s="50">
        <v>3.736E7</v>
      </c>
      <c r="D18" s="50">
        <v>4.09075E7</v>
      </c>
      <c r="E18" s="50">
        <f t="shared" si="2"/>
        <v>103722500</v>
      </c>
      <c r="F18" s="50" t="s">
        <v>27</v>
      </c>
      <c r="G18" s="285">
        <v>3.98125E7</v>
      </c>
      <c r="H18" s="236" t="s">
        <v>27</v>
      </c>
      <c r="I18" s="104">
        <v>1.136E7</v>
      </c>
      <c r="J18" s="50">
        <f t="shared" si="3"/>
        <v>51172500</v>
      </c>
      <c r="K18" s="50"/>
      <c r="L18" s="56">
        <v>2.903E7</v>
      </c>
      <c r="M18" s="94"/>
      <c r="N18" s="94">
        <v>4.141025E7</v>
      </c>
      <c r="O18" s="56">
        <f t="shared" si="4"/>
        <v>70440250</v>
      </c>
      <c r="P18" s="94"/>
      <c r="Q18" s="50">
        <f>JANUARY!E24-R18-S18</f>
        <v>99258000</v>
      </c>
      <c r="R18" s="50">
        <v>7800000.0</v>
      </c>
      <c r="S18" s="50">
        <v>4.11345E7</v>
      </c>
      <c r="T18" s="50">
        <f t="shared" si="5"/>
        <v>148192500</v>
      </c>
      <c r="U18" s="50"/>
      <c r="V18" s="114">
        <v>3.7865E7</v>
      </c>
      <c r="W18" s="73"/>
      <c r="X18" s="73"/>
      <c r="Y18" s="50">
        <f t="shared" si="6"/>
        <v>37865000</v>
      </c>
      <c r="Z18" s="73"/>
      <c r="AA18" s="73">
        <v>3.73765E7</v>
      </c>
      <c r="AB18" s="73"/>
      <c r="AC18" s="73"/>
      <c r="AD18" s="50">
        <f t="shared" si="7"/>
        <v>37376500</v>
      </c>
      <c r="AE18" s="73"/>
      <c r="AF18" s="73">
        <v>6.5703E7</v>
      </c>
      <c r="AG18" s="101">
        <v>0.0</v>
      </c>
      <c r="AH18" s="101">
        <v>3800000.0</v>
      </c>
      <c r="AI18" s="50">
        <f t="shared" si="8"/>
        <v>69503000</v>
      </c>
      <c r="AJ18" s="101">
        <v>0.0</v>
      </c>
      <c r="AK18" s="101">
        <v>1.44078E7</v>
      </c>
      <c r="AL18" s="82">
        <v>1.136E7</v>
      </c>
      <c r="AM18" s="73"/>
      <c r="AN18" s="50">
        <f t="shared" si="9"/>
        <v>25767800</v>
      </c>
      <c r="AO18" s="73" t="s">
        <v>27</v>
      </c>
      <c r="AP18" s="103">
        <v>3.98125E7</v>
      </c>
      <c r="AQ18" s="190">
        <v>0.0</v>
      </c>
      <c r="AR18" s="190">
        <v>1.136E7</v>
      </c>
      <c r="AS18" s="50">
        <f t="shared" si="10"/>
        <v>51172500</v>
      </c>
      <c r="AT18" s="191"/>
      <c r="AU18" s="86">
        <f t="shared" ref="AU18:AW18" si="26">SUM(B18,G18,L18,Q18,V18,AA18,AF18,AK18,AP18)</f>
        <v>388720300</v>
      </c>
      <c r="AV18" s="86">
        <f t="shared" si="26"/>
        <v>56520000</v>
      </c>
      <c r="AW18" s="86">
        <f t="shared" si="26"/>
        <v>149972250</v>
      </c>
      <c r="AX18" s="86">
        <f t="shared" si="12"/>
        <v>595212550</v>
      </c>
      <c r="AY18" s="86"/>
      <c r="BA18" s="287"/>
      <c r="BB18" s="287"/>
      <c r="BC18" s="287"/>
      <c r="BD18" s="287"/>
      <c r="BE18" s="287"/>
      <c r="BF18" s="287"/>
      <c r="BG18" s="287"/>
      <c r="BH18" s="287"/>
      <c r="BI18" s="287"/>
      <c r="BJ18" s="287"/>
      <c r="BK18" s="287"/>
    </row>
    <row r="19" ht="14.25" customHeight="1">
      <c r="A19" s="44">
        <v>46039.0</v>
      </c>
      <c r="B19" s="256">
        <v>2.9675E7</v>
      </c>
      <c r="C19" s="50">
        <v>1.458E7</v>
      </c>
      <c r="D19" s="50">
        <v>4.155E7</v>
      </c>
      <c r="E19" s="50">
        <f t="shared" si="2"/>
        <v>85805000</v>
      </c>
      <c r="F19" s="50"/>
      <c r="G19" s="285">
        <v>1.44078E7</v>
      </c>
      <c r="H19" s="50">
        <v>1.136E7</v>
      </c>
      <c r="I19" s="50"/>
      <c r="J19" s="50">
        <f t="shared" si="3"/>
        <v>25767800</v>
      </c>
      <c r="L19" s="56">
        <v>1.059315E8</v>
      </c>
      <c r="M19" s="94"/>
      <c r="N19" s="94">
        <v>1.39129E8</v>
      </c>
      <c r="O19" s="56">
        <f t="shared" si="4"/>
        <v>245060500</v>
      </c>
      <c r="P19" s="192"/>
      <c r="Q19" s="50">
        <f>JANUARY!E25-R19-S19</f>
        <v>97821000</v>
      </c>
      <c r="R19" s="50">
        <v>2.613E7</v>
      </c>
      <c r="S19" s="50">
        <v>1.386E7</v>
      </c>
      <c r="T19" s="50">
        <f t="shared" si="5"/>
        <v>137811000</v>
      </c>
      <c r="U19" s="50"/>
      <c r="V19" s="114">
        <v>1.496E7</v>
      </c>
      <c r="W19" s="73"/>
      <c r="X19" s="73">
        <v>3.0709E7</v>
      </c>
      <c r="Y19" s="50">
        <f t="shared" si="6"/>
        <v>45669000</v>
      </c>
      <c r="Z19" s="73"/>
      <c r="AA19" s="73">
        <v>1.74375E7</v>
      </c>
      <c r="AB19" s="73">
        <v>5900000.0</v>
      </c>
      <c r="AC19" s="73"/>
      <c r="AD19" s="50">
        <f t="shared" si="7"/>
        <v>23337500</v>
      </c>
      <c r="AE19" s="73"/>
      <c r="AF19" s="73">
        <v>5.2245E7</v>
      </c>
      <c r="AG19" s="50">
        <v>0.0</v>
      </c>
      <c r="AH19" s="50">
        <v>0.0</v>
      </c>
      <c r="AI19" s="50">
        <f t="shared" si="8"/>
        <v>52245000</v>
      </c>
      <c r="AJ19" s="50">
        <v>0.0</v>
      </c>
      <c r="AK19" s="50">
        <v>3960000.0</v>
      </c>
      <c r="AL19" s="82">
        <v>3350000.0</v>
      </c>
      <c r="AM19" s="73">
        <v>2.0952E7</v>
      </c>
      <c r="AN19" s="50">
        <f t="shared" si="9"/>
        <v>28262000</v>
      </c>
      <c r="AO19" s="73"/>
      <c r="AP19" s="103">
        <v>1.08375E7</v>
      </c>
      <c r="AQ19" s="190">
        <v>0.0</v>
      </c>
      <c r="AR19" s="190">
        <v>4027500.0</v>
      </c>
      <c r="AS19" s="50">
        <f t="shared" si="10"/>
        <v>14865000</v>
      </c>
      <c r="AT19" s="191"/>
      <c r="AU19" s="86">
        <f t="shared" ref="AU19:AW19" si="27">SUM(B19,G19,L19,Q19,V19,AA19,AF19,AK19,AP19)</f>
        <v>347275300</v>
      </c>
      <c r="AV19" s="86">
        <f t="shared" si="27"/>
        <v>61320000</v>
      </c>
      <c r="AW19" s="86">
        <f t="shared" si="27"/>
        <v>250227500</v>
      </c>
      <c r="AX19" s="86">
        <f t="shared" si="12"/>
        <v>658822800</v>
      </c>
      <c r="AY19" s="86"/>
      <c r="BA19" s="287"/>
      <c r="BB19" s="287"/>
      <c r="BC19" s="287"/>
      <c r="BD19" s="287"/>
      <c r="BE19" s="287"/>
      <c r="BF19" s="287"/>
      <c r="BG19" s="287"/>
      <c r="BH19" s="287"/>
      <c r="BI19" s="287"/>
      <c r="BJ19" s="287"/>
      <c r="BK19" s="287"/>
    </row>
    <row r="20" ht="14.25" customHeight="1">
      <c r="A20" s="44">
        <v>46040.0</v>
      </c>
      <c r="B20" s="50">
        <v>2.8779E7</v>
      </c>
      <c r="C20" s="50"/>
      <c r="D20" s="50">
        <v>2.236E7</v>
      </c>
      <c r="E20" s="50">
        <f t="shared" si="2"/>
        <v>51139000</v>
      </c>
      <c r="F20" s="50"/>
      <c r="G20" s="50">
        <v>3.5107E7</v>
      </c>
      <c r="H20" s="50">
        <v>1.0548E7</v>
      </c>
      <c r="I20" s="50"/>
      <c r="J20" s="50">
        <f t="shared" si="3"/>
        <v>45655000</v>
      </c>
      <c r="K20" s="50"/>
      <c r="L20" s="56">
        <v>2.578E7</v>
      </c>
      <c r="M20" s="94">
        <v>5400000.0</v>
      </c>
      <c r="N20" s="94">
        <v>4.4145E7</v>
      </c>
      <c r="O20" s="56">
        <f t="shared" si="4"/>
        <v>75325000</v>
      </c>
      <c r="P20" s="94"/>
      <c r="Q20" s="50">
        <f>JANUARY!E26-R20-S20</f>
        <v>58969000</v>
      </c>
      <c r="R20" s="50">
        <v>1.2345E7</v>
      </c>
      <c r="S20" s="50">
        <v>1.944E7</v>
      </c>
      <c r="T20" s="50">
        <f t="shared" si="5"/>
        <v>90754000</v>
      </c>
      <c r="U20" s="50"/>
      <c r="V20" s="114">
        <v>6.5112E7</v>
      </c>
      <c r="W20" s="50"/>
      <c r="X20" s="50">
        <v>1.6416E7</v>
      </c>
      <c r="Y20" s="50">
        <f t="shared" si="6"/>
        <v>81528000</v>
      </c>
      <c r="Z20" s="50"/>
      <c r="AA20" s="50">
        <v>2.23265E7</v>
      </c>
      <c r="AB20" s="73"/>
      <c r="AC20" s="73"/>
      <c r="AD20" s="50">
        <f t="shared" si="7"/>
        <v>22326500</v>
      </c>
      <c r="AE20" s="73"/>
      <c r="AF20" s="73">
        <v>3.2799E7</v>
      </c>
      <c r="AG20" s="101">
        <v>0.0</v>
      </c>
      <c r="AH20" s="101">
        <v>3375000.0</v>
      </c>
      <c r="AI20" s="50">
        <f t="shared" si="8"/>
        <v>36174000</v>
      </c>
      <c r="AJ20" s="101">
        <v>0.0</v>
      </c>
      <c r="AK20" s="101">
        <v>2.2556E7</v>
      </c>
      <c r="AL20" s="82"/>
      <c r="AM20" s="82">
        <v>1.44E7</v>
      </c>
      <c r="AN20" s="50">
        <f t="shared" si="9"/>
        <v>36956000</v>
      </c>
      <c r="AO20" s="73"/>
      <c r="AP20" s="82">
        <v>3.929E7</v>
      </c>
      <c r="AQ20" s="190">
        <v>0.0</v>
      </c>
      <c r="AR20" s="190">
        <v>0.0</v>
      </c>
      <c r="AS20" s="50">
        <f t="shared" si="10"/>
        <v>39290000</v>
      </c>
      <c r="AT20" s="191"/>
      <c r="AU20" s="86">
        <f t="shared" ref="AU20:AW20" si="28">SUM(B20,G20,L20,Q20,V20,AA20,AF20,AK20,AP20)</f>
        <v>330718500</v>
      </c>
      <c r="AV20" s="86">
        <f t="shared" si="28"/>
        <v>28293000</v>
      </c>
      <c r="AW20" s="86">
        <f t="shared" si="28"/>
        <v>120136000</v>
      </c>
      <c r="AX20" s="86">
        <f t="shared" si="12"/>
        <v>479147500</v>
      </c>
      <c r="AY20" s="86"/>
      <c r="BA20" s="287"/>
      <c r="BB20" s="287"/>
      <c r="BC20" s="287"/>
      <c r="BD20" s="287"/>
      <c r="BE20" s="287"/>
      <c r="BF20" s="287"/>
      <c r="BG20" s="287"/>
      <c r="BH20" s="287"/>
      <c r="BI20" s="287"/>
      <c r="BJ20" s="287"/>
      <c r="BK20" s="287"/>
    </row>
    <row r="21" ht="14.25" customHeight="1">
      <c r="A21" s="44">
        <v>46041.0</v>
      </c>
      <c r="B21" s="256">
        <v>1.622E7</v>
      </c>
      <c r="C21" s="50">
        <v>8913000.0</v>
      </c>
      <c r="D21" s="50">
        <v>5800000.0</v>
      </c>
      <c r="E21" s="50">
        <f t="shared" si="2"/>
        <v>30933000</v>
      </c>
      <c r="F21" s="50">
        <v>5800000.0</v>
      </c>
      <c r="G21" s="50">
        <v>2.627E7</v>
      </c>
      <c r="H21" s="50"/>
      <c r="I21" s="50">
        <v>5.06382E7</v>
      </c>
      <c r="J21" s="50">
        <f t="shared" si="3"/>
        <v>76908200</v>
      </c>
      <c r="K21" s="50"/>
      <c r="L21" s="56">
        <v>0.0</v>
      </c>
      <c r="M21" s="94">
        <v>0.0</v>
      </c>
      <c r="N21" s="94">
        <v>1.008E7</v>
      </c>
      <c r="O21" s="56">
        <f t="shared" si="4"/>
        <v>10080000</v>
      </c>
      <c r="P21" s="94"/>
      <c r="Q21" s="50">
        <f>JANUARY!E27-R21-S21</f>
        <v>29674000</v>
      </c>
      <c r="R21" s="50">
        <v>2.21425E7</v>
      </c>
      <c r="S21" s="50"/>
      <c r="T21" s="50">
        <f t="shared" si="5"/>
        <v>51816500</v>
      </c>
      <c r="U21" s="50"/>
      <c r="V21" s="114"/>
      <c r="W21" s="73">
        <v>1.179E7</v>
      </c>
      <c r="X21" s="73">
        <v>3960000.0</v>
      </c>
      <c r="Y21" s="50">
        <f t="shared" si="6"/>
        <v>15750000</v>
      </c>
      <c r="Z21" s="73"/>
      <c r="AA21" s="73">
        <v>6425000.0</v>
      </c>
      <c r="AB21" s="73"/>
      <c r="AC21" s="73"/>
      <c r="AD21" s="50">
        <f t="shared" si="7"/>
        <v>6425000</v>
      </c>
      <c r="AE21" s="73"/>
      <c r="AF21" s="73">
        <v>1.7607E7</v>
      </c>
      <c r="AG21" s="146">
        <v>0.0</v>
      </c>
      <c r="AH21" s="146">
        <v>0.0</v>
      </c>
      <c r="AI21" s="50">
        <f t="shared" si="8"/>
        <v>17607000</v>
      </c>
      <c r="AJ21" s="146">
        <v>0.0</v>
      </c>
      <c r="AK21" s="146"/>
      <c r="AL21" s="82"/>
      <c r="AM21" s="268"/>
      <c r="AN21" s="50">
        <f t="shared" si="9"/>
        <v>0</v>
      </c>
      <c r="AO21" s="82">
        <v>0.0</v>
      </c>
      <c r="AP21" s="82">
        <v>0.0</v>
      </c>
      <c r="AQ21" s="190">
        <v>0.0</v>
      </c>
      <c r="AR21" s="190">
        <v>0.0</v>
      </c>
      <c r="AS21" s="50">
        <v>0.0</v>
      </c>
      <c r="AT21" s="191"/>
      <c r="AU21" s="86">
        <f t="shared" ref="AU21:AW21" si="29">SUM(B21,G21,L21,Q21,V21,AA21,AF21,AK21,AP21)</f>
        <v>96196000</v>
      </c>
      <c r="AV21" s="86">
        <f t="shared" si="29"/>
        <v>42845500</v>
      </c>
      <c r="AW21" s="86">
        <f t="shared" si="29"/>
        <v>70478200</v>
      </c>
      <c r="AX21" s="86">
        <f t="shared" si="12"/>
        <v>209519700</v>
      </c>
      <c r="AY21" s="86"/>
      <c r="AZ21" s="287"/>
      <c r="BA21" s="287"/>
      <c r="BB21" s="287"/>
      <c r="BC21" s="287"/>
      <c r="BD21" s="287"/>
      <c r="BE21" s="287"/>
      <c r="BF21" s="287"/>
      <c r="BG21" s="287"/>
      <c r="BH21" s="287"/>
      <c r="BI21" s="287"/>
      <c r="BJ21" s="287"/>
      <c r="BK21" s="287"/>
    </row>
    <row r="22" ht="14.25" customHeight="1">
      <c r="A22" s="44">
        <v>46042.0</v>
      </c>
      <c r="B22" s="256">
        <v>2820000.0</v>
      </c>
      <c r="C22" s="50">
        <v>1.45E7</v>
      </c>
      <c r="D22" s="50">
        <v>3.25755E7</v>
      </c>
      <c r="E22" s="50">
        <f t="shared" si="2"/>
        <v>49895500</v>
      </c>
      <c r="F22" s="50"/>
      <c r="G22" s="50">
        <v>3.9429E7</v>
      </c>
      <c r="H22" s="50"/>
      <c r="I22" s="50"/>
      <c r="J22" s="50">
        <f t="shared" si="3"/>
        <v>39429000</v>
      </c>
      <c r="K22" s="50"/>
      <c r="L22" s="56">
        <v>9890000.0</v>
      </c>
      <c r="M22" s="94"/>
      <c r="N22" s="94">
        <v>3.0787E7</v>
      </c>
      <c r="O22" s="56">
        <f t="shared" si="4"/>
        <v>40677000</v>
      </c>
      <c r="P22" s="94"/>
      <c r="Q22" s="50">
        <f>JANUARY!E28-R22-S22</f>
        <v>96678000</v>
      </c>
      <c r="R22" s="50"/>
      <c r="S22" s="50">
        <v>1.5365E7</v>
      </c>
      <c r="T22" s="50">
        <f t="shared" si="5"/>
        <v>112043000</v>
      </c>
      <c r="U22" s="50"/>
      <c r="V22" s="114">
        <v>3.57605E7</v>
      </c>
      <c r="W22" s="195"/>
      <c r="X22" s="195"/>
      <c r="Y22" s="50">
        <f t="shared" si="6"/>
        <v>35760500</v>
      </c>
      <c r="Z22" s="195"/>
      <c r="AA22" s="195">
        <v>8190000.0</v>
      </c>
      <c r="AB22" s="73"/>
      <c r="AC22" s="73"/>
      <c r="AD22" s="50">
        <f t="shared" si="7"/>
        <v>8190000</v>
      </c>
      <c r="AE22" s="73"/>
      <c r="AF22" s="73">
        <f>+JANUARY!H28-AG22-AH22-AJ22</f>
        <v>10000000</v>
      </c>
      <c r="AG22" s="50">
        <v>0.0</v>
      </c>
      <c r="AH22" s="50">
        <v>0.0</v>
      </c>
      <c r="AI22" s="50">
        <f t="shared" si="8"/>
        <v>10000000</v>
      </c>
      <c r="AJ22" s="50">
        <v>0.0</v>
      </c>
      <c r="AK22" s="50"/>
      <c r="AL22" s="103"/>
      <c r="AM22" s="103"/>
      <c r="AN22" s="50">
        <f t="shared" si="9"/>
        <v>0</v>
      </c>
      <c r="AO22" s="103">
        <v>0.0</v>
      </c>
      <c r="AP22" s="103">
        <v>2.396E7</v>
      </c>
      <c r="AQ22" s="190">
        <v>0.0</v>
      </c>
      <c r="AR22" s="190">
        <v>0.0</v>
      </c>
      <c r="AS22" s="50">
        <f t="shared" ref="AS22:AS33" si="31">sum(AP22:AR22)</f>
        <v>23960000</v>
      </c>
      <c r="AT22" s="191"/>
      <c r="AU22" s="86">
        <f t="shared" ref="AU22:AW22" si="30">SUM(B22,G22,L22,Q22,V22,AA22,AF22,AK22,AP22)</f>
        <v>226727500</v>
      </c>
      <c r="AV22" s="86">
        <f t="shared" si="30"/>
        <v>14500000</v>
      </c>
      <c r="AW22" s="86">
        <f t="shared" si="30"/>
        <v>78727500</v>
      </c>
      <c r="AX22" s="86">
        <f t="shared" si="12"/>
        <v>319955000</v>
      </c>
      <c r="AY22" s="86"/>
      <c r="AZ22" s="287"/>
      <c r="BA22" s="287"/>
      <c r="BB22" s="287"/>
      <c r="BC22" s="287"/>
      <c r="BD22" s="287"/>
      <c r="BE22" s="287"/>
      <c r="BF22" s="287"/>
      <c r="BG22" s="287"/>
      <c r="BH22" s="287"/>
      <c r="BI22" s="287"/>
      <c r="BJ22" s="287"/>
      <c r="BK22" s="287"/>
    </row>
    <row r="23" ht="14.25" customHeight="1">
      <c r="A23" s="44">
        <v>46043.0</v>
      </c>
      <c r="B23" s="50">
        <v>8700000.0</v>
      </c>
      <c r="C23" s="50">
        <v>1.071E7</v>
      </c>
      <c r="D23" s="50">
        <v>7900000.0</v>
      </c>
      <c r="E23" s="50">
        <f t="shared" si="2"/>
        <v>27310000</v>
      </c>
      <c r="F23" s="50"/>
      <c r="G23" s="50">
        <v>2.5595E7</v>
      </c>
      <c r="H23" s="50"/>
      <c r="I23" s="50">
        <v>4720000.0</v>
      </c>
      <c r="J23" s="50">
        <f t="shared" si="3"/>
        <v>30315000</v>
      </c>
      <c r="K23" s="50"/>
      <c r="L23" s="56">
        <v>1.333E7</v>
      </c>
      <c r="M23" s="56">
        <v>1.5192E7</v>
      </c>
      <c r="N23" s="56">
        <v>0.0</v>
      </c>
      <c r="O23" s="56">
        <f t="shared" si="4"/>
        <v>28522000</v>
      </c>
      <c r="P23" s="56"/>
      <c r="Q23" s="50">
        <f>JANUARY!E29-R23-S23</f>
        <v>41715000</v>
      </c>
      <c r="R23" s="50"/>
      <c r="S23" s="50">
        <v>2.326E7</v>
      </c>
      <c r="T23" s="50">
        <f t="shared" si="5"/>
        <v>64975000</v>
      </c>
      <c r="U23" s="50"/>
      <c r="V23" s="114">
        <v>2.4125E7</v>
      </c>
      <c r="W23" s="50"/>
      <c r="X23" s="50"/>
      <c r="Y23" s="50">
        <f t="shared" si="6"/>
        <v>24125000</v>
      </c>
      <c r="Z23" s="50"/>
      <c r="AA23" s="50">
        <v>1080000.0</v>
      </c>
      <c r="AB23" s="73"/>
      <c r="AC23" s="73"/>
      <c r="AD23" s="50">
        <f t="shared" si="7"/>
        <v>1080000</v>
      </c>
      <c r="AE23" s="73"/>
      <c r="AF23" s="73">
        <f>+JANUARY!H29-AG23-AH23-AJ23</f>
        <v>18300000</v>
      </c>
      <c r="AG23" s="101">
        <v>1965000.0</v>
      </c>
      <c r="AH23" s="101">
        <v>1.3625E7</v>
      </c>
      <c r="AI23" s="50">
        <f t="shared" si="8"/>
        <v>33890000</v>
      </c>
      <c r="AJ23" s="101">
        <v>0.0</v>
      </c>
      <c r="AK23" s="50">
        <v>0.0</v>
      </c>
      <c r="AL23" s="103">
        <v>0.0</v>
      </c>
      <c r="AM23" s="103">
        <v>1.6618E7</v>
      </c>
      <c r="AN23" s="50">
        <f t="shared" si="9"/>
        <v>16618000</v>
      </c>
      <c r="AO23" s="103"/>
      <c r="AP23" s="103">
        <v>7800000.0</v>
      </c>
      <c r="AQ23" s="191"/>
      <c r="AR23" s="190"/>
      <c r="AS23" s="50">
        <f t="shared" si="31"/>
        <v>7800000</v>
      </c>
      <c r="AT23" s="191"/>
      <c r="AU23" s="86">
        <f t="shared" ref="AU23:AW23" si="32">SUM(B23,G23,L23,Q23,V23,AA23,AF23,AK23,AP23)</f>
        <v>140645000</v>
      </c>
      <c r="AV23" s="86">
        <f t="shared" si="32"/>
        <v>27867000</v>
      </c>
      <c r="AW23" s="86">
        <f t="shared" si="32"/>
        <v>66123000</v>
      </c>
      <c r="AX23" s="86">
        <f t="shared" si="12"/>
        <v>234635000</v>
      </c>
      <c r="AY23" s="86"/>
      <c r="AZ23" s="287"/>
      <c r="BA23" s="287"/>
      <c r="BB23" s="287"/>
      <c r="BC23" s="287"/>
      <c r="BD23" s="287"/>
      <c r="BE23" s="287"/>
      <c r="BF23" s="287"/>
      <c r="BG23" s="287"/>
      <c r="BH23" s="287"/>
      <c r="BI23" s="287"/>
      <c r="BJ23" s="287"/>
      <c r="BK23" s="287"/>
    </row>
    <row r="24" ht="14.25" customHeight="1">
      <c r="A24" s="44">
        <v>46044.0</v>
      </c>
      <c r="B24" s="50"/>
      <c r="C24" s="50">
        <v>2950000.0</v>
      </c>
      <c r="D24" s="50">
        <v>4.285325E7</v>
      </c>
      <c r="E24" s="50">
        <f t="shared" si="2"/>
        <v>45803250</v>
      </c>
      <c r="F24" s="50">
        <v>3325000.0</v>
      </c>
      <c r="G24" s="50">
        <v>5.812E7</v>
      </c>
      <c r="H24" s="50"/>
      <c r="I24" s="50"/>
      <c r="J24" s="50">
        <f t="shared" si="3"/>
        <v>58120000</v>
      </c>
      <c r="K24" s="50"/>
      <c r="L24" s="56">
        <v>5100000.0</v>
      </c>
      <c r="M24" s="56"/>
      <c r="N24" s="56">
        <v>1.849E7</v>
      </c>
      <c r="O24" s="56">
        <f t="shared" si="4"/>
        <v>23590000</v>
      </c>
      <c r="P24" s="56"/>
      <c r="Q24" s="50">
        <f>JANUARY!E30-R24-S24</f>
        <v>39676000</v>
      </c>
      <c r="R24" s="50">
        <v>0.0</v>
      </c>
      <c r="S24" s="50">
        <v>0.0</v>
      </c>
      <c r="T24" s="50">
        <f t="shared" si="5"/>
        <v>39676000</v>
      </c>
      <c r="U24" s="50"/>
      <c r="V24" s="202">
        <v>1.70125E7</v>
      </c>
      <c r="W24" s="73">
        <v>1.0E7</v>
      </c>
      <c r="X24" s="73"/>
      <c r="Y24" s="50">
        <f t="shared" si="6"/>
        <v>27012500</v>
      </c>
      <c r="Z24" s="73"/>
      <c r="AA24" s="50">
        <v>1795500.0</v>
      </c>
      <c r="AB24" s="50"/>
      <c r="AC24" s="73"/>
      <c r="AD24" s="50">
        <f t="shared" si="7"/>
        <v>1795500</v>
      </c>
      <c r="AE24" s="73"/>
      <c r="AF24" s="73">
        <f>+JANUARY!H30-AG24-AH24-AJ24</f>
        <v>5640000</v>
      </c>
      <c r="AG24" s="50">
        <v>0.0</v>
      </c>
      <c r="AH24" s="50">
        <v>2.26E7</v>
      </c>
      <c r="AI24" s="50">
        <f t="shared" si="8"/>
        <v>28240000</v>
      </c>
      <c r="AJ24" s="50">
        <v>0.0</v>
      </c>
      <c r="AK24" s="50">
        <v>2.9385E7</v>
      </c>
      <c r="AL24" s="82">
        <v>0.0</v>
      </c>
      <c r="AM24" s="82">
        <v>6055000.0</v>
      </c>
      <c r="AN24" s="50">
        <f t="shared" si="9"/>
        <v>35440000</v>
      </c>
      <c r="AO24" s="82"/>
      <c r="AP24" s="82">
        <v>3.13975E7</v>
      </c>
      <c r="AQ24" s="191"/>
      <c r="AR24" s="190"/>
      <c r="AS24" s="50">
        <f t="shared" si="31"/>
        <v>31397500</v>
      </c>
      <c r="AT24" s="191"/>
      <c r="AU24" s="86">
        <f t="shared" ref="AU24:AW24" si="33">SUM(B24,G24,L24,Q24,V24,AA24,AF24,AK24,AP24)</f>
        <v>188126500</v>
      </c>
      <c r="AV24" s="86">
        <f t="shared" si="33"/>
        <v>12950000</v>
      </c>
      <c r="AW24" s="86">
        <f t="shared" si="33"/>
        <v>89998250</v>
      </c>
      <c r="AX24" s="86">
        <f t="shared" si="12"/>
        <v>291074750</v>
      </c>
      <c r="AY24" s="86"/>
      <c r="AZ24" s="287"/>
      <c r="BA24" s="287"/>
      <c r="BB24" s="287"/>
      <c r="BC24" s="287"/>
      <c r="BD24" s="287"/>
      <c r="BE24" s="287"/>
      <c r="BF24" s="287"/>
      <c r="BG24" s="287"/>
      <c r="BH24" s="287"/>
      <c r="BI24" s="287"/>
      <c r="BJ24" s="287"/>
      <c r="BK24" s="287"/>
    </row>
    <row r="25" ht="14.25" customHeight="1">
      <c r="A25" s="44">
        <v>46045.0</v>
      </c>
      <c r="B25" s="256"/>
      <c r="C25" s="50">
        <v>2.988E7</v>
      </c>
      <c r="D25" s="50"/>
      <c r="E25" s="50">
        <f t="shared" si="2"/>
        <v>29880000</v>
      </c>
      <c r="F25" s="50"/>
      <c r="G25" s="50">
        <v>1.69805E7</v>
      </c>
      <c r="H25" s="50"/>
      <c r="I25" s="50">
        <v>6030000.0</v>
      </c>
      <c r="J25" s="50">
        <f t="shared" si="3"/>
        <v>23010500</v>
      </c>
      <c r="K25" s="50"/>
      <c r="L25" s="56">
        <v>1.2765E7</v>
      </c>
      <c r="M25" s="56">
        <v>2250000.0</v>
      </c>
      <c r="N25" s="56">
        <v>0.0</v>
      </c>
      <c r="O25" s="56">
        <f t="shared" si="4"/>
        <v>15015000</v>
      </c>
      <c r="P25" s="56"/>
      <c r="Q25" s="50">
        <f>JANUARY!E31-R25-S25</f>
        <v>34800000</v>
      </c>
      <c r="R25" s="50"/>
      <c r="S25" s="50">
        <v>3350000.0</v>
      </c>
      <c r="T25" s="50">
        <f t="shared" si="5"/>
        <v>38150000</v>
      </c>
      <c r="U25" s="50"/>
      <c r="V25" s="114">
        <v>2.885E7</v>
      </c>
      <c r="W25" s="164">
        <v>3.4812E7</v>
      </c>
      <c r="X25" s="164"/>
      <c r="Y25" s="50">
        <f t="shared" si="6"/>
        <v>63662000</v>
      </c>
      <c r="Z25" s="164"/>
      <c r="AA25" s="164">
        <v>6885000.0</v>
      </c>
      <c r="AB25" s="50"/>
      <c r="AC25" s="50"/>
      <c r="AD25" s="50">
        <f t="shared" si="7"/>
        <v>6885000</v>
      </c>
      <c r="AE25" s="73"/>
      <c r="AF25" s="73">
        <f>+JANUARY!H31-AG25-AH25-AJ25</f>
        <v>9520000</v>
      </c>
      <c r="AG25" s="101">
        <v>0.0</v>
      </c>
      <c r="AH25" s="101">
        <v>0.0</v>
      </c>
      <c r="AI25" s="50">
        <f t="shared" si="8"/>
        <v>9520000</v>
      </c>
      <c r="AJ25" s="101">
        <v>0.0</v>
      </c>
      <c r="AK25" s="50"/>
      <c r="AL25" s="82"/>
      <c r="AM25" s="82"/>
      <c r="AN25" s="50">
        <f t="shared" si="9"/>
        <v>0</v>
      </c>
      <c r="AO25" s="82"/>
      <c r="AP25" s="82">
        <v>2.154E7</v>
      </c>
      <c r="AQ25" s="191"/>
      <c r="AR25" s="190"/>
      <c r="AS25" s="50">
        <f t="shared" si="31"/>
        <v>21540000</v>
      </c>
      <c r="AT25" s="191"/>
      <c r="AU25" s="86">
        <f t="shared" ref="AU25:AW25" si="34">SUM(B25,G25,L25,Q25,V25,AA25,AF25,AK25,AP25)</f>
        <v>131340500</v>
      </c>
      <c r="AV25" s="86">
        <f t="shared" si="34"/>
        <v>66942000</v>
      </c>
      <c r="AW25" s="86">
        <f t="shared" si="34"/>
        <v>9380000</v>
      </c>
      <c r="AX25" s="86">
        <f t="shared" si="12"/>
        <v>207662500</v>
      </c>
      <c r="AY25" s="86"/>
      <c r="AZ25" s="284"/>
      <c r="BA25" s="284"/>
      <c r="BB25" s="284"/>
      <c r="BC25" s="284"/>
      <c r="BD25" s="284"/>
      <c r="BE25" s="284"/>
      <c r="BF25" s="284"/>
      <c r="BG25" s="284"/>
      <c r="BH25" s="284"/>
      <c r="BI25" s="284"/>
      <c r="BJ25" s="284"/>
      <c r="BK25" s="284"/>
    </row>
    <row r="26" ht="14.25" customHeight="1">
      <c r="A26" s="44">
        <v>46046.0</v>
      </c>
      <c r="B26" s="269">
        <v>4.1699E7</v>
      </c>
      <c r="C26" s="50">
        <v>4.55855E7</v>
      </c>
      <c r="D26" s="50">
        <v>3.377E7</v>
      </c>
      <c r="E26" s="50">
        <f t="shared" si="2"/>
        <v>121054500</v>
      </c>
      <c r="F26" s="50">
        <v>9600000.0</v>
      </c>
      <c r="G26" s="50">
        <v>3.9668E7</v>
      </c>
      <c r="H26" s="50"/>
      <c r="I26" s="50"/>
      <c r="J26" s="50">
        <f t="shared" si="3"/>
        <v>39668000</v>
      </c>
      <c r="K26" s="50"/>
      <c r="L26" s="56">
        <v>3.4275E7</v>
      </c>
      <c r="M26" s="94">
        <v>8160000.0</v>
      </c>
      <c r="N26" s="94">
        <v>4.21915E7</v>
      </c>
      <c r="O26" s="56">
        <f t="shared" si="4"/>
        <v>84626500</v>
      </c>
      <c r="P26" s="94"/>
      <c r="Q26" s="50">
        <f>JANUARY!E32-R26-S26</f>
        <v>80414000</v>
      </c>
      <c r="R26" s="50"/>
      <c r="S26" s="50">
        <v>3.7678E7</v>
      </c>
      <c r="T26" s="50">
        <f t="shared" si="5"/>
        <v>118092000</v>
      </c>
      <c r="U26" s="50"/>
      <c r="V26" s="114">
        <v>3.7433E7</v>
      </c>
      <c r="W26" s="198">
        <v>2.484E7</v>
      </c>
      <c r="X26" s="198"/>
      <c r="Y26" s="50">
        <f t="shared" si="6"/>
        <v>62273000</v>
      </c>
      <c r="Z26" s="198"/>
      <c r="AA26" s="198">
        <v>9380000.0</v>
      </c>
      <c r="AB26" s="50"/>
      <c r="AC26" s="50"/>
      <c r="AD26" s="50">
        <f t="shared" si="7"/>
        <v>9380000</v>
      </c>
      <c r="AE26" s="73"/>
      <c r="AF26" s="73">
        <v>2.7164E7</v>
      </c>
      <c r="AG26" s="101">
        <v>1.5616E7</v>
      </c>
      <c r="AH26" s="101">
        <v>0.0</v>
      </c>
      <c r="AI26" s="50">
        <f t="shared" si="8"/>
        <v>42780000</v>
      </c>
      <c r="AJ26" s="101">
        <v>0.0</v>
      </c>
      <c r="AK26" s="50">
        <v>9855000.0</v>
      </c>
      <c r="AL26" s="82"/>
      <c r="AM26" s="82">
        <v>1.12635E7</v>
      </c>
      <c r="AN26" s="50">
        <f t="shared" si="9"/>
        <v>21118500</v>
      </c>
      <c r="AO26" s="82" t="s">
        <v>27</v>
      </c>
      <c r="AP26" s="82">
        <v>2.53E7</v>
      </c>
      <c r="AQ26" s="190" t="s">
        <v>27</v>
      </c>
      <c r="AR26" s="190"/>
      <c r="AS26" s="50">
        <f t="shared" si="31"/>
        <v>25300000</v>
      </c>
      <c r="AT26" s="191"/>
      <c r="AU26" s="86">
        <f t="shared" ref="AU26:AW26" si="35">SUM(B26,G26,L26,Q26,V26,AA26,AF26,AK26,AP26)</f>
        <v>305188000</v>
      </c>
      <c r="AV26" s="86">
        <f t="shared" si="35"/>
        <v>94201500</v>
      </c>
      <c r="AW26" s="86">
        <f t="shared" si="35"/>
        <v>124903000</v>
      </c>
      <c r="AX26" s="86">
        <f t="shared" si="12"/>
        <v>524292500</v>
      </c>
      <c r="AY26" s="86"/>
      <c r="AZ26" s="284"/>
      <c r="BA26" s="284"/>
      <c r="BB26" s="284"/>
      <c r="BC26" s="284"/>
      <c r="BD26" s="284"/>
      <c r="BE26" s="284"/>
      <c r="BF26" s="284"/>
      <c r="BG26" s="284"/>
      <c r="BH26" s="284"/>
      <c r="BI26" s="284"/>
      <c r="BJ26" s="284"/>
      <c r="BK26" s="284"/>
    </row>
    <row r="27" ht="14.25" customHeight="1">
      <c r="A27" s="44">
        <v>46047.0</v>
      </c>
      <c r="B27" s="269">
        <v>2.174E7</v>
      </c>
      <c r="C27" s="50">
        <v>1.7135E7</v>
      </c>
      <c r="D27" s="50">
        <v>5.5236E7</v>
      </c>
      <c r="E27" s="50">
        <f t="shared" si="2"/>
        <v>94111000</v>
      </c>
      <c r="F27" s="50">
        <v>6858000.0</v>
      </c>
      <c r="G27" s="50">
        <v>0.0</v>
      </c>
      <c r="H27" s="50">
        <v>0.0</v>
      </c>
      <c r="I27" s="50">
        <v>2.9744E7</v>
      </c>
      <c r="J27" s="50">
        <f t="shared" si="3"/>
        <v>29744000</v>
      </c>
      <c r="K27" s="50"/>
      <c r="L27" s="56">
        <v>2.309E7</v>
      </c>
      <c r="M27" s="56">
        <v>0.0</v>
      </c>
      <c r="N27" s="56">
        <v>1.1655E7</v>
      </c>
      <c r="O27" s="56">
        <f t="shared" si="4"/>
        <v>34745000</v>
      </c>
      <c r="P27" s="94"/>
      <c r="Q27" s="50">
        <f>JANUARY!E33-R27-S27</f>
        <v>91104000</v>
      </c>
      <c r="R27" s="50"/>
      <c r="S27" s="50">
        <v>6.0418E7</v>
      </c>
      <c r="T27" s="50">
        <f t="shared" si="5"/>
        <v>151522000</v>
      </c>
      <c r="U27" s="50">
        <v>1.68E7</v>
      </c>
      <c r="V27" s="114">
        <v>2.02805E7</v>
      </c>
      <c r="W27" s="73">
        <v>5.4365E7</v>
      </c>
      <c r="X27" s="73"/>
      <c r="Y27" s="50">
        <f t="shared" si="6"/>
        <v>74645500</v>
      </c>
      <c r="Z27" s="73"/>
      <c r="AA27" s="73">
        <v>1.2276E7</v>
      </c>
      <c r="AB27" s="73"/>
      <c r="AC27" s="50"/>
      <c r="AD27" s="50">
        <f t="shared" si="7"/>
        <v>12276000</v>
      </c>
      <c r="AE27" s="73"/>
      <c r="AF27" s="73">
        <v>3.942038E7</v>
      </c>
      <c r="AG27" s="101">
        <v>0.0</v>
      </c>
      <c r="AH27" s="101">
        <v>0.0</v>
      </c>
      <c r="AI27" s="50">
        <f t="shared" si="8"/>
        <v>39420380</v>
      </c>
      <c r="AJ27" s="101">
        <v>0.0</v>
      </c>
      <c r="AK27" s="50"/>
      <c r="AL27" s="82"/>
      <c r="AM27" s="82"/>
      <c r="AN27" s="50">
        <f t="shared" si="9"/>
        <v>0</v>
      </c>
      <c r="AO27" s="82">
        <v>0.0</v>
      </c>
      <c r="AP27" s="82">
        <v>6.2668E7</v>
      </c>
      <c r="AQ27" s="190">
        <v>0.0</v>
      </c>
      <c r="AR27" s="190">
        <v>0.0</v>
      </c>
      <c r="AS27" s="50">
        <f t="shared" si="31"/>
        <v>62668000</v>
      </c>
      <c r="AT27" s="191"/>
      <c r="AU27" s="86">
        <f t="shared" ref="AU27:AW27" si="36">SUM(B27,G27,L27,Q27,V27,AA27,AF27,AK27,AP27)</f>
        <v>270578880</v>
      </c>
      <c r="AV27" s="86">
        <f t="shared" si="36"/>
        <v>71500000</v>
      </c>
      <c r="AW27" s="86">
        <f t="shared" si="36"/>
        <v>157053000</v>
      </c>
      <c r="AX27" s="86">
        <f t="shared" si="12"/>
        <v>499131880</v>
      </c>
      <c r="AY27" s="86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</row>
    <row r="28" ht="14.25" customHeight="1">
      <c r="A28" s="44">
        <v>46048.0</v>
      </c>
      <c r="B28" s="50">
        <v>3500000.0</v>
      </c>
      <c r="C28" s="50">
        <v>7700000.0</v>
      </c>
      <c r="D28" s="50">
        <v>2.5075E7</v>
      </c>
      <c r="E28" s="50">
        <f t="shared" si="2"/>
        <v>36275000</v>
      </c>
      <c r="F28" s="50">
        <v>0.0</v>
      </c>
      <c r="G28" s="50">
        <v>6100000.0</v>
      </c>
      <c r="H28" s="50">
        <v>0.0</v>
      </c>
      <c r="I28" s="50">
        <v>8520000.0</v>
      </c>
      <c r="J28" s="50">
        <f t="shared" si="3"/>
        <v>14620000</v>
      </c>
      <c r="K28" s="50"/>
      <c r="L28" s="56">
        <v>1.476E7</v>
      </c>
      <c r="M28" s="56"/>
      <c r="N28" s="56">
        <v>2.7031E7</v>
      </c>
      <c r="O28" s="56">
        <f t="shared" si="4"/>
        <v>41791000</v>
      </c>
      <c r="P28" s="94"/>
      <c r="Q28" s="50">
        <f>JANUARY!E34-R28-S28</f>
        <v>25296500</v>
      </c>
      <c r="R28" s="199"/>
      <c r="S28" s="199">
        <v>1.32E7</v>
      </c>
      <c r="T28" s="50">
        <f t="shared" si="5"/>
        <v>38496500</v>
      </c>
      <c r="U28" s="199"/>
      <c r="V28" s="201">
        <v>6480000.0</v>
      </c>
      <c r="W28" s="73">
        <v>1.392E7</v>
      </c>
      <c r="X28" s="73">
        <v>1.8216E7</v>
      </c>
      <c r="Y28" s="50">
        <f t="shared" si="6"/>
        <v>38616000</v>
      </c>
      <c r="Z28" s="98"/>
      <c r="AA28" s="73">
        <v>1.2609E7</v>
      </c>
      <c r="AB28" s="50"/>
      <c r="AC28" s="50"/>
      <c r="AD28" s="50">
        <f t="shared" si="7"/>
        <v>12609000</v>
      </c>
      <c r="AE28" s="73"/>
      <c r="AF28" s="73">
        <f>+JANUARY!H34-AG28-AH28-AJ28</f>
        <v>18524500</v>
      </c>
      <c r="AG28" s="50">
        <v>0.0</v>
      </c>
      <c r="AH28" s="50">
        <v>0.0</v>
      </c>
      <c r="AI28" s="50">
        <f t="shared" si="8"/>
        <v>18524500</v>
      </c>
      <c r="AJ28" s="50">
        <v>0.0</v>
      </c>
      <c r="AK28" s="50"/>
      <c r="AL28" s="82"/>
      <c r="AM28" s="82">
        <v>2.5165E7</v>
      </c>
      <c r="AN28" s="50">
        <f t="shared" si="9"/>
        <v>25165000</v>
      </c>
      <c r="AO28" s="82">
        <v>0.0</v>
      </c>
      <c r="AP28" s="82">
        <v>3.32525E7</v>
      </c>
      <c r="AQ28" s="190">
        <v>0.0</v>
      </c>
      <c r="AR28" s="190">
        <v>0.0</v>
      </c>
      <c r="AS28" s="50">
        <f t="shared" si="31"/>
        <v>33252500</v>
      </c>
      <c r="AT28" s="191"/>
      <c r="AU28" s="86">
        <f t="shared" ref="AU28:AW28" si="37">SUM(B28,G28,L28,Q28,V28,AA28,AF28,AK28,AP28)</f>
        <v>120522500</v>
      </c>
      <c r="AV28" s="86">
        <f t="shared" si="37"/>
        <v>21620000</v>
      </c>
      <c r="AW28" s="86">
        <f t="shared" si="37"/>
        <v>117207000</v>
      </c>
      <c r="AX28" s="86">
        <f t="shared" si="12"/>
        <v>259349500</v>
      </c>
      <c r="AY28" s="86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</row>
    <row r="29" ht="14.25" customHeight="1">
      <c r="A29" s="44">
        <v>46049.0</v>
      </c>
      <c r="B29" s="50">
        <v>1.722E7</v>
      </c>
      <c r="C29" s="50">
        <v>9650000.0</v>
      </c>
      <c r="D29" s="50"/>
      <c r="E29" s="50">
        <f t="shared" si="2"/>
        <v>26870000</v>
      </c>
      <c r="F29" s="50">
        <f>9650000+7590000 </f>
        <v>17240000</v>
      </c>
      <c r="G29" s="64">
        <v>3.4966E7</v>
      </c>
      <c r="H29" s="50"/>
      <c r="I29" s="50"/>
      <c r="J29" s="50">
        <f t="shared" si="3"/>
        <v>34966000</v>
      </c>
      <c r="K29" s="50"/>
      <c r="L29" s="56">
        <v>5138000.0</v>
      </c>
      <c r="M29" s="56">
        <v>2600000.0</v>
      </c>
      <c r="N29" s="56">
        <v>0.0</v>
      </c>
      <c r="O29" s="56">
        <f t="shared" si="4"/>
        <v>7738000</v>
      </c>
      <c r="P29" s="94"/>
      <c r="Q29" s="50">
        <f>JANUARY!E35-R29-S29</f>
        <v>40925000</v>
      </c>
      <c r="R29" s="114"/>
      <c r="S29" s="114">
        <v>3.8956E7</v>
      </c>
      <c r="T29" s="50">
        <f t="shared" si="5"/>
        <v>79881000</v>
      </c>
      <c r="U29" s="114"/>
      <c r="V29" s="114">
        <v>6030000.0</v>
      </c>
      <c r="W29" s="73">
        <v>1.0728E7</v>
      </c>
      <c r="X29" s="73"/>
      <c r="Y29" s="50">
        <f t="shared" si="6"/>
        <v>16758000</v>
      </c>
      <c r="Z29" s="73"/>
      <c r="AA29" s="73">
        <v>9360000.0</v>
      </c>
      <c r="AB29" s="50"/>
      <c r="AC29" s="50"/>
      <c r="AD29" s="50">
        <f t="shared" si="7"/>
        <v>9360000</v>
      </c>
      <c r="AE29" s="73"/>
      <c r="AF29" s="73">
        <f>+JANUARY!H35-AG29-AH29-AJ29</f>
        <v>18260000</v>
      </c>
      <c r="AG29" s="50">
        <v>8290000.0</v>
      </c>
      <c r="AH29" s="50">
        <v>4290000.0</v>
      </c>
      <c r="AI29" s="50">
        <f t="shared" si="8"/>
        <v>30840000</v>
      </c>
      <c r="AJ29" s="50">
        <v>0.0</v>
      </c>
      <c r="AK29" s="50"/>
      <c r="AL29" s="103">
        <v>7500000.0</v>
      </c>
      <c r="AM29" s="103">
        <v>7175000.0</v>
      </c>
      <c r="AN29" s="50">
        <f t="shared" si="9"/>
        <v>14675000</v>
      </c>
      <c r="AO29" s="103"/>
      <c r="AP29" s="103" t="s">
        <v>27</v>
      </c>
      <c r="AQ29" s="190" t="s">
        <v>27</v>
      </c>
      <c r="AR29" s="190">
        <v>2.9744E7</v>
      </c>
      <c r="AS29" s="50">
        <f t="shared" si="31"/>
        <v>29744000</v>
      </c>
      <c r="AT29" s="191"/>
      <c r="AU29" s="86">
        <f t="shared" ref="AU29:AW29" si="38">SUM(B29,G29,L29,Q29,V29,AA29,AF29,AK29,AP29)</f>
        <v>131899000</v>
      </c>
      <c r="AV29" s="86">
        <f t="shared" si="38"/>
        <v>38768000</v>
      </c>
      <c r="AW29" s="86">
        <f t="shared" si="38"/>
        <v>80165000</v>
      </c>
      <c r="AX29" s="86">
        <f t="shared" si="12"/>
        <v>250832000</v>
      </c>
      <c r="AY29" s="86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</row>
    <row r="30" ht="14.25" customHeight="1">
      <c r="A30" s="44">
        <v>46050.0</v>
      </c>
      <c r="B30" s="256">
        <v>5400000.0</v>
      </c>
      <c r="C30" s="50">
        <v>1.0155E7</v>
      </c>
      <c r="D30" s="50">
        <v>3.5675E7</v>
      </c>
      <c r="E30" s="50">
        <f t="shared" si="2"/>
        <v>51230000</v>
      </c>
      <c r="F30" s="50"/>
      <c r="G30" s="306">
        <v>3.4966E7</v>
      </c>
      <c r="H30" s="50"/>
      <c r="I30" s="50"/>
      <c r="J30" s="50">
        <f t="shared" si="3"/>
        <v>34966000</v>
      </c>
      <c r="K30" s="50"/>
      <c r="L30" s="56">
        <v>4.035E7</v>
      </c>
      <c r="M30" s="94">
        <v>2500000.0</v>
      </c>
      <c r="N30" s="94">
        <v>6.6337E7</v>
      </c>
      <c r="O30" s="56">
        <f t="shared" si="4"/>
        <v>109187000</v>
      </c>
      <c r="P30" s="94"/>
      <c r="Q30" s="50">
        <f>JANUARY!E36-R30-S30</f>
        <v>11720000</v>
      </c>
      <c r="R30" s="50"/>
      <c r="S30" s="50">
        <v>7050000.0</v>
      </c>
      <c r="T30" s="50">
        <f t="shared" si="5"/>
        <v>18770000</v>
      </c>
      <c r="U30" s="50"/>
      <c r="V30" s="114"/>
      <c r="W30" s="73">
        <v>1.1E7</v>
      </c>
      <c r="X30" s="73">
        <v>1.83035E7</v>
      </c>
      <c r="Y30" s="50">
        <f t="shared" si="6"/>
        <v>29303500</v>
      </c>
      <c r="Z30" s="73"/>
      <c r="AA30" s="73">
        <v>1.1295E7</v>
      </c>
      <c r="AB30" s="50">
        <v>3600000.0</v>
      </c>
      <c r="AC30" s="50"/>
      <c r="AD30" s="50">
        <f t="shared" si="7"/>
        <v>14895000</v>
      </c>
      <c r="AE30" s="73"/>
      <c r="AF30" s="73">
        <f>+JANUARY!H36-AG30-AH30-AJ30</f>
        <v>7920000</v>
      </c>
      <c r="AG30" s="101">
        <v>5285000.0</v>
      </c>
      <c r="AH30" s="101">
        <v>7173000.0</v>
      </c>
      <c r="AI30" s="50">
        <f t="shared" si="8"/>
        <v>20378000</v>
      </c>
      <c r="AJ30" s="101">
        <v>0.0</v>
      </c>
      <c r="AK30" s="50">
        <v>0.0</v>
      </c>
      <c r="AL30" s="103">
        <v>0.0</v>
      </c>
      <c r="AM30" s="103">
        <v>2.228E7</v>
      </c>
      <c r="AN30" s="50">
        <f t="shared" si="9"/>
        <v>22280000</v>
      </c>
      <c r="AO30" s="103"/>
      <c r="AP30" s="103">
        <v>6100000.0</v>
      </c>
      <c r="AQ30" s="190"/>
      <c r="AR30" s="190">
        <v>8200000.0</v>
      </c>
      <c r="AS30" s="50">
        <f t="shared" si="31"/>
        <v>14300000</v>
      </c>
      <c r="AT30" s="191"/>
      <c r="AU30" s="86">
        <f t="shared" ref="AU30:AW30" si="39">SUM(B30,G30,L30,Q30,V30,AA30,AF30,AK30,AP30)</f>
        <v>117751000</v>
      </c>
      <c r="AV30" s="86">
        <f t="shared" si="39"/>
        <v>32540000</v>
      </c>
      <c r="AW30" s="86">
        <f t="shared" si="39"/>
        <v>165018500</v>
      </c>
      <c r="AX30" s="86">
        <f t="shared" si="12"/>
        <v>315309500</v>
      </c>
      <c r="AY30" s="86"/>
      <c r="AZ30" s="284"/>
      <c r="BA30" s="284"/>
      <c r="BB30" s="284"/>
      <c r="BC30" s="284"/>
      <c r="BD30" s="284"/>
      <c r="BE30" s="284"/>
      <c r="BF30" s="284"/>
      <c r="BG30" s="284"/>
      <c r="BH30" s="284"/>
      <c r="BI30" s="284"/>
      <c r="BJ30" s="284"/>
      <c r="BK30" s="284"/>
    </row>
    <row r="31" ht="14.25" customHeight="1">
      <c r="A31" s="44">
        <v>46051.0</v>
      </c>
      <c r="B31" s="50">
        <v>2.66565E7</v>
      </c>
      <c r="C31" s="50"/>
      <c r="D31" s="50"/>
      <c r="E31" s="50">
        <f t="shared" si="2"/>
        <v>26656500</v>
      </c>
      <c r="F31" s="50"/>
      <c r="G31" s="50">
        <v>2.36885E7</v>
      </c>
      <c r="H31" s="50"/>
      <c r="I31" s="50">
        <v>1.7544E7</v>
      </c>
      <c r="J31" s="50">
        <f t="shared" si="3"/>
        <v>41232500</v>
      </c>
      <c r="K31" s="50"/>
      <c r="L31" s="56">
        <v>9620000.0</v>
      </c>
      <c r="M31" s="94"/>
      <c r="N31" s="94">
        <v>6480000.0</v>
      </c>
      <c r="O31" s="56">
        <f t="shared" si="4"/>
        <v>16100000</v>
      </c>
      <c r="P31" s="94"/>
      <c r="Q31" s="50">
        <f>JANUARY!E37-R31-S31</f>
        <v>21695000</v>
      </c>
      <c r="R31" s="50"/>
      <c r="S31" s="50">
        <v>3750000.0</v>
      </c>
      <c r="T31" s="50">
        <f t="shared" si="5"/>
        <v>25445000</v>
      </c>
      <c r="U31" s="50"/>
      <c r="V31" s="50">
        <v>1.224E7</v>
      </c>
      <c r="W31" s="50"/>
      <c r="X31" s="164">
        <v>2.0782E7</v>
      </c>
      <c r="Y31" s="50">
        <f t="shared" si="6"/>
        <v>33022000</v>
      </c>
      <c r="Z31" s="164"/>
      <c r="AA31" s="238">
        <v>5467500.0</v>
      </c>
      <c r="AB31" s="73"/>
      <c r="AC31" s="73"/>
      <c r="AD31" s="50">
        <f t="shared" si="7"/>
        <v>5467500</v>
      </c>
      <c r="AE31" s="73"/>
      <c r="AF31" s="73">
        <f>+JANUARY!H37-AG31-AH31-AJ31</f>
        <v>32945000</v>
      </c>
      <c r="AG31" s="50">
        <v>0.0</v>
      </c>
      <c r="AH31" s="50">
        <v>6750000.0</v>
      </c>
      <c r="AI31" s="50">
        <f t="shared" si="8"/>
        <v>48495000</v>
      </c>
      <c r="AJ31" s="50">
        <v>8800000.0</v>
      </c>
      <c r="AK31" s="50"/>
      <c r="AL31" s="103"/>
      <c r="AM31" s="103"/>
      <c r="AN31" s="50">
        <f t="shared" si="9"/>
        <v>0</v>
      </c>
      <c r="AO31" s="103"/>
      <c r="AP31" s="103">
        <v>1.0665E7</v>
      </c>
      <c r="AQ31" s="191"/>
      <c r="AR31" s="190">
        <v>1.53E7</v>
      </c>
      <c r="AS31" s="50">
        <f t="shared" si="31"/>
        <v>25965000</v>
      </c>
      <c r="AT31" s="191"/>
      <c r="AU31" s="86">
        <f t="shared" ref="AU31:AW31" si="40">SUM(B31,G31,L31,Q31,V31,AA31,AF31,AK31,AP31)</f>
        <v>142977500</v>
      </c>
      <c r="AV31" s="86">
        <f t="shared" si="40"/>
        <v>0</v>
      </c>
      <c r="AW31" s="86">
        <f t="shared" si="40"/>
        <v>70606000</v>
      </c>
      <c r="AX31" s="86">
        <f t="shared" si="12"/>
        <v>222383500</v>
      </c>
      <c r="AY31" s="86"/>
      <c r="AZ31" s="284"/>
      <c r="BA31" s="284"/>
      <c r="BB31" s="284"/>
      <c r="BC31" s="284"/>
      <c r="BD31" s="284"/>
      <c r="BE31" s="284"/>
      <c r="BF31" s="284"/>
      <c r="BG31" s="284"/>
      <c r="BH31" s="284"/>
      <c r="BI31" s="284"/>
      <c r="BJ31" s="284"/>
      <c r="BK31" s="284"/>
    </row>
    <row r="32" ht="14.25" customHeight="1">
      <c r="A32" s="44">
        <v>46052.0</v>
      </c>
      <c r="B32" s="50">
        <v>5.1128E7</v>
      </c>
      <c r="C32" s="50">
        <v>3.969E7</v>
      </c>
      <c r="D32" s="50">
        <v>1.2411E7</v>
      </c>
      <c r="E32" s="50">
        <f t="shared" si="2"/>
        <v>103229000</v>
      </c>
      <c r="F32" s="50">
        <v>1.2411E7</v>
      </c>
      <c r="G32" s="50">
        <v>3.221025E7</v>
      </c>
      <c r="H32" s="50">
        <v>1.95E7</v>
      </c>
      <c r="I32" s="50"/>
      <c r="J32" s="50">
        <f t="shared" si="3"/>
        <v>51710250</v>
      </c>
      <c r="K32" s="50"/>
      <c r="L32" s="56">
        <v>5.3295E7</v>
      </c>
      <c r="M32" s="56"/>
      <c r="N32" s="56">
        <v>6.8796E7</v>
      </c>
      <c r="O32" s="56">
        <f t="shared" si="4"/>
        <v>122091000</v>
      </c>
      <c r="P32" s="94"/>
      <c r="Q32" s="50">
        <f>JANUARY!E38-R32-S32</f>
        <v>40695000</v>
      </c>
      <c r="R32" s="50">
        <v>6800000.0</v>
      </c>
      <c r="S32" s="50">
        <v>5.149025E7</v>
      </c>
      <c r="T32" s="50">
        <f t="shared" si="5"/>
        <v>98985250</v>
      </c>
      <c r="U32" s="50"/>
      <c r="V32" s="50">
        <v>1.13625E7</v>
      </c>
      <c r="W32" s="73">
        <v>3.81925E7</v>
      </c>
      <c r="X32" s="73"/>
      <c r="Y32" s="50">
        <f t="shared" si="6"/>
        <v>49555000</v>
      </c>
      <c r="Z32" s="73"/>
      <c r="AA32" s="73">
        <v>5900000.0</v>
      </c>
      <c r="AB32" s="73"/>
      <c r="AC32" s="73"/>
      <c r="AD32" s="50">
        <f t="shared" si="7"/>
        <v>5900000</v>
      </c>
      <c r="AE32" s="73"/>
      <c r="AF32" s="73">
        <f>+JANUARY!H38-AG32-AH32-AJ32</f>
        <v>5400000</v>
      </c>
      <c r="AG32" s="50">
        <v>0.0</v>
      </c>
      <c r="AH32" s="50">
        <v>0.0</v>
      </c>
      <c r="AI32" s="50">
        <f t="shared" si="8"/>
        <v>5400000</v>
      </c>
      <c r="AJ32" s="50">
        <v>0.0</v>
      </c>
      <c r="AK32" s="50">
        <v>1.4004E7</v>
      </c>
      <c r="AL32" s="82">
        <v>3650000.0</v>
      </c>
      <c r="AM32" s="82">
        <v>0.0</v>
      </c>
      <c r="AN32" s="50">
        <f t="shared" si="9"/>
        <v>17654000</v>
      </c>
      <c r="AO32" s="82"/>
      <c r="AP32" s="82">
        <v>2.16765E7</v>
      </c>
      <c r="AQ32" s="191"/>
      <c r="AR32" s="190">
        <v>5250000.0</v>
      </c>
      <c r="AS32" s="50">
        <f t="shared" si="31"/>
        <v>26926500</v>
      </c>
      <c r="AT32" s="191"/>
      <c r="AU32" s="86">
        <f t="shared" ref="AU32:AW32" si="41">SUM(B32,G32,L32,Q32,V32,AA32,AF32,AK32,AP32)</f>
        <v>235671250</v>
      </c>
      <c r="AV32" s="86">
        <f t="shared" si="41"/>
        <v>107832500</v>
      </c>
      <c r="AW32" s="86">
        <f t="shared" si="41"/>
        <v>137947250</v>
      </c>
      <c r="AX32" s="86">
        <f t="shared" si="12"/>
        <v>481451000</v>
      </c>
      <c r="AY32" s="86"/>
      <c r="AZ32" s="284"/>
      <c r="BA32" s="284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</row>
    <row r="33" ht="14.25" customHeight="1">
      <c r="A33" s="44">
        <v>46053.0</v>
      </c>
      <c r="B33" s="50">
        <v>7.5206E7</v>
      </c>
      <c r="C33" s="50">
        <v>1.288E7</v>
      </c>
      <c r="D33" s="50">
        <v>3.294E7</v>
      </c>
      <c r="E33" s="50">
        <f t="shared" si="2"/>
        <v>121026000</v>
      </c>
      <c r="F33" s="50"/>
      <c r="G33" s="50"/>
      <c r="H33" s="50"/>
      <c r="I33" s="50"/>
      <c r="J33" s="50">
        <f t="shared" si="3"/>
        <v>0</v>
      </c>
      <c r="K33" s="50"/>
      <c r="L33" s="56">
        <v>4.345E7</v>
      </c>
      <c r="M33" s="94">
        <v>1.0795E7</v>
      </c>
      <c r="N33" s="94">
        <v>8280000.0</v>
      </c>
      <c r="O33" s="56">
        <f t="shared" si="4"/>
        <v>62525000</v>
      </c>
      <c r="P33" s="94"/>
      <c r="Q33" s="50">
        <f>JANUARY!E39-R33-S33</f>
        <v>39190000</v>
      </c>
      <c r="R33" s="292">
        <v>2.016E7</v>
      </c>
      <c r="S33" s="292">
        <v>3.26125E7</v>
      </c>
      <c r="T33" s="50">
        <f t="shared" si="5"/>
        <v>91962500</v>
      </c>
      <c r="U33" s="50"/>
      <c r="V33" s="50"/>
      <c r="W33" s="73">
        <v>4500000.0</v>
      </c>
      <c r="X33" s="73">
        <v>2.8734E7</v>
      </c>
      <c r="Y33" s="50">
        <f t="shared" si="6"/>
        <v>33234000</v>
      </c>
      <c r="Z33" s="73"/>
      <c r="AA33" s="73">
        <v>3.848E7</v>
      </c>
      <c r="AB33" s="73"/>
      <c r="AC33" s="73"/>
      <c r="AD33" s="50">
        <f t="shared" si="7"/>
        <v>38480000</v>
      </c>
      <c r="AE33" s="73"/>
      <c r="AF33" s="73">
        <f>+JANUARY!H39-AG33-AH33-AJ33</f>
        <v>25966000</v>
      </c>
      <c r="AG33" s="50">
        <v>4410000.0</v>
      </c>
      <c r="AH33" s="50">
        <v>0.0</v>
      </c>
      <c r="AI33" s="50">
        <f>sum(AF33:AH33)</f>
        <v>30376000</v>
      </c>
      <c r="AJ33" s="50">
        <v>0.0</v>
      </c>
      <c r="AK33" s="50">
        <v>2.06E7</v>
      </c>
      <c r="AL33" s="82"/>
      <c r="AM33" s="82">
        <v>4.554E7</v>
      </c>
      <c r="AN33" s="50">
        <f t="shared" si="9"/>
        <v>66140000</v>
      </c>
      <c r="AO33" s="82"/>
      <c r="AP33" s="82">
        <v>8220000.0</v>
      </c>
      <c r="AQ33" s="190"/>
      <c r="AR33" s="190">
        <v>7500000.0</v>
      </c>
      <c r="AS33" s="50">
        <f t="shared" si="31"/>
        <v>15720000</v>
      </c>
      <c r="AT33" s="191"/>
      <c r="AU33" s="86">
        <f t="shared" ref="AU33:AW33" si="42">SUM(B33,G33,L33,Q33,V33,AA33,AF33,AK33,AP33)</f>
        <v>251112000</v>
      </c>
      <c r="AV33" s="86">
        <f t="shared" si="42"/>
        <v>52745000</v>
      </c>
      <c r="AW33" s="86">
        <f t="shared" si="42"/>
        <v>155606500</v>
      </c>
      <c r="AX33" s="86">
        <f t="shared" si="12"/>
        <v>459463500</v>
      </c>
      <c r="AY33" s="86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</row>
    <row r="34" ht="14.25" customHeight="1">
      <c r="A34" s="205" t="s">
        <v>31</v>
      </c>
      <c r="B34" s="206">
        <f t="shared" ref="B34:AY34" si="43">SUM(B3:B33)</f>
        <v>971673550</v>
      </c>
      <c r="C34" s="206">
        <f t="shared" si="43"/>
        <v>494512000</v>
      </c>
      <c r="D34" s="206">
        <f t="shared" si="43"/>
        <v>542871250</v>
      </c>
      <c r="E34" s="206">
        <f t="shared" si="43"/>
        <v>2009056800</v>
      </c>
      <c r="F34" s="206">
        <f t="shared" si="43"/>
        <v>60334000</v>
      </c>
      <c r="G34" s="206">
        <f t="shared" si="43"/>
        <v>1066849050</v>
      </c>
      <c r="H34" s="206">
        <f t="shared" si="43"/>
        <v>75500000</v>
      </c>
      <c r="I34" s="206">
        <f t="shared" si="43"/>
        <v>162473200</v>
      </c>
      <c r="J34" s="206">
        <f t="shared" si="43"/>
        <v>1304822250</v>
      </c>
      <c r="K34" s="206">
        <f t="shared" si="43"/>
        <v>0</v>
      </c>
      <c r="L34" s="206">
        <f t="shared" si="43"/>
        <v>906294000</v>
      </c>
      <c r="M34" s="206">
        <f t="shared" si="43"/>
        <v>175473000</v>
      </c>
      <c r="N34" s="206">
        <f t="shared" si="43"/>
        <v>799232250</v>
      </c>
      <c r="O34" s="206">
        <f t="shared" si="43"/>
        <v>1880999250</v>
      </c>
      <c r="P34" s="206">
        <f t="shared" si="43"/>
        <v>14275000</v>
      </c>
      <c r="Q34" s="206">
        <f t="shared" si="43"/>
        <v>1751308300</v>
      </c>
      <c r="R34" s="206">
        <f t="shared" si="43"/>
        <v>177542500</v>
      </c>
      <c r="S34" s="206">
        <f t="shared" si="43"/>
        <v>576217250</v>
      </c>
      <c r="T34" s="206">
        <f t="shared" si="43"/>
        <v>2505068050</v>
      </c>
      <c r="U34" s="206">
        <f t="shared" si="43"/>
        <v>16800000</v>
      </c>
      <c r="V34" s="206">
        <f t="shared" si="43"/>
        <v>952659750</v>
      </c>
      <c r="W34" s="206">
        <f t="shared" si="43"/>
        <v>369197250</v>
      </c>
      <c r="X34" s="206">
        <f t="shared" si="43"/>
        <v>257241500</v>
      </c>
      <c r="Y34" s="206">
        <f t="shared" si="43"/>
        <v>1579098500</v>
      </c>
      <c r="Z34" s="206">
        <f t="shared" si="43"/>
        <v>0</v>
      </c>
      <c r="AA34" s="206">
        <f t="shared" si="43"/>
        <v>386178000</v>
      </c>
      <c r="AB34" s="206">
        <f t="shared" si="43"/>
        <v>80262500</v>
      </c>
      <c r="AC34" s="206">
        <f t="shared" si="43"/>
        <v>48630000</v>
      </c>
      <c r="AD34" s="206">
        <f t="shared" si="43"/>
        <v>515070500</v>
      </c>
      <c r="AE34" s="206">
        <f t="shared" si="43"/>
        <v>0</v>
      </c>
      <c r="AF34" s="206">
        <f t="shared" si="43"/>
        <v>763284630</v>
      </c>
      <c r="AG34" s="206">
        <f t="shared" si="43"/>
        <v>147477500</v>
      </c>
      <c r="AH34" s="206">
        <f t="shared" si="43"/>
        <v>195714000</v>
      </c>
      <c r="AI34" s="206">
        <f t="shared" si="43"/>
        <v>1126706130</v>
      </c>
      <c r="AJ34" s="206">
        <f t="shared" si="43"/>
        <v>20230000</v>
      </c>
      <c r="AK34" s="206">
        <f t="shared" si="43"/>
        <v>399865500</v>
      </c>
      <c r="AL34" s="206">
        <f t="shared" si="43"/>
        <v>25860000</v>
      </c>
      <c r="AM34" s="206">
        <f t="shared" si="43"/>
        <v>310257500</v>
      </c>
      <c r="AN34" s="206">
        <f t="shared" si="43"/>
        <v>735983000</v>
      </c>
      <c r="AO34" s="206">
        <f t="shared" si="43"/>
        <v>0</v>
      </c>
      <c r="AP34" s="206">
        <f t="shared" si="43"/>
        <v>779185300</v>
      </c>
      <c r="AQ34" s="206">
        <f t="shared" si="43"/>
        <v>12484800</v>
      </c>
      <c r="AR34" s="206">
        <f t="shared" si="43"/>
        <v>164681250</v>
      </c>
      <c r="AS34" s="206">
        <f t="shared" si="43"/>
        <v>956351350</v>
      </c>
      <c r="AT34" s="206">
        <f t="shared" si="43"/>
        <v>0</v>
      </c>
      <c r="AU34" s="210">
        <f t="shared" si="43"/>
        <v>7977298080</v>
      </c>
      <c r="AV34" s="210">
        <f t="shared" si="43"/>
        <v>1558309550</v>
      </c>
      <c r="AW34" s="210">
        <f t="shared" si="43"/>
        <v>3057318200</v>
      </c>
      <c r="AX34" s="210">
        <f t="shared" si="43"/>
        <v>12613155830</v>
      </c>
      <c r="AY34" s="210">
        <f t="shared" si="43"/>
        <v>0</v>
      </c>
      <c r="AZ34" s="284"/>
      <c r="BA34" s="295">
        <f>AV35+AW35</f>
        <v>0.3659375823</v>
      </c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</row>
    <row r="35" ht="14.25" customHeight="1">
      <c r="A35" s="211" t="s">
        <v>40</v>
      </c>
      <c r="B35" s="212">
        <f>B34/E34</f>
        <v>0.4836466296</v>
      </c>
      <c r="C35" s="212">
        <f>C34/E34</f>
        <v>0.2461413734</v>
      </c>
      <c r="D35" s="212">
        <f>D34/E34</f>
        <v>0.270211997</v>
      </c>
      <c r="E35" s="212"/>
      <c r="F35" s="212">
        <f>F34/E34</f>
        <v>0.03003100759</v>
      </c>
      <c r="G35" s="212">
        <f>G34/J34</f>
        <v>0.8176202161</v>
      </c>
      <c r="H35" s="212">
        <f>H34/J34</f>
        <v>0.05786228737</v>
      </c>
      <c r="I35" s="212">
        <f>I34/J34</f>
        <v>0.1245174965</v>
      </c>
      <c r="J35" s="212"/>
      <c r="K35" s="212">
        <f>K34/J34</f>
        <v>0</v>
      </c>
      <c r="L35" s="212">
        <f>L34/O34</f>
        <v>0.4818151841</v>
      </c>
      <c r="M35" s="212">
        <f>M34/O34</f>
        <v>0.09328711854</v>
      </c>
      <c r="N35" s="212">
        <f>N34/O34</f>
        <v>0.4248976973</v>
      </c>
      <c r="O35" s="212"/>
      <c r="P35" s="212">
        <f>P34/O34</f>
        <v>0.007589051404</v>
      </c>
      <c r="Q35" s="212">
        <f>Q34/T34</f>
        <v>0.6991060782</v>
      </c>
      <c r="R35" s="212">
        <f>R34/T34</f>
        <v>0.07087332418</v>
      </c>
      <c r="S35" s="212">
        <f>S34/T34</f>
        <v>0.2300205976</v>
      </c>
      <c r="T35" s="212"/>
      <c r="U35" s="212">
        <f>U34/T34</f>
        <v>0.006706404642</v>
      </c>
      <c r="V35" s="212">
        <f>V34/Y34</f>
        <v>0.6032934298</v>
      </c>
      <c r="W35" s="212">
        <f>W34/Y34</f>
        <v>0.2338025462</v>
      </c>
      <c r="X35" s="212">
        <f>X34/Y34</f>
        <v>0.162904024</v>
      </c>
      <c r="Y35" s="212"/>
      <c r="Z35" s="212">
        <f>Z34/Y34</f>
        <v>0</v>
      </c>
      <c r="AA35" s="212">
        <f>AA34/AD34</f>
        <v>0.7497575575</v>
      </c>
      <c r="AB35" s="212">
        <f>AB34/AD34</f>
        <v>0.1558281827</v>
      </c>
      <c r="AC35" s="212">
        <f>AC34/AD34</f>
        <v>0.0944142598</v>
      </c>
      <c r="AD35" s="212"/>
      <c r="AE35" s="212">
        <f>AE34/AD34</f>
        <v>0</v>
      </c>
      <c r="AF35" s="212">
        <f>AF34/AI34</f>
        <v>0.6774478364</v>
      </c>
      <c r="AG35" s="212">
        <f>AG34/AI34</f>
        <v>0.1308926046</v>
      </c>
      <c r="AH35" s="212">
        <f>AH34/AI34</f>
        <v>0.1737045666</v>
      </c>
      <c r="AI35" s="212"/>
      <c r="AJ35" s="212">
        <f>AJ34/AI34</f>
        <v>0.0179549924</v>
      </c>
      <c r="AK35" s="212">
        <f>AK34/AN34</f>
        <v>0.5433080655</v>
      </c>
      <c r="AL35" s="212">
        <f>AL34/AN34</f>
        <v>0.03513668115</v>
      </c>
      <c r="AM35" s="212">
        <f>AM34/AN34</f>
        <v>0.4215552533</v>
      </c>
      <c r="AN35" s="212"/>
      <c r="AO35" s="212">
        <f>AO34/AN34</f>
        <v>0</v>
      </c>
      <c r="AP35" s="212">
        <f>AP34/AS34</f>
        <v>0.814747948</v>
      </c>
      <c r="AQ35" s="212">
        <f>AQ34/AS34</f>
        <v>0.01305461638</v>
      </c>
      <c r="AR35" s="212">
        <f>AR34/AS34</f>
        <v>0.1721974356</v>
      </c>
      <c r="AS35" s="212"/>
      <c r="AT35" s="212">
        <f>AT34/AS34</f>
        <v>0</v>
      </c>
      <c r="AU35" s="218">
        <f>AU34/AX34</f>
        <v>0.6324585367</v>
      </c>
      <c r="AV35" s="218">
        <f>AV34/AX34</f>
        <v>0.1235463647</v>
      </c>
      <c r="AW35" s="218">
        <f>AW34/AX34</f>
        <v>0.2423912176</v>
      </c>
      <c r="AX35" s="218"/>
      <c r="AY35" s="218">
        <f>AY34/AX34</f>
        <v>0</v>
      </c>
      <c r="AZ35" s="295"/>
      <c r="BA35" s="295"/>
      <c r="BB35" s="295"/>
      <c r="BC35" s="295"/>
      <c r="BD35" s="295"/>
      <c r="BE35" s="295"/>
      <c r="BF35" s="295"/>
      <c r="BG35" s="295"/>
      <c r="BH35" s="295"/>
      <c r="BI35" s="295"/>
      <c r="BJ35" s="295"/>
      <c r="BK35" s="295"/>
    </row>
    <row r="36" ht="12.75" customHeight="1">
      <c r="A36" s="219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4"/>
      <c r="AR36" s="224"/>
      <c r="AS36" s="224"/>
      <c r="AT36" s="224"/>
      <c r="AU36" s="224">
        <f t="shared" ref="AU36:AX36" si="44">sum(AU20:AU26)</f>
        <v>1418942000</v>
      </c>
      <c r="AV36" s="224">
        <f t="shared" si="44"/>
        <v>287599000</v>
      </c>
      <c r="AW36" s="224">
        <f t="shared" si="44"/>
        <v>559745950</v>
      </c>
      <c r="AX36" s="224">
        <f t="shared" si="44"/>
        <v>2266286950</v>
      </c>
      <c r="AY36" s="224"/>
      <c r="AZ36" s="284"/>
      <c r="BA36" s="284"/>
      <c r="BB36" s="284"/>
      <c r="BC36" s="284"/>
      <c r="BD36" s="284"/>
      <c r="BE36" s="284"/>
      <c r="BF36" s="284"/>
      <c r="BG36" s="284"/>
      <c r="BH36" s="284"/>
      <c r="BI36" s="284"/>
      <c r="BJ36" s="284"/>
      <c r="BK36" s="284"/>
    </row>
    <row r="37" ht="14.25" customHeight="1">
      <c r="A37" s="219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4"/>
      <c r="AR37" s="224"/>
      <c r="AS37" s="224"/>
      <c r="AT37" s="224"/>
      <c r="AU37" s="226">
        <f t="shared" ref="AU37:AX37" si="45">AU36/$AX$36</f>
        <v>0.6261087105</v>
      </c>
      <c r="AV37" s="226">
        <f t="shared" si="45"/>
        <v>0.1269031708</v>
      </c>
      <c r="AW37" s="226">
        <f t="shared" si="45"/>
        <v>0.2469881186</v>
      </c>
      <c r="AX37" s="226">
        <f t="shared" si="45"/>
        <v>1</v>
      </c>
      <c r="AY37" s="22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</row>
    <row r="38" ht="14.25" customHeight="1">
      <c r="A38" s="219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5"/>
      <c r="X38" s="225"/>
      <c r="Y38" s="225"/>
      <c r="Z38" s="225"/>
      <c r="AA38" s="225"/>
      <c r="AB38" s="225"/>
      <c r="AC38" s="225"/>
      <c r="AD38" s="225"/>
      <c r="AE38" s="225"/>
      <c r="AF38" s="225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4"/>
      <c r="AR38" s="224"/>
      <c r="AS38" s="224"/>
      <c r="AT38" s="224"/>
      <c r="AU38" s="224"/>
      <c r="AV38" s="224"/>
      <c r="AW38" s="224"/>
      <c r="AX38" s="224"/>
      <c r="AY38" s="22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</row>
    <row r="39" ht="14.25" customHeight="1">
      <c r="A39" s="219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5"/>
      <c r="X39" s="225"/>
      <c r="Y39" s="225"/>
      <c r="Z39" s="225"/>
      <c r="AA39" s="225"/>
      <c r="AB39" s="225"/>
      <c r="AC39" s="225"/>
      <c r="AD39" s="225"/>
      <c r="AE39" s="225"/>
      <c r="AF39" s="225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4"/>
      <c r="AR39" s="224"/>
      <c r="AS39" s="224"/>
      <c r="AT39" s="224"/>
      <c r="AU39" s="224"/>
      <c r="AV39" s="224"/>
      <c r="AW39" s="224"/>
      <c r="AX39" s="224"/>
      <c r="AY39" s="224"/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</row>
    <row r="40" ht="14.25" customHeight="1">
      <c r="A40" s="219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5"/>
      <c r="X40" s="225"/>
      <c r="Y40" s="225"/>
      <c r="Z40" s="225"/>
      <c r="AA40" s="225"/>
      <c r="AB40" s="225"/>
      <c r="AC40" s="225"/>
      <c r="AD40" s="225"/>
      <c r="AE40" s="225"/>
      <c r="AF40" s="225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4"/>
      <c r="AR40" s="224"/>
      <c r="AS40" s="224"/>
      <c r="AT40" s="224"/>
      <c r="AU40" s="224"/>
      <c r="AV40" s="224"/>
      <c r="AW40" s="224"/>
      <c r="AX40" s="224"/>
      <c r="AY40" s="224"/>
      <c r="AZ40" s="284"/>
      <c r="BA40" s="284"/>
      <c r="BB40" s="284"/>
      <c r="BC40" s="284"/>
      <c r="BD40" s="284"/>
      <c r="BE40" s="284"/>
      <c r="BF40" s="284"/>
      <c r="BG40" s="284"/>
      <c r="BH40" s="284"/>
      <c r="BI40" s="284"/>
      <c r="BJ40" s="284"/>
      <c r="BK40" s="284"/>
    </row>
    <row r="41" ht="14.25" customHeight="1">
      <c r="A41" s="219"/>
      <c r="B41" s="220"/>
      <c r="C41" s="220"/>
      <c r="D41" s="220"/>
      <c r="E41" s="220"/>
      <c r="F41" s="229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4"/>
      <c r="AR41" s="224"/>
      <c r="AS41" s="224"/>
      <c r="AT41" s="224"/>
      <c r="AU41" s="224"/>
      <c r="AV41" s="224"/>
      <c r="AW41" s="224"/>
      <c r="AX41" s="224"/>
      <c r="AY41" s="224"/>
      <c r="AZ41" s="284"/>
      <c r="BA41" s="284"/>
      <c r="BB41" s="284"/>
      <c r="BC41" s="284"/>
      <c r="BD41" s="284"/>
      <c r="BE41" s="284"/>
      <c r="BF41" s="284"/>
      <c r="BG41" s="284"/>
      <c r="BH41" s="284"/>
      <c r="BI41" s="284"/>
      <c r="BJ41" s="284"/>
      <c r="BK41" s="284"/>
    </row>
    <row r="42" ht="14.25" customHeight="1">
      <c r="A42" s="219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5"/>
      <c r="X42" s="225"/>
      <c r="Y42" s="225"/>
      <c r="Z42" s="225"/>
      <c r="AA42" s="225"/>
      <c r="AB42" s="225"/>
      <c r="AC42" s="225"/>
      <c r="AD42" s="225"/>
      <c r="AE42" s="225"/>
      <c r="AF42" s="225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4"/>
      <c r="AR42" s="224"/>
      <c r="AS42" s="224"/>
      <c r="AT42" s="224"/>
      <c r="AU42" s="224"/>
      <c r="AV42" s="224"/>
      <c r="AW42" s="224"/>
      <c r="AX42" s="224"/>
      <c r="AY42" s="224"/>
      <c r="AZ42" s="284"/>
      <c r="BA42" s="284"/>
      <c r="BB42" s="284"/>
      <c r="BC42" s="284"/>
      <c r="BD42" s="284"/>
      <c r="BE42" s="284"/>
      <c r="BF42" s="284"/>
      <c r="BG42" s="284"/>
      <c r="BH42" s="284"/>
      <c r="BI42" s="284"/>
      <c r="BJ42" s="284"/>
      <c r="BK42" s="284"/>
    </row>
    <row r="43" ht="14.25" customHeight="1">
      <c r="A43" s="219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5"/>
      <c r="X43" s="225"/>
      <c r="Y43" s="225"/>
      <c r="Z43" s="225"/>
      <c r="AA43" s="225"/>
      <c r="AB43" s="225"/>
      <c r="AC43" s="225"/>
      <c r="AD43" s="225"/>
      <c r="AE43" s="225"/>
      <c r="AF43" s="225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4"/>
      <c r="AR43" s="224"/>
      <c r="AS43" s="224"/>
      <c r="AT43" s="224"/>
      <c r="AU43" s="224"/>
      <c r="AV43" s="224"/>
      <c r="AW43" s="224"/>
      <c r="AX43" s="224"/>
      <c r="AY43" s="224"/>
      <c r="AZ43" s="284"/>
      <c r="BA43" s="284"/>
      <c r="BB43" s="284"/>
      <c r="BC43" s="284"/>
      <c r="BD43" s="284"/>
      <c r="BE43" s="284"/>
      <c r="BF43" s="284"/>
      <c r="BG43" s="284"/>
      <c r="BH43" s="284"/>
      <c r="BI43" s="284"/>
      <c r="BJ43" s="284"/>
      <c r="BK43" s="284"/>
    </row>
    <row r="44" ht="14.25" customHeight="1">
      <c r="A44" s="219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5"/>
      <c r="X44" s="225"/>
      <c r="Y44" s="225"/>
      <c r="Z44" s="225"/>
      <c r="AA44" s="225"/>
      <c r="AB44" s="225"/>
      <c r="AC44" s="225"/>
      <c r="AD44" s="225"/>
      <c r="AE44" s="225"/>
      <c r="AF44" s="225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4"/>
      <c r="AR44" s="224"/>
      <c r="AS44" s="224"/>
      <c r="AT44" s="224"/>
      <c r="AU44" s="224"/>
      <c r="AV44" s="224"/>
      <c r="AW44" s="224"/>
      <c r="AX44" s="224"/>
      <c r="AY44" s="224"/>
      <c r="AZ44" s="284"/>
      <c r="BA44" s="284"/>
      <c r="BB44" s="284"/>
      <c r="BC44" s="284"/>
      <c r="BD44" s="284"/>
      <c r="BE44" s="284"/>
      <c r="BF44" s="284"/>
      <c r="BG44" s="284"/>
      <c r="BH44" s="284"/>
      <c r="BI44" s="284"/>
      <c r="BJ44" s="284"/>
      <c r="BK44" s="284"/>
    </row>
    <row r="45" ht="14.25" customHeight="1">
      <c r="A45" s="219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4"/>
      <c r="AR45" s="224"/>
      <c r="AS45" s="224"/>
      <c r="AT45" s="224"/>
      <c r="AU45" s="224"/>
      <c r="AV45" s="224"/>
      <c r="AW45" s="224"/>
      <c r="AX45" s="224"/>
      <c r="AY45" s="224"/>
      <c r="AZ45" s="284"/>
      <c r="BA45" s="284"/>
      <c r="BB45" s="284"/>
      <c r="BC45" s="284"/>
      <c r="BD45" s="284"/>
      <c r="BE45" s="284"/>
      <c r="BF45" s="284"/>
      <c r="BG45" s="284"/>
      <c r="BH45" s="284"/>
      <c r="BI45" s="284"/>
      <c r="BJ45" s="284"/>
      <c r="BK45" s="284"/>
    </row>
    <row r="46" ht="14.25" customHeight="1">
      <c r="A46" s="219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4"/>
      <c r="AR46" s="224"/>
      <c r="AS46" s="224"/>
      <c r="AT46" s="224"/>
      <c r="AU46" s="224"/>
      <c r="AV46" s="224"/>
      <c r="AW46" s="224"/>
      <c r="AX46" s="224"/>
      <c r="AY46" s="224"/>
      <c r="AZ46" s="284"/>
      <c r="BA46" s="284"/>
      <c r="BB46" s="284"/>
      <c r="BC46" s="284"/>
      <c r="BD46" s="284"/>
      <c r="BE46" s="284"/>
      <c r="BF46" s="284"/>
      <c r="BG46" s="284"/>
      <c r="BH46" s="284"/>
      <c r="BI46" s="284"/>
      <c r="BJ46" s="284"/>
      <c r="BK46" s="284"/>
    </row>
    <row r="47" ht="14.25" customHeight="1">
      <c r="A47" s="219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4"/>
      <c r="AR47" s="224"/>
      <c r="AS47" s="224"/>
      <c r="AT47" s="224"/>
      <c r="AU47" s="224"/>
      <c r="AV47" s="224"/>
      <c r="AW47" s="224"/>
      <c r="AX47" s="224"/>
      <c r="AY47" s="224"/>
      <c r="AZ47" s="284"/>
      <c r="BA47" s="284"/>
      <c r="BB47" s="284"/>
      <c r="BC47" s="284"/>
      <c r="BD47" s="284"/>
      <c r="BE47" s="284"/>
      <c r="BF47" s="284"/>
      <c r="BG47" s="284"/>
      <c r="BH47" s="284"/>
      <c r="BI47" s="284"/>
      <c r="BJ47" s="284"/>
      <c r="BK47" s="284"/>
    </row>
    <row r="48" ht="14.25" customHeight="1">
      <c r="A48" s="219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4"/>
      <c r="AR48" s="224"/>
      <c r="AS48" s="224"/>
      <c r="AT48" s="224"/>
      <c r="AU48" s="224"/>
      <c r="AV48" s="224"/>
      <c r="AW48" s="224"/>
      <c r="AX48" s="224"/>
      <c r="AY48" s="224"/>
      <c r="AZ48" s="284"/>
      <c r="BA48" s="284"/>
      <c r="BB48" s="284"/>
      <c r="BC48" s="284"/>
      <c r="BD48" s="284"/>
      <c r="BE48" s="284"/>
      <c r="BF48" s="284"/>
      <c r="BG48" s="284"/>
      <c r="BH48" s="284"/>
      <c r="BI48" s="284"/>
      <c r="BJ48" s="284"/>
      <c r="BK48" s="284"/>
    </row>
    <row r="49" ht="14.25" customHeight="1">
      <c r="A49" s="219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5"/>
      <c r="X49" s="225"/>
      <c r="Y49" s="225"/>
      <c r="Z49" s="225"/>
      <c r="AA49" s="225"/>
      <c r="AB49" s="225"/>
      <c r="AC49" s="225"/>
      <c r="AD49" s="225"/>
      <c r="AE49" s="225"/>
      <c r="AF49" s="225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4"/>
      <c r="AR49" s="224"/>
      <c r="AS49" s="224"/>
      <c r="AT49" s="224"/>
      <c r="AU49" s="224"/>
      <c r="AV49" s="224"/>
      <c r="AW49" s="224"/>
      <c r="AX49" s="224"/>
      <c r="AY49" s="224"/>
      <c r="AZ49" s="284"/>
      <c r="BA49" s="284"/>
      <c r="BB49" s="284"/>
      <c r="BC49" s="284"/>
      <c r="BD49" s="284"/>
      <c r="BE49" s="284"/>
      <c r="BF49" s="284"/>
      <c r="BG49" s="284"/>
      <c r="BH49" s="284"/>
      <c r="BI49" s="284"/>
      <c r="BJ49" s="284"/>
      <c r="BK49" s="284"/>
    </row>
    <row r="50" ht="14.25" customHeight="1">
      <c r="A50" s="21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5"/>
      <c r="X50" s="225"/>
      <c r="Y50" s="225"/>
      <c r="Z50" s="225"/>
      <c r="AA50" s="225"/>
      <c r="AB50" s="225"/>
      <c r="AC50" s="225"/>
      <c r="AD50" s="225"/>
      <c r="AE50" s="225"/>
      <c r="AF50" s="225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4"/>
      <c r="AR50" s="224"/>
      <c r="AS50" s="224"/>
      <c r="AT50" s="224"/>
      <c r="AU50" s="224"/>
      <c r="AV50" s="224"/>
      <c r="AW50" s="224"/>
      <c r="AX50" s="224"/>
      <c r="AY50" s="224"/>
      <c r="AZ50" s="284"/>
      <c r="BA50" s="284"/>
      <c r="BB50" s="284"/>
      <c r="BC50" s="284"/>
      <c r="BD50" s="284"/>
      <c r="BE50" s="284"/>
      <c r="BF50" s="284"/>
      <c r="BG50" s="284"/>
      <c r="BH50" s="284"/>
      <c r="BI50" s="284"/>
      <c r="BJ50" s="284"/>
      <c r="BK50" s="284"/>
    </row>
    <row r="51" ht="14.25" customHeight="1">
      <c r="A51" s="219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5"/>
      <c r="X51" s="225"/>
      <c r="Y51" s="225"/>
      <c r="Z51" s="225"/>
      <c r="AA51" s="225"/>
      <c r="AB51" s="225"/>
      <c r="AC51" s="225"/>
      <c r="AD51" s="225"/>
      <c r="AE51" s="225"/>
      <c r="AF51" s="225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4"/>
      <c r="AR51" s="224"/>
      <c r="AS51" s="224"/>
      <c r="AT51" s="224"/>
      <c r="AU51" s="224"/>
      <c r="AV51" s="224"/>
      <c r="AW51" s="224"/>
      <c r="AX51" s="224"/>
      <c r="AY51" s="224"/>
      <c r="AZ51" s="284"/>
      <c r="BA51" s="284"/>
      <c r="BB51" s="284"/>
      <c r="BC51" s="284"/>
      <c r="BD51" s="284"/>
      <c r="BE51" s="284"/>
      <c r="BF51" s="284"/>
      <c r="BG51" s="284"/>
      <c r="BH51" s="284"/>
      <c r="BI51" s="284"/>
      <c r="BJ51" s="284"/>
      <c r="BK51" s="284"/>
    </row>
    <row r="52" ht="14.25" customHeight="1">
      <c r="A52" s="219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5"/>
      <c r="X52" s="225"/>
      <c r="Y52" s="225"/>
      <c r="Z52" s="225"/>
      <c r="AA52" s="225"/>
      <c r="AB52" s="225"/>
      <c r="AC52" s="225"/>
      <c r="AD52" s="225"/>
      <c r="AE52" s="225"/>
      <c r="AF52" s="225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4"/>
      <c r="AR52" s="224"/>
      <c r="AS52" s="224"/>
      <c r="AT52" s="224"/>
      <c r="AU52" s="224"/>
      <c r="AV52" s="224"/>
      <c r="AW52" s="224"/>
      <c r="AX52" s="224"/>
      <c r="AY52" s="224"/>
      <c r="AZ52" s="284"/>
      <c r="BA52" s="284"/>
      <c r="BB52" s="284"/>
      <c r="BC52" s="284"/>
      <c r="BD52" s="284"/>
      <c r="BE52" s="284"/>
      <c r="BF52" s="284"/>
      <c r="BG52" s="284"/>
      <c r="BH52" s="284"/>
      <c r="BI52" s="284"/>
      <c r="BJ52" s="284"/>
      <c r="BK52" s="284"/>
    </row>
    <row r="53" ht="14.25" customHeight="1">
      <c r="A53" s="219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5"/>
      <c r="X53" s="225"/>
      <c r="Y53" s="225"/>
      <c r="Z53" s="225"/>
      <c r="AA53" s="225"/>
      <c r="AB53" s="225"/>
      <c r="AC53" s="225"/>
      <c r="AD53" s="225"/>
      <c r="AE53" s="225"/>
      <c r="AF53" s="225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4"/>
      <c r="AR53" s="224"/>
      <c r="AS53" s="224"/>
      <c r="AT53" s="224"/>
      <c r="AU53" s="224"/>
      <c r="AV53" s="224"/>
      <c r="AW53" s="224"/>
      <c r="AX53" s="224"/>
      <c r="AY53" s="224"/>
      <c r="AZ53" s="284"/>
      <c r="BA53" s="284"/>
      <c r="BB53" s="284"/>
      <c r="BC53" s="284"/>
      <c r="BD53" s="284"/>
      <c r="BE53" s="284"/>
      <c r="BF53" s="284"/>
      <c r="BG53" s="284"/>
      <c r="BH53" s="284"/>
      <c r="BI53" s="284"/>
      <c r="BJ53" s="284"/>
      <c r="BK53" s="284"/>
    </row>
    <row r="54" ht="14.25" customHeight="1">
      <c r="A54" s="219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5"/>
      <c r="X54" s="225"/>
      <c r="Y54" s="225"/>
      <c r="Z54" s="225"/>
      <c r="AA54" s="225"/>
      <c r="AB54" s="225"/>
      <c r="AC54" s="225"/>
      <c r="AD54" s="225"/>
      <c r="AE54" s="225"/>
      <c r="AF54" s="225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4"/>
      <c r="AR54" s="224"/>
      <c r="AS54" s="224"/>
      <c r="AT54" s="224"/>
      <c r="AU54" s="224"/>
      <c r="AV54" s="224"/>
      <c r="AW54" s="224"/>
      <c r="AX54" s="224"/>
      <c r="AY54" s="224"/>
      <c r="AZ54" s="284"/>
      <c r="BA54" s="284"/>
      <c r="BB54" s="284"/>
      <c r="BC54" s="284"/>
      <c r="BD54" s="284"/>
      <c r="BE54" s="284"/>
      <c r="BF54" s="284"/>
      <c r="BG54" s="284"/>
      <c r="BH54" s="284"/>
      <c r="BI54" s="284"/>
      <c r="BJ54" s="284"/>
      <c r="BK54" s="284"/>
    </row>
    <row r="55" ht="14.25" customHeight="1">
      <c r="A55" s="21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5"/>
      <c r="X55" s="225"/>
      <c r="Y55" s="225"/>
      <c r="Z55" s="225"/>
      <c r="AA55" s="225"/>
      <c r="AB55" s="225"/>
      <c r="AC55" s="225"/>
      <c r="AD55" s="225"/>
      <c r="AE55" s="225"/>
      <c r="AF55" s="225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4"/>
      <c r="AR55" s="224"/>
      <c r="AS55" s="224"/>
      <c r="AT55" s="224"/>
      <c r="AU55" s="224"/>
      <c r="AV55" s="224"/>
      <c r="AW55" s="224"/>
      <c r="AX55" s="224"/>
      <c r="AY55" s="224"/>
      <c r="AZ55" s="284"/>
      <c r="BA55" s="284"/>
      <c r="BB55" s="284"/>
      <c r="BC55" s="284"/>
      <c r="BD55" s="284"/>
      <c r="BE55" s="284"/>
      <c r="BF55" s="284"/>
      <c r="BG55" s="284"/>
      <c r="BH55" s="284"/>
      <c r="BI55" s="284"/>
      <c r="BJ55" s="284"/>
      <c r="BK55" s="284"/>
    </row>
    <row r="56" ht="14.25" customHeight="1">
      <c r="A56" s="219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5"/>
      <c r="X56" s="225"/>
      <c r="Y56" s="225"/>
      <c r="Z56" s="225"/>
      <c r="AA56" s="225"/>
      <c r="AB56" s="225"/>
      <c r="AC56" s="225"/>
      <c r="AD56" s="225"/>
      <c r="AE56" s="225"/>
      <c r="AF56" s="225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4"/>
      <c r="AR56" s="224"/>
      <c r="AS56" s="224"/>
      <c r="AT56" s="224"/>
      <c r="AU56" s="224"/>
      <c r="AV56" s="224"/>
      <c r="AW56" s="224"/>
      <c r="AX56" s="224"/>
      <c r="AY56" s="224"/>
      <c r="AZ56" s="284"/>
      <c r="BA56" s="284"/>
      <c r="BB56" s="284"/>
      <c r="BC56" s="284"/>
      <c r="BD56" s="284"/>
      <c r="BE56" s="284"/>
      <c r="BF56" s="284"/>
      <c r="BG56" s="284"/>
      <c r="BH56" s="284"/>
      <c r="BI56" s="284"/>
      <c r="BJ56" s="284"/>
      <c r="BK56" s="284"/>
    </row>
    <row r="57" ht="14.25" customHeight="1">
      <c r="A57" s="219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5"/>
      <c r="X57" s="225"/>
      <c r="Y57" s="225"/>
      <c r="Z57" s="225"/>
      <c r="AA57" s="225"/>
      <c r="AB57" s="225"/>
      <c r="AC57" s="225"/>
      <c r="AD57" s="225"/>
      <c r="AE57" s="225"/>
      <c r="AF57" s="225"/>
      <c r="AG57" s="220"/>
      <c r="AH57" s="220"/>
      <c r="AI57" s="220"/>
      <c r="AJ57" s="220"/>
      <c r="AK57" s="220"/>
      <c r="AL57" s="220"/>
      <c r="AM57" s="220"/>
      <c r="AN57" s="220"/>
      <c r="AO57" s="220"/>
      <c r="AP57" s="220"/>
      <c r="AQ57" s="224"/>
      <c r="AR57" s="224"/>
      <c r="AS57" s="224"/>
      <c r="AT57" s="224"/>
      <c r="AU57" s="224"/>
      <c r="AV57" s="224"/>
      <c r="AW57" s="224"/>
      <c r="AX57" s="224"/>
      <c r="AY57" s="224"/>
      <c r="AZ57" s="284"/>
      <c r="BA57" s="284"/>
      <c r="BB57" s="284"/>
      <c r="BC57" s="284"/>
      <c r="BD57" s="284"/>
      <c r="BE57" s="284"/>
      <c r="BF57" s="284"/>
      <c r="BG57" s="284"/>
      <c r="BH57" s="284"/>
      <c r="BI57" s="284"/>
      <c r="BJ57" s="284"/>
      <c r="BK57" s="284"/>
    </row>
    <row r="58" ht="14.25" customHeight="1">
      <c r="A58" s="219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5"/>
      <c r="X58" s="225"/>
      <c r="Y58" s="225"/>
      <c r="Z58" s="225"/>
      <c r="AA58" s="225"/>
      <c r="AB58" s="225"/>
      <c r="AC58" s="225"/>
      <c r="AD58" s="225"/>
      <c r="AE58" s="225"/>
      <c r="AF58" s="225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4"/>
      <c r="AR58" s="224"/>
      <c r="AS58" s="224"/>
      <c r="AT58" s="224"/>
      <c r="AU58" s="224"/>
      <c r="AV58" s="224"/>
      <c r="AW58" s="224"/>
      <c r="AX58" s="224"/>
      <c r="AY58" s="224"/>
      <c r="AZ58" s="284"/>
      <c r="BA58" s="284"/>
      <c r="BB58" s="284"/>
      <c r="BC58" s="284"/>
      <c r="BD58" s="284"/>
      <c r="BE58" s="284"/>
      <c r="BF58" s="284"/>
      <c r="BG58" s="284"/>
      <c r="BH58" s="284"/>
      <c r="BI58" s="284"/>
      <c r="BJ58" s="284"/>
      <c r="BK58" s="284"/>
    </row>
    <row r="59" ht="14.25" customHeight="1">
      <c r="A59" s="219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5"/>
      <c r="X59" s="225"/>
      <c r="Y59" s="225"/>
      <c r="Z59" s="225"/>
      <c r="AA59" s="225"/>
      <c r="AB59" s="225"/>
      <c r="AC59" s="225"/>
      <c r="AD59" s="225"/>
      <c r="AE59" s="225"/>
      <c r="AF59" s="225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4"/>
      <c r="AR59" s="224"/>
      <c r="AS59" s="224"/>
      <c r="AT59" s="224"/>
      <c r="AU59" s="224"/>
      <c r="AV59" s="224"/>
      <c r="AW59" s="224"/>
      <c r="AX59" s="224"/>
      <c r="AY59" s="224"/>
      <c r="AZ59" s="284"/>
      <c r="BA59" s="284"/>
      <c r="BB59" s="284"/>
      <c r="BC59" s="284"/>
      <c r="BD59" s="284"/>
      <c r="BE59" s="284"/>
      <c r="BF59" s="284"/>
      <c r="BG59" s="284"/>
      <c r="BH59" s="284"/>
      <c r="BI59" s="284"/>
      <c r="BJ59" s="284"/>
      <c r="BK59" s="284"/>
    </row>
    <row r="60" ht="14.25" customHeight="1">
      <c r="A60" s="219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5"/>
      <c r="X60" s="225"/>
      <c r="Y60" s="225"/>
      <c r="Z60" s="225"/>
      <c r="AA60" s="225"/>
      <c r="AB60" s="225"/>
      <c r="AC60" s="225"/>
      <c r="AD60" s="225"/>
      <c r="AE60" s="225"/>
      <c r="AF60" s="225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4"/>
      <c r="AR60" s="224"/>
      <c r="AS60" s="224"/>
      <c r="AT60" s="224"/>
      <c r="AU60" s="224"/>
      <c r="AV60" s="224"/>
      <c r="AW60" s="224"/>
      <c r="AX60" s="224"/>
      <c r="AY60" s="224"/>
      <c r="AZ60" s="284"/>
      <c r="BA60" s="284"/>
      <c r="BB60" s="284"/>
      <c r="BC60" s="284"/>
      <c r="BD60" s="284"/>
      <c r="BE60" s="284"/>
      <c r="BF60" s="284"/>
      <c r="BG60" s="284"/>
      <c r="BH60" s="284"/>
      <c r="BI60" s="284"/>
      <c r="BJ60" s="284"/>
      <c r="BK60" s="284"/>
    </row>
    <row r="61" ht="14.25" customHeight="1">
      <c r="A61" s="219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5"/>
      <c r="X61" s="225"/>
      <c r="Y61" s="225"/>
      <c r="Z61" s="225"/>
      <c r="AA61" s="225"/>
      <c r="AB61" s="225"/>
      <c r="AC61" s="225"/>
      <c r="AD61" s="225"/>
      <c r="AE61" s="225"/>
      <c r="AF61" s="225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4"/>
      <c r="AR61" s="224"/>
      <c r="AS61" s="224"/>
      <c r="AT61" s="224"/>
      <c r="AU61" s="224"/>
      <c r="AV61" s="224"/>
      <c r="AW61" s="224"/>
      <c r="AX61" s="224"/>
      <c r="AY61" s="224"/>
      <c r="AZ61" s="284"/>
      <c r="BA61" s="284"/>
      <c r="BB61" s="284"/>
      <c r="BC61" s="284"/>
      <c r="BD61" s="284"/>
      <c r="BE61" s="284"/>
      <c r="BF61" s="284"/>
      <c r="BG61" s="284"/>
      <c r="BH61" s="284"/>
      <c r="BI61" s="284"/>
      <c r="BJ61" s="284"/>
      <c r="BK61" s="284"/>
    </row>
    <row r="62" ht="14.25" customHeight="1">
      <c r="A62" s="219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5"/>
      <c r="X62" s="225"/>
      <c r="Y62" s="225"/>
      <c r="Z62" s="225"/>
      <c r="AA62" s="225"/>
      <c r="AB62" s="225"/>
      <c r="AC62" s="225"/>
      <c r="AD62" s="225"/>
      <c r="AE62" s="225"/>
      <c r="AF62" s="225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4"/>
      <c r="AR62" s="224"/>
      <c r="AS62" s="224"/>
      <c r="AT62" s="224"/>
      <c r="AU62" s="224"/>
      <c r="AV62" s="224"/>
      <c r="AW62" s="224"/>
      <c r="AX62" s="224"/>
      <c r="AY62" s="224"/>
      <c r="AZ62" s="284"/>
      <c r="BA62" s="284"/>
      <c r="BB62" s="284"/>
      <c r="BC62" s="284"/>
      <c r="BD62" s="284"/>
      <c r="BE62" s="284"/>
      <c r="BF62" s="284"/>
      <c r="BG62" s="284"/>
      <c r="BH62" s="284"/>
      <c r="BI62" s="284"/>
      <c r="BJ62" s="284"/>
      <c r="BK62" s="284"/>
    </row>
    <row r="63" ht="14.25" customHeight="1">
      <c r="A63" s="219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5"/>
      <c r="X63" s="225"/>
      <c r="Y63" s="225"/>
      <c r="Z63" s="225"/>
      <c r="AA63" s="225"/>
      <c r="AB63" s="225"/>
      <c r="AC63" s="225"/>
      <c r="AD63" s="225"/>
      <c r="AE63" s="225"/>
      <c r="AF63" s="225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4"/>
      <c r="AR63" s="224"/>
      <c r="AS63" s="224"/>
      <c r="AT63" s="224"/>
      <c r="AU63" s="224"/>
      <c r="AV63" s="224"/>
      <c r="AW63" s="224"/>
      <c r="AX63" s="224"/>
      <c r="AY63" s="224"/>
      <c r="AZ63" s="284"/>
      <c r="BA63" s="284"/>
      <c r="BB63" s="284"/>
      <c r="BC63" s="284"/>
      <c r="BD63" s="284"/>
      <c r="BE63" s="284"/>
      <c r="BF63" s="284"/>
      <c r="BG63" s="284"/>
      <c r="BH63" s="284"/>
      <c r="BI63" s="284"/>
      <c r="BJ63" s="284"/>
      <c r="BK63" s="284"/>
    </row>
    <row r="64" ht="14.25" customHeight="1">
      <c r="A64" s="219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5"/>
      <c r="X64" s="225"/>
      <c r="Y64" s="225"/>
      <c r="Z64" s="225"/>
      <c r="AA64" s="225"/>
      <c r="AB64" s="225"/>
      <c r="AC64" s="225"/>
      <c r="AD64" s="225"/>
      <c r="AE64" s="225"/>
      <c r="AF64" s="225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4"/>
      <c r="AR64" s="224"/>
      <c r="AS64" s="224"/>
      <c r="AT64" s="224"/>
      <c r="AU64" s="224"/>
      <c r="AV64" s="224"/>
      <c r="AW64" s="224"/>
      <c r="AX64" s="224"/>
      <c r="AY64" s="224"/>
      <c r="AZ64" s="284"/>
      <c r="BA64" s="284"/>
      <c r="BB64" s="284"/>
      <c r="BC64" s="284"/>
      <c r="BD64" s="284"/>
      <c r="BE64" s="284"/>
      <c r="BF64" s="284"/>
      <c r="BG64" s="284"/>
      <c r="BH64" s="284"/>
      <c r="BI64" s="284"/>
      <c r="BJ64" s="284"/>
      <c r="BK64" s="284"/>
    </row>
    <row r="65" ht="14.25" customHeight="1">
      <c r="A65" s="219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5"/>
      <c r="X65" s="225"/>
      <c r="Y65" s="225"/>
      <c r="Z65" s="225"/>
      <c r="AA65" s="225"/>
      <c r="AB65" s="225"/>
      <c r="AC65" s="225"/>
      <c r="AD65" s="225"/>
      <c r="AE65" s="225"/>
      <c r="AF65" s="225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4"/>
      <c r="AR65" s="224"/>
      <c r="AS65" s="224"/>
      <c r="AT65" s="224"/>
      <c r="AU65" s="224"/>
      <c r="AV65" s="224"/>
      <c r="AW65" s="224"/>
      <c r="AX65" s="224"/>
      <c r="AY65" s="224"/>
      <c r="AZ65" s="284"/>
      <c r="BA65" s="284"/>
      <c r="BB65" s="284"/>
      <c r="BC65" s="284"/>
      <c r="BD65" s="284"/>
      <c r="BE65" s="284"/>
      <c r="BF65" s="284"/>
      <c r="BG65" s="284"/>
      <c r="BH65" s="284"/>
      <c r="BI65" s="284"/>
      <c r="BJ65" s="284"/>
      <c r="BK65" s="284"/>
    </row>
    <row r="66" ht="14.25" customHeight="1">
      <c r="A66" s="219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5"/>
      <c r="X66" s="225"/>
      <c r="Y66" s="225"/>
      <c r="Z66" s="225"/>
      <c r="AA66" s="225"/>
      <c r="AB66" s="225"/>
      <c r="AC66" s="225"/>
      <c r="AD66" s="225"/>
      <c r="AE66" s="225"/>
      <c r="AF66" s="225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4"/>
      <c r="AR66" s="224"/>
      <c r="AS66" s="224"/>
      <c r="AT66" s="224"/>
      <c r="AU66" s="224"/>
      <c r="AV66" s="224"/>
      <c r="AW66" s="224"/>
      <c r="AX66" s="224"/>
      <c r="AY66" s="224"/>
      <c r="AZ66" s="284"/>
      <c r="BA66" s="284"/>
      <c r="BB66" s="284"/>
      <c r="BC66" s="284"/>
      <c r="BD66" s="284"/>
      <c r="BE66" s="284"/>
      <c r="BF66" s="284"/>
      <c r="BG66" s="284"/>
      <c r="BH66" s="284"/>
      <c r="BI66" s="284"/>
      <c r="BJ66" s="284"/>
      <c r="BK66" s="284"/>
    </row>
    <row r="67" ht="14.25" customHeight="1">
      <c r="A67" s="219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5"/>
      <c r="X67" s="225"/>
      <c r="Y67" s="225"/>
      <c r="Z67" s="225"/>
      <c r="AA67" s="225"/>
      <c r="AB67" s="225"/>
      <c r="AC67" s="225"/>
      <c r="AD67" s="225"/>
      <c r="AE67" s="225"/>
      <c r="AF67" s="225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4"/>
      <c r="AR67" s="224"/>
      <c r="AS67" s="224"/>
      <c r="AT67" s="224"/>
      <c r="AU67" s="224"/>
      <c r="AV67" s="224"/>
      <c r="AW67" s="224"/>
      <c r="AX67" s="224"/>
      <c r="AY67" s="224"/>
      <c r="AZ67" s="284"/>
      <c r="BA67" s="284"/>
      <c r="BB67" s="284"/>
      <c r="BC67" s="284"/>
      <c r="BD67" s="284"/>
      <c r="BE67" s="284"/>
      <c r="BF67" s="284"/>
      <c r="BG67" s="284"/>
      <c r="BH67" s="284"/>
      <c r="BI67" s="284"/>
      <c r="BJ67" s="284"/>
      <c r="BK67" s="284"/>
    </row>
    <row r="68" ht="14.25" customHeight="1">
      <c r="A68" s="219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5"/>
      <c r="X68" s="225"/>
      <c r="Y68" s="225"/>
      <c r="Z68" s="225"/>
      <c r="AA68" s="225"/>
      <c r="AB68" s="225"/>
      <c r="AC68" s="225"/>
      <c r="AD68" s="225"/>
      <c r="AE68" s="225"/>
      <c r="AF68" s="225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4"/>
      <c r="AR68" s="224"/>
      <c r="AS68" s="224"/>
      <c r="AT68" s="224"/>
      <c r="AU68" s="224"/>
      <c r="AV68" s="224"/>
      <c r="AW68" s="224"/>
      <c r="AX68" s="224"/>
      <c r="AY68" s="224"/>
      <c r="AZ68" s="284"/>
      <c r="BA68" s="284"/>
      <c r="BB68" s="284"/>
      <c r="BC68" s="284"/>
      <c r="BD68" s="284"/>
      <c r="BE68" s="284"/>
      <c r="BF68" s="284"/>
      <c r="BG68" s="284"/>
      <c r="BH68" s="284"/>
      <c r="BI68" s="284"/>
      <c r="BJ68" s="284"/>
      <c r="BK68" s="284"/>
    </row>
    <row r="69" ht="14.25" customHeight="1">
      <c r="A69" s="219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5"/>
      <c r="X69" s="225"/>
      <c r="Y69" s="225"/>
      <c r="Z69" s="225"/>
      <c r="AA69" s="225"/>
      <c r="AB69" s="225"/>
      <c r="AC69" s="225"/>
      <c r="AD69" s="225"/>
      <c r="AE69" s="225"/>
      <c r="AF69" s="225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4"/>
      <c r="AR69" s="224"/>
      <c r="AS69" s="224"/>
      <c r="AT69" s="224"/>
      <c r="AU69" s="224"/>
      <c r="AV69" s="224"/>
      <c r="AW69" s="224"/>
      <c r="AX69" s="224"/>
      <c r="AY69" s="224"/>
      <c r="AZ69" s="284"/>
      <c r="BA69" s="284"/>
      <c r="BB69" s="284"/>
      <c r="BC69" s="284"/>
      <c r="BD69" s="284"/>
      <c r="BE69" s="284"/>
      <c r="BF69" s="284"/>
      <c r="BG69" s="284"/>
      <c r="BH69" s="284"/>
      <c r="BI69" s="284"/>
      <c r="BJ69" s="284"/>
      <c r="BK69" s="284"/>
    </row>
    <row r="70" ht="14.25" customHeight="1">
      <c r="A70" s="219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5"/>
      <c r="X70" s="225"/>
      <c r="Y70" s="225"/>
      <c r="Z70" s="225"/>
      <c r="AA70" s="225"/>
      <c r="AB70" s="225"/>
      <c r="AC70" s="225"/>
      <c r="AD70" s="225"/>
      <c r="AE70" s="225"/>
      <c r="AF70" s="225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4"/>
      <c r="AR70" s="224"/>
      <c r="AS70" s="224"/>
      <c r="AT70" s="224"/>
      <c r="AU70" s="224"/>
      <c r="AV70" s="224"/>
      <c r="AW70" s="224"/>
      <c r="AX70" s="224"/>
      <c r="AY70" s="224"/>
      <c r="AZ70" s="284"/>
      <c r="BA70" s="284"/>
      <c r="BB70" s="284"/>
      <c r="BC70" s="284"/>
      <c r="BD70" s="284"/>
      <c r="BE70" s="284"/>
      <c r="BF70" s="284"/>
      <c r="BG70" s="284"/>
      <c r="BH70" s="284"/>
      <c r="BI70" s="284"/>
      <c r="BJ70" s="284"/>
      <c r="BK70" s="284"/>
    </row>
    <row r="71" ht="14.25" customHeight="1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5"/>
      <c r="X71" s="225"/>
      <c r="Y71" s="225"/>
      <c r="Z71" s="225"/>
      <c r="AA71" s="225"/>
      <c r="AB71" s="225"/>
      <c r="AC71" s="225"/>
      <c r="AD71" s="225"/>
      <c r="AE71" s="225"/>
      <c r="AF71" s="225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4"/>
      <c r="AR71" s="224"/>
      <c r="AS71" s="224"/>
      <c r="AT71" s="224"/>
      <c r="AU71" s="224"/>
      <c r="AV71" s="224"/>
      <c r="AW71" s="224"/>
      <c r="AX71" s="224"/>
      <c r="AY71" s="224"/>
      <c r="AZ71" s="284"/>
      <c r="BA71" s="284"/>
      <c r="BB71" s="284"/>
      <c r="BC71" s="284"/>
      <c r="BD71" s="284"/>
      <c r="BE71" s="284"/>
      <c r="BF71" s="284"/>
      <c r="BG71" s="284"/>
      <c r="BH71" s="284"/>
      <c r="BI71" s="284"/>
      <c r="BJ71" s="284"/>
      <c r="BK71" s="284"/>
    </row>
    <row r="72" ht="14.25" customHeight="1">
      <c r="A72" s="219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5"/>
      <c r="X72" s="225"/>
      <c r="Y72" s="225"/>
      <c r="Z72" s="225"/>
      <c r="AA72" s="225"/>
      <c r="AB72" s="225"/>
      <c r="AC72" s="225"/>
      <c r="AD72" s="225"/>
      <c r="AE72" s="225"/>
      <c r="AF72" s="225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4"/>
      <c r="AR72" s="224"/>
      <c r="AS72" s="224"/>
      <c r="AT72" s="224"/>
      <c r="AU72" s="224"/>
      <c r="AV72" s="224"/>
      <c r="AW72" s="224"/>
      <c r="AX72" s="224"/>
      <c r="AY72" s="224"/>
      <c r="AZ72" s="284"/>
      <c r="BA72" s="284"/>
      <c r="BB72" s="284"/>
      <c r="BC72" s="284"/>
      <c r="BD72" s="284"/>
      <c r="BE72" s="284"/>
      <c r="BF72" s="284"/>
      <c r="BG72" s="284"/>
      <c r="BH72" s="284"/>
      <c r="BI72" s="284"/>
      <c r="BJ72" s="284"/>
      <c r="BK72" s="284"/>
    </row>
    <row r="73" ht="14.25" customHeight="1">
      <c r="A73" s="219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5"/>
      <c r="X73" s="225"/>
      <c r="Y73" s="225"/>
      <c r="Z73" s="225"/>
      <c r="AA73" s="225"/>
      <c r="AB73" s="225"/>
      <c r="AC73" s="225"/>
      <c r="AD73" s="225"/>
      <c r="AE73" s="225"/>
      <c r="AF73" s="225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4"/>
      <c r="AR73" s="224"/>
      <c r="AS73" s="224"/>
      <c r="AT73" s="224"/>
      <c r="AU73" s="224"/>
      <c r="AV73" s="224"/>
      <c r="AW73" s="224"/>
      <c r="AX73" s="224"/>
      <c r="AY73" s="224"/>
      <c r="AZ73" s="284"/>
      <c r="BA73" s="284"/>
      <c r="BB73" s="284"/>
      <c r="BC73" s="284"/>
      <c r="BD73" s="284"/>
      <c r="BE73" s="284"/>
      <c r="BF73" s="284"/>
      <c r="BG73" s="284"/>
      <c r="BH73" s="284"/>
      <c r="BI73" s="284"/>
      <c r="BJ73" s="284"/>
      <c r="BK73" s="284"/>
    </row>
    <row r="74" ht="14.25" customHeight="1">
      <c r="A74" s="219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5"/>
      <c r="X74" s="225"/>
      <c r="Y74" s="225"/>
      <c r="Z74" s="225"/>
      <c r="AA74" s="225"/>
      <c r="AB74" s="225"/>
      <c r="AC74" s="225"/>
      <c r="AD74" s="225"/>
      <c r="AE74" s="225"/>
      <c r="AF74" s="225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4"/>
      <c r="AR74" s="224"/>
      <c r="AS74" s="224"/>
      <c r="AT74" s="224"/>
      <c r="AU74" s="224"/>
      <c r="AV74" s="224"/>
      <c r="AW74" s="224"/>
      <c r="AX74" s="224"/>
      <c r="AY74" s="224"/>
      <c r="AZ74" s="284"/>
      <c r="BA74" s="284"/>
      <c r="BB74" s="284"/>
      <c r="BC74" s="284"/>
      <c r="BD74" s="284"/>
      <c r="BE74" s="284"/>
      <c r="BF74" s="284"/>
      <c r="BG74" s="284"/>
      <c r="BH74" s="284"/>
      <c r="BI74" s="284"/>
      <c r="BJ74" s="284"/>
      <c r="BK74" s="284"/>
    </row>
    <row r="75" ht="14.25" customHeight="1">
      <c r="A75" s="219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5"/>
      <c r="X75" s="225"/>
      <c r="Y75" s="225"/>
      <c r="Z75" s="225"/>
      <c r="AA75" s="225"/>
      <c r="AB75" s="225"/>
      <c r="AC75" s="225"/>
      <c r="AD75" s="225"/>
      <c r="AE75" s="225"/>
      <c r="AF75" s="225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4"/>
      <c r="AR75" s="224"/>
      <c r="AS75" s="224"/>
      <c r="AT75" s="224"/>
      <c r="AU75" s="224"/>
      <c r="AV75" s="224"/>
      <c r="AW75" s="224"/>
      <c r="AX75" s="224"/>
      <c r="AY75" s="224"/>
      <c r="AZ75" s="284"/>
      <c r="BA75" s="284"/>
      <c r="BB75" s="284"/>
      <c r="BC75" s="284"/>
      <c r="BD75" s="284"/>
      <c r="BE75" s="284"/>
      <c r="BF75" s="284"/>
      <c r="BG75" s="284"/>
      <c r="BH75" s="284"/>
      <c r="BI75" s="284"/>
      <c r="BJ75" s="284"/>
      <c r="BK75" s="284"/>
    </row>
    <row r="76" ht="14.25" customHeight="1">
      <c r="A76" s="219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5"/>
      <c r="X76" s="225"/>
      <c r="Y76" s="225"/>
      <c r="Z76" s="225"/>
      <c r="AA76" s="225"/>
      <c r="AB76" s="225"/>
      <c r="AC76" s="225"/>
      <c r="AD76" s="225"/>
      <c r="AE76" s="225"/>
      <c r="AF76" s="225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4"/>
      <c r="AR76" s="224"/>
      <c r="AS76" s="224"/>
      <c r="AT76" s="224"/>
      <c r="AU76" s="224"/>
      <c r="AV76" s="224"/>
      <c r="AW76" s="224"/>
      <c r="AX76" s="224"/>
      <c r="AY76" s="224"/>
      <c r="AZ76" s="284"/>
      <c r="BA76" s="284"/>
      <c r="BB76" s="284"/>
      <c r="BC76" s="284"/>
      <c r="BD76" s="284"/>
      <c r="BE76" s="284"/>
      <c r="BF76" s="284"/>
      <c r="BG76" s="284"/>
      <c r="BH76" s="284"/>
      <c r="BI76" s="284"/>
      <c r="BJ76" s="284"/>
      <c r="BK76" s="284"/>
    </row>
    <row r="77" ht="14.25" customHeight="1">
      <c r="A77" s="219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5"/>
      <c r="X77" s="225"/>
      <c r="Y77" s="225"/>
      <c r="Z77" s="225"/>
      <c r="AA77" s="225"/>
      <c r="AB77" s="225"/>
      <c r="AC77" s="225"/>
      <c r="AD77" s="225"/>
      <c r="AE77" s="225"/>
      <c r="AF77" s="225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4"/>
      <c r="AR77" s="224"/>
      <c r="AS77" s="224"/>
      <c r="AT77" s="224"/>
      <c r="AU77" s="224"/>
      <c r="AV77" s="224"/>
      <c r="AW77" s="224"/>
      <c r="AX77" s="224"/>
      <c r="AY77" s="224"/>
      <c r="AZ77" s="284"/>
      <c r="BA77" s="284"/>
      <c r="BB77" s="284"/>
      <c r="BC77" s="284"/>
      <c r="BD77" s="284"/>
      <c r="BE77" s="284"/>
      <c r="BF77" s="284"/>
      <c r="BG77" s="284"/>
      <c r="BH77" s="284"/>
      <c r="BI77" s="284"/>
      <c r="BJ77" s="284"/>
      <c r="BK77" s="284"/>
    </row>
    <row r="78" ht="14.25" customHeight="1">
      <c r="A78" s="219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4"/>
      <c r="AR78" s="224"/>
      <c r="AS78" s="224"/>
      <c r="AT78" s="224"/>
      <c r="AU78" s="224"/>
      <c r="AV78" s="224"/>
      <c r="AW78" s="224"/>
      <c r="AX78" s="224"/>
      <c r="AY78" s="224"/>
      <c r="AZ78" s="284"/>
      <c r="BA78" s="284"/>
      <c r="BB78" s="284"/>
      <c r="BC78" s="284"/>
      <c r="BD78" s="284"/>
      <c r="BE78" s="284"/>
      <c r="BF78" s="284"/>
      <c r="BG78" s="284"/>
      <c r="BH78" s="284"/>
      <c r="BI78" s="284"/>
      <c r="BJ78" s="284"/>
      <c r="BK78" s="284"/>
    </row>
    <row r="79" ht="14.25" customHeight="1">
      <c r="A79" s="219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5"/>
      <c r="X79" s="225"/>
      <c r="Y79" s="225"/>
      <c r="Z79" s="225"/>
      <c r="AA79" s="225"/>
      <c r="AB79" s="225"/>
      <c r="AC79" s="225"/>
      <c r="AD79" s="225"/>
      <c r="AE79" s="225"/>
      <c r="AF79" s="225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4"/>
      <c r="AR79" s="224"/>
      <c r="AS79" s="224"/>
      <c r="AT79" s="224"/>
      <c r="AU79" s="224"/>
      <c r="AV79" s="224"/>
      <c r="AW79" s="224"/>
      <c r="AX79" s="224"/>
      <c r="AY79" s="224"/>
      <c r="AZ79" s="284"/>
      <c r="BA79" s="284"/>
      <c r="BB79" s="284"/>
      <c r="BC79" s="284"/>
      <c r="BD79" s="284"/>
      <c r="BE79" s="284"/>
      <c r="BF79" s="284"/>
      <c r="BG79" s="284"/>
      <c r="BH79" s="284"/>
      <c r="BI79" s="284"/>
      <c r="BJ79" s="284"/>
      <c r="BK79" s="284"/>
    </row>
    <row r="80" ht="14.25" customHeight="1">
      <c r="A80" s="219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5"/>
      <c r="X80" s="225"/>
      <c r="Y80" s="225"/>
      <c r="Z80" s="225"/>
      <c r="AA80" s="225"/>
      <c r="AB80" s="225"/>
      <c r="AC80" s="225"/>
      <c r="AD80" s="225"/>
      <c r="AE80" s="225"/>
      <c r="AF80" s="225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4"/>
      <c r="AR80" s="224"/>
      <c r="AS80" s="224"/>
      <c r="AT80" s="224"/>
      <c r="AU80" s="224"/>
      <c r="AV80" s="224"/>
      <c r="AW80" s="224"/>
      <c r="AX80" s="224"/>
      <c r="AY80" s="224"/>
      <c r="AZ80" s="284"/>
      <c r="BA80" s="284"/>
      <c r="BB80" s="284"/>
      <c r="BC80" s="284"/>
      <c r="BD80" s="284"/>
      <c r="BE80" s="284"/>
      <c r="BF80" s="284"/>
      <c r="BG80" s="284"/>
      <c r="BH80" s="284"/>
      <c r="BI80" s="284"/>
      <c r="BJ80" s="284"/>
      <c r="BK80" s="284"/>
    </row>
    <row r="81" ht="14.25" customHeight="1">
      <c r="A81" s="21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5"/>
      <c r="X81" s="225"/>
      <c r="Y81" s="225"/>
      <c r="Z81" s="225"/>
      <c r="AA81" s="225"/>
      <c r="AB81" s="225"/>
      <c r="AC81" s="225"/>
      <c r="AD81" s="225"/>
      <c r="AE81" s="225"/>
      <c r="AF81" s="225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4"/>
      <c r="AR81" s="224"/>
      <c r="AS81" s="224"/>
      <c r="AT81" s="224"/>
      <c r="AU81" s="224"/>
      <c r="AV81" s="224"/>
      <c r="AW81" s="224"/>
      <c r="AX81" s="224"/>
      <c r="AY81" s="224"/>
      <c r="AZ81" s="284"/>
      <c r="BA81" s="284"/>
      <c r="BB81" s="284"/>
      <c r="BC81" s="284"/>
      <c r="BD81" s="284"/>
      <c r="BE81" s="284"/>
      <c r="BF81" s="284"/>
      <c r="BG81" s="284"/>
      <c r="BH81" s="284"/>
      <c r="BI81" s="284"/>
      <c r="BJ81" s="284"/>
      <c r="BK81" s="284"/>
    </row>
    <row r="82" ht="14.25" customHeight="1">
      <c r="A82" s="219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5"/>
      <c r="X82" s="225"/>
      <c r="Y82" s="225"/>
      <c r="Z82" s="225"/>
      <c r="AA82" s="225"/>
      <c r="AB82" s="225"/>
      <c r="AC82" s="225"/>
      <c r="AD82" s="225"/>
      <c r="AE82" s="225"/>
      <c r="AF82" s="225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4"/>
      <c r="AR82" s="224"/>
      <c r="AS82" s="224"/>
      <c r="AT82" s="224"/>
      <c r="AU82" s="224"/>
      <c r="AV82" s="224"/>
      <c r="AW82" s="224"/>
      <c r="AX82" s="224"/>
      <c r="AY82" s="224"/>
      <c r="AZ82" s="284"/>
      <c r="BA82" s="284"/>
      <c r="BB82" s="284"/>
      <c r="BC82" s="284"/>
      <c r="BD82" s="284"/>
      <c r="BE82" s="284"/>
      <c r="BF82" s="284"/>
      <c r="BG82" s="284"/>
      <c r="BH82" s="284"/>
      <c r="BI82" s="284"/>
      <c r="BJ82" s="284"/>
      <c r="BK82" s="284"/>
    </row>
    <row r="83" ht="14.25" customHeight="1">
      <c r="A83" s="219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5"/>
      <c r="X83" s="225"/>
      <c r="Y83" s="225"/>
      <c r="Z83" s="225"/>
      <c r="AA83" s="225"/>
      <c r="AB83" s="225"/>
      <c r="AC83" s="225"/>
      <c r="AD83" s="225"/>
      <c r="AE83" s="225"/>
      <c r="AF83" s="225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4"/>
      <c r="AR83" s="224"/>
      <c r="AS83" s="224"/>
      <c r="AT83" s="224"/>
      <c r="AU83" s="224"/>
      <c r="AV83" s="224"/>
      <c r="AW83" s="224"/>
      <c r="AX83" s="224"/>
      <c r="AY83" s="224"/>
      <c r="AZ83" s="284"/>
      <c r="BA83" s="284"/>
      <c r="BB83" s="284"/>
      <c r="BC83" s="284"/>
      <c r="BD83" s="284"/>
      <c r="BE83" s="284"/>
      <c r="BF83" s="284"/>
      <c r="BG83" s="284"/>
      <c r="BH83" s="284"/>
      <c r="BI83" s="284"/>
      <c r="BJ83" s="284"/>
      <c r="BK83" s="284"/>
    </row>
    <row r="84" ht="14.25" customHeight="1">
      <c r="A84" s="219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5"/>
      <c r="X84" s="225"/>
      <c r="Y84" s="225"/>
      <c r="Z84" s="225"/>
      <c r="AA84" s="225"/>
      <c r="AB84" s="225"/>
      <c r="AC84" s="225"/>
      <c r="AD84" s="225"/>
      <c r="AE84" s="225"/>
      <c r="AF84" s="225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4"/>
      <c r="AR84" s="224"/>
      <c r="AS84" s="224"/>
      <c r="AT84" s="224"/>
      <c r="AU84" s="224"/>
      <c r="AV84" s="224"/>
      <c r="AW84" s="224"/>
      <c r="AX84" s="224"/>
      <c r="AY84" s="224"/>
      <c r="AZ84" s="284"/>
      <c r="BA84" s="284"/>
      <c r="BB84" s="284"/>
      <c r="BC84" s="284"/>
      <c r="BD84" s="284"/>
      <c r="BE84" s="284"/>
      <c r="BF84" s="284"/>
      <c r="BG84" s="284"/>
      <c r="BH84" s="284"/>
      <c r="BI84" s="284"/>
      <c r="BJ84" s="284"/>
      <c r="BK84" s="284"/>
    </row>
    <row r="85" ht="14.25" customHeight="1">
      <c r="A85" s="219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5"/>
      <c r="X85" s="225"/>
      <c r="Y85" s="225"/>
      <c r="Z85" s="225"/>
      <c r="AA85" s="225"/>
      <c r="AB85" s="225"/>
      <c r="AC85" s="225"/>
      <c r="AD85" s="225"/>
      <c r="AE85" s="225"/>
      <c r="AF85" s="225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4"/>
      <c r="AR85" s="224"/>
      <c r="AS85" s="224"/>
      <c r="AT85" s="224"/>
      <c r="AU85" s="224"/>
      <c r="AV85" s="224"/>
      <c r="AW85" s="224"/>
      <c r="AX85" s="224"/>
      <c r="AY85" s="224"/>
      <c r="AZ85" s="284"/>
      <c r="BA85" s="284"/>
      <c r="BB85" s="284"/>
      <c r="BC85" s="284"/>
      <c r="BD85" s="284"/>
      <c r="BE85" s="284"/>
      <c r="BF85" s="284"/>
      <c r="BG85" s="284"/>
      <c r="BH85" s="284"/>
      <c r="BI85" s="284"/>
      <c r="BJ85" s="284"/>
      <c r="BK85" s="284"/>
    </row>
    <row r="86" ht="14.25" customHeight="1">
      <c r="A86" s="219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5"/>
      <c r="X86" s="225"/>
      <c r="Y86" s="225"/>
      <c r="Z86" s="225"/>
      <c r="AA86" s="225"/>
      <c r="AB86" s="225"/>
      <c r="AC86" s="225"/>
      <c r="AD86" s="225"/>
      <c r="AE86" s="225"/>
      <c r="AF86" s="225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4"/>
      <c r="AR86" s="224"/>
      <c r="AS86" s="224"/>
      <c r="AT86" s="224"/>
      <c r="AU86" s="224"/>
      <c r="AV86" s="224"/>
      <c r="AW86" s="224"/>
      <c r="AX86" s="224"/>
      <c r="AY86" s="224"/>
      <c r="AZ86" s="284"/>
      <c r="BA86" s="284"/>
      <c r="BB86" s="284"/>
      <c r="BC86" s="284"/>
      <c r="BD86" s="284"/>
      <c r="BE86" s="284"/>
      <c r="BF86" s="284"/>
      <c r="BG86" s="284"/>
      <c r="BH86" s="284"/>
      <c r="BI86" s="284"/>
      <c r="BJ86" s="284"/>
      <c r="BK86" s="284"/>
    </row>
    <row r="87" ht="14.25" customHeight="1">
      <c r="A87" s="219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5"/>
      <c r="X87" s="225"/>
      <c r="Y87" s="225"/>
      <c r="Z87" s="225"/>
      <c r="AA87" s="225"/>
      <c r="AB87" s="225"/>
      <c r="AC87" s="225"/>
      <c r="AD87" s="225"/>
      <c r="AE87" s="225"/>
      <c r="AF87" s="225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4"/>
      <c r="AR87" s="224"/>
      <c r="AS87" s="224"/>
      <c r="AT87" s="224"/>
      <c r="AU87" s="224"/>
      <c r="AV87" s="224"/>
      <c r="AW87" s="224"/>
      <c r="AX87" s="224"/>
      <c r="AY87" s="224"/>
      <c r="AZ87" s="284"/>
      <c r="BA87" s="284"/>
      <c r="BB87" s="284"/>
      <c r="BC87" s="284"/>
      <c r="BD87" s="284"/>
      <c r="BE87" s="284"/>
      <c r="BF87" s="284"/>
      <c r="BG87" s="284"/>
      <c r="BH87" s="284"/>
      <c r="BI87" s="284"/>
      <c r="BJ87" s="284"/>
      <c r="BK87" s="284"/>
    </row>
    <row r="88" ht="14.25" customHeight="1">
      <c r="A88" s="219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5"/>
      <c r="X88" s="225"/>
      <c r="Y88" s="225"/>
      <c r="Z88" s="225"/>
      <c r="AA88" s="225"/>
      <c r="AB88" s="225"/>
      <c r="AC88" s="225"/>
      <c r="AD88" s="225"/>
      <c r="AE88" s="225"/>
      <c r="AF88" s="225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4"/>
      <c r="AR88" s="224"/>
      <c r="AS88" s="224"/>
      <c r="AT88" s="224"/>
      <c r="AU88" s="224"/>
      <c r="AV88" s="224"/>
      <c r="AW88" s="224"/>
      <c r="AX88" s="224"/>
      <c r="AY88" s="224"/>
      <c r="AZ88" s="284"/>
      <c r="BA88" s="284"/>
      <c r="BB88" s="284"/>
      <c r="BC88" s="284"/>
      <c r="BD88" s="284"/>
      <c r="BE88" s="284"/>
      <c r="BF88" s="284"/>
      <c r="BG88" s="284"/>
      <c r="BH88" s="284"/>
      <c r="BI88" s="284"/>
      <c r="BJ88" s="284"/>
      <c r="BK88" s="284"/>
    </row>
    <row r="89" ht="14.25" customHeight="1">
      <c r="A89" s="219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5"/>
      <c r="X89" s="225"/>
      <c r="Y89" s="225"/>
      <c r="Z89" s="225"/>
      <c r="AA89" s="225"/>
      <c r="AB89" s="225"/>
      <c r="AC89" s="225"/>
      <c r="AD89" s="225"/>
      <c r="AE89" s="225"/>
      <c r="AF89" s="225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4"/>
      <c r="AR89" s="224"/>
      <c r="AS89" s="224"/>
      <c r="AT89" s="224"/>
      <c r="AU89" s="224"/>
      <c r="AV89" s="224"/>
      <c r="AW89" s="224"/>
      <c r="AX89" s="224"/>
      <c r="AY89" s="224"/>
      <c r="AZ89" s="284"/>
      <c r="BA89" s="284"/>
      <c r="BB89" s="284"/>
      <c r="BC89" s="284"/>
      <c r="BD89" s="284"/>
      <c r="BE89" s="284"/>
      <c r="BF89" s="284"/>
      <c r="BG89" s="284"/>
      <c r="BH89" s="284"/>
      <c r="BI89" s="284"/>
      <c r="BJ89" s="284"/>
      <c r="BK89" s="284"/>
    </row>
    <row r="90" ht="14.25" customHeight="1">
      <c r="A90" s="219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5"/>
      <c r="X90" s="225"/>
      <c r="Y90" s="225"/>
      <c r="Z90" s="225"/>
      <c r="AA90" s="225"/>
      <c r="AB90" s="225"/>
      <c r="AC90" s="225"/>
      <c r="AD90" s="225"/>
      <c r="AE90" s="225"/>
      <c r="AF90" s="225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4"/>
      <c r="AR90" s="224"/>
      <c r="AS90" s="224"/>
      <c r="AT90" s="224"/>
      <c r="AU90" s="224"/>
      <c r="AV90" s="224"/>
      <c r="AW90" s="224"/>
      <c r="AX90" s="224"/>
      <c r="AY90" s="224"/>
      <c r="AZ90" s="284"/>
      <c r="BA90" s="284"/>
      <c r="BB90" s="284"/>
      <c r="BC90" s="284"/>
      <c r="BD90" s="284"/>
      <c r="BE90" s="284"/>
      <c r="BF90" s="284"/>
      <c r="BG90" s="284"/>
      <c r="BH90" s="284"/>
      <c r="BI90" s="284"/>
      <c r="BJ90" s="284"/>
      <c r="BK90" s="284"/>
    </row>
    <row r="91" ht="14.25" customHeight="1">
      <c r="A91" s="219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5"/>
      <c r="X91" s="225"/>
      <c r="Y91" s="225"/>
      <c r="Z91" s="225"/>
      <c r="AA91" s="225"/>
      <c r="AB91" s="225"/>
      <c r="AC91" s="225"/>
      <c r="AD91" s="225"/>
      <c r="AE91" s="225"/>
      <c r="AF91" s="225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4"/>
      <c r="AR91" s="224"/>
      <c r="AS91" s="224"/>
      <c r="AT91" s="224"/>
      <c r="AU91" s="224"/>
      <c r="AV91" s="224"/>
      <c r="AW91" s="224"/>
      <c r="AX91" s="224"/>
      <c r="AY91" s="224"/>
      <c r="AZ91" s="284"/>
      <c r="BA91" s="284"/>
      <c r="BB91" s="284"/>
      <c r="BC91" s="284"/>
      <c r="BD91" s="284"/>
      <c r="BE91" s="284"/>
      <c r="BF91" s="284"/>
      <c r="BG91" s="284"/>
      <c r="BH91" s="284"/>
      <c r="BI91" s="284"/>
      <c r="BJ91" s="284"/>
      <c r="BK91" s="284"/>
    </row>
    <row r="92" ht="14.25" customHeight="1">
      <c r="A92" s="219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5"/>
      <c r="X92" s="225"/>
      <c r="Y92" s="225"/>
      <c r="Z92" s="225"/>
      <c r="AA92" s="225"/>
      <c r="AB92" s="225"/>
      <c r="AC92" s="225"/>
      <c r="AD92" s="225"/>
      <c r="AE92" s="225"/>
      <c r="AF92" s="225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4"/>
      <c r="AR92" s="224"/>
      <c r="AS92" s="224"/>
      <c r="AT92" s="224"/>
      <c r="AU92" s="224"/>
      <c r="AV92" s="224"/>
      <c r="AW92" s="224"/>
      <c r="AX92" s="224"/>
      <c r="AY92" s="224"/>
      <c r="AZ92" s="284"/>
      <c r="BA92" s="284"/>
      <c r="BB92" s="284"/>
      <c r="BC92" s="284"/>
      <c r="BD92" s="284"/>
      <c r="BE92" s="284"/>
      <c r="BF92" s="284"/>
      <c r="BG92" s="284"/>
      <c r="BH92" s="284"/>
      <c r="BI92" s="284"/>
      <c r="BJ92" s="284"/>
      <c r="BK92" s="284"/>
    </row>
    <row r="93" ht="14.25" customHeight="1">
      <c r="A93" s="219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5"/>
      <c r="X93" s="225"/>
      <c r="Y93" s="225"/>
      <c r="Z93" s="225"/>
      <c r="AA93" s="225"/>
      <c r="AB93" s="225"/>
      <c r="AC93" s="225"/>
      <c r="AD93" s="225"/>
      <c r="AE93" s="225"/>
      <c r="AF93" s="225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4"/>
      <c r="AR93" s="224"/>
      <c r="AS93" s="224"/>
      <c r="AT93" s="224"/>
      <c r="AU93" s="224"/>
      <c r="AV93" s="224"/>
      <c r="AW93" s="224"/>
      <c r="AX93" s="224"/>
      <c r="AY93" s="224"/>
      <c r="AZ93" s="284"/>
      <c r="BA93" s="284"/>
      <c r="BB93" s="284"/>
      <c r="BC93" s="284"/>
      <c r="BD93" s="284"/>
      <c r="BE93" s="284"/>
      <c r="BF93" s="284"/>
      <c r="BG93" s="284"/>
      <c r="BH93" s="284"/>
      <c r="BI93" s="284"/>
      <c r="BJ93" s="284"/>
      <c r="BK93" s="284"/>
    </row>
    <row r="94" ht="14.25" customHeight="1">
      <c r="A94" s="219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5"/>
      <c r="X94" s="225"/>
      <c r="Y94" s="225"/>
      <c r="Z94" s="225"/>
      <c r="AA94" s="225"/>
      <c r="AB94" s="225"/>
      <c r="AC94" s="225"/>
      <c r="AD94" s="225"/>
      <c r="AE94" s="225"/>
      <c r="AF94" s="225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4"/>
      <c r="AR94" s="224"/>
      <c r="AS94" s="224"/>
      <c r="AT94" s="224"/>
      <c r="AU94" s="224"/>
      <c r="AV94" s="224"/>
      <c r="AW94" s="224"/>
      <c r="AX94" s="224"/>
      <c r="AY94" s="224"/>
      <c r="AZ94" s="284"/>
      <c r="BA94" s="284"/>
      <c r="BB94" s="284"/>
      <c r="BC94" s="284"/>
      <c r="BD94" s="284"/>
      <c r="BE94" s="284"/>
      <c r="BF94" s="284"/>
      <c r="BG94" s="284"/>
      <c r="BH94" s="284"/>
      <c r="BI94" s="284"/>
      <c r="BJ94" s="284"/>
      <c r="BK94" s="284"/>
    </row>
    <row r="95" ht="14.25" customHeight="1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5"/>
      <c r="X95" s="225"/>
      <c r="Y95" s="225"/>
      <c r="Z95" s="225"/>
      <c r="AA95" s="225"/>
      <c r="AB95" s="225"/>
      <c r="AC95" s="225"/>
      <c r="AD95" s="225"/>
      <c r="AE95" s="225"/>
      <c r="AF95" s="225"/>
      <c r="AG95" s="220"/>
      <c r="AH95" s="220"/>
      <c r="AI95" s="220"/>
      <c r="AJ95" s="220"/>
      <c r="AK95" s="220"/>
      <c r="AL95" s="220"/>
      <c r="AM95" s="220"/>
      <c r="AN95" s="220"/>
      <c r="AO95" s="220"/>
      <c r="AP95" s="220"/>
      <c r="AQ95" s="224"/>
      <c r="AR95" s="224"/>
      <c r="AS95" s="224"/>
      <c r="AT95" s="224"/>
      <c r="AU95" s="224"/>
      <c r="AV95" s="224"/>
      <c r="AW95" s="224"/>
      <c r="AX95" s="224"/>
      <c r="AY95" s="224"/>
      <c r="AZ95" s="284"/>
      <c r="BA95" s="284"/>
      <c r="BB95" s="284"/>
      <c r="BC95" s="284"/>
      <c r="BD95" s="284"/>
      <c r="BE95" s="284"/>
      <c r="BF95" s="284"/>
      <c r="BG95" s="284"/>
      <c r="BH95" s="284"/>
      <c r="BI95" s="284"/>
      <c r="BJ95" s="284"/>
      <c r="BK95" s="284"/>
    </row>
    <row r="96" ht="14.25" customHeight="1">
      <c r="A96" s="219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5"/>
      <c r="X96" s="225"/>
      <c r="Y96" s="225"/>
      <c r="Z96" s="225"/>
      <c r="AA96" s="225"/>
      <c r="AB96" s="225"/>
      <c r="AC96" s="225"/>
      <c r="AD96" s="225"/>
      <c r="AE96" s="225"/>
      <c r="AF96" s="225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4"/>
      <c r="AR96" s="224"/>
      <c r="AS96" s="224"/>
      <c r="AT96" s="224"/>
      <c r="AU96" s="224"/>
      <c r="AV96" s="224"/>
      <c r="AW96" s="224"/>
      <c r="AX96" s="224"/>
      <c r="AY96" s="224"/>
      <c r="AZ96" s="284"/>
      <c r="BA96" s="284"/>
      <c r="BB96" s="284"/>
      <c r="BC96" s="284"/>
      <c r="BD96" s="284"/>
      <c r="BE96" s="284"/>
      <c r="BF96" s="284"/>
      <c r="BG96" s="284"/>
      <c r="BH96" s="284"/>
      <c r="BI96" s="284"/>
      <c r="BJ96" s="284"/>
      <c r="BK96" s="284"/>
    </row>
    <row r="97" ht="14.25" customHeight="1">
      <c r="A97" s="219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5"/>
      <c r="X97" s="225"/>
      <c r="Y97" s="225"/>
      <c r="Z97" s="225"/>
      <c r="AA97" s="225"/>
      <c r="AB97" s="225"/>
      <c r="AC97" s="225"/>
      <c r="AD97" s="225"/>
      <c r="AE97" s="225"/>
      <c r="AF97" s="225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4"/>
      <c r="AR97" s="224"/>
      <c r="AS97" s="224"/>
      <c r="AT97" s="224"/>
      <c r="AU97" s="224"/>
      <c r="AV97" s="224"/>
      <c r="AW97" s="224"/>
      <c r="AX97" s="224"/>
      <c r="AY97" s="224"/>
      <c r="AZ97" s="284"/>
      <c r="BA97" s="284"/>
      <c r="BB97" s="284"/>
      <c r="BC97" s="284"/>
      <c r="BD97" s="284"/>
      <c r="BE97" s="284"/>
      <c r="BF97" s="284"/>
      <c r="BG97" s="284"/>
      <c r="BH97" s="284"/>
      <c r="BI97" s="284"/>
      <c r="BJ97" s="284"/>
      <c r="BK97" s="284"/>
    </row>
    <row r="98" ht="14.25" customHeight="1">
      <c r="A98" s="219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5"/>
      <c r="X98" s="225"/>
      <c r="Y98" s="225"/>
      <c r="Z98" s="225"/>
      <c r="AA98" s="225"/>
      <c r="AB98" s="225"/>
      <c r="AC98" s="225"/>
      <c r="AD98" s="225"/>
      <c r="AE98" s="225"/>
      <c r="AF98" s="225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4"/>
      <c r="AR98" s="224"/>
      <c r="AS98" s="224"/>
      <c r="AT98" s="224"/>
      <c r="AU98" s="224"/>
      <c r="AV98" s="224"/>
      <c r="AW98" s="224"/>
      <c r="AX98" s="224"/>
      <c r="AY98" s="224"/>
      <c r="AZ98" s="284"/>
      <c r="BA98" s="284"/>
      <c r="BB98" s="284"/>
      <c r="BC98" s="284"/>
      <c r="BD98" s="284"/>
      <c r="BE98" s="284"/>
      <c r="BF98" s="284"/>
      <c r="BG98" s="284"/>
      <c r="BH98" s="284"/>
      <c r="BI98" s="284"/>
      <c r="BJ98" s="284"/>
      <c r="BK98" s="284"/>
    </row>
    <row r="99" ht="14.25" customHeight="1">
      <c r="A99" s="219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5"/>
      <c r="X99" s="225"/>
      <c r="Y99" s="225"/>
      <c r="Z99" s="225"/>
      <c r="AA99" s="225"/>
      <c r="AB99" s="225"/>
      <c r="AC99" s="225"/>
      <c r="AD99" s="225"/>
      <c r="AE99" s="225"/>
      <c r="AF99" s="225"/>
      <c r="AG99" s="220"/>
      <c r="AH99" s="220"/>
      <c r="AI99" s="220"/>
      <c r="AJ99" s="220"/>
      <c r="AK99" s="220"/>
      <c r="AL99" s="220"/>
      <c r="AM99" s="220"/>
      <c r="AN99" s="220"/>
      <c r="AO99" s="220"/>
      <c r="AP99" s="220"/>
      <c r="AQ99" s="224"/>
      <c r="AR99" s="224"/>
      <c r="AS99" s="224"/>
      <c r="AT99" s="224"/>
      <c r="AU99" s="224"/>
      <c r="AV99" s="224"/>
      <c r="AW99" s="224"/>
      <c r="AX99" s="224"/>
      <c r="AY99" s="224"/>
      <c r="AZ99" s="284"/>
      <c r="BA99" s="284"/>
      <c r="BB99" s="284"/>
      <c r="BC99" s="284"/>
      <c r="BD99" s="284"/>
      <c r="BE99" s="284"/>
      <c r="BF99" s="284"/>
      <c r="BG99" s="284"/>
      <c r="BH99" s="284"/>
      <c r="BI99" s="284"/>
      <c r="BJ99" s="284"/>
      <c r="BK99" s="284"/>
    </row>
    <row r="100" ht="14.25" customHeight="1">
      <c r="A100" s="219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5"/>
      <c r="X100" s="225"/>
      <c r="Y100" s="225"/>
      <c r="Z100" s="225"/>
      <c r="AA100" s="225"/>
      <c r="AB100" s="225"/>
      <c r="AC100" s="225"/>
      <c r="AD100" s="225"/>
      <c r="AE100" s="225"/>
      <c r="AF100" s="225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4"/>
      <c r="AR100" s="224"/>
      <c r="AS100" s="224"/>
      <c r="AT100" s="224"/>
      <c r="AU100" s="224"/>
      <c r="AV100" s="224"/>
      <c r="AW100" s="224"/>
      <c r="AX100" s="224"/>
      <c r="AY100" s="224"/>
      <c r="AZ100" s="284"/>
      <c r="BA100" s="284"/>
      <c r="BB100" s="284"/>
      <c r="BC100" s="284"/>
      <c r="BD100" s="284"/>
      <c r="BE100" s="284"/>
      <c r="BF100" s="284"/>
      <c r="BG100" s="284"/>
      <c r="BH100" s="284"/>
      <c r="BI100" s="284"/>
      <c r="BJ100" s="284"/>
      <c r="BK100" s="284"/>
    </row>
    <row r="101" ht="14.25" customHeight="1">
      <c r="A101" s="219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5"/>
      <c r="X101" s="225"/>
      <c r="Y101" s="225"/>
      <c r="Z101" s="225"/>
      <c r="AA101" s="225"/>
      <c r="AB101" s="225"/>
      <c r="AC101" s="225"/>
      <c r="AD101" s="225"/>
      <c r="AE101" s="225"/>
      <c r="AF101" s="225"/>
      <c r="AG101" s="220"/>
      <c r="AH101" s="220"/>
      <c r="AI101" s="220"/>
      <c r="AJ101" s="220"/>
      <c r="AK101" s="220"/>
      <c r="AL101" s="220"/>
      <c r="AM101" s="220"/>
      <c r="AN101" s="220"/>
      <c r="AO101" s="220"/>
      <c r="AP101" s="220"/>
      <c r="AQ101" s="224"/>
      <c r="AR101" s="224"/>
      <c r="AS101" s="224"/>
      <c r="AT101" s="224"/>
      <c r="AU101" s="224"/>
      <c r="AV101" s="224"/>
      <c r="AW101" s="224"/>
      <c r="AX101" s="224"/>
      <c r="AY101" s="224"/>
      <c r="AZ101" s="284"/>
      <c r="BA101" s="284"/>
      <c r="BB101" s="284"/>
      <c r="BC101" s="284"/>
      <c r="BD101" s="284"/>
      <c r="BE101" s="284"/>
      <c r="BF101" s="284"/>
      <c r="BG101" s="284"/>
      <c r="BH101" s="284"/>
      <c r="BI101" s="284"/>
      <c r="BJ101" s="284"/>
      <c r="BK101" s="284"/>
    </row>
    <row r="102" ht="14.25" customHeight="1">
      <c r="A102" s="219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5"/>
      <c r="X102" s="225"/>
      <c r="Y102" s="225"/>
      <c r="Z102" s="225"/>
      <c r="AA102" s="225"/>
      <c r="AB102" s="225"/>
      <c r="AC102" s="225"/>
      <c r="AD102" s="225"/>
      <c r="AE102" s="225"/>
      <c r="AF102" s="225"/>
      <c r="AG102" s="220"/>
      <c r="AH102" s="220"/>
      <c r="AI102" s="220"/>
      <c r="AJ102" s="220"/>
      <c r="AK102" s="220"/>
      <c r="AL102" s="220"/>
      <c r="AM102" s="220"/>
      <c r="AN102" s="220"/>
      <c r="AO102" s="220"/>
      <c r="AP102" s="220"/>
      <c r="AQ102" s="224"/>
      <c r="AR102" s="224"/>
      <c r="AS102" s="224"/>
      <c r="AT102" s="224"/>
      <c r="AU102" s="224"/>
      <c r="AV102" s="224"/>
      <c r="AW102" s="224"/>
      <c r="AX102" s="224"/>
      <c r="AY102" s="224"/>
      <c r="AZ102" s="284"/>
      <c r="BA102" s="284"/>
      <c r="BB102" s="284"/>
      <c r="BC102" s="284"/>
      <c r="BD102" s="284"/>
      <c r="BE102" s="284"/>
      <c r="BF102" s="284"/>
      <c r="BG102" s="284"/>
      <c r="BH102" s="284"/>
      <c r="BI102" s="284"/>
      <c r="BJ102" s="284"/>
      <c r="BK102" s="284"/>
    </row>
    <row r="103" ht="14.25" customHeight="1">
      <c r="A103" s="219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5"/>
      <c r="X103" s="225"/>
      <c r="Y103" s="225"/>
      <c r="Z103" s="225"/>
      <c r="AA103" s="225"/>
      <c r="AB103" s="225"/>
      <c r="AC103" s="225"/>
      <c r="AD103" s="225"/>
      <c r="AE103" s="225"/>
      <c r="AF103" s="225"/>
      <c r="AG103" s="220"/>
      <c r="AH103" s="220"/>
      <c r="AI103" s="220"/>
      <c r="AJ103" s="220"/>
      <c r="AK103" s="220"/>
      <c r="AL103" s="220"/>
      <c r="AM103" s="220"/>
      <c r="AN103" s="220"/>
      <c r="AO103" s="220"/>
      <c r="AP103" s="220"/>
      <c r="AQ103" s="224"/>
      <c r="AR103" s="224"/>
      <c r="AS103" s="224"/>
      <c r="AT103" s="224"/>
      <c r="AU103" s="224"/>
      <c r="AV103" s="224"/>
      <c r="AW103" s="224"/>
      <c r="AX103" s="224"/>
      <c r="AY103" s="224"/>
      <c r="AZ103" s="284"/>
      <c r="BA103" s="284"/>
      <c r="BB103" s="284"/>
      <c r="BC103" s="284"/>
      <c r="BD103" s="284"/>
      <c r="BE103" s="284"/>
      <c r="BF103" s="284"/>
      <c r="BG103" s="284"/>
      <c r="BH103" s="284"/>
      <c r="BI103" s="284"/>
      <c r="BJ103" s="284"/>
      <c r="BK103" s="284"/>
    </row>
    <row r="104" ht="14.25" customHeight="1">
      <c r="A104" s="219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5"/>
      <c r="X104" s="225"/>
      <c r="Y104" s="225"/>
      <c r="Z104" s="225"/>
      <c r="AA104" s="225"/>
      <c r="AB104" s="225"/>
      <c r="AC104" s="225"/>
      <c r="AD104" s="225"/>
      <c r="AE104" s="225"/>
      <c r="AF104" s="225"/>
      <c r="AG104" s="220"/>
      <c r="AH104" s="220"/>
      <c r="AI104" s="220"/>
      <c r="AJ104" s="220"/>
      <c r="AK104" s="220"/>
      <c r="AL104" s="220"/>
      <c r="AM104" s="220"/>
      <c r="AN104" s="220"/>
      <c r="AO104" s="220"/>
      <c r="AP104" s="220"/>
      <c r="AQ104" s="224"/>
      <c r="AR104" s="224"/>
      <c r="AS104" s="224"/>
      <c r="AT104" s="224"/>
      <c r="AU104" s="224"/>
      <c r="AV104" s="224"/>
      <c r="AW104" s="224"/>
      <c r="AX104" s="224"/>
      <c r="AY104" s="224"/>
      <c r="AZ104" s="284"/>
      <c r="BA104" s="284"/>
      <c r="BB104" s="284"/>
      <c r="BC104" s="284"/>
      <c r="BD104" s="284"/>
      <c r="BE104" s="284"/>
      <c r="BF104" s="284"/>
      <c r="BG104" s="284"/>
      <c r="BH104" s="284"/>
      <c r="BI104" s="284"/>
      <c r="BJ104" s="284"/>
      <c r="BK104" s="284"/>
    </row>
    <row r="105" ht="14.25" customHeight="1">
      <c r="A105" s="219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5"/>
      <c r="X105" s="225"/>
      <c r="Y105" s="225"/>
      <c r="Z105" s="225"/>
      <c r="AA105" s="225"/>
      <c r="AB105" s="225"/>
      <c r="AC105" s="225"/>
      <c r="AD105" s="225"/>
      <c r="AE105" s="225"/>
      <c r="AF105" s="225"/>
      <c r="AG105" s="220"/>
      <c r="AH105" s="220"/>
      <c r="AI105" s="220"/>
      <c r="AJ105" s="220"/>
      <c r="AK105" s="220"/>
      <c r="AL105" s="220"/>
      <c r="AM105" s="220"/>
      <c r="AN105" s="220"/>
      <c r="AO105" s="220"/>
      <c r="AP105" s="220"/>
      <c r="AQ105" s="224"/>
      <c r="AR105" s="224"/>
      <c r="AS105" s="224"/>
      <c r="AT105" s="224"/>
      <c r="AU105" s="224"/>
      <c r="AV105" s="224"/>
      <c r="AW105" s="224"/>
      <c r="AX105" s="224"/>
      <c r="AY105" s="224"/>
      <c r="AZ105" s="284"/>
      <c r="BA105" s="284"/>
      <c r="BB105" s="284"/>
      <c r="BC105" s="284"/>
      <c r="BD105" s="284"/>
      <c r="BE105" s="284"/>
      <c r="BF105" s="284"/>
      <c r="BG105" s="284"/>
      <c r="BH105" s="284"/>
      <c r="BI105" s="284"/>
      <c r="BJ105" s="284"/>
      <c r="BK105" s="284"/>
    </row>
    <row r="106" ht="14.25" customHeight="1">
      <c r="A106" s="219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5"/>
      <c r="X106" s="225"/>
      <c r="Y106" s="225"/>
      <c r="Z106" s="225"/>
      <c r="AA106" s="225"/>
      <c r="AB106" s="225"/>
      <c r="AC106" s="225"/>
      <c r="AD106" s="225"/>
      <c r="AE106" s="225"/>
      <c r="AF106" s="225"/>
      <c r="AG106" s="220"/>
      <c r="AH106" s="220"/>
      <c r="AI106" s="220"/>
      <c r="AJ106" s="220"/>
      <c r="AK106" s="220"/>
      <c r="AL106" s="220"/>
      <c r="AM106" s="220"/>
      <c r="AN106" s="220"/>
      <c r="AO106" s="220"/>
      <c r="AP106" s="220"/>
      <c r="AQ106" s="224"/>
      <c r="AR106" s="224"/>
      <c r="AS106" s="224"/>
      <c r="AT106" s="224"/>
      <c r="AU106" s="224"/>
      <c r="AV106" s="224"/>
      <c r="AW106" s="224"/>
      <c r="AX106" s="224"/>
      <c r="AY106" s="224"/>
      <c r="AZ106" s="284"/>
      <c r="BA106" s="284"/>
      <c r="BB106" s="284"/>
      <c r="BC106" s="284"/>
      <c r="BD106" s="284"/>
      <c r="BE106" s="284"/>
      <c r="BF106" s="284"/>
      <c r="BG106" s="284"/>
      <c r="BH106" s="284"/>
      <c r="BI106" s="284"/>
      <c r="BJ106" s="284"/>
      <c r="BK106" s="284"/>
    </row>
    <row r="107" ht="14.25" customHeight="1">
      <c r="A107" s="219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5"/>
      <c r="X107" s="225"/>
      <c r="Y107" s="225"/>
      <c r="Z107" s="225"/>
      <c r="AA107" s="225"/>
      <c r="AB107" s="225"/>
      <c r="AC107" s="225"/>
      <c r="AD107" s="225"/>
      <c r="AE107" s="225"/>
      <c r="AF107" s="225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4"/>
      <c r="AR107" s="224"/>
      <c r="AS107" s="224"/>
      <c r="AT107" s="224"/>
      <c r="AU107" s="224"/>
      <c r="AV107" s="224"/>
      <c r="AW107" s="224"/>
      <c r="AX107" s="224"/>
      <c r="AY107" s="224"/>
      <c r="AZ107" s="284"/>
      <c r="BA107" s="284"/>
      <c r="BB107" s="284"/>
      <c r="BC107" s="284"/>
      <c r="BD107" s="284"/>
      <c r="BE107" s="284"/>
      <c r="BF107" s="284"/>
      <c r="BG107" s="284"/>
      <c r="BH107" s="284"/>
      <c r="BI107" s="284"/>
      <c r="BJ107" s="284"/>
      <c r="BK107" s="284"/>
    </row>
    <row r="108" ht="14.25" customHeight="1">
      <c r="A108" s="219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5"/>
      <c r="X108" s="225"/>
      <c r="Y108" s="225"/>
      <c r="Z108" s="225"/>
      <c r="AA108" s="225"/>
      <c r="AB108" s="225"/>
      <c r="AC108" s="225"/>
      <c r="AD108" s="225"/>
      <c r="AE108" s="225"/>
      <c r="AF108" s="225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4"/>
      <c r="AR108" s="224"/>
      <c r="AS108" s="224"/>
      <c r="AT108" s="224"/>
      <c r="AU108" s="224"/>
      <c r="AV108" s="224"/>
      <c r="AW108" s="224"/>
      <c r="AX108" s="224"/>
      <c r="AY108" s="224"/>
      <c r="AZ108" s="284"/>
      <c r="BA108" s="284"/>
      <c r="BB108" s="284"/>
      <c r="BC108" s="284"/>
      <c r="BD108" s="284"/>
      <c r="BE108" s="284"/>
      <c r="BF108" s="284"/>
      <c r="BG108" s="284"/>
      <c r="BH108" s="284"/>
      <c r="BI108" s="284"/>
      <c r="BJ108" s="284"/>
      <c r="BK108" s="284"/>
    </row>
    <row r="109" ht="14.25" customHeight="1">
      <c r="A109" s="219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5"/>
      <c r="X109" s="225"/>
      <c r="Y109" s="225"/>
      <c r="Z109" s="225"/>
      <c r="AA109" s="225"/>
      <c r="AB109" s="225"/>
      <c r="AC109" s="225"/>
      <c r="AD109" s="225"/>
      <c r="AE109" s="225"/>
      <c r="AF109" s="225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4"/>
      <c r="AR109" s="224"/>
      <c r="AS109" s="224"/>
      <c r="AT109" s="224"/>
      <c r="AU109" s="224"/>
      <c r="AV109" s="224"/>
      <c r="AW109" s="224"/>
      <c r="AX109" s="224"/>
      <c r="AY109" s="224"/>
      <c r="AZ109" s="284"/>
      <c r="BA109" s="284"/>
      <c r="BB109" s="284"/>
      <c r="BC109" s="284"/>
      <c r="BD109" s="284"/>
      <c r="BE109" s="284"/>
      <c r="BF109" s="284"/>
      <c r="BG109" s="284"/>
      <c r="BH109" s="284"/>
      <c r="BI109" s="284"/>
      <c r="BJ109" s="284"/>
      <c r="BK109" s="284"/>
    </row>
    <row r="110" ht="14.25" customHeight="1">
      <c r="A110" s="219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5"/>
      <c r="X110" s="225"/>
      <c r="Y110" s="225"/>
      <c r="Z110" s="225"/>
      <c r="AA110" s="225"/>
      <c r="AB110" s="225"/>
      <c r="AC110" s="225"/>
      <c r="AD110" s="225"/>
      <c r="AE110" s="225"/>
      <c r="AF110" s="225"/>
      <c r="AG110" s="220"/>
      <c r="AH110" s="220"/>
      <c r="AI110" s="220"/>
      <c r="AJ110" s="220"/>
      <c r="AK110" s="220"/>
      <c r="AL110" s="220"/>
      <c r="AM110" s="220"/>
      <c r="AN110" s="220"/>
      <c r="AO110" s="220"/>
      <c r="AP110" s="220"/>
      <c r="AQ110" s="224"/>
      <c r="AR110" s="224"/>
      <c r="AS110" s="224"/>
      <c r="AT110" s="224"/>
      <c r="AU110" s="224"/>
      <c r="AV110" s="224"/>
      <c r="AW110" s="224"/>
      <c r="AX110" s="224"/>
      <c r="AY110" s="224"/>
      <c r="AZ110" s="284"/>
      <c r="BA110" s="284"/>
      <c r="BB110" s="284"/>
      <c r="BC110" s="284"/>
      <c r="BD110" s="284"/>
      <c r="BE110" s="284"/>
      <c r="BF110" s="284"/>
      <c r="BG110" s="284"/>
      <c r="BH110" s="284"/>
      <c r="BI110" s="284"/>
      <c r="BJ110" s="284"/>
      <c r="BK110" s="284"/>
    </row>
    <row r="111" ht="14.25" customHeight="1">
      <c r="A111" s="219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5"/>
      <c r="X111" s="225"/>
      <c r="Y111" s="225"/>
      <c r="Z111" s="225"/>
      <c r="AA111" s="225"/>
      <c r="AB111" s="225"/>
      <c r="AC111" s="225"/>
      <c r="AD111" s="225"/>
      <c r="AE111" s="225"/>
      <c r="AF111" s="225"/>
      <c r="AG111" s="220"/>
      <c r="AH111" s="220"/>
      <c r="AI111" s="220"/>
      <c r="AJ111" s="220"/>
      <c r="AK111" s="220"/>
      <c r="AL111" s="220"/>
      <c r="AM111" s="220"/>
      <c r="AN111" s="220"/>
      <c r="AO111" s="220"/>
      <c r="AP111" s="220"/>
      <c r="AQ111" s="224"/>
      <c r="AR111" s="224"/>
      <c r="AS111" s="224"/>
      <c r="AT111" s="224"/>
      <c r="AU111" s="224"/>
      <c r="AV111" s="224"/>
      <c r="AW111" s="224"/>
      <c r="AX111" s="224"/>
      <c r="AY111" s="224"/>
      <c r="AZ111" s="284"/>
      <c r="BA111" s="284"/>
      <c r="BB111" s="284"/>
      <c r="BC111" s="284"/>
      <c r="BD111" s="284"/>
      <c r="BE111" s="284"/>
      <c r="BF111" s="284"/>
      <c r="BG111" s="284"/>
      <c r="BH111" s="284"/>
      <c r="BI111" s="284"/>
      <c r="BJ111" s="284"/>
      <c r="BK111" s="284"/>
    </row>
    <row r="112" ht="14.25" customHeight="1">
      <c r="A112" s="219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5"/>
      <c r="X112" s="225"/>
      <c r="Y112" s="225"/>
      <c r="Z112" s="225"/>
      <c r="AA112" s="225"/>
      <c r="AB112" s="225"/>
      <c r="AC112" s="225"/>
      <c r="AD112" s="225"/>
      <c r="AE112" s="225"/>
      <c r="AF112" s="225"/>
      <c r="AG112" s="220"/>
      <c r="AH112" s="220"/>
      <c r="AI112" s="220"/>
      <c r="AJ112" s="220"/>
      <c r="AK112" s="220"/>
      <c r="AL112" s="220"/>
      <c r="AM112" s="220"/>
      <c r="AN112" s="220"/>
      <c r="AO112" s="220"/>
      <c r="AP112" s="220"/>
      <c r="AQ112" s="224"/>
      <c r="AR112" s="224"/>
      <c r="AS112" s="224"/>
      <c r="AT112" s="224"/>
      <c r="AU112" s="224"/>
      <c r="AV112" s="224"/>
      <c r="AW112" s="224"/>
      <c r="AX112" s="224"/>
      <c r="AY112" s="224"/>
      <c r="AZ112" s="284"/>
      <c r="BA112" s="284"/>
      <c r="BB112" s="284"/>
      <c r="BC112" s="284"/>
      <c r="BD112" s="284"/>
      <c r="BE112" s="284"/>
      <c r="BF112" s="284"/>
      <c r="BG112" s="284"/>
      <c r="BH112" s="284"/>
      <c r="BI112" s="284"/>
      <c r="BJ112" s="284"/>
      <c r="BK112" s="284"/>
    </row>
    <row r="113" ht="14.25" customHeight="1">
      <c r="A113" s="219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5"/>
      <c r="X113" s="225"/>
      <c r="Y113" s="225"/>
      <c r="Z113" s="225"/>
      <c r="AA113" s="225"/>
      <c r="AB113" s="225"/>
      <c r="AC113" s="225"/>
      <c r="AD113" s="225"/>
      <c r="AE113" s="225"/>
      <c r="AF113" s="225"/>
      <c r="AG113" s="220"/>
      <c r="AH113" s="220"/>
      <c r="AI113" s="220"/>
      <c r="AJ113" s="220"/>
      <c r="AK113" s="220"/>
      <c r="AL113" s="220"/>
      <c r="AM113" s="220"/>
      <c r="AN113" s="220"/>
      <c r="AO113" s="220"/>
      <c r="AP113" s="220"/>
      <c r="AQ113" s="224"/>
      <c r="AR113" s="224"/>
      <c r="AS113" s="224"/>
      <c r="AT113" s="224"/>
      <c r="AU113" s="224"/>
      <c r="AV113" s="224"/>
      <c r="AW113" s="224"/>
      <c r="AX113" s="224"/>
      <c r="AY113" s="224"/>
      <c r="AZ113" s="284"/>
      <c r="BA113" s="284"/>
      <c r="BB113" s="284"/>
      <c r="BC113" s="284"/>
      <c r="BD113" s="284"/>
      <c r="BE113" s="284"/>
      <c r="BF113" s="284"/>
      <c r="BG113" s="284"/>
      <c r="BH113" s="284"/>
      <c r="BI113" s="284"/>
      <c r="BJ113" s="284"/>
      <c r="BK113" s="284"/>
    </row>
    <row r="114" ht="14.25" customHeight="1">
      <c r="A114" s="219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5"/>
      <c r="X114" s="225"/>
      <c r="Y114" s="225"/>
      <c r="Z114" s="225"/>
      <c r="AA114" s="225"/>
      <c r="AB114" s="225"/>
      <c r="AC114" s="225"/>
      <c r="AD114" s="225"/>
      <c r="AE114" s="225"/>
      <c r="AF114" s="225"/>
      <c r="AG114" s="220"/>
      <c r="AH114" s="220"/>
      <c r="AI114" s="220"/>
      <c r="AJ114" s="220"/>
      <c r="AK114" s="220"/>
      <c r="AL114" s="220"/>
      <c r="AM114" s="220"/>
      <c r="AN114" s="220"/>
      <c r="AO114" s="220"/>
      <c r="AP114" s="220"/>
      <c r="AQ114" s="224"/>
      <c r="AR114" s="224"/>
      <c r="AS114" s="224"/>
      <c r="AT114" s="224"/>
      <c r="AU114" s="224"/>
      <c r="AV114" s="224"/>
      <c r="AW114" s="224"/>
      <c r="AX114" s="224"/>
      <c r="AY114" s="224"/>
      <c r="AZ114" s="284"/>
      <c r="BA114" s="284"/>
      <c r="BB114" s="284"/>
      <c r="BC114" s="284"/>
      <c r="BD114" s="284"/>
      <c r="BE114" s="284"/>
      <c r="BF114" s="284"/>
      <c r="BG114" s="284"/>
      <c r="BH114" s="284"/>
      <c r="BI114" s="284"/>
      <c r="BJ114" s="284"/>
      <c r="BK114" s="284"/>
    </row>
    <row r="115" ht="14.25" customHeight="1">
      <c r="A115" s="219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5"/>
      <c r="X115" s="225"/>
      <c r="Y115" s="225"/>
      <c r="Z115" s="225"/>
      <c r="AA115" s="225"/>
      <c r="AB115" s="225"/>
      <c r="AC115" s="225"/>
      <c r="AD115" s="225"/>
      <c r="AE115" s="225"/>
      <c r="AF115" s="225"/>
      <c r="AG115" s="220"/>
      <c r="AH115" s="220"/>
      <c r="AI115" s="220"/>
      <c r="AJ115" s="220"/>
      <c r="AK115" s="220"/>
      <c r="AL115" s="220"/>
      <c r="AM115" s="220"/>
      <c r="AN115" s="220"/>
      <c r="AO115" s="220"/>
      <c r="AP115" s="220"/>
      <c r="AQ115" s="224"/>
      <c r="AR115" s="224"/>
      <c r="AS115" s="224"/>
      <c r="AT115" s="224"/>
      <c r="AU115" s="224"/>
      <c r="AV115" s="224"/>
      <c r="AW115" s="224"/>
      <c r="AX115" s="224"/>
      <c r="AY115" s="224"/>
      <c r="AZ115" s="284"/>
      <c r="BA115" s="284"/>
      <c r="BB115" s="284"/>
      <c r="BC115" s="284"/>
      <c r="BD115" s="284"/>
      <c r="BE115" s="284"/>
      <c r="BF115" s="284"/>
      <c r="BG115" s="284"/>
      <c r="BH115" s="284"/>
      <c r="BI115" s="284"/>
      <c r="BJ115" s="284"/>
      <c r="BK115" s="284"/>
    </row>
    <row r="116" ht="14.25" customHeight="1">
      <c r="A116" s="219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5"/>
      <c r="X116" s="225"/>
      <c r="Y116" s="225"/>
      <c r="Z116" s="225"/>
      <c r="AA116" s="225"/>
      <c r="AB116" s="225"/>
      <c r="AC116" s="225"/>
      <c r="AD116" s="225"/>
      <c r="AE116" s="225"/>
      <c r="AF116" s="225"/>
      <c r="AG116" s="220"/>
      <c r="AH116" s="220"/>
      <c r="AI116" s="220"/>
      <c r="AJ116" s="220"/>
      <c r="AK116" s="220"/>
      <c r="AL116" s="220"/>
      <c r="AM116" s="220"/>
      <c r="AN116" s="220"/>
      <c r="AO116" s="220"/>
      <c r="AP116" s="220"/>
      <c r="AQ116" s="224"/>
      <c r="AR116" s="224"/>
      <c r="AS116" s="224"/>
      <c r="AT116" s="224"/>
      <c r="AU116" s="224"/>
      <c r="AV116" s="224"/>
      <c r="AW116" s="224"/>
      <c r="AX116" s="224"/>
      <c r="AY116" s="224"/>
      <c r="AZ116" s="284"/>
      <c r="BA116" s="284"/>
      <c r="BB116" s="284"/>
      <c r="BC116" s="284"/>
      <c r="BD116" s="284"/>
      <c r="BE116" s="284"/>
      <c r="BF116" s="284"/>
      <c r="BG116" s="284"/>
      <c r="BH116" s="284"/>
      <c r="BI116" s="284"/>
      <c r="BJ116" s="284"/>
      <c r="BK116" s="284"/>
    </row>
    <row r="117" ht="14.25" customHeight="1">
      <c r="A117" s="219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5"/>
      <c r="X117" s="225"/>
      <c r="Y117" s="225"/>
      <c r="Z117" s="225"/>
      <c r="AA117" s="225"/>
      <c r="AB117" s="225"/>
      <c r="AC117" s="225"/>
      <c r="AD117" s="225"/>
      <c r="AE117" s="225"/>
      <c r="AF117" s="225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4"/>
      <c r="AR117" s="224"/>
      <c r="AS117" s="224"/>
      <c r="AT117" s="224"/>
      <c r="AU117" s="224"/>
      <c r="AV117" s="224"/>
      <c r="AW117" s="224"/>
      <c r="AX117" s="224"/>
      <c r="AY117" s="224"/>
      <c r="AZ117" s="284"/>
      <c r="BA117" s="284"/>
      <c r="BB117" s="284"/>
      <c r="BC117" s="284"/>
      <c r="BD117" s="284"/>
      <c r="BE117" s="284"/>
      <c r="BF117" s="284"/>
      <c r="BG117" s="284"/>
      <c r="BH117" s="284"/>
      <c r="BI117" s="284"/>
      <c r="BJ117" s="284"/>
      <c r="BK117" s="284"/>
    </row>
    <row r="118" ht="14.25" customHeight="1">
      <c r="A118" s="219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5"/>
      <c r="X118" s="225"/>
      <c r="Y118" s="225"/>
      <c r="Z118" s="225"/>
      <c r="AA118" s="225"/>
      <c r="AB118" s="225"/>
      <c r="AC118" s="225"/>
      <c r="AD118" s="225"/>
      <c r="AE118" s="225"/>
      <c r="AF118" s="225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4"/>
      <c r="AR118" s="224"/>
      <c r="AS118" s="224"/>
      <c r="AT118" s="224"/>
      <c r="AU118" s="224"/>
      <c r="AV118" s="224"/>
      <c r="AW118" s="224"/>
      <c r="AX118" s="224"/>
      <c r="AY118" s="224"/>
      <c r="AZ118" s="284"/>
      <c r="BA118" s="284"/>
      <c r="BB118" s="284"/>
      <c r="BC118" s="284"/>
      <c r="BD118" s="284"/>
      <c r="BE118" s="284"/>
      <c r="BF118" s="284"/>
      <c r="BG118" s="284"/>
      <c r="BH118" s="284"/>
      <c r="BI118" s="284"/>
      <c r="BJ118" s="284"/>
      <c r="BK118" s="284"/>
    </row>
    <row r="119" ht="14.25" customHeight="1">
      <c r="A119" s="219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5"/>
      <c r="X119" s="225"/>
      <c r="Y119" s="225"/>
      <c r="Z119" s="225"/>
      <c r="AA119" s="225"/>
      <c r="AB119" s="225"/>
      <c r="AC119" s="225"/>
      <c r="AD119" s="225"/>
      <c r="AE119" s="225"/>
      <c r="AF119" s="225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4"/>
      <c r="AR119" s="224"/>
      <c r="AS119" s="224"/>
      <c r="AT119" s="224"/>
      <c r="AU119" s="224"/>
      <c r="AV119" s="224"/>
      <c r="AW119" s="224"/>
      <c r="AX119" s="224"/>
      <c r="AY119" s="224"/>
      <c r="AZ119" s="284"/>
      <c r="BA119" s="284"/>
      <c r="BB119" s="284"/>
      <c r="BC119" s="284"/>
      <c r="BD119" s="284"/>
      <c r="BE119" s="284"/>
      <c r="BF119" s="284"/>
      <c r="BG119" s="284"/>
      <c r="BH119" s="284"/>
      <c r="BI119" s="284"/>
      <c r="BJ119" s="284"/>
      <c r="BK119" s="284"/>
    </row>
    <row r="120" ht="14.25" customHeight="1">
      <c r="A120" s="219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5"/>
      <c r="X120" s="225"/>
      <c r="Y120" s="225"/>
      <c r="Z120" s="225"/>
      <c r="AA120" s="225"/>
      <c r="AB120" s="225"/>
      <c r="AC120" s="225"/>
      <c r="AD120" s="225"/>
      <c r="AE120" s="225"/>
      <c r="AF120" s="225"/>
      <c r="AG120" s="220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4"/>
      <c r="AR120" s="224"/>
      <c r="AS120" s="224"/>
      <c r="AT120" s="224"/>
      <c r="AU120" s="224"/>
      <c r="AV120" s="224"/>
      <c r="AW120" s="224"/>
      <c r="AX120" s="224"/>
      <c r="AY120" s="224"/>
      <c r="AZ120" s="284"/>
      <c r="BA120" s="284"/>
      <c r="BB120" s="284"/>
      <c r="BC120" s="284"/>
      <c r="BD120" s="284"/>
      <c r="BE120" s="284"/>
      <c r="BF120" s="284"/>
      <c r="BG120" s="284"/>
      <c r="BH120" s="284"/>
      <c r="BI120" s="284"/>
      <c r="BJ120" s="284"/>
      <c r="BK120" s="284"/>
    </row>
    <row r="121" ht="14.25" customHeight="1">
      <c r="A121" s="219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5"/>
      <c r="X121" s="225"/>
      <c r="Y121" s="225"/>
      <c r="Z121" s="225"/>
      <c r="AA121" s="225"/>
      <c r="AB121" s="225"/>
      <c r="AC121" s="225"/>
      <c r="AD121" s="225"/>
      <c r="AE121" s="225"/>
      <c r="AF121" s="225"/>
      <c r="AG121" s="220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4"/>
      <c r="AR121" s="224"/>
      <c r="AS121" s="224"/>
      <c r="AT121" s="224"/>
      <c r="AU121" s="224"/>
      <c r="AV121" s="224"/>
      <c r="AW121" s="224"/>
      <c r="AX121" s="224"/>
      <c r="AY121" s="224"/>
      <c r="AZ121" s="284"/>
      <c r="BA121" s="284"/>
      <c r="BB121" s="284"/>
      <c r="BC121" s="284"/>
      <c r="BD121" s="284"/>
      <c r="BE121" s="284"/>
      <c r="BF121" s="284"/>
      <c r="BG121" s="284"/>
      <c r="BH121" s="284"/>
      <c r="BI121" s="284"/>
      <c r="BJ121" s="284"/>
      <c r="BK121" s="284"/>
    </row>
    <row r="122" ht="14.25" customHeight="1">
      <c r="A122" s="219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5"/>
      <c r="X122" s="225"/>
      <c r="Y122" s="225"/>
      <c r="Z122" s="225"/>
      <c r="AA122" s="225"/>
      <c r="AB122" s="225"/>
      <c r="AC122" s="225"/>
      <c r="AD122" s="225"/>
      <c r="AE122" s="225"/>
      <c r="AF122" s="225"/>
      <c r="AG122" s="220"/>
      <c r="AH122" s="220"/>
      <c r="AI122" s="220"/>
      <c r="AJ122" s="220"/>
      <c r="AK122" s="220"/>
      <c r="AL122" s="220"/>
      <c r="AM122" s="220"/>
      <c r="AN122" s="220"/>
      <c r="AO122" s="220"/>
      <c r="AP122" s="220"/>
      <c r="AQ122" s="224"/>
      <c r="AR122" s="224"/>
      <c r="AS122" s="224"/>
      <c r="AT122" s="224"/>
      <c r="AU122" s="224"/>
      <c r="AV122" s="224"/>
      <c r="AW122" s="224"/>
      <c r="AX122" s="224"/>
      <c r="AY122" s="224"/>
      <c r="AZ122" s="284"/>
      <c r="BA122" s="284"/>
      <c r="BB122" s="284"/>
      <c r="BC122" s="284"/>
      <c r="BD122" s="284"/>
      <c r="BE122" s="284"/>
      <c r="BF122" s="284"/>
      <c r="BG122" s="284"/>
      <c r="BH122" s="284"/>
      <c r="BI122" s="284"/>
      <c r="BJ122" s="284"/>
      <c r="BK122" s="284"/>
    </row>
    <row r="123" ht="14.25" customHeight="1">
      <c r="A123" s="219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5"/>
      <c r="X123" s="225"/>
      <c r="Y123" s="225"/>
      <c r="Z123" s="225"/>
      <c r="AA123" s="225"/>
      <c r="AB123" s="225"/>
      <c r="AC123" s="225"/>
      <c r="AD123" s="225"/>
      <c r="AE123" s="225"/>
      <c r="AF123" s="225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4"/>
      <c r="AR123" s="224"/>
      <c r="AS123" s="224"/>
      <c r="AT123" s="224"/>
      <c r="AU123" s="224"/>
      <c r="AV123" s="224"/>
      <c r="AW123" s="224"/>
      <c r="AX123" s="224"/>
      <c r="AY123" s="224"/>
      <c r="AZ123" s="284"/>
      <c r="BA123" s="284"/>
      <c r="BB123" s="284"/>
      <c r="BC123" s="284"/>
      <c r="BD123" s="284"/>
      <c r="BE123" s="284"/>
      <c r="BF123" s="284"/>
      <c r="BG123" s="284"/>
      <c r="BH123" s="284"/>
      <c r="BI123" s="284"/>
      <c r="BJ123" s="284"/>
      <c r="BK123" s="284"/>
    </row>
    <row r="124" ht="14.25" customHeight="1">
      <c r="A124" s="219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5"/>
      <c r="X124" s="225"/>
      <c r="Y124" s="225"/>
      <c r="Z124" s="225"/>
      <c r="AA124" s="225"/>
      <c r="AB124" s="225"/>
      <c r="AC124" s="225"/>
      <c r="AD124" s="225"/>
      <c r="AE124" s="225"/>
      <c r="AF124" s="225"/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220"/>
      <c r="AQ124" s="224"/>
      <c r="AR124" s="224"/>
      <c r="AS124" s="224"/>
      <c r="AT124" s="224"/>
      <c r="AU124" s="224"/>
      <c r="AV124" s="224"/>
      <c r="AW124" s="224"/>
      <c r="AX124" s="224"/>
      <c r="AY124" s="224"/>
      <c r="AZ124" s="284"/>
      <c r="BA124" s="284"/>
      <c r="BB124" s="284"/>
      <c r="BC124" s="284"/>
      <c r="BD124" s="284"/>
      <c r="BE124" s="284"/>
      <c r="BF124" s="284"/>
      <c r="BG124" s="284"/>
      <c r="BH124" s="284"/>
      <c r="BI124" s="284"/>
      <c r="BJ124" s="284"/>
      <c r="BK124" s="284"/>
    </row>
    <row r="125" ht="14.25" customHeight="1">
      <c r="A125" s="219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5"/>
      <c r="X125" s="225"/>
      <c r="Y125" s="225"/>
      <c r="Z125" s="225"/>
      <c r="AA125" s="225"/>
      <c r="AB125" s="225"/>
      <c r="AC125" s="225"/>
      <c r="AD125" s="225"/>
      <c r="AE125" s="225"/>
      <c r="AF125" s="225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220"/>
      <c r="AQ125" s="224"/>
      <c r="AR125" s="224"/>
      <c r="AS125" s="224"/>
      <c r="AT125" s="224"/>
      <c r="AU125" s="224"/>
      <c r="AV125" s="224"/>
      <c r="AW125" s="224"/>
      <c r="AX125" s="224"/>
      <c r="AY125" s="224"/>
      <c r="AZ125" s="284"/>
      <c r="BA125" s="284"/>
      <c r="BB125" s="284"/>
      <c r="BC125" s="284"/>
      <c r="BD125" s="284"/>
      <c r="BE125" s="284"/>
      <c r="BF125" s="284"/>
      <c r="BG125" s="284"/>
      <c r="BH125" s="284"/>
      <c r="BI125" s="284"/>
      <c r="BJ125" s="284"/>
      <c r="BK125" s="284"/>
    </row>
    <row r="126" ht="14.25" customHeight="1">
      <c r="A126" s="219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5"/>
      <c r="X126" s="225"/>
      <c r="Y126" s="225"/>
      <c r="Z126" s="225"/>
      <c r="AA126" s="225"/>
      <c r="AB126" s="225"/>
      <c r="AC126" s="225"/>
      <c r="AD126" s="225"/>
      <c r="AE126" s="225"/>
      <c r="AF126" s="225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220"/>
      <c r="AQ126" s="224"/>
      <c r="AR126" s="224"/>
      <c r="AS126" s="224"/>
      <c r="AT126" s="224"/>
      <c r="AU126" s="224"/>
      <c r="AV126" s="224"/>
      <c r="AW126" s="224"/>
      <c r="AX126" s="224"/>
      <c r="AY126" s="224"/>
      <c r="AZ126" s="284"/>
      <c r="BA126" s="284"/>
      <c r="BB126" s="284"/>
      <c r="BC126" s="284"/>
      <c r="BD126" s="284"/>
      <c r="BE126" s="284"/>
      <c r="BF126" s="284"/>
      <c r="BG126" s="284"/>
      <c r="BH126" s="284"/>
      <c r="BI126" s="284"/>
      <c r="BJ126" s="284"/>
      <c r="BK126" s="284"/>
    </row>
    <row r="127" ht="14.25" customHeight="1">
      <c r="A127" s="219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5"/>
      <c r="X127" s="225"/>
      <c r="Y127" s="225"/>
      <c r="Z127" s="225"/>
      <c r="AA127" s="225"/>
      <c r="AB127" s="225"/>
      <c r="AC127" s="225"/>
      <c r="AD127" s="225"/>
      <c r="AE127" s="225"/>
      <c r="AF127" s="225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224"/>
      <c r="AR127" s="224"/>
      <c r="AS127" s="224"/>
      <c r="AT127" s="224"/>
      <c r="AU127" s="224"/>
      <c r="AV127" s="224"/>
      <c r="AW127" s="224"/>
      <c r="AX127" s="224"/>
      <c r="AY127" s="224"/>
      <c r="AZ127" s="284"/>
      <c r="BA127" s="284"/>
      <c r="BB127" s="284"/>
      <c r="BC127" s="284"/>
      <c r="BD127" s="284"/>
      <c r="BE127" s="284"/>
      <c r="BF127" s="284"/>
      <c r="BG127" s="284"/>
      <c r="BH127" s="284"/>
      <c r="BI127" s="284"/>
      <c r="BJ127" s="284"/>
      <c r="BK127" s="284"/>
    </row>
    <row r="128" ht="14.25" customHeight="1">
      <c r="A128" s="219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5"/>
      <c r="X128" s="225"/>
      <c r="Y128" s="225"/>
      <c r="Z128" s="225"/>
      <c r="AA128" s="225"/>
      <c r="AB128" s="225"/>
      <c r="AC128" s="225"/>
      <c r="AD128" s="225"/>
      <c r="AE128" s="225"/>
      <c r="AF128" s="225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224"/>
      <c r="AR128" s="224"/>
      <c r="AS128" s="224"/>
      <c r="AT128" s="224"/>
      <c r="AU128" s="224"/>
      <c r="AV128" s="224"/>
      <c r="AW128" s="224"/>
      <c r="AX128" s="224"/>
      <c r="AY128" s="224"/>
      <c r="AZ128" s="284"/>
      <c r="BA128" s="284"/>
      <c r="BB128" s="284"/>
      <c r="BC128" s="284"/>
      <c r="BD128" s="284"/>
      <c r="BE128" s="284"/>
      <c r="BF128" s="284"/>
      <c r="BG128" s="284"/>
      <c r="BH128" s="284"/>
      <c r="BI128" s="284"/>
      <c r="BJ128" s="284"/>
      <c r="BK128" s="284"/>
    </row>
    <row r="129" ht="14.25" customHeight="1">
      <c r="A129" s="219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5"/>
      <c r="X129" s="225"/>
      <c r="Y129" s="225"/>
      <c r="Z129" s="225"/>
      <c r="AA129" s="225"/>
      <c r="AB129" s="225"/>
      <c r="AC129" s="225"/>
      <c r="AD129" s="225"/>
      <c r="AE129" s="225"/>
      <c r="AF129" s="225"/>
      <c r="AG129" s="220"/>
      <c r="AH129" s="220"/>
      <c r="AI129" s="220"/>
      <c r="AJ129" s="220"/>
      <c r="AK129" s="220"/>
      <c r="AL129" s="220"/>
      <c r="AM129" s="220"/>
      <c r="AN129" s="220"/>
      <c r="AO129" s="220"/>
      <c r="AP129" s="220"/>
      <c r="AQ129" s="224"/>
      <c r="AR129" s="224"/>
      <c r="AS129" s="224"/>
      <c r="AT129" s="224"/>
      <c r="AU129" s="224"/>
      <c r="AV129" s="224"/>
      <c r="AW129" s="224"/>
      <c r="AX129" s="224"/>
      <c r="AY129" s="224"/>
      <c r="AZ129" s="284"/>
      <c r="BA129" s="284"/>
      <c r="BB129" s="284"/>
      <c r="BC129" s="284"/>
      <c r="BD129" s="284"/>
      <c r="BE129" s="284"/>
      <c r="BF129" s="284"/>
      <c r="BG129" s="284"/>
      <c r="BH129" s="284"/>
      <c r="BI129" s="284"/>
      <c r="BJ129" s="284"/>
      <c r="BK129" s="284"/>
    </row>
    <row r="130" ht="14.25" customHeight="1">
      <c r="A130" s="219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5"/>
      <c r="X130" s="225"/>
      <c r="Y130" s="225"/>
      <c r="Z130" s="225"/>
      <c r="AA130" s="225"/>
      <c r="AB130" s="225"/>
      <c r="AC130" s="225"/>
      <c r="AD130" s="225"/>
      <c r="AE130" s="225"/>
      <c r="AF130" s="225"/>
      <c r="AG130" s="220"/>
      <c r="AH130" s="220"/>
      <c r="AI130" s="220"/>
      <c r="AJ130" s="220"/>
      <c r="AK130" s="220"/>
      <c r="AL130" s="220"/>
      <c r="AM130" s="220"/>
      <c r="AN130" s="220"/>
      <c r="AO130" s="220"/>
      <c r="AP130" s="220"/>
      <c r="AQ130" s="224"/>
      <c r="AR130" s="224"/>
      <c r="AS130" s="224"/>
      <c r="AT130" s="224"/>
      <c r="AU130" s="224"/>
      <c r="AV130" s="224"/>
      <c r="AW130" s="224"/>
      <c r="AX130" s="224"/>
      <c r="AY130" s="224"/>
      <c r="AZ130" s="284"/>
      <c r="BA130" s="284"/>
      <c r="BB130" s="284"/>
      <c r="BC130" s="284"/>
      <c r="BD130" s="284"/>
      <c r="BE130" s="284"/>
      <c r="BF130" s="284"/>
      <c r="BG130" s="284"/>
      <c r="BH130" s="284"/>
      <c r="BI130" s="284"/>
      <c r="BJ130" s="284"/>
      <c r="BK130" s="284"/>
    </row>
    <row r="131" ht="14.25" customHeight="1">
      <c r="A131" s="219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5"/>
      <c r="X131" s="225"/>
      <c r="Y131" s="225"/>
      <c r="Z131" s="225"/>
      <c r="AA131" s="225"/>
      <c r="AB131" s="225"/>
      <c r="AC131" s="225"/>
      <c r="AD131" s="225"/>
      <c r="AE131" s="225"/>
      <c r="AF131" s="225"/>
      <c r="AG131" s="220"/>
      <c r="AH131" s="220"/>
      <c r="AI131" s="220"/>
      <c r="AJ131" s="220"/>
      <c r="AK131" s="220"/>
      <c r="AL131" s="220"/>
      <c r="AM131" s="220"/>
      <c r="AN131" s="220"/>
      <c r="AO131" s="220"/>
      <c r="AP131" s="220"/>
      <c r="AQ131" s="224"/>
      <c r="AR131" s="224"/>
      <c r="AS131" s="224"/>
      <c r="AT131" s="224"/>
      <c r="AU131" s="224"/>
      <c r="AV131" s="224"/>
      <c r="AW131" s="224"/>
      <c r="AX131" s="224"/>
      <c r="AY131" s="224"/>
      <c r="AZ131" s="284"/>
      <c r="BA131" s="284"/>
      <c r="BB131" s="284"/>
      <c r="BC131" s="284"/>
      <c r="BD131" s="284"/>
      <c r="BE131" s="284"/>
      <c r="BF131" s="284"/>
      <c r="BG131" s="284"/>
      <c r="BH131" s="284"/>
      <c r="BI131" s="284"/>
      <c r="BJ131" s="284"/>
      <c r="BK131" s="284"/>
    </row>
    <row r="132" ht="14.25" customHeight="1">
      <c r="A132" s="219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5"/>
      <c r="X132" s="225"/>
      <c r="Y132" s="225"/>
      <c r="Z132" s="225"/>
      <c r="AA132" s="225"/>
      <c r="AB132" s="225"/>
      <c r="AC132" s="225"/>
      <c r="AD132" s="225"/>
      <c r="AE132" s="225"/>
      <c r="AF132" s="225"/>
      <c r="AG132" s="220"/>
      <c r="AH132" s="220"/>
      <c r="AI132" s="220"/>
      <c r="AJ132" s="220"/>
      <c r="AK132" s="220"/>
      <c r="AL132" s="220"/>
      <c r="AM132" s="220"/>
      <c r="AN132" s="220"/>
      <c r="AO132" s="220"/>
      <c r="AP132" s="220"/>
      <c r="AQ132" s="224"/>
      <c r="AR132" s="224"/>
      <c r="AS132" s="224"/>
      <c r="AT132" s="224"/>
      <c r="AU132" s="224"/>
      <c r="AV132" s="224"/>
      <c r="AW132" s="224"/>
      <c r="AX132" s="224"/>
      <c r="AY132" s="224"/>
      <c r="AZ132" s="284"/>
      <c r="BA132" s="284"/>
      <c r="BB132" s="284"/>
      <c r="BC132" s="284"/>
      <c r="BD132" s="284"/>
      <c r="BE132" s="284"/>
      <c r="BF132" s="284"/>
      <c r="BG132" s="284"/>
      <c r="BH132" s="284"/>
      <c r="BI132" s="284"/>
      <c r="BJ132" s="284"/>
      <c r="BK132" s="284"/>
    </row>
    <row r="133" ht="14.25" customHeight="1">
      <c r="A133" s="219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5"/>
      <c r="X133" s="225"/>
      <c r="Y133" s="225"/>
      <c r="Z133" s="225"/>
      <c r="AA133" s="225"/>
      <c r="AB133" s="225"/>
      <c r="AC133" s="225"/>
      <c r="AD133" s="225"/>
      <c r="AE133" s="225"/>
      <c r="AF133" s="225"/>
      <c r="AG133" s="220"/>
      <c r="AH133" s="220"/>
      <c r="AI133" s="220"/>
      <c r="AJ133" s="220"/>
      <c r="AK133" s="220"/>
      <c r="AL133" s="220"/>
      <c r="AM133" s="220"/>
      <c r="AN133" s="220"/>
      <c r="AO133" s="220"/>
      <c r="AP133" s="220"/>
      <c r="AQ133" s="224"/>
      <c r="AR133" s="224"/>
      <c r="AS133" s="224"/>
      <c r="AT133" s="224"/>
      <c r="AU133" s="224"/>
      <c r="AV133" s="224"/>
      <c r="AW133" s="224"/>
      <c r="AX133" s="224"/>
      <c r="AY133" s="224"/>
      <c r="AZ133" s="284"/>
      <c r="BA133" s="284"/>
      <c r="BB133" s="284"/>
      <c r="BC133" s="284"/>
      <c r="BD133" s="284"/>
      <c r="BE133" s="284"/>
      <c r="BF133" s="284"/>
      <c r="BG133" s="284"/>
      <c r="BH133" s="284"/>
      <c r="BI133" s="284"/>
      <c r="BJ133" s="284"/>
      <c r="BK133" s="284"/>
    </row>
    <row r="134" ht="14.25" customHeight="1">
      <c r="A134" s="219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5"/>
      <c r="X134" s="225"/>
      <c r="Y134" s="225"/>
      <c r="Z134" s="225"/>
      <c r="AA134" s="225"/>
      <c r="AB134" s="225"/>
      <c r="AC134" s="225"/>
      <c r="AD134" s="225"/>
      <c r="AE134" s="225"/>
      <c r="AF134" s="225"/>
      <c r="AG134" s="220"/>
      <c r="AH134" s="220"/>
      <c r="AI134" s="220"/>
      <c r="AJ134" s="220"/>
      <c r="AK134" s="220"/>
      <c r="AL134" s="220"/>
      <c r="AM134" s="220"/>
      <c r="AN134" s="220"/>
      <c r="AO134" s="220"/>
      <c r="AP134" s="220"/>
      <c r="AQ134" s="224"/>
      <c r="AR134" s="224"/>
      <c r="AS134" s="224"/>
      <c r="AT134" s="224"/>
      <c r="AU134" s="224"/>
      <c r="AV134" s="224"/>
      <c r="AW134" s="224"/>
      <c r="AX134" s="224"/>
      <c r="AY134" s="224"/>
      <c r="AZ134" s="284"/>
      <c r="BA134" s="284"/>
      <c r="BB134" s="284"/>
      <c r="BC134" s="284"/>
      <c r="BD134" s="284"/>
      <c r="BE134" s="284"/>
      <c r="BF134" s="284"/>
      <c r="BG134" s="284"/>
      <c r="BH134" s="284"/>
      <c r="BI134" s="284"/>
      <c r="BJ134" s="284"/>
      <c r="BK134" s="284"/>
    </row>
    <row r="135" ht="14.25" customHeight="1">
      <c r="A135" s="219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5"/>
      <c r="X135" s="225"/>
      <c r="Y135" s="225"/>
      <c r="Z135" s="225"/>
      <c r="AA135" s="225"/>
      <c r="AB135" s="225"/>
      <c r="AC135" s="225"/>
      <c r="AD135" s="225"/>
      <c r="AE135" s="225"/>
      <c r="AF135" s="225"/>
      <c r="AG135" s="220"/>
      <c r="AH135" s="220"/>
      <c r="AI135" s="220"/>
      <c r="AJ135" s="220"/>
      <c r="AK135" s="220"/>
      <c r="AL135" s="220"/>
      <c r="AM135" s="220"/>
      <c r="AN135" s="220"/>
      <c r="AO135" s="220"/>
      <c r="AP135" s="220"/>
      <c r="AQ135" s="224"/>
      <c r="AR135" s="224"/>
      <c r="AS135" s="224"/>
      <c r="AT135" s="224"/>
      <c r="AU135" s="224"/>
      <c r="AV135" s="224"/>
      <c r="AW135" s="224"/>
      <c r="AX135" s="224"/>
      <c r="AY135" s="224"/>
      <c r="AZ135" s="284"/>
      <c r="BA135" s="284"/>
      <c r="BB135" s="284"/>
      <c r="BC135" s="284"/>
      <c r="BD135" s="284"/>
      <c r="BE135" s="284"/>
      <c r="BF135" s="284"/>
      <c r="BG135" s="284"/>
      <c r="BH135" s="284"/>
      <c r="BI135" s="284"/>
      <c r="BJ135" s="284"/>
      <c r="BK135" s="284"/>
    </row>
    <row r="136" ht="14.25" customHeight="1">
      <c r="A136" s="219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5"/>
      <c r="X136" s="225"/>
      <c r="Y136" s="225"/>
      <c r="Z136" s="225"/>
      <c r="AA136" s="225"/>
      <c r="AB136" s="225"/>
      <c r="AC136" s="225"/>
      <c r="AD136" s="225"/>
      <c r="AE136" s="225"/>
      <c r="AF136" s="225"/>
      <c r="AG136" s="220"/>
      <c r="AH136" s="220"/>
      <c r="AI136" s="220"/>
      <c r="AJ136" s="220"/>
      <c r="AK136" s="220"/>
      <c r="AL136" s="220"/>
      <c r="AM136" s="220"/>
      <c r="AN136" s="220"/>
      <c r="AO136" s="220"/>
      <c r="AP136" s="220"/>
      <c r="AQ136" s="224"/>
      <c r="AR136" s="224"/>
      <c r="AS136" s="224"/>
      <c r="AT136" s="224"/>
      <c r="AU136" s="224"/>
      <c r="AV136" s="224"/>
      <c r="AW136" s="224"/>
      <c r="AX136" s="224"/>
      <c r="AY136" s="224"/>
      <c r="AZ136" s="284"/>
      <c r="BA136" s="284"/>
      <c r="BB136" s="284"/>
      <c r="BC136" s="284"/>
      <c r="BD136" s="284"/>
      <c r="BE136" s="284"/>
      <c r="BF136" s="284"/>
      <c r="BG136" s="284"/>
      <c r="BH136" s="284"/>
      <c r="BI136" s="284"/>
      <c r="BJ136" s="284"/>
      <c r="BK136" s="284"/>
    </row>
    <row r="137" ht="14.25" customHeight="1">
      <c r="A137" s="219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5"/>
      <c r="X137" s="225"/>
      <c r="Y137" s="225"/>
      <c r="Z137" s="225"/>
      <c r="AA137" s="225"/>
      <c r="AB137" s="225"/>
      <c r="AC137" s="225"/>
      <c r="AD137" s="225"/>
      <c r="AE137" s="225"/>
      <c r="AF137" s="225"/>
      <c r="AG137" s="220"/>
      <c r="AH137" s="220"/>
      <c r="AI137" s="220"/>
      <c r="AJ137" s="220"/>
      <c r="AK137" s="220"/>
      <c r="AL137" s="220"/>
      <c r="AM137" s="220"/>
      <c r="AN137" s="220"/>
      <c r="AO137" s="220"/>
      <c r="AP137" s="220"/>
      <c r="AQ137" s="224"/>
      <c r="AR137" s="224"/>
      <c r="AS137" s="224"/>
      <c r="AT137" s="224"/>
      <c r="AU137" s="224"/>
      <c r="AV137" s="224"/>
      <c r="AW137" s="224"/>
      <c r="AX137" s="224"/>
      <c r="AY137" s="224"/>
      <c r="AZ137" s="284"/>
      <c r="BA137" s="284"/>
      <c r="BB137" s="284"/>
      <c r="BC137" s="284"/>
      <c r="BD137" s="284"/>
      <c r="BE137" s="284"/>
      <c r="BF137" s="284"/>
      <c r="BG137" s="284"/>
      <c r="BH137" s="284"/>
      <c r="BI137" s="284"/>
      <c r="BJ137" s="284"/>
      <c r="BK137" s="284"/>
    </row>
    <row r="138" ht="14.25" customHeight="1">
      <c r="A138" s="219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5"/>
      <c r="X138" s="225"/>
      <c r="Y138" s="225"/>
      <c r="Z138" s="225"/>
      <c r="AA138" s="225"/>
      <c r="AB138" s="225"/>
      <c r="AC138" s="225"/>
      <c r="AD138" s="225"/>
      <c r="AE138" s="225"/>
      <c r="AF138" s="225"/>
      <c r="AG138" s="220"/>
      <c r="AH138" s="220"/>
      <c r="AI138" s="220"/>
      <c r="AJ138" s="220"/>
      <c r="AK138" s="220"/>
      <c r="AL138" s="220"/>
      <c r="AM138" s="220"/>
      <c r="AN138" s="220"/>
      <c r="AO138" s="220"/>
      <c r="AP138" s="220"/>
      <c r="AQ138" s="224"/>
      <c r="AR138" s="224"/>
      <c r="AS138" s="224"/>
      <c r="AT138" s="224"/>
      <c r="AU138" s="224"/>
      <c r="AV138" s="224"/>
      <c r="AW138" s="224"/>
      <c r="AX138" s="224"/>
      <c r="AY138" s="224"/>
      <c r="AZ138" s="284"/>
      <c r="BA138" s="284"/>
      <c r="BB138" s="284"/>
      <c r="BC138" s="284"/>
      <c r="BD138" s="284"/>
      <c r="BE138" s="284"/>
      <c r="BF138" s="284"/>
      <c r="BG138" s="284"/>
      <c r="BH138" s="284"/>
      <c r="BI138" s="284"/>
      <c r="BJ138" s="284"/>
      <c r="BK138" s="284"/>
    </row>
    <row r="139" ht="14.25" customHeight="1">
      <c r="A139" s="219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5"/>
      <c r="X139" s="225"/>
      <c r="Y139" s="225"/>
      <c r="Z139" s="225"/>
      <c r="AA139" s="225"/>
      <c r="AB139" s="225"/>
      <c r="AC139" s="225"/>
      <c r="AD139" s="225"/>
      <c r="AE139" s="225"/>
      <c r="AF139" s="225"/>
      <c r="AG139" s="220"/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4"/>
      <c r="AR139" s="224"/>
      <c r="AS139" s="224"/>
      <c r="AT139" s="224"/>
      <c r="AU139" s="224"/>
      <c r="AV139" s="224"/>
      <c r="AW139" s="224"/>
      <c r="AX139" s="224"/>
      <c r="AY139" s="224"/>
      <c r="AZ139" s="284"/>
      <c r="BA139" s="284"/>
      <c r="BB139" s="284"/>
      <c r="BC139" s="284"/>
      <c r="BD139" s="284"/>
      <c r="BE139" s="284"/>
      <c r="BF139" s="284"/>
      <c r="BG139" s="284"/>
      <c r="BH139" s="284"/>
      <c r="BI139" s="284"/>
      <c r="BJ139" s="284"/>
      <c r="BK139" s="284"/>
    </row>
    <row r="140" ht="14.25" customHeight="1">
      <c r="A140" s="219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5"/>
      <c r="X140" s="225"/>
      <c r="Y140" s="225"/>
      <c r="Z140" s="225"/>
      <c r="AA140" s="225"/>
      <c r="AB140" s="225"/>
      <c r="AC140" s="225"/>
      <c r="AD140" s="225"/>
      <c r="AE140" s="225"/>
      <c r="AF140" s="225"/>
      <c r="AG140" s="220"/>
      <c r="AH140" s="220"/>
      <c r="AI140" s="220"/>
      <c r="AJ140" s="220"/>
      <c r="AK140" s="220"/>
      <c r="AL140" s="220"/>
      <c r="AM140" s="220"/>
      <c r="AN140" s="220"/>
      <c r="AO140" s="220"/>
      <c r="AP140" s="220"/>
      <c r="AQ140" s="224"/>
      <c r="AR140" s="224"/>
      <c r="AS140" s="224"/>
      <c r="AT140" s="224"/>
      <c r="AU140" s="224"/>
      <c r="AV140" s="224"/>
      <c r="AW140" s="224"/>
      <c r="AX140" s="224"/>
      <c r="AY140" s="224"/>
      <c r="AZ140" s="284"/>
      <c r="BA140" s="284"/>
      <c r="BB140" s="284"/>
      <c r="BC140" s="284"/>
      <c r="BD140" s="284"/>
      <c r="BE140" s="284"/>
      <c r="BF140" s="284"/>
      <c r="BG140" s="284"/>
      <c r="BH140" s="284"/>
      <c r="BI140" s="284"/>
      <c r="BJ140" s="284"/>
      <c r="BK140" s="284"/>
    </row>
    <row r="141" ht="14.25" customHeight="1">
      <c r="A141" s="219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5"/>
      <c r="X141" s="225"/>
      <c r="Y141" s="225"/>
      <c r="Z141" s="225"/>
      <c r="AA141" s="225"/>
      <c r="AB141" s="225"/>
      <c r="AC141" s="225"/>
      <c r="AD141" s="225"/>
      <c r="AE141" s="225"/>
      <c r="AF141" s="225"/>
      <c r="AG141" s="220"/>
      <c r="AH141" s="220"/>
      <c r="AI141" s="220"/>
      <c r="AJ141" s="220"/>
      <c r="AK141" s="220"/>
      <c r="AL141" s="220"/>
      <c r="AM141" s="220"/>
      <c r="AN141" s="220"/>
      <c r="AO141" s="220"/>
      <c r="AP141" s="220"/>
      <c r="AQ141" s="224"/>
      <c r="AR141" s="224"/>
      <c r="AS141" s="224"/>
      <c r="AT141" s="224"/>
      <c r="AU141" s="224"/>
      <c r="AV141" s="224"/>
      <c r="AW141" s="224"/>
      <c r="AX141" s="224"/>
      <c r="AY141" s="224"/>
      <c r="AZ141" s="284"/>
      <c r="BA141" s="284"/>
      <c r="BB141" s="284"/>
      <c r="BC141" s="284"/>
      <c r="BD141" s="284"/>
      <c r="BE141" s="284"/>
      <c r="BF141" s="284"/>
      <c r="BG141" s="284"/>
      <c r="BH141" s="284"/>
      <c r="BI141" s="284"/>
      <c r="BJ141" s="284"/>
      <c r="BK141" s="284"/>
    </row>
    <row r="142" ht="14.25" customHeight="1">
      <c r="A142" s="219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5"/>
      <c r="X142" s="225"/>
      <c r="Y142" s="225"/>
      <c r="Z142" s="225"/>
      <c r="AA142" s="225"/>
      <c r="AB142" s="225"/>
      <c r="AC142" s="225"/>
      <c r="AD142" s="225"/>
      <c r="AE142" s="225"/>
      <c r="AF142" s="225"/>
      <c r="AG142" s="220"/>
      <c r="AH142" s="220"/>
      <c r="AI142" s="220"/>
      <c r="AJ142" s="220"/>
      <c r="AK142" s="220"/>
      <c r="AL142" s="220"/>
      <c r="AM142" s="220"/>
      <c r="AN142" s="220"/>
      <c r="AO142" s="220"/>
      <c r="AP142" s="220"/>
      <c r="AQ142" s="224"/>
      <c r="AR142" s="224"/>
      <c r="AS142" s="224"/>
      <c r="AT142" s="224"/>
      <c r="AU142" s="224"/>
      <c r="AV142" s="224"/>
      <c r="AW142" s="224"/>
      <c r="AX142" s="224"/>
      <c r="AY142" s="224"/>
      <c r="AZ142" s="284"/>
      <c r="BA142" s="284"/>
      <c r="BB142" s="284"/>
      <c r="BC142" s="284"/>
      <c r="BD142" s="284"/>
      <c r="BE142" s="284"/>
      <c r="BF142" s="284"/>
      <c r="BG142" s="284"/>
      <c r="BH142" s="284"/>
      <c r="BI142" s="284"/>
      <c r="BJ142" s="284"/>
      <c r="BK142" s="284"/>
    </row>
    <row r="143" ht="14.25" customHeight="1">
      <c r="A143" s="219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5"/>
      <c r="X143" s="225"/>
      <c r="Y143" s="225"/>
      <c r="Z143" s="225"/>
      <c r="AA143" s="225"/>
      <c r="AB143" s="225"/>
      <c r="AC143" s="225"/>
      <c r="AD143" s="225"/>
      <c r="AE143" s="225"/>
      <c r="AF143" s="225"/>
      <c r="AG143" s="220"/>
      <c r="AH143" s="220"/>
      <c r="AI143" s="220"/>
      <c r="AJ143" s="220"/>
      <c r="AK143" s="220"/>
      <c r="AL143" s="220"/>
      <c r="AM143" s="220"/>
      <c r="AN143" s="220"/>
      <c r="AO143" s="220"/>
      <c r="AP143" s="220"/>
      <c r="AQ143" s="224"/>
      <c r="AR143" s="224"/>
      <c r="AS143" s="224"/>
      <c r="AT143" s="224"/>
      <c r="AU143" s="224"/>
      <c r="AV143" s="224"/>
      <c r="AW143" s="224"/>
      <c r="AX143" s="224"/>
      <c r="AY143" s="224"/>
      <c r="AZ143" s="284"/>
      <c r="BA143" s="284"/>
      <c r="BB143" s="284"/>
      <c r="BC143" s="284"/>
      <c r="BD143" s="284"/>
      <c r="BE143" s="284"/>
      <c r="BF143" s="284"/>
      <c r="BG143" s="284"/>
      <c r="BH143" s="284"/>
      <c r="BI143" s="284"/>
      <c r="BJ143" s="284"/>
      <c r="BK143" s="284"/>
    </row>
    <row r="144" ht="14.25" customHeight="1">
      <c r="A144" s="219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5"/>
      <c r="X144" s="225"/>
      <c r="Y144" s="225"/>
      <c r="Z144" s="225"/>
      <c r="AA144" s="225"/>
      <c r="AB144" s="225"/>
      <c r="AC144" s="225"/>
      <c r="AD144" s="225"/>
      <c r="AE144" s="225"/>
      <c r="AF144" s="225"/>
      <c r="AG144" s="220"/>
      <c r="AH144" s="220"/>
      <c r="AI144" s="220"/>
      <c r="AJ144" s="220"/>
      <c r="AK144" s="220"/>
      <c r="AL144" s="220"/>
      <c r="AM144" s="220"/>
      <c r="AN144" s="220"/>
      <c r="AO144" s="220"/>
      <c r="AP144" s="220"/>
      <c r="AQ144" s="224"/>
      <c r="AR144" s="224"/>
      <c r="AS144" s="224"/>
      <c r="AT144" s="224"/>
      <c r="AU144" s="224"/>
      <c r="AV144" s="224"/>
      <c r="AW144" s="224"/>
      <c r="AX144" s="224"/>
      <c r="AY144" s="224"/>
      <c r="AZ144" s="284"/>
      <c r="BA144" s="284"/>
      <c r="BB144" s="284"/>
      <c r="BC144" s="284"/>
      <c r="BD144" s="284"/>
      <c r="BE144" s="284"/>
      <c r="BF144" s="284"/>
      <c r="BG144" s="284"/>
      <c r="BH144" s="284"/>
      <c r="BI144" s="284"/>
      <c r="BJ144" s="284"/>
      <c r="BK144" s="284"/>
    </row>
    <row r="145" ht="14.25" customHeight="1">
      <c r="A145" s="219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5"/>
      <c r="X145" s="225"/>
      <c r="Y145" s="225"/>
      <c r="Z145" s="225"/>
      <c r="AA145" s="225"/>
      <c r="AB145" s="225"/>
      <c r="AC145" s="225"/>
      <c r="AD145" s="225"/>
      <c r="AE145" s="225"/>
      <c r="AF145" s="225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4"/>
      <c r="AR145" s="224"/>
      <c r="AS145" s="224"/>
      <c r="AT145" s="224"/>
      <c r="AU145" s="224"/>
      <c r="AV145" s="224"/>
      <c r="AW145" s="224"/>
      <c r="AX145" s="224"/>
      <c r="AY145" s="224"/>
      <c r="AZ145" s="284"/>
      <c r="BA145" s="284"/>
      <c r="BB145" s="284"/>
      <c r="BC145" s="284"/>
      <c r="BD145" s="284"/>
      <c r="BE145" s="284"/>
      <c r="BF145" s="284"/>
      <c r="BG145" s="284"/>
      <c r="BH145" s="284"/>
      <c r="BI145" s="284"/>
      <c r="BJ145" s="284"/>
      <c r="BK145" s="284"/>
    </row>
    <row r="146" ht="14.25" customHeight="1">
      <c r="A146" s="219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5"/>
      <c r="X146" s="225"/>
      <c r="Y146" s="225"/>
      <c r="Z146" s="225"/>
      <c r="AA146" s="225"/>
      <c r="AB146" s="225"/>
      <c r="AC146" s="225"/>
      <c r="AD146" s="225"/>
      <c r="AE146" s="225"/>
      <c r="AF146" s="225"/>
      <c r="AG146" s="220"/>
      <c r="AH146" s="220"/>
      <c r="AI146" s="220"/>
      <c r="AJ146" s="220"/>
      <c r="AK146" s="220"/>
      <c r="AL146" s="220"/>
      <c r="AM146" s="220"/>
      <c r="AN146" s="220"/>
      <c r="AO146" s="220"/>
      <c r="AP146" s="220"/>
      <c r="AQ146" s="224"/>
      <c r="AR146" s="224"/>
      <c r="AS146" s="224"/>
      <c r="AT146" s="224"/>
      <c r="AU146" s="224"/>
      <c r="AV146" s="224"/>
      <c r="AW146" s="224"/>
      <c r="AX146" s="224"/>
      <c r="AY146" s="224"/>
      <c r="AZ146" s="284"/>
      <c r="BA146" s="284"/>
      <c r="BB146" s="284"/>
      <c r="BC146" s="284"/>
      <c r="BD146" s="284"/>
      <c r="BE146" s="284"/>
      <c r="BF146" s="284"/>
      <c r="BG146" s="284"/>
      <c r="BH146" s="284"/>
      <c r="BI146" s="284"/>
      <c r="BJ146" s="284"/>
      <c r="BK146" s="284"/>
    </row>
    <row r="147" ht="14.25" customHeight="1">
      <c r="A147" s="219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5"/>
      <c r="X147" s="225"/>
      <c r="Y147" s="225"/>
      <c r="Z147" s="225"/>
      <c r="AA147" s="225"/>
      <c r="AB147" s="225"/>
      <c r="AC147" s="225"/>
      <c r="AD147" s="225"/>
      <c r="AE147" s="225"/>
      <c r="AF147" s="225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4"/>
      <c r="AR147" s="224"/>
      <c r="AS147" s="224"/>
      <c r="AT147" s="224"/>
      <c r="AU147" s="224"/>
      <c r="AV147" s="224"/>
      <c r="AW147" s="224"/>
      <c r="AX147" s="224"/>
      <c r="AY147" s="224"/>
      <c r="AZ147" s="284"/>
      <c r="BA147" s="284"/>
      <c r="BB147" s="284"/>
      <c r="BC147" s="284"/>
      <c r="BD147" s="284"/>
      <c r="BE147" s="284"/>
      <c r="BF147" s="284"/>
      <c r="BG147" s="284"/>
      <c r="BH147" s="284"/>
      <c r="BI147" s="284"/>
      <c r="BJ147" s="284"/>
      <c r="BK147" s="284"/>
    </row>
    <row r="148" ht="14.25" customHeight="1">
      <c r="A148" s="219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5"/>
      <c r="X148" s="225"/>
      <c r="Y148" s="225"/>
      <c r="Z148" s="225"/>
      <c r="AA148" s="225"/>
      <c r="AB148" s="225"/>
      <c r="AC148" s="225"/>
      <c r="AD148" s="225"/>
      <c r="AE148" s="225"/>
      <c r="AF148" s="225"/>
      <c r="AG148" s="220"/>
      <c r="AH148" s="220"/>
      <c r="AI148" s="220"/>
      <c r="AJ148" s="220"/>
      <c r="AK148" s="220"/>
      <c r="AL148" s="220"/>
      <c r="AM148" s="220"/>
      <c r="AN148" s="220"/>
      <c r="AO148" s="220"/>
      <c r="AP148" s="220"/>
      <c r="AQ148" s="224"/>
      <c r="AR148" s="224"/>
      <c r="AS148" s="224"/>
      <c r="AT148" s="224"/>
      <c r="AU148" s="224"/>
      <c r="AV148" s="224"/>
      <c r="AW148" s="224"/>
      <c r="AX148" s="224"/>
      <c r="AY148" s="224"/>
      <c r="AZ148" s="284"/>
      <c r="BA148" s="284"/>
      <c r="BB148" s="284"/>
      <c r="BC148" s="284"/>
      <c r="BD148" s="284"/>
      <c r="BE148" s="284"/>
      <c r="BF148" s="284"/>
      <c r="BG148" s="284"/>
      <c r="BH148" s="284"/>
      <c r="BI148" s="284"/>
      <c r="BJ148" s="284"/>
      <c r="BK148" s="284"/>
    </row>
    <row r="149" ht="14.25" customHeight="1">
      <c r="A149" s="219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5"/>
      <c r="X149" s="225"/>
      <c r="Y149" s="225"/>
      <c r="Z149" s="225"/>
      <c r="AA149" s="225"/>
      <c r="AB149" s="225"/>
      <c r="AC149" s="225"/>
      <c r="AD149" s="225"/>
      <c r="AE149" s="225"/>
      <c r="AF149" s="225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4"/>
      <c r="AR149" s="224"/>
      <c r="AS149" s="224"/>
      <c r="AT149" s="224"/>
      <c r="AU149" s="224"/>
      <c r="AV149" s="224"/>
      <c r="AW149" s="224"/>
      <c r="AX149" s="224"/>
      <c r="AY149" s="224"/>
      <c r="AZ149" s="284"/>
      <c r="BA149" s="284"/>
      <c r="BB149" s="284"/>
      <c r="BC149" s="284"/>
      <c r="BD149" s="284"/>
      <c r="BE149" s="284"/>
      <c r="BF149" s="284"/>
      <c r="BG149" s="284"/>
      <c r="BH149" s="284"/>
      <c r="BI149" s="284"/>
      <c r="BJ149" s="284"/>
      <c r="BK149" s="284"/>
    </row>
    <row r="150" ht="14.25" customHeight="1">
      <c r="A150" s="219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5"/>
      <c r="X150" s="225"/>
      <c r="Y150" s="225"/>
      <c r="Z150" s="225"/>
      <c r="AA150" s="225"/>
      <c r="AB150" s="225"/>
      <c r="AC150" s="225"/>
      <c r="AD150" s="225"/>
      <c r="AE150" s="225"/>
      <c r="AF150" s="225"/>
      <c r="AG150" s="220"/>
      <c r="AH150" s="220"/>
      <c r="AI150" s="220"/>
      <c r="AJ150" s="220"/>
      <c r="AK150" s="220"/>
      <c r="AL150" s="220"/>
      <c r="AM150" s="220"/>
      <c r="AN150" s="220"/>
      <c r="AO150" s="220"/>
      <c r="AP150" s="220"/>
      <c r="AQ150" s="224"/>
      <c r="AR150" s="224"/>
      <c r="AS150" s="224"/>
      <c r="AT150" s="224"/>
      <c r="AU150" s="224"/>
      <c r="AV150" s="224"/>
      <c r="AW150" s="224"/>
      <c r="AX150" s="224"/>
      <c r="AY150" s="224"/>
      <c r="AZ150" s="284"/>
      <c r="BA150" s="284"/>
      <c r="BB150" s="284"/>
      <c r="BC150" s="284"/>
      <c r="BD150" s="284"/>
      <c r="BE150" s="284"/>
      <c r="BF150" s="284"/>
      <c r="BG150" s="284"/>
      <c r="BH150" s="284"/>
      <c r="BI150" s="284"/>
      <c r="BJ150" s="284"/>
      <c r="BK150" s="284"/>
    </row>
    <row r="151" ht="14.25" customHeight="1">
      <c r="A151" s="219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5"/>
      <c r="X151" s="225"/>
      <c r="Y151" s="225"/>
      <c r="Z151" s="225"/>
      <c r="AA151" s="225"/>
      <c r="AB151" s="225"/>
      <c r="AC151" s="225"/>
      <c r="AD151" s="225"/>
      <c r="AE151" s="225"/>
      <c r="AF151" s="225"/>
      <c r="AG151" s="220"/>
      <c r="AH151" s="220"/>
      <c r="AI151" s="220"/>
      <c r="AJ151" s="220"/>
      <c r="AK151" s="220"/>
      <c r="AL151" s="220"/>
      <c r="AM151" s="220"/>
      <c r="AN151" s="220"/>
      <c r="AO151" s="220"/>
      <c r="AP151" s="220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84"/>
      <c r="BA151" s="284"/>
      <c r="BB151" s="284"/>
      <c r="BC151" s="284"/>
      <c r="BD151" s="284"/>
      <c r="BE151" s="284"/>
      <c r="BF151" s="284"/>
      <c r="BG151" s="284"/>
      <c r="BH151" s="284"/>
      <c r="BI151" s="284"/>
      <c r="BJ151" s="284"/>
      <c r="BK151" s="284"/>
    </row>
    <row r="152" ht="14.25" customHeight="1">
      <c r="A152" s="219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5"/>
      <c r="X152" s="225"/>
      <c r="Y152" s="225"/>
      <c r="Z152" s="225"/>
      <c r="AA152" s="225"/>
      <c r="AB152" s="225"/>
      <c r="AC152" s="225"/>
      <c r="AD152" s="225"/>
      <c r="AE152" s="225"/>
      <c r="AF152" s="225"/>
      <c r="AG152" s="220"/>
      <c r="AH152" s="220"/>
      <c r="AI152" s="220"/>
      <c r="AJ152" s="220"/>
      <c r="AK152" s="220"/>
      <c r="AL152" s="220"/>
      <c r="AM152" s="220"/>
      <c r="AN152" s="220"/>
      <c r="AO152" s="220"/>
      <c r="AP152" s="220"/>
      <c r="AQ152" s="224"/>
      <c r="AR152" s="224"/>
      <c r="AS152" s="224"/>
      <c r="AT152" s="224"/>
      <c r="AU152" s="224"/>
      <c r="AV152" s="224"/>
      <c r="AW152" s="224"/>
      <c r="AX152" s="224"/>
      <c r="AY152" s="224"/>
      <c r="AZ152" s="284"/>
      <c r="BA152" s="284"/>
      <c r="BB152" s="284"/>
      <c r="BC152" s="284"/>
      <c r="BD152" s="284"/>
      <c r="BE152" s="284"/>
      <c r="BF152" s="284"/>
      <c r="BG152" s="284"/>
      <c r="BH152" s="284"/>
      <c r="BI152" s="284"/>
      <c r="BJ152" s="284"/>
      <c r="BK152" s="284"/>
    </row>
    <row r="153" ht="14.25" customHeight="1">
      <c r="A153" s="219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5"/>
      <c r="X153" s="225"/>
      <c r="Y153" s="225"/>
      <c r="Z153" s="225"/>
      <c r="AA153" s="225"/>
      <c r="AB153" s="225"/>
      <c r="AC153" s="225"/>
      <c r="AD153" s="225"/>
      <c r="AE153" s="225"/>
      <c r="AF153" s="225"/>
      <c r="AG153" s="220"/>
      <c r="AH153" s="220"/>
      <c r="AI153" s="220"/>
      <c r="AJ153" s="220"/>
      <c r="AK153" s="220"/>
      <c r="AL153" s="220"/>
      <c r="AM153" s="220"/>
      <c r="AN153" s="220"/>
      <c r="AO153" s="220"/>
      <c r="AP153" s="220"/>
      <c r="AQ153" s="224"/>
      <c r="AR153" s="224"/>
      <c r="AS153" s="224"/>
      <c r="AT153" s="224"/>
      <c r="AU153" s="224"/>
      <c r="AV153" s="224"/>
      <c r="AW153" s="224"/>
      <c r="AX153" s="224"/>
      <c r="AY153" s="224"/>
      <c r="AZ153" s="284"/>
      <c r="BA153" s="284"/>
      <c r="BB153" s="284"/>
      <c r="BC153" s="284"/>
      <c r="BD153" s="284"/>
      <c r="BE153" s="284"/>
      <c r="BF153" s="284"/>
      <c r="BG153" s="284"/>
      <c r="BH153" s="284"/>
      <c r="BI153" s="284"/>
      <c r="BJ153" s="284"/>
      <c r="BK153" s="284"/>
    </row>
    <row r="154" ht="14.25" customHeight="1">
      <c r="A154" s="219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5"/>
      <c r="X154" s="225"/>
      <c r="Y154" s="225"/>
      <c r="Z154" s="225"/>
      <c r="AA154" s="225"/>
      <c r="AB154" s="225"/>
      <c r="AC154" s="225"/>
      <c r="AD154" s="225"/>
      <c r="AE154" s="225"/>
      <c r="AF154" s="225"/>
      <c r="AG154" s="220"/>
      <c r="AH154" s="220"/>
      <c r="AI154" s="220"/>
      <c r="AJ154" s="220"/>
      <c r="AK154" s="220"/>
      <c r="AL154" s="220"/>
      <c r="AM154" s="220"/>
      <c r="AN154" s="220"/>
      <c r="AO154" s="220"/>
      <c r="AP154" s="220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84"/>
      <c r="BA154" s="284"/>
      <c r="BB154" s="284"/>
      <c r="BC154" s="284"/>
      <c r="BD154" s="284"/>
      <c r="BE154" s="284"/>
      <c r="BF154" s="284"/>
      <c r="BG154" s="284"/>
      <c r="BH154" s="284"/>
      <c r="BI154" s="284"/>
      <c r="BJ154" s="284"/>
      <c r="BK154" s="284"/>
    </row>
    <row r="155" ht="14.25" customHeight="1">
      <c r="A155" s="219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0"/>
      <c r="AH155" s="220"/>
      <c r="AI155" s="220"/>
      <c r="AJ155" s="220"/>
      <c r="AK155" s="220"/>
      <c r="AL155" s="220"/>
      <c r="AM155" s="220"/>
      <c r="AN155" s="220"/>
      <c r="AO155" s="220"/>
      <c r="AP155" s="220"/>
      <c r="AQ155" s="224"/>
      <c r="AR155" s="224"/>
      <c r="AS155" s="224"/>
      <c r="AT155" s="224"/>
      <c r="AU155" s="224"/>
      <c r="AV155" s="224"/>
      <c r="AW155" s="224"/>
      <c r="AX155" s="224"/>
      <c r="AY155" s="224"/>
      <c r="AZ155" s="284"/>
      <c r="BA155" s="284"/>
      <c r="BB155" s="284"/>
      <c r="BC155" s="284"/>
      <c r="BD155" s="284"/>
      <c r="BE155" s="284"/>
      <c r="BF155" s="284"/>
      <c r="BG155" s="284"/>
      <c r="BH155" s="284"/>
      <c r="BI155" s="284"/>
      <c r="BJ155" s="284"/>
      <c r="BK155" s="284"/>
    </row>
    <row r="156" ht="14.25" customHeight="1">
      <c r="A156" s="219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5"/>
      <c r="X156" s="225"/>
      <c r="Y156" s="225"/>
      <c r="Z156" s="225"/>
      <c r="AA156" s="225"/>
      <c r="AB156" s="225"/>
      <c r="AC156" s="225"/>
      <c r="AD156" s="225"/>
      <c r="AE156" s="225"/>
      <c r="AF156" s="225"/>
      <c r="AG156" s="220"/>
      <c r="AH156" s="220"/>
      <c r="AI156" s="220"/>
      <c r="AJ156" s="220"/>
      <c r="AK156" s="220"/>
      <c r="AL156" s="220"/>
      <c r="AM156" s="220"/>
      <c r="AN156" s="220"/>
      <c r="AO156" s="220"/>
      <c r="AP156" s="220"/>
      <c r="AQ156" s="224"/>
      <c r="AR156" s="224"/>
      <c r="AS156" s="224"/>
      <c r="AT156" s="224"/>
      <c r="AU156" s="224"/>
      <c r="AV156" s="224"/>
      <c r="AW156" s="224"/>
      <c r="AX156" s="224"/>
      <c r="AY156" s="224"/>
      <c r="AZ156" s="284"/>
      <c r="BA156" s="284"/>
      <c r="BB156" s="284"/>
      <c r="BC156" s="284"/>
      <c r="BD156" s="284"/>
      <c r="BE156" s="284"/>
      <c r="BF156" s="284"/>
      <c r="BG156" s="284"/>
      <c r="BH156" s="284"/>
      <c r="BI156" s="284"/>
      <c r="BJ156" s="284"/>
      <c r="BK156" s="284"/>
    </row>
    <row r="157" ht="14.25" customHeight="1">
      <c r="A157" s="219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5"/>
      <c r="X157" s="225"/>
      <c r="Y157" s="225"/>
      <c r="Z157" s="225"/>
      <c r="AA157" s="225"/>
      <c r="AB157" s="225"/>
      <c r="AC157" s="225"/>
      <c r="AD157" s="225"/>
      <c r="AE157" s="225"/>
      <c r="AF157" s="225"/>
      <c r="AG157" s="220"/>
      <c r="AH157" s="220"/>
      <c r="AI157" s="220"/>
      <c r="AJ157" s="220"/>
      <c r="AK157" s="220"/>
      <c r="AL157" s="220"/>
      <c r="AM157" s="220"/>
      <c r="AN157" s="220"/>
      <c r="AO157" s="220"/>
      <c r="AP157" s="220"/>
      <c r="AQ157" s="224"/>
      <c r="AR157" s="224"/>
      <c r="AS157" s="224"/>
      <c r="AT157" s="224"/>
      <c r="AU157" s="224"/>
      <c r="AV157" s="224"/>
      <c r="AW157" s="224"/>
      <c r="AX157" s="224"/>
      <c r="AY157" s="224"/>
      <c r="AZ157" s="284"/>
      <c r="BA157" s="284"/>
      <c r="BB157" s="284"/>
      <c r="BC157" s="284"/>
      <c r="BD157" s="284"/>
      <c r="BE157" s="284"/>
      <c r="BF157" s="284"/>
      <c r="BG157" s="284"/>
      <c r="BH157" s="284"/>
      <c r="BI157" s="284"/>
      <c r="BJ157" s="284"/>
      <c r="BK157" s="284"/>
    </row>
    <row r="158" ht="14.25" customHeight="1">
      <c r="A158" s="219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5"/>
      <c r="X158" s="225"/>
      <c r="Y158" s="225"/>
      <c r="Z158" s="225"/>
      <c r="AA158" s="225"/>
      <c r="AB158" s="225"/>
      <c r="AC158" s="225"/>
      <c r="AD158" s="225"/>
      <c r="AE158" s="225"/>
      <c r="AF158" s="225"/>
      <c r="AG158" s="220"/>
      <c r="AH158" s="220"/>
      <c r="AI158" s="220"/>
      <c r="AJ158" s="220"/>
      <c r="AK158" s="220"/>
      <c r="AL158" s="220"/>
      <c r="AM158" s="220"/>
      <c r="AN158" s="220"/>
      <c r="AO158" s="220"/>
      <c r="AP158" s="220"/>
      <c r="AQ158" s="224"/>
      <c r="AR158" s="224"/>
      <c r="AS158" s="224"/>
      <c r="AT158" s="224"/>
      <c r="AU158" s="224"/>
      <c r="AV158" s="224"/>
      <c r="AW158" s="224"/>
      <c r="AX158" s="224"/>
      <c r="AY158" s="224"/>
      <c r="AZ158" s="284"/>
      <c r="BA158" s="284"/>
      <c r="BB158" s="284"/>
      <c r="BC158" s="284"/>
      <c r="BD158" s="284"/>
      <c r="BE158" s="284"/>
      <c r="BF158" s="284"/>
      <c r="BG158" s="284"/>
      <c r="BH158" s="284"/>
      <c r="BI158" s="284"/>
      <c r="BJ158" s="284"/>
      <c r="BK158" s="284"/>
    </row>
    <row r="159" ht="14.25" customHeight="1">
      <c r="A159" s="219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5"/>
      <c r="X159" s="225"/>
      <c r="Y159" s="225"/>
      <c r="Z159" s="225"/>
      <c r="AA159" s="225"/>
      <c r="AB159" s="225"/>
      <c r="AC159" s="225"/>
      <c r="AD159" s="225"/>
      <c r="AE159" s="225"/>
      <c r="AF159" s="225"/>
      <c r="AG159" s="220"/>
      <c r="AH159" s="220"/>
      <c r="AI159" s="220"/>
      <c r="AJ159" s="220"/>
      <c r="AK159" s="220"/>
      <c r="AL159" s="220"/>
      <c r="AM159" s="220"/>
      <c r="AN159" s="220"/>
      <c r="AO159" s="220"/>
      <c r="AP159" s="220"/>
      <c r="AQ159" s="224"/>
      <c r="AR159" s="224"/>
      <c r="AS159" s="224"/>
      <c r="AT159" s="224"/>
      <c r="AU159" s="224"/>
      <c r="AV159" s="224"/>
      <c r="AW159" s="224"/>
      <c r="AX159" s="224"/>
      <c r="AY159" s="224"/>
      <c r="AZ159" s="284"/>
      <c r="BA159" s="284"/>
      <c r="BB159" s="284"/>
      <c r="BC159" s="284"/>
      <c r="BD159" s="284"/>
      <c r="BE159" s="284"/>
      <c r="BF159" s="284"/>
      <c r="BG159" s="284"/>
      <c r="BH159" s="284"/>
      <c r="BI159" s="284"/>
      <c r="BJ159" s="284"/>
      <c r="BK159" s="284"/>
    </row>
    <row r="160" ht="14.25" customHeight="1">
      <c r="A160" s="219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5"/>
      <c r="X160" s="225"/>
      <c r="Y160" s="225"/>
      <c r="Z160" s="225"/>
      <c r="AA160" s="225"/>
      <c r="AB160" s="225"/>
      <c r="AC160" s="225"/>
      <c r="AD160" s="225"/>
      <c r="AE160" s="225"/>
      <c r="AF160" s="225"/>
      <c r="AG160" s="220"/>
      <c r="AH160" s="220"/>
      <c r="AI160" s="220"/>
      <c r="AJ160" s="220"/>
      <c r="AK160" s="220"/>
      <c r="AL160" s="220"/>
      <c r="AM160" s="220"/>
      <c r="AN160" s="220"/>
      <c r="AO160" s="220"/>
      <c r="AP160" s="220"/>
      <c r="AQ160" s="224"/>
      <c r="AR160" s="224"/>
      <c r="AS160" s="224"/>
      <c r="AT160" s="224"/>
      <c r="AU160" s="224"/>
      <c r="AV160" s="224"/>
      <c r="AW160" s="224"/>
      <c r="AX160" s="224"/>
      <c r="AY160" s="224"/>
      <c r="AZ160" s="284"/>
      <c r="BA160" s="284"/>
      <c r="BB160" s="284"/>
      <c r="BC160" s="284"/>
      <c r="BD160" s="284"/>
      <c r="BE160" s="284"/>
      <c r="BF160" s="284"/>
      <c r="BG160" s="284"/>
      <c r="BH160" s="284"/>
      <c r="BI160" s="284"/>
      <c r="BJ160" s="284"/>
      <c r="BK160" s="284"/>
    </row>
    <row r="161" ht="14.25" customHeight="1">
      <c r="A161" s="219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5"/>
      <c r="X161" s="225"/>
      <c r="Y161" s="225"/>
      <c r="Z161" s="225"/>
      <c r="AA161" s="225"/>
      <c r="AB161" s="225"/>
      <c r="AC161" s="225"/>
      <c r="AD161" s="225"/>
      <c r="AE161" s="225"/>
      <c r="AF161" s="225"/>
      <c r="AG161" s="220"/>
      <c r="AH161" s="220"/>
      <c r="AI161" s="220"/>
      <c r="AJ161" s="220"/>
      <c r="AK161" s="220"/>
      <c r="AL161" s="220"/>
      <c r="AM161" s="220"/>
      <c r="AN161" s="220"/>
      <c r="AO161" s="220"/>
      <c r="AP161" s="220"/>
      <c r="AQ161" s="224"/>
      <c r="AR161" s="224"/>
      <c r="AS161" s="224"/>
      <c r="AT161" s="224"/>
      <c r="AU161" s="224"/>
      <c r="AV161" s="224"/>
      <c r="AW161" s="224"/>
      <c r="AX161" s="224"/>
      <c r="AY161" s="224"/>
      <c r="AZ161" s="284"/>
      <c r="BA161" s="284"/>
      <c r="BB161" s="284"/>
      <c r="BC161" s="284"/>
      <c r="BD161" s="284"/>
      <c r="BE161" s="284"/>
      <c r="BF161" s="284"/>
      <c r="BG161" s="284"/>
      <c r="BH161" s="284"/>
      <c r="BI161" s="284"/>
      <c r="BJ161" s="284"/>
      <c r="BK161" s="284"/>
    </row>
    <row r="162" ht="14.25" customHeight="1">
      <c r="A162" s="219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5"/>
      <c r="X162" s="225"/>
      <c r="Y162" s="225"/>
      <c r="Z162" s="225"/>
      <c r="AA162" s="225"/>
      <c r="AB162" s="225"/>
      <c r="AC162" s="225"/>
      <c r="AD162" s="225"/>
      <c r="AE162" s="225"/>
      <c r="AF162" s="225"/>
      <c r="AG162" s="220"/>
      <c r="AH162" s="220"/>
      <c r="AI162" s="220"/>
      <c r="AJ162" s="220"/>
      <c r="AK162" s="220"/>
      <c r="AL162" s="220"/>
      <c r="AM162" s="220"/>
      <c r="AN162" s="220"/>
      <c r="AO162" s="220"/>
      <c r="AP162" s="220"/>
      <c r="AQ162" s="224"/>
      <c r="AR162" s="224"/>
      <c r="AS162" s="224"/>
      <c r="AT162" s="224"/>
      <c r="AU162" s="224"/>
      <c r="AV162" s="224"/>
      <c r="AW162" s="224"/>
      <c r="AX162" s="224"/>
      <c r="AY162" s="224"/>
      <c r="AZ162" s="284"/>
      <c r="BA162" s="284"/>
      <c r="BB162" s="284"/>
      <c r="BC162" s="284"/>
      <c r="BD162" s="284"/>
      <c r="BE162" s="284"/>
      <c r="BF162" s="284"/>
      <c r="BG162" s="284"/>
      <c r="BH162" s="284"/>
      <c r="BI162" s="284"/>
      <c r="BJ162" s="284"/>
      <c r="BK162" s="284"/>
    </row>
    <row r="163" ht="14.25" customHeight="1">
      <c r="A163" s="219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5"/>
      <c r="X163" s="225"/>
      <c r="Y163" s="225"/>
      <c r="Z163" s="225"/>
      <c r="AA163" s="225"/>
      <c r="AB163" s="225"/>
      <c r="AC163" s="225"/>
      <c r="AD163" s="225"/>
      <c r="AE163" s="225"/>
      <c r="AF163" s="225"/>
      <c r="AG163" s="220"/>
      <c r="AH163" s="220"/>
      <c r="AI163" s="220"/>
      <c r="AJ163" s="220"/>
      <c r="AK163" s="220"/>
      <c r="AL163" s="220"/>
      <c r="AM163" s="220"/>
      <c r="AN163" s="220"/>
      <c r="AO163" s="220"/>
      <c r="AP163" s="220"/>
      <c r="AQ163" s="224"/>
      <c r="AR163" s="224"/>
      <c r="AS163" s="224"/>
      <c r="AT163" s="224"/>
      <c r="AU163" s="224"/>
      <c r="AV163" s="224"/>
      <c r="AW163" s="224"/>
      <c r="AX163" s="224"/>
      <c r="AY163" s="224"/>
      <c r="AZ163" s="284"/>
      <c r="BA163" s="284"/>
      <c r="BB163" s="284"/>
      <c r="BC163" s="284"/>
      <c r="BD163" s="284"/>
      <c r="BE163" s="284"/>
      <c r="BF163" s="284"/>
      <c r="BG163" s="284"/>
      <c r="BH163" s="284"/>
      <c r="BI163" s="284"/>
      <c r="BJ163" s="284"/>
      <c r="BK163" s="284"/>
    </row>
    <row r="164" ht="14.25" customHeight="1">
      <c r="A164" s="219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5"/>
      <c r="X164" s="225"/>
      <c r="Y164" s="225"/>
      <c r="Z164" s="225"/>
      <c r="AA164" s="225"/>
      <c r="AB164" s="225"/>
      <c r="AC164" s="225"/>
      <c r="AD164" s="225"/>
      <c r="AE164" s="225"/>
      <c r="AF164" s="225"/>
      <c r="AG164" s="220"/>
      <c r="AH164" s="220"/>
      <c r="AI164" s="220"/>
      <c r="AJ164" s="220"/>
      <c r="AK164" s="220"/>
      <c r="AL164" s="220"/>
      <c r="AM164" s="220"/>
      <c r="AN164" s="220"/>
      <c r="AO164" s="220"/>
      <c r="AP164" s="220"/>
      <c r="AQ164" s="224"/>
      <c r="AR164" s="224"/>
      <c r="AS164" s="224"/>
      <c r="AT164" s="224"/>
      <c r="AU164" s="224"/>
      <c r="AV164" s="224"/>
      <c r="AW164" s="224"/>
      <c r="AX164" s="224"/>
      <c r="AY164" s="224"/>
      <c r="AZ164" s="284"/>
      <c r="BA164" s="284"/>
      <c r="BB164" s="284"/>
      <c r="BC164" s="284"/>
      <c r="BD164" s="284"/>
      <c r="BE164" s="284"/>
      <c r="BF164" s="284"/>
      <c r="BG164" s="284"/>
      <c r="BH164" s="284"/>
      <c r="BI164" s="284"/>
      <c r="BJ164" s="284"/>
      <c r="BK164" s="284"/>
    </row>
    <row r="165" ht="14.25" customHeight="1">
      <c r="A165" s="219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5"/>
      <c r="X165" s="225"/>
      <c r="Y165" s="225"/>
      <c r="Z165" s="225"/>
      <c r="AA165" s="225"/>
      <c r="AB165" s="225"/>
      <c r="AC165" s="225"/>
      <c r="AD165" s="225"/>
      <c r="AE165" s="225"/>
      <c r="AF165" s="225"/>
      <c r="AG165" s="220"/>
      <c r="AH165" s="220"/>
      <c r="AI165" s="220"/>
      <c r="AJ165" s="220"/>
      <c r="AK165" s="220"/>
      <c r="AL165" s="220"/>
      <c r="AM165" s="220"/>
      <c r="AN165" s="220"/>
      <c r="AO165" s="220"/>
      <c r="AP165" s="220"/>
      <c r="AQ165" s="224"/>
      <c r="AR165" s="224"/>
      <c r="AS165" s="224"/>
      <c r="AT165" s="224"/>
      <c r="AU165" s="224"/>
      <c r="AV165" s="224"/>
      <c r="AW165" s="224"/>
      <c r="AX165" s="224"/>
      <c r="AY165" s="224"/>
      <c r="AZ165" s="284"/>
      <c r="BA165" s="284"/>
      <c r="BB165" s="284"/>
      <c r="BC165" s="284"/>
      <c r="BD165" s="284"/>
      <c r="BE165" s="284"/>
      <c r="BF165" s="284"/>
      <c r="BG165" s="284"/>
      <c r="BH165" s="284"/>
      <c r="BI165" s="284"/>
      <c r="BJ165" s="284"/>
      <c r="BK165" s="284"/>
    </row>
    <row r="166" ht="14.25" customHeight="1">
      <c r="A166" s="219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5"/>
      <c r="X166" s="225"/>
      <c r="Y166" s="225"/>
      <c r="Z166" s="225"/>
      <c r="AA166" s="225"/>
      <c r="AB166" s="225"/>
      <c r="AC166" s="225"/>
      <c r="AD166" s="225"/>
      <c r="AE166" s="225"/>
      <c r="AF166" s="225"/>
      <c r="AG166" s="220"/>
      <c r="AH166" s="220"/>
      <c r="AI166" s="220"/>
      <c r="AJ166" s="220"/>
      <c r="AK166" s="220"/>
      <c r="AL166" s="220"/>
      <c r="AM166" s="220"/>
      <c r="AN166" s="220"/>
      <c r="AO166" s="220"/>
      <c r="AP166" s="220"/>
      <c r="AQ166" s="224"/>
      <c r="AR166" s="224"/>
      <c r="AS166" s="224"/>
      <c r="AT166" s="224"/>
      <c r="AU166" s="224"/>
      <c r="AV166" s="224"/>
      <c r="AW166" s="224"/>
      <c r="AX166" s="224"/>
      <c r="AY166" s="224"/>
      <c r="AZ166" s="284"/>
      <c r="BA166" s="284"/>
      <c r="BB166" s="284"/>
      <c r="BC166" s="284"/>
      <c r="BD166" s="284"/>
      <c r="BE166" s="284"/>
      <c r="BF166" s="284"/>
      <c r="BG166" s="284"/>
      <c r="BH166" s="284"/>
      <c r="BI166" s="284"/>
      <c r="BJ166" s="284"/>
      <c r="BK166" s="284"/>
    </row>
    <row r="167" ht="14.25" customHeight="1">
      <c r="A167" s="219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5"/>
      <c r="X167" s="225"/>
      <c r="Y167" s="225"/>
      <c r="Z167" s="225"/>
      <c r="AA167" s="225"/>
      <c r="AB167" s="225"/>
      <c r="AC167" s="225"/>
      <c r="AD167" s="225"/>
      <c r="AE167" s="225"/>
      <c r="AF167" s="225"/>
      <c r="AG167" s="220"/>
      <c r="AH167" s="220"/>
      <c r="AI167" s="220"/>
      <c r="AJ167" s="220"/>
      <c r="AK167" s="220"/>
      <c r="AL167" s="220"/>
      <c r="AM167" s="220"/>
      <c r="AN167" s="220"/>
      <c r="AO167" s="220"/>
      <c r="AP167" s="220"/>
      <c r="AQ167" s="224"/>
      <c r="AR167" s="224"/>
      <c r="AS167" s="224"/>
      <c r="AT167" s="224"/>
      <c r="AU167" s="224"/>
      <c r="AV167" s="224"/>
      <c r="AW167" s="224"/>
      <c r="AX167" s="224"/>
      <c r="AY167" s="224"/>
      <c r="AZ167" s="284"/>
      <c r="BA167" s="284"/>
      <c r="BB167" s="284"/>
      <c r="BC167" s="284"/>
      <c r="BD167" s="284"/>
      <c r="BE167" s="284"/>
      <c r="BF167" s="284"/>
      <c r="BG167" s="284"/>
      <c r="BH167" s="284"/>
      <c r="BI167" s="284"/>
      <c r="BJ167" s="284"/>
      <c r="BK167" s="284"/>
    </row>
    <row r="168" ht="14.25" customHeight="1">
      <c r="A168" s="219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5"/>
      <c r="X168" s="225"/>
      <c r="Y168" s="225"/>
      <c r="Z168" s="225"/>
      <c r="AA168" s="225"/>
      <c r="AB168" s="225"/>
      <c r="AC168" s="225"/>
      <c r="AD168" s="225"/>
      <c r="AE168" s="225"/>
      <c r="AF168" s="225"/>
      <c r="AG168" s="220"/>
      <c r="AH168" s="220"/>
      <c r="AI168" s="220"/>
      <c r="AJ168" s="220"/>
      <c r="AK168" s="220"/>
      <c r="AL168" s="220"/>
      <c r="AM168" s="220"/>
      <c r="AN168" s="220"/>
      <c r="AO168" s="220"/>
      <c r="AP168" s="220"/>
      <c r="AQ168" s="224"/>
      <c r="AR168" s="224"/>
      <c r="AS168" s="224"/>
      <c r="AT168" s="224"/>
      <c r="AU168" s="224"/>
      <c r="AV168" s="224"/>
      <c r="AW168" s="224"/>
      <c r="AX168" s="224"/>
      <c r="AY168" s="224"/>
      <c r="AZ168" s="284"/>
      <c r="BA168" s="284"/>
      <c r="BB168" s="284"/>
      <c r="BC168" s="284"/>
      <c r="BD168" s="284"/>
      <c r="BE168" s="284"/>
      <c r="BF168" s="284"/>
      <c r="BG168" s="284"/>
      <c r="BH168" s="284"/>
      <c r="BI168" s="284"/>
      <c r="BJ168" s="284"/>
      <c r="BK168" s="284"/>
    </row>
    <row r="169" ht="14.25" customHeight="1">
      <c r="A169" s="219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5"/>
      <c r="X169" s="225"/>
      <c r="Y169" s="225"/>
      <c r="Z169" s="225"/>
      <c r="AA169" s="225"/>
      <c r="AB169" s="225"/>
      <c r="AC169" s="225"/>
      <c r="AD169" s="225"/>
      <c r="AE169" s="225"/>
      <c r="AF169" s="225"/>
      <c r="AG169" s="220"/>
      <c r="AH169" s="220"/>
      <c r="AI169" s="220"/>
      <c r="AJ169" s="220"/>
      <c r="AK169" s="220"/>
      <c r="AL169" s="220"/>
      <c r="AM169" s="220"/>
      <c r="AN169" s="220"/>
      <c r="AO169" s="220"/>
      <c r="AP169" s="220"/>
      <c r="AQ169" s="224"/>
      <c r="AR169" s="224"/>
      <c r="AS169" s="224"/>
      <c r="AT169" s="224"/>
      <c r="AU169" s="224"/>
      <c r="AV169" s="224"/>
      <c r="AW169" s="224"/>
      <c r="AX169" s="224"/>
      <c r="AY169" s="224"/>
      <c r="AZ169" s="284"/>
      <c r="BA169" s="284"/>
      <c r="BB169" s="284"/>
      <c r="BC169" s="284"/>
      <c r="BD169" s="284"/>
      <c r="BE169" s="284"/>
      <c r="BF169" s="284"/>
      <c r="BG169" s="284"/>
      <c r="BH169" s="284"/>
      <c r="BI169" s="284"/>
      <c r="BJ169" s="284"/>
      <c r="BK169" s="284"/>
    </row>
    <row r="170" ht="14.25" customHeight="1">
      <c r="A170" s="219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5"/>
      <c r="X170" s="225"/>
      <c r="Y170" s="225"/>
      <c r="Z170" s="225"/>
      <c r="AA170" s="225"/>
      <c r="AB170" s="225"/>
      <c r="AC170" s="225"/>
      <c r="AD170" s="225"/>
      <c r="AE170" s="225"/>
      <c r="AF170" s="225"/>
      <c r="AG170" s="220"/>
      <c r="AH170" s="220"/>
      <c r="AI170" s="220"/>
      <c r="AJ170" s="220"/>
      <c r="AK170" s="220"/>
      <c r="AL170" s="220"/>
      <c r="AM170" s="220"/>
      <c r="AN170" s="220"/>
      <c r="AO170" s="220"/>
      <c r="AP170" s="220"/>
      <c r="AQ170" s="224"/>
      <c r="AR170" s="224"/>
      <c r="AS170" s="224"/>
      <c r="AT170" s="224"/>
      <c r="AU170" s="224"/>
      <c r="AV170" s="224"/>
      <c r="AW170" s="224"/>
      <c r="AX170" s="224"/>
      <c r="AY170" s="224"/>
      <c r="AZ170" s="284"/>
      <c r="BA170" s="284"/>
      <c r="BB170" s="284"/>
      <c r="BC170" s="284"/>
      <c r="BD170" s="284"/>
      <c r="BE170" s="284"/>
      <c r="BF170" s="284"/>
      <c r="BG170" s="284"/>
      <c r="BH170" s="284"/>
      <c r="BI170" s="284"/>
      <c r="BJ170" s="284"/>
      <c r="BK170" s="284"/>
    </row>
    <row r="171" ht="14.25" customHeight="1">
      <c r="A171" s="219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5"/>
      <c r="X171" s="225"/>
      <c r="Y171" s="225"/>
      <c r="Z171" s="225"/>
      <c r="AA171" s="225"/>
      <c r="AB171" s="225"/>
      <c r="AC171" s="225"/>
      <c r="AD171" s="225"/>
      <c r="AE171" s="225"/>
      <c r="AF171" s="225"/>
      <c r="AG171" s="220"/>
      <c r="AH171" s="220"/>
      <c r="AI171" s="220"/>
      <c r="AJ171" s="220"/>
      <c r="AK171" s="220"/>
      <c r="AL171" s="220"/>
      <c r="AM171" s="220"/>
      <c r="AN171" s="220"/>
      <c r="AO171" s="220"/>
      <c r="AP171" s="220"/>
      <c r="AQ171" s="224"/>
      <c r="AR171" s="224"/>
      <c r="AS171" s="224"/>
      <c r="AT171" s="224"/>
      <c r="AU171" s="224"/>
      <c r="AV171" s="224"/>
      <c r="AW171" s="224"/>
      <c r="AX171" s="224"/>
      <c r="AY171" s="224"/>
      <c r="AZ171" s="284"/>
      <c r="BA171" s="284"/>
      <c r="BB171" s="284"/>
      <c r="BC171" s="284"/>
      <c r="BD171" s="284"/>
      <c r="BE171" s="284"/>
      <c r="BF171" s="284"/>
      <c r="BG171" s="284"/>
      <c r="BH171" s="284"/>
      <c r="BI171" s="284"/>
      <c r="BJ171" s="284"/>
      <c r="BK171" s="284"/>
    </row>
    <row r="172" ht="14.25" customHeight="1">
      <c r="A172" s="219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5"/>
      <c r="X172" s="225"/>
      <c r="Y172" s="225"/>
      <c r="Z172" s="225"/>
      <c r="AA172" s="225"/>
      <c r="AB172" s="225"/>
      <c r="AC172" s="225"/>
      <c r="AD172" s="225"/>
      <c r="AE172" s="225"/>
      <c r="AF172" s="225"/>
      <c r="AG172" s="220"/>
      <c r="AH172" s="220"/>
      <c r="AI172" s="220"/>
      <c r="AJ172" s="220"/>
      <c r="AK172" s="220"/>
      <c r="AL172" s="220"/>
      <c r="AM172" s="220"/>
      <c r="AN172" s="220"/>
      <c r="AO172" s="220"/>
      <c r="AP172" s="220"/>
      <c r="AQ172" s="224"/>
      <c r="AR172" s="224"/>
      <c r="AS172" s="224"/>
      <c r="AT172" s="224"/>
      <c r="AU172" s="224"/>
      <c r="AV172" s="224"/>
      <c r="AW172" s="224"/>
      <c r="AX172" s="224"/>
      <c r="AY172" s="224"/>
      <c r="AZ172" s="284"/>
      <c r="BA172" s="284"/>
      <c r="BB172" s="284"/>
      <c r="BC172" s="284"/>
      <c r="BD172" s="284"/>
      <c r="BE172" s="284"/>
      <c r="BF172" s="284"/>
      <c r="BG172" s="284"/>
      <c r="BH172" s="284"/>
      <c r="BI172" s="284"/>
      <c r="BJ172" s="284"/>
      <c r="BK172" s="284"/>
    </row>
    <row r="173" ht="14.25" customHeight="1">
      <c r="A173" s="219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5"/>
      <c r="X173" s="225"/>
      <c r="Y173" s="225"/>
      <c r="Z173" s="225"/>
      <c r="AA173" s="225"/>
      <c r="AB173" s="225"/>
      <c r="AC173" s="225"/>
      <c r="AD173" s="225"/>
      <c r="AE173" s="225"/>
      <c r="AF173" s="225"/>
      <c r="AG173" s="220"/>
      <c r="AH173" s="220"/>
      <c r="AI173" s="220"/>
      <c r="AJ173" s="220"/>
      <c r="AK173" s="220"/>
      <c r="AL173" s="220"/>
      <c r="AM173" s="220"/>
      <c r="AN173" s="220"/>
      <c r="AO173" s="220"/>
      <c r="AP173" s="220"/>
      <c r="AQ173" s="224"/>
      <c r="AR173" s="224"/>
      <c r="AS173" s="224"/>
      <c r="AT173" s="224"/>
      <c r="AU173" s="224"/>
      <c r="AV173" s="224"/>
      <c r="AW173" s="224"/>
      <c r="AX173" s="224"/>
      <c r="AY173" s="224"/>
      <c r="AZ173" s="284"/>
      <c r="BA173" s="284"/>
      <c r="BB173" s="284"/>
      <c r="BC173" s="284"/>
      <c r="BD173" s="284"/>
      <c r="BE173" s="284"/>
      <c r="BF173" s="284"/>
      <c r="BG173" s="284"/>
      <c r="BH173" s="284"/>
      <c r="BI173" s="284"/>
      <c r="BJ173" s="284"/>
      <c r="BK173" s="284"/>
    </row>
    <row r="174" ht="14.25" customHeight="1">
      <c r="A174" s="219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5"/>
      <c r="X174" s="225"/>
      <c r="Y174" s="225"/>
      <c r="Z174" s="225"/>
      <c r="AA174" s="225"/>
      <c r="AB174" s="225"/>
      <c r="AC174" s="225"/>
      <c r="AD174" s="225"/>
      <c r="AE174" s="225"/>
      <c r="AF174" s="225"/>
      <c r="AG174" s="220"/>
      <c r="AH174" s="220"/>
      <c r="AI174" s="220"/>
      <c r="AJ174" s="220"/>
      <c r="AK174" s="220"/>
      <c r="AL174" s="220"/>
      <c r="AM174" s="220"/>
      <c r="AN174" s="220"/>
      <c r="AO174" s="220"/>
      <c r="AP174" s="220"/>
      <c r="AQ174" s="224"/>
      <c r="AR174" s="224"/>
      <c r="AS174" s="224"/>
      <c r="AT174" s="224"/>
      <c r="AU174" s="224"/>
      <c r="AV174" s="224"/>
      <c r="AW174" s="224"/>
      <c r="AX174" s="224"/>
      <c r="AY174" s="224"/>
      <c r="AZ174" s="284"/>
      <c r="BA174" s="284"/>
      <c r="BB174" s="284"/>
      <c r="BC174" s="284"/>
      <c r="BD174" s="284"/>
      <c r="BE174" s="284"/>
      <c r="BF174" s="284"/>
      <c r="BG174" s="284"/>
      <c r="BH174" s="284"/>
      <c r="BI174" s="284"/>
      <c r="BJ174" s="284"/>
      <c r="BK174" s="284"/>
    </row>
    <row r="175" ht="14.25" customHeight="1">
      <c r="A175" s="219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5"/>
      <c r="X175" s="225"/>
      <c r="Y175" s="225"/>
      <c r="Z175" s="225"/>
      <c r="AA175" s="225"/>
      <c r="AB175" s="225"/>
      <c r="AC175" s="225"/>
      <c r="AD175" s="225"/>
      <c r="AE175" s="225"/>
      <c r="AF175" s="225"/>
      <c r="AG175" s="220"/>
      <c r="AH175" s="220"/>
      <c r="AI175" s="220"/>
      <c r="AJ175" s="220"/>
      <c r="AK175" s="220"/>
      <c r="AL175" s="220"/>
      <c r="AM175" s="220"/>
      <c r="AN175" s="220"/>
      <c r="AO175" s="220"/>
      <c r="AP175" s="220"/>
      <c r="AQ175" s="224"/>
      <c r="AR175" s="224"/>
      <c r="AS175" s="224"/>
      <c r="AT175" s="224"/>
      <c r="AU175" s="224"/>
      <c r="AV175" s="224"/>
      <c r="AW175" s="224"/>
      <c r="AX175" s="224"/>
      <c r="AY175" s="224"/>
      <c r="AZ175" s="284"/>
      <c r="BA175" s="284"/>
      <c r="BB175" s="284"/>
      <c r="BC175" s="284"/>
      <c r="BD175" s="284"/>
      <c r="BE175" s="284"/>
      <c r="BF175" s="284"/>
      <c r="BG175" s="284"/>
      <c r="BH175" s="284"/>
      <c r="BI175" s="284"/>
      <c r="BJ175" s="284"/>
      <c r="BK175" s="284"/>
    </row>
    <row r="176" ht="14.25" customHeight="1">
      <c r="A176" s="219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5"/>
      <c r="X176" s="225"/>
      <c r="Y176" s="225"/>
      <c r="Z176" s="225"/>
      <c r="AA176" s="225"/>
      <c r="AB176" s="225"/>
      <c r="AC176" s="225"/>
      <c r="AD176" s="225"/>
      <c r="AE176" s="225"/>
      <c r="AF176" s="225"/>
      <c r="AG176" s="220"/>
      <c r="AH176" s="220"/>
      <c r="AI176" s="220"/>
      <c r="AJ176" s="220"/>
      <c r="AK176" s="220"/>
      <c r="AL176" s="220"/>
      <c r="AM176" s="220"/>
      <c r="AN176" s="220"/>
      <c r="AO176" s="220"/>
      <c r="AP176" s="220"/>
      <c r="AQ176" s="224"/>
      <c r="AR176" s="224"/>
      <c r="AS176" s="224"/>
      <c r="AT176" s="224"/>
      <c r="AU176" s="224"/>
      <c r="AV176" s="224"/>
      <c r="AW176" s="224"/>
      <c r="AX176" s="224"/>
      <c r="AY176" s="224"/>
      <c r="AZ176" s="284"/>
      <c r="BA176" s="284"/>
      <c r="BB176" s="284"/>
      <c r="BC176" s="284"/>
      <c r="BD176" s="284"/>
      <c r="BE176" s="284"/>
      <c r="BF176" s="284"/>
      <c r="BG176" s="284"/>
      <c r="BH176" s="284"/>
      <c r="BI176" s="284"/>
      <c r="BJ176" s="284"/>
      <c r="BK176" s="284"/>
    </row>
    <row r="177" ht="14.25" customHeight="1">
      <c r="A177" s="219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5"/>
      <c r="X177" s="225"/>
      <c r="Y177" s="225"/>
      <c r="Z177" s="225"/>
      <c r="AA177" s="225"/>
      <c r="AB177" s="225"/>
      <c r="AC177" s="225"/>
      <c r="AD177" s="225"/>
      <c r="AE177" s="225"/>
      <c r="AF177" s="225"/>
      <c r="AG177" s="220"/>
      <c r="AH177" s="220"/>
      <c r="AI177" s="220"/>
      <c r="AJ177" s="220"/>
      <c r="AK177" s="220"/>
      <c r="AL177" s="220"/>
      <c r="AM177" s="220"/>
      <c r="AN177" s="220"/>
      <c r="AO177" s="220"/>
      <c r="AP177" s="220"/>
      <c r="AQ177" s="224"/>
      <c r="AR177" s="224"/>
      <c r="AS177" s="224"/>
      <c r="AT177" s="224"/>
      <c r="AU177" s="224"/>
      <c r="AV177" s="224"/>
      <c r="AW177" s="224"/>
      <c r="AX177" s="224"/>
      <c r="AY177" s="224"/>
      <c r="AZ177" s="284"/>
      <c r="BA177" s="284"/>
      <c r="BB177" s="284"/>
      <c r="BC177" s="284"/>
      <c r="BD177" s="284"/>
      <c r="BE177" s="284"/>
      <c r="BF177" s="284"/>
      <c r="BG177" s="284"/>
      <c r="BH177" s="284"/>
      <c r="BI177" s="284"/>
      <c r="BJ177" s="284"/>
      <c r="BK177" s="284"/>
    </row>
    <row r="178" ht="14.25" customHeight="1">
      <c r="A178" s="219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5"/>
      <c r="X178" s="225"/>
      <c r="Y178" s="225"/>
      <c r="Z178" s="225"/>
      <c r="AA178" s="225"/>
      <c r="AB178" s="225"/>
      <c r="AC178" s="225"/>
      <c r="AD178" s="225"/>
      <c r="AE178" s="225"/>
      <c r="AF178" s="225"/>
      <c r="AG178" s="220"/>
      <c r="AH178" s="220"/>
      <c r="AI178" s="220"/>
      <c r="AJ178" s="220"/>
      <c r="AK178" s="220"/>
      <c r="AL178" s="220"/>
      <c r="AM178" s="220"/>
      <c r="AN178" s="220"/>
      <c r="AO178" s="220"/>
      <c r="AP178" s="220"/>
      <c r="AQ178" s="224"/>
      <c r="AR178" s="224"/>
      <c r="AS178" s="224"/>
      <c r="AT178" s="224"/>
      <c r="AU178" s="224"/>
      <c r="AV178" s="224"/>
      <c r="AW178" s="224"/>
      <c r="AX178" s="224"/>
      <c r="AY178" s="224"/>
      <c r="AZ178" s="284"/>
      <c r="BA178" s="284"/>
      <c r="BB178" s="284"/>
      <c r="BC178" s="284"/>
      <c r="BD178" s="284"/>
      <c r="BE178" s="284"/>
      <c r="BF178" s="284"/>
      <c r="BG178" s="284"/>
      <c r="BH178" s="284"/>
      <c r="BI178" s="284"/>
      <c r="BJ178" s="284"/>
      <c r="BK178" s="284"/>
    </row>
    <row r="179" ht="14.25" customHeight="1">
      <c r="A179" s="219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5"/>
      <c r="X179" s="225"/>
      <c r="Y179" s="225"/>
      <c r="Z179" s="225"/>
      <c r="AA179" s="225"/>
      <c r="AB179" s="225"/>
      <c r="AC179" s="225"/>
      <c r="AD179" s="225"/>
      <c r="AE179" s="225"/>
      <c r="AF179" s="225"/>
      <c r="AG179" s="220"/>
      <c r="AH179" s="220"/>
      <c r="AI179" s="220"/>
      <c r="AJ179" s="220"/>
      <c r="AK179" s="220"/>
      <c r="AL179" s="220"/>
      <c r="AM179" s="220"/>
      <c r="AN179" s="220"/>
      <c r="AO179" s="220"/>
      <c r="AP179" s="220"/>
      <c r="AQ179" s="224"/>
      <c r="AR179" s="224"/>
      <c r="AS179" s="224"/>
      <c r="AT179" s="224"/>
      <c r="AU179" s="224"/>
      <c r="AV179" s="224"/>
      <c r="AW179" s="224"/>
      <c r="AX179" s="224"/>
      <c r="AY179" s="224"/>
      <c r="AZ179" s="284"/>
      <c r="BA179" s="284"/>
      <c r="BB179" s="284"/>
      <c r="BC179" s="284"/>
      <c r="BD179" s="284"/>
      <c r="BE179" s="284"/>
      <c r="BF179" s="284"/>
      <c r="BG179" s="284"/>
      <c r="BH179" s="284"/>
      <c r="BI179" s="284"/>
      <c r="BJ179" s="284"/>
      <c r="BK179" s="284"/>
    </row>
    <row r="180" ht="14.25" customHeight="1">
      <c r="A180" s="219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5"/>
      <c r="X180" s="225"/>
      <c r="Y180" s="225"/>
      <c r="Z180" s="225"/>
      <c r="AA180" s="225"/>
      <c r="AB180" s="225"/>
      <c r="AC180" s="225"/>
      <c r="AD180" s="225"/>
      <c r="AE180" s="225"/>
      <c r="AF180" s="225"/>
      <c r="AG180" s="220"/>
      <c r="AH180" s="220"/>
      <c r="AI180" s="220"/>
      <c r="AJ180" s="220"/>
      <c r="AK180" s="220"/>
      <c r="AL180" s="220"/>
      <c r="AM180" s="220"/>
      <c r="AN180" s="220"/>
      <c r="AO180" s="220"/>
      <c r="AP180" s="220"/>
      <c r="AQ180" s="224"/>
      <c r="AR180" s="224"/>
      <c r="AS180" s="224"/>
      <c r="AT180" s="224"/>
      <c r="AU180" s="224"/>
      <c r="AV180" s="224"/>
      <c r="AW180" s="224"/>
      <c r="AX180" s="224"/>
      <c r="AY180" s="224"/>
      <c r="AZ180" s="284"/>
      <c r="BA180" s="284"/>
      <c r="BB180" s="284"/>
      <c r="BC180" s="284"/>
      <c r="BD180" s="284"/>
      <c r="BE180" s="284"/>
      <c r="BF180" s="284"/>
      <c r="BG180" s="284"/>
      <c r="BH180" s="284"/>
      <c r="BI180" s="284"/>
      <c r="BJ180" s="284"/>
      <c r="BK180" s="284"/>
    </row>
    <row r="181" ht="14.25" customHeight="1">
      <c r="A181" s="219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5"/>
      <c r="X181" s="225"/>
      <c r="Y181" s="225"/>
      <c r="Z181" s="225"/>
      <c r="AA181" s="225"/>
      <c r="AB181" s="225"/>
      <c r="AC181" s="225"/>
      <c r="AD181" s="225"/>
      <c r="AE181" s="225"/>
      <c r="AF181" s="225"/>
      <c r="AG181" s="220"/>
      <c r="AH181" s="220"/>
      <c r="AI181" s="220"/>
      <c r="AJ181" s="220"/>
      <c r="AK181" s="220"/>
      <c r="AL181" s="220"/>
      <c r="AM181" s="220"/>
      <c r="AN181" s="220"/>
      <c r="AO181" s="220"/>
      <c r="AP181" s="220"/>
      <c r="AQ181" s="224"/>
      <c r="AR181" s="224"/>
      <c r="AS181" s="224"/>
      <c r="AT181" s="224"/>
      <c r="AU181" s="224"/>
      <c r="AV181" s="224"/>
      <c r="AW181" s="224"/>
      <c r="AX181" s="224"/>
      <c r="AY181" s="224"/>
      <c r="AZ181" s="284"/>
      <c r="BA181" s="284"/>
      <c r="BB181" s="284"/>
      <c r="BC181" s="284"/>
      <c r="BD181" s="284"/>
      <c r="BE181" s="284"/>
      <c r="BF181" s="284"/>
      <c r="BG181" s="284"/>
      <c r="BH181" s="284"/>
      <c r="BI181" s="284"/>
      <c r="BJ181" s="284"/>
      <c r="BK181" s="284"/>
    </row>
    <row r="182" ht="14.25" customHeight="1">
      <c r="A182" s="219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5"/>
      <c r="X182" s="225"/>
      <c r="Y182" s="225"/>
      <c r="Z182" s="225"/>
      <c r="AA182" s="225"/>
      <c r="AB182" s="225"/>
      <c r="AC182" s="225"/>
      <c r="AD182" s="225"/>
      <c r="AE182" s="225"/>
      <c r="AF182" s="225"/>
      <c r="AG182" s="220"/>
      <c r="AH182" s="220"/>
      <c r="AI182" s="220"/>
      <c r="AJ182" s="220"/>
      <c r="AK182" s="220"/>
      <c r="AL182" s="220"/>
      <c r="AM182" s="220"/>
      <c r="AN182" s="220"/>
      <c r="AO182" s="220"/>
      <c r="AP182" s="220"/>
      <c r="AQ182" s="224"/>
      <c r="AR182" s="224"/>
      <c r="AS182" s="224"/>
      <c r="AT182" s="224"/>
      <c r="AU182" s="224"/>
      <c r="AV182" s="224"/>
      <c r="AW182" s="224"/>
      <c r="AX182" s="224"/>
      <c r="AY182" s="224"/>
      <c r="AZ182" s="284"/>
      <c r="BA182" s="284"/>
      <c r="BB182" s="284"/>
      <c r="BC182" s="284"/>
      <c r="BD182" s="284"/>
      <c r="BE182" s="284"/>
      <c r="BF182" s="284"/>
      <c r="BG182" s="284"/>
      <c r="BH182" s="284"/>
      <c r="BI182" s="284"/>
      <c r="BJ182" s="284"/>
      <c r="BK182" s="284"/>
    </row>
    <row r="183" ht="14.25" customHeight="1">
      <c r="A183" s="219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5"/>
      <c r="X183" s="225"/>
      <c r="Y183" s="225"/>
      <c r="Z183" s="225"/>
      <c r="AA183" s="225"/>
      <c r="AB183" s="225"/>
      <c r="AC183" s="225"/>
      <c r="AD183" s="225"/>
      <c r="AE183" s="225"/>
      <c r="AF183" s="225"/>
      <c r="AG183" s="220"/>
      <c r="AH183" s="220"/>
      <c r="AI183" s="220"/>
      <c r="AJ183" s="220"/>
      <c r="AK183" s="220"/>
      <c r="AL183" s="220"/>
      <c r="AM183" s="220"/>
      <c r="AN183" s="220"/>
      <c r="AO183" s="220"/>
      <c r="AP183" s="220"/>
      <c r="AQ183" s="224"/>
      <c r="AR183" s="224"/>
      <c r="AS183" s="224"/>
      <c r="AT183" s="224"/>
      <c r="AU183" s="224"/>
      <c r="AV183" s="224"/>
      <c r="AW183" s="224"/>
      <c r="AX183" s="224"/>
      <c r="AY183" s="224"/>
      <c r="AZ183" s="284"/>
      <c r="BA183" s="284"/>
      <c r="BB183" s="284"/>
      <c r="BC183" s="284"/>
      <c r="BD183" s="284"/>
      <c r="BE183" s="284"/>
      <c r="BF183" s="284"/>
      <c r="BG183" s="284"/>
      <c r="BH183" s="284"/>
      <c r="BI183" s="284"/>
      <c r="BJ183" s="284"/>
      <c r="BK183" s="284"/>
    </row>
    <row r="184" ht="14.25" customHeight="1">
      <c r="A184" s="219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5"/>
      <c r="X184" s="225"/>
      <c r="Y184" s="225"/>
      <c r="Z184" s="225"/>
      <c r="AA184" s="225"/>
      <c r="AB184" s="225"/>
      <c r="AC184" s="225"/>
      <c r="AD184" s="225"/>
      <c r="AE184" s="225"/>
      <c r="AF184" s="225"/>
      <c r="AG184" s="220"/>
      <c r="AH184" s="220"/>
      <c r="AI184" s="220"/>
      <c r="AJ184" s="220"/>
      <c r="AK184" s="220"/>
      <c r="AL184" s="220"/>
      <c r="AM184" s="220"/>
      <c r="AN184" s="220"/>
      <c r="AO184" s="220"/>
      <c r="AP184" s="220"/>
      <c r="AQ184" s="224"/>
      <c r="AR184" s="224"/>
      <c r="AS184" s="224"/>
      <c r="AT184" s="224"/>
      <c r="AU184" s="224"/>
      <c r="AV184" s="224"/>
      <c r="AW184" s="224"/>
      <c r="AX184" s="224"/>
      <c r="AY184" s="224"/>
      <c r="AZ184" s="284"/>
      <c r="BA184" s="284"/>
      <c r="BB184" s="284"/>
      <c r="BC184" s="284"/>
      <c r="BD184" s="284"/>
      <c r="BE184" s="284"/>
      <c r="BF184" s="284"/>
      <c r="BG184" s="284"/>
      <c r="BH184" s="284"/>
      <c r="BI184" s="284"/>
      <c r="BJ184" s="284"/>
      <c r="BK184" s="284"/>
    </row>
    <row r="185" ht="14.25" customHeight="1">
      <c r="A185" s="219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5"/>
      <c r="X185" s="225"/>
      <c r="Y185" s="225"/>
      <c r="Z185" s="225"/>
      <c r="AA185" s="225"/>
      <c r="AB185" s="225"/>
      <c r="AC185" s="225"/>
      <c r="AD185" s="225"/>
      <c r="AE185" s="225"/>
      <c r="AF185" s="225"/>
      <c r="AG185" s="220"/>
      <c r="AH185" s="220"/>
      <c r="AI185" s="220"/>
      <c r="AJ185" s="220"/>
      <c r="AK185" s="220"/>
      <c r="AL185" s="220"/>
      <c r="AM185" s="220"/>
      <c r="AN185" s="220"/>
      <c r="AO185" s="220"/>
      <c r="AP185" s="220"/>
      <c r="AQ185" s="224"/>
      <c r="AR185" s="224"/>
      <c r="AS185" s="224"/>
      <c r="AT185" s="224"/>
      <c r="AU185" s="224"/>
      <c r="AV185" s="224"/>
      <c r="AW185" s="224"/>
      <c r="AX185" s="224"/>
      <c r="AY185" s="224"/>
      <c r="AZ185" s="284"/>
      <c r="BA185" s="284"/>
      <c r="BB185" s="284"/>
      <c r="BC185" s="284"/>
      <c r="BD185" s="284"/>
      <c r="BE185" s="284"/>
      <c r="BF185" s="284"/>
      <c r="BG185" s="284"/>
      <c r="BH185" s="284"/>
      <c r="BI185" s="284"/>
      <c r="BJ185" s="284"/>
      <c r="BK185" s="284"/>
    </row>
    <row r="186" ht="14.25" customHeight="1">
      <c r="A186" s="219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5"/>
      <c r="X186" s="225"/>
      <c r="Y186" s="225"/>
      <c r="Z186" s="225"/>
      <c r="AA186" s="225"/>
      <c r="AB186" s="225"/>
      <c r="AC186" s="225"/>
      <c r="AD186" s="225"/>
      <c r="AE186" s="225"/>
      <c r="AF186" s="225"/>
      <c r="AG186" s="220"/>
      <c r="AH186" s="220"/>
      <c r="AI186" s="220"/>
      <c r="AJ186" s="220"/>
      <c r="AK186" s="220"/>
      <c r="AL186" s="220"/>
      <c r="AM186" s="220"/>
      <c r="AN186" s="220"/>
      <c r="AO186" s="220"/>
      <c r="AP186" s="220"/>
      <c r="AQ186" s="224"/>
      <c r="AR186" s="224"/>
      <c r="AS186" s="224"/>
      <c r="AT186" s="224"/>
      <c r="AU186" s="224"/>
      <c r="AV186" s="224"/>
      <c r="AW186" s="224"/>
      <c r="AX186" s="224"/>
      <c r="AY186" s="224"/>
      <c r="AZ186" s="284"/>
      <c r="BA186" s="284"/>
      <c r="BB186" s="284"/>
      <c r="BC186" s="284"/>
      <c r="BD186" s="284"/>
      <c r="BE186" s="284"/>
      <c r="BF186" s="284"/>
      <c r="BG186" s="284"/>
      <c r="BH186" s="284"/>
      <c r="BI186" s="284"/>
      <c r="BJ186" s="284"/>
      <c r="BK186" s="284"/>
    </row>
    <row r="187" ht="14.25" customHeight="1">
      <c r="A187" s="219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5"/>
      <c r="X187" s="225"/>
      <c r="Y187" s="225"/>
      <c r="Z187" s="225"/>
      <c r="AA187" s="225"/>
      <c r="AB187" s="225"/>
      <c r="AC187" s="225"/>
      <c r="AD187" s="225"/>
      <c r="AE187" s="225"/>
      <c r="AF187" s="225"/>
      <c r="AG187" s="220"/>
      <c r="AH187" s="220"/>
      <c r="AI187" s="220"/>
      <c r="AJ187" s="220"/>
      <c r="AK187" s="220"/>
      <c r="AL187" s="220"/>
      <c r="AM187" s="220"/>
      <c r="AN187" s="220"/>
      <c r="AO187" s="220"/>
      <c r="AP187" s="220"/>
      <c r="AQ187" s="224"/>
      <c r="AR187" s="224"/>
      <c r="AS187" s="224"/>
      <c r="AT187" s="224"/>
      <c r="AU187" s="224"/>
      <c r="AV187" s="224"/>
      <c r="AW187" s="224"/>
      <c r="AX187" s="224"/>
      <c r="AY187" s="224"/>
      <c r="AZ187" s="284"/>
      <c r="BA187" s="284"/>
      <c r="BB187" s="284"/>
      <c r="BC187" s="284"/>
      <c r="BD187" s="284"/>
      <c r="BE187" s="284"/>
      <c r="BF187" s="284"/>
      <c r="BG187" s="284"/>
      <c r="BH187" s="284"/>
      <c r="BI187" s="284"/>
      <c r="BJ187" s="284"/>
      <c r="BK187" s="284"/>
    </row>
    <row r="188" ht="14.25" customHeight="1">
      <c r="A188" s="219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5"/>
      <c r="X188" s="225"/>
      <c r="Y188" s="225"/>
      <c r="Z188" s="225"/>
      <c r="AA188" s="225"/>
      <c r="AB188" s="225"/>
      <c r="AC188" s="225"/>
      <c r="AD188" s="225"/>
      <c r="AE188" s="225"/>
      <c r="AF188" s="225"/>
      <c r="AG188" s="220"/>
      <c r="AH188" s="220"/>
      <c r="AI188" s="220"/>
      <c r="AJ188" s="220"/>
      <c r="AK188" s="220"/>
      <c r="AL188" s="220"/>
      <c r="AM188" s="220"/>
      <c r="AN188" s="220"/>
      <c r="AO188" s="220"/>
      <c r="AP188" s="220"/>
      <c r="AQ188" s="224"/>
      <c r="AR188" s="224"/>
      <c r="AS188" s="224"/>
      <c r="AT188" s="224"/>
      <c r="AU188" s="224"/>
      <c r="AV188" s="224"/>
      <c r="AW188" s="224"/>
      <c r="AX188" s="224"/>
      <c r="AY188" s="224"/>
      <c r="AZ188" s="284"/>
      <c r="BA188" s="284"/>
      <c r="BB188" s="284"/>
      <c r="BC188" s="284"/>
      <c r="BD188" s="284"/>
      <c r="BE188" s="284"/>
      <c r="BF188" s="284"/>
      <c r="BG188" s="284"/>
      <c r="BH188" s="284"/>
      <c r="BI188" s="284"/>
      <c r="BJ188" s="284"/>
      <c r="BK188" s="284"/>
    </row>
    <row r="189" ht="14.25" customHeight="1">
      <c r="A189" s="219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5"/>
      <c r="X189" s="225"/>
      <c r="Y189" s="225"/>
      <c r="Z189" s="225"/>
      <c r="AA189" s="225"/>
      <c r="AB189" s="225"/>
      <c r="AC189" s="225"/>
      <c r="AD189" s="225"/>
      <c r="AE189" s="225"/>
      <c r="AF189" s="225"/>
      <c r="AG189" s="220"/>
      <c r="AH189" s="220"/>
      <c r="AI189" s="220"/>
      <c r="AJ189" s="220"/>
      <c r="AK189" s="220"/>
      <c r="AL189" s="220"/>
      <c r="AM189" s="220"/>
      <c r="AN189" s="220"/>
      <c r="AO189" s="220"/>
      <c r="AP189" s="220"/>
      <c r="AQ189" s="224"/>
      <c r="AR189" s="224"/>
      <c r="AS189" s="224"/>
      <c r="AT189" s="224"/>
      <c r="AU189" s="224"/>
      <c r="AV189" s="224"/>
      <c r="AW189" s="224"/>
      <c r="AX189" s="224"/>
      <c r="AY189" s="224"/>
      <c r="AZ189" s="284"/>
      <c r="BA189" s="284"/>
      <c r="BB189" s="284"/>
      <c r="BC189" s="284"/>
      <c r="BD189" s="284"/>
      <c r="BE189" s="284"/>
      <c r="BF189" s="284"/>
      <c r="BG189" s="284"/>
      <c r="BH189" s="284"/>
      <c r="BI189" s="284"/>
      <c r="BJ189" s="284"/>
      <c r="BK189" s="284"/>
    </row>
    <row r="190" ht="14.25" customHeight="1">
      <c r="A190" s="219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5"/>
      <c r="X190" s="225"/>
      <c r="Y190" s="225"/>
      <c r="Z190" s="225"/>
      <c r="AA190" s="225"/>
      <c r="AB190" s="225"/>
      <c r="AC190" s="225"/>
      <c r="AD190" s="225"/>
      <c r="AE190" s="225"/>
      <c r="AF190" s="225"/>
      <c r="AG190" s="220"/>
      <c r="AH190" s="220"/>
      <c r="AI190" s="220"/>
      <c r="AJ190" s="220"/>
      <c r="AK190" s="220"/>
      <c r="AL190" s="220"/>
      <c r="AM190" s="220"/>
      <c r="AN190" s="220"/>
      <c r="AO190" s="220"/>
      <c r="AP190" s="220"/>
      <c r="AQ190" s="224"/>
      <c r="AR190" s="224"/>
      <c r="AS190" s="224"/>
      <c r="AT190" s="224"/>
      <c r="AU190" s="224"/>
      <c r="AV190" s="224"/>
      <c r="AW190" s="224"/>
      <c r="AX190" s="224"/>
      <c r="AY190" s="224"/>
      <c r="AZ190" s="284"/>
      <c r="BA190" s="284"/>
      <c r="BB190" s="284"/>
      <c r="BC190" s="284"/>
      <c r="BD190" s="284"/>
      <c r="BE190" s="284"/>
      <c r="BF190" s="284"/>
      <c r="BG190" s="284"/>
      <c r="BH190" s="284"/>
      <c r="BI190" s="284"/>
      <c r="BJ190" s="284"/>
      <c r="BK190" s="284"/>
    </row>
    <row r="191" ht="14.25" customHeight="1">
      <c r="A191" s="219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5"/>
      <c r="X191" s="225"/>
      <c r="Y191" s="225"/>
      <c r="Z191" s="225"/>
      <c r="AA191" s="225"/>
      <c r="AB191" s="225"/>
      <c r="AC191" s="225"/>
      <c r="AD191" s="225"/>
      <c r="AE191" s="225"/>
      <c r="AF191" s="225"/>
      <c r="AG191" s="220"/>
      <c r="AH191" s="220"/>
      <c r="AI191" s="220"/>
      <c r="AJ191" s="220"/>
      <c r="AK191" s="220"/>
      <c r="AL191" s="220"/>
      <c r="AM191" s="220"/>
      <c r="AN191" s="220"/>
      <c r="AO191" s="220"/>
      <c r="AP191" s="220"/>
      <c r="AQ191" s="224"/>
      <c r="AR191" s="224"/>
      <c r="AS191" s="224"/>
      <c r="AT191" s="224"/>
      <c r="AU191" s="224"/>
      <c r="AV191" s="224"/>
      <c r="AW191" s="224"/>
      <c r="AX191" s="224"/>
      <c r="AY191" s="224"/>
      <c r="AZ191" s="284"/>
      <c r="BA191" s="284"/>
      <c r="BB191" s="284"/>
      <c r="BC191" s="284"/>
      <c r="BD191" s="284"/>
      <c r="BE191" s="284"/>
      <c r="BF191" s="284"/>
      <c r="BG191" s="284"/>
      <c r="BH191" s="284"/>
      <c r="BI191" s="284"/>
      <c r="BJ191" s="284"/>
      <c r="BK191" s="284"/>
    </row>
    <row r="192" ht="14.25" customHeight="1">
      <c r="A192" s="219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5"/>
      <c r="X192" s="225"/>
      <c r="Y192" s="225"/>
      <c r="Z192" s="225"/>
      <c r="AA192" s="225"/>
      <c r="AB192" s="225"/>
      <c r="AC192" s="225"/>
      <c r="AD192" s="225"/>
      <c r="AE192" s="225"/>
      <c r="AF192" s="225"/>
      <c r="AG192" s="220"/>
      <c r="AH192" s="220"/>
      <c r="AI192" s="220"/>
      <c r="AJ192" s="220"/>
      <c r="AK192" s="220"/>
      <c r="AL192" s="220"/>
      <c r="AM192" s="220"/>
      <c r="AN192" s="220"/>
      <c r="AO192" s="220"/>
      <c r="AP192" s="220"/>
      <c r="AQ192" s="224"/>
      <c r="AR192" s="224"/>
      <c r="AS192" s="224"/>
      <c r="AT192" s="224"/>
      <c r="AU192" s="224"/>
      <c r="AV192" s="224"/>
      <c r="AW192" s="224"/>
      <c r="AX192" s="224"/>
      <c r="AY192" s="224"/>
      <c r="AZ192" s="284"/>
      <c r="BA192" s="284"/>
      <c r="BB192" s="284"/>
      <c r="BC192" s="284"/>
      <c r="BD192" s="284"/>
      <c r="BE192" s="284"/>
      <c r="BF192" s="284"/>
      <c r="BG192" s="284"/>
      <c r="BH192" s="284"/>
      <c r="BI192" s="284"/>
      <c r="BJ192" s="284"/>
      <c r="BK192" s="284"/>
    </row>
    <row r="193" ht="14.25" customHeight="1">
      <c r="A193" s="219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5"/>
      <c r="X193" s="225"/>
      <c r="Y193" s="225"/>
      <c r="Z193" s="225"/>
      <c r="AA193" s="225"/>
      <c r="AB193" s="225"/>
      <c r="AC193" s="225"/>
      <c r="AD193" s="225"/>
      <c r="AE193" s="225"/>
      <c r="AF193" s="225"/>
      <c r="AG193" s="220"/>
      <c r="AH193" s="220"/>
      <c r="AI193" s="220"/>
      <c r="AJ193" s="220"/>
      <c r="AK193" s="220"/>
      <c r="AL193" s="220"/>
      <c r="AM193" s="220"/>
      <c r="AN193" s="220"/>
      <c r="AO193" s="220"/>
      <c r="AP193" s="220"/>
      <c r="AQ193" s="224"/>
      <c r="AR193" s="224"/>
      <c r="AS193" s="224"/>
      <c r="AT193" s="224"/>
      <c r="AU193" s="224"/>
      <c r="AV193" s="224"/>
      <c r="AW193" s="224"/>
      <c r="AX193" s="224"/>
      <c r="AY193" s="224"/>
      <c r="AZ193" s="284"/>
      <c r="BA193" s="284"/>
      <c r="BB193" s="284"/>
      <c r="BC193" s="284"/>
      <c r="BD193" s="284"/>
      <c r="BE193" s="284"/>
      <c r="BF193" s="284"/>
      <c r="BG193" s="284"/>
      <c r="BH193" s="284"/>
      <c r="BI193" s="284"/>
      <c r="BJ193" s="284"/>
      <c r="BK193" s="284"/>
    </row>
    <row r="194" ht="14.25" customHeight="1">
      <c r="A194" s="219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5"/>
      <c r="X194" s="225"/>
      <c r="Y194" s="225"/>
      <c r="Z194" s="225"/>
      <c r="AA194" s="225"/>
      <c r="AB194" s="225"/>
      <c r="AC194" s="225"/>
      <c r="AD194" s="225"/>
      <c r="AE194" s="225"/>
      <c r="AF194" s="225"/>
      <c r="AG194" s="220"/>
      <c r="AH194" s="220"/>
      <c r="AI194" s="220"/>
      <c r="AJ194" s="220"/>
      <c r="AK194" s="220"/>
      <c r="AL194" s="220"/>
      <c r="AM194" s="220"/>
      <c r="AN194" s="220"/>
      <c r="AO194" s="220"/>
      <c r="AP194" s="220"/>
      <c r="AQ194" s="224"/>
      <c r="AR194" s="224"/>
      <c r="AS194" s="224"/>
      <c r="AT194" s="224"/>
      <c r="AU194" s="224"/>
      <c r="AV194" s="224"/>
      <c r="AW194" s="224"/>
      <c r="AX194" s="224"/>
      <c r="AY194" s="224"/>
      <c r="AZ194" s="284"/>
      <c r="BA194" s="284"/>
      <c r="BB194" s="284"/>
      <c r="BC194" s="284"/>
      <c r="BD194" s="284"/>
      <c r="BE194" s="284"/>
      <c r="BF194" s="284"/>
      <c r="BG194" s="284"/>
      <c r="BH194" s="284"/>
      <c r="BI194" s="284"/>
      <c r="BJ194" s="284"/>
      <c r="BK194" s="284"/>
    </row>
    <row r="195" ht="14.25" customHeight="1">
      <c r="A195" s="219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5"/>
      <c r="X195" s="225"/>
      <c r="Y195" s="225"/>
      <c r="Z195" s="225"/>
      <c r="AA195" s="225"/>
      <c r="AB195" s="225"/>
      <c r="AC195" s="225"/>
      <c r="AD195" s="225"/>
      <c r="AE195" s="225"/>
      <c r="AF195" s="225"/>
      <c r="AG195" s="220"/>
      <c r="AH195" s="220"/>
      <c r="AI195" s="220"/>
      <c r="AJ195" s="220"/>
      <c r="AK195" s="220"/>
      <c r="AL195" s="220"/>
      <c r="AM195" s="220"/>
      <c r="AN195" s="220"/>
      <c r="AO195" s="220"/>
      <c r="AP195" s="220"/>
      <c r="AQ195" s="224"/>
      <c r="AR195" s="224"/>
      <c r="AS195" s="224"/>
      <c r="AT195" s="224"/>
      <c r="AU195" s="224"/>
      <c r="AV195" s="224"/>
      <c r="AW195" s="224"/>
      <c r="AX195" s="224"/>
      <c r="AY195" s="224"/>
      <c r="AZ195" s="284"/>
      <c r="BA195" s="284"/>
      <c r="BB195" s="284"/>
      <c r="BC195" s="284"/>
      <c r="BD195" s="284"/>
      <c r="BE195" s="284"/>
      <c r="BF195" s="284"/>
      <c r="BG195" s="284"/>
      <c r="BH195" s="284"/>
      <c r="BI195" s="284"/>
      <c r="BJ195" s="284"/>
      <c r="BK195" s="284"/>
    </row>
    <row r="196" ht="14.25" customHeight="1">
      <c r="A196" s="219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5"/>
      <c r="X196" s="225"/>
      <c r="Y196" s="225"/>
      <c r="Z196" s="225"/>
      <c r="AA196" s="225"/>
      <c r="AB196" s="225"/>
      <c r="AC196" s="225"/>
      <c r="AD196" s="225"/>
      <c r="AE196" s="225"/>
      <c r="AF196" s="225"/>
      <c r="AG196" s="220"/>
      <c r="AH196" s="220"/>
      <c r="AI196" s="220"/>
      <c r="AJ196" s="220"/>
      <c r="AK196" s="220"/>
      <c r="AL196" s="220"/>
      <c r="AM196" s="220"/>
      <c r="AN196" s="220"/>
      <c r="AO196" s="220"/>
      <c r="AP196" s="220"/>
      <c r="AQ196" s="224"/>
      <c r="AR196" s="224"/>
      <c r="AS196" s="224"/>
      <c r="AT196" s="224"/>
      <c r="AU196" s="224"/>
      <c r="AV196" s="224"/>
      <c r="AW196" s="224"/>
      <c r="AX196" s="224"/>
      <c r="AY196" s="224"/>
      <c r="AZ196" s="284"/>
      <c r="BA196" s="284"/>
      <c r="BB196" s="284"/>
      <c r="BC196" s="284"/>
      <c r="BD196" s="284"/>
      <c r="BE196" s="284"/>
      <c r="BF196" s="284"/>
      <c r="BG196" s="284"/>
      <c r="BH196" s="284"/>
      <c r="BI196" s="284"/>
      <c r="BJ196" s="284"/>
      <c r="BK196" s="284"/>
    </row>
    <row r="197" ht="14.25" customHeight="1">
      <c r="A197" s="219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5"/>
      <c r="X197" s="225"/>
      <c r="Y197" s="225"/>
      <c r="Z197" s="225"/>
      <c r="AA197" s="225"/>
      <c r="AB197" s="225"/>
      <c r="AC197" s="225"/>
      <c r="AD197" s="225"/>
      <c r="AE197" s="225"/>
      <c r="AF197" s="225"/>
      <c r="AG197" s="220"/>
      <c r="AH197" s="220"/>
      <c r="AI197" s="220"/>
      <c r="AJ197" s="220"/>
      <c r="AK197" s="220"/>
      <c r="AL197" s="220"/>
      <c r="AM197" s="220"/>
      <c r="AN197" s="220"/>
      <c r="AO197" s="220"/>
      <c r="AP197" s="220"/>
      <c r="AQ197" s="224"/>
      <c r="AR197" s="224"/>
      <c r="AS197" s="224"/>
      <c r="AT197" s="224"/>
      <c r="AU197" s="224"/>
      <c r="AV197" s="224"/>
      <c r="AW197" s="224"/>
      <c r="AX197" s="224"/>
      <c r="AY197" s="224"/>
      <c r="AZ197" s="284"/>
      <c r="BA197" s="284"/>
      <c r="BB197" s="284"/>
      <c r="BC197" s="284"/>
      <c r="BD197" s="284"/>
      <c r="BE197" s="284"/>
      <c r="BF197" s="284"/>
      <c r="BG197" s="284"/>
      <c r="BH197" s="284"/>
      <c r="BI197" s="284"/>
      <c r="BJ197" s="284"/>
      <c r="BK197" s="284"/>
    </row>
    <row r="198" ht="14.25" customHeight="1">
      <c r="A198" s="219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5"/>
      <c r="X198" s="225"/>
      <c r="Y198" s="225"/>
      <c r="Z198" s="225"/>
      <c r="AA198" s="225"/>
      <c r="AB198" s="225"/>
      <c r="AC198" s="225"/>
      <c r="AD198" s="225"/>
      <c r="AE198" s="225"/>
      <c r="AF198" s="225"/>
      <c r="AG198" s="220"/>
      <c r="AH198" s="220"/>
      <c r="AI198" s="220"/>
      <c r="AJ198" s="220"/>
      <c r="AK198" s="220"/>
      <c r="AL198" s="220"/>
      <c r="AM198" s="220"/>
      <c r="AN198" s="220"/>
      <c r="AO198" s="220"/>
      <c r="AP198" s="220"/>
      <c r="AQ198" s="224"/>
      <c r="AR198" s="224"/>
      <c r="AS198" s="224"/>
      <c r="AT198" s="224"/>
      <c r="AU198" s="224"/>
      <c r="AV198" s="224"/>
      <c r="AW198" s="224"/>
      <c r="AX198" s="224"/>
      <c r="AY198" s="224"/>
      <c r="AZ198" s="284"/>
      <c r="BA198" s="284"/>
      <c r="BB198" s="284"/>
      <c r="BC198" s="284"/>
      <c r="BD198" s="284"/>
      <c r="BE198" s="284"/>
      <c r="BF198" s="284"/>
      <c r="BG198" s="284"/>
      <c r="BH198" s="284"/>
      <c r="BI198" s="284"/>
      <c r="BJ198" s="284"/>
      <c r="BK198" s="284"/>
    </row>
    <row r="199" ht="14.25" customHeight="1">
      <c r="A199" s="219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5"/>
      <c r="X199" s="225"/>
      <c r="Y199" s="225"/>
      <c r="Z199" s="225"/>
      <c r="AA199" s="225"/>
      <c r="AB199" s="225"/>
      <c r="AC199" s="225"/>
      <c r="AD199" s="225"/>
      <c r="AE199" s="225"/>
      <c r="AF199" s="225"/>
      <c r="AG199" s="220"/>
      <c r="AH199" s="220"/>
      <c r="AI199" s="220"/>
      <c r="AJ199" s="220"/>
      <c r="AK199" s="220"/>
      <c r="AL199" s="220"/>
      <c r="AM199" s="220"/>
      <c r="AN199" s="220"/>
      <c r="AO199" s="220"/>
      <c r="AP199" s="220"/>
      <c r="AQ199" s="224"/>
      <c r="AR199" s="224"/>
      <c r="AS199" s="224"/>
      <c r="AT199" s="224"/>
      <c r="AU199" s="224"/>
      <c r="AV199" s="224"/>
      <c r="AW199" s="224"/>
      <c r="AX199" s="224"/>
      <c r="AY199" s="224"/>
      <c r="AZ199" s="284"/>
      <c r="BA199" s="284"/>
      <c r="BB199" s="284"/>
      <c r="BC199" s="284"/>
      <c r="BD199" s="284"/>
      <c r="BE199" s="284"/>
      <c r="BF199" s="284"/>
      <c r="BG199" s="284"/>
      <c r="BH199" s="284"/>
      <c r="BI199" s="284"/>
      <c r="BJ199" s="284"/>
      <c r="BK199" s="284"/>
    </row>
    <row r="200" ht="14.25" customHeight="1">
      <c r="A200" s="21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5"/>
      <c r="X200" s="225"/>
      <c r="Y200" s="225"/>
      <c r="Z200" s="225"/>
      <c r="AA200" s="225"/>
      <c r="AB200" s="225"/>
      <c r="AC200" s="225"/>
      <c r="AD200" s="225"/>
      <c r="AE200" s="225"/>
      <c r="AF200" s="225"/>
      <c r="AG200" s="220"/>
      <c r="AH200" s="220"/>
      <c r="AI200" s="220"/>
      <c r="AJ200" s="220"/>
      <c r="AK200" s="220"/>
      <c r="AL200" s="220"/>
      <c r="AM200" s="220"/>
      <c r="AN200" s="220"/>
      <c r="AO200" s="220"/>
      <c r="AP200" s="220"/>
      <c r="AQ200" s="224"/>
      <c r="AR200" s="224"/>
      <c r="AS200" s="224"/>
      <c r="AT200" s="224"/>
      <c r="AU200" s="224"/>
      <c r="AV200" s="224"/>
      <c r="AW200" s="224"/>
      <c r="AX200" s="224"/>
      <c r="AY200" s="224"/>
      <c r="AZ200" s="284"/>
      <c r="BA200" s="284"/>
      <c r="BB200" s="284"/>
      <c r="BC200" s="284"/>
      <c r="BD200" s="284"/>
      <c r="BE200" s="284"/>
      <c r="BF200" s="284"/>
      <c r="BG200" s="284"/>
      <c r="BH200" s="284"/>
      <c r="BI200" s="284"/>
      <c r="BJ200" s="284"/>
      <c r="BK200" s="284"/>
    </row>
    <row r="201" ht="14.25" customHeight="1">
      <c r="A201" s="219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5"/>
      <c r="X201" s="225"/>
      <c r="Y201" s="225"/>
      <c r="Z201" s="225"/>
      <c r="AA201" s="225"/>
      <c r="AB201" s="225"/>
      <c r="AC201" s="225"/>
      <c r="AD201" s="225"/>
      <c r="AE201" s="225"/>
      <c r="AF201" s="225"/>
      <c r="AG201" s="220"/>
      <c r="AH201" s="220"/>
      <c r="AI201" s="220"/>
      <c r="AJ201" s="220"/>
      <c r="AK201" s="220"/>
      <c r="AL201" s="220"/>
      <c r="AM201" s="220"/>
      <c r="AN201" s="220"/>
      <c r="AO201" s="220"/>
      <c r="AP201" s="220"/>
      <c r="AQ201" s="224"/>
      <c r="AR201" s="224"/>
      <c r="AS201" s="224"/>
      <c r="AT201" s="224"/>
      <c r="AU201" s="224"/>
      <c r="AV201" s="224"/>
      <c r="AW201" s="224"/>
      <c r="AX201" s="224"/>
      <c r="AY201" s="224"/>
      <c r="AZ201" s="284"/>
      <c r="BA201" s="284"/>
      <c r="BB201" s="284"/>
      <c r="BC201" s="284"/>
      <c r="BD201" s="284"/>
      <c r="BE201" s="284"/>
      <c r="BF201" s="284"/>
      <c r="BG201" s="284"/>
      <c r="BH201" s="284"/>
      <c r="BI201" s="284"/>
      <c r="BJ201" s="284"/>
      <c r="BK201" s="284"/>
    </row>
    <row r="202" ht="14.25" customHeight="1">
      <c r="A202" s="219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5"/>
      <c r="X202" s="225"/>
      <c r="Y202" s="225"/>
      <c r="Z202" s="225"/>
      <c r="AA202" s="225"/>
      <c r="AB202" s="225"/>
      <c r="AC202" s="225"/>
      <c r="AD202" s="225"/>
      <c r="AE202" s="225"/>
      <c r="AF202" s="225"/>
      <c r="AG202" s="220"/>
      <c r="AH202" s="220"/>
      <c r="AI202" s="220"/>
      <c r="AJ202" s="220"/>
      <c r="AK202" s="220"/>
      <c r="AL202" s="220"/>
      <c r="AM202" s="220"/>
      <c r="AN202" s="220"/>
      <c r="AO202" s="220"/>
      <c r="AP202" s="220"/>
      <c r="AQ202" s="224"/>
      <c r="AR202" s="224"/>
      <c r="AS202" s="224"/>
      <c r="AT202" s="224"/>
      <c r="AU202" s="224"/>
      <c r="AV202" s="224"/>
      <c r="AW202" s="224"/>
      <c r="AX202" s="224"/>
      <c r="AY202" s="224"/>
      <c r="AZ202" s="284"/>
      <c r="BA202" s="284"/>
      <c r="BB202" s="284"/>
      <c r="BC202" s="284"/>
      <c r="BD202" s="284"/>
      <c r="BE202" s="284"/>
      <c r="BF202" s="284"/>
      <c r="BG202" s="284"/>
      <c r="BH202" s="284"/>
      <c r="BI202" s="284"/>
      <c r="BJ202" s="284"/>
      <c r="BK202" s="284"/>
    </row>
    <row r="203" ht="14.25" customHeight="1">
      <c r="A203" s="219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5"/>
      <c r="X203" s="225"/>
      <c r="Y203" s="225"/>
      <c r="Z203" s="225"/>
      <c r="AA203" s="225"/>
      <c r="AB203" s="225"/>
      <c r="AC203" s="225"/>
      <c r="AD203" s="225"/>
      <c r="AE203" s="225"/>
      <c r="AF203" s="225"/>
      <c r="AG203" s="220"/>
      <c r="AH203" s="220"/>
      <c r="AI203" s="220"/>
      <c r="AJ203" s="220"/>
      <c r="AK203" s="220"/>
      <c r="AL203" s="220"/>
      <c r="AM203" s="220"/>
      <c r="AN203" s="220"/>
      <c r="AO203" s="220"/>
      <c r="AP203" s="220"/>
      <c r="AQ203" s="224"/>
      <c r="AR203" s="224"/>
      <c r="AS203" s="224"/>
      <c r="AT203" s="224"/>
      <c r="AU203" s="224"/>
      <c r="AV203" s="224"/>
      <c r="AW203" s="224"/>
      <c r="AX203" s="224"/>
      <c r="AY203" s="224"/>
      <c r="AZ203" s="284"/>
      <c r="BA203" s="284"/>
      <c r="BB203" s="284"/>
      <c r="BC203" s="284"/>
      <c r="BD203" s="284"/>
      <c r="BE203" s="284"/>
      <c r="BF203" s="284"/>
      <c r="BG203" s="284"/>
      <c r="BH203" s="284"/>
      <c r="BI203" s="284"/>
      <c r="BJ203" s="284"/>
      <c r="BK203" s="284"/>
    </row>
    <row r="204" ht="14.25" customHeight="1">
      <c r="A204" s="219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5"/>
      <c r="X204" s="225"/>
      <c r="Y204" s="225"/>
      <c r="Z204" s="225"/>
      <c r="AA204" s="225"/>
      <c r="AB204" s="225"/>
      <c r="AC204" s="225"/>
      <c r="AD204" s="225"/>
      <c r="AE204" s="225"/>
      <c r="AF204" s="225"/>
      <c r="AG204" s="220"/>
      <c r="AH204" s="220"/>
      <c r="AI204" s="220"/>
      <c r="AJ204" s="220"/>
      <c r="AK204" s="220"/>
      <c r="AL204" s="220"/>
      <c r="AM204" s="220"/>
      <c r="AN204" s="220"/>
      <c r="AO204" s="220"/>
      <c r="AP204" s="220"/>
      <c r="AQ204" s="224"/>
      <c r="AR204" s="224"/>
      <c r="AS204" s="224"/>
      <c r="AT204" s="224"/>
      <c r="AU204" s="224"/>
      <c r="AV204" s="224"/>
      <c r="AW204" s="224"/>
      <c r="AX204" s="224"/>
      <c r="AY204" s="224"/>
      <c r="AZ204" s="284"/>
      <c r="BA204" s="284"/>
      <c r="BB204" s="284"/>
      <c r="BC204" s="284"/>
      <c r="BD204" s="284"/>
      <c r="BE204" s="284"/>
      <c r="BF204" s="284"/>
      <c r="BG204" s="284"/>
      <c r="BH204" s="284"/>
      <c r="BI204" s="284"/>
      <c r="BJ204" s="284"/>
      <c r="BK204" s="284"/>
    </row>
    <row r="205" ht="14.25" customHeight="1">
      <c r="A205" s="219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5"/>
      <c r="X205" s="225"/>
      <c r="Y205" s="225"/>
      <c r="Z205" s="225"/>
      <c r="AA205" s="225"/>
      <c r="AB205" s="225"/>
      <c r="AC205" s="225"/>
      <c r="AD205" s="225"/>
      <c r="AE205" s="225"/>
      <c r="AF205" s="225"/>
      <c r="AG205" s="220"/>
      <c r="AH205" s="220"/>
      <c r="AI205" s="220"/>
      <c r="AJ205" s="220"/>
      <c r="AK205" s="220"/>
      <c r="AL205" s="220"/>
      <c r="AM205" s="220"/>
      <c r="AN205" s="220"/>
      <c r="AO205" s="220"/>
      <c r="AP205" s="220"/>
      <c r="AQ205" s="224"/>
      <c r="AR205" s="224"/>
      <c r="AS205" s="224"/>
      <c r="AT205" s="224"/>
      <c r="AU205" s="224"/>
      <c r="AV205" s="224"/>
      <c r="AW205" s="224"/>
      <c r="AX205" s="224"/>
      <c r="AY205" s="224"/>
      <c r="AZ205" s="284"/>
      <c r="BA205" s="284"/>
      <c r="BB205" s="284"/>
      <c r="BC205" s="284"/>
      <c r="BD205" s="284"/>
      <c r="BE205" s="284"/>
      <c r="BF205" s="284"/>
      <c r="BG205" s="284"/>
      <c r="BH205" s="284"/>
      <c r="BI205" s="284"/>
      <c r="BJ205" s="284"/>
      <c r="BK205" s="284"/>
    </row>
    <row r="206" ht="14.25" customHeight="1">
      <c r="A206" s="219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5"/>
      <c r="X206" s="225"/>
      <c r="Y206" s="225"/>
      <c r="Z206" s="225"/>
      <c r="AA206" s="225"/>
      <c r="AB206" s="225"/>
      <c r="AC206" s="225"/>
      <c r="AD206" s="225"/>
      <c r="AE206" s="225"/>
      <c r="AF206" s="225"/>
      <c r="AG206" s="220"/>
      <c r="AH206" s="220"/>
      <c r="AI206" s="220"/>
      <c r="AJ206" s="220"/>
      <c r="AK206" s="220"/>
      <c r="AL206" s="220"/>
      <c r="AM206" s="220"/>
      <c r="AN206" s="220"/>
      <c r="AO206" s="220"/>
      <c r="AP206" s="220"/>
      <c r="AQ206" s="224"/>
      <c r="AR206" s="224"/>
      <c r="AS206" s="224"/>
      <c r="AT206" s="224"/>
      <c r="AU206" s="224"/>
      <c r="AV206" s="224"/>
      <c r="AW206" s="224"/>
      <c r="AX206" s="224"/>
      <c r="AY206" s="224"/>
      <c r="AZ206" s="284"/>
      <c r="BA206" s="284"/>
      <c r="BB206" s="284"/>
      <c r="BC206" s="284"/>
      <c r="BD206" s="284"/>
      <c r="BE206" s="284"/>
      <c r="BF206" s="284"/>
      <c r="BG206" s="284"/>
      <c r="BH206" s="284"/>
      <c r="BI206" s="284"/>
      <c r="BJ206" s="284"/>
      <c r="BK206" s="284"/>
    </row>
    <row r="207" ht="14.25" customHeight="1">
      <c r="A207" s="219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5"/>
      <c r="X207" s="225"/>
      <c r="Y207" s="225"/>
      <c r="Z207" s="225"/>
      <c r="AA207" s="225"/>
      <c r="AB207" s="225"/>
      <c r="AC207" s="225"/>
      <c r="AD207" s="225"/>
      <c r="AE207" s="225"/>
      <c r="AF207" s="225"/>
      <c r="AG207" s="220"/>
      <c r="AH207" s="220"/>
      <c r="AI207" s="220"/>
      <c r="AJ207" s="220"/>
      <c r="AK207" s="220"/>
      <c r="AL207" s="220"/>
      <c r="AM207" s="220"/>
      <c r="AN207" s="220"/>
      <c r="AO207" s="220"/>
      <c r="AP207" s="220"/>
      <c r="AQ207" s="224"/>
      <c r="AR207" s="224"/>
      <c r="AS207" s="224"/>
      <c r="AT207" s="224"/>
      <c r="AU207" s="224"/>
      <c r="AV207" s="224"/>
      <c r="AW207" s="224"/>
      <c r="AX207" s="224"/>
      <c r="AY207" s="224"/>
      <c r="AZ207" s="284"/>
      <c r="BA207" s="284"/>
      <c r="BB207" s="284"/>
      <c r="BC207" s="284"/>
      <c r="BD207" s="284"/>
      <c r="BE207" s="284"/>
      <c r="BF207" s="284"/>
      <c r="BG207" s="284"/>
      <c r="BH207" s="284"/>
      <c r="BI207" s="284"/>
      <c r="BJ207" s="284"/>
      <c r="BK207" s="284"/>
    </row>
    <row r="208" ht="14.25" customHeight="1">
      <c r="A208" s="219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5"/>
      <c r="X208" s="225"/>
      <c r="Y208" s="225"/>
      <c r="Z208" s="225"/>
      <c r="AA208" s="225"/>
      <c r="AB208" s="225"/>
      <c r="AC208" s="225"/>
      <c r="AD208" s="225"/>
      <c r="AE208" s="225"/>
      <c r="AF208" s="225"/>
      <c r="AG208" s="220"/>
      <c r="AH208" s="220"/>
      <c r="AI208" s="220"/>
      <c r="AJ208" s="220"/>
      <c r="AK208" s="220"/>
      <c r="AL208" s="220"/>
      <c r="AM208" s="220"/>
      <c r="AN208" s="220"/>
      <c r="AO208" s="220"/>
      <c r="AP208" s="220"/>
      <c r="AQ208" s="224"/>
      <c r="AR208" s="224"/>
      <c r="AS208" s="224"/>
      <c r="AT208" s="224"/>
      <c r="AU208" s="224"/>
      <c r="AV208" s="224"/>
      <c r="AW208" s="224"/>
      <c r="AX208" s="224"/>
      <c r="AY208" s="224"/>
      <c r="AZ208" s="284"/>
      <c r="BA208" s="284"/>
      <c r="BB208" s="284"/>
      <c r="BC208" s="284"/>
      <c r="BD208" s="284"/>
      <c r="BE208" s="284"/>
      <c r="BF208" s="284"/>
      <c r="BG208" s="284"/>
      <c r="BH208" s="284"/>
      <c r="BI208" s="284"/>
      <c r="BJ208" s="284"/>
      <c r="BK208" s="284"/>
    </row>
    <row r="209" ht="14.25" customHeight="1">
      <c r="A209" s="219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5"/>
      <c r="X209" s="225"/>
      <c r="Y209" s="225"/>
      <c r="Z209" s="225"/>
      <c r="AA209" s="225"/>
      <c r="AB209" s="225"/>
      <c r="AC209" s="225"/>
      <c r="AD209" s="225"/>
      <c r="AE209" s="225"/>
      <c r="AF209" s="225"/>
      <c r="AG209" s="220"/>
      <c r="AH209" s="220"/>
      <c r="AI209" s="220"/>
      <c r="AJ209" s="220"/>
      <c r="AK209" s="220"/>
      <c r="AL209" s="220"/>
      <c r="AM209" s="220"/>
      <c r="AN209" s="220"/>
      <c r="AO209" s="220"/>
      <c r="AP209" s="220"/>
      <c r="AQ209" s="224"/>
      <c r="AR209" s="224"/>
      <c r="AS209" s="224"/>
      <c r="AT209" s="224"/>
      <c r="AU209" s="224"/>
      <c r="AV209" s="224"/>
      <c r="AW209" s="224"/>
      <c r="AX209" s="224"/>
      <c r="AY209" s="224"/>
      <c r="AZ209" s="284"/>
      <c r="BA209" s="284"/>
      <c r="BB209" s="284"/>
      <c r="BC209" s="284"/>
      <c r="BD209" s="284"/>
      <c r="BE209" s="284"/>
      <c r="BF209" s="284"/>
      <c r="BG209" s="284"/>
      <c r="BH209" s="284"/>
      <c r="BI209" s="284"/>
      <c r="BJ209" s="284"/>
      <c r="BK209" s="284"/>
    </row>
    <row r="210" ht="14.25" customHeight="1">
      <c r="A210" s="219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5"/>
      <c r="X210" s="225"/>
      <c r="Y210" s="225"/>
      <c r="Z210" s="225"/>
      <c r="AA210" s="225"/>
      <c r="AB210" s="225"/>
      <c r="AC210" s="225"/>
      <c r="AD210" s="225"/>
      <c r="AE210" s="225"/>
      <c r="AF210" s="225"/>
      <c r="AG210" s="220"/>
      <c r="AH210" s="220"/>
      <c r="AI210" s="220"/>
      <c r="AJ210" s="220"/>
      <c r="AK210" s="220"/>
      <c r="AL210" s="220"/>
      <c r="AM210" s="220"/>
      <c r="AN210" s="220"/>
      <c r="AO210" s="220"/>
      <c r="AP210" s="220"/>
      <c r="AQ210" s="224"/>
      <c r="AR210" s="224"/>
      <c r="AS210" s="224"/>
      <c r="AT210" s="224"/>
      <c r="AU210" s="224"/>
      <c r="AV210" s="224"/>
      <c r="AW210" s="224"/>
      <c r="AX210" s="224"/>
      <c r="AY210" s="224"/>
      <c r="AZ210" s="284"/>
      <c r="BA210" s="284"/>
      <c r="BB210" s="284"/>
      <c r="BC210" s="284"/>
      <c r="BD210" s="284"/>
      <c r="BE210" s="284"/>
      <c r="BF210" s="284"/>
      <c r="BG210" s="284"/>
      <c r="BH210" s="284"/>
      <c r="BI210" s="284"/>
      <c r="BJ210" s="284"/>
      <c r="BK210" s="284"/>
    </row>
    <row r="211" ht="14.25" customHeight="1">
      <c r="A211" s="219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5"/>
      <c r="X211" s="225"/>
      <c r="Y211" s="225"/>
      <c r="Z211" s="225"/>
      <c r="AA211" s="225"/>
      <c r="AB211" s="225"/>
      <c r="AC211" s="225"/>
      <c r="AD211" s="225"/>
      <c r="AE211" s="225"/>
      <c r="AF211" s="225"/>
      <c r="AG211" s="220"/>
      <c r="AH211" s="220"/>
      <c r="AI211" s="220"/>
      <c r="AJ211" s="220"/>
      <c r="AK211" s="220"/>
      <c r="AL211" s="220"/>
      <c r="AM211" s="220"/>
      <c r="AN211" s="220"/>
      <c r="AO211" s="220"/>
      <c r="AP211" s="220"/>
      <c r="AQ211" s="224"/>
      <c r="AR211" s="224"/>
      <c r="AS211" s="224"/>
      <c r="AT211" s="224"/>
      <c r="AU211" s="224"/>
      <c r="AV211" s="224"/>
      <c r="AW211" s="224"/>
      <c r="AX211" s="224"/>
      <c r="AY211" s="224"/>
      <c r="AZ211" s="284"/>
      <c r="BA211" s="284"/>
      <c r="BB211" s="284"/>
      <c r="BC211" s="284"/>
      <c r="BD211" s="284"/>
      <c r="BE211" s="284"/>
      <c r="BF211" s="284"/>
      <c r="BG211" s="284"/>
      <c r="BH211" s="284"/>
      <c r="BI211" s="284"/>
      <c r="BJ211" s="284"/>
      <c r="BK211" s="284"/>
    </row>
    <row r="212" ht="14.25" customHeight="1">
      <c r="A212" s="219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5"/>
      <c r="X212" s="225"/>
      <c r="Y212" s="225"/>
      <c r="Z212" s="225"/>
      <c r="AA212" s="225"/>
      <c r="AB212" s="225"/>
      <c r="AC212" s="225"/>
      <c r="AD212" s="225"/>
      <c r="AE212" s="225"/>
      <c r="AF212" s="225"/>
      <c r="AG212" s="220"/>
      <c r="AH212" s="220"/>
      <c r="AI212" s="220"/>
      <c r="AJ212" s="220"/>
      <c r="AK212" s="220"/>
      <c r="AL212" s="220"/>
      <c r="AM212" s="220"/>
      <c r="AN212" s="220"/>
      <c r="AO212" s="220"/>
      <c r="AP212" s="220"/>
      <c r="AQ212" s="224"/>
      <c r="AR212" s="224"/>
      <c r="AS212" s="224"/>
      <c r="AT212" s="224"/>
      <c r="AU212" s="224"/>
      <c r="AV212" s="224"/>
      <c r="AW212" s="224"/>
      <c r="AX212" s="224"/>
      <c r="AY212" s="224"/>
      <c r="AZ212" s="284"/>
      <c r="BA212" s="284"/>
      <c r="BB212" s="284"/>
      <c r="BC212" s="284"/>
      <c r="BD212" s="284"/>
      <c r="BE212" s="284"/>
      <c r="BF212" s="284"/>
      <c r="BG212" s="284"/>
      <c r="BH212" s="284"/>
      <c r="BI212" s="284"/>
      <c r="BJ212" s="284"/>
      <c r="BK212" s="284"/>
    </row>
    <row r="213" ht="14.25" customHeight="1">
      <c r="A213" s="219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5"/>
      <c r="X213" s="225"/>
      <c r="Y213" s="225"/>
      <c r="Z213" s="225"/>
      <c r="AA213" s="225"/>
      <c r="AB213" s="225"/>
      <c r="AC213" s="225"/>
      <c r="AD213" s="225"/>
      <c r="AE213" s="225"/>
      <c r="AF213" s="225"/>
      <c r="AG213" s="220"/>
      <c r="AH213" s="220"/>
      <c r="AI213" s="220"/>
      <c r="AJ213" s="220"/>
      <c r="AK213" s="220"/>
      <c r="AL213" s="220"/>
      <c r="AM213" s="220"/>
      <c r="AN213" s="220"/>
      <c r="AO213" s="220"/>
      <c r="AP213" s="220"/>
      <c r="AQ213" s="224"/>
      <c r="AR213" s="224"/>
      <c r="AS213" s="224"/>
      <c r="AT213" s="224"/>
      <c r="AU213" s="224"/>
      <c r="AV213" s="224"/>
      <c r="AW213" s="224"/>
      <c r="AX213" s="224"/>
      <c r="AY213" s="224"/>
      <c r="AZ213" s="284"/>
      <c r="BA213" s="284"/>
      <c r="BB213" s="284"/>
      <c r="BC213" s="284"/>
      <c r="BD213" s="284"/>
      <c r="BE213" s="284"/>
      <c r="BF213" s="284"/>
      <c r="BG213" s="284"/>
      <c r="BH213" s="284"/>
      <c r="BI213" s="284"/>
      <c r="BJ213" s="284"/>
      <c r="BK213" s="284"/>
    </row>
    <row r="214" ht="14.25" customHeight="1">
      <c r="A214" s="219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5"/>
      <c r="X214" s="225"/>
      <c r="Y214" s="225"/>
      <c r="Z214" s="225"/>
      <c r="AA214" s="225"/>
      <c r="AB214" s="225"/>
      <c r="AC214" s="225"/>
      <c r="AD214" s="225"/>
      <c r="AE214" s="225"/>
      <c r="AF214" s="225"/>
      <c r="AG214" s="220"/>
      <c r="AH214" s="220"/>
      <c r="AI214" s="220"/>
      <c r="AJ214" s="220"/>
      <c r="AK214" s="220"/>
      <c r="AL214" s="220"/>
      <c r="AM214" s="220"/>
      <c r="AN214" s="220"/>
      <c r="AO214" s="220"/>
      <c r="AP214" s="220"/>
      <c r="AQ214" s="224"/>
      <c r="AR214" s="224"/>
      <c r="AS214" s="224"/>
      <c r="AT214" s="224"/>
      <c r="AU214" s="224"/>
      <c r="AV214" s="224"/>
      <c r="AW214" s="224"/>
      <c r="AX214" s="224"/>
      <c r="AY214" s="224"/>
      <c r="AZ214" s="284"/>
      <c r="BA214" s="284"/>
      <c r="BB214" s="284"/>
      <c r="BC214" s="284"/>
      <c r="BD214" s="284"/>
      <c r="BE214" s="284"/>
      <c r="BF214" s="284"/>
      <c r="BG214" s="284"/>
      <c r="BH214" s="284"/>
      <c r="BI214" s="284"/>
      <c r="BJ214" s="284"/>
      <c r="BK214" s="284"/>
    </row>
    <row r="215" ht="14.25" customHeight="1">
      <c r="A215" s="219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5"/>
      <c r="X215" s="225"/>
      <c r="Y215" s="225"/>
      <c r="Z215" s="225"/>
      <c r="AA215" s="225"/>
      <c r="AB215" s="225"/>
      <c r="AC215" s="225"/>
      <c r="AD215" s="225"/>
      <c r="AE215" s="225"/>
      <c r="AF215" s="225"/>
      <c r="AG215" s="220"/>
      <c r="AH215" s="220"/>
      <c r="AI215" s="220"/>
      <c r="AJ215" s="220"/>
      <c r="AK215" s="220"/>
      <c r="AL215" s="220"/>
      <c r="AM215" s="220"/>
      <c r="AN215" s="220"/>
      <c r="AO215" s="220"/>
      <c r="AP215" s="220"/>
      <c r="AQ215" s="224"/>
      <c r="AR215" s="224"/>
      <c r="AS215" s="224"/>
      <c r="AT215" s="224"/>
      <c r="AU215" s="224"/>
      <c r="AV215" s="224"/>
      <c r="AW215" s="224"/>
      <c r="AX215" s="224"/>
      <c r="AY215" s="224"/>
      <c r="AZ215" s="284"/>
      <c r="BA215" s="284"/>
      <c r="BB215" s="284"/>
      <c r="BC215" s="284"/>
      <c r="BD215" s="284"/>
      <c r="BE215" s="284"/>
      <c r="BF215" s="284"/>
      <c r="BG215" s="284"/>
      <c r="BH215" s="284"/>
      <c r="BI215" s="284"/>
      <c r="BJ215" s="284"/>
      <c r="BK215" s="284"/>
    </row>
    <row r="216" ht="14.25" customHeight="1">
      <c r="A216" s="219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5"/>
      <c r="X216" s="225"/>
      <c r="Y216" s="225"/>
      <c r="Z216" s="225"/>
      <c r="AA216" s="225"/>
      <c r="AB216" s="225"/>
      <c r="AC216" s="225"/>
      <c r="AD216" s="225"/>
      <c r="AE216" s="225"/>
      <c r="AF216" s="225"/>
      <c r="AG216" s="220"/>
      <c r="AH216" s="220"/>
      <c r="AI216" s="220"/>
      <c r="AJ216" s="220"/>
      <c r="AK216" s="220"/>
      <c r="AL216" s="220"/>
      <c r="AM216" s="220"/>
      <c r="AN216" s="220"/>
      <c r="AO216" s="220"/>
      <c r="AP216" s="220"/>
      <c r="AQ216" s="224"/>
      <c r="AR216" s="224"/>
      <c r="AS216" s="224"/>
      <c r="AT216" s="224"/>
      <c r="AU216" s="224"/>
      <c r="AV216" s="224"/>
      <c r="AW216" s="224"/>
      <c r="AX216" s="224"/>
      <c r="AY216" s="224"/>
      <c r="AZ216" s="284"/>
      <c r="BA216" s="284"/>
      <c r="BB216" s="284"/>
      <c r="BC216" s="284"/>
      <c r="BD216" s="284"/>
      <c r="BE216" s="284"/>
      <c r="BF216" s="284"/>
      <c r="BG216" s="284"/>
      <c r="BH216" s="284"/>
      <c r="BI216" s="284"/>
      <c r="BJ216" s="284"/>
      <c r="BK216" s="284"/>
    </row>
    <row r="217" ht="14.25" customHeight="1">
      <c r="A217" s="219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5"/>
      <c r="X217" s="225"/>
      <c r="Y217" s="225"/>
      <c r="Z217" s="225"/>
      <c r="AA217" s="225"/>
      <c r="AB217" s="225"/>
      <c r="AC217" s="225"/>
      <c r="AD217" s="225"/>
      <c r="AE217" s="225"/>
      <c r="AF217" s="225"/>
      <c r="AG217" s="220"/>
      <c r="AH217" s="220"/>
      <c r="AI217" s="220"/>
      <c r="AJ217" s="220"/>
      <c r="AK217" s="220"/>
      <c r="AL217" s="220"/>
      <c r="AM217" s="220"/>
      <c r="AN217" s="220"/>
      <c r="AO217" s="220"/>
      <c r="AP217" s="220"/>
      <c r="AQ217" s="224"/>
      <c r="AR217" s="224"/>
      <c r="AS217" s="224"/>
      <c r="AT217" s="224"/>
      <c r="AU217" s="224"/>
      <c r="AV217" s="224"/>
      <c r="AW217" s="224"/>
      <c r="AX217" s="224"/>
      <c r="AY217" s="224"/>
      <c r="AZ217" s="284"/>
      <c r="BA217" s="284"/>
      <c r="BB217" s="284"/>
      <c r="BC217" s="284"/>
      <c r="BD217" s="284"/>
      <c r="BE217" s="284"/>
      <c r="BF217" s="284"/>
      <c r="BG217" s="284"/>
      <c r="BH217" s="284"/>
      <c r="BI217" s="284"/>
      <c r="BJ217" s="284"/>
      <c r="BK217" s="284"/>
    </row>
    <row r="218" ht="14.25" customHeight="1">
      <c r="A218" s="219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5"/>
      <c r="X218" s="225"/>
      <c r="Y218" s="225"/>
      <c r="Z218" s="225"/>
      <c r="AA218" s="225"/>
      <c r="AB218" s="225"/>
      <c r="AC218" s="225"/>
      <c r="AD218" s="225"/>
      <c r="AE218" s="225"/>
      <c r="AF218" s="225"/>
      <c r="AG218" s="220"/>
      <c r="AH218" s="220"/>
      <c r="AI218" s="220"/>
      <c r="AJ218" s="220"/>
      <c r="AK218" s="220"/>
      <c r="AL218" s="220"/>
      <c r="AM218" s="220"/>
      <c r="AN218" s="220"/>
      <c r="AO218" s="220"/>
      <c r="AP218" s="220"/>
      <c r="AQ218" s="224"/>
      <c r="AR218" s="224"/>
      <c r="AS218" s="224"/>
      <c r="AT218" s="224"/>
      <c r="AU218" s="224"/>
      <c r="AV218" s="224"/>
      <c r="AW218" s="224"/>
      <c r="AX218" s="224"/>
      <c r="AY218" s="224"/>
      <c r="AZ218" s="284"/>
      <c r="BA218" s="284"/>
      <c r="BB218" s="284"/>
      <c r="BC218" s="284"/>
      <c r="BD218" s="284"/>
      <c r="BE218" s="284"/>
      <c r="BF218" s="284"/>
      <c r="BG218" s="284"/>
      <c r="BH218" s="284"/>
      <c r="BI218" s="284"/>
      <c r="BJ218" s="284"/>
      <c r="BK218" s="284"/>
    </row>
    <row r="219" ht="14.25" customHeight="1">
      <c r="A219" s="219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5"/>
      <c r="X219" s="225"/>
      <c r="Y219" s="225"/>
      <c r="Z219" s="225"/>
      <c r="AA219" s="225"/>
      <c r="AB219" s="225"/>
      <c r="AC219" s="225"/>
      <c r="AD219" s="225"/>
      <c r="AE219" s="225"/>
      <c r="AF219" s="225"/>
      <c r="AG219" s="220"/>
      <c r="AH219" s="220"/>
      <c r="AI219" s="220"/>
      <c r="AJ219" s="220"/>
      <c r="AK219" s="220"/>
      <c r="AL219" s="220"/>
      <c r="AM219" s="220"/>
      <c r="AN219" s="220"/>
      <c r="AO219" s="220"/>
      <c r="AP219" s="220"/>
      <c r="AQ219" s="224"/>
      <c r="AR219" s="224"/>
      <c r="AS219" s="224"/>
      <c r="AT219" s="224"/>
      <c r="AU219" s="224"/>
      <c r="AV219" s="224"/>
      <c r="AW219" s="224"/>
      <c r="AX219" s="224"/>
      <c r="AY219" s="224"/>
      <c r="AZ219" s="284"/>
      <c r="BA219" s="284"/>
      <c r="BB219" s="284"/>
      <c r="BC219" s="284"/>
      <c r="BD219" s="284"/>
      <c r="BE219" s="284"/>
      <c r="BF219" s="284"/>
      <c r="BG219" s="284"/>
      <c r="BH219" s="284"/>
      <c r="BI219" s="284"/>
      <c r="BJ219" s="284"/>
      <c r="BK219" s="284"/>
    </row>
    <row r="220" ht="14.25" customHeight="1">
      <c r="A220" s="219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5"/>
      <c r="X220" s="225"/>
      <c r="Y220" s="225"/>
      <c r="Z220" s="225"/>
      <c r="AA220" s="225"/>
      <c r="AB220" s="225"/>
      <c r="AC220" s="225"/>
      <c r="AD220" s="225"/>
      <c r="AE220" s="225"/>
      <c r="AF220" s="225"/>
      <c r="AG220" s="220"/>
      <c r="AH220" s="220"/>
      <c r="AI220" s="220"/>
      <c r="AJ220" s="220"/>
      <c r="AK220" s="220"/>
      <c r="AL220" s="220"/>
      <c r="AM220" s="220"/>
      <c r="AN220" s="220"/>
      <c r="AO220" s="220"/>
      <c r="AP220" s="220"/>
      <c r="AQ220" s="224"/>
      <c r="AR220" s="224"/>
      <c r="AS220" s="224"/>
      <c r="AT220" s="224"/>
      <c r="AU220" s="224"/>
      <c r="AV220" s="224"/>
      <c r="AW220" s="224"/>
      <c r="AX220" s="224"/>
      <c r="AY220" s="224"/>
      <c r="AZ220" s="284"/>
      <c r="BA220" s="284"/>
      <c r="BB220" s="284"/>
      <c r="BC220" s="284"/>
      <c r="BD220" s="284"/>
      <c r="BE220" s="284"/>
      <c r="BF220" s="284"/>
      <c r="BG220" s="284"/>
      <c r="BH220" s="284"/>
      <c r="BI220" s="284"/>
      <c r="BJ220" s="284"/>
      <c r="BK220" s="284"/>
    </row>
    <row r="221" ht="14.25" customHeight="1">
      <c r="A221" s="219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5"/>
      <c r="X221" s="225"/>
      <c r="Y221" s="225"/>
      <c r="Z221" s="225"/>
      <c r="AA221" s="225"/>
      <c r="AB221" s="225"/>
      <c r="AC221" s="225"/>
      <c r="AD221" s="225"/>
      <c r="AE221" s="225"/>
      <c r="AF221" s="225"/>
      <c r="AG221" s="220"/>
      <c r="AH221" s="220"/>
      <c r="AI221" s="220"/>
      <c r="AJ221" s="220"/>
      <c r="AK221" s="220"/>
      <c r="AL221" s="220"/>
      <c r="AM221" s="220"/>
      <c r="AN221" s="220"/>
      <c r="AO221" s="220"/>
      <c r="AP221" s="220"/>
      <c r="AQ221" s="224"/>
      <c r="AR221" s="224"/>
      <c r="AS221" s="224"/>
      <c r="AT221" s="224"/>
      <c r="AU221" s="224"/>
      <c r="AV221" s="224"/>
      <c r="AW221" s="224"/>
      <c r="AX221" s="224"/>
      <c r="AY221" s="224"/>
      <c r="AZ221" s="284"/>
      <c r="BA221" s="284"/>
      <c r="BB221" s="284"/>
      <c r="BC221" s="284"/>
      <c r="BD221" s="284"/>
      <c r="BE221" s="284"/>
      <c r="BF221" s="284"/>
      <c r="BG221" s="284"/>
      <c r="BH221" s="284"/>
      <c r="BI221" s="284"/>
      <c r="BJ221" s="284"/>
      <c r="BK221" s="284"/>
    </row>
    <row r="222" ht="14.25" customHeight="1">
      <c r="A222" s="219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5"/>
      <c r="X222" s="225"/>
      <c r="Y222" s="225"/>
      <c r="Z222" s="225"/>
      <c r="AA222" s="225"/>
      <c r="AB222" s="225"/>
      <c r="AC222" s="225"/>
      <c r="AD222" s="225"/>
      <c r="AE222" s="225"/>
      <c r="AF222" s="225"/>
      <c r="AG222" s="220"/>
      <c r="AH222" s="220"/>
      <c r="AI222" s="220"/>
      <c r="AJ222" s="220"/>
      <c r="AK222" s="220"/>
      <c r="AL222" s="220"/>
      <c r="AM222" s="220"/>
      <c r="AN222" s="220"/>
      <c r="AO222" s="220"/>
      <c r="AP222" s="220"/>
      <c r="AQ222" s="224"/>
      <c r="AR222" s="224"/>
      <c r="AS222" s="224"/>
      <c r="AT222" s="224"/>
      <c r="AU222" s="224"/>
      <c r="AV222" s="224"/>
      <c r="AW222" s="224"/>
      <c r="AX222" s="224"/>
      <c r="AY222" s="224"/>
      <c r="AZ222" s="284"/>
      <c r="BA222" s="284"/>
      <c r="BB222" s="284"/>
      <c r="BC222" s="284"/>
      <c r="BD222" s="284"/>
      <c r="BE222" s="284"/>
      <c r="BF222" s="284"/>
      <c r="BG222" s="284"/>
      <c r="BH222" s="284"/>
      <c r="BI222" s="284"/>
      <c r="BJ222" s="284"/>
      <c r="BK222" s="284"/>
    </row>
    <row r="223" ht="14.25" customHeight="1">
      <c r="A223" s="219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5"/>
      <c r="X223" s="225"/>
      <c r="Y223" s="225"/>
      <c r="Z223" s="225"/>
      <c r="AA223" s="225"/>
      <c r="AB223" s="225"/>
      <c r="AC223" s="225"/>
      <c r="AD223" s="225"/>
      <c r="AE223" s="225"/>
      <c r="AF223" s="225"/>
      <c r="AG223" s="220"/>
      <c r="AH223" s="220"/>
      <c r="AI223" s="220"/>
      <c r="AJ223" s="220"/>
      <c r="AK223" s="220"/>
      <c r="AL223" s="220"/>
      <c r="AM223" s="220"/>
      <c r="AN223" s="220"/>
      <c r="AO223" s="220"/>
      <c r="AP223" s="220"/>
      <c r="AQ223" s="224"/>
      <c r="AR223" s="224"/>
      <c r="AS223" s="224"/>
      <c r="AT223" s="224"/>
      <c r="AU223" s="224"/>
      <c r="AV223" s="224"/>
      <c r="AW223" s="224"/>
      <c r="AX223" s="224"/>
      <c r="AY223" s="224"/>
      <c r="AZ223" s="284"/>
      <c r="BA223" s="284"/>
      <c r="BB223" s="284"/>
      <c r="BC223" s="284"/>
      <c r="BD223" s="284"/>
      <c r="BE223" s="284"/>
      <c r="BF223" s="284"/>
      <c r="BG223" s="284"/>
      <c r="BH223" s="284"/>
      <c r="BI223" s="284"/>
      <c r="BJ223" s="284"/>
      <c r="BK223" s="284"/>
    </row>
    <row r="224" ht="14.25" customHeight="1">
      <c r="A224" s="219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5"/>
      <c r="X224" s="225"/>
      <c r="Y224" s="225"/>
      <c r="Z224" s="225"/>
      <c r="AA224" s="225"/>
      <c r="AB224" s="225"/>
      <c r="AC224" s="225"/>
      <c r="AD224" s="225"/>
      <c r="AE224" s="225"/>
      <c r="AF224" s="225"/>
      <c r="AG224" s="220"/>
      <c r="AH224" s="220"/>
      <c r="AI224" s="220"/>
      <c r="AJ224" s="220"/>
      <c r="AK224" s="220"/>
      <c r="AL224" s="220"/>
      <c r="AM224" s="220"/>
      <c r="AN224" s="220"/>
      <c r="AO224" s="220"/>
      <c r="AP224" s="220"/>
      <c r="AQ224" s="224"/>
      <c r="AR224" s="224"/>
      <c r="AS224" s="224"/>
      <c r="AT224" s="224"/>
      <c r="AU224" s="224"/>
      <c r="AV224" s="224"/>
      <c r="AW224" s="224"/>
      <c r="AX224" s="224"/>
      <c r="AY224" s="224"/>
      <c r="AZ224" s="284"/>
      <c r="BA224" s="284"/>
      <c r="BB224" s="284"/>
      <c r="BC224" s="284"/>
      <c r="BD224" s="284"/>
      <c r="BE224" s="284"/>
      <c r="BF224" s="284"/>
      <c r="BG224" s="284"/>
      <c r="BH224" s="284"/>
      <c r="BI224" s="284"/>
      <c r="BJ224" s="284"/>
      <c r="BK224" s="284"/>
    </row>
    <row r="225" ht="14.25" customHeight="1">
      <c r="A225" s="219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5"/>
      <c r="X225" s="225"/>
      <c r="Y225" s="225"/>
      <c r="Z225" s="225"/>
      <c r="AA225" s="225"/>
      <c r="AB225" s="225"/>
      <c r="AC225" s="225"/>
      <c r="AD225" s="225"/>
      <c r="AE225" s="225"/>
      <c r="AF225" s="225"/>
      <c r="AG225" s="220"/>
      <c r="AH225" s="220"/>
      <c r="AI225" s="220"/>
      <c r="AJ225" s="220"/>
      <c r="AK225" s="220"/>
      <c r="AL225" s="220"/>
      <c r="AM225" s="220"/>
      <c r="AN225" s="220"/>
      <c r="AO225" s="220"/>
      <c r="AP225" s="220"/>
      <c r="AQ225" s="224"/>
      <c r="AR225" s="224"/>
      <c r="AS225" s="224"/>
      <c r="AT225" s="224"/>
      <c r="AU225" s="224"/>
      <c r="AV225" s="224"/>
      <c r="AW225" s="224"/>
      <c r="AX225" s="224"/>
      <c r="AY225" s="224"/>
      <c r="AZ225" s="284"/>
      <c r="BA225" s="284"/>
      <c r="BB225" s="284"/>
      <c r="BC225" s="284"/>
      <c r="BD225" s="284"/>
      <c r="BE225" s="284"/>
      <c r="BF225" s="284"/>
      <c r="BG225" s="284"/>
      <c r="BH225" s="284"/>
      <c r="BI225" s="284"/>
      <c r="BJ225" s="284"/>
      <c r="BK225" s="284"/>
    </row>
    <row r="226" ht="14.25" customHeight="1">
      <c r="A226" s="219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5"/>
      <c r="X226" s="225"/>
      <c r="Y226" s="225"/>
      <c r="Z226" s="225"/>
      <c r="AA226" s="225"/>
      <c r="AB226" s="225"/>
      <c r="AC226" s="225"/>
      <c r="AD226" s="225"/>
      <c r="AE226" s="225"/>
      <c r="AF226" s="225"/>
      <c r="AG226" s="220"/>
      <c r="AH226" s="220"/>
      <c r="AI226" s="220"/>
      <c r="AJ226" s="220"/>
      <c r="AK226" s="220"/>
      <c r="AL226" s="220"/>
      <c r="AM226" s="220"/>
      <c r="AN226" s="220"/>
      <c r="AO226" s="220"/>
      <c r="AP226" s="220"/>
      <c r="AQ226" s="224"/>
      <c r="AR226" s="224"/>
      <c r="AS226" s="224"/>
      <c r="AT226" s="224"/>
      <c r="AU226" s="224"/>
      <c r="AV226" s="224"/>
      <c r="AW226" s="224"/>
      <c r="AX226" s="224"/>
      <c r="AY226" s="224"/>
      <c r="AZ226" s="284"/>
      <c r="BA226" s="284"/>
      <c r="BB226" s="284"/>
      <c r="BC226" s="284"/>
      <c r="BD226" s="284"/>
      <c r="BE226" s="284"/>
      <c r="BF226" s="284"/>
      <c r="BG226" s="284"/>
      <c r="BH226" s="284"/>
      <c r="BI226" s="284"/>
      <c r="BJ226" s="284"/>
      <c r="BK226" s="284"/>
    </row>
    <row r="227" ht="14.25" customHeight="1">
      <c r="A227" s="219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5"/>
      <c r="X227" s="225"/>
      <c r="Y227" s="225"/>
      <c r="Z227" s="225"/>
      <c r="AA227" s="225"/>
      <c r="AB227" s="225"/>
      <c r="AC227" s="225"/>
      <c r="AD227" s="225"/>
      <c r="AE227" s="225"/>
      <c r="AF227" s="225"/>
      <c r="AG227" s="220"/>
      <c r="AH227" s="220"/>
      <c r="AI227" s="220"/>
      <c r="AJ227" s="220"/>
      <c r="AK227" s="220"/>
      <c r="AL227" s="220"/>
      <c r="AM227" s="220"/>
      <c r="AN227" s="220"/>
      <c r="AO227" s="220"/>
      <c r="AP227" s="220"/>
      <c r="AQ227" s="224"/>
      <c r="AR227" s="224"/>
      <c r="AS227" s="224"/>
      <c r="AT227" s="224"/>
      <c r="AU227" s="224"/>
      <c r="AV227" s="224"/>
      <c r="AW227" s="224"/>
      <c r="AX227" s="224"/>
      <c r="AY227" s="224"/>
      <c r="AZ227" s="284"/>
      <c r="BA227" s="284"/>
      <c r="BB227" s="284"/>
      <c r="BC227" s="284"/>
      <c r="BD227" s="284"/>
      <c r="BE227" s="284"/>
      <c r="BF227" s="284"/>
      <c r="BG227" s="284"/>
      <c r="BH227" s="284"/>
      <c r="BI227" s="284"/>
      <c r="BJ227" s="284"/>
      <c r="BK227" s="284"/>
    </row>
    <row r="228" ht="14.25" customHeight="1">
      <c r="A228" s="219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5"/>
      <c r="X228" s="225"/>
      <c r="Y228" s="225"/>
      <c r="Z228" s="225"/>
      <c r="AA228" s="225"/>
      <c r="AB228" s="225"/>
      <c r="AC228" s="225"/>
      <c r="AD228" s="225"/>
      <c r="AE228" s="225"/>
      <c r="AF228" s="225"/>
      <c r="AG228" s="220"/>
      <c r="AH228" s="220"/>
      <c r="AI228" s="220"/>
      <c r="AJ228" s="220"/>
      <c r="AK228" s="220"/>
      <c r="AL228" s="220"/>
      <c r="AM228" s="220"/>
      <c r="AN228" s="220"/>
      <c r="AO228" s="220"/>
      <c r="AP228" s="220"/>
      <c r="AQ228" s="224"/>
      <c r="AR228" s="224"/>
      <c r="AS228" s="224"/>
      <c r="AT228" s="224"/>
      <c r="AU228" s="224"/>
      <c r="AV228" s="224"/>
      <c r="AW228" s="224"/>
      <c r="AX228" s="224"/>
      <c r="AY228" s="224"/>
      <c r="AZ228" s="284"/>
      <c r="BA228" s="284"/>
      <c r="BB228" s="284"/>
      <c r="BC228" s="284"/>
      <c r="BD228" s="284"/>
      <c r="BE228" s="284"/>
      <c r="BF228" s="284"/>
      <c r="BG228" s="284"/>
      <c r="BH228" s="284"/>
      <c r="BI228" s="284"/>
      <c r="BJ228" s="284"/>
      <c r="BK228" s="284"/>
    </row>
    <row r="229" ht="14.25" customHeight="1">
      <c r="A229" s="219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5"/>
      <c r="X229" s="225"/>
      <c r="Y229" s="225"/>
      <c r="Z229" s="225"/>
      <c r="AA229" s="225"/>
      <c r="AB229" s="225"/>
      <c r="AC229" s="225"/>
      <c r="AD229" s="225"/>
      <c r="AE229" s="225"/>
      <c r="AF229" s="225"/>
      <c r="AG229" s="220"/>
      <c r="AH229" s="220"/>
      <c r="AI229" s="220"/>
      <c r="AJ229" s="220"/>
      <c r="AK229" s="220"/>
      <c r="AL229" s="220"/>
      <c r="AM229" s="220"/>
      <c r="AN229" s="220"/>
      <c r="AO229" s="220"/>
      <c r="AP229" s="220"/>
      <c r="AQ229" s="224"/>
      <c r="AR229" s="224"/>
      <c r="AS229" s="224"/>
      <c r="AT229" s="224"/>
      <c r="AU229" s="224"/>
      <c r="AV229" s="224"/>
      <c r="AW229" s="224"/>
      <c r="AX229" s="224"/>
      <c r="AY229" s="224"/>
      <c r="AZ229" s="284"/>
      <c r="BA229" s="284"/>
      <c r="BB229" s="284"/>
      <c r="BC229" s="284"/>
      <c r="BD229" s="284"/>
      <c r="BE229" s="284"/>
      <c r="BF229" s="284"/>
      <c r="BG229" s="284"/>
      <c r="BH229" s="284"/>
      <c r="BI229" s="284"/>
      <c r="BJ229" s="284"/>
      <c r="BK229" s="284"/>
    </row>
    <row r="230" ht="14.25" customHeight="1">
      <c r="A230" s="219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5"/>
      <c r="X230" s="225"/>
      <c r="Y230" s="225"/>
      <c r="Z230" s="225"/>
      <c r="AA230" s="225"/>
      <c r="AB230" s="225"/>
      <c r="AC230" s="225"/>
      <c r="AD230" s="225"/>
      <c r="AE230" s="225"/>
      <c r="AF230" s="225"/>
      <c r="AG230" s="220"/>
      <c r="AH230" s="220"/>
      <c r="AI230" s="220"/>
      <c r="AJ230" s="220"/>
      <c r="AK230" s="220"/>
      <c r="AL230" s="220"/>
      <c r="AM230" s="220"/>
      <c r="AN230" s="220"/>
      <c r="AO230" s="220"/>
      <c r="AP230" s="220"/>
      <c r="AQ230" s="224"/>
      <c r="AR230" s="224"/>
      <c r="AS230" s="224"/>
      <c r="AT230" s="224"/>
      <c r="AU230" s="224"/>
      <c r="AV230" s="224"/>
      <c r="AW230" s="224"/>
      <c r="AX230" s="224"/>
      <c r="AY230" s="224"/>
      <c r="AZ230" s="284"/>
      <c r="BA230" s="284"/>
      <c r="BB230" s="284"/>
      <c r="BC230" s="284"/>
      <c r="BD230" s="284"/>
      <c r="BE230" s="284"/>
      <c r="BF230" s="284"/>
      <c r="BG230" s="284"/>
      <c r="BH230" s="284"/>
      <c r="BI230" s="284"/>
      <c r="BJ230" s="284"/>
      <c r="BK230" s="284"/>
    </row>
    <row r="231" ht="14.25" customHeight="1">
      <c r="A231" s="219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5"/>
      <c r="X231" s="225"/>
      <c r="Y231" s="225"/>
      <c r="Z231" s="225"/>
      <c r="AA231" s="225"/>
      <c r="AB231" s="225"/>
      <c r="AC231" s="225"/>
      <c r="AD231" s="225"/>
      <c r="AE231" s="225"/>
      <c r="AF231" s="225"/>
      <c r="AG231" s="220"/>
      <c r="AH231" s="220"/>
      <c r="AI231" s="220"/>
      <c r="AJ231" s="220"/>
      <c r="AK231" s="220"/>
      <c r="AL231" s="220"/>
      <c r="AM231" s="220"/>
      <c r="AN231" s="220"/>
      <c r="AO231" s="220"/>
      <c r="AP231" s="220"/>
      <c r="AQ231" s="224"/>
      <c r="AR231" s="224"/>
      <c r="AS231" s="224"/>
      <c r="AT231" s="224"/>
      <c r="AU231" s="224"/>
      <c r="AV231" s="224"/>
      <c r="AW231" s="224"/>
      <c r="AX231" s="224"/>
      <c r="AY231" s="224"/>
      <c r="AZ231" s="284"/>
      <c r="BA231" s="284"/>
      <c r="BB231" s="284"/>
      <c r="BC231" s="284"/>
      <c r="BD231" s="284"/>
      <c r="BE231" s="284"/>
      <c r="BF231" s="284"/>
      <c r="BG231" s="284"/>
      <c r="BH231" s="284"/>
      <c r="BI231" s="284"/>
      <c r="BJ231" s="284"/>
      <c r="BK231" s="284"/>
    </row>
    <row r="232" ht="14.25" customHeight="1">
      <c r="A232" s="219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5"/>
      <c r="X232" s="225"/>
      <c r="Y232" s="225"/>
      <c r="Z232" s="225"/>
      <c r="AA232" s="225"/>
      <c r="AB232" s="225"/>
      <c r="AC232" s="225"/>
      <c r="AD232" s="225"/>
      <c r="AE232" s="225"/>
      <c r="AF232" s="225"/>
      <c r="AG232" s="220"/>
      <c r="AH232" s="220"/>
      <c r="AI232" s="220"/>
      <c r="AJ232" s="220"/>
      <c r="AK232" s="220"/>
      <c r="AL232" s="220"/>
      <c r="AM232" s="220"/>
      <c r="AN232" s="220"/>
      <c r="AO232" s="220"/>
      <c r="AP232" s="220"/>
      <c r="AQ232" s="224"/>
      <c r="AR232" s="224"/>
      <c r="AS232" s="224"/>
      <c r="AT232" s="224"/>
      <c r="AU232" s="224"/>
      <c r="AV232" s="224"/>
      <c r="AW232" s="224"/>
      <c r="AX232" s="224"/>
      <c r="AY232" s="224"/>
      <c r="AZ232" s="284"/>
      <c r="BA232" s="284"/>
      <c r="BB232" s="284"/>
      <c r="BC232" s="284"/>
      <c r="BD232" s="284"/>
      <c r="BE232" s="284"/>
      <c r="BF232" s="284"/>
      <c r="BG232" s="284"/>
      <c r="BH232" s="284"/>
      <c r="BI232" s="284"/>
      <c r="BJ232" s="284"/>
      <c r="BK232" s="284"/>
    </row>
    <row r="233" ht="14.25" customHeight="1">
      <c r="A233" s="219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5"/>
      <c r="X233" s="225"/>
      <c r="Y233" s="225"/>
      <c r="Z233" s="225"/>
      <c r="AA233" s="225"/>
      <c r="AB233" s="225"/>
      <c r="AC233" s="225"/>
      <c r="AD233" s="225"/>
      <c r="AE233" s="225"/>
      <c r="AF233" s="225"/>
      <c r="AG233" s="220"/>
      <c r="AH233" s="220"/>
      <c r="AI233" s="220"/>
      <c r="AJ233" s="220"/>
      <c r="AK233" s="220"/>
      <c r="AL233" s="220"/>
      <c r="AM233" s="220"/>
      <c r="AN233" s="220"/>
      <c r="AO233" s="220"/>
      <c r="AP233" s="220"/>
      <c r="AQ233" s="224"/>
      <c r="AR233" s="224"/>
      <c r="AS233" s="224"/>
      <c r="AT233" s="224"/>
      <c r="AU233" s="224"/>
      <c r="AV233" s="224"/>
      <c r="AW233" s="224"/>
      <c r="AX233" s="224"/>
      <c r="AY233" s="224"/>
      <c r="AZ233" s="284"/>
      <c r="BA233" s="284"/>
      <c r="BB233" s="284"/>
      <c r="BC233" s="284"/>
      <c r="BD233" s="284"/>
      <c r="BE233" s="284"/>
      <c r="BF233" s="284"/>
      <c r="BG233" s="284"/>
      <c r="BH233" s="284"/>
      <c r="BI233" s="284"/>
      <c r="BJ233" s="284"/>
      <c r="BK233" s="284"/>
    </row>
    <row r="234" ht="14.25" customHeight="1">
      <c r="A234" s="219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5"/>
      <c r="X234" s="225"/>
      <c r="Y234" s="225"/>
      <c r="Z234" s="225"/>
      <c r="AA234" s="225"/>
      <c r="AB234" s="225"/>
      <c r="AC234" s="225"/>
      <c r="AD234" s="225"/>
      <c r="AE234" s="225"/>
      <c r="AF234" s="225"/>
      <c r="AG234" s="220"/>
      <c r="AH234" s="220"/>
      <c r="AI234" s="220"/>
      <c r="AJ234" s="220"/>
      <c r="AK234" s="220"/>
      <c r="AL234" s="220"/>
      <c r="AM234" s="220"/>
      <c r="AN234" s="220"/>
      <c r="AO234" s="220"/>
      <c r="AP234" s="220"/>
      <c r="AQ234" s="224"/>
      <c r="AR234" s="224"/>
      <c r="AS234" s="224"/>
      <c r="AT234" s="224"/>
      <c r="AU234" s="224"/>
      <c r="AV234" s="224"/>
      <c r="AW234" s="224"/>
      <c r="AX234" s="224"/>
      <c r="AY234" s="224"/>
      <c r="AZ234" s="284"/>
      <c r="BA234" s="284"/>
      <c r="BB234" s="284"/>
      <c r="BC234" s="284"/>
      <c r="BD234" s="284"/>
      <c r="BE234" s="284"/>
      <c r="BF234" s="284"/>
      <c r="BG234" s="284"/>
      <c r="BH234" s="284"/>
      <c r="BI234" s="284"/>
      <c r="BJ234" s="284"/>
      <c r="BK234" s="284"/>
    </row>
    <row r="235" ht="14.25" customHeight="1">
      <c r="A235" s="219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5"/>
      <c r="X235" s="225"/>
      <c r="Y235" s="225"/>
      <c r="Z235" s="225"/>
      <c r="AA235" s="225"/>
      <c r="AB235" s="225"/>
      <c r="AC235" s="225"/>
      <c r="AD235" s="225"/>
      <c r="AE235" s="225"/>
      <c r="AF235" s="225"/>
      <c r="AG235" s="220"/>
      <c r="AH235" s="220"/>
      <c r="AI235" s="220"/>
      <c r="AJ235" s="220"/>
      <c r="AK235" s="220"/>
      <c r="AL235" s="220"/>
      <c r="AM235" s="220"/>
      <c r="AN235" s="220"/>
      <c r="AO235" s="220"/>
      <c r="AP235" s="220"/>
      <c r="AQ235" s="224"/>
      <c r="AR235" s="224"/>
      <c r="AS235" s="224"/>
      <c r="AT235" s="224"/>
      <c r="AU235" s="224"/>
      <c r="AV235" s="224"/>
      <c r="AW235" s="224"/>
      <c r="AX235" s="224"/>
      <c r="AY235" s="224"/>
      <c r="AZ235" s="284"/>
      <c r="BA235" s="284"/>
      <c r="BB235" s="284"/>
      <c r="BC235" s="284"/>
      <c r="BD235" s="284"/>
      <c r="BE235" s="284"/>
      <c r="BF235" s="284"/>
      <c r="BG235" s="284"/>
      <c r="BH235" s="284"/>
      <c r="BI235" s="284"/>
      <c r="BJ235" s="284"/>
      <c r="BK235" s="284"/>
    </row>
    <row r="236" ht="14.25" customHeight="1">
      <c r="A236" s="219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5"/>
      <c r="X236" s="225"/>
      <c r="Y236" s="225"/>
      <c r="Z236" s="225"/>
      <c r="AA236" s="225"/>
      <c r="AB236" s="225"/>
      <c r="AC236" s="225"/>
      <c r="AD236" s="225"/>
      <c r="AE236" s="225"/>
      <c r="AF236" s="225"/>
      <c r="AG236" s="220"/>
      <c r="AH236" s="220"/>
      <c r="AI236" s="220"/>
      <c r="AJ236" s="220"/>
      <c r="AK236" s="220"/>
      <c r="AL236" s="220"/>
      <c r="AM236" s="220"/>
      <c r="AN236" s="220"/>
      <c r="AO236" s="220"/>
      <c r="AP236" s="220"/>
      <c r="AQ236" s="224"/>
      <c r="AR236" s="224"/>
      <c r="AS236" s="224"/>
      <c r="AT236" s="224"/>
      <c r="AU236" s="224"/>
      <c r="AV236" s="224"/>
      <c r="AW236" s="224"/>
      <c r="AX236" s="224"/>
      <c r="AY236" s="224"/>
      <c r="AZ236" s="284"/>
      <c r="BA236" s="284"/>
      <c r="BB236" s="284"/>
      <c r="BC236" s="284"/>
      <c r="BD236" s="284"/>
      <c r="BE236" s="284"/>
      <c r="BF236" s="284"/>
      <c r="BG236" s="284"/>
      <c r="BH236" s="284"/>
      <c r="BI236" s="284"/>
      <c r="BJ236" s="284"/>
      <c r="BK236" s="284"/>
    </row>
    <row r="237" ht="14.25" customHeight="1">
      <c r="A237" s="219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5"/>
      <c r="X237" s="225"/>
      <c r="Y237" s="225"/>
      <c r="Z237" s="225"/>
      <c r="AA237" s="225"/>
      <c r="AB237" s="225"/>
      <c r="AC237" s="225"/>
      <c r="AD237" s="225"/>
      <c r="AE237" s="225"/>
      <c r="AF237" s="225"/>
      <c r="AG237" s="220"/>
      <c r="AH237" s="220"/>
      <c r="AI237" s="220"/>
      <c r="AJ237" s="220"/>
      <c r="AK237" s="220"/>
      <c r="AL237" s="220"/>
      <c r="AM237" s="220"/>
      <c r="AN237" s="220"/>
      <c r="AO237" s="220"/>
      <c r="AP237" s="220"/>
      <c r="AQ237" s="224"/>
      <c r="AR237" s="224"/>
      <c r="AS237" s="224"/>
      <c r="AT237" s="224"/>
      <c r="AU237" s="224"/>
      <c r="AV237" s="224"/>
      <c r="AW237" s="224"/>
      <c r="AX237" s="224"/>
      <c r="AY237" s="224"/>
      <c r="AZ237" s="284"/>
      <c r="BA237" s="284"/>
      <c r="BB237" s="284"/>
      <c r="BC237" s="284"/>
      <c r="BD237" s="284"/>
      <c r="BE237" s="284"/>
      <c r="BF237" s="284"/>
      <c r="BG237" s="284"/>
      <c r="BH237" s="284"/>
      <c r="BI237" s="284"/>
      <c r="BJ237" s="284"/>
      <c r="BK237" s="284"/>
    </row>
    <row r="238" ht="14.25" customHeight="1">
      <c r="A238" s="219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5"/>
      <c r="X238" s="225"/>
      <c r="Y238" s="225"/>
      <c r="Z238" s="225"/>
      <c r="AA238" s="225"/>
      <c r="AB238" s="225"/>
      <c r="AC238" s="225"/>
      <c r="AD238" s="225"/>
      <c r="AE238" s="225"/>
      <c r="AF238" s="225"/>
      <c r="AG238" s="220"/>
      <c r="AH238" s="220"/>
      <c r="AI238" s="220"/>
      <c r="AJ238" s="220"/>
      <c r="AK238" s="220"/>
      <c r="AL238" s="220"/>
      <c r="AM238" s="220"/>
      <c r="AN238" s="220"/>
      <c r="AO238" s="220"/>
      <c r="AP238" s="220"/>
      <c r="AQ238" s="224"/>
      <c r="AR238" s="224"/>
      <c r="AS238" s="224"/>
      <c r="AT238" s="224"/>
      <c r="AU238" s="224"/>
      <c r="AV238" s="224"/>
      <c r="AW238" s="224"/>
      <c r="AX238" s="224"/>
      <c r="AY238" s="224"/>
      <c r="AZ238" s="284"/>
      <c r="BA238" s="284"/>
      <c r="BB238" s="284"/>
      <c r="BC238" s="284"/>
      <c r="BD238" s="284"/>
      <c r="BE238" s="284"/>
      <c r="BF238" s="284"/>
      <c r="BG238" s="284"/>
      <c r="BH238" s="284"/>
      <c r="BI238" s="284"/>
      <c r="BJ238" s="284"/>
      <c r="BK238" s="284"/>
    </row>
    <row r="239" ht="14.25" customHeight="1">
      <c r="A239" s="219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5"/>
      <c r="X239" s="225"/>
      <c r="Y239" s="225"/>
      <c r="Z239" s="225"/>
      <c r="AA239" s="225"/>
      <c r="AB239" s="225"/>
      <c r="AC239" s="225"/>
      <c r="AD239" s="225"/>
      <c r="AE239" s="225"/>
      <c r="AF239" s="225"/>
      <c r="AG239" s="220"/>
      <c r="AH239" s="220"/>
      <c r="AI239" s="220"/>
      <c r="AJ239" s="220"/>
      <c r="AK239" s="220"/>
      <c r="AL239" s="220"/>
      <c r="AM239" s="220"/>
      <c r="AN239" s="220"/>
      <c r="AO239" s="220"/>
      <c r="AP239" s="220"/>
      <c r="AQ239" s="224"/>
      <c r="AR239" s="224"/>
      <c r="AS239" s="224"/>
      <c r="AT239" s="224"/>
      <c r="AU239" s="224"/>
      <c r="AV239" s="224"/>
      <c r="AW239" s="224"/>
      <c r="AX239" s="224"/>
      <c r="AY239" s="224"/>
      <c r="AZ239" s="284"/>
      <c r="BA239" s="284"/>
      <c r="BB239" s="284"/>
      <c r="BC239" s="284"/>
      <c r="BD239" s="284"/>
      <c r="BE239" s="284"/>
      <c r="BF239" s="284"/>
      <c r="BG239" s="284"/>
      <c r="BH239" s="284"/>
      <c r="BI239" s="284"/>
      <c r="BJ239" s="284"/>
      <c r="BK239" s="284"/>
    </row>
    <row r="240" ht="14.25" customHeight="1">
      <c r="A240" s="219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5"/>
      <c r="X240" s="225"/>
      <c r="Y240" s="225"/>
      <c r="Z240" s="225"/>
      <c r="AA240" s="225"/>
      <c r="AB240" s="225"/>
      <c r="AC240" s="225"/>
      <c r="AD240" s="225"/>
      <c r="AE240" s="225"/>
      <c r="AF240" s="225"/>
      <c r="AG240" s="220"/>
      <c r="AH240" s="220"/>
      <c r="AI240" s="220"/>
      <c r="AJ240" s="220"/>
      <c r="AK240" s="220"/>
      <c r="AL240" s="220"/>
      <c r="AM240" s="220"/>
      <c r="AN240" s="220"/>
      <c r="AO240" s="220"/>
      <c r="AP240" s="220"/>
      <c r="AQ240" s="224"/>
      <c r="AR240" s="224"/>
      <c r="AS240" s="224"/>
      <c r="AT240" s="224"/>
      <c r="AU240" s="224"/>
      <c r="AV240" s="224"/>
      <c r="AW240" s="224"/>
      <c r="AX240" s="224"/>
      <c r="AY240" s="224"/>
      <c r="AZ240" s="284"/>
      <c r="BA240" s="284"/>
      <c r="BB240" s="284"/>
      <c r="BC240" s="284"/>
      <c r="BD240" s="284"/>
      <c r="BE240" s="284"/>
      <c r="BF240" s="284"/>
      <c r="BG240" s="284"/>
      <c r="BH240" s="284"/>
      <c r="BI240" s="284"/>
      <c r="BJ240" s="284"/>
      <c r="BK240" s="284"/>
    </row>
    <row r="241" ht="14.25" customHeight="1">
      <c r="A241" s="219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5"/>
      <c r="X241" s="225"/>
      <c r="Y241" s="225"/>
      <c r="Z241" s="225"/>
      <c r="AA241" s="225"/>
      <c r="AB241" s="225"/>
      <c r="AC241" s="225"/>
      <c r="AD241" s="225"/>
      <c r="AE241" s="225"/>
      <c r="AF241" s="225"/>
      <c r="AG241" s="220"/>
      <c r="AH241" s="220"/>
      <c r="AI241" s="220"/>
      <c r="AJ241" s="220"/>
      <c r="AK241" s="220"/>
      <c r="AL241" s="220"/>
      <c r="AM241" s="220"/>
      <c r="AN241" s="220"/>
      <c r="AO241" s="220"/>
      <c r="AP241" s="220"/>
      <c r="AQ241" s="224"/>
      <c r="AR241" s="224"/>
      <c r="AS241" s="224"/>
      <c r="AT241" s="224"/>
      <c r="AU241" s="224"/>
      <c r="AV241" s="224"/>
      <c r="AW241" s="224"/>
      <c r="AX241" s="224"/>
      <c r="AY241" s="224"/>
      <c r="AZ241" s="284"/>
      <c r="BA241" s="284"/>
      <c r="BB241" s="284"/>
      <c r="BC241" s="284"/>
      <c r="BD241" s="284"/>
      <c r="BE241" s="284"/>
      <c r="BF241" s="284"/>
      <c r="BG241" s="284"/>
      <c r="BH241" s="284"/>
      <c r="BI241" s="284"/>
      <c r="BJ241" s="284"/>
      <c r="BK241" s="284"/>
    </row>
    <row r="242" ht="14.25" customHeight="1">
      <c r="A242" s="219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5"/>
      <c r="X242" s="225"/>
      <c r="Y242" s="225"/>
      <c r="Z242" s="225"/>
      <c r="AA242" s="225"/>
      <c r="AB242" s="225"/>
      <c r="AC242" s="225"/>
      <c r="AD242" s="225"/>
      <c r="AE242" s="225"/>
      <c r="AF242" s="225"/>
      <c r="AG242" s="220"/>
      <c r="AH242" s="220"/>
      <c r="AI242" s="220"/>
      <c r="AJ242" s="220"/>
      <c r="AK242" s="220"/>
      <c r="AL242" s="220"/>
      <c r="AM242" s="220"/>
      <c r="AN242" s="220"/>
      <c r="AO242" s="220"/>
      <c r="AP242" s="220"/>
      <c r="AQ242" s="224"/>
      <c r="AR242" s="224"/>
      <c r="AS242" s="224"/>
      <c r="AT242" s="224"/>
      <c r="AU242" s="224"/>
      <c r="AV242" s="224"/>
      <c r="AW242" s="224"/>
      <c r="AX242" s="224"/>
      <c r="AY242" s="224"/>
      <c r="AZ242" s="284"/>
      <c r="BA242" s="284"/>
      <c r="BB242" s="284"/>
      <c r="BC242" s="284"/>
      <c r="BD242" s="284"/>
      <c r="BE242" s="284"/>
      <c r="BF242" s="284"/>
      <c r="BG242" s="284"/>
      <c r="BH242" s="284"/>
      <c r="BI242" s="284"/>
      <c r="BJ242" s="284"/>
      <c r="BK242" s="284"/>
    </row>
    <row r="243" ht="14.25" customHeight="1">
      <c r="A243" s="219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5"/>
      <c r="X243" s="225"/>
      <c r="Y243" s="225"/>
      <c r="Z243" s="225"/>
      <c r="AA243" s="225"/>
      <c r="AB243" s="225"/>
      <c r="AC243" s="225"/>
      <c r="AD243" s="225"/>
      <c r="AE243" s="225"/>
      <c r="AF243" s="225"/>
      <c r="AG243" s="220"/>
      <c r="AH243" s="220"/>
      <c r="AI243" s="220"/>
      <c r="AJ243" s="220"/>
      <c r="AK243" s="220"/>
      <c r="AL243" s="220"/>
      <c r="AM243" s="220"/>
      <c r="AN243" s="220"/>
      <c r="AO243" s="220"/>
      <c r="AP243" s="220"/>
      <c r="AQ243" s="224"/>
      <c r="AR243" s="224"/>
      <c r="AS243" s="224"/>
      <c r="AT243" s="224"/>
      <c r="AU243" s="224"/>
      <c r="AV243" s="224"/>
      <c r="AW243" s="224"/>
      <c r="AX243" s="224"/>
      <c r="AY243" s="224"/>
      <c r="AZ243" s="284"/>
      <c r="BA243" s="284"/>
      <c r="BB243" s="284"/>
      <c r="BC243" s="284"/>
      <c r="BD243" s="284"/>
      <c r="BE243" s="284"/>
      <c r="BF243" s="284"/>
      <c r="BG243" s="284"/>
      <c r="BH243" s="284"/>
      <c r="BI243" s="284"/>
      <c r="BJ243" s="284"/>
      <c r="BK243" s="284"/>
    </row>
    <row r="244" ht="14.25" customHeight="1">
      <c r="A244" s="219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5"/>
      <c r="X244" s="225"/>
      <c r="Y244" s="225"/>
      <c r="Z244" s="225"/>
      <c r="AA244" s="225"/>
      <c r="AB244" s="225"/>
      <c r="AC244" s="225"/>
      <c r="AD244" s="225"/>
      <c r="AE244" s="225"/>
      <c r="AF244" s="225"/>
      <c r="AG244" s="220"/>
      <c r="AH244" s="220"/>
      <c r="AI244" s="220"/>
      <c r="AJ244" s="220"/>
      <c r="AK244" s="220"/>
      <c r="AL244" s="220"/>
      <c r="AM244" s="220"/>
      <c r="AN244" s="220"/>
      <c r="AO244" s="220"/>
      <c r="AP244" s="220"/>
      <c r="AQ244" s="224"/>
      <c r="AR244" s="224"/>
      <c r="AS244" s="224"/>
      <c r="AT244" s="224"/>
      <c r="AU244" s="224"/>
      <c r="AV244" s="224"/>
      <c r="AW244" s="224"/>
      <c r="AX244" s="224"/>
      <c r="AY244" s="224"/>
      <c r="AZ244" s="284"/>
      <c r="BA244" s="284"/>
      <c r="BB244" s="284"/>
      <c r="BC244" s="284"/>
      <c r="BD244" s="284"/>
      <c r="BE244" s="284"/>
      <c r="BF244" s="284"/>
      <c r="BG244" s="284"/>
      <c r="BH244" s="284"/>
      <c r="BI244" s="284"/>
      <c r="BJ244" s="284"/>
      <c r="BK244" s="284"/>
    </row>
    <row r="245" ht="14.25" customHeight="1">
      <c r="A245" s="219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5"/>
      <c r="X245" s="225"/>
      <c r="Y245" s="225"/>
      <c r="Z245" s="225"/>
      <c r="AA245" s="225"/>
      <c r="AB245" s="225"/>
      <c r="AC245" s="225"/>
      <c r="AD245" s="225"/>
      <c r="AE245" s="225"/>
      <c r="AF245" s="225"/>
      <c r="AG245" s="220"/>
      <c r="AH245" s="220"/>
      <c r="AI245" s="220"/>
      <c r="AJ245" s="220"/>
      <c r="AK245" s="220"/>
      <c r="AL245" s="220"/>
      <c r="AM245" s="220"/>
      <c r="AN245" s="220"/>
      <c r="AO245" s="220"/>
      <c r="AP245" s="220"/>
      <c r="AQ245" s="224"/>
      <c r="AR245" s="224"/>
      <c r="AS245" s="224"/>
      <c r="AT245" s="224"/>
      <c r="AU245" s="224"/>
      <c r="AV245" s="224"/>
      <c r="AW245" s="224"/>
      <c r="AX245" s="224"/>
      <c r="AY245" s="224"/>
      <c r="AZ245" s="284"/>
      <c r="BA245" s="284"/>
      <c r="BB245" s="284"/>
      <c r="BC245" s="284"/>
      <c r="BD245" s="284"/>
      <c r="BE245" s="284"/>
      <c r="BF245" s="284"/>
      <c r="BG245" s="284"/>
      <c r="BH245" s="284"/>
      <c r="BI245" s="284"/>
      <c r="BJ245" s="284"/>
      <c r="BK245" s="284"/>
    </row>
    <row r="246" ht="14.25" customHeight="1">
      <c r="A246" s="219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5"/>
      <c r="X246" s="225"/>
      <c r="Y246" s="225"/>
      <c r="Z246" s="225"/>
      <c r="AA246" s="225"/>
      <c r="AB246" s="225"/>
      <c r="AC246" s="225"/>
      <c r="AD246" s="225"/>
      <c r="AE246" s="225"/>
      <c r="AF246" s="225"/>
      <c r="AG246" s="220"/>
      <c r="AH246" s="220"/>
      <c r="AI246" s="220"/>
      <c r="AJ246" s="220"/>
      <c r="AK246" s="220"/>
      <c r="AL246" s="220"/>
      <c r="AM246" s="220"/>
      <c r="AN246" s="220"/>
      <c r="AO246" s="220"/>
      <c r="AP246" s="220"/>
      <c r="AQ246" s="224"/>
      <c r="AR246" s="224"/>
      <c r="AS246" s="224"/>
      <c r="AT246" s="224"/>
      <c r="AU246" s="224"/>
      <c r="AV246" s="224"/>
      <c r="AW246" s="224"/>
      <c r="AX246" s="224"/>
      <c r="AY246" s="224"/>
      <c r="AZ246" s="284"/>
      <c r="BA246" s="284"/>
      <c r="BB246" s="284"/>
      <c r="BC246" s="284"/>
      <c r="BD246" s="284"/>
      <c r="BE246" s="284"/>
      <c r="BF246" s="284"/>
      <c r="BG246" s="284"/>
      <c r="BH246" s="284"/>
      <c r="BI246" s="284"/>
      <c r="BJ246" s="284"/>
      <c r="BK246" s="284"/>
    </row>
    <row r="247" ht="14.25" customHeight="1">
      <c r="A247" s="219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5"/>
      <c r="X247" s="225"/>
      <c r="Y247" s="225"/>
      <c r="Z247" s="225"/>
      <c r="AA247" s="225"/>
      <c r="AB247" s="225"/>
      <c r="AC247" s="225"/>
      <c r="AD247" s="225"/>
      <c r="AE247" s="225"/>
      <c r="AF247" s="225"/>
      <c r="AG247" s="220"/>
      <c r="AH247" s="220"/>
      <c r="AI247" s="220"/>
      <c r="AJ247" s="220"/>
      <c r="AK247" s="220"/>
      <c r="AL247" s="220"/>
      <c r="AM247" s="220"/>
      <c r="AN247" s="220"/>
      <c r="AO247" s="220"/>
      <c r="AP247" s="220"/>
      <c r="AQ247" s="224"/>
      <c r="AR247" s="224"/>
      <c r="AS247" s="224"/>
      <c r="AT247" s="224"/>
      <c r="AU247" s="224"/>
      <c r="AV247" s="224"/>
      <c r="AW247" s="224"/>
      <c r="AX247" s="224"/>
      <c r="AY247" s="224"/>
      <c r="AZ247" s="284"/>
      <c r="BA247" s="284"/>
      <c r="BB247" s="284"/>
      <c r="BC247" s="284"/>
      <c r="BD247" s="284"/>
      <c r="BE247" s="284"/>
      <c r="BF247" s="284"/>
      <c r="BG247" s="284"/>
      <c r="BH247" s="284"/>
      <c r="BI247" s="284"/>
      <c r="BJ247" s="284"/>
      <c r="BK247" s="284"/>
    </row>
    <row r="248" ht="14.25" customHeight="1">
      <c r="A248" s="219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5"/>
      <c r="X248" s="225"/>
      <c r="Y248" s="225"/>
      <c r="Z248" s="225"/>
      <c r="AA248" s="225"/>
      <c r="AB248" s="225"/>
      <c r="AC248" s="225"/>
      <c r="AD248" s="225"/>
      <c r="AE248" s="225"/>
      <c r="AF248" s="225"/>
      <c r="AG248" s="220"/>
      <c r="AH248" s="220"/>
      <c r="AI248" s="220"/>
      <c r="AJ248" s="220"/>
      <c r="AK248" s="220"/>
      <c r="AL248" s="220"/>
      <c r="AM248" s="220"/>
      <c r="AN248" s="220"/>
      <c r="AO248" s="220"/>
      <c r="AP248" s="220"/>
      <c r="AQ248" s="224"/>
      <c r="AR248" s="224"/>
      <c r="AS248" s="224"/>
      <c r="AT248" s="224"/>
      <c r="AU248" s="224"/>
      <c r="AV248" s="224"/>
      <c r="AW248" s="224"/>
      <c r="AX248" s="224"/>
      <c r="AY248" s="224"/>
      <c r="AZ248" s="284"/>
      <c r="BA248" s="284"/>
      <c r="BB248" s="284"/>
      <c r="BC248" s="284"/>
      <c r="BD248" s="284"/>
      <c r="BE248" s="284"/>
      <c r="BF248" s="284"/>
      <c r="BG248" s="284"/>
      <c r="BH248" s="284"/>
      <c r="BI248" s="284"/>
      <c r="BJ248" s="284"/>
      <c r="BK248" s="284"/>
    </row>
    <row r="249" ht="14.25" customHeight="1">
      <c r="A249" s="219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5"/>
      <c r="X249" s="225"/>
      <c r="Y249" s="225"/>
      <c r="Z249" s="225"/>
      <c r="AA249" s="225"/>
      <c r="AB249" s="225"/>
      <c r="AC249" s="225"/>
      <c r="AD249" s="225"/>
      <c r="AE249" s="225"/>
      <c r="AF249" s="225"/>
      <c r="AG249" s="220"/>
      <c r="AH249" s="220"/>
      <c r="AI249" s="220"/>
      <c r="AJ249" s="220"/>
      <c r="AK249" s="220"/>
      <c r="AL249" s="220"/>
      <c r="AM249" s="220"/>
      <c r="AN249" s="220"/>
      <c r="AO249" s="220"/>
      <c r="AP249" s="220"/>
      <c r="AQ249" s="224"/>
      <c r="AR249" s="224"/>
      <c r="AS249" s="224"/>
      <c r="AT249" s="224"/>
      <c r="AU249" s="224"/>
      <c r="AV249" s="224"/>
      <c r="AW249" s="224"/>
      <c r="AX249" s="224"/>
      <c r="AY249" s="224"/>
      <c r="AZ249" s="284"/>
      <c r="BA249" s="284"/>
      <c r="BB249" s="284"/>
      <c r="BC249" s="284"/>
      <c r="BD249" s="284"/>
      <c r="BE249" s="284"/>
      <c r="BF249" s="284"/>
      <c r="BG249" s="284"/>
      <c r="BH249" s="284"/>
      <c r="BI249" s="284"/>
      <c r="BJ249" s="284"/>
      <c r="BK249" s="284"/>
    </row>
    <row r="250" ht="14.25" customHeight="1">
      <c r="A250" s="219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5"/>
      <c r="X250" s="225"/>
      <c r="Y250" s="225"/>
      <c r="Z250" s="225"/>
      <c r="AA250" s="225"/>
      <c r="AB250" s="225"/>
      <c r="AC250" s="225"/>
      <c r="AD250" s="225"/>
      <c r="AE250" s="225"/>
      <c r="AF250" s="225"/>
      <c r="AG250" s="220"/>
      <c r="AH250" s="220"/>
      <c r="AI250" s="220"/>
      <c r="AJ250" s="220"/>
      <c r="AK250" s="220"/>
      <c r="AL250" s="220"/>
      <c r="AM250" s="220"/>
      <c r="AN250" s="220"/>
      <c r="AO250" s="220"/>
      <c r="AP250" s="220"/>
      <c r="AQ250" s="224"/>
      <c r="AR250" s="224"/>
      <c r="AS250" s="224"/>
      <c r="AT250" s="224"/>
      <c r="AU250" s="224"/>
      <c r="AV250" s="224"/>
      <c r="AW250" s="224"/>
      <c r="AX250" s="224"/>
      <c r="AY250" s="224"/>
      <c r="AZ250" s="284"/>
      <c r="BA250" s="284"/>
      <c r="BB250" s="284"/>
      <c r="BC250" s="284"/>
      <c r="BD250" s="284"/>
      <c r="BE250" s="284"/>
      <c r="BF250" s="284"/>
      <c r="BG250" s="284"/>
      <c r="BH250" s="284"/>
      <c r="BI250" s="284"/>
      <c r="BJ250" s="284"/>
      <c r="BK250" s="284"/>
    </row>
    <row r="251" ht="14.25" customHeight="1">
      <c r="A251" s="219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5"/>
      <c r="X251" s="225"/>
      <c r="Y251" s="225"/>
      <c r="Z251" s="225"/>
      <c r="AA251" s="225"/>
      <c r="AB251" s="225"/>
      <c r="AC251" s="225"/>
      <c r="AD251" s="225"/>
      <c r="AE251" s="225"/>
      <c r="AF251" s="225"/>
      <c r="AG251" s="220"/>
      <c r="AH251" s="220"/>
      <c r="AI251" s="220"/>
      <c r="AJ251" s="220"/>
      <c r="AK251" s="220"/>
      <c r="AL251" s="220"/>
      <c r="AM251" s="220"/>
      <c r="AN251" s="220"/>
      <c r="AO251" s="220"/>
      <c r="AP251" s="220"/>
      <c r="AQ251" s="224"/>
      <c r="AR251" s="224"/>
      <c r="AS251" s="224"/>
      <c r="AT251" s="224"/>
      <c r="AU251" s="224"/>
      <c r="AV251" s="224"/>
      <c r="AW251" s="224"/>
      <c r="AX251" s="224"/>
      <c r="AY251" s="224"/>
      <c r="AZ251" s="284"/>
      <c r="BA251" s="284"/>
      <c r="BB251" s="284"/>
      <c r="BC251" s="284"/>
      <c r="BD251" s="284"/>
      <c r="BE251" s="284"/>
      <c r="BF251" s="284"/>
      <c r="BG251" s="284"/>
      <c r="BH251" s="284"/>
      <c r="BI251" s="284"/>
      <c r="BJ251" s="284"/>
      <c r="BK251" s="284"/>
    </row>
    <row r="252" ht="14.25" customHeight="1">
      <c r="A252" s="219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5"/>
      <c r="X252" s="225"/>
      <c r="Y252" s="225"/>
      <c r="Z252" s="225"/>
      <c r="AA252" s="225"/>
      <c r="AB252" s="225"/>
      <c r="AC252" s="225"/>
      <c r="AD252" s="225"/>
      <c r="AE252" s="225"/>
      <c r="AF252" s="225"/>
      <c r="AG252" s="220"/>
      <c r="AH252" s="220"/>
      <c r="AI252" s="220"/>
      <c r="AJ252" s="220"/>
      <c r="AK252" s="220"/>
      <c r="AL252" s="220"/>
      <c r="AM252" s="220"/>
      <c r="AN252" s="220"/>
      <c r="AO252" s="220"/>
      <c r="AP252" s="220"/>
      <c r="AQ252" s="224"/>
      <c r="AR252" s="224"/>
      <c r="AS252" s="224"/>
      <c r="AT252" s="224"/>
      <c r="AU252" s="224"/>
      <c r="AV252" s="224"/>
      <c r="AW252" s="224"/>
      <c r="AX252" s="224"/>
      <c r="AY252" s="224"/>
      <c r="AZ252" s="284"/>
      <c r="BA252" s="284"/>
      <c r="BB252" s="284"/>
      <c r="BC252" s="284"/>
      <c r="BD252" s="284"/>
      <c r="BE252" s="284"/>
      <c r="BF252" s="284"/>
      <c r="BG252" s="284"/>
      <c r="BH252" s="284"/>
      <c r="BI252" s="284"/>
      <c r="BJ252" s="284"/>
      <c r="BK252" s="284"/>
    </row>
    <row r="253" ht="14.25" customHeight="1">
      <c r="A253" s="219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5"/>
      <c r="X253" s="225"/>
      <c r="Y253" s="225"/>
      <c r="Z253" s="225"/>
      <c r="AA253" s="225"/>
      <c r="AB253" s="225"/>
      <c r="AC253" s="225"/>
      <c r="AD253" s="225"/>
      <c r="AE253" s="225"/>
      <c r="AF253" s="225"/>
      <c r="AG253" s="220"/>
      <c r="AH253" s="220"/>
      <c r="AI253" s="220"/>
      <c r="AJ253" s="220"/>
      <c r="AK253" s="220"/>
      <c r="AL253" s="220"/>
      <c r="AM253" s="220"/>
      <c r="AN253" s="220"/>
      <c r="AO253" s="220"/>
      <c r="AP253" s="220"/>
      <c r="AQ253" s="224"/>
      <c r="AR253" s="224"/>
      <c r="AS253" s="224"/>
      <c r="AT253" s="224"/>
      <c r="AU253" s="224"/>
      <c r="AV253" s="224"/>
      <c r="AW253" s="224"/>
      <c r="AX253" s="224"/>
      <c r="AY253" s="224"/>
      <c r="AZ253" s="284"/>
      <c r="BA253" s="284"/>
      <c r="BB253" s="284"/>
      <c r="BC253" s="284"/>
      <c r="BD253" s="284"/>
      <c r="BE253" s="284"/>
      <c r="BF253" s="284"/>
      <c r="BG253" s="284"/>
      <c r="BH253" s="284"/>
      <c r="BI253" s="284"/>
      <c r="BJ253" s="284"/>
      <c r="BK253" s="284"/>
    </row>
    <row r="254" ht="14.25" customHeight="1">
      <c r="A254" s="219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5"/>
      <c r="X254" s="225"/>
      <c r="Y254" s="225"/>
      <c r="Z254" s="225"/>
      <c r="AA254" s="225"/>
      <c r="AB254" s="225"/>
      <c r="AC254" s="225"/>
      <c r="AD254" s="225"/>
      <c r="AE254" s="225"/>
      <c r="AF254" s="225"/>
      <c r="AG254" s="220"/>
      <c r="AH254" s="220"/>
      <c r="AI254" s="220"/>
      <c r="AJ254" s="220"/>
      <c r="AK254" s="220"/>
      <c r="AL254" s="220"/>
      <c r="AM254" s="220"/>
      <c r="AN254" s="220"/>
      <c r="AO254" s="220"/>
      <c r="AP254" s="220"/>
      <c r="AQ254" s="224"/>
      <c r="AR254" s="224"/>
      <c r="AS254" s="224"/>
      <c r="AT254" s="224"/>
      <c r="AU254" s="224"/>
      <c r="AV254" s="224"/>
      <c r="AW254" s="224"/>
      <c r="AX254" s="224"/>
      <c r="AY254" s="224"/>
      <c r="AZ254" s="284"/>
      <c r="BA254" s="284"/>
      <c r="BB254" s="284"/>
      <c r="BC254" s="284"/>
      <c r="BD254" s="284"/>
      <c r="BE254" s="284"/>
      <c r="BF254" s="284"/>
      <c r="BG254" s="284"/>
      <c r="BH254" s="284"/>
      <c r="BI254" s="284"/>
      <c r="BJ254" s="284"/>
      <c r="BK254" s="284"/>
    </row>
    <row r="255" ht="14.25" customHeight="1">
      <c r="A255" s="219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5"/>
      <c r="X255" s="225"/>
      <c r="Y255" s="225"/>
      <c r="Z255" s="225"/>
      <c r="AA255" s="225"/>
      <c r="AB255" s="225"/>
      <c r="AC255" s="225"/>
      <c r="AD255" s="225"/>
      <c r="AE255" s="225"/>
      <c r="AF255" s="225"/>
      <c r="AG255" s="220"/>
      <c r="AH255" s="220"/>
      <c r="AI255" s="220"/>
      <c r="AJ255" s="220"/>
      <c r="AK255" s="220"/>
      <c r="AL255" s="220"/>
      <c r="AM255" s="220"/>
      <c r="AN255" s="220"/>
      <c r="AO255" s="220"/>
      <c r="AP255" s="220"/>
      <c r="AQ255" s="224"/>
      <c r="AR255" s="224"/>
      <c r="AS255" s="224"/>
      <c r="AT255" s="224"/>
      <c r="AU255" s="224"/>
      <c r="AV255" s="224"/>
      <c r="AW255" s="224"/>
      <c r="AX255" s="224"/>
      <c r="AY255" s="224"/>
      <c r="AZ255" s="284"/>
      <c r="BA255" s="284"/>
      <c r="BB255" s="284"/>
      <c r="BC255" s="284"/>
      <c r="BD255" s="284"/>
      <c r="BE255" s="284"/>
      <c r="BF255" s="284"/>
      <c r="BG255" s="284"/>
      <c r="BH255" s="284"/>
      <c r="BI255" s="284"/>
      <c r="BJ255" s="284"/>
      <c r="BK255" s="284"/>
    </row>
    <row r="256" ht="14.25" customHeight="1">
      <c r="A256" s="219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5"/>
      <c r="X256" s="225"/>
      <c r="Y256" s="225"/>
      <c r="Z256" s="225"/>
      <c r="AA256" s="225"/>
      <c r="AB256" s="225"/>
      <c r="AC256" s="225"/>
      <c r="AD256" s="225"/>
      <c r="AE256" s="225"/>
      <c r="AF256" s="225"/>
      <c r="AG256" s="220"/>
      <c r="AH256" s="220"/>
      <c r="AI256" s="220"/>
      <c r="AJ256" s="220"/>
      <c r="AK256" s="220"/>
      <c r="AL256" s="220"/>
      <c r="AM256" s="220"/>
      <c r="AN256" s="220"/>
      <c r="AO256" s="220"/>
      <c r="AP256" s="220"/>
      <c r="AQ256" s="224"/>
      <c r="AR256" s="224"/>
      <c r="AS256" s="224"/>
      <c r="AT256" s="224"/>
      <c r="AU256" s="224"/>
      <c r="AV256" s="224"/>
      <c r="AW256" s="224"/>
      <c r="AX256" s="224"/>
      <c r="AY256" s="224"/>
      <c r="AZ256" s="284"/>
      <c r="BA256" s="284"/>
      <c r="BB256" s="284"/>
      <c r="BC256" s="284"/>
      <c r="BD256" s="284"/>
      <c r="BE256" s="284"/>
      <c r="BF256" s="284"/>
      <c r="BG256" s="284"/>
      <c r="BH256" s="284"/>
      <c r="BI256" s="284"/>
      <c r="BJ256" s="284"/>
      <c r="BK256" s="284"/>
    </row>
    <row r="257" ht="14.25" customHeight="1">
      <c r="A257" s="219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5"/>
      <c r="X257" s="225"/>
      <c r="Y257" s="225"/>
      <c r="Z257" s="225"/>
      <c r="AA257" s="225"/>
      <c r="AB257" s="225"/>
      <c r="AC257" s="225"/>
      <c r="AD257" s="225"/>
      <c r="AE257" s="225"/>
      <c r="AF257" s="225"/>
      <c r="AG257" s="220"/>
      <c r="AH257" s="220"/>
      <c r="AI257" s="220"/>
      <c r="AJ257" s="220"/>
      <c r="AK257" s="220"/>
      <c r="AL257" s="220"/>
      <c r="AM257" s="220"/>
      <c r="AN257" s="220"/>
      <c r="AO257" s="220"/>
      <c r="AP257" s="220"/>
      <c r="AQ257" s="224"/>
      <c r="AR257" s="224"/>
      <c r="AS257" s="224"/>
      <c r="AT257" s="224"/>
      <c r="AU257" s="224"/>
      <c r="AV257" s="224"/>
      <c r="AW257" s="224"/>
      <c r="AX257" s="224"/>
      <c r="AY257" s="224"/>
      <c r="AZ257" s="284"/>
      <c r="BA257" s="284"/>
      <c r="BB257" s="284"/>
      <c r="BC257" s="284"/>
      <c r="BD257" s="284"/>
      <c r="BE257" s="284"/>
      <c r="BF257" s="284"/>
      <c r="BG257" s="284"/>
      <c r="BH257" s="284"/>
      <c r="BI257" s="284"/>
      <c r="BJ257" s="284"/>
      <c r="BK257" s="284"/>
    </row>
    <row r="258" ht="14.25" customHeight="1">
      <c r="A258" s="219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5"/>
      <c r="X258" s="225"/>
      <c r="Y258" s="225"/>
      <c r="Z258" s="225"/>
      <c r="AA258" s="225"/>
      <c r="AB258" s="225"/>
      <c r="AC258" s="225"/>
      <c r="AD258" s="225"/>
      <c r="AE258" s="225"/>
      <c r="AF258" s="225"/>
      <c r="AG258" s="220"/>
      <c r="AH258" s="220"/>
      <c r="AI258" s="220"/>
      <c r="AJ258" s="220"/>
      <c r="AK258" s="220"/>
      <c r="AL258" s="220"/>
      <c r="AM258" s="220"/>
      <c r="AN258" s="220"/>
      <c r="AO258" s="220"/>
      <c r="AP258" s="220"/>
      <c r="AQ258" s="224"/>
      <c r="AR258" s="224"/>
      <c r="AS258" s="224"/>
      <c r="AT258" s="224"/>
      <c r="AU258" s="224"/>
      <c r="AV258" s="224"/>
      <c r="AW258" s="224"/>
      <c r="AX258" s="224"/>
      <c r="AY258" s="224"/>
      <c r="AZ258" s="284"/>
      <c r="BA258" s="284"/>
      <c r="BB258" s="284"/>
      <c r="BC258" s="284"/>
      <c r="BD258" s="284"/>
      <c r="BE258" s="284"/>
      <c r="BF258" s="284"/>
      <c r="BG258" s="284"/>
      <c r="BH258" s="284"/>
      <c r="BI258" s="284"/>
      <c r="BJ258" s="284"/>
      <c r="BK258" s="284"/>
    </row>
    <row r="259" ht="14.25" customHeight="1">
      <c r="A259" s="219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5"/>
      <c r="X259" s="225"/>
      <c r="Y259" s="225"/>
      <c r="Z259" s="225"/>
      <c r="AA259" s="225"/>
      <c r="AB259" s="225"/>
      <c r="AC259" s="225"/>
      <c r="AD259" s="225"/>
      <c r="AE259" s="225"/>
      <c r="AF259" s="225"/>
      <c r="AG259" s="220"/>
      <c r="AH259" s="220"/>
      <c r="AI259" s="220"/>
      <c r="AJ259" s="220"/>
      <c r="AK259" s="220"/>
      <c r="AL259" s="220"/>
      <c r="AM259" s="220"/>
      <c r="AN259" s="220"/>
      <c r="AO259" s="220"/>
      <c r="AP259" s="220"/>
      <c r="AQ259" s="224"/>
      <c r="AR259" s="224"/>
      <c r="AS259" s="224"/>
      <c r="AT259" s="224"/>
      <c r="AU259" s="224"/>
      <c r="AV259" s="224"/>
      <c r="AW259" s="224"/>
      <c r="AX259" s="224"/>
      <c r="AY259" s="224"/>
      <c r="AZ259" s="284"/>
      <c r="BA259" s="284"/>
      <c r="BB259" s="284"/>
      <c r="BC259" s="284"/>
      <c r="BD259" s="284"/>
      <c r="BE259" s="284"/>
      <c r="BF259" s="284"/>
      <c r="BG259" s="284"/>
      <c r="BH259" s="284"/>
      <c r="BI259" s="284"/>
      <c r="BJ259" s="284"/>
      <c r="BK259" s="284"/>
    </row>
    <row r="260" ht="14.25" customHeight="1">
      <c r="A260" s="219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5"/>
      <c r="X260" s="225"/>
      <c r="Y260" s="225"/>
      <c r="Z260" s="225"/>
      <c r="AA260" s="225"/>
      <c r="AB260" s="225"/>
      <c r="AC260" s="225"/>
      <c r="AD260" s="225"/>
      <c r="AE260" s="225"/>
      <c r="AF260" s="225"/>
      <c r="AG260" s="220"/>
      <c r="AH260" s="220"/>
      <c r="AI260" s="220"/>
      <c r="AJ260" s="220"/>
      <c r="AK260" s="220"/>
      <c r="AL260" s="220"/>
      <c r="AM260" s="220"/>
      <c r="AN260" s="220"/>
      <c r="AO260" s="220"/>
      <c r="AP260" s="220"/>
      <c r="AQ260" s="224"/>
      <c r="AR260" s="224"/>
      <c r="AS260" s="224"/>
      <c r="AT260" s="224"/>
      <c r="AU260" s="224"/>
      <c r="AV260" s="224"/>
      <c r="AW260" s="224"/>
      <c r="AX260" s="224"/>
      <c r="AY260" s="224"/>
      <c r="AZ260" s="284"/>
      <c r="BA260" s="284"/>
      <c r="BB260" s="284"/>
      <c r="BC260" s="284"/>
      <c r="BD260" s="284"/>
      <c r="BE260" s="284"/>
      <c r="BF260" s="284"/>
      <c r="BG260" s="284"/>
      <c r="BH260" s="284"/>
      <c r="BI260" s="284"/>
      <c r="BJ260" s="284"/>
      <c r="BK260" s="284"/>
    </row>
    <row r="261" ht="14.25" customHeight="1">
      <c r="A261" s="219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5"/>
      <c r="X261" s="225"/>
      <c r="Y261" s="225"/>
      <c r="Z261" s="225"/>
      <c r="AA261" s="225"/>
      <c r="AB261" s="225"/>
      <c r="AC261" s="225"/>
      <c r="AD261" s="225"/>
      <c r="AE261" s="225"/>
      <c r="AF261" s="225"/>
      <c r="AG261" s="220"/>
      <c r="AH261" s="220"/>
      <c r="AI261" s="220"/>
      <c r="AJ261" s="220"/>
      <c r="AK261" s="220"/>
      <c r="AL261" s="220"/>
      <c r="AM261" s="220"/>
      <c r="AN261" s="220"/>
      <c r="AO261" s="220"/>
      <c r="AP261" s="220"/>
      <c r="AQ261" s="224"/>
      <c r="AR261" s="224"/>
      <c r="AS261" s="224"/>
      <c r="AT261" s="224"/>
      <c r="AU261" s="224"/>
      <c r="AV261" s="224"/>
      <c r="AW261" s="224"/>
      <c r="AX261" s="224"/>
      <c r="AY261" s="224"/>
      <c r="AZ261" s="284"/>
      <c r="BA261" s="284"/>
      <c r="BB261" s="284"/>
      <c r="BC261" s="284"/>
      <c r="BD261" s="284"/>
      <c r="BE261" s="284"/>
      <c r="BF261" s="284"/>
      <c r="BG261" s="284"/>
      <c r="BH261" s="284"/>
      <c r="BI261" s="284"/>
      <c r="BJ261" s="284"/>
      <c r="BK261" s="284"/>
    </row>
    <row r="262" ht="14.25" customHeight="1">
      <c r="A262" s="219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5"/>
      <c r="X262" s="225"/>
      <c r="Y262" s="225"/>
      <c r="Z262" s="225"/>
      <c r="AA262" s="225"/>
      <c r="AB262" s="225"/>
      <c r="AC262" s="225"/>
      <c r="AD262" s="225"/>
      <c r="AE262" s="225"/>
      <c r="AF262" s="225"/>
      <c r="AG262" s="220"/>
      <c r="AH262" s="220"/>
      <c r="AI262" s="220"/>
      <c r="AJ262" s="220"/>
      <c r="AK262" s="220"/>
      <c r="AL262" s="220"/>
      <c r="AM262" s="220"/>
      <c r="AN262" s="220"/>
      <c r="AO262" s="220"/>
      <c r="AP262" s="220"/>
      <c r="AQ262" s="224"/>
      <c r="AR262" s="224"/>
      <c r="AS262" s="224"/>
      <c r="AT262" s="224"/>
      <c r="AU262" s="224"/>
      <c r="AV262" s="224"/>
      <c r="AW262" s="224"/>
      <c r="AX262" s="224"/>
      <c r="AY262" s="224"/>
      <c r="AZ262" s="284"/>
      <c r="BA262" s="284"/>
      <c r="BB262" s="284"/>
      <c r="BC262" s="284"/>
      <c r="BD262" s="284"/>
      <c r="BE262" s="284"/>
      <c r="BF262" s="284"/>
      <c r="BG262" s="284"/>
      <c r="BH262" s="284"/>
      <c r="BI262" s="284"/>
      <c r="BJ262" s="284"/>
      <c r="BK262" s="284"/>
    </row>
    <row r="263" ht="14.25" customHeight="1">
      <c r="A263" s="219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5"/>
      <c r="X263" s="225"/>
      <c r="Y263" s="225"/>
      <c r="Z263" s="225"/>
      <c r="AA263" s="225"/>
      <c r="AB263" s="225"/>
      <c r="AC263" s="225"/>
      <c r="AD263" s="225"/>
      <c r="AE263" s="225"/>
      <c r="AF263" s="225"/>
      <c r="AG263" s="220"/>
      <c r="AH263" s="220"/>
      <c r="AI263" s="220"/>
      <c r="AJ263" s="220"/>
      <c r="AK263" s="220"/>
      <c r="AL263" s="220"/>
      <c r="AM263" s="220"/>
      <c r="AN263" s="220"/>
      <c r="AO263" s="220"/>
      <c r="AP263" s="220"/>
      <c r="AQ263" s="224"/>
      <c r="AR263" s="224"/>
      <c r="AS263" s="224"/>
      <c r="AT263" s="224"/>
      <c r="AU263" s="224"/>
      <c r="AV263" s="224"/>
      <c r="AW263" s="224"/>
      <c r="AX263" s="224"/>
      <c r="AY263" s="224"/>
      <c r="AZ263" s="284"/>
      <c r="BA263" s="284"/>
      <c r="BB263" s="284"/>
      <c r="BC263" s="284"/>
      <c r="BD263" s="284"/>
      <c r="BE263" s="284"/>
      <c r="BF263" s="284"/>
      <c r="BG263" s="284"/>
      <c r="BH263" s="284"/>
      <c r="BI263" s="284"/>
      <c r="BJ263" s="284"/>
      <c r="BK263" s="284"/>
    </row>
    <row r="264" ht="14.25" customHeight="1">
      <c r="A264" s="219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5"/>
      <c r="X264" s="225"/>
      <c r="Y264" s="225"/>
      <c r="Z264" s="225"/>
      <c r="AA264" s="225"/>
      <c r="AB264" s="225"/>
      <c r="AC264" s="225"/>
      <c r="AD264" s="225"/>
      <c r="AE264" s="225"/>
      <c r="AF264" s="225"/>
      <c r="AG264" s="220"/>
      <c r="AH264" s="220"/>
      <c r="AI264" s="220"/>
      <c r="AJ264" s="220"/>
      <c r="AK264" s="220"/>
      <c r="AL264" s="220"/>
      <c r="AM264" s="220"/>
      <c r="AN264" s="220"/>
      <c r="AO264" s="220"/>
      <c r="AP264" s="220"/>
      <c r="AQ264" s="224"/>
      <c r="AR264" s="224"/>
      <c r="AS264" s="224"/>
      <c r="AT264" s="224"/>
      <c r="AU264" s="224"/>
      <c r="AV264" s="224"/>
      <c r="AW264" s="224"/>
      <c r="AX264" s="224"/>
      <c r="AY264" s="224"/>
      <c r="AZ264" s="284"/>
      <c r="BA264" s="284"/>
      <c r="BB264" s="284"/>
      <c r="BC264" s="284"/>
      <c r="BD264" s="284"/>
      <c r="BE264" s="284"/>
      <c r="BF264" s="284"/>
      <c r="BG264" s="284"/>
      <c r="BH264" s="284"/>
      <c r="BI264" s="284"/>
      <c r="BJ264" s="284"/>
      <c r="BK264" s="284"/>
    </row>
    <row r="265" ht="14.25" customHeight="1">
      <c r="A265" s="219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5"/>
      <c r="X265" s="225"/>
      <c r="Y265" s="225"/>
      <c r="Z265" s="225"/>
      <c r="AA265" s="225"/>
      <c r="AB265" s="225"/>
      <c r="AC265" s="225"/>
      <c r="AD265" s="225"/>
      <c r="AE265" s="225"/>
      <c r="AF265" s="225"/>
      <c r="AG265" s="220"/>
      <c r="AH265" s="220"/>
      <c r="AI265" s="220"/>
      <c r="AJ265" s="220"/>
      <c r="AK265" s="220"/>
      <c r="AL265" s="220"/>
      <c r="AM265" s="220"/>
      <c r="AN265" s="220"/>
      <c r="AO265" s="220"/>
      <c r="AP265" s="220"/>
      <c r="AQ265" s="224"/>
      <c r="AR265" s="224"/>
      <c r="AS265" s="224"/>
      <c r="AT265" s="224"/>
      <c r="AU265" s="224"/>
      <c r="AV265" s="224"/>
      <c r="AW265" s="224"/>
      <c r="AX265" s="224"/>
      <c r="AY265" s="224"/>
      <c r="AZ265" s="284"/>
      <c r="BA265" s="284"/>
      <c r="BB265" s="284"/>
      <c r="BC265" s="284"/>
      <c r="BD265" s="284"/>
      <c r="BE265" s="284"/>
      <c r="BF265" s="284"/>
      <c r="BG265" s="284"/>
      <c r="BH265" s="284"/>
      <c r="BI265" s="284"/>
      <c r="BJ265" s="284"/>
      <c r="BK265" s="284"/>
    </row>
    <row r="266" ht="14.25" customHeight="1">
      <c r="A266" s="219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5"/>
      <c r="X266" s="225"/>
      <c r="Y266" s="225"/>
      <c r="Z266" s="225"/>
      <c r="AA266" s="225"/>
      <c r="AB266" s="225"/>
      <c r="AC266" s="225"/>
      <c r="AD266" s="225"/>
      <c r="AE266" s="225"/>
      <c r="AF266" s="225"/>
      <c r="AG266" s="220"/>
      <c r="AH266" s="220"/>
      <c r="AI266" s="220"/>
      <c r="AJ266" s="220"/>
      <c r="AK266" s="220"/>
      <c r="AL266" s="220"/>
      <c r="AM266" s="220"/>
      <c r="AN266" s="220"/>
      <c r="AO266" s="220"/>
      <c r="AP266" s="220"/>
      <c r="AQ266" s="224"/>
      <c r="AR266" s="224"/>
      <c r="AS266" s="224"/>
      <c r="AT266" s="224"/>
      <c r="AU266" s="224"/>
      <c r="AV266" s="224"/>
      <c r="AW266" s="224"/>
      <c r="AX266" s="224"/>
      <c r="AY266" s="224"/>
      <c r="AZ266" s="284"/>
      <c r="BA266" s="284"/>
      <c r="BB266" s="284"/>
      <c r="BC266" s="284"/>
      <c r="BD266" s="284"/>
      <c r="BE266" s="284"/>
      <c r="BF266" s="284"/>
      <c r="BG266" s="284"/>
      <c r="BH266" s="284"/>
      <c r="BI266" s="284"/>
      <c r="BJ266" s="284"/>
      <c r="BK266" s="284"/>
    </row>
    <row r="267" ht="14.25" customHeight="1">
      <c r="A267" s="219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5"/>
      <c r="X267" s="225"/>
      <c r="Y267" s="225"/>
      <c r="Z267" s="225"/>
      <c r="AA267" s="225"/>
      <c r="AB267" s="225"/>
      <c r="AC267" s="225"/>
      <c r="AD267" s="225"/>
      <c r="AE267" s="225"/>
      <c r="AF267" s="225"/>
      <c r="AG267" s="220"/>
      <c r="AH267" s="220"/>
      <c r="AI267" s="220"/>
      <c r="AJ267" s="220"/>
      <c r="AK267" s="220"/>
      <c r="AL267" s="220"/>
      <c r="AM267" s="220"/>
      <c r="AN267" s="220"/>
      <c r="AO267" s="220"/>
      <c r="AP267" s="220"/>
      <c r="AQ267" s="224"/>
      <c r="AR267" s="224"/>
      <c r="AS267" s="224"/>
      <c r="AT267" s="224"/>
      <c r="AU267" s="224"/>
      <c r="AV267" s="224"/>
      <c r="AW267" s="224"/>
      <c r="AX267" s="224"/>
      <c r="AY267" s="224"/>
      <c r="AZ267" s="284"/>
      <c r="BA267" s="284"/>
      <c r="BB267" s="284"/>
      <c r="BC267" s="284"/>
      <c r="BD267" s="284"/>
      <c r="BE267" s="284"/>
      <c r="BF267" s="284"/>
      <c r="BG267" s="284"/>
      <c r="BH267" s="284"/>
      <c r="BI267" s="284"/>
      <c r="BJ267" s="284"/>
      <c r="BK267" s="284"/>
    </row>
    <row r="268" ht="14.25" customHeight="1">
      <c r="A268" s="219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5"/>
      <c r="X268" s="225"/>
      <c r="Y268" s="225"/>
      <c r="Z268" s="225"/>
      <c r="AA268" s="225"/>
      <c r="AB268" s="225"/>
      <c r="AC268" s="225"/>
      <c r="AD268" s="225"/>
      <c r="AE268" s="225"/>
      <c r="AF268" s="225"/>
      <c r="AG268" s="220"/>
      <c r="AH268" s="220"/>
      <c r="AI268" s="220"/>
      <c r="AJ268" s="220"/>
      <c r="AK268" s="220"/>
      <c r="AL268" s="220"/>
      <c r="AM268" s="220"/>
      <c r="AN268" s="220"/>
      <c r="AO268" s="220"/>
      <c r="AP268" s="220"/>
      <c r="AQ268" s="224"/>
      <c r="AR268" s="224"/>
      <c r="AS268" s="224"/>
      <c r="AT268" s="224"/>
      <c r="AU268" s="224"/>
      <c r="AV268" s="224"/>
      <c r="AW268" s="224"/>
      <c r="AX268" s="224"/>
      <c r="AY268" s="224"/>
      <c r="AZ268" s="284"/>
      <c r="BA268" s="284"/>
      <c r="BB268" s="284"/>
      <c r="BC268" s="284"/>
      <c r="BD268" s="284"/>
      <c r="BE268" s="284"/>
      <c r="BF268" s="284"/>
      <c r="BG268" s="284"/>
      <c r="BH268" s="284"/>
      <c r="BI268" s="284"/>
      <c r="BJ268" s="284"/>
      <c r="BK268" s="284"/>
    </row>
    <row r="269" ht="14.25" customHeight="1">
      <c r="A269" s="219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5"/>
      <c r="X269" s="225"/>
      <c r="Y269" s="225"/>
      <c r="Z269" s="225"/>
      <c r="AA269" s="225"/>
      <c r="AB269" s="225"/>
      <c r="AC269" s="225"/>
      <c r="AD269" s="225"/>
      <c r="AE269" s="225"/>
      <c r="AF269" s="225"/>
      <c r="AG269" s="220"/>
      <c r="AH269" s="220"/>
      <c r="AI269" s="220"/>
      <c r="AJ269" s="220"/>
      <c r="AK269" s="220"/>
      <c r="AL269" s="220"/>
      <c r="AM269" s="220"/>
      <c r="AN269" s="220"/>
      <c r="AO269" s="220"/>
      <c r="AP269" s="220"/>
      <c r="AQ269" s="224"/>
      <c r="AR269" s="224"/>
      <c r="AS269" s="224"/>
      <c r="AT269" s="224"/>
      <c r="AU269" s="224"/>
      <c r="AV269" s="224"/>
      <c r="AW269" s="224"/>
      <c r="AX269" s="224"/>
      <c r="AY269" s="224"/>
      <c r="AZ269" s="284"/>
      <c r="BA269" s="284"/>
      <c r="BB269" s="284"/>
      <c r="BC269" s="284"/>
      <c r="BD269" s="284"/>
      <c r="BE269" s="284"/>
      <c r="BF269" s="284"/>
      <c r="BG269" s="284"/>
      <c r="BH269" s="284"/>
      <c r="BI269" s="284"/>
      <c r="BJ269" s="284"/>
      <c r="BK269" s="284"/>
    </row>
    <row r="270" ht="14.25" customHeight="1">
      <c r="A270" s="219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5"/>
      <c r="X270" s="225"/>
      <c r="Y270" s="225"/>
      <c r="Z270" s="225"/>
      <c r="AA270" s="225"/>
      <c r="AB270" s="225"/>
      <c r="AC270" s="225"/>
      <c r="AD270" s="225"/>
      <c r="AE270" s="225"/>
      <c r="AF270" s="225"/>
      <c r="AG270" s="220"/>
      <c r="AH270" s="220"/>
      <c r="AI270" s="220"/>
      <c r="AJ270" s="220"/>
      <c r="AK270" s="220"/>
      <c r="AL270" s="220"/>
      <c r="AM270" s="220"/>
      <c r="AN270" s="220"/>
      <c r="AO270" s="220"/>
      <c r="AP270" s="220"/>
      <c r="AQ270" s="224"/>
      <c r="AR270" s="224"/>
      <c r="AS270" s="224"/>
      <c r="AT270" s="224"/>
      <c r="AU270" s="224"/>
      <c r="AV270" s="224"/>
      <c r="AW270" s="224"/>
      <c r="AX270" s="224"/>
      <c r="AY270" s="224"/>
      <c r="AZ270" s="284"/>
      <c r="BA270" s="284"/>
      <c r="BB270" s="284"/>
      <c r="BC270" s="284"/>
      <c r="BD270" s="284"/>
      <c r="BE270" s="284"/>
      <c r="BF270" s="284"/>
      <c r="BG270" s="284"/>
      <c r="BH270" s="284"/>
      <c r="BI270" s="284"/>
      <c r="BJ270" s="284"/>
      <c r="BK270" s="284"/>
    </row>
    <row r="271" ht="14.25" customHeight="1">
      <c r="A271" s="219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5"/>
      <c r="X271" s="225"/>
      <c r="Y271" s="225"/>
      <c r="Z271" s="225"/>
      <c r="AA271" s="225"/>
      <c r="AB271" s="225"/>
      <c r="AC271" s="225"/>
      <c r="AD271" s="225"/>
      <c r="AE271" s="225"/>
      <c r="AF271" s="225"/>
      <c r="AG271" s="220"/>
      <c r="AH271" s="220"/>
      <c r="AI271" s="220"/>
      <c r="AJ271" s="220"/>
      <c r="AK271" s="220"/>
      <c r="AL271" s="220"/>
      <c r="AM271" s="220"/>
      <c r="AN271" s="220"/>
      <c r="AO271" s="220"/>
      <c r="AP271" s="220"/>
      <c r="AQ271" s="224"/>
      <c r="AR271" s="224"/>
      <c r="AS271" s="224"/>
      <c r="AT271" s="224"/>
      <c r="AU271" s="224"/>
      <c r="AV271" s="224"/>
      <c r="AW271" s="224"/>
      <c r="AX271" s="224"/>
      <c r="AY271" s="224"/>
      <c r="AZ271" s="284"/>
      <c r="BA271" s="284"/>
      <c r="BB271" s="284"/>
      <c r="BC271" s="284"/>
      <c r="BD271" s="284"/>
      <c r="BE271" s="284"/>
      <c r="BF271" s="284"/>
      <c r="BG271" s="284"/>
      <c r="BH271" s="284"/>
      <c r="BI271" s="284"/>
      <c r="BJ271" s="284"/>
      <c r="BK271" s="284"/>
    </row>
    <row r="272" ht="14.25" customHeight="1">
      <c r="A272" s="219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5"/>
      <c r="X272" s="225"/>
      <c r="Y272" s="225"/>
      <c r="Z272" s="225"/>
      <c r="AA272" s="225"/>
      <c r="AB272" s="225"/>
      <c r="AC272" s="225"/>
      <c r="AD272" s="225"/>
      <c r="AE272" s="225"/>
      <c r="AF272" s="225"/>
      <c r="AG272" s="220"/>
      <c r="AH272" s="220"/>
      <c r="AI272" s="220"/>
      <c r="AJ272" s="220"/>
      <c r="AK272" s="220"/>
      <c r="AL272" s="220"/>
      <c r="AM272" s="220"/>
      <c r="AN272" s="220"/>
      <c r="AO272" s="220"/>
      <c r="AP272" s="220"/>
      <c r="AQ272" s="224"/>
      <c r="AR272" s="224"/>
      <c r="AS272" s="224"/>
      <c r="AT272" s="224"/>
      <c r="AU272" s="224"/>
      <c r="AV272" s="224"/>
      <c r="AW272" s="224"/>
      <c r="AX272" s="224"/>
      <c r="AY272" s="224"/>
      <c r="AZ272" s="284"/>
      <c r="BA272" s="284"/>
      <c r="BB272" s="284"/>
      <c r="BC272" s="284"/>
      <c r="BD272" s="284"/>
      <c r="BE272" s="284"/>
      <c r="BF272" s="284"/>
      <c r="BG272" s="284"/>
      <c r="BH272" s="284"/>
      <c r="BI272" s="284"/>
      <c r="BJ272" s="284"/>
      <c r="BK272" s="284"/>
    </row>
    <row r="273" ht="14.25" customHeight="1">
      <c r="A273" s="219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5"/>
      <c r="X273" s="225"/>
      <c r="Y273" s="225"/>
      <c r="Z273" s="225"/>
      <c r="AA273" s="225"/>
      <c r="AB273" s="225"/>
      <c r="AC273" s="225"/>
      <c r="AD273" s="225"/>
      <c r="AE273" s="225"/>
      <c r="AF273" s="225"/>
      <c r="AG273" s="220"/>
      <c r="AH273" s="220"/>
      <c r="AI273" s="220"/>
      <c r="AJ273" s="220"/>
      <c r="AK273" s="220"/>
      <c r="AL273" s="220"/>
      <c r="AM273" s="220"/>
      <c r="AN273" s="220"/>
      <c r="AO273" s="220"/>
      <c r="AP273" s="220"/>
      <c r="AQ273" s="224"/>
      <c r="AR273" s="224"/>
      <c r="AS273" s="224"/>
      <c r="AT273" s="224"/>
      <c r="AU273" s="224"/>
      <c r="AV273" s="224"/>
      <c r="AW273" s="224"/>
      <c r="AX273" s="224"/>
      <c r="AY273" s="224"/>
      <c r="AZ273" s="284"/>
      <c r="BA273" s="284"/>
      <c r="BB273" s="284"/>
      <c r="BC273" s="284"/>
      <c r="BD273" s="284"/>
      <c r="BE273" s="284"/>
      <c r="BF273" s="284"/>
      <c r="BG273" s="284"/>
      <c r="BH273" s="284"/>
      <c r="BI273" s="284"/>
      <c r="BJ273" s="284"/>
      <c r="BK273" s="284"/>
    </row>
    <row r="274" ht="14.25" customHeight="1">
      <c r="A274" s="219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5"/>
      <c r="X274" s="225"/>
      <c r="Y274" s="225"/>
      <c r="Z274" s="225"/>
      <c r="AA274" s="225"/>
      <c r="AB274" s="225"/>
      <c r="AC274" s="225"/>
      <c r="AD274" s="225"/>
      <c r="AE274" s="225"/>
      <c r="AF274" s="225"/>
      <c r="AG274" s="220"/>
      <c r="AH274" s="220"/>
      <c r="AI274" s="220"/>
      <c r="AJ274" s="220"/>
      <c r="AK274" s="220"/>
      <c r="AL274" s="220"/>
      <c r="AM274" s="220"/>
      <c r="AN274" s="220"/>
      <c r="AO274" s="220"/>
      <c r="AP274" s="220"/>
      <c r="AQ274" s="224"/>
      <c r="AR274" s="224"/>
      <c r="AS274" s="224"/>
      <c r="AT274" s="224"/>
      <c r="AU274" s="224"/>
      <c r="AV274" s="224"/>
      <c r="AW274" s="224"/>
      <c r="AX274" s="224"/>
      <c r="AY274" s="224"/>
      <c r="AZ274" s="284"/>
      <c r="BA274" s="284"/>
      <c r="BB274" s="284"/>
      <c r="BC274" s="284"/>
      <c r="BD274" s="284"/>
      <c r="BE274" s="284"/>
      <c r="BF274" s="284"/>
      <c r="BG274" s="284"/>
      <c r="BH274" s="284"/>
      <c r="BI274" s="284"/>
      <c r="BJ274" s="284"/>
      <c r="BK274" s="284"/>
    </row>
    <row r="275" ht="14.25" customHeight="1">
      <c r="A275" s="219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5"/>
      <c r="X275" s="225"/>
      <c r="Y275" s="225"/>
      <c r="Z275" s="225"/>
      <c r="AA275" s="225"/>
      <c r="AB275" s="225"/>
      <c r="AC275" s="225"/>
      <c r="AD275" s="225"/>
      <c r="AE275" s="225"/>
      <c r="AF275" s="225"/>
      <c r="AG275" s="220"/>
      <c r="AH275" s="220"/>
      <c r="AI275" s="220"/>
      <c r="AJ275" s="220"/>
      <c r="AK275" s="220"/>
      <c r="AL275" s="220"/>
      <c r="AM275" s="220"/>
      <c r="AN275" s="220"/>
      <c r="AO275" s="220"/>
      <c r="AP275" s="220"/>
      <c r="AQ275" s="224"/>
      <c r="AR275" s="224"/>
      <c r="AS275" s="224"/>
      <c r="AT275" s="224"/>
      <c r="AU275" s="224"/>
      <c r="AV275" s="224"/>
      <c r="AW275" s="224"/>
      <c r="AX275" s="224"/>
      <c r="AY275" s="224"/>
      <c r="AZ275" s="284"/>
      <c r="BA275" s="284"/>
      <c r="BB275" s="284"/>
      <c r="BC275" s="284"/>
      <c r="BD275" s="284"/>
      <c r="BE275" s="284"/>
      <c r="BF275" s="284"/>
      <c r="BG275" s="284"/>
      <c r="BH275" s="284"/>
      <c r="BI275" s="284"/>
      <c r="BJ275" s="284"/>
      <c r="BK275" s="284"/>
    </row>
    <row r="276" ht="14.25" customHeight="1">
      <c r="A276" s="219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5"/>
      <c r="X276" s="225"/>
      <c r="Y276" s="225"/>
      <c r="Z276" s="225"/>
      <c r="AA276" s="225"/>
      <c r="AB276" s="225"/>
      <c r="AC276" s="225"/>
      <c r="AD276" s="225"/>
      <c r="AE276" s="225"/>
      <c r="AF276" s="225"/>
      <c r="AG276" s="220"/>
      <c r="AH276" s="220"/>
      <c r="AI276" s="220"/>
      <c r="AJ276" s="220"/>
      <c r="AK276" s="220"/>
      <c r="AL276" s="220"/>
      <c r="AM276" s="220"/>
      <c r="AN276" s="220"/>
      <c r="AO276" s="220"/>
      <c r="AP276" s="220"/>
      <c r="AQ276" s="224"/>
      <c r="AR276" s="224"/>
      <c r="AS276" s="224"/>
      <c r="AT276" s="224"/>
      <c r="AU276" s="224"/>
      <c r="AV276" s="224"/>
      <c r="AW276" s="224"/>
      <c r="AX276" s="224"/>
      <c r="AY276" s="224"/>
      <c r="AZ276" s="284"/>
      <c r="BA276" s="284"/>
      <c r="BB276" s="284"/>
      <c r="BC276" s="284"/>
      <c r="BD276" s="284"/>
      <c r="BE276" s="284"/>
      <c r="BF276" s="284"/>
      <c r="BG276" s="284"/>
      <c r="BH276" s="284"/>
      <c r="BI276" s="284"/>
      <c r="BJ276" s="284"/>
      <c r="BK276" s="284"/>
    </row>
    <row r="277" ht="14.25" customHeight="1">
      <c r="A277" s="219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5"/>
      <c r="X277" s="225"/>
      <c r="Y277" s="225"/>
      <c r="Z277" s="225"/>
      <c r="AA277" s="225"/>
      <c r="AB277" s="225"/>
      <c r="AC277" s="225"/>
      <c r="AD277" s="225"/>
      <c r="AE277" s="225"/>
      <c r="AF277" s="225"/>
      <c r="AG277" s="220"/>
      <c r="AH277" s="220"/>
      <c r="AI277" s="220"/>
      <c r="AJ277" s="220"/>
      <c r="AK277" s="220"/>
      <c r="AL277" s="220"/>
      <c r="AM277" s="220"/>
      <c r="AN277" s="220"/>
      <c r="AO277" s="220"/>
      <c r="AP277" s="220"/>
      <c r="AQ277" s="224"/>
      <c r="AR277" s="224"/>
      <c r="AS277" s="224"/>
      <c r="AT277" s="224"/>
      <c r="AU277" s="224"/>
      <c r="AV277" s="224"/>
      <c r="AW277" s="224"/>
      <c r="AX277" s="224"/>
      <c r="AY277" s="224"/>
      <c r="AZ277" s="284"/>
      <c r="BA277" s="284"/>
      <c r="BB277" s="284"/>
      <c r="BC277" s="284"/>
      <c r="BD277" s="284"/>
      <c r="BE277" s="284"/>
      <c r="BF277" s="284"/>
      <c r="BG277" s="284"/>
      <c r="BH277" s="284"/>
      <c r="BI277" s="284"/>
      <c r="BJ277" s="284"/>
      <c r="BK277" s="284"/>
    </row>
    <row r="278" ht="14.25" customHeight="1">
      <c r="A278" s="219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5"/>
      <c r="X278" s="225"/>
      <c r="Y278" s="225"/>
      <c r="Z278" s="225"/>
      <c r="AA278" s="225"/>
      <c r="AB278" s="225"/>
      <c r="AC278" s="225"/>
      <c r="AD278" s="225"/>
      <c r="AE278" s="225"/>
      <c r="AF278" s="225"/>
      <c r="AG278" s="220"/>
      <c r="AH278" s="220"/>
      <c r="AI278" s="220"/>
      <c r="AJ278" s="220"/>
      <c r="AK278" s="220"/>
      <c r="AL278" s="220"/>
      <c r="AM278" s="220"/>
      <c r="AN278" s="220"/>
      <c r="AO278" s="220"/>
      <c r="AP278" s="220"/>
      <c r="AQ278" s="224"/>
      <c r="AR278" s="224"/>
      <c r="AS278" s="224"/>
      <c r="AT278" s="224"/>
      <c r="AU278" s="224"/>
      <c r="AV278" s="224"/>
      <c r="AW278" s="224"/>
      <c r="AX278" s="224"/>
      <c r="AY278" s="224"/>
      <c r="AZ278" s="284"/>
      <c r="BA278" s="284"/>
      <c r="BB278" s="284"/>
      <c r="BC278" s="284"/>
      <c r="BD278" s="284"/>
      <c r="BE278" s="284"/>
      <c r="BF278" s="284"/>
      <c r="BG278" s="284"/>
      <c r="BH278" s="284"/>
      <c r="BI278" s="284"/>
      <c r="BJ278" s="284"/>
      <c r="BK278" s="284"/>
    </row>
    <row r="279" ht="14.25" customHeight="1">
      <c r="A279" s="219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5"/>
      <c r="X279" s="225"/>
      <c r="Y279" s="225"/>
      <c r="Z279" s="225"/>
      <c r="AA279" s="225"/>
      <c r="AB279" s="225"/>
      <c r="AC279" s="225"/>
      <c r="AD279" s="225"/>
      <c r="AE279" s="225"/>
      <c r="AF279" s="225"/>
      <c r="AG279" s="220"/>
      <c r="AH279" s="220"/>
      <c r="AI279" s="220"/>
      <c r="AJ279" s="220"/>
      <c r="AK279" s="220"/>
      <c r="AL279" s="220"/>
      <c r="AM279" s="220"/>
      <c r="AN279" s="220"/>
      <c r="AO279" s="220"/>
      <c r="AP279" s="220"/>
      <c r="AQ279" s="224"/>
      <c r="AR279" s="224"/>
      <c r="AS279" s="224"/>
      <c r="AT279" s="224"/>
      <c r="AU279" s="224"/>
      <c r="AV279" s="224"/>
      <c r="AW279" s="224"/>
      <c r="AX279" s="224"/>
      <c r="AY279" s="224"/>
      <c r="AZ279" s="284"/>
      <c r="BA279" s="284"/>
      <c r="BB279" s="284"/>
      <c r="BC279" s="284"/>
      <c r="BD279" s="284"/>
      <c r="BE279" s="284"/>
      <c r="BF279" s="284"/>
      <c r="BG279" s="284"/>
      <c r="BH279" s="284"/>
      <c r="BI279" s="284"/>
      <c r="BJ279" s="284"/>
      <c r="BK279" s="284"/>
    </row>
    <row r="280" ht="14.25" customHeight="1">
      <c r="A280" s="219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5"/>
      <c r="X280" s="225"/>
      <c r="Y280" s="225"/>
      <c r="Z280" s="225"/>
      <c r="AA280" s="225"/>
      <c r="AB280" s="225"/>
      <c r="AC280" s="225"/>
      <c r="AD280" s="225"/>
      <c r="AE280" s="225"/>
      <c r="AF280" s="225"/>
      <c r="AG280" s="220"/>
      <c r="AH280" s="220"/>
      <c r="AI280" s="220"/>
      <c r="AJ280" s="220"/>
      <c r="AK280" s="220"/>
      <c r="AL280" s="220"/>
      <c r="AM280" s="220"/>
      <c r="AN280" s="220"/>
      <c r="AO280" s="220"/>
      <c r="AP280" s="220"/>
      <c r="AQ280" s="224"/>
      <c r="AR280" s="224"/>
      <c r="AS280" s="224"/>
      <c r="AT280" s="224"/>
      <c r="AU280" s="224"/>
      <c r="AV280" s="224"/>
      <c r="AW280" s="224"/>
      <c r="AX280" s="224"/>
      <c r="AY280" s="224"/>
      <c r="AZ280" s="284"/>
      <c r="BA280" s="284"/>
      <c r="BB280" s="284"/>
      <c r="BC280" s="284"/>
      <c r="BD280" s="284"/>
      <c r="BE280" s="284"/>
      <c r="BF280" s="284"/>
      <c r="BG280" s="284"/>
      <c r="BH280" s="284"/>
      <c r="BI280" s="284"/>
      <c r="BJ280" s="284"/>
      <c r="BK280" s="284"/>
    </row>
    <row r="281" ht="14.25" customHeight="1">
      <c r="A281" s="219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5"/>
      <c r="X281" s="225"/>
      <c r="Y281" s="225"/>
      <c r="Z281" s="225"/>
      <c r="AA281" s="225"/>
      <c r="AB281" s="225"/>
      <c r="AC281" s="225"/>
      <c r="AD281" s="225"/>
      <c r="AE281" s="225"/>
      <c r="AF281" s="225"/>
      <c r="AG281" s="220"/>
      <c r="AH281" s="220"/>
      <c r="AI281" s="220"/>
      <c r="AJ281" s="220"/>
      <c r="AK281" s="220"/>
      <c r="AL281" s="220"/>
      <c r="AM281" s="220"/>
      <c r="AN281" s="220"/>
      <c r="AO281" s="220"/>
      <c r="AP281" s="220"/>
      <c r="AQ281" s="224"/>
      <c r="AR281" s="224"/>
      <c r="AS281" s="224"/>
      <c r="AT281" s="224"/>
      <c r="AU281" s="224"/>
      <c r="AV281" s="224"/>
      <c r="AW281" s="224"/>
      <c r="AX281" s="224"/>
      <c r="AY281" s="224"/>
      <c r="AZ281" s="284"/>
      <c r="BA281" s="284"/>
      <c r="BB281" s="284"/>
      <c r="BC281" s="284"/>
      <c r="BD281" s="284"/>
      <c r="BE281" s="284"/>
      <c r="BF281" s="284"/>
      <c r="BG281" s="284"/>
      <c r="BH281" s="284"/>
      <c r="BI281" s="284"/>
      <c r="BJ281" s="284"/>
      <c r="BK281" s="284"/>
    </row>
    <row r="282" ht="14.25" customHeight="1">
      <c r="A282" s="219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5"/>
      <c r="X282" s="225"/>
      <c r="Y282" s="225"/>
      <c r="Z282" s="225"/>
      <c r="AA282" s="225"/>
      <c r="AB282" s="225"/>
      <c r="AC282" s="225"/>
      <c r="AD282" s="225"/>
      <c r="AE282" s="225"/>
      <c r="AF282" s="225"/>
      <c r="AG282" s="220"/>
      <c r="AH282" s="220"/>
      <c r="AI282" s="220"/>
      <c r="AJ282" s="220"/>
      <c r="AK282" s="220"/>
      <c r="AL282" s="220"/>
      <c r="AM282" s="220"/>
      <c r="AN282" s="220"/>
      <c r="AO282" s="220"/>
      <c r="AP282" s="220"/>
      <c r="AQ282" s="224"/>
      <c r="AR282" s="224"/>
      <c r="AS282" s="224"/>
      <c r="AT282" s="224"/>
      <c r="AU282" s="224"/>
      <c r="AV282" s="224"/>
      <c r="AW282" s="224"/>
      <c r="AX282" s="224"/>
      <c r="AY282" s="224"/>
      <c r="AZ282" s="284"/>
      <c r="BA282" s="284"/>
      <c r="BB282" s="284"/>
      <c r="BC282" s="284"/>
      <c r="BD282" s="284"/>
      <c r="BE282" s="284"/>
      <c r="BF282" s="284"/>
      <c r="BG282" s="284"/>
      <c r="BH282" s="284"/>
      <c r="BI282" s="284"/>
      <c r="BJ282" s="284"/>
      <c r="BK282" s="284"/>
    </row>
    <row r="283" ht="14.25" customHeight="1">
      <c r="A283" s="219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5"/>
      <c r="X283" s="225"/>
      <c r="Y283" s="225"/>
      <c r="Z283" s="225"/>
      <c r="AA283" s="225"/>
      <c r="AB283" s="225"/>
      <c r="AC283" s="225"/>
      <c r="AD283" s="225"/>
      <c r="AE283" s="225"/>
      <c r="AF283" s="225"/>
      <c r="AG283" s="220"/>
      <c r="AH283" s="220"/>
      <c r="AI283" s="220"/>
      <c r="AJ283" s="220"/>
      <c r="AK283" s="220"/>
      <c r="AL283" s="220"/>
      <c r="AM283" s="220"/>
      <c r="AN283" s="220"/>
      <c r="AO283" s="220"/>
      <c r="AP283" s="220"/>
      <c r="AQ283" s="224"/>
      <c r="AR283" s="224"/>
      <c r="AS283" s="224"/>
      <c r="AT283" s="224"/>
      <c r="AU283" s="224"/>
      <c r="AV283" s="224"/>
      <c r="AW283" s="224"/>
      <c r="AX283" s="224"/>
      <c r="AY283" s="224"/>
      <c r="AZ283" s="284"/>
      <c r="BA283" s="284"/>
      <c r="BB283" s="284"/>
      <c r="BC283" s="284"/>
      <c r="BD283" s="284"/>
      <c r="BE283" s="284"/>
      <c r="BF283" s="284"/>
      <c r="BG283" s="284"/>
      <c r="BH283" s="284"/>
      <c r="BI283" s="284"/>
      <c r="BJ283" s="284"/>
      <c r="BK283" s="284"/>
    </row>
    <row r="284" ht="14.25" customHeight="1">
      <c r="A284" s="219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5"/>
      <c r="X284" s="225"/>
      <c r="Y284" s="225"/>
      <c r="Z284" s="225"/>
      <c r="AA284" s="225"/>
      <c r="AB284" s="225"/>
      <c r="AC284" s="225"/>
      <c r="AD284" s="225"/>
      <c r="AE284" s="225"/>
      <c r="AF284" s="225"/>
      <c r="AG284" s="220"/>
      <c r="AH284" s="220"/>
      <c r="AI284" s="220"/>
      <c r="AJ284" s="220"/>
      <c r="AK284" s="220"/>
      <c r="AL284" s="220"/>
      <c r="AM284" s="220"/>
      <c r="AN284" s="220"/>
      <c r="AO284" s="220"/>
      <c r="AP284" s="220"/>
      <c r="AQ284" s="224"/>
      <c r="AR284" s="224"/>
      <c r="AS284" s="224"/>
      <c r="AT284" s="224"/>
      <c r="AU284" s="224"/>
      <c r="AV284" s="224"/>
      <c r="AW284" s="224"/>
      <c r="AX284" s="224"/>
      <c r="AY284" s="224"/>
      <c r="AZ284" s="284"/>
      <c r="BA284" s="284"/>
      <c r="BB284" s="284"/>
      <c r="BC284" s="284"/>
      <c r="BD284" s="284"/>
      <c r="BE284" s="284"/>
      <c r="BF284" s="284"/>
      <c r="BG284" s="284"/>
      <c r="BH284" s="284"/>
      <c r="BI284" s="284"/>
      <c r="BJ284" s="284"/>
      <c r="BK284" s="284"/>
    </row>
    <row r="285" ht="14.25" customHeight="1">
      <c r="A285" s="219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5"/>
      <c r="X285" s="225"/>
      <c r="Y285" s="225"/>
      <c r="Z285" s="225"/>
      <c r="AA285" s="225"/>
      <c r="AB285" s="225"/>
      <c r="AC285" s="225"/>
      <c r="AD285" s="225"/>
      <c r="AE285" s="225"/>
      <c r="AF285" s="225"/>
      <c r="AG285" s="220"/>
      <c r="AH285" s="220"/>
      <c r="AI285" s="220"/>
      <c r="AJ285" s="220"/>
      <c r="AK285" s="220"/>
      <c r="AL285" s="220"/>
      <c r="AM285" s="220"/>
      <c r="AN285" s="220"/>
      <c r="AO285" s="220"/>
      <c r="AP285" s="220"/>
      <c r="AQ285" s="224"/>
      <c r="AR285" s="224"/>
      <c r="AS285" s="224"/>
      <c r="AT285" s="224"/>
      <c r="AU285" s="224"/>
      <c r="AV285" s="224"/>
      <c r="AW285" s="224"/>
      <c r="AX285" s="224"/>
      <c r="AY285" s="224"/>
      <c r="AZ285" s="284"/>
      <c r="BA285" s="284"/>
      <c r="BB285" s="284"/>
      <c r="BC285" s="284"/>
      <c r="BD285" s="284"/>
      <c r="BE285" s="284"/>
      <c r="BF285" s="284"/>
      <c r="BG285" s="284"/>
      <c r="BH285" s="284"/>
      <c r="BI285" s="284"/>
      <c r="BJ285" s="284"/>
      <c r="BK285" s="284"/>
    </row>
    <row r="286" ht="14.25" customHeight="1">
      <c r="A286" s="219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5"/>
      <c r="X286" s="225"/>
      <c r="Y286" s="225"/>
      <c r="Z286" s="225"/>
      <c r="AA286" s="225"/>
      <c r="AB286" s="225"/>
      <c r="AC286" s="225"/>
      <c r="AD286" s="225"/>
      <c r="AE286" s="225"/>
      <c r="AF286" s="225"/>
      <c r="AG286" s="220"/>
      <c r="AH286" s="220"/>
      <c r="AI286" s="220"/>
      <c r="AJ286" s="220"/>
      <c r="AK286" s="220"/>
      <c r="AL286" s="220"/>
      <c r="AM286" s="220"/>
      <c r="AN286" s="220"/>
      <c r="AO286" s="220"/>
      <c r="AP286" s="220"/>
      <c r="AQ286" s="224"/>
      <c r="AR286" s="224"/>
      <c r="AS286" s="224"/>
      <c r="AT286" s="224"/>
      <c r="AU286" s="224"/>
      <c r="AV286" s="224"/>
      <c r="AW286" s="224"/>
      <c r="AX286" s="224"/>
      <c r="AY286" s="224"/>
      <c r="AZ286" s="284"/>
      <c r="BA286" s="284"/>
      <c r="BB286" s="284"/>
      <c r="BC286" s="284"/>
      <c r="BD286" s="284"/>
      <c r="BE286" s="284"/>
      <c r="BF286" s="284"/>
      <c r="BG286" s="284"/>
      <c r="BH286" s="284"/>
      <c r="BI286" s="284"/>
      <c r="BJ286" s="284"/>
      <c r="BK286" s="284"/>
    </row>
    <row r="287" ht="14.25" customHeight="1">
      <c r="A287" s="219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5"/>
      <c r="X287" s="225"/>
      <c r="Y287" s="225"/>
      <c r="Z287" s="225"/>
      <c r="AA287" s="225"/>
      <c r="AB287" s="225"/>
      <c r="AC287" s="225"/>
      <c r="AD287" s="225"/>
      <c r="AE287" s="225"/>
      <c r="AF287" s="225"/>
      <c r="AG287" s="220"/>
      <c r="AH287" s="220"/>
      <c r="AI287" s="220"/>
      <c r="AJ287" s="220"/>
      <c r="AK287" s="220"/>
      <c r="AL287" s="220"/>
      <c r="AM287" s="220"/>
      <c r="AN287" s="220"/>
      <c r="AO287" s="220"/>
      <c r="AP287" s="220"/>
      <c r="AQ287" s="224"/>
      <c r="AR287" s="224"/>
      <c r="AS287" s="224"/>
      <c r="AT287" s="224"/>
      <c r="AU287" s="224"/>
      <c r="AV287" s="224"/>
      <c r="AW287" s="224"/>
      <c r="AX287" s="224"/>
      <c r="AY287" s="224"/>
      <c r="AZ287" s="284"/>
      <c r="BA287" s="284"/>
      <c r="BB287" s="284"/>
      <c r="BC287" s="284"/>
      <c r="BD287" s="284"/>
      <c r="BE287" s="284"/>
      <c r="BF287" s="284"/>
      <c r="BG287" s="284"/>
      <c r="BH287" s="284"/>
      <c r="BI287" s="284"/>
      <c r="BJ287" s="284"/>
      <c r="BK287" s="284"/>
    </row>
    <row r="288" ht="14.25" customHeight="1">
      <c r="A288" s="219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5"/>
      <c r="X288" s="225"/>
      <c r="Y288" s="225"/>
      <c r="Z288" s="225"/>
      <c r="AA288" s="225"/>
      <c r="AB288" s="225"/>
      <c r="AC288" s="225"/>
      <c r="AD288" s="225"/>
      <c r="AE288" s="225"/>
      <c r="AF288" s="225"/>
      <c r="AG288" s="220"/>
      <c r="AH288" s="220"/>
      <c r="AI288" s="220"/>
      <c r="AJ288" s="220"/>
      <c r="AK288" s="220"/>
      <c r="AL288" s="220"/>
      <c r="AM288" s="220"/>
      <c r="AN288" s="220"/>
      <c r="AO288" s="220"/>
      <c r="AP288" s="220"/>
      <c r="AQ288" s="224"/>
      <c r="AR288" s="224"/>
      <c r="AS288" s="224"/>
      <c r="AT288" s="224"/>
      <c r="AU288" s="224"/>
      <c r="AV288" s="224"/>
      <c r="AW288" s="224"/>
      <c r="AX288" s="224"/>
      <c r="AY288" s="224"/>
      <c r="AZ288" s="284"/>
      <c r="BA288" s="284"/>
      <c r="BB288" s="284"/>
      <c r="BC288" s="284"/>
      <c r="BD288" s="284"/>
      <c r="BE288" s="284"/>
      <c r="BF288" s="284"/>
      <c r="BG288" s="284"/>
      <c r="BH288" s="284"/>
      <c r="BI288" s="284"/>
      <c r="BJ288" s="284"/>
      <c r="BK288" s="284"/>
    </row>
    <row r="289" ht="14.25" customHeight="1">
      <c r="A289" s="219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5"/>
      <c r="X289" s="225"/>
      <c r="Y289" s="225"/>
      <c r="Z289" s="225"/>
      <c r="AA289" s="225"/>
      <c r="AB289" s="225"/>
      <c r="AC289" s="225"/>
      <c r="AD289" s="225"/>
      <c r="AE289" s="225"/>
      <c r="AF289" s="225"/>
      <c r="AG289" s="220"/>
      <c r="AH289" s="220"/>
      <c r="AI289" s="220"/>
      <c r="AJ289" s="220"/>
      <c r="AK289" s="220"/>
      <c r="AL289" s="220"/>
      <c r="AM289" s="220"/>
      <c r="AN289" s="220"/>
      <c r="AO289" s="220"/>
      <c r="AP289" s="220"/>
      <c r="AQ289" s="224"/>
      <c r="AR289" s="224"/>
      <c r="AS289" s="224"/>
      <c r="AT289" s="224"/>
      <c r="AU289" s="224"/>
      <c r="AV289" s="224"/>
      <c r="AW289" s="224"/>
      <c r="AX289" s="224"/>
      <c r="AY289" s="224"/>
      <c r="AZ289" s="284"/>
      <c r="BA289" s="284"/>
      <c r="BB289" s="284"/>
      <c r="BC289" s="284"/>
      <c r="BD289" s="284"/>
      <c r="BE289" s="284"/>
      <c r="BF289" s="284"/>
      <c r="BG289" s="284"/>
      <c r="BH289" s="284"/>
      <c r="BI289" s="284"/>
      <c r="BJ289" s="284"/>
      <c r="BK289" s="284"/>
    </row>
    <row r="290" ht="14.25" customHeight="1">
      <c r="A290" s="219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5"/>
      <c r="X290" s="225"/>
      <c r="Y290" s="225"/>
      <c r="Z290" s="225"/>
      <c r="AA290" s="225"/>
      <c r="AB290" s="225"/>
      <c r="AC290" s="225"/>
      <c r="AD290" s="225"/>
      <c r="AE290" s="225"/>
      <c r="AF290" s="225"/>
      <c r="AG290" s="220"/>
      <c r="AH290" s="220"/>
      <c r="AI290" s="220"/>
      <c r="AJ290" s="220"/>
      <c r="AK290" s="220"/>
      <c r="AL290" s="220"/>
      <c r="AM290" s="220"/>
      <c r="AN290" s="220"/>
      <c r="AO290" s="220"/>
      <c r="AP290" s="220"/>
      <c r="AQ290" s="224"/>
      <c r="AR290" s="224"/>
      <c r="AS290" s="224"/>
      <c r="AT290" s="224"/>
      <c r="AU290" s="224"/>
      <c r="AV290" s="224"/>
      <c r="AW290" s="224"/>
      <c r="AX290" s="224"/>
      <c r="AY290" s="224"/>
      <c r="AZ290" s="284"/>
      <c r="BA290" s="284"/>
      <c r="BB290" s="284"/>
      <c r="BC290" s="284"/>
      <c r="BD290" s="284"/>
      <c r="BE290" s="284"/>
      <c r="BF290" s="284"/>
      <c r="BG290" s="284"/>
      <c r="BH290" s="284"/>
      <c r="BI290" s="284"/>
      <c r="BJ290" s="284"/>
      <c r="BK290" s="284"/>
    </row>
    <row r="291" ht="14.25" customHeight="1">
      <c r="A291" s="219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5"/>
      <c r="X291" s="225"/>
      <c r="Y291" s="225"/>
      <c r="Z291" s="225"/>
      <c r="AA291" s="225"/>
      <c r="AB291" s="225"/>
      <c r="AC291" s="225"/>
      <c r="AD291" s="225"/>
      <c r="AE291" s="225"/>
      <c r="AF291" s="225"/>
      <c r="AG291" s="220"/>
      <c r="AH291" s="220"/>
      <c r="AI291" s="220"/>
      <c r="AJ291" s="220"/>
      <c r="AK291" s="220"/>
      <c r="AL291" s="220"/>
      <c r="AM291" s="220"/>
      <c r="AN291" s="220"/>
      <c r="AO291" s="220"/>
      <c r="AP291" s="220"/>
      <c r="AQ291" s="224"/>
      <c r="AR291" s="224"/>
      <c r="AS291" s="224"/>
      <c r="AT291" s="224"/>
      <c r="AU291" s="224"/>
      <c r="AV291" s="224"/>
      <c r="AW291" s="224"/>
      <c r="AX291" s="224"/>
      <c r="AY291" s="224"/>
      <c r="AZ291" s="284"/>
      <c r="BA291" s="284"/>
      <c r="BB291" s="284"/>
      <c r="BC291" s="284"/>
      <c r="BD291" s="284"/>
      <c r="BE291" s="284"/>
      <c r="BF291" s="284"/>
      <c r="BG291" s="284"/>
      <c r="BH291" s="284"/>
      <c r="BI291" s="284"/>
      <c r="BJ291" s="284"/>
      <c r="BK291" s="284"/>
    </row>
    <row r="292" ht="14.25" customHeight="1">
      <c r="A292" s="219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5"/>
      <c r="X292" s="225"/>
      <c r="Y292" s="225"/>
      <c r="Z292" s="225"/>
      <c r="AA292" s="225"/>
      <c r="AB292" s="225"/>
      <c r="AC292" s="225"/>
      <c r="AD292" s="225"/>
      <c r="AE292" s="225"/>
      <c r="AF292" s="225"/>
      <c r="AG292" s="220"/>
      <c r="AH292" s="220"/>
      <c r="AI292" s="220"/>
      <c r="AJ292" s="220"/>
      <c r="AK292" s="220"/>
      <c r="AL292" s="220"/>
      <c r="AM292" s="220"/>
      <c r="AN292" s="220"/>
      <c r="AO292" s="220"/>
      <c r="AP292" s="220"/>
      <c r="AQ292" s="224"/>
      <c r="AR292" s="224"/>
      <c r="AS292" s="224"/>
      <c r="AT292" s="224"/>
      <c r="AU292" s="224"/>
      <c r="AV292" s="224"/>
      <c r="AW292" s="224"/>
      <c r="AX292" s="224"/>
      <c r="AY292" s="224"/>
      <c r="AZ292" s="284"/>
      <c r="BA292" s="284"/>
      <c r="BB292" s="284"/>
      <c r="BC292" s="284"/>
      <c r="BD292" s="284"/>
      <c r="BE292" s="284"/>
      <c r="BF292" s="284"/>
      <c r="BG292" s="284"/>
      <c r="BH292" s="284"/>
      <c r="BI292" s="284"/>
      <c r="BJ292" s="284"/>
      <c r="BK292" s="284"/>
    </row>
    <row r="293" ht="14.25" customHeight="1">
      <c r="A293" s="219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5"/>
      <c r="X293" s="225"/>
      <c r="Y293" s="225"/>
      <c r="Z293" s="225"/>
      <c r="AA293" s="225"/>
      <c r="AB293" s="225"/>
      <c r="AC293" s="225"/>
      <c r="AD293" s="225"/>
      <c r="AE293" s="225"/>
      <c r="AF293" s="225"/>
      <c r="AG293" s="220"/>
      <c r="AH293" s="220"/>
      <c r="AI293" s="220"/>
      <c r="AJ293" s="220"/>
      <c r="AK293" s="220"/>
      <c r="AL293" s="220"/>
      <c r="AM293" s="220"/>
      <c r="AN293" s="220"/>
      <c r="AO293" s="220"/>
      <c r="AP293" s="220"/>
      <c r="AQ293" s="224"/>
      <c r="AR293" s="224"/>
      <c r="AS293" s="224"/>
      <c r="AT293" s="224"/>
      <c r="AU293" s="224"/>
      <c r="AV293" s="224"/>
      <c r="AW293" s="224"/>
      <c r="AX293" s="224"/>
      <c r="AY293" s="224"/>
      <c r="AZ293" s="284"/>
      <c r="BA293" s="284"/>
      <c r="BB293" s="284"/>
      <c r="BC293" s="284"/>
      <c r="BD293" s="284"/>
      <c r="BE293" s="284"/>
      <c r="BF293" s="284"/>
      <c r="BG293" s="284"/>
      <c r="BH293" s="284"/>
      <c r="BI293" s="284"/>
      <c r="BJ293" s="284"/>
      <c r="BK293" s="284"/>
    </row>
    <row r="294" ht="14.25" customHeight="1">
      <c r="A294" s="219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5"/>
      <c r="X294" s="225"/>
      <c r="Y294" s="225"/>
      <c r="Z294" s="225"/>
      <c r="AA294" s="225"/>
      <c r="AB294" s="225"/>
      <c r="AC294" s="225"/>
      <c r="AD294" s="225"/>
      <c r="AE294" s="225"/>
      <c r="AF294" s="225"/>
      <c r="AG294" s="220"/>
      <c r="AH294" s="220"/>
      <c r="AI294" s="220"/>
      <c r="AJ294" s="220"/>
      <c r="AK294" s="220"/>
      <c r="AL294" s="220"/>
      <c r="AM294" s="220"/>
      <c r="AN294" s="220"/>
      <c r="AO294" s="220"/>
      <c r="AP294" s="220"/>
      <c r="AQ294" s="224"/>
      <c r="AR294" s="224"/>
      <c r="AS294" s="224"/>
      <c r="AT294" s="224"/>
      <c r="AU294" s="224"/>
      <c r="AV294" s="224"/>
      <c r="AW294" s="224"/>
      <c r="AX294" s="224"/>
      <c r="AY294" s="224"/>
      <c r="AZ294" s="284"/>
      <c r="BA294" s="284"/>
      <c r="BB294" s="284"/>
      <c r="BC294" s="284"/>
      <c r="BD294" s="284"/>
      <c r="BE294" s="284"/>
      <c r="BF294" s="284"/>
      <c r="BG294" s="284"/>
      <c r="BH294" s="284"/>
      <c r="BI294" s="284"/>
      <c r="BJ294" s="284"/>
      <c r="BK294" s="284"/>
    </row>
    <row r="295" ht="14.25" customHeight="1">
      <c r="A295" s="219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5"/>
      <c r="X295" s="225"/>
      <c r="Y295" s="225"/>
      <c r="Z295" s="225"/>
      <c r="AA295" s="225"/>
      <c r="AB295" s="225"/>
      <c r="AC295" s="225"/>
      <c r="AD295" s="225"/>
      <c r="AE295" s="225"/>
      <c r="AF295" s="225"/>
      <c r="AG295" s="220"/>
      <c r="AH295" s="220"/>
      <c r="AI295" s="220"/>
      <c r="AJ295" s="220"/>
      <c r="AK295" s="220"/>
      <c r="AL295" s="220"/>
      <c r="AM295" s="220"/>
      <c r="AN295" s="220"/>
      <c r="AO295" s="220"/>
      <c r="AP295" s="220"/>
      <c r="AQ295" s="224"/>
      <c r="AR295" s="224"/>
      <c r="AS295" s="224"/>
      <c r="AT295" s="224"/>
      <c r="AU295" s="224"/>
      <c r="AV295" s="224"/>
      <c r="AW295" s="224"/>
      <c r="AX295" s="224"/>
      <c r="AY295" s="224"/>
      <c r="AZ295" s="284"/>
      <c r="BA295" s="284"/>
      <c r="BB295" s="284"/>
      <c r="BC295" s="284"/>
      <c r="BD295" s="284"/>
      <c r="BE295" s="284"/>
      <c r="BF295" s="284"/>
      <c r="BG295" s="284"/>
      <c r="BH295" s="284"/>
      <c r="BI295" s="284"/>
      <c r="BJ295" s="284"/>
      <c r="BK295" s="284"/>
    </row>
    <row r="296" ht="14.25" customHeight="1">
      <c r="A296" s="219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5"/>
      <c r="X296" s="225"/>
      <c r="Y296" s="225"/>
      <c r="Z296" s="225"/>
      <c r="AA296" s="225"/>
      <c r="AB296" s="225"/>
      <c r="AC296" s="225"/>
      <c r="AD296" s="225"/>
      <c r="AE296" s="225"/>
      <c r="AF296" s="225"/>
      <c r="AG296" s="220"/>
      <c r="AH296" s="220"/>
      <c r="AI296" s="220"/>
      <c r="AJ296" s="220"/>
      <c r="AK296" s="220"/>
      <c r="AL296" s="220"/>
      <c r="AM296" s="220"/>
      <c r="AN296" s="220"/>
      <c r="AO296" s="220"/>
      <c r="AP296" s="220"/>
      <c r="AQ296" s="224"/>
      <c r="AR296" s="224"/>
      <c r="AS296" s="224"/>
      <c r="AT296" s="224"/>
      <c r="AU296" s="224"/>
      <c r="AV296" s="224"/>
      <c r="AW296" s="224"/>
      <c r="AX296" s="224"/>
      <c r="AY296" s="224"/>
      <c r="AZ296" s="284"/>
      <c r="BA296" s="284"/>
      <c r="BB296" s="284"/>
      <c r="BC296" s="284"/>
      <c r="BD296" s="284"/>
      <c r="BE296" s="284"/>
      <c r="BF296" s="284"/>
      <c r="BG296" s="284"/>
      <c r="BH296" s="284"/>
      <c r="BI296" s="284"/>
      <c r="BJ296" s="284"/>
      <c r="BK296" s="284"/>
    </row>
    <row r="297" ht="14.25" customHeight="1">
      <c r="A297" s="219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5"/>
      <c r="X297" s="225"/>
      <c r="Y297" s="225"/>
      <c r="Z297" s="225"/>
      <c r="AA297" s="225"/>
      <c r="AB297" s="225"/>
      <c r="AC297" s="225"/>
      <c r="AD297" s="225"/>
      <c r="AE297" s="225"/>
      <c r="AF297" s="225"/>
      <c r="AG297" s="220"/>
      <c r="AH297" s="220"/>
      <c r="AI297" s="220"/>
      <c r="AJ297" s="220"/>
      <c r="AK297" s="220"/>
      <c r="AL297" s="220"/>
      <c r="AM297" s="220"/>
      <c r="AN297" s="220"/>
      <c r="AO297" s="220"/>
      <c r="AP297" s="220"/>
      <c r="AQ297" s="224"/>
      <c r="AR297" s="224"/>
      <c r="AS297" s="224"/>
      <c r="AT297" s="224"/>
      <c r="AU297" s="224"/>
      <c r="AV297" s="224"/>
      <c r="AW297" s="224"/>
      <c r="AX297" s="224"/>
      <c r="AY297" s="224"/>
      <c r="AZ297" s="284"/>
      <c r="BA297" s="284"/>
      <c r="BB297" s="284"/>
      <c r="BC297" s="284"/>
      <c r="BD297" s="284"/>
      <c r="BE297" s="284"/>
      <c r="BF297" s="284"/>
      <c r="BG297" s="284"/>
      <c r="BH297" s="284"/>
      <c r="BI297" s="284"/>
      <c r="BJ297" s="284"/>
      <c r="BK297" s="284"/>
    </row>
    <row r="298" ht="14.25" customHeight="1">
      <c r="A298" s="219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5"/>
      <c r="X298" s="225"/>
      <c r="Y298" s="225"/>
      <c r="Z298" s="225"/>
      <c r="AA298" s="225"/>
      <c r="AB298" s="225"/>
      <c r="AC298" s="225"/>
      <c r="AD298" s="225"/>
      <c r="AE298" s="225"/>
      <c r="AF298" s="225"/>
      <c r="AG298" s="220"/>
      <c r="AH298" s="220"/>
      <c r="AI298" s="220"/>
      <c r="AJ298" s="220"/>
      <c r="AK298" s="220"/>
      <c r="AL298" s="220"/>
      <c r="AM298" s="220"/>
      <c r="AN298" s="220"/>
      <c r="AO298" s="220"/>
      <c r="AP298" s="220"/>
      <c r="AQ298" s="224"/>
      <c r="AR298" s="224"/>
      <c r="AS298" s="224"/>
      <c r="AT298" s="224"/>
      <c r="AU298" s="224"/>
      <c r="AV298" s="224"/>
      <c r="AW298" s="224"/>
      <c r="AX298" s="224"/>
      <c r="AY298" s="224"/>
      <c r="AZ298" s="284"/>
      <c r="BA298" s="284"/>
      <c r="BB298" s="284"/>
      <c r="BC298" s="284"/>
      <c r="BD298" s="284"/>
      <c r="BE298" s="284"/>
      <c r="BF298" s="284"/>
      <c r="BG298" s="284"/>
      <c r="BH298" s="284"/>
      <c r="BI298" s="284"/>
      <c r="BJ298" s="284"/>
      <c r="BK298" s="284"/>
    </row>
    <row r="299" ht="14.25" customHeight="1">
      <c r="A299" s="219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5"/>
      <c r="X299" s="225"/>
      <c r="Y299" s="225"/>
      <c r="Z299" s="225"/>
      <c r="AA299" s="225"/>
      <c r="AB299" s="225"/>
      <c r="AC299" s="225"/>
      <c r="AD299" s="225"/>
      <c r="AE299" s="225"/>
      <c r="AF299" s="225"/>
      <c r="AG299" s="220"/>
      <c r="AH299" s="220"/>
      <c r="AI299" s="220"/>
      <c r="AJ299" s="220"/>
      <c r="AK299" s="220"/>
      <c r="AL299" s="220"/>
      <c r="AM299" s="220"/>
      <c r="AN299" s="220"/>
      <c r="AO299" s="220"/>
      <c r="AP299" s="220"/>
      <c r="AQ299" s="224"/>
      <c r="AR299" s="224"/>
      <c r="AS299" s="224"/>
      <c r="AT299" s="224"/>
      <c r="AU299" s="224"/>
      <c r="AV299" s="224"/>
      <c r="AW299" s="224"/>
      <c r="AX299" s="224"/>
      <c r="AY299" s="224"/>
      <c r="AZ299" s="284"/>
      <c r="BA299" s="284"/>
      <c r="BB299" s="284"/>
      <c r="BC299" s="284"/>
      <c r="BD299" s="284"/>
      <c r="BE299" s="284"/>
      <c r="BF299" s="284"/>
      <c r="BG299" s="284"/>
      <c r="BH299" s="284"/>
      <c r="BI299" s="284"/>
      <c r="BJ299" s="284"/>
      <c r="BK299" s="284"/>
    </row>
    <row r="300" ht="14.25" customHeight="1">
      <c r="A300" s="219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5"/>
      <c r="X300" s="225"/>
      <c r="Y300" s="225"/>
      <c r="Z300" s="225"/>
      <c r="AA300" s="225"/>
      <c r="AB300" s="225"/>
      <c r="AC300" s="225"/>
      <c r="AD300" s="225"/>
      <c r="AE300" s="225"/>
      <c r="AF300" s="225"/>
      <c r="AG300" s="220"/>
      <c r="AH300" s="220"/>
      <c r="AI300" s="220"/>
      <c r="AJ300" s="220"/>
      <c r="AK300" s="220"/>
      <c r="AL300" s="220"/>
      <c r="AM300" s="220"/>
      <c r="AN300" s="220"/>
      <c r="AO300" s="220"/>
      <c r="AP300" s="220"/>
      <c r="AQ300" s="224"/>
      <c r="AR300" s="224"/>
      <c r="AS300" s="224"/>
      <c r="AT300" s="224"/>
      <c r="AU300" s="224"/>
      <c r="AV300" s="224"/>
      <c r="AW300" s="224"/>
      <c r="AX300" s="224"/>
      <c r="AY300" s="224"/>
      <c r="AZ300" s="284"/>
      <c r="BA300" s="284"/>
      <c r="BB300" s="284"/>
      <c r="BC300" s="284"/>
      <c r="BD300" s="284"/>
      <c r="BE300" s="284"/>
      <c r="BF300" s="284"/>
      <c r="BG300" s="284"/>
      <c r="BH300" s="284"/>
      <c r="BI300" s="284"/>
      <c r="BJ300" s="284"/>
      <c r="BK300" s="284"/>
    </row>
    <row r="301" ht="14.25" customHeight="1">
      <c r="A301" s="219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5"/>
      <c r="X301" s="225"/>
      <c r="Y301" s="225"/>
      <c r="Z301" s="225"/>
      <c r="AA301" s="225"/>
      <c r="AB301" s="225"/>
      <c r="AC301" s="225"/>
      <c r="AD301" s="225"/>
      <c r="AE301" s="225"/>
      <c r="AF301" s="225"/>
      <c r="AG301" s="220"/>
      <c r="AH301" s="220"/>
      <c r="AI301" s="220"/>
      <c r="AJ301" s="220"/>
      <c r="AK301" s="220"/>
      <c r="AL301" s="220"/>
      <c r="AM301" s="220"/>
      <c r="AN301" s="220"/>
      <c r="AO301" s="220"/>
      <c r="AP301" s="220"/>
      <c r="AQ301" s="224"/>
      <c r="AR301" s="224"/>
      <c r="AS301" s="224"/>
      <c r="AT301" s="224"/>
      <c r="AU301" s="224"/>
      <c r="AV301" s="224"/>
      <c r="AW301" s="224"/>
      <c r="AX301" s="224"/>
      <c r="AY301" s="224"/>
      <c r="AZ301" s="284"/>
      <c r="BA301" s="284"/>
      <c r="BB301" s="284"/>
      <c r="BC301" s="284"/>
      <c r="BD301" s="284"/>
      <c r="BE301" s="284"/>
      <c r="BF301" s="284"/>
      <c r="BG301" s="284"/>
      <c r="BH301" s="284"/>
      <c r="BI301" s="284"/>
      <c r="BJ301" s="284"/>
      <c r="BK301" s="284"/>
    </row>
    <row r="302" ht="14.25" customHeight="1">
      <c r="A302" s="219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5"/>
      <c r="X302" s="225"/>
      <c r="Y302" s="225"/>
      <c r="Z302" s="225"/>
      <c r="AA302" s="225"/>
      <c r="AB302" s="225"/>
      <c r="AC302" s="225"/>
      <c r="AD302" s="225"/>
      <c r="AE302" s="225"/>
      <c r="AF302" s="225"/>
      <c r="AG302" s="220"/>
      <c r="AH302" s="220"/>
      <c r="AI302" s="220"/>
      <c r="AJ302" s="220"/>
      <c r="AK302" s="220"/>
      <c r="AL302" s="220"/>
      <c r="AM302" s="220"/>
      <c r="AN302" s="220"/>
      <c r="AO302" s="220"/>
      <c r="AP302" s="220"/>
      <c r="AQ302" s="224"/>
      <c r="AR302" s="224"/>
      <c r="AS302" s="224"/>
      <c r="AT302" s="224"/>
      <c r="AU302" s="224"/>
      <c r="AV302" s="224"/>
      <c r="AW302" s="224"/>
      <c r="AX302" s="224"/>
      <c r="AY302" s="224"/>
      <c r="AZ302" s="284"/>
      <c r="BA302" s="284"/>
      <c r="BB302" s="284"/>
      <c r="BC302" s="284"/>
      <c r="BD302" s="284"/>
      <c r="BE302" s="284"/>
      <c r="BF302" s="284"/>
      <c r="BG302" s="284"/>
      <c r="BH302" s="284"/>
      <c r="BI302" s="284"/>
      <c r="BJ302" s="284"/>
      <c r="BK302" s="284"/>
    </row>
    <row r="303" ht="14.25" customHeight="1">
      <c r="A303" s="219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5"/>
      <c r="X303" s="225"/>
      <c r="Y303" s="225"/>
      <c r="Z303" s="225"/>
      <c r="AA303" s="225"/>
      <c r="AB303" s="225"/>
      <c r="AC303" s="225"/>
      <c r="AD303" s="225"/>
      <c r="AE303" s="225"/>
      <c r="AF303" s="225"/>
      <c r="AG303" s="220"/>
      <c r="AH303" s="220"/>
      <c r="AI303" s="220"/>
      <c r="AJ303" s="220"/>
      <c r="AK303" s="220"/>
      <c r="AL303" s="220"/>
      <c r="AM303" s="220"/>
      <c r="AN303" s="220"/>
      <c r="AO303" s="220"/>
      <c r="AP303" s="220"/>
      <c r="AQ303" s="224"/>
      <c r="AR303" s="224"/>
      <c r="AS303" s="224"/>
      <c r="AT303" s="224"/>
      <c r="AU303" s="224"/>
      <c r="AV303" s="224"/>
      <c r="AW303" s="224"/>
      <c r="AX303" s="224"/>
      <c r="AY303" s="224"/>
      <c r="AZ303" s="284"/>
      <c r="BA303" s="284"/>
      <c r="BB303" s="284"/>
      <c r="BC303" s="284"/>
      <c r="BD303" s="284"/>
      <c r="BE303" s="284"/>
      <c r="BF303" s="284"/>
      <c r="BG303" s="284"/>
      <c r="BH303" s="284"/>
      <c r="BI303" s="284"/>
      <c r="BJ303" s="284"/>
      <c r="BK303" s="284"/>
    </row>
    <row r="304" ht="14.25" customHeight="1">
      <c r="A304" s="219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5"/>
      <c r="X304" s="225"/>
      <c r="Y304" s="225"/>
      <c r="Z304" s="225"/>
      <c r="AA304" s="225"/>
      <c r="AB304" s="225"/>
      <c r="AC304" s="225"/>
      <c r="AD304" s="225"/>
      <c r="AE304" s="225"/>
      <c r="AF304" s="225"/>
      <c r="AG304" s="220"/>
      <c r="AH304" s="220"/>
      <c r="AI304" s="220"/>
      <c r="AJ304" s="220"/>
      <c r="AK304" s="220"/>
      <c r="AL304" s="220"/>
      <c r="AM304" s="220"/>
      <c r="AN304" s="220"/>
      <c r="AO304" s="220"/>
      <c r="AP304" s="220"/>
      <c r="AQ304" s="224"/>
      <c r="AR304" s="224"/>
      <c r="AS304" s="224"/>
      <c r="AT304" s="224"/>
      <c r="AU304" s="224"/>
      <c r="AV304" s="224"/>
      <c r="AW304" s="224"/>
      <c r="AX304" s="224"/>
      <c r="AY304" s="224"/>
      <c r="AZ304" s="284"/>
      <c r="BA304" s="284"/>
      <c r="BB304" s="284"/>
      <c r="BC304" s="284"/>
      <c r="BD304" s="284"/>
      <c r="BE304" s="284"/>
      <c r="BF304" s="284"/>
      <c r="BG304" s="284"/>
      <c r="BH304" s="284"/>
      <c r="BI304" s="284"/>
      <c r="BJ304" s="284"/>
      <c r="BK304" s="284"/>
    </row>
    <row r="305" ht="14.25" customHeight="1">
      <c r="A305" s="219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5"/>
      <c r="X305" s="225"/>
      <c r="Y305" s="225"/>
      <c r="Z305" s="225"/>
      <c r="AA305" s="225"/>
      <c r="AB305" s="225"/>
      <c r="AC305" s="225"/>
      <c r="AD305" s="225"/>
      <c r="AE305" s="225"/>
      <c r="AF305" s="225"/>
      <c r="AG305" s="220"/>
      <c r="AH305" s="220"/>
      <c r="AI305" s="220"/>
      <c r="AJ305" s="220"/>
      <c r="AK305" s="220"/>
      <c r="AL305" s="220"/>
      <c r="AM305" s="220"/>
      <c r="AN305" s="220"/>
      <c r="AO305" s="220"/>
      <c r="AP305" s="220"/>
      <c r="AQ305" s="224"/>
      <c r="AR305" s="224"/>
      <c r="AS305" s="224"/>
      <c r="AT305" s="224"/>
      <c r="AU305" s="224"/>
      <c r="AV305" s="224"/>
      <c r="AW305" s="224"/>
      <c r="AX305" s="224"/>
      <c r="AY305" s="224"/>
      <c r="AZ305" s="284"/>
      <c r="BA305" s="284"/>
      <c r="BB305" s="284"/>
      <c r="BC305" s="284"/>
      <c r="BD305" s="284"/>
      <c r="BE305" s="284"/>
      <c r="BF305" s="284"/>
      <c r="BG305" s="284"/>
      <c r="BH305" s="284"/>
      <c r="BI305" s="284"/>
      <c r="BJ305" s="284"/>
      <c r="BK305" s="284"/>
    </row>
    <row r="306" ht="14.25" customHeight="1">
      <c r="A306" s="219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5"/>
      <c r="X306" s="225"/>
      <c r="Y306" s="225"/>
      <c r="Z306" s="225"/>
      <c r="AA306" s="225"/>
      <c r="AB306" s="225"/>
      <c r="AC306" s="225"/>
      <c r="AD306" s="225"/>
      <c r="AE306" s="225"/>
      <c r="AF306" s="225"/>
      <c r="AG306" s="220"/>
      <c r="AH306" s="220"/>
      <c r="AI306" s="220"/>
      <c r="AJ306" s="220"/>
      <c r="AK306" s="220"/>
      <c r="AL306" s="220"/>
      <c r="AM306" s="220"/>
      <c r="AN306" s="220"/>
      <c r="AO306" s="220"/>
      <c r="AP306" s="220"/>
      <c r="AQ306" s="224"/>
      <c r="AR306" s="224"/>
      <c r="AS306" s="224"/>
      <c r="AT306" s="224"/>
      <c r="AU306" s="224"/>
      <c r="AV306" s="224"/>
      <c r="AW306" s="224"/>
      <c r="AX306" s="224"/>
      <c r="AY306" s="224"/>
      <c r="AZ306" s="284"/>
      <c r="BA306" s="284"/>
      <c r="BB306" s="284"/>
      <c r="BC306" s="284"/>
      <c r="BD306" s="284"/>
      <c r="BE306" s="284"/>
      <c r="BF306" s="284"/>
      <c r="BG306" s="284"/>
      <c r="BH306" s="284"/>
      <c r="BI306" s="284"/>
      <c r="BJ306" s="284"/>
      <c r="BK306" s="284"/>
    </row>
    <row r="307" ht="14.25" customHeight="1">
      <c r="A307" s="219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5"/>
      <c r="X307" s="225"/>
      <c r="Y307" s="225"/>
      <c r="Z307" s="225"/>
      <c r="AA307" s="225"/>
      <c r="AB307" s="225"/>
      <c r="AC307" s="225"/>
      <c r="AD307" s="225"/>
      <c r="AE307" s="225"/>
      <c r="AF307" s="225"/>
      <c r="AG307" s="220"/>
      <c r="AH307" s="220"/>
      <c r="AI307" s="220"/>
      <c r="AJ307" s="220"/>
      <c r="AK307" s="220"/>
      <c r="AL307" s="220"/>
      <c r="AM307" s="220"/>
      <c r="AN307" s="220"/>
      <c r="AO307" s="220"/>
      <c r="AP307" s="220"/>
      <c r="AQ307" s="224"/>
      <c r="AR307" s="224"/>
      <c r="AS307" s="224"/>
      <c r="AT307" s="224"/>
      <c r="AU307" s="224"/>
      <c r="AV307" s="224"/>
      <c r="AW307" s="224"/>
      <c r="AX307" s="224"/>
      <c r="AY307" s="224"/>
      <c r="AZ307" s="284"/>
      <c r="BA307" s="284"/>
      <c r="BB307" s="284"/>
      <c r="BC307" s="284"/>
      <c r="BD307" s="284"/>
      <c r="BE307" s="284"/>
      <c r="BF307" s="284"/>
      <c r="BG307" s="284"/>
      <c r="BH307" s="284"/>
      <c r="BI307" s="284"/>
      <c r="BJ307" s="284"/>
      <c r="BK307" s="284"/>
    </row>
    <row r="308" ht="14.25" customHeight="1">
      <c r="A308" s="219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5"/>
      <c r="X308" s="225"/>
      <c r="Y308" s="225"/>
      <c r="Z308" s="225"/>
      <c r="AA308" s="225"/>
      <c r="AB308" s="225"/>
      <c r="AC308" s="225"/>
      <c r="AD308" s="225"/>
      <c r="AE308" s="225"/>
      <c r="AF308" s="225"/>
      <c r="AG308" s="220"/>
      <c r="AH308" s="220"/>
      <c r="AI308" s="220"/>
      <c r="AJ308" s="220"/>
      <c r="AK308" s="220"/>
      <c r="AL308" s="220"/>
      <c r="AM308" s="220"/>
      <c r="AN308" s="220"/>
      <c r="AO308" s="220"/>
      <c r="AP308" s="220"/>
      <c r="AQ308" s="224"/>
      <c r="AR308" s="224"/>
      <c r="AS308" s="224"/>
      <c r="AT308" s="224"/>
      <c r="AU308" s="224"/>
      <c r="AV308" s="224"/>
      <c r="AW308" s="224"/>
      <c r="AX308" s="224"/>
      <c r="AY308" s="224"/>
      <c r="AZ308" s="284"/>
      <c r="BA308" s="284"/>
      <c r="BB308" s="284"/>
      <c r="BC308" s="284"/>
      <c r="BD308" s="284"/>
      <c r="BE308" s="284"/>
      <c r="BF308" s="284"/>
      <c r="BG308" s="284"/>
      <c r="BH308" s="284"/>
      <c r="BI308" s="284"/>
      <c r="BJ308" s="284"/>
      <c r="BK308" s="284"/>
    </row>
    <row r="309" ht="14.25" customHeight="1">
      <c r="A309" s="219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5"/>
      <c r="X309" s="225"/>
      <c r="Y309" s="225"/>
      <c r="Z309" s="225"/>
      <c r="AA309" s="225"/>
      <c r="AB309" s="225"/>
      <c r="AC309" s="225"/>
      <c r="AD309" s="225"/>
      <c r="AE309" s="225"/>
      <c r="AF309" s="225"/>
      <c r="AG309" s="220"/>
      <c r="AH309" s="220"/>
      <c r="AI309" s="220"/>
      <c r="AJ309" s="220"/>
      <c r="AK309" s="220"/>
      <c r="AL309" s="220"/>
      <c r="AM309" s="220"/>
      <c r="AN309" s="220"/>
      <c r="AO309" s="220"/>
      <c r="AP309" s="220"/>
      <c r="AQ309" s="224"/>
      <c r="AR309" s="224"/>
      <c r="AS309" s="224"/>
      <c r="AT309" s="224"/>
      <c r="AU309" s="224"/>
      <c r="AV309" s="224"/>
      <c r="AW309" s="224"/>
      <c r="AX309" s="224"/>
      <c r="AY309" s="224"/>
      <c r="AZ309" s="284"/>
      <c r="BA309" s="284"/>
      <c r="BB309" s="284"/>
      <c r="BC309" s="284"/>
      <c r="BD309" s="284"/>
      <c r="BE309" s="284"/>
      <c r="BF309" s="284"/>
      <c r="BG309" s="284"/>
      <c r="BH309" s="284"/>
      <c r="BI309" s="284"/>
      <c r="BJ309" s="284"/>
      <c r="BK309" s="284"/>
    </row>
    <row r="310" ht="14.25" customHeight="1">
      <c r="A310" s="219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5"/>
      <c r="X310" s="225"/>
      <c r="Y310" s="225"/>
      <c r="Z310" s="225"/>
      <c r="AA310" s="225"/>
      <c r="AB310" s="225"/>
      <c r="AC310" s="225"/>
      <c r="AD310" s="225"/>
      <c r="AE310" s="225"/>
      <c r="AF310" s="225"/>
      <c r="AG310" s="220"/>
      <c r="AH310" s="220"/>
      <c r="AI310" s="220"/>
      <c r="AJ310" s="220"/>
      <c r="AK310" s="220"/>
      <c r="AL310" s="220"/>
      <c r="AM310" s="220"/>
      <c r="AN310" s="220"/>
      <c r="AO310" s="220"/>
      <c r="AP310" s="220"/>
      <c r="AQ310" s="224"/>
      <c r="AR310" s="224"/>
      <c r="AS310" s="224"/>
      <c r="AT310" s="224"/>
      <c r="AU310" s="224"/>
      <c r="AV310" s="224"/>
      <c r="AW310" s="224"/>
      <c r="AX310" s="224"/>
      <c r="AY310" s="224"/>
      <c r="AZ310" s="284"/>
      <c r="BA310" s="284"/>
      <c r="BB310" s="284"/>
      <c r="BC310" s="284"/>
      <c r="BD310" s="284"/>
      <c r="BE310" s="284"/>
      <c r="BF310" s="284"/>
      <c r="BG310" s="284"/>
      <c r="BH310" s="284"/>
      <c r="BI310" s="284"/>
      <c r="BJ310" s="284"/>
      <c r="BK310" s="284"/>
    </row>
    <row r="311" ht="14.25" customHeight="1">
      <c r="A311" s="219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5"/>
      <c r="X311" s="225"/>
      <c r="Y311" s="225"/>
      <c r="Z311" s="225"/>
      <c r="AA311" s="225"/>
      <c r="AB311" s="225"/>
      <c r="AC311" s="225"/>
      <c r="AD311" s="225"/>
      <c r="AE311" s="225"/>
      <c r="AF311" s="225"/>
      <c r="AG311" s="220"/>
      <c r="AH311" s="220"/>
      <c r="AI311" s="220"/>
      <c r="AJ311" s="220"/>
      <c r="AK311" s="220"/>
      <c r="AL311" s="220"/>
      <c r="AM311" s="220"/>
      <c r="AN311" s="220"/>
      <c r="AO311" s="220"/>
      <c r="AP311" s="220"/>
      <c r="AQ311" s="224"/>
      <c r="AR311" s="224"/>
      <c r="AS311" s="224"/>
      <c r="AT311" s="224"/>
      <c r="AU311" s="224"/>
      <c r="AV311" s="224"/>
      <c r="AW311" s="224"/>
      <c r="AX311" s="224"/>
      <c r="AY311" s="224"/>
      <c r="AZ311" s="284"/>
      <c r="BA311" s="284"/>
      <c r="BB311" s="284"/>
      <c r="BC311" s="284"/>
      <c r="BD311" s="284"/>
      <c r="BE311" s="284"/>
      <c r="BF311" s="284"/>
      <c r="BG311" s="284"/>
      <c r="BH311" s="284"/>
      <c r="BI311" s="284"/>
      <c r="BJ311" s="284"/>
      <c r="BK311" s="284"/>
    </row>
    <row r="312" ht="14.25" customHeight="1">
      <c r="A312" s="219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5"/>
      <c r="X312" s="225"/>
      <c r="Y312" s="225"/>
      <c r="Z312" s="225"/>
      <c r="AA312" s="225"/>
      <c r="AB312" s="225"/>
      <c r="AC312" s="225"/>
      <c r="AD312" s="225"/>
      <c r="AE312" s="225"/>
      <c r="AF312" s="225"/>
      <c r="AG312" s="220"/>
      <c r="AH312" s="220"/>
      <c r="AI312" s="220"/>
      <c r="AJ312" s="220"/>
      <c r="AK312" s="220"/>
      <c r="AL312" s="220"/>
      <c r="AM312" s="220"/>
      <c r="AN312" s="220"/>
      <c r="AO312" s="220"/>
      <c r="AP312" s="220"/>
      <c r="AQ312" s="224"/>
      <c r="AR312" s="224"/>
      <c r="AS312" s="224"/>
      <c r="AT312" s="224"/>
      <c r="AU312" s="224"/>
      <c r="AV312" s="224"/>
      <c r="AW312" s="224"/>
      <c r="AX312" s="224"/>
      <c r="AY312" s="224"/>
      <c r="AZ312" s="284"/>
      <c r="BA312" s="284"/>
      <c r="BB312" s="284"/>
      <c r="BC312" s="284"/>
      <c r="BD312" s="284"/>
      <c r="BE312" s="284"/>
      <c r="BF312" s="284"/>
      <c r="BG312" s="284"/>
      <c r="BH312" s="284"/>
      <c r="BI312" s="284"/>
      <c r="BJ312" s="284"/>
      <c r="BK312" s="284"/>
    </row>
    <row r="313" ht="14.25" customHeight="1">
      <c r="A313" s="219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5"/>
      <c r="X313" s="225"/>
      <c r="Y313" s="225"/>
      <c r="Z313" s="225"/>
      <c r="AA313" s="225"/>
      <c r="AB313" s="225"/>
      <c r="AC313" s="225"/>
      <c r="AD313" s="225"/>
      <c r="AE313" s="225"/>
      <c r="AF313" s="225"/>
      <c r="AG313" s="220"/>
      <c r="AH313" s="220"/>
      <c r="AI313" s="220"/>
      <c r="AJ313" s="220"/>
      <c r="AK313" s="220"/>
      <c r="AL313" s="220"/>
      <c r="AM313" s="220"/>
      <c r="AN313" s="220"/>
      <c r="AO313" s="220"/>
      <c r="AP313" s="220"/>
      <c r="AQ313" s="224"/>
      <c r="AR313" s="224"/>
      <c r="AS313" s="224"/>
      <c r="AT313" s="224"/>
      <c r="AU313" s="224"/>
      <c r="AV313" s="224"/>
      <c r="AW313" s="224"/>
      <c r="AX313" s="224"/>
      <c r="AY313" s="224"/>
      <c r="AZ313" s="284"/>
      <c r="BA313" s="284"/>
      <c r="BB313" s="284"/>
      <c r="BC313" s="284"/>
      <c r="BD313" s="284"/>
      <c r="BE313" s="284"/>
      <c r="BF313" s="284"/>
      <c r="BG313" s="284"/>
      <c r="BH313" s="284"/>
      <c r="BI313" s="284"/>
      <c r="BJ313" s="284"/>
      <c r="BK313" s="284"/>
    </row>
    <row r="314" ht="14.25" customHeight="1">
      <c r="A314" s="219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5"/>
      <c r="X314" s="225"/>
      <c r="Y314" s="225"/>
      <c r="Z314" s="225"/>
      <c r="AA314" s="225"/>
      <c r="AB314" s="225"/>
      <c r="AC314" s="225"/>
      <c r="AD314" s="225"/>
      <c r="AE314" s="225"/>
      <c r="AF314" s="225"/>
      <c r="AG314" s="220"/>
      <c r="AH314" s="220"/>
      <c r="AI314" s="220"/>
      <c r="AJ314" s="220"/>
      <c r="AK314" s="220"/>
      <c r="AL314" s="220"/>
      <c r="AM314" s="220"/>
      <c r="AN314" s="220"/>
      <c r="AO314" s="220"/>
      <c r="AP314" s="220"/>
      <c r="AQ314" s="224"/>
      <c r="AR314" s="224"/>
      <c r="AS314" s="224"/>
      <c r="AT314" s="224"/>
      <c r="AU314" s="224"/>
      <c r="AV314" s="224"/>
      <c r="AW314" s="224"/>
      <c r="AX314" s="224"/>
      <c r="AY314" s="224"/>
      <c r="AZ314" s="284"/>
      <c r="BA314" s="284"/>
      <c r="BB314" s="284"/>
      <c r="BC314" s="284"/>
      <c r="BD314" s="284"/>
      <c r="BE314" s="284"/>
      <c r="BF314" s="284"/>
      <c r="BG314" s="284"/>
      <c r="BH314" s="284"/>
      <c r="BI314" s="284"/>
      <c r="BJ314" s="284"/>
      <c r="BK314" s="284"/>
    </row>
    <row r="315" ht="14.25" customHeight="1">
      <c r="A315" s="219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5"/>
      <c r="X315" s="225"/>
      <c r="Y315" s="225"/>
      <c r="Z315" s="225"/>
      <c r="AA315" s="225"/>
      <c r="AB315" s="225"/>
      <c r="AC315" s="225"/>
      <c r="AD315" s="225"/>
      <c r="AE315" s="225"/>
      <c r="AF315" s="225"/>
      <c r="AG315" s="220"/>
      <c r="AH315" s="220"/>
      <c r="AI315" s="220"/>
      <c r="AJ315" s="220"/>
      <c r="AK315" s="220"/>
      <c r="AL315" s="220"/>
      <c r="AM315" s="220"/>
      <c r="AN315" s="220"/>
      <c r="AO315" s="220"/>
      <c r="AP315" s="220"/>
      <c r="AQ315" s="224"/>
      <c r="AR315" s="224"/>
      <c r="AS315" s="224"/>
      <c r="AT315" s="224"/>
      <c r="AU315" s="224"/>
      <c r="AV315" s="224"/>
      <c r="AW315" s="224"/>
      <c r="AX315" s="224"/>
      <c r="AY315" s="224"/>
      <c r="AZ315" s="284"/>
      <c r="BA315" s="284"/>
      <c r="BB315" s="284"/>
      <c r="BC315" s="284"/>
      <c r="BD315" s="284"/>
      <c r="BE315" s="284"/>
      <c r="BF315" s="284"/>
      <c r="BG315" s="284"/>
      <c r="BH315" s="284"/>
      <c r="BI315" s="284"/>
      <c r="BJ315" s="284"/>
      <c r="BK315" s="284"/>
    </row>
    <row r="316" ht="14.25" customHeight="1">
      <c r="A316" s="219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5"/>
      <c r="X316" s="225"/>
      <c r="Y316" s="225"/>
      <c r="Z316" s="225"/>
      <c r="AA316" s="225"/>
      <c r="AB316" s="225"/>
      <c r="AC316" s="225"/>
      <c r="AD316" s="225"/>
      <c r="AE316" s="225"/>
      <c r="AF316" s="225"/>
      <c r="AG316" s="220"/>
      <c r="AH316" s="220"/>
      <c r="AI316" s="220"/>
      <c r="AJ316" s="220"/>
      <c r="AK316" s="220"/>
      <c r="AL316" s="220"/>
      <c r="AM316" s="220"/>
      <c r="AN316" s="220"/>
      <c r="AO316" s="220"/>
      <c r="AP316" s="220"/>
      <c r="AQ316" s="224"/>
      <c r="AR316" s="224"/>
      <c r="AS316" s="224"/>
      <c r="AT316" s="224"/>
      <c r="AU316" s="224"/>
      <c r="AV316" s="224"/>
      <c r="AW316" s="224"/>
      <c r="AX316" s="224"/>
      <c r="AY316" s="224"/>
      <c r="AZ316" s="284"/>
      <c r="BA316" s="284"/>
      <c r="BB316" s="284"/>
      <c r="BC316" s="284"/>
      <c r="BD316" s="284"/>
      <c r="BE316" s="284"/>
      <c r="BF316" s="284"/>
      <c r="BG316" s="284"/>
      <c r="BH316" s="284"/>
      <c r="BI316" s="284"/>
      <c r="BJ316" s="284"/>
      <c r="BK316" s="284"/>
    </row>
    <row r="317" ht="14.25" customHeight="1">
      <c r="A317" s="219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5"/>
      <c r="X317" s="225"/>
      <c r="Y317" s="225"/>
      <c r="Z317" s="225"/>
      <c r="AA317" s="225"/>
      <c r="AB317" s="225"/>
      <c r="AC317" s="225"/>
      <c r="AD317" s="225"/>
      <c r="AE317" s="225"/>
      <c r="AF317" s="225"/>
      <c r="AG317" s="220"/>
      <c r="AH317" s="220"/>
      <c r="AI317" s="220"/>
      <c r="AJ317" s="220"/>
      <c r="AK317" s="220"/>
      <c r="AL317" s="220"/>
      <c r="AM317" s="220"/>
      <c r="AN317" s="220"/>
      <c r="AO317" s="220"/>
      <c r="AP317" s="220"/>
      <c r="AQ317" s="224"/>
      <c r="AR317" s="224"/>
      <c r="AS317" s="224"/>
      <c r="AT317" s="224"/>
      <c r="AU317" s="224"/>
      <c r="AV317" s="224"/>
      <c r="AW317" s="224"/>
      <c r="AX317" s="224"/>
      <c r="AY317" s="224"/>
      <c r="AZ317" s="284"/>
      <c r="BA317" s="284"/>
      <c r="BB317" s="284"/>
      <c r="BC317" s="284"/>
      <c r="BD317" s="284"/>
      <c r="BE317" s="284"/>
      <c r="BF317" s="284"/>
      <c r="BG317" s="284"/>
      <c r="BH317" s="284"/>
      <c r="BI317" s="284"/>
      <c r="BJ317" s="284"/>
      <c r="BK317" s="284"/>
    </row>
    <row r="318" ht="14.25" customHeight="1">
      <c r="A318" s="219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5"/>
      <c r="X318" s="225"/>
      <c r="Y318" s="225"/>
      <c r="Z318" s="225"/>
      <c r="AA318" s="225"/>
      <c r="AB318" s="225"/>
      <c r="AC318" s="225"/>
      <c r="AD318" s="225"/>
      <c r="AE318" s="225"/>
      <c r="AF318" s="225"/>
      <c r="AG318" s="220"/>
      <c r="AH318" s="220"/>
      <c r="AI318" s="220"/>
      <c r="AJ318" s="220"/>
      <c r="AK318" s="220"/>
      <c r="AL318" s="220"/>
      <c r="AM318" s="220"/>
      <c r="AN318" s="220"/>
      <c r="AO318" s="220"/>
      <c r="AP318" s="220"/>
      <c r="AQ318" s="224"/>
      <c r="AR318" s="224"/>
      <c r="AS318" s="224"/>
      <c r="AT318" s="224"/>
      <c r="AU318" s="224"/>
      <c r="AV318" s="224"/>
      <c r="AW318" s="224"/>
      <c r="AX318" s="224"/>
      <c r="AY318" s="224"/>
      <c r="AZ318" s="284"/>
      <c r="BA318" s="284"/>
      <c r="BB318" s="284"/>
      <c r="BC318" s="284"/>
      <c r="BD318" s="284"/>
      <c r="BE318" s="284"/>
      <c r="BF318" s="284"/>
      <c r="BG318" s="284"/>
      <c r="BH318" s="284"/>
      <c r="BI318" s="284"/>
      <c r="BJ318" s="284"/>
      <c r="BK318" s="284"/>
    </row>
    <row r="319" ht="14.25" customHeight="1">
      <c r="A319" s="219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5"/>
      <c r="X319" s="225"/>
      <c r="Y319" s="225"/>
      <c r="Z319" s="225"/>
      <c r="AA319" s="225"/>
      <c r="AB319" s="225"/>
      <c r="AC319" s="225"/>
      <c r="AD319" s="225"/>
      <c r="AE319" s="225"/>
      <c r="AF319" s="225"/>
      <c r="AG319" s="220"/>
      <c r="AH319" s="220"/>
      <c r="AI319" s="220"/>
      <c r="AJ319" s="220"/>
      <c r="AK319" s="220"/>
      <c r="AL319" s="220"/>
      <c r="AM319" s="220"/>
      <c r="AN319" s="220"/>
      <c r="AO319" s="220"/>
      <c r="AP319" s="220"/>
      <c r="AQ319" s="224"/>
      <c r="AR319" s="224"/>
      <c r="AS319" s="224"/>
      <c r="AT319" s="224"/>
      <c r="AU319" s="224"/>
      <c r="AV319" s="224"/>
      <c r="AW319" s="224"/>
      <c r="AX319" s="224"/>
      <c r="AY319" s="224"/>
      <c r="AZ319" s="284"/>
      <c r="BA319" s="284"/>
      <c r="BB319" s="284"/>
      <c r="BC319" s="284"/>
      <c r="BD319" s="284"/>
      <c r="BE319" s="284"/>
      <c r="BF319" s="284"/>
      <c r="BG319" s="284"/>
      <c r="BH319" s="284"/>
      <c r="BI319" s="284"/>
      <c r="BJ319" s="284"/>
      <c r="BK319" s="284"/>
    </row>
    <row r="320" ht="14.25" customHeight="1">
      <c r="A320" s="219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5"/>
      <c r="X320" s="225"/>
      <c r="Y320" s="225"/>
      <c r="Z320" s="225"/>
      <c r="AA320" s="225"/>
      <c r="AB320" s="225"/>
      <c r="AC320" s="225"/>
      <c r="AD320" s="225"/>
      <c r="AE320" s="225"/>
      <c r="AF320" s="225"/>
      <c r="AG320" s="220"/>
      <c r="AH320" s="220"/>
      <c r="AI320" s="220"/>
      <c r="AJ320" s="220"/>
      <c r="AK320" s="220"/>
      <c r="AL320" s="220"/>
      <c r="AM320" s="220"/>
      <c r="AN320" s="220"/>
      <c r="AO320" s="220"/>
      <c r="AP320" s="220"/>
      <c r="AQ320" s="224"/>
      <c r="AR320" s="224"/>
      <c r="AS320" s="224"/>
      <c r="AT320" s="224"/>
      <c r="AU320" s="224"/>
      <c r="AV320" s="224"/>
      <c r="AW320" s="224"/>
      <c r="AX320" s="224"/>
      <c r="AY320" s="224"/>
      <c r="AZ320" s="284"/>
      <c r="BA320" s="284"/>
      <c r="BB320" s="284"/>
      <c r="BC320" s="284"/>
      <c r="BD320" s="284"/>
      <c r="BE320" s="284"/>
      <c r="BF320" s="284"/>
      <c r="BG320" s="284"/>
      <c r="BH320" s="284"/>
      <c r="BI320" s="284"/>
      <c r="BJ320" s="284"/>
      <c r="BK320" s="284"/>
    </row>
    <row r="321" ht="14.25" customHeight="1">
      <c r="A321" s="219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5"/>
      <c r="X321" s="225"/>
      <c r="Y321" s="225"/>
      <c r="Z321" s="225"/>
      <c r="AA321" s="225"/>
      <c r="AB321" s="225"/>
      <c r="AC321" s="225"/>
      <c r="AD321" s="225"/>
      <c r="AE321" s="225"/>
      <c r="AF321" s="225"/>
      <c r="AG321" s="220"/>
      <c r="AH321" s="220"/>
      <c r="AI321" s="220"/>
      <c r="AJ321" s="220"/>
      <c r="AK321" s="220"/>
      <c r="AL321" s="220"/>
      <c r="AM321" s="220"/>
      <c r="AN321" s="220"/>
      <c r="AO321" s="220"/>
      <c r="AP321" s="220"/>
      <c r="AQ321" s="224"/>
      <c r="AR321" s="224"/>
      <c r="AS321" s="224"/>
      <c r="AT321" s="224"/>
      <c r="AU321" s="224"/>
      <c r="AV321" s="224"/>
      <c r="AW321" s="224"/>
      <c r="AX321" s="224"/>
      <c r="AY321" s="224"/>
      <c r="AZ321" s="284"/>
      <c r="BA321" s="284"/>
      <c r="BB321" s="284"/>
      <c r="BC321" s="284"/>
      <c r="BD321" s="284"/>
      <c r="BE321" s="284"/>
      <c r="BF321" s="284"/>
      <c r="BG321" s="284"/>
      <c r="BH321" s="284"/>
      <c r="BI321" s="284"/>
      <c r="BJ321" s="284"/>
      <c r="BK321" s="284"/>
    </row>
    <row r="322" ht="14.25" customHeight="1">
      <c r="A322" s="219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5"/>
      <c r="X322" s="225"/>
      <c r="Y322" s="225"/>
      <c r="Z322" s="225"/>
      <c r="AA322" s="225"/>
      <c r="AB322" s="225"/>
      <c r="AC322" s="225"/>
      <c r="AD322" s="225"/>
      <c r="AE322" s="225"/>
      <c r="AF322" s="225"/>
      <c r="AG322" s="220"/>
      <c r="AH322" s="220"/>
      <c r="AI322" s="220"/>
      <c r="AJ322" s="220"/>
      <c r="AK322" s="220"/>
      <c r="AL322" s="220"/>
      <c r="AM322" s="220"/>
      <c r="AN322" s="220"/>
      <c r="AO322" s="220"/>
      <c r="AP322" s="220"/>
      <c r="AQ322" s="224"/>
      <c r="AR322" s="224"/>
      <c r="AS322" s="224"/>
      <c r="AT322" s="224"/>
      <c r="AU322" s="224"/>
      <c r="AV322" s="224"/>
      <c r="AW322" s="224"/>
      <c r="AX322" s="224"/>
      <c r="AY322" s="224"/>
      <c r="AZ322" s="284"/>
      <c r="BA322" s="284"/>
      <c r="BB322" s="284"/>
      <c r="BC322" s="284"/>
      <c r="BD322" s="284"/>
      <c r="BE322" s="284"/>
      <c r="BF322" s="284"/>
      <c r="BG322" s="284"/>
      <c r="BH322" s="284"/>
      <c r="BI322" s="284"/>
      <c r="BJ322" s="284"/>
      <c r="BK322" s="284"/>
    </row>
    <row r="323" ht="14.25" customHeight="1">
      <c r="A323" s="219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5"/>
      <c r="X323" s="225"/>
      <c r="Y323" s="225"/>
      <c r="Z323" s="225"/>
      <c r="AA323" s="225"/>
      <c r="AB323" s="225"/>
      <c r="AC323" s="225"/>
      <c r="AD323" s="225"/>
      <c r="AE323" s="225"/>
      <c r="AF323" s="225"/>
      <c r="AG323" s="220"/>
      <c r="AH323" s="220"/>
      <c r="AI323" s="220"/>
      <c r="AJ323" s="220"/>
      <c r="AK323" s="220"/>
      <c r="AL323" s="220"/>
      <c r="AM323" s="220"/>
      <c r="AN323" s="220"/>
      <c r="AO323" s="220"/>
      <c r="AP323" s="220"/>
      <c r="AQ323" s="224"/>
      <c r="AR323" s="224"/>
      <c r="AS323" s="224"/>
      <c r="AT323" s="224"/>
      <c r="AU323" s="224"/>
      <c r="AV323" s="224"/>
      <c r="AW323" s="224"/>
      <c r="AX323" s="224"/>
      <c r="AY323" s="224"/>
      <c r="AZ323" s="284"/>
      <c r="BA323" s="284"/>
      <c r="BB323" s="284"/>
      <c r="BC323" s="284"/>
      <c r="BD323" s="284"/>
      <c r="BE323" s="284"/>
      <c r="BF323" s="284"/>
      <c r="BG323" s="284"/>
      <c r="BH323" s="284"/>
      <c r="BI323" s="284"/>
      <c r="BJ323" s="284"/>
      <c r="BK323" s="284"/>
    </row>
    <row r="324" ht="14.25" customHeight="1">
      <c r="A324" s="219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5"/>
      <c r="X324" s="225"/>
      <c r="Y324" s="225"/>
      <c r="Z324" s="225"/>
      <c r="AA324" s="225"/>
      <c r="AB324" s="225"/>
      <c r="AC324" s="225"/>
      <c r="AD324" s="225"/>
      <c r="AE324" s="225"/>
      <c r="AF324" s="225"/>
      <c r="AG324" s="220"/>
      <c r="AH324" s="220"/>
      <c r="AI324" s="220"/>
      <c r="AJ324" s="220"/>
      <c r="AK324" s="220"/>
      <c r="AL324" s="220"/>
      <c r="AM324" s="220"/>
      <c r="AN324" s="220"/>
      <c r="AO324" s="220"/>
      <c r="AP324" s="220"/>
      <c r="AQ324" s="224"/>
      <c r="AR324" s="224"/>
      <c r="AS324" s="224"/>
      <c r="AT324" s="224"/>
      <c r="AU324" s="224"/>
      <c r="AV324" s="224"/>
      <c r="AW324" s="224"/>
      <c r="AX324" s="224"/>
      <c r="AY324" s="224"/>
      <c r="AZ324" s="284"/>
      <c r="BA324" s="284"/>
      <c r="BB324" s="284"/>
      <c r="BC324" s="284"/>
      <c r="BD324" s="284"/>
      <c r="BE324" s="284"/>
      <c r="BF324" s="284"/>
      <c r="BG324" s="284"/>
      <c r="BH324" s="284"/>
      <c r="BI324" s="284"/>
      <c r="BJ324" s="284"/>
      <c r="BK324" s="284"/>
    </row>
    <row r="325" ht="14.25" customHeight="1">
      <c r="A325" s="219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5"/>
      <c r="X325" s="225"/>
      <c r="Y325" s="225"/>
      <c r="Z325" s="225"/>
      <c r="AA325" s="225"/>
      <c r="AB325" s="225"/>
      <c r="AC325" s="225"/>
      <c r="AD325" s="225"/>
      <c r="AE325" s="225"/>
      <c r="AF325" s="225"/>
      <c r="AG325" s="220"/>
      <c r="AH325" s="220"/>
      <c r="AI325" s="220"/>
      <c r="AJ325" s="220"/>
      <c r="AK325" s="220"/>
      <c r="AL325" s="220"/>
      <c r="AM325" s="220"/>
      <c r="AN325" s="220"/>
      <c r="AO325" s="220"/>
      <c r="AP325" s="220"/>
      <c r="AQ325" s="224"/>
      <c r="AR325" s="224"/>
      <c r="AS325" s="224"/>
      <c r="AT325" s="224"/>
      <c r="AU325" s="224"/>
      <c r="AV325" s="224"/>
      <c r="AW325" s="224"/>
      <c r="AX325" s="224"/>
      <c r="AY325" s="224"/>
      <c r="AZ325" s="284"/>
      <c r="BA325" s="284"/>
      <c r="BB325" s="284"/>
      <c r="BC325" s="284"/>
      <c r="BD325" s="284"/>
      <c r="BE325" s="284"/>
      <c r="BF325" s="284"/>
      <c r="BG325" s="284"/>
      <c r="BH325" s="284"/>
      <c r="BI325" s="284"/>
      <c r="BJ325" s="284"/>
      <c r="BK325" s="284"/>
    </row>
    <row r="326" ht="14.25" customHeight="1">
      <c r="A326" s="219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5"/>
      <c r="X326" s="225"/>
      <c r="Y326" s="225"/>
      <c r="Z326" s="225"/>
      <c r="AA326" s="225"/>
      <c r="AB326" s="225"/>
      <c r="AC326" s="225"/>
      <c r="AD326" s="225"/>
      <c r="AE326" s="225"/>
      <c r="AF326" s="225"/>
      <c r="AG326" s="220"/>
      <c r="AH326" s="220"/>
      <c r="AI326" s="220"/>
      <c r="AJ326" s="220"/>
      <c r="AK326" s="220"/>
      <c r="AL326" s="220"/>
      <c r="AM326" s="220"/>
      <c r="AN326" s="220"/>
      <c r="AO326" s="220"/>
      <c r="AP326" s="220"/>
      <c r="AQ326" s="224"/>
      <c r="AR326" s="224"/>
      <c r="AS326" s="224"/>
      <c r="AT326" s="224"/>
      <c r="AU326" s="224"/>
      <c r="AV326" s="224"/>
      <c r="AW326" s="224"/>
      <c r="AX326" s="224"/>
      <c r="AY326" s="224"/>
      <c r="AZ326" s="284"/>
      <c r="BA326" s="284"/>
      <c r="BB326" s="284"/>
      <c r="BC326" s="284"/>
      <c r="BD326" s="284"/>
      <c r="BE326" s="284"/>
      <c r="BF326" s="284"/>
      <c r="BG326" s="284"/>
      <c r="BH326" s="284"/>
      <c r="BI326" s="284"/>
      <c r="BJ326" s="284"/>
      <c r="BK326" s="284"/>
    </row>
    <row r="327" ht="14.25" customHeight="1">
      <c r="A327" s="219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5"/>
      <c r="X327" s="225"/>
      <c r="Y327" s="225"/>
      <c r="Z327" s="225"/>
      <c r="AA327" s="225"/>
      <c r="AB327" s="225"/>
      <c r="AC327" s="225"/>
      <c r="AD327" s="225"/>
      <c r="AE327" s="225"/>
      <c r="AF327" s="225"/>
      <c r="AG327" s="220"/>
      <c r="AH327" s="220"/>
      <c r="AI327" s="220"/>
      <c r="AJ327" s="220"/>
      <c r="AK327" s="220"/>
      <c r="AL327" s="220"/>
      <c r="AM327" s="220"/>
      <c r="AN327" s="220"/>
      <c r="AO327" s="220"/>
      <c r="AP327" s="220"/>
      <c r="AQ327" s="224"/>
      <c r="AR327" s="224"/>
      <c r="AS327" s="224"/>
      <c r="AT327" s="224"/>
      <c r="AU327" s="224"/>
      <c r="AV327" s="224"/>
      <c r="AW327" s="224"/>
      <c r="AX327" s="224"/>
      <c r="AY327" s="224"/>
      <c r="AZ327" s="284"/>
      <c r="BA327" s="284"/>
      <c r="BB327" s="284"/>
      <c r="BC327" s="284"/>
      <c r="BD327" s="284"/>
      <c r="BE327" s="284"/>
      <c r="BF327" s="284"/>
      <c r="BG327" s="284"/>
      <c r="BH327" s="284"/>
      <c r="BI327" s="284"/>
      <c r="BJ327" s="284"/>
      <c r="BK327" s="284"/>
    </row>
    <row r="328" ht="14.25" customHeight="1">
      <c r="A328" s="219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5"/>
      <c r="X328" s="225"/>
      <c r="Y328" s="225"/>
      <c r="Z328" s="225"/>
      <c r="AA328" s="225"/>
      <c r="AB328" s="225"/>
      <c r="AC328" s="225"/>
      <c r="AD328" s="225"/>
      <c r="AE328" s="225"/>
      <c r="AF328" s="225"/>
      <c r="AG328" s="220"/>
      <c r="AH328" s="220"/>
      <c r="AI328" s="220"/>
      <c r="AJ328" s="220"/>
      <c r="AK328" s="220"/>
      <c r="AL328" s="220"/>
      <c r="AM328" s="220"/>
      <c r="AN328" s="220"/>
      <c r="AO328" s="220"/>
      <c r="AP328" s="220"/>
      <c r="AQ328" s="224"/>
      <c r="AR328" s="224"/>
      <c r="AS328" s="224"/>
      <c r="AT328" s="224"/>
      <c r="AU328" s="224"/>
      <c r="AV328" s="224"/>
      <c r="AW328" s="224"/>
      <c r="AX328" s="224"/>
      <c r="AY328" s="224"/>
      <c r="AZ328" s="284"/>
      <c r="BA328" s="284"/>
      <c r="BB328" s="284"/>
      <c r="BC328" s="284"/>
      <c r="BD328" s="284"/>
      <c r="BE328" s="284"/>
      <c r="BF328" s="284"/>
      <c r="BG328" s="284"/>
      <c r="BH328" s="284"/>
      <c r="BI328" s="284"/>
      <c r="BJ328" s="284"/>
      <c r="BK328" s="284"/>
    </row>
    <row r="329" ht="14.25" customHeight="1">
      <c r="A329" s="219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5"/>
      <c r="X329" s="225"/>
      <c r="Y329" s="225"/>
      <c r="Z329" s="225"/>
      <c r="AA329" s="225"/>
      <c r="AB329" s="225"/>
      <c r="AC329" s="225"/>
      <c r="AD329" s="225"/>
      <c r="AE329" s="225"/>
      <c r="AF329" s="225"/>
      <c r="AG329" s="220"/>
      <c r="AH329" s="220"/>
      <c r="AI329" s="220"/>
      <c r="AJ329" s="220"/>
      <c r="AK329" s="220"/>
      <c r="AL329" s="220"/>
      <c r="AM329" s="220"/>
      <c r="AN329" s="220"/>
      <c r="AO329" s="220"/>
      <c r="AP329" s="220"/>
      <c r="AQ329" s="224"/>
      <c r="AR329" s="224"/>
      <c r="AS329" s="224"/>
      <c r="AT329" s="224"/>
      <c r="AU329" s="224"/>
      <c r="AV329" s="224"/>
      <c r="AW329" s="224"/>
      <c r="AX329" s="224"/>
      <c r="AY329" s="224"/>
      <c r="AZ329" s="284"/>
      <c r="BA329" s="284"/>
      <c r="BB329" s="284"/>
      <c r="BC329" s="284"/>
      <c r="BD329" s="284"/>
      <c r="BE329" s="284"/>
      <c r="BF329" s="284"/>
      <c r="BG329" s="284"/>
      <c r="BH329" s="284"/>
      <c r="BI329" s="284"/>
      <c r="BJ329" s="284"/>
      <c r="BK329" s="284"/>
    </row>
    <row r="330" ht="14.25" customHeight="1">
      <c r="A330" s="219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5"/>
      <c r="X330" s="225"/>
      <c r="Y330" s="225"/>
      <c r="Z330" s="225"/>
      <c r="AA330" s="225"/>
      <c r="AB330" s="225"/>
      <c r="AC330" s="225"/>
      <c r="AD330" s="225"/>
      <c r="AE330" s="225"/>
      <c r="AF330" s="225"/>
      <c r="AG330" s="220"/>
      <c r="AH330" s="220"/>
      <c r="AI330" s="220"/>
      <c r="AJ330" s="220"/>
      <c r="AK330" s="220"/>
      <c r="AL330" s="220"/>
      <c r="AM330" s="220"/>
      <c r="AN330" s="220"/>
      <c r="AO330" s="220"/>
      <c r="AP330" s="220"/>
      <c r="AQ330" s="224"/>
      <c r="AR330" s="224"/>
      <c r="AS330" s="224"/>
      <c r="AT330" s="224"/>
      <c r="AU330" s="224"/>
      <c r="AV330" s="224"/>
      <c r="AW330" s="224"/>
      <c r="AX330" s="224"/>
      <c r="AY330" s="224"/>
      <c r="AZ330" s="284"/>
      <c r="BA330" s="284"/>
      <c r="BB330" s="284"/>
      <c r="BC330" s="284"/>
      <c r="BD330" s="284"/>
      <c r="BE330" s="284"/>
      <c r="BF330" s="284"/>
      <c r="BG330" s="284"/>
      <c r="BH330" s="284"/>
      <c r="BI330" s="284"/>
      <c r="BJ330" s="284"/>
      <c r="BK330" s="284"/>
    </row>
    <row r="331" ht="14.25" customHeight="1">
      <c r="A331" s="219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5"/>
      <c r="X331" s="225"/>
      <c r="Y331" s="225"/>
      <c r="Z331" s="225"/>
      <c r="AA331" s="225"/>
      <c r="AB331" s="225"/>
      <c r="AC331" s="225"/>
      <c r="AD331" s="225"/>
      <c r="AE331" s="225"/>
      <c r="AF331" s="225"/>
      <c r="AG331" s="220"/>
      <c r="AH331" s="220"/>
      <c r="AI331" s="220"/>
      <c r="AJ331" s="220"/>
      <c r="AK331" s="220"/>
      <c r="AL331" s="220"/>
      <c r="AM331" s="220"/>
      <c r="AN331" s="220"/>
      <c r="AO331" s="220"/>
      <c r="AP331" s="220"/>
      <c r="AQ331" s="224"/>
      <c r="AR331" s="224"/>
      <c r="AS331" s="224"/>
      <c r="AT331" s="224"/>
      <c r="AU331" s="224"/>
      <c r="AV331" s="224"/>
      <c r="AW331" s="224"/>
      <c r="AX331" s="224"/>
      <c r="AY331" s="224"/>
      <c r="AZ331" s="284"/>
      <c r="BA331" s="284"/>
      <c r="BB331" s="284"/>
      <c r="BC331" s="284"/>
      <c r="BD331" s="284"/>
      <c r="BE331" s="284"/>
      <c r="BF331" s="284"/>
      <c r="BG331" s="284"/>
      <c r="BH331" s="284"/>
      <c r="BI331" s="284"/>
      <c r="BJ331" s="284"/>
      <c r="BK331" s="284"/>
    </row>
    <row r="332" ht="14.25" customHeight="1">
      <c r="A332" s="219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5"/>
      <c r="X332" s="225"/>
      <c r="Y332" s="225"/>
      <c r="Z332" s="225"/>
      <c r="AA332" s="225"/>
      <c r="AB332" s="225"/>
      <c r="AC332" s="225"/>
      <c r="AD332" s="225"/>
      <c r="AE332" s="225"/>
      <c r="AF332" s="225"/>
      <c r="AG332" s="220"/>
      <c r="AH332" s="220"/>
      <c r="AI332" s="220"/>
      <c r="AJ332" s="220"/>
      <c r="AK332" s="220"/>
      <c r="AL332" s="220"/>
      <c r="AM332" s="220"/>
      <c r="AN332" s="220"/>
      <c r="AO332" s="220"/>
      <c r="AP332" s="220"/>
      <c r="AQ332" s="224"/>
      <c r="AR332" s="224"/>
      <c r="AS332" s="224"/>
      <c r="AT332" s="224"/>
      <c r="AU332" s="224"/>
      <c r="AV332" s="224"/>
      <c r="AW332" s="224"/>
      <c r="AX332" s="224"/>
      <c r="AY332" s="224"/>
      <c r="AZ332" s="284"/>
      <c r="BA332" s="284"/>
      <c r="BB332" s="284"/>
      <c r="BC332" s="284"/>
      <c r="BD332" s="284"/>
      <c r="BE332" s="284"/>
      <c r="BF332" s="284"/>
      <c r="BG332" s="284"/>
      <c r="BH332" s="284"/>
      <c r="BI332" s="284"/>
      <c r="BJ332" s="284"/>
      <c r="BK332" s="284"/>
    </row>
    <row r="333" ht="14.25" customHeight="1">
      <c r="A333" s="219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5"/>
      <c r="X333" s="225"/>
      <c r="Y333" s="225"/>
      <c r="Z333" s="225"/>
      <c r="AA333" s="225"/>
      <c r="AB333" s="225"/>
      <c r="AC333" s="225"/>
      <c r="AD333" s="225"/>
      <c r="AE333" s="225"/>
      <c r="AF333" s="225"/>
      <c r="AG333" s="220"/>
      <c r="AH333" s="220"/>
      <c r="AI333" s="220"/>
      <c r="AJ333" s="220"/>
      <c r="AK333" s="220"/>
      <c r="AL333" s="220"/>
      <c r="AM333" s="220"/>
      <c r="AN333" s="220"/>
      <c r="AO333" s="220"/>
      <c r="AP333" s="220"/>
      <c r="AQ333" s="224"/>
      <c r="AR333" s="224"/>
      <c r="AS333" s="224"/>
      <c r="AT333" s="224"/>
      <c r="AU333" s="224"/>
      <c r="AV333" s="224"/>
      <c r="AW333" s="224"/>
      <c r="AX333" s="224"/>
      <c r="AY333" s="224"/>
      <c r="AZ333" s="284"/>
      <c r="BA333" s="284"/>
      <c r="BB333" s="284"/>
      <c r="BC333" s="284"/>
      <c r="BD333" s="284"/>
      <c r="BE333" s="284"/>
      <c r="BF333" s="284"/>
      <c r="BG333" s="284"/>
      <c r="BH333" s="284"/>
      <c r="BI333" s="284"/>
      <c r="BJ333" s="284"/>
      <c r="BK333" s="284"/>
    </row>
    <row r="334" ht="14.25" customHeight="1">
      <c r="A334" s="219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5"/>
      <c r="X334" s="225"/>
      <c r="Y334" s="225"/>
      <c r="Z334" s="225"/>
      <c r="AA334" s="225"/>
      <c r="AB334" s="225"/>
      <c r="AC334" s="225"/>
      <c r="AD334" s="225"/>
      <c r="AE334" s="225"/>
      <c r="AF334" s="225"/>
      <c r="AG334" s="220"/>
      <c r="AH334" s="220"/>
      <c r="AI334" s="220"/>
      <c r="AJ334" s="220"/>
      <c r="AK334" s="220"/>
      <c r="AL334" s="220"/>
      <c r="AM334" s="220"/>
      <c r="AN334" s="220"/>
      <c r="AO334" s="220"/>
      <c r="AP334" s="220"/>
      <c r="AQ334" s="224"/>
      <c r="AR334" s="224"/>
      <c r="AS334" s="224"/>
      <c r="AT334" s="224"/>
      <c r="AU334" s="224"/>
      <c r="AV334" s="224"/>
      <c r="AW334" s="224"/>
      <c r="AX334" s="224"/>
      <c r="AY334" s="224"/>
      <c r="AZ334" s="284"/>
      <c r="BA334" s="284"/>
      <c r="BB334" s="284"/>
      <c r="BC334" s="284"/>
      <c r="BD334" s="284"/>
      <c r="BE334" s="284"/>
      <c r="BF334" s="284"/>
      <c r="BG334" s="284"/>
      <c r="BH334" s="284"/>
      <c r="BI334" s="284"/>
      <c r="BJ334" s="284"/>
      <c r="BK334" s="284"/>
    </row>
    <row r="335" ht="14.25" customHeight="1">
      <c r="A335" s="219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5"/>
      <c r="X335" s="225"/>
      <c r="Y335" s="225"/>
      <c r="Z335" s="225"/>
      <c r="AA335" s="225"/>
      <c r="AB335" s="225"/>
      <c r="AC335" s="225"/>
      <c r="AD335" s="225"/>
      <c r="AE335" s="225"/>
      <c r="AF335" s="225"/>
      <c r="AG335" s="220"/>
      <c r="AH335" s="220"/>
      <c r="AI335" s="220"/>
      <c r="AJ335" s="220"/>
      <c r="AK335" s="220"/>
      <c r="AL335" s="220"/>
      <c r="AM335" s="220"/>
      <c r="AN335" s="220"/>
      <c r="AO335" s="220"/>
      <c r="AP335" s="220"/>
      <c r="AQ335" s="224"/>
      <c r="AR335" s="224"/>
      <c r="AS335" s="224"/>
      <c r="AT335" s="224"/>
      <c r="AU335" s="224"/>
      <c r="AV335" s="224"/>
      <c r="AW335" s="224"/>
      <c r="AX335" s="224"/>
      <c r="AY335" s="224"/>
      <c r="AZ335" s="284"/>
      <c r="BA335" s="284"/>
      <c r="BB335" s="284"/>
      <c r="BC335" s="284"/>
      <c r="BD335" s="284"/>
      <c r="BE335" s="284"/>
      <c r="BF335" s="284"/>
      <c r="BG335" s="284"/>
      <c r="BH335" s="284"/>
      <c r="BI335" s="284"/>
      <c r="BJ335" s="284"/>
      <c r="BK335" s="284"/>
    </row>
    <row r="336" ht="14.25" customHeight="1">
      <c r="A336" s="219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5"/>
      <c r="X336" s="225"/>
      <c r="Y336" s="225"/>
      <c r="Z336" s="225"/>
      <c r="AA336" s="225"/>
      <c r="AB336" s="225"/>
      <c r="AC336" s="225"/>
      <c r="AD336" s="225"/>
      <c r="AE336" s="225"/>
      <c r="AF336" s="225"/>
      <c r="AG336" s="220"/>
      <c r="AH336" s="220"/>
      <c r="AI336" s="220"/>
      <c r="AJ336" s="220"/>
      <c r="AK336" s="220"/>
      <c r="AL336" s="220"/>
      <c r="AM336" s="220"/>
      <c r="AN336" s="220"/>
      <c r="AO336" s="220"/>
      <c r="AP336" s="220"/>
      <c r="AQ336" s="224"/>
      <c r="AR336" s="224"/>
      <c r="AS336" s="224"/>
      <c r="AT336" s="224"/>
      <c r="AU336" s="224"/>
      <c r="AV336" s="224"/>
      <c r="AW336" s="224"/>
      <c r="AX336" s="224"/>
      <c r="AY336" s="224"/>
      <c r="AZ336" s="284"/>
      <c r="BA336" s="284"/>
      <c r="BB336" s="284"/>
      <c r="BC336" s="284"/>
      <c r="BD336" s="284"/>
      <c r="BE336" s="284"/>
      <c r="BF336" s="284"/>
      <c r="BG336" s="284"/>
      <c r="BH336" s="284"/>
      <c r="BI336" s="284"/>
      <c r="BJ336" s="284"/>
      <c r="BK336" s="284"/>
    </row>
    <row r="337" ht="14.25" customHeight="1">
      <c r="A337" s="219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5"/>
      <c r="X337" s="225"/>
      <c r="Y337" s="225"/>
      <c r="Z337" s="225"/>
      <c r="AA337" s="225"/>
      <c r="AB337" s="225"/>
      <c r="AC337" s="225"/>
      <c r="AD337" s="225"/>
      <c r="AE337" s="225"/>
      <c r="AF337" s="225"/>
      <c r="AG337" s="220"/>
      <c r="AH337" s="220"/>
      <c r="AI337" s="220"/>
      <c r="AJ337" s="220"/>
      <c r="AK337" s="220"/>
      <c r="AL337" s="220"/>
      <c r="AM337" s="220"/>
      <c r="AN337" s="220"/>
      <c r="AO337" s="220"/>
      <c r="AP337" s="220"/>
      <c r="AQ337" s="224"/>
      <c r="AR337" s="224"/>
      <c r="AS337" s="224"/>
      <c r="AT337" s="224"/>
      <c r="AU337" s="224"/>
      <c r="AV337" s="224"/>
      <c r="AW337" s="224"/>
      <c r="AX337" s="224"/>
      <c r="AY337" s="224"/>
      <c r="AZ337" s="284"/>
      <c r="BA337" s="284"/>
      <c r="BB337" s="284"/>
      <c r="BC337" s="284"/>
      <c r="BD337" s="284"/>
      <c r="BE337" s="284"/>
      <c r="BF337" s="284"/>
      <c r="BG337" s="284"/>
      <c r="BH337" s="284"/>
      <c r="BI337" s="284"/>
      <c r="BJ337" s="284"/>
      <c r="BK337" s="284"/>
    </row>
    <row r="338" ht="14.25" customHeight="1">
      <c r="A338" s="219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5"/>
      <c r="X338" s="225"/>
      <c r="Y338" s="225"/>
      <c r="Z338" s="225"/>
      <c r="AA338" s="225"/>
      <c r="AB338" s="225"/>
      <c r="AC338" s="225"/>
      <c r="AD338" s="225"/>
      <c r="AE338" s="225"/>
      <c r="AF338" s="225"/>
      <c r="AG338" s="220"/>
      <c r="AH338" s="220"/>
      <c r="AI338" s="220"/>
      <c r="AJ338" s="220"/>
      <c r="AK338" s="220"/>
      <c r="AL338" s="220"/>
      <c r="AM338" s="220"/>
      <c r="AN338" s="220"/>
      <c r="AO338" s="220"/>
      <c r="AP338" s="220"/>
      <c r="AQ338" s="224"/>
      <c r="AR338" s="224"/>
      <c r="AS338" s="224"/>
      <c r="AT338" s="224"/>
      <c r="AU338" s="224"/>
      <c r="AV338" s="224"/>
      <c r="AW338" s="224"/>
      <c r="AX338" s="224"/>
      <c r="AY338" s="224"/>
      <c r="AZ338" s="284"/>
      <c r="BA338" s="284"/>
      <c r="BB338" s="284"/>
      <c r="BC338" s="284"/>
      <c r="BD338" s="284"/>
      <c r="BE338" s="284"/>
      <c r="BF338" s="284"/>
      <c r="BG338" s="284"/>
      <c r="BH338" s="284"/>
      <c r="BI338" s="284"/>
      <c r="BJ338" s="284"/>
      <c r="BK338" s="284"/>
    </row>
    <row r="339" ht="14.25" customHeight="1">
      <c r="A339" s="219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5"/>
      <c r="X339" s="225"/>
      <c r="Y339" s="225"/>
      <c r="Z339" s="225"/>
      <c r="AA339" s="225"/>
      <c r="AB339" s="225"/>
      <c r="AC339" s="225"/>
      <c r="AD339" s="225"/>
      <c r="AE339" s="225"/>
      <c r="AF339" s="225"/>
      <c r="AG339" s="220"/>
      <c r="AH339" s="220"/>
      <c r="AI339" s="220"/>
      <c r="AJ339" s="220"/>
      <c r="AK339" s="220"/>
      <c r="AL339" s="220"/>
      <c r="AM339" s="220"/>
      <c r="AN339" s="220"/>
      <c r="AO339" s="220"/>
      <c r="AP339" s="220"/>
      <c r="AQ339" s="224"/>
      <c r="AR339" s="224"/>
      <c r="AS339" s="224"/>
      <c r="AT339" s="224"/>
      <c r="AU339" s="224"/>
      <c r="AV339" s="224"/>
      <c r="AW339" s="224"/>
      <c r="AX339" s="224"/>
      <c r="AY339" s="224"/>
      <c r="AZ339" s="284"/>
      <c r="BA339" s="284"/>
      <c r="BB339" s="284"/>
      <c r="BC339" s="284"/>
      <c r="BD339" s="284"/>
      <c r="BE339" s="284"/>
      <c r="BF339" s="284"/>
      <c r="BG339" s="284"/>
      <c r="BH339" s="284"/>
      <c r="BI339" s="284"/>
      <c r="BJ339" s="284"/>
      <c r="BK339" s="284"/>
    </row>
    <row r="340" ht="14.25" customHeight="1">
      <c r="A340" s="219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5"/>
      <c r="X340" s="225"/>
      <c r="Y340" s="225"/>
      <c r="Z340" s="225"/>
      <c r="AA340" s="225"/>
      <c r="AB340" s="225"/>
      <c r="AC340" s="225"/>
      <c r="AD340" s="225"/>
      <c r="AE340" s="225"/>
      <c r="AF340" s="225"/>
      <c r="AG340" s="220"/>
      <c r="AH340" s="220"/>
      <c r="AI340" s="220"/>
      <c r="AJ340" s="220"/>
      <c r="AK340" s="220"/>
      <c r="AL340" s="220"/>
      <c r="AM340" s="220"/>
      <c r="AN340" s="220"/>
      <c r="AO340" s="220"/>
      <c r="AP340" s="220"/>
      <c r="AQ340" s="224"/>
      <c r="AR340" s="224"/>
      <c r="AS340" s="224"/>
      <c r="AT340" s="224"/>
      <c r="AU340" s="224"/>
      <c r="AV340" s="224"/>
      <c r="AW340" s="224"/>
      <c r="AX340" s="224"/>
      <c r="AY340" s="224"/>
      <c r="AZ340" s="284"/>
      <c r="BA340" s="284"/>
      <c r="BB340" s="284"/>
      <c r="BC340" s="284"/>
      <c r="BD340" s="284"/>
      <c r="BE340" s="284"/>
      <c r="BF340" s="284"/>
      <c r="BG340" s="284"/>
      <c r="BH340" s="284"/>
      <c r="BI340" s="284"/>
      <c r="BJ340" s="284"/>
      <c r="BK340" s="284"/>
    </row>
    <row r="341" ht="14.25" customHeight="1">
      <c r="A341" s="219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5"/>
      <c r="X341" s="225"/>
      <c r="Y341" s="225"/>
      <c r="Z341" s="225"/>
      <c r="AA341" s="225"/>
      <c r="AB341" s="225"/>
      <c r="AC341" s="225"/>
      <c r="AD341" s="225"/>
      <c r="AE341" s="225"/>
      <c r="AF341" s="225"/>
      <c r="AG341" s="220"/>
      <c r="AH341" s="220"/>
      <c r="AI341" s="220"/>
      <c r="AJ341" s="220"/>
      <c r="AK341" s="220"/>
      <c r="AL341" s="220"/>
      <c r="AM341" s="220"/>
      <c r="AN341" s="220"/>
      <c r="AO341" s="220"/>
      <c r="AP341" s="220"/>
      <c r="AQ341" s="224"/>
      <c r="AR341" s="224"/>
      <c r="AS341" s="224"/>
      <c r="AT341" s="224"/>
      <c r="AU341" s="224"/>
      <c r="AV341" s="224"/>
      <c r="AW341" s="224"/>
      <c r="AX341" s="224"/>
      <c r="AY341" s="224"/>
      <c r="AZ341" s="284"/>
      <c r="BA341" s="284"/>
      <c r="BB341" s="284"/>
      <c r="BC341" s="284"/>
      <c r="BD341" s="284"/>
      <c r="BE341" s="284"/>
      <c r="BF341" s="284"/>
      <c r="BG341" s="284"/>
      <c r="BH341" s="284"/>
      <c r="BI341" s="284"/>
      <c r="BJ341" s="284"/>
      <c r="BK341" s="284"/>
    </row>
    <row r="342" ht="14.25" customHeight="1">
      <c r="A342" s="219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5"/>
      <c r="X342" s="225"/>
      <c r="Y342" s="225"/>
      <c r="Z342" s="225"/>
      <c r="AA342" s="225"/>
      <c r="AB342" s="225"/>
      <c r="AC342" s="225"/>
      <c r="AD342" s="225"/>
      <c r="AE342" s="225"/>
      <c r="AF342" s="225"/>
      <c r="AG342" s="220"/>
      <c r="AH342" s="220"/>
      <c r="AI342" s="220"/>
      <c r="AJ342" s="220"/>
      <c r="AK342" s="220"/>
      <c r="AL342" s="220"/>
      <c r="AM342" s="220"/>
      <c r="AN342" s="220"/>
      <c r="AO342" s="220"/>
      <c r="AP342" s="220"/>
      <c r="AQ342" s="224"/>
      <c r="AR342" s="224"/>
      <c r="AS342" s="224"/>
      <c r="AT342" s="224"/>
      <c r="AU342" s="224"/>
      <c r="AV342" s="224"/>
      <c r="AW342" s="224"/>
      <c r="AX342" s="224"/>
      <c r="AY342" s="224"/>
      <c r="AZ342" s="284"/>
      <c r="BA342" s="284"/>
      <c r="BB342" s="284"/>
      <c r="BC342" s="284"/>
      <c r="BD342" s="284"/>
      <c r="BE342" s="284"/>
      <c r="BF342" s="284"/>
      <c r="BG342" s="284"/>
      <c r="BH342" s="284"/>
      <c r="BI342" s="284"/>
      <c r="BJ342" s="284"/>
      <c r="BK342" s="284"/>
    </row>
    <row r="343" ht="14.25" customHeight="1">
      <c r="A343" s="219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5"/>
      <c r="X343" s="225"/>
      <c r="Y343" s="225"/>
      <c r="Z343" s="225"/>
      <c r="AA343" s="225"/>
      <c r="AB343" s="225"/>
      <c r="AC343" s="225"/>
      <c r="AD343" s="225"/>
      <c r="AE343" s="225"/>
      <c r="AF343" s="225"/>
      <c r="AG343" s="220"/>
      <c r="AH343" s="220"/>
      <c r="AI343" s="220"/>
      <c r="AJ343" s="220"/>
      <c r="AK343" s="220"/>
      <c r="AL343" s="220"/>
      <c r="AM343" s="220"/>
      <c r="AN343" s="220"/>
      <c r="AO343" s="220"/>
      <c r="AP343" s="220"/>
      <c r="AQ343" s="224"/>
      <c r="AR343" s="224"/>
      <c r="AS343" s="224"/>
      <c r="AT343" s="224"/>
      <c r="AU343" s="224"/>
      <c r="AV343" s="224"/>
      <c r="AW343" s="224"/>
      <c r="AX343" s="224"/>
      <c r="AY343" s="224"/>
      <c r="AZ343" s="284"/>
      <c r="BA343" s="284"/>
      <c r="BB343" s="284"/>
      <c r="BC343" s="284"/>
      <c r="BD343" s="284"/>
      <c r="BE343" s="284"/>
      <c r="BF343" s="284"/>
      <c r="BG343" s="284"/>
      <c r="BH343" s="284"/>
      <c r="BI343" s="284"/>
      <c r="BJ343" s="284"/>
      <c r="BK343" s="284"/>
    </row>
    <row r="344" ht="14.25" customHeight="1">
      <c r="A344" s="219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5"/>
      <c r="X344" s="225"/>
      <c r="Y344" s="225"/>
      <c r="Z344" s="225"/>
      <c r="AA344" s="225"/>
      <c r="AB344" s="225"/>
      <c r="AC344" s="225"/>
      <c r="AD344" s="225"/>
      <c r="AE344" s="225"/>
      <c r="AF344" s="225"/>
      <c r="AG344" s="220"/>
      <c r="AH344" s="220"/>
      <c r="AI344" s="220"/>
      <c r="AJ344" s="220"/>
      <c r="AK344" s="220"/>
      <c r="AL344" s="220"/>
      <c r="AM344" s="220"/>
      <c r="AN344" s="220"/>
      <c r="AO344" s="220"/>
      <c r="AP344" s="220"/>
      <c r="AQ344" s="224"/>
      <c r="AR344" s="224"/>
      <c r="AS344" s="224"/>
      <c r="AT344" s="224"/>
      <c r="AU344" s="224"/>
      <c r="AV344" s="224"/>
      <c r="AW344" s="224"/>
      <c r="AX344" s="224"/>
      <c r="AY344" s="224"/>
      <c r="AZ344" s="284"/>
      <c r="BA344" s="284"/>
      <c r="BB344" s="284"/>
      <c r="BC344" s="284"/>
      <c r="BD344" s="284"/>
      <c r="BE344" s="284"/>
      <c r="BF344" s="284"/>
      <c r="BG344" s="284"/>
      <c r="BH344" s="284"/>
      <c r="BI344" s="284"/>
      <c r="BJ344" s="284"/>
      <c r="BK344" s="284"/>
    </row>
    <row r="345" ht="14.25" customHeight="1">
      <c r="A345" s="219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5"/>
      <c r="X345" s="225"/>
      <c r="Y345" s="225"/>
      <c r="Z345" s="225"/>
      <c r="AA345" s="225"/>
      <c r="AB345" s="225"/>
      <c r="AC345" s="225"/>
      <c r="AD345" s="225"/>
      <c r="AE345" s="225"/>
      <c r="AF345" s="225"/>
      <c r="AG345" s="220"/>
      <c r="AH345" s="220"/>
      <c r="AI345" s="220"/>
      <c r="AJ345" s="220"/>
      <c r="AK345" s="220"/>
      <c r="AL345" s="220"/>
      <c r="AM345" s="220"/>
      <c r="AN345" s="220"/>
      <c r="AO345" s="220"/>
      <c r="AP345" s="220"/>
      <c r="AQ345" s="224"/>
      <c r="AR345" s="224"/>
      <c r="AS345" s="224"/>
      <c r="AT345" s="224"/>
      <c r="AU345" s="224"/>
      <c r="AV345" s="224"/>
      <c r="AW345" s="224"/>
      <c r="AX345" s="224"/>
      <c r="AY345" s="224"/>
      <c r="AZ345" s="284"/>
      <c r="BA345" s="284"/>
      <c r="BB345" s="284"/>
      <c r="BC345" s="284"/>
      <c r="BD345" s="284"/>
      <c r="BE345" s="284"/>
      <c r="BF345" s="284"/>
      <c r="BG345" s="284"/>
      <c r="BH345" s="284"/>
      <c r="BI345" s="284"/>
      <c r="BJ345" s="284"/>
      <c r="BK345" s="284"/>
    </row>
    <row r="346" ht="14.25" customHeight="1">
      <c r="A346" s="219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5"/>
      <c r="X346" s="225"/>
      <c r="Y346" s="225"/>
      <c r="Z346" s="225"/>
      <c r="AA346" s="225"/>
      <c r="AB346" s="225"/>
      <c r="AC346" s="225"/>
      <c r="AD346" s="225"/>
      <c r="AE346" s="225"/>
      <c r="AF346" s="225"/>
      <c r="AG346" s="220"/>
      <c r="AH346" s="220"/>
      <c r="AI346" s="220"/>
      <c r="AJ346" s="220"/>
      <c r="AK346" s="220"/>
      <c r="AL346" s="220"/>
      <c r="AM346" s="220"/>
      <c r="AN346" s="220"/>
      <c r="AO346" s="220"/>
      <c r="AP346" s="220"/>
      <c r="AQ346" s="224"/>
      <c r="AR346" s="224"/>
      <c r="AS346" s="224"/>
      <c r="AT346" s="224"/>
      <c r="AU346" s="224"/>
      <c r="AV346" s="224"/>
      <c r="AW346" s="224"/>
      <c r="AX346" s="224"/>
      <c r="AY346" s="224"/>
      <c r="AZ346" s="284"/>
      <c r="BA346" s="284"/>
      <c r="BB346" s="284"/>
      <c r="BC346" s="284"/>
      <c r="BD346" s="284"/>
      <c r="BE346" s="284"/>
      <c r="BF346" s="284"/>
      <c r="BG346" s="284"/>
      <c r="BH346" s="284"/>
      <c r="BI346" s="284"/>
      <c r="BJ346" s="284"/>
      <c r="BK346" s="284"/>
    </row>
    <row r="347" ht="14.25" customHeight="1">
      <c r="A347" s="219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5"/>
      <c r="X347" s="225"/>
      <c r="Y347" s="225"/>
      <c r="Z347" s="225"/>
      <c r="AA347" s="225"/>
      <c r="AB347" s="225"/>
      <c r="AC347" s="225"/>
      <c r="AD347" s="225"/>
      <c r="AE347" s="225"/>
      <c r="AF347" s="225"/>
      <c r="AG347" s="220"/>
      <c r="AH347" s="220"/>
      <c r="AI347" s="220"/>
      <c r="AJ347" s="220"/>
      <c r="AK347" s="220"/>
      <c r="AL347" s="220"/>
      <c r="AM347" s="220"/>
      <c r="AN347" s="220"/>
      <c r="AO347" s="220"/>
      <c r="AP347" s="220"/>
      <c r="AQ347" s="224"/>
      <c r="AR347" s="224"/>
      <c r="AS347" s="224"/>
      <c r="AT347" s="224"/>
      <c r="AU347" s="224"/>
      <c r="AV347" s="224"/>
      <c r="AW347" s="224"/>
      <c r="AX347" s="224"/>
      <c r="AY347" s="224"/>
      <c r="AZ347" s="284"/>
      <c r="BA347" s="284"/>
      <c r="BB347" s="284"/>
      <c r="BC347" s="284"/>
      <c r="BD347" s="284"/>
      <c r="BE347" s="284"/>
      <c r="BF347" s="284"/>
      <c r="BG347" s="284"/>
      <c r="BH347" s="284"/>
      <c r="BI347" s="284"/>
      <c r="BJ347" s="284"/>
      <c r="BK347" s="284"/>
    </row>
    <row r="348" ht="14.25" customHeight="1">
      <c r="A348" s="219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5"/>
      <c r="X348" s="225"/>
      <c r="Y348" s="225"/>
      <c r="Z348" s="225"/>
      <c r="AA348" s="225"/>
      <c r="AB348" s="225"/>
      <c r="AC348" s="225"/>
      <c r="AD348" s="225"/>
      <c r="AE348" s="225"/>
      <c r="AF348" s="225"/>
      <c r="AG348" s="220"/>
      <c r="AH348" s="220"/>
      <c r="AI348" s="220"/>
      <c r="AJ348" s="220"/>
      <c r="AK348" s="220"/>
      <c r="AL348" s="220"/>
      <c r="AM348" s="220"/>
      <c r="AN348" s="220"/>
      <c r="AO348" s="220"/>
      <c r="AP348" s="220"/>
      <c r="AQ348" s="224"/>
      <c r="AR348" s="224"/>
      <c r="AS348" s="224"/>
      <c r="AT348" s="224"/>
      <c r="AU348" s="224"/>
      <c r="AV348" s="224"/>
      <c r="AW348" s="224"/>
      <c r="AX348" s="224"/>
      <c r="AY348" s="224"/>
      <c r="AZ348" s="284"/>
      <c r="BA348" s="284"/>
      <c r="BB348" s="284"/>
      <c r="BC348" s="284"/>
      <c r="BD348" s="284"/>
      <c r="BE348" s="284"/>
      <c r="BF348" s="284"/>
      <c r="BG348" s="284"/>
      <c r="BH348" s="284"/>
      <c r="BI348" s="284"/>
      <c r="BJ348" s="284"/>
      <c r="BK348" s="284"/>
    </row>
    <row r="349" ht="14.25" customHeight="1">
      <c r="A349" s="219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5"/>
      <c r="X349" s="225"/>
      <c r="Y349" s="225"/>
      <c r="Z349" s="225"/>
      <c r="AA349" s="225"/>
      <c r="AB349" s="225"/>
      <c r="AC349" s="225"/>
      <c r="AD349" s="225"/>
      <c r="AE349" s="225"/>
      <c r="AF349" s="225"/>
      <c r="AG349" s="220"/>
      <c r="AH349" s="220"/>
      <c r="AI349" s="220"/>
      <c r="AJ349" s="220"/>
      <c r="AK349" s="220"/>
      <c r="AL349" s="220"/>
      <c r="AM349" s="220"/>
      <c r="AN349" s="220"/>
      <c r="AO349" s="220"/>
      <c r="AP349" s="220"/>
      <c r="AQ349" s="224"/>
      <c r="AR349" s="224"/>
      <c r="AS349" s="224"/>
      <c r="AT349" s="224"/>
      <c r="AU349" s="224"/>
      <c r="AV349" s="224"/>
      <c r="AW349" s="224"/>
      <c r="AX349" s="224"/>
      <c r="AY349" s="224"/>
      <c r="AZ349" s="284"/>
      <c r="BA349" s="284"/>
      <c r="BB349" s="284"/>
      <c r="BC349" s="284"/>
      <c r="BD349" s="284"/>
      <c r="BE349" s="284"/>
      <c r="BF349" s="284"/>
      <c r="BG349" s="284"/>
      <c r="BH349" s="284"/>
      <c r="BI349" s="284"/>
      <c r="BJ349" s="284"/>
      <c r="BK349" s="284"/>
    </row>
    <row r="350" ht="14.25" customHeight="1">
      <c r="A350" s="219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5"/>
      <c r="X350" s="225"/>
      <c r="Y350" s="225"/>
      <c r="Z350" s="225"/>
      <c r="AA350" s="225"/>
      <c r="AB350" s="225"/>
      <c r="AC350" s="225"/>
      <c r="AD350" s="225"/>
      <c r="AE350" s="225"/>
      <c r="AF350" s="225"/>
      <c r="AG350" s="220"/>
      <c r="AH350" s="220"/>
      <c r="AI350" s="220"/>
      <c r="AJ350" s="220"/>
      <c r="AK350" s="220"/>
      <c r="AL350" s="220"/>
      <c r="AM350" s="220"/>
      <c r="AN350" s="220"/>
      <c r="AO350" s="220"/>
      <c r="AP350" s="220"/>
      <c r="AQ350" s="224"/>
      <c r="AR350" s="224"/>
      <c r="AS350" s="224"/>
      <c r="AT350" s="224"/>
      <c r="AU350" s="224"/>
      <c r="AV350" s="224"/>
      <c r="AW350" s="224"/>
      <c r="AX350" s="224"/>
      <c r="AY350" s="224"/>
      <c r="AZ350" s="284"/>
      <c r="BA350" s="284"/>
      <c r="BB350" s="284"/>
      <c r="BC350" s="284"/>
      <c r="BD350" s="284"/>
      <c r="BE350" s="284"/>
      <c r="BF350" s="284"/>
      <c r="BG350" s="284"/>
      <c r="BH350" s="284"/>
      <c r="BI350" s="284"/>
      <c r="BJ350" s="284"/>
      <c r="BK350" s="284"/>
    </row>
    <row r="351" ht="14.25" customHeight="1">
      <c r="A351" s="219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5"/>
      <c r="X351" s="225"/>
      <c r="Y351" s="225"/>
      <c r="Z351" s="225"/>
      <c r="AA351" s="225"/>
      <c r="AB351" s="225"/>
      <c r="AC351" s="225"/>
      <c r="AD351" s="225"/>
      <c r="AE351" s="225"/>
      <c r="AF351" s="225"/>
      <c r="AG351" s="220"/>
      <c r="AH351" s="220"/>
      <c r="AI351" s="220"/>
      <c r="AJ351" s="220"/>
      <c r="AK351" s="220"/>
      <c r="AL351" s="220"/>
      <c r="AM351" s="220"/>
      <c r="AN351" s="220"/>
      <c r="AO351" s="220"/>
      <c r="AP351" s="220"/>
      <c r="AQ351" s="224"/>
      <c r="AR351" s="224"/>
      <c r="AS351" s="224"/>
      <c r="AT351" s="224"/>
      <c r="AU351" s="224"/>
      <c r="AV351" s="224"/>
      <c r="AW351" s="224"/>
      <c r="AX351" s="224"/>
      <c r="AY351" s="224"/>
      <c r="AZ351" s="284"/>
      <c r="BA351" s="284"/>
      <c r="BB351" s="284"/>
      <c r="BC351" s="284"/>
      <c r="BD351" s="284"/>
      <c r="BE351" s="284"/>
      <c r="BF351" s="284"/>
      <c r="BG351" s="284"/>
      <c r="BH351" s="284"/>
      <c r="BI351" s="284"/>
      <c r="BJ351" s="284"/>
      <c r="BK351" s="284"/>
    </row>
    <row r="352" ht="14.25" customHeight="1">
      <c r="A352" s="219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5"/>
      <c r="X352" s="225"/>
      <c r="Y352" s="225"/>
      <c r="Z352" s="225"/>
      <c r="AA352" s="225"/>
      <c r="AB352" s="225"/>
      <c r="AC352" s="225"/>
      <c r="AD352" s="225"/>
      <c r="AE352" s="225"/>
      <c r="AF352" s="225"/>
      <c r="AG352" s="220"/>
      <c r="AH352" s="220"/>
      <c r="AI352" s="220"/>
      <c r="AJ352" s="220"/>
      <c r="AK352" s="220"/>
      <c r="AL352" s="220"/>
      <c r="AM352" s="220"/>
      <c r="AN352" s="220"/>
      <c r="AO352" s="220"/>
      <c r="AP352" s="220"/>
      <c r="AQ352" s="224"/>
      <c r="AR352" s="224"/>
      <c r="AS352" s="224"/>
      <c r="AT352" s="224"/>
      <c r="AU352" s="224"/>
      <c r="AV352" s="224"/>
      <c r="AW352" s="224"/>
      <c r="AX352" s="224"/>
      <c r="AY352" s="224"/>
      <c r="AZ352" s="284"/>
      <c r="BA352" s="284"/>
      <c r="BB352" s="284"/>
      <c r="BC352" s="284"/>
      <c r="BD352" s="284"/>
      <c r="BE352" s="284"/>
      <c r="BF352" s="284"/>
      <c r="BG352" s="284"/>
      <c r="BH352" s="284"/>
      <c r="BI352" s="284"/>
      <c r="BJ352" s="284"/>
      <c r="BK352" s="284"/>
    </row>
    <row r="353" ht="14.25" customHeight="1">
      <c r="A353" s="219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5"/>
      <c r="X353" s="225"/>
      <c r="Y353" s="225"/>
      <c r="Z353" s="225"/>
      <c r="AA353" s="225"/>
      <c r="AB353" s="225"/>
      <c r="AC353" s="225"/>
      <c r="AD353" s="225"/>
      <c r="AE353" s="225"/>
      <c r="AF353" s="225"/>
      <c r="AG353" s="220"/>
      <c r="AH353" s="220"/>
      <c r="AI353" s="220"/>
      <c r="AJ353" s="220"/>
      <c r="AK353" s="220"/>
      <c r="AL353" s="220"/>
      <c r="AM353" s="220"/>
      <c r="AN353" s="220"/>
      <c r="AO353" s="220"/>
      <c r="AP353" s="220"/>
      <c r="AQ353" s="224"/>
      <c r="AR353" s="224"/>
      <c r="AS353" s="224"/>
      <c r="AT353" s="224"/>
      <c r="AU353" s="224"/>
      <c r="AV353" s="224"/>
      <c r="AW353" s="224"/>
      <c r="AX353" s="224"/>
      <c r="AY353" s="224"/>
      <c r="AZ353" s="284"/>
      <c r="BA353" s="284"/>
      <c r="BB353" s="284"/>
      <c r="BC353" s="284"/>
      <c r="BD353" s="284"/>
      <c r="BE353" s="284"/>
      <c r="BF353" s="284"/>
      <c r="BG353" s="284"/>
      <c r="BH353" s="284"/>
      <c r="BI353" s="284"/>
      <c r="BJ353" s="284"/>
      <c r="BK353" s="284"/>
    </row>
    <row r="354" ht="14.25" customHeight="1">
      <c r="A354" s="219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5"/>
      <c r="X354" s="225"/>
      <c r="Y354" s="225"/>
      <c r="Z354" s="225"/>
      <c r="AA354" s="225"/>
      <c r="AB354" s="225"/>
      <c r="AC354" s="225"/>
      <c r="AD354" s="225"/>
      <c r="AE354" s="225"/>
      <c r="AF354" s="225"/>
      <c r="AG354" s="220"/>
      <c r="AH354" s="220"/>
      <c r="AI354" s="220"/>
      <c r="AJ354" s="220"/>
      <c r="AK354" s="220"/>
      <c r="AL354" s="220"/>
      <c r="AM354" s="220"/>
      <c r="AN354" s="220"/>
      <c r="AO354" s="220"/>
      <c r="AP354" s="220"/>
      <c r="AQ354" s="224"/>
      <c r="AR354" s="224"/>
      <c r="AS354" s="224"/>
      <c r="AT354" s="224"/>
      <c r="AU354" s="224"/>
      <c r="AV354" s="224"/>
      <c r="AW354" s="224"/>
      <c r="AX354" s="224"/>
      <c r="AY354" s="224"/>
      <c r="AZ354" s="284"/>
      <c r="BA354" s="284"/>
      <c r="BB354" s="284"/>
      <c r="BC354" s="284"/>
      <c r="BD354" s="284"/>
      <c r="BE354" s="284"/>
      <c r="BF354" s="284"/>
      <c r="BG354" s="284"/>
      <c r="BH354" s="284"/>
      <c r="BI354" s="284"/>
      <c r="BJ354" s="284"/>
      <c r="BK354" s="284"/>
    </row>
    <row r="355" ht="14.25" customHeight="1">
      <c r="A355" s="219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5"/>
      <c r="X355" s="225"/>
      <c r="Y355" s="225"/>
      <c r="Z355" s="225"/>
      <c r="AA355" s="225"/>
      <c r="AB355" s="225"/>
      <c r="AC355" s="225"/>
      <c r="AD355" s="225"/>
      <c r="AE355" s="225"/>
      <c r="AF355" s="225"/>
      <c r="AG355" s="220"/>
      <c r="AH355" s="220"/>
      <c r="AI355" s="220"/>
      <c r="AJ355" s="220"/>
      <c r="AK355" s="220"/>
      <c r="AL355" s="220"/>
      <c r="AM355" s="220"/>
      <c r="AN355" s="220"/>
      <c r="AO355" s="220"/>
      <c r="AP355" s="220"/>
      <c r="AQ355" s="224"/>
      <c r="AR355" s="224"/>
      <c r="AS355" s="224"/>
      <c r="AT355" s="224"/>
      <c r="AU355" s="224"/>
      <c r="AV355" s="224"/>
      <c r="AW355" s="224"/>
      <c r="AX355" s="224"/>
      <c r="AY355" s="224"/>
      <c r="AZ355" s="284"/>
      <c r="BA355" s="284"/>
      <c r="BB355" s="284"/>
      <c r="BC355" s="284"/>
      <c r="BD355" s="284"/>
      <c r="BE355" s="284"/>
      <c r="BF355" s="284"/>
      <c r="BG355" s="284"/>
      <c r="BH355" s="284"/>
      <c r="BI355" s="284"/>
      <c r="BJ355" s="284"/>
      <c r="BK355" s="284"/>
    </row>
    <row r="356" ht="14.25" customHeight="1">
      <c r="A356" s="219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5"/>
      <c r="X356" s="225"/>
      <c r="Y356" s="225"/>
      <c r="Z356" s="225"/>
      <c r="AA356" s="225"/>
      <c r="AB356" s="225"/>
      <c r="AC356" s="225"/>
      <c r="AD356" s="225"/>
      <c r="AE356" s="225"/>
      <c r="AF356" s="225"/>
      <c r="AG356" s="220"/>
      <c r="AH356" s="220"/>
      <c r="AI356" s="220"/>
      <c r="AJ356" s="220"/>
      <c r="AK356" s="220"/>
      <c r="AL356" s="220"/>
      <c r="AM356" s="220"/>
      <c r="AN356" s="220"/>
      <c r="AO356" s="220"/>
      <c r="AP356" s="220"/>
      <c r="AQ356" s="224"/>
      <c r="AR356" s="224"/>
      <c r="AS356" s="224"/>
      <c r="AT356" s="224"/>
      <c r="AU356" s="224"/>
      <c r="AV356" s="224"/>
      <c r="AW356" s="224"/>
      <c r="AX356" s="224"/>
      <c r="AY356" s="224"/>
      <c r="AZ356" s="284"/>
      <c r="BA356" s="284"/>
      <c r="BB356" s="284"/>
      <c r="BC356" s="284"/>
      <c r="BD356" s="284"/>
      <c r="BE356" s="284"/>
      <c r="BF356" s="284"/>
      <c r="BG356" s="284"/>
      <c r="BH356" s="284"/>
      <c r="BI356" s="284"/>
      <c r="BJ356" s="284"/>
      <c r="BK356" s="284"/>
    </row>
    <row r="357" ht="14.25" customHeight="1">
      <c r="A357" s="219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5"/>
      <c r="X357" s="225"/>
      <c r="Y357" s="225"/>
      <c r="Z357" s="225"/>
      <c r="AA357" s="225"/>
      <c r="AB357" s="225"/>
      <c r="AC357" s="225"/>
      <c r="AD357" s="225"/>
      <c r="AE357" s="225"/>
      <c r="AF357" s="225"/>
      <c r="AG357" s="220"/>
      <c r="AH357" s="220"/>
      <c r="AI357" s="220"/>
      <c r="AJ357" s="220"/>
      <c r="AK357" s="220"/>
      <c r="AL357" s="220"/>
      <c r="AM357" s="220"/>
      <c r="AN357" s="220"/>
      <c r="AO357" s="220"/>
      <c r="AP357" s="220"/>
      <c r="AQ357" s="224"/>
      <c r="AR357" s="224"/>
      <c r="AS357" s="224"/>
      <c r="AT357" s="224"/>
      <c r="AU357" s="224"/>
      <c r="AV357" s="224"/>
      <c r="AW357" s="224"/>
      <c r="AX357" s="224"/>
      <c r="AY357" s="224"/>
      <c r="AZ357" s="284"/>
      <c r="BA357" s="284"/>
      <c r="BB357" s="284"/>
      <c r="BC357" s="284"/>
      <c r="BD357" s="284"/>
      <c r="BE357" s="284"/>
      <c r="BF357" s="284"/>
      <c r="BG357" s="284"/>
      <c r="BH357" s="284"/>
      <c r="BI357" s="284"/>
      <c r="BJ357" s="284"/>
      <c r="BK357" s="284"/>
    </row>
    <row r="358" ht="14.25" customHeight="1">
      <c r="A358" s="219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5"/>
      <c r="X358" s="225"/>
      <c r="Y358" s="225"/>
      <c r="Z358" s="225"/>
      <c r="AA358" s="225"/>
      <c r="AB358" s="225"/>
      <c r="AC358" s="225"/>
      <c r="AD358" s="225"/>
      <c r="AE358" s="225"/>
      <c r="AF358" s="225"/>
      <c r="AG358" s="220"/>
      <c r="AH358" s="220"/>
      <c r="AI358" s="220"/>
      <c r="AJ358" s="220"/>
      <c r="AK358" s="220"/>
      <c r="AL358" s="220"/>
      <c r="AM358" s="220"/>
      <c r="AN358" s="220"/>
      <c r="AO358" s="220"/>
      <c r="AP358" s="220"/>
      <c r="AQ358" s="224"/>
      <c r="AR358" s="224"/>
      <c r="AS358" s="224"/>
      <c r="AT358" s="224"/>
      <c r="AU358" s="224"/>
      <c r="AV358" s="224"/>
      <c r="AW358" s="224"/>
      <c r="AX358" s="224"/>
      <c r="AY358" s="224"/>
      <c r="AZ358" s="284"/>
      <c r="BA358" s="284"/>
      <c r="BB358" s="284"/>
      <c r="BC358" s="284"/>
      <c r="BD358" s="284"/>
      <c r="BE358" s="284"/>
      <c r="BF358" s="284"/>
      <c r="BG358" s="284"/>
      <c r="BH358" s="284"/>
      <c r="BI358" s="284"/>
      <c r="BJ358" s="284"/>
      <c r="BK358" s="284"/>
    </row>
    <row r="359" ht="14.25" customHeight="1">
      <c r="A359" s="219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5"/>
      <c r="X359" s="225"/>
      <c r="Y359" s="225"/>
      <c r="Z359" s="225"/>
      <c r="AA359" s="225"/>
      <c r="AB359" s="225"/>
      <c r="AC359" s="225"/>
      <c r="AD359" s="225"/>
      <c r="AE359" s="225"/>
      <c r="AF359" s="225"/>
      <c r="AG359" s="220"/>
      <c r="AH359" s="220"/>
      <c r="AI359" s="220"/>
      <c r="AJ359" s="220"/>
      <c r="AK359" s="220"/>
      <c r="AL359" s="220"/>
      <c r="AM359" s="220"/>
      <c r="AN359" s="220"/>
      <c r="AO359" s="220"/>
      <c r="AP359" s="220"/>
      <c r="AQ359" s="224"/>
      <c r="AR359" s="224"/>
      <c r="AS359" s="224"/>
      <c r="AT359" s="224"/>
      <c r="AU359" s="224"/>
      <c r="AV359" s="224"/>
      <c r="AW359" s="224"/>
      <c r="AX359" s="224"/>
      <c r="AY359" s="224"/>
      <c r="AZ359" s="284"/>
      <c r="BA359" s="284"/>
      <c r="BB359" s="284"/>
      <c r="BC359" s="284"/>
      <c r="BD359" s="284"/>
      <c r="BE359" s="284"/>
      <c r="BF359" s="284"/>
      <c r="BG359" s="284"/>
      <c r="BH359" s="284"/>
      <c r="BI359" s="284"/>
      <c r="BJ359" s="284"/>
      <c r="BK359" s="284"/>
    </row>
    <row r="360" ht="14.25" customHeight="1">
      <c r="A360" s="219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5"/>
      <c r="X360" s="225"/>
      <c r="Y360" s="225"/>
      <c r="Z360" s="225"/>
      <c r="AA360" s="225"/>
      <c r="AB360" s="225"/>
      <c r="AC360" s="225"/>
      <c r="AD360" s="225"/>
      <c r="AE360" s="225"/>
      <c r="AF360" s="225"/>
      <c r="AG360" s="220"/>
      <c r="AH360" s="220"/>
      <c r="AI360" s="220"/>
      <c r="AJ360" s="220"/>
      <c r="AK360" s="220"/>
      <c r="AL360" s="220"/>
      <c r="AM360" s="220"/>
      <c r="AN360" s="220"/>
      <c r="AO360" s="220"/>
      <c r="AP360" s="220"/>
      <c r="AQ360" s="224"/>
      <c r="AR360" s="224"/>
      <c r="AS360" s="224"/>
      <c r="AT360" s="224"/>
      <c r="AU360" s="224"/>
      <c r="AV360" s="224"/>
      <c r="AW360" s="224"/>
      <c r="AX360" s="224"/>
      <c r="AY360" s="224"/>
      <c r="AZ360" s="284"/>
      <c r="BA360" s="284"/>
      <c r="BB360" s="284"/>
      <c r="BC360" s="284"/>
      <c r="BD360" s="284"/>
      <c r="BE360" s="284"/>
      <c r="BF360" s="284"/>
      <c r="BG360" s="284"/>
      <c r="BH360" s="284"/>
      <c r="BI360" s="284"/>
      <c r="BJ360" s="284"/>
      <c r="BK360" s="284"/>
    </row>
    <row r="361" ht="14.25" customHeight="1">
      <c r="A361" s="219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5"/>
      <c r="X361" s="225"/>
      <c r="Y361" s="225"/>
      <c r="Z361" s="225"/>
      <c r="AA361" s="225"/>
      <c r="AB361" s="225"/>
      <c r="AC361" s="225"/>
      <c r="AD361" s="225"/>
      <c r="AE361" s="225"/>
      <c r="AF361" s="225"/>
      <c r="AG361" s="220"/>
      <c r="AH361" s="220"/>
      <c r="AI361" s="220"/>
      <c r="AJ361" s="220"/>
      <c r="AK361" s="220"/>
      <c r="AL361" s="220"/>
      <c r="AM361" s="220"/>
      <c r="AN361" s="220"/>
      <c r="AO361" s="220"/>
      <c r="AP361" s="220"/>
      <c r="AQ361" s="224"/>
      <c r="AR361" s="224"/>
      <c r="AS361" s="224"/>
      <c r="AT361" s="224"/>
      <c r="AU361" s="224"/>
      <c r="AV361" s="224"/>
      <c r="AW361" s="224"/>
      <c r="AX361" s="224"/>
      <c r="AY361" s="224"/>
      <c r="AZ361" s="284"/>
      <c r="BA361" s="284"/>
      <c r="BB361" s="284"/>
      <c r="BC361" s="284"/>
      <c r="BD361" s="284"/>
      <c r="BE361" s="284"/>
      <c r="BF361" s="284"/>
      <c r="BG361" s="284"/>
      <c r="BH361" s="284"/>
      <c r="BI361" s="284"/>
      <c r="BJ361" s="284"/>
      <c r="BK361" s="284"/>
    </row>
    <row r="362" ht="14.25" customHeight="1">
      <c r="A362" s="219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5"/>
      <c r="X362" s="225"/>
      <c r="Y362" s="225"/>
      <c r="Z362" s="225"/>
      <c r="AA362" s="225"/>
      <c r="AB362" s="225"/>
      <c r="AC362" s="225"/>
      <c r="AD362" s="225"/>
      <c r="AE362" s="225"/>
      <c r="AF362" s="225"/>
      <c r="AG362" s="220"/>
      <c r="AH362" s="220"/>
      <c r="AI362" s="220"/>
      <c r="AJ362" s="220"/>
      <c r="AK362" s="220"/>
      <c r="AL362" s="220"/>
      <c r="AM362" s="220"/>
      <c r="AN362" s="220"/>
      <c r="AO362" s="220"/>
      <c r="AP362" s="220"/>
      <c r="AQ362" s="224"/>
      <c r="AR362" s="224"/>
      <c r="AS362" s="224"/>
      <c r="AT362" s="224"/>
      <c r="AU362" s="224"/>
      <c r="AV362" s="224"/>
      <c r="AW362" s="224"/>
      <c r="AX362" s="224"/>
      <c r="AY362" s="224"/>
      <c r="AZ362" s="284"/>
      <c r="BA362" s="284"/>
      <c r="BB362" s="284"/>
      <c r="BC362" s="284"/>
      <c r="BD362" s="284"/>
      <c r="BE362" s="284"/>
      <c r="BF362" s="284"/>
      <c r="BG362" s="284"/>
      <c r="BH362" s="284"/>
      <c r="BI362" s="284"/>
      <c r="BJ362" s="284"/>
      <c r="BK362" s="284"/>
    </row>
    <row r="363" ht="14.25" customHeight="1">
      <c r="A363" s="219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5"/>
      <c r="X363" s="225"/>
      <c r="Y363" s="225"/>
      <c r="Z363" s="225"/>
      <c r="AA363" s="225"/>
      <c r="AB363" s="225"/>
      <c r="AC363" s="225"/>
      <c r="AD363" s="225"/>
      <c r="AE363" s="225"/>
      <c r="AF363" s="225"/>
      <c r="AG363" s="220"/>
      <c r="AH363" s="220"/>
      <c r="AI363" s="220"/>
      <c r="AJ363" s="220"/>
      <c r="AK363" s="220"/>
      <c r="AL363" s="220"/>
      <c r="AM363" s="220"/>
      <c r="AN363" s="220"/>
      <c r="AO363" s="220"/>
      <c r="AP363" s="220"/>
      <c r="AQ363" s="224"/>
      <c r="AR363" s="224"/>
      <c r="AS363" s="224"/>
      <c r="AT363" s="224"/>
      <c r="AU363" s="224"/>
      <c r="AV363" s="224"/>
      <c r="AW363" s="224"/>
      <c r="AX363" s="224"/>
      <c r="AY363" s="224"/>
      <c r="AZ363" s="284"/>
      <c r="BA363" s="284"/>
      <c r="BB363" s="284"/>
      <c r="BC363" s="284"/>
      <c r="BD363" s="284"/>
      <c r="BE363" s="284"/>
      <c r="BF363" s="284"/>
      <c r="BG363" s="284"/>
      <c r="BH363" s="284"/>
      <c r="BI363" s="284"/>
      <c r="BJ363" s="284"/>
      <c r="BK363" s="284"/>
    </row>
    <row r="364" ht="14.25" customHeight="1">
      <c r="A364" s="219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5"/>
      <c r="X364" s="225"/>
      <c r="Y364" s="225"/>
      <c r="Z364" s="225"/>
      <c r="AA364" s="225"/>
      <c r="AB364" s="225"/>
      <c r="AC364" s="225"/>
      <c r="AD364" s="225"/>
      <c r="AE364" s="225"/>
      <c r="AF364" s="225"/>
      <c r="AG364" s="220"/>
      <c r="AH364" s="220"/>
      <c r="AI364" s="220"/>
      <c r="AJ364" s="220"/>
      <c r="AK364" s="220"/>
      <c r="AL364" s="220"/>
      <c r="AM364" s="220"/>
      <c r="AN364" s="220"/>
      <c r="AO364" s="220"/>
      <c r="AP364" s="220"/>
      <c r="AQ364" s="224"/>
      <c r="AR364" s="224"/>
      <c r="AS364" s="224"/>
      <c r="AT364" s="224"/>
      <c r="AU364" s="224"/>
      <c r="AV364" s="224"/>
      <c r="AW364" s="224"/>
      <c r="AX364" s="224"/>
      <c r="AY364" s="224"/>
      <c r="AZ364" s="284"/>
      <c r="BA364" s="284"/>
      <c r="BB364" s="284"/>
      <c r="BC364" s="284"/>
      <c r="BD364" s="284"/>
      <c r="BE364" s="284"/>
      <c r="BF364" s="284"/>
      <c r="BG364" s="284"/>
      <c r="BH364" s="284"/>
      <c r="BI364" s="284"/>
      <c r="BJ364" s="284"/>
      <c r="BK364" s="284"/>
    </row>
    <row r="365" ht="14.25" customHeight="1">
      <c r="A365" s="219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5"/>
      <c r="X365" s="225"/>
      <c r="Y365" s="225"/>
      <c r="Z365" s="225"/>
      <c r="AA365" s="225"/>
      <c r="AB365" s="225"/>
      <c r="AC365" s="225"/>
      <c r="AD365" s="225"/>
      <c r="AE365" s="225"/>
      <c r="AF365" s="225"/>
      <c r="AG365" s="220"/>
      <c r="AH365" s="220"/>
      <c r="AI365" s="220"/>
      <c r="AJ365" s="220"/>
      <c r="AK365" s="220"/>
      <c r="AL365" s="220"/>
      <c r="AM365" s="220"/>
      <c r="AN365" s="220"/>
      <c r="AO365" s="220"/>
      <c r="AP365" s="220"/>
      <c r="AQ365" s="224"/>
      <c r="AR365" s="224"/>
      <c r="AS365" s="224"/>
      <c r="AT365" s="224"/>
      <c r="AU365" s="224"/>
      <c r="AV365" s="224"/>
      <c r="AW365" s="224"/>
      <c r="AX365" s="224"/>
      <c r="AY365" s="224"/>
      <c r="AZ365" s="284"/>
      <c r="BA365" s="284"/>
      <c r="BB365" s="284"/>
      <c r="BC365" s="284"/>
      <c r="BD365" s="284"/>
      <c r="BE365" s="284"/>
      <c r="BF365" s="284"/>
      <c r="BG365" s="284"/>
      <c r="BH365" s="284"/>
      <c r="BI365" s="284"/>
      <c r="BJ365" s="284"/>
      <c r="BK365" s="284"/>
    </row>
    <row r="366" ht="14.25" customHeight="1">
      <c r="A366" s="219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5"/>
      <c r="X366" s="225"/>
      <c r="Y366" s="225"/>
      <c r="Z366" s="225"/>
      <c r="AA366" s="225"/>
      <c r="AB366" s="225"/>
      <c r="AC366" s="225"/>
      <c r="AD366" s="225"/>
      <c r="AE366" s="225"/>
      <c r="AF366" s="225"/>
      <c r="AG366" s="220"/>
      <c r="AH366" s="220"/>
      <c r="AI366" s="220"/>
      <c r="AJ366" s="220"/>
      <c r="AK366" s="220"/>
      <c r="AL366" s="220"/>
      <c r="AM366" s="220"/>
      <c r="AN366" s="220"/>
      <c r="AO366" s="220"/>
      <c r="AP366" s="220"/>
      <c r="AQ366" s="224"/>
      <c r="AR366" s="224"/>
      <c r="AS366" s="224"/>
      <c r="AT366" s="224"/>
      <c r="AU366" s="224"/>
      <c r="AV366" s="224"/>
      <c r="AW366" s="224"/>
      <c r="AX366" s="224"/>
      <c r="AY366" s="224"/>
      <c r="AZ366" s="284"/>
      <c r="BA366" s="284"/>
      <c r="BB366" s="284"/>
      <c r="BC366" s="284"/>
      <c r="BD366" s="284"/>
      <c r="BE366" s="284"/>
      <c r="BF366" s="284"/>
      <c r="BG366" s="284"/>
      <c r="BH366" s="284"/>
      <c r="BI366" s="284"/>
      <c r="BJ366" s="284"/>
      <c r="BK366" s="284"/>
    </row>
    <row r="367" ht="14.25" customHeight="1">
      <c r="A367" s="219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5"/>
      <c r="X367" s="225"/>
      <c r="Y367" s="225"/>
      <c r="Z367" s="225"/>
      <c r="AA367" s="225"/>
      <c r="AB367" s="225"/>
      <c r="AC367" s="225"/>
      <c r="AD367" s="225"/>
      <c r="AE367" s="225"/>
      <c r="AF367" s="225"/>
      <c r="AG367" s="220"/>
      <c r="AH367" s="220"/>
      <c r="AI367" s="220"/>
      <c r="AJ367" s="220"/>
      <c r="AK367" s="220"/>
      <c r="AL367" s="220"/>
      <c r="AM367" s="220"/>
      <c r="AN367" s="220"/>
      <c r="AO367" s="220"/>
      <c r="AP367" s="220"/>
      <c r="AQ367" s="224"/>
      <c r="AR367" s="224"/>
      <c r="AS367" s="224"/>
      <c r="AT367" s="224"/>
      <c r="AU367" s="224"/>
      <c r="AV367" s="224"/>
      <c r="AW367" s="224"/>
      <c r="AX367" s="224"/>
      <c r="AY367" s="224"/>
      <c r="AZ367" s="284"/>
      <c r="BA367" s="284"/>
      <c r="BB367" s="284"/>
      <c r="BC367" s="284"/>
      <c r="BD367" s="284"/>
      <c r="BE367" s="284"/>
      <c r="BF367" s="284"/>
      <c r="BG367" s="284"/>
      <c r="BH367" s="284"/>
      <c r="BI367" s="284"/>
      <c r="BJ367" s="284"/>
      <c r="BK367" s="284"/>
    </row>
    <row r="368" ht="14.25" customHeight="1">
      <c r="A368" s="219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5"/>
      <c r="X368" s="225"/>
      <c r="Y368" s="225"/>
      <c r="Z368" s="225"/>
      <c r="AA368" s="225"/>
      <c r="AB368" s="225"/>
      <c r="AC368" s="225"/>
      <c r="AD368" s="225"/>
      <c r="AE368" s="225"/>
      <c r="AF368" s="225"/>
      <c r="AG368" s="220"/>
      <c r="AH368" s="220"/>
      <c r="AI368" s="220"/>
      <c r="AJ368" s="220"/>
      <c r="AK368" s="220"/>
      <c r="AL368" s="220"/>
      <c r="AM368" s="220"/>
      <c r="AN368" s="220"/>
      <c r="AO368" s="220"/>
      <c r="AP368" s="220"/>
      <c r="AQ368" s="224"/>
      <c r="AR368" s="224"/>
      <c r="AS368" s="224"/>
      <c r="AT368" s="224"/>
      <c r="AU368" s="224"/>
      <c r="AV368" s="224"/>
      <c r="AW368" s="224"/>
      <c r="AX368" s="224"/>
      <c r="AY368" s="224"/>
      <c r="AZ368" s="284"/>
      <c r="BA368" s="284"/>
      <c r="BB368" s="284"/>
      <c r="BC368" s="284"/>
      <c r="BD368" s="284"/>
      <c r="BE368" s="284"/>
      <c r="BF368" s="284"/>
      <c r="BG368" s="284"/>
      <c r="BH368" s="284"/>
      <c r="BI368" s="284"/>
      <c r="BJ368" s="284"/>
      <c r="BK368" s="284"/>
    </row>
    <row r="369" ht="14.25" customHeight="1">
      <c r="A369" s="219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5"/>
      <c r="X369" s="225"/>
      <c r="Y369" s="225"/>
      <c r="Z369" s="225"/>
      <c r="AA369" s="225"/>
      <c r="AB369" s="225"/>
      <c r="AC369" s="225"/>
      <c r="AD369" s="225"/>
      <c r="AE369" s="225"/>
      <c r="AF369" s="225"/>
      <c r="AG369" s="220"/>
      <c r="AH369" s="220"/>
      <c r="AI369" s="220"/>
      <c r="AJ369" s="220"/>
      <c r="AK369" s="220"/>
      <c r="AL369" s="220"/>
      <c r="AM369" s="220"/>
      <c r="AN369" s="220"/>
      <c r="AO369" s="220"/>
      <c r="AP369" s="220"/>
      <c r="AQ369" s="224"/>
      <c r="AR369" s="224"/>
      <c r="AS369" s="224"/>
      <c r="AT369" s="224"/>
      <c r="AU369" s="224"/>
      <c r="AV369" s="224"/>
      <c r="AW369" s="224"/>
      <c r="AX369" s="224"/>
      <c r="AY369" s="224"/>
      <c r="AZ369" s="284"/>
      <c r="BA369" s="284"/>
      <c r="BB369" s="284"/>
      <c r="BC369" s="284"/>
      <c r="BD369" s="284"/>
      <c r="BE369" s="284"/>
      <c r="BF369" s="284"/>
      <c r="BG369" s="284"/>
      <c r="BH369" s="284"/>
      <c r="BI369" s="284"/>
      <c r="BJ369" s="284"/>
      <c r="BK369" s="284"/>
    </row>
    <row r="370" ht="14.25" customHeight="1">
      <c r="A370" s="219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5"/>
      <c r="X370" s="225"/>
      <c r="Y370" s="225"/>
      <c r="Z370" s="225"/>
      <c r="AA370" s="225"/>
      <c r="AB370" s="225"/>
      <c r="AC370" s="225"/>
      <c r="AD370" s="225"/>
      <c r="AE370" s="225"/>
      <c r="AF370" s="225"/>
      <c r="AG370" s="220"/>
      <c r="AH370" s="220"/>
      <c r="AI370" s="220"/>
      <c r="AJ370" s="220"/>
      <c r="AK370" s="220"/>
      <c r="AL370" s="220"/>
      <c r="AM370" s="220"/>
      <c r="AN370" s="220"/>
      <c r="AO370" s="220"/>
      <c r="AP370" s="220"/>
      <c r="AQ370" s="224"/>
      <c r="AR370" s="224"/>
      <c r="AS370" s="224"/>
      <c r="AT370" s="224"/>
      <c r="AU370" s="224"/>
      <c r="AV370" s="224"/>
      <c r="AW370" s="224"/>
      <c r="AX370" s="224"/>
      <c r="AY370" s="224"/>
      <c r="AZ370" s="284"/>
      <c r="BA370" s="284"/>
      <c r="BB370" s="284"/>
      <c r="BC370" s="284"/>
      <c r="BD370" s="284"/>
      <c r="BE370" s="284"/>
      <c r="BF370" s="284"/>
      <c r="BG370" s="284"/>
      <c r="BH370" s="284"/>
      <c r="BI370" s="284"/>
      <c r="BJ370" s="284"/>
      <c r="BK370" s="284"/>
    </row>
    <row r="371" ht="14.25" customHeight="1">
      <c r="A371" s="219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5"/>
      <c r="X371" s="225"/>
      <c r="Y371" s="225"/>
      <c r="Z371" s="225"/>
      <c r="AA371" s="225"/>
      <c r="AB371" s="225"/>
      <c r="AC371" s="225"/>
      <c r="AD371" s="225"/>
      <c r="AE371" s="225"/>
      <c r="AF371" s="225"/>
      <c r="AG371" s="220"/>
      <c r="AH371" s="220"/>
      <c r="AI371" s="220"/>
      <c r="AJ371" s="220"/>
      <c r="AK371" s="220"/>
      <c r="AL371" s="220"/>
      <c r="AM371" s="220"/>
      <c r="AN371" s="220"/>
      <c r="AO371" s="220"/>
      <c r="AP371" s="220"/>
      <c r="AQ371" s="224"/>
      <c r="AR371" s="224"/>
      <c r="AS371" s="224"/>
      <c r="AT371" s="224"/>
      <c r="AU371" s="224"/>
      <c r="AV371" s="224"/>
      <c r="AW371" s="224"/>
      <c r="AX371" s="224"/>
      <c r="AY371" s="224"/>
      <c r="AZ371" s="284"/>
      <c r="BA371" s="284"/>
      <c r="BB371" s="284"/>
      <c r="BC371" s="284"/>
      <c r="BD371" s="284"/>
      <c r="BE371" s="284"/>
      <c r="BF371" s="284"/>
      <c r="BG371" s="284"/>
      <c r="BH371" s="284"/>
      <c r="BI371" s="284"/>
      <c r="BJ371" s="284"/>
      <c r="BK371" s="284"/>
    </row>
    <row r="372" ht="14.25" customHeight="1">
      <c r="A372" s="219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5"/>
      <c r="X372" s="225"/>
      <c r="Y372" s="225"/>
      <c r="Z372" s="225"/>
      <c r="AA372" s="225"/>
      <c r="AB372" s="225"/>
      <c r="AC372" s="225"/>
      <c r="AD372" s="225"/>
      <c r="AE372" s="225"/>
      <c r="AF372" s="225"/>
      <c r="AG372" s="220"/>
      <c r="AH372" s="220"/>
      <c r="AI372" s="220"/>
      <c r="AJ372" s="220"/>
      <c r="AK372" s="220"/>
      <c r="AL372" s="220"/>
      <c r="AM372" s="220"/>
      <c r="AN372" s="220"/>
      <c r="AO372" s="220"/>
      <c r="AP372" s="220"/>
      <c r="AQ372" s="224"/>
      <c r="AR372" s="224"/>
      <c r="AS372" s="224"/>
      <c r="AT372" s="224"/>
      <c r="AU372" s="224"/>
      <c r="AV372" s="224"/>
      <c r="AW372" s="224"/>
      <c r="AX372" s="224"/>
      <c r="AY372" s="224"/>
      <c r="AZ372" s="284"/>
      <c r="BA372" s="284"/>
      <c r="BB372" s="284"/>
      <c r="BC372" s="284"/>
      <c r="BD372" s="284"/>
      <c r="BE372" s="284"/>
      <c r="BF372" s="284"/>
      <c r="BG372" s="284"/>
      <c r="BH372" s="284"/>
      <c r="BI372" s="284"/>
      <c r="BJ372" s="284"/>
      <c r="BK372" s="284"/>
    </row>
    <row r="373" ht="14.25" customHeight="1">
      <c r="A373" s="219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5"/>
      <c r="X373" s="225"/>
      <c r="Y373" s="225"/>
      <c r="Z373" s="225"/>
      <c r="AA373" s="225"/>
      <c r="AB373" s="225"/>
      <c r="AC373" s="225"/>
      <c r="AD373" s="225"/>
      <c r="AE373" s="225"/>
      <c r="AF373" s="225"/>
      <c r="AG373" s="220"/>
      <c r="AH373" s="220"/>
      <c r="AI373" s="220"/>
      <c r="AJ373" s="220"/>
      <c r="AK373" s="220"/>
      <c r="AL373" s="220"/>
      <c r="AM373" s="220"/>
      <c r="AN373" s="220"/>
      <c r="AO373" s="220"/>
      <c r="AP373" s="220"/>
      <c r="AQ373" s="224"/>
      <c r="AR373" s="224"/>
      <c r="AS373" s="224"/>
      <c r="AT373" s="224"/>
      <c r="AU373" s="224"/>
      <c r="AV373" s="224"/>
      <c r="AW373" s="224"/>
      <c r="AX373" s="224"/>
      <c r="AY373" s="224"/>
      <c r="AZ373" s="284"/>
      <c r="BA373" s="284"/>
      <c r="BB373" s="284"/>
      <c r="BC373" s="284"/>
      <c r="BD373" s="284"/>
      <c r="BE373" s="284"/>
      <c r="BF373" s="284"/>
      <c r="BG373" s="284"/>
      <c r="BH373" s="284"/>
      <c r="BI373" s="284"/>
      <c r="BJ373" s="284"/>
      <c r="BK373" s="284"/>
    </row>
    <row r="374" ht="14.25" customHeight="1">
      <c r="A374" s="219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5"/>
      <c r="X374" s="225"/>
      <c r="Y374" s="225"/>
      <c r="Z374" s="225"/>
      <c r="AA374" s="225"/>
      <c r="AB374" s="225"/>
      <c r="AC374" s="225"/>
      <c r="AD374" s="225"/>
      <c r="AE374" s="225"/>
      <c r="AF374" s="225"/>
      <c r="AG374" s="220"/>
      <c r="AH374" s="220"/>
      <c r="AI374" s="220"/>
      <c r="AJ374" s="220"/>
      <c r="AK374" s="220"/>
      <c r="AL374" s="220"/>
      <c r="AM374" s="220"/>
      <c r="AN374" s="220"/>
      <c r="AO374" s="220"/>
      <c r="AP374" s="220"/>
      <c r="AQ374" s="224"/>
      <c r="AR374" s="224"/>
      <c r="AS374" s="224"/>
      <c r="AT374" s="224"/>
      <c r="AU374" s="224"/>
      <c r="AV374" s="224"/>
      <c r="AW374" s="224"/>
      <c r="AX374" s="224"/>
      <c r="AY374" s="224"/>
      <c r="AZ374" s="284"/>
      <c r="BA374" s="284"/>
      <c r="BB374" s="284"/>
      <c r="BC374" s="284"/>
      <c r="BD374" s="284"/>
      <c r="BE374" s="284"/>
      <c r="BF374" s="284"/>
      <c r="BG374" s="284"/>
      <c r="BH374" s="284"/>
      <c r="BI374" s="284"/>
      <c r="BJ374" s="284"/>
      <c r="BK374" s="284"/>
    </row>
    <row r="375" ht="14.25" customHeight="1">
      <c r="A375" s="219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5"/>
      <c r="X375" s="225"/>
      <c r="Y375" s="225"/>
      <c r="Z375" s="225"/>
      <c r="AA375" s="225"/>
      <c r="AB375" s="225"/>
      <c r="AC375" s="225"/>
      <c r="AD375" s="225"/>
      <c r="AE375" s="225"/>
      <c r="AF375" s="225"/>
      <c r="AG375" s="220"/>
      <c r="AH375" s="220"/>
      <c r="AI375" s="220"/>
      <c r="AJ375" s="220"/>
      <c r="AK375" s="220"/>
      <c r="AL375" s="220"/>
      <c r="AM375" s="220"/>
      <c r="AN375" s="220"/>
      <c r="AO375" s="220"/>
      <c r="AP375" s="220"/>
      <c r="AQ375" s="224"/>
      <c r="AR375" s="224"/>
      <c r="AS375" s="224"/>
      <c r="AT375" s="224"/>
      <c r="AU375" s="224"/>
      <c r="AV375" s="224"/>
      <c r="AW375" s="224"/>
      <c r="AX375" s="224"/>
      <c r="AY375" s="224"/>
      <c r="AZ375" s="284"/>
      <c r="BA375" s="284"/>
      <c r="BB375" s="284"/>
      <c r="BC375" s="284"/>
      <c r="BD375" s="284"/>
      <c r="BE375" s="284"/>
      <c r="BF375" s="284"/>
      <c r="BG375" s="284"/>
      <c r="BH375" s="284"/>
      <c r="BI375" s="284"/>
      <c r="BJ375" s="284"/>
      <c r="BK375" s="284"/>
    </row>
    <row r="376" ht="14.25" customHeight="1">
      <c r="A376" s="219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5"/>
      <c r="X376" s="225"/>
      <c r="Y376" s="225"/>
      <c r="Z376" s="225"/>
      <c r="AA376" s="225"/>
      <c r="AB376" s="225"/>
      <c r="AC376" s="225"/>
      <c r="AD376" s="225"/>
      <c r="AE376" s="225"/>
      <c r="AF376" s="225"/>
      <c r="AG376" s="220"/>
      <c r="AH376" s="220"/>
      <c r="AI376" s="220"/>
      <c r="AJ376" s="220"/>
      <c r="AK376" s="220"/>
      <c r="AL376" s="220"/>
      <c r="AM376" s="220"/>
      <c r="AN376" s="220"/>
      <c r="AO376" s="220"/>
      <c r="AP376" s="220"/>
      <c r="AQ376" s="224"/>
      <c r="AR376" s="224"/>
      <c r="AS376" s="224"/>
      <c r="AT376" s="224"/>
      <c r="AU376" s="224"/>
      <c r="AV376" s="224"/>
      <c r="AW376" s="224"/>
      <c r="AX376" s="224"/>
      <c r="AY376" s="224"/>
      <c r="AZ376" s="284"/>
      <c r="BA376" s="284"/>
      <c r="BB376" s="284"/>
      <c r="BC376" s="284"/>
      <c r="BD376" s="284"/>
      <c r="BE376" s="284"/>
      <c r="BF376" s="284"/>
      <c r="BG376" s="284"/>
      <c r="BH376" s="284"/>
      <c r="BI376" s="284"/>
      <c r="BJ376" s="284"/>
      <c r="BK376" s="284"/>
    </row>
    <row r="377" ht="14.25" customHeight="1">
      <c r="A377" s="219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5"/>
      <c r="X377" s="225"/>
      <c r="Y377" s="225"/>
      <c r="Z377" s="225"/>
      <c r="AA377" s="225"/>
      <c r="AB377" s="225"/>
      <c r="AC377" s="225"/>
      <c r="AD377" s="225"/>
      <c r="AE377" s="225"/>
      <c r="AF377" s="225"/>
      <c r="AG377" s="220"/>
      <c r="AH377" s="220"/>
      <c r="AI377" s="220"/>
      <c r="AJ377" s="220"/>
      <c r="AK377" s="220"/>
      <c r="AL377" s="220"/>
      <c r="AM377" s="220"/>
      <c r="AN377" s="220"/>
      <c r="AO377" s="220"/>
      <c r="AP377" s="220"/>
      <c r="AQ377" s="224"/>
      <c r="AR377" s="224"/>
      <c r="AS377" s="224"/>
      <c r="AT377" s="224"/>
      <c r="AU377" s="224"/>
      <c r="AV377" s="224"/>
      <c r="AW377" s="224"/>
      <c r="AX377" s="224"/>
      <c r="AY377" s="224"/>
      <c r="AZ377" s="284"/>
      <c r="BA377" s="284"/>
      <c r="BB377" s="284"/>
      <c r="BC377" s="284"/>
      <c r="BD377" s="284"/>
      <c r="BE377" s="284"/>
      <c r="BF377" s="284"/>
      <c r="BG377" s="284"/>
      <c r="BH377" s="284"/>
      <c r="BI377" s="284"/>
      <c r="BJ377" s="284"/>
      <c r="BK377" s="284"/>
    </row>
    <row r="378" ht="14.25" customHeight="1">
      <c r="A378" s="219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5"/>
      <c r="X378" s="225"/>
      <c r="Y378" s="225"/>
      <c r="Z378" s="225"/>
      <c r="AA378" s="225"/>
      <c r="AB378" s="225"/>
      <c r="AC378" s="225"/>
      <c r="AD378" s="225"/>
      <c r="AE378" s="225"/>
      <c r="AF378" s="225"/>
      <c r="AG378" s="220"/>
      <c r="AH378" s="220"/>
      <c r="AI378" s="220"/>
      <c r="AJ378" s="220"/>
      <c r="AK378" s="220"/>
      <c r="AL378" s="220"/>
      <c r="AM378" s="220"/>
      <c r="AN378" s="220"/>
      <c r="AO378" s="220"/>
      <c r="AP378" s="220"/>
      <c r="AQ378" s="224"/>
      <c r="AR378" s="224"/>
      <c r="AS378" s="224"/>
      <c r="AT378" s="224"/>
      <c r="AU378" s="224"/>
      <c r="AV378" s="224"/>
      <c r="AW378" s="224"/>
      <c r="AX378" s="224"/>
      <c r="AY378" s="224"/>
      <c r="AZ378" s="284"/>
      <c r="BA378" s="284"/>
      <c r="BB378" s="284"/>
      <c r="BC378" s="284"/>
      <c r="BD378" s="284"/>
      <c r="BE378" s="284"/>
      <c r="BF378" s="284"/>
      <c r="BG378" s="284"/>
      <c r="BH378" s="284"/>
      <c r="BI378" s="284"/>
      <c r="BJ378" s="284"/>
      <c r="BK378" s="284"/>
    </row>
    <row r="379" ht="14.25" customHeight="1">
      <c r="A379" s="219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5"/>
      <c r="X379" s="225"/>
      <c r="Y379" s="225"/>
      <c r="Z379" s="225"/>
      <c r="AA379" s="225"/>
      <c r="AB379" s="225"/>
      <c r="AC379" s="225"/>
      <c r="AD379" s="225"/>
      <c r="AE379" s="225"/>
      <c r="AF379" s="225"/>
      <c r="AG379" s="220"/>
      <c r="AH379" s="220"/>
      <c r="AI379" s="220"/>
      <c r="AJ379" s="220"/>
      <c r="AK379" s="220"/>
      <c r="AL379" s="220"/>
      <c r="AM379" s="220"/>
      <c r="AN379" s="220"/>
      <c r="AO379" s="220"/>
      <c r="AP379" s="220"/>
      <c r="AQ379" s="224"/>
      <c r="AR379" s="224"/>
      <c r="AS379" s="224"/>
      <c r="AT379" s="224"/>
      <c r="AU379" s="224"/>
      <c r="AV379" s="224"/>
      <c r="AW379" s="224"/>
      <c r="AX379" s="224"/>
      <c r="AY379" s="224"/>
      <c r="AZ379" s="284"/>
      <c r="BA379" s="284"/>
      <c r="BB379" s="284"/>
      <c r="BC379" s="284"/>
      <c r="BD379" s="284"/>
      <c r="BE379" s="284"/>
      <c r="BF379" s="284"/>
      <c r="BG379" s="284"/>
      <c r="BH379" s="284"/>
      <c r="BI379" s="284"/>
      <c r="BJ379" s="284"/>
      <c r="BK379" s="284"/>
    </row>
    <row r="380" ht="14.25" customHeight="1">
      <c r="A380" s="219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5"/>
      <c r="X380" s="225"/>
      <c r="Y380" s="225"/>
      <c r="Z380" s="225"/>
      <c r="AA380" s="225"/>
      <c r="AB380" s="225"/>
      <c r="AC380" s="225"/>
      <c r="AD380" s="225"/>
      <c r="AE380" s="225"/>
      <c r="AF380" s="225"/>
      <c r="AG380" s="220"/>
      <c r="AH380" s="220"/>
      <c r="AI380" s="220"/>
      <c r="AJ380" s="220"/>
      <c r="AK380" s="220"/>
      <c r="AL380" s="220"/>
      <c r="AM380" s="220"/>
      <c r="AN380" s="220"/>
      <c r="AO380" s="220"/>
      <c r="AP380" s="220"/>
      <c r="AQ380" s="224"/>
      <c r="AR380" s="224"/>
      <c r="AS380" s="224"/>
      <c r="AT380" s="224"/>
      <c r="AU380" s="224"/>
      <c r="AV380" s="224"/>
      <c r="AW380" s="224"/>
      <c r="AX380" s="224"/>
      <c r="AY380" s="224"/>
      <c r="AZ380" s="284"/>
      <c r="BA380" s="284"/>
      <c r="BB380" s="284"/>
      <c r="BC380" s="284"/>
      <c r="BD380" s="284"/>
      <c r="BE380" s="284"/>
      <c r="BF380" s="284"/>
      <c r="BG380" s="284"/>
      <c r="BH380" s="284"/>
      <c r="BI380" s="284"/>
      <c r="BJ380" s="284"/>
      <c r="BK380" s="284"/>
    </row>
    <row r="381" ht="14.25" customHeight="1">
      <c r="A381" s="219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5"/>
      <c r="X381" s="225"/>
      <c r="Y381" s="225"/>
      <c r="Z381" s="225"/>
      <c r="AA381" s="225"/>
      <c r="AB381" s="225"/>
      <c r="AC381" s="225"/>
      <c r="AD381" s="225"/>
      <c r="AE381" s="225"/>
      <c r="AF381" s="225"/>
      <c r="AG381" s="220"/>
      <c r="AH381" s="220"/>
      <c r="AI381" s="220"/>
      <c r="AJ381" s="220"/>
      <c r="AK381" s="220"/>
      <c r="AL381" s="220"/>
      <c r="AM381" s="220"/>
      <c r="AN381" s="220"/>
      <c r="AO381" s="220"/>
      <c r="AP381" s="220"/>
      <c r="AQ381" s="224"/>
      <c r="AR381" s="224"/>
      <c r="AS381" s="224"/>
      <c r="AT381" s="224"/>
      <c r="AU381" s="224"/>
      <c r="AV381" s="224"/>
      <c r="AW381" s="224"/>
      <c r="AX381" s="224"/>
      <c r="AY381" s="224"/>
      <c r="AZ381" s="284"/>
      <c r="BA381" s="284"/>
      <c r="BB381" s="284"/>
      <c r="BC381" s="284"/>
      <c r="BD381" s="284"/>
      <c r="BE381" s="284"/>
      <c r="BF381" s="284"/>
      <c r="BG381" s="284"/>
      <c r="BH381" s="284"/>
      <c r="BI381" s="284"/>
      <c r="BJ381" s="284"/>
      <c r="BK381" s="284"/>
    </row>
    <row r="382" ht="14.25" customHeight="1">
      <c r="A382" s="219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5"/>
      <c r="X382" s="225"/>
      <c r="Y382" s="225"/>
      <c r="Z382" s="225"/>
      <c r="AA382" s="225"/>
      <c r="AB382" s="225"/>
      <c r="AC382" s="225"/>
      <c r="AD382" s="225"/>
      <c r="AE382" s="225"/>
      <c r="AF382" s="225"/>
      <c r="AG382" s="220"/>
      <c r="AH382" s="220"/>
      <c r="AI382" s="220"/>
      <c r="AJ382" s="220"/>
      <c r="AK382" s="220"/>
      <c r="AL382" s="220"/>
      <c r="AM382" s="220"/>
      <c r="AN382" s="220"/>
      <c r="AO382" s="220"/>
      <c r="AP382" s="220"/>
      <c r="AQ382" s="224"/>
      <c r="AR382" s="224"/>
      <c r="AS382" s="224"/>
      <c r="AT382" s="224"/>
      <c r="AU382" s="224"/>
      <c r="AV382" s="224"/>
      <c r="AW382" s="224"/>
      <c r="AX382" s="224"/>
      <c r="AY382" s="224"/>
      <c r="AZ382" s="284"/>
      <c r="BA382" s="284"/>
      <c r="BB382" s="284"/>
      <c r="BC382" s="284"/>
      <c r="BD382" s="284"/>
      <c r="BE382" s="284"/>
      <c r="BF382" s="284"/>
      <c r="BG382" s="284"/>
      <c r="BH382" s="284"/>
      <c r="BI382" s="284"/>
      <c r="BJ382" s="284"/>
      <c r="BK382" s="284"/>
    </row>
    <row r="383" ht="14.25" customHeight="1">
      <c r="A383" s="219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5"/>
      <c r="X383" s="225"/>
      <c r="Y383" s="225"/>
      <c r="Z383" s="225"/>
      <c r="AA383" s="225"/>
      <c r="AB383" s="225"/>
      <c r="AC383" s="225"/>
      <c r="AD383" s="225"/>
      <c r="AE383" s="225"/>
      <c r="AF383" s="225"/>
      <c r="AG383" s="220"/>
      <c r="AH383" s="220"/>
      <c r="AI383" s="220"/>
      <c r="AJ383" s="220"/>
      <c r="AK383" s="220"/>
      <c r="AL383" s="220"/>
      <c r="AM383" s="220"/>
      <c r="AN383" s="220"/>
      <c r="AO383" s="220"/>
      <c r="AP383" s="220"/>
      <c r="AQ383" s="224"/>
      <c r="AR383" s="224"/>
      <c r="AS383" s="224"/>
      <c r="AT383" s="224"/>
      <c r="AU383" s="224"/>
      <c r="AV383" s="224"/>
      <c r="AW383" s="224"/>
      <c r="AX383" s="224"/>
      <c r="AY383" s="224"/>
      <c r="AZ383" s="284"/>
      <c r="BA383" s="284"/>
      <c r="BB383" s="284"/>
      <c r="BC383" s="284"/>
      <c r="BD383" s="284"/>
      <c r="BE383" s="284"/>
      <c r="BF383" s="284"/>
      <c r="BG383" s="284"/>
      <c r="BH383" s="284"/>
      <c r="BI383" s="284"/>
      <c r="BJ383" s="284"/>
      <c r="BK383" s="284"/>
    </row>
    <row r="384" ht="14.25" customHeight="1">
      <c r="A384" s="219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5"/>
      <c r="X384" s="225"/>
      <c r="Y384" s="225"/>
      <c r="Z384" s="225"/>
      <c r="AA384" s="225"/>
      <c r="AB384" s="225"/>
      <c r="AC384" s="225"/>
      <c r="AD384" s="225"/>
      <c r="AE384" s="225"/>
      <c r="AF384" s="225"/>
      <c r="AG384" s="220"/>
      <c r="AH384" s="220"/>
      <c r="AI384" s="220"/>
      <c r="AJ384" s="220"/>
      <c r="AK384" s="220"/>
      <c r="AL384" s="220"/>
      <c r="AM384" s="220"/>
      <c r="AN384" s="220"/>
      <c r="AO384" s="220"/>
      <c r="AP384" s="220"/>
      <c r="AQ384" s="224"/>
      <c r="AR384" s="224"/>
      <c r="AS384" s="224"/>
      <c r="AT384" s="224"/>
      <c r="AU384" s="224"/>
      <c r="AV384" s="224"/>
      <c r="AW384" s="224"/>
      <c r="AX384" s="224"/>
      <c r="AY384" s="224"/>
      <c r="AZ384" s="284"/>
      <c r="BA384" s="284"/>
      <c r="BB384" s="284"/>
      <c r="BC384" s="284"/>
      <c r="BD384" s="284"/>
      <c r="BE384" s="284"/>
      <c r="BF384" s="284"/>
      <c r="BG384" s="284"/>
      <c r="BH384" s="284"/>
      <c r="BI384" s="284"/>
      <c r="BJ384" s="284"/>
      <c r="BK384" s="284"/>
    </row>
    <row r="385" ht="14.25" customHeight="1">
      <c r="A385" s="219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5"/>
      <c r="X385" s="225"/>
      <c r="Y385" s="225"/>
      <c r="Z385" s="225"/>
      <c r="AA385" s="225"/>
      <c r="AB385" s="225"/>
      <c r="AC385" s="225"/>
      <c r="AD385" s="225"/>
      <c r="AE385" s="225"/>
      <c r="AF385" s="225"/>
      <c r="AG385" s="220"/>
      <c r="AH385" s="220"/>
      <c r="AI385" s="220"/>
      <c r="AJ385" s="220"/>
      <c r="AK385" s="220"/>
      <c r="AL385" s="220"/>
      <c r="AM385" s="220"/>
      <c r="AN385" s="220"/>
      <c r="AO385" s="220"/>
      <c r="AP385" s="220"/>
      <c r="AQ385" s="224"/>
      <c r="AR385" s="224"/>
      <c r="AS385" s="224"/>
      <c r="AT385" s="224"/>
      <c r="AU385" s="224"/>
      <c r="AV385" s="224"/>
      <c r="AW385" s="224"/>
      <c r="AX385" s="224"/>
      <c r="AY385" s="224"/>
      <c r="AZ385" s="284"/>
      <c r="BA385" s="284"/>
      <c r="BB385" s="284"/>
      <c r="BC385" s="284"/>
      <c r="BD385" s="284"/>
      <c r="BE385" s="284"/>
      <c r="BF385" s="284"/>
      <c r="BG385" s="284"/>
      <c r="BH385" s="284"/>
      <c r="BI385" s="284"/>
      <c r="BJ385" s="284"/>
      <c r="BK385" s="284"/>
    </row>
    <row r="386" ht="14.25" customHeight="1">
      <c r="A386" s="219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5"/>
      <c r="X386" s="225"/>
      <c r="Y386" s="225"/>
      <c r="Z386" s="225"/>
      <c r="AA386" s="225"/>
      <c r="AB386" s="225"/>
      <c r="AC386" s="225"/>
      <c r="AD386" s="225"/>
      <c r="AE386" s="225"/>
      <c r="AF386" s="225"/>
      <c r="AG386" s="220"/>
      <c r="AH386" s="220"/>
      <c r="AI386" s="220"/>
      <c r="AJ386" s="220"/>
      <c r="AK386" s="220"/>
      <c r="AL386" s="220"/>
      <c r="AM386" s="220"/>
      <c r="AN386" s="220"/>
      <c r="AO386" s="220"/>
      <c r="AP386" s="220"/>
      <c r="AQ386" s="224"/>
      <c r="AR386" s="224"/>
      <c r="AS386" s="224"/>
      <c r="AT386" s="224"/>
      <c r="AU386" s="224"/>
      <c r="AV386" s="224"/>
      <c r="AW386" s="224"/>
      <c r="AX386" s="224"/>
      <c r="AY386" s="224"/>
      <c r="AZ386" s="284"/>
      <c r="BA386" s="284"/>
      <c r="BB386" s="284"/>
      <c r="BC386" s="284"/>
      <c r="BD386" s="284"/>
      <c r="BE386" s="284"/>
      <c r="BF386" s="284"/>
      <c r="BG386" s="284"/>
      <c r="BH386" s="284"/>
      <c r="BI386" s="284"/>
      <c r="BJ386" s="284"/>
      <c r="BK386" s="284"/>
    </row>
    <row r="387" ht="14.25" customHeight="1">
      <c r="A387" s="219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5"/>
      <c r="X387" s="225"/>
      <c r="Y387" s="225"/>
      <c r="Z387" s="225"/>
      <c r="AA387" s="225"/>
      <c r="AB387" s="225"/>
      <c r="AC387" s="225"/>
      <c r="AD387" s="225"/>
      <c r="AE387" s="225"/>
      <c r="AF387" s="225"/>
      <c r="AG387" s="220"/>
      <c r="AH387" s="220"/>
      <c r="AI387" s="220"/>
      <c r="AJ387" s="220"/>
      <c r="AK387" s="220"/>
      <c r="AL387" s="220"/>
      <c r="AM387" s="220"/>
      <c r="AN387" s="220"/>
      <c r="AO387" s="220"/>
      <c r="AP387" s="220"/>
      <c r="AQ387" s="224"/>
      <c r="AR387" s="224"/>
      <c r="AS387" s="224"/>
      <c r="AT387" s="224"/>
      <c r="AU387" s="224"/>
      <c r="AV387" s="224"/>
      <c r="AW387" s="224"/>
      <c r="AX387" s="224"/>
      <c r="AY387" s="224"/>
      <c r="AZ387" s="284"/>
      <c r="BA387" s="284"/>
      <c r="BB387" s="284"/>
      <c r="BC387" s="284"/>
      <c r="BD387" s="284"/>
      <c r="BE387" s="284"/>
      <c r="BF387" s="284"/>
      <c r="BG387" s="284"/>
      <c r="BH387" s="284"/>
      <c r="BI387" s="284"/>
      <c r="BJ387" s="284"/>
      <c r="BK387" s="284"/>
    </row>
    <row r="388" ht="14.25" customHeight="1">
      <c r="A388" s="219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5"/>
      <c r="X388" s="225"/>
      <c r="Y388" s="225"/>
      <c r="Z388" s="225"/>
      <c r="AA388" s="225"/>
      <c r="AB388" s="225"/>
      <c r="AC388" s="225"/>
      <c r="AD388" s="225"/>
      <c r="AE388" s="225"/>
      <c r="AF388" s="225"/>
      <c r="AG388" s="220"/>
      <c r="AH388" s="220"/>
      <c r="AI388" s="220"/>
      <c r="AJ388" s="220"/>
      <c r="AK388" s="220"/>
      <c r="AL388" s="220"/>
      <c r="AM388" s="220"/>
      <c r="AN388" s="220"/>
      <c r="AO388" s="220"/>
      <c r="AP388" s="220"/>
      <c r="AQ388" s="224"/>
      <c r="AR388" s="224"/>
      <c r="AS388" s="224"/>
      <c r="AT388" s="224"/>
      <c r="AU388" s="224"/>
      <c r="AV388" s="224"/>
      <c r="AW388" s="224"/>
      <c r="AX388" s="224"/>
      <c r="AY388" s="224"/>
      <c r="AZ388" s="284"/>
      <c r="BA388" s="284"/>
      <c r="BB388" s="284"/>
      <c r="BC388" s="284"/>
      <c r="BD388" s="284"/>
      <c r="BE388" s="284"/>
      <c r="BF388" s="284"/>
      <c r="BG388" s="284"/>
      <c r="BH388" s="284"/>
      <c r="BI388" s="284"/>
      <c r="BJ388" s="284"/>
      <c r="BK388" s="284"/>
    </row>
    <row r="389" ht="14.25" customHeight="1">
      <c r="A389" s="219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5"/>
      <c r="X389" s="225"/>
      <c r="Y389" s="225"/>
      <c r="Z389" s="225"/>
      <c r="AA389" s="225"/>
      <c r="AB389" s="225"/>
      <c r="AC389" s="225"/>
      <c r="AD389" s="225"/>
      <c r="AE389" s="225"/>
      <c r="AF389" s="225"/>
      <c r="AG389" s="220"/>
      <c r="AH389" s="220"/>
      <c r="AI389" s="220"/>
      <c r="AJ389" s="220"/>
      <c r="AK389" s="220"/>
      <c r="AL389" s="220"/>
      <c r="AM389" s="220"/>
      <c r="AN389" s="220"/>
      <c r="AO389" s="220"/>
      <c r="AP389" s="220"/>
      <c r="AQ389" s="224"/>
      <c r="AR389" s="224"/>
      <c r="AS389" s="224"/>
      <c r="AT389" s="224"/>
      <c r="AU389" s="224"/>
      <c r="AV389" s="224"/>
      <c r="AW389" s="224"/>
      <c r="AX389" s="224"/>
      <c r="AY389" s="224"/>
      <c r="AZ389" s="284"/>
      <c r="BA389" s="284"/>
      <c r="BB389" s="284"/>
      <c r="BC389" s="284"/>
      <c r="BD389" s="284"/>
      <c r="BE389" s="284"/>
      <c r="BF389" s="284"/>
      <c r="BG389" s="284"/>
      <c r="BH389" s="284"/>
      <c r="BI389" s="284"/>
      <c r="BJ389" s="284"/>
      <c r="BK389" s="284"/>
    </row>
    <row r="390" ht="14.25" customHeight="1">
      <c r="A390" s="219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5"/>
      <c r="X390" s="225"/>
      <c r="Y390" s="225"/>
      <c r="Z390" s="225"/>
      <c r="AA390" s="225"/>
      <c r="AB390" s="225"/>
      <c r="AC390" s="225"/>
      <c r="AD390" s="225"/>
      <c r="AE390" s="225"/>
      <c r="AF390" s="225"/>
      <c r="AG390" s="220"/>
      <c r="AH390" s="220"/>
      <c r="AI390" s="220"/>
      <c r="AJ390" s="220"/>
      <c r="AK390" s="220"/>
      <c r="AL390" s="220"/>
      <c r="AM390" s="220"/>
      <c r="AN390" s="220"/>
      <c r="AO390" s="220"/>
      <c r="AP390" s="220"/>
      <c r="AQ390" s="224"/>
      <c r="AR390" s="224"/>
      <c r="AS390" s="224"/>
      <c r="AT390" s="224"/>
      <c r="AU390" s="224"/>
      <c r="AV390" s="224"/>
      <c r="AW390" s="224"/>
      <c r="AX390" s="224"/>
      <c r="AY390" s="224"/>
      <c r="AZ390" s="284"/>
      <c r="BA390" s="284"/>
      <c r="BB390" s="284"/>
      <c r="BC390" s="284"/>
      <c r="BD390" s="284"/>
      <c r="BE390" s="284"/>
      <c r="BF390" s="284"/>
      <c r="BG390" s="284"/>
      <c r="BH390" s="284"/>
      <c r="BI390" s="284"/>
      <c r="BJ390" s="284"/>
      <c r="BK390" s="284"/>
    </row>
    <row r="391" ht="14.25" customHeight="1">
      <c r="A391" s="219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5"/>
      <c r="X391" s="225"/>
      <c r="Y391" s="225"/>
      <c r="Z391" s="225"/>
      <c r="AA391" s="225"/>
      <c r="AB391" s="225"/>
      <c r="AC391" s="225"/>
      <c r="AD391" s="225"/>
      <c r="AE391" s="225"/>
      <c r="AF391" s="225"/>
      <c r="AG391" s="220"/>
      <c r="AH391" s="220"/>
      <c r="AI391" s="220"/>
      <c r="AJ391" s="220"/>
      <c r="AK391" s="220"/>
      <c r="AL391" s="220"/>
      <c r="AM391" s="220"/>
      <c r="AN391" s="220"/>
      <c r="AO391" s="220"/>
      <c r="AP391" s="220"/>
      <c r="AQ391" s="224"/>
      <c r="AR391" s="224"/>
      <c r="AS391" s="224"/>
      <c r="AT391" s="224"/>
      <c r="AU391" s="224"/>
      <c r="AV391" s="224"/>
      <c r="AW391" s="224"/>
      <c r="AX391" s="224"/>
      <c r="AY391" s="224"/>
      <c r="AZ391" s="284"/>
      <c r="BA391" s="284"/>
      <c r="BB391" s="284"/>
      <c r="BC391" s="284"/>
      <c r="BD391" s="284"/>
      <c r="BE391" s="284"/>
      <c r="BF391" s="284"/>
      <c r="BG391" s="284"/>
      <c r="BH391" s="284"/>
      <c r="BI391" s="284"/>
      <c r="BJ391" s="284"/>
      <c r="BK391" s="284"/>
    </row>
    <row r="392" ht="14.25" customHeight="1">
      <c r="A392" s="219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5"/>
      <c r="X392" s="225"/>
      <c r="Y392" s="225"/>
      <c r="Z392" s="225"/>
      <c r="AA392" s="225"/>
      <c r="AB392" s="225"/>
      <c r="AC392" s="225"/>
      <c r="AD392" s="225"/>
      <c r="AE392" s="225"/>
      <c r="AF392" s="225"/>
      <c r="AG392" s="220"/>
      <c r="AH392" s="220"/>
      <c r="AI392" s="220"/>
      <c r="AJ392" s="220"/>
      <c r="AK392" s="220"/>
      <c r="AL392" s="220"/>
      <c r="AM392" s="220"/>
      <c r="AN392" s="220"/>
      <c r="AO392" s="220"/>
      <c r="AP392" s="220"/>
      <c r="AQ392" s="224"/>
      <c r="AR392" s="224"/>
      <c r="AS392" s="224"/>
      <c r="AT392" s="224"/>
      <c r="AU392" s="224"/>
      <c r="AV392" s="224"/>
      <c r="AW392" s="224"/>
      <c r="AX392" s="224"/>
      <c r="AY392" s="224"/>
      <c r="AZ392" s="284"/>
      <c r="BA392" s="284"/>
      <c r="BB392" s="284"/>
      <c r="BC392" s="284"/>
      <c r="BD392" s="284"/>
      <c r="BE392" s="284"/>
      <c r="BF392" s="284"/>
      <c r="BG392" s="284"/>
      <c r="BH392" s="284"/>
      <c r="BI392" s="284"/>
      <c r="BJ392" s="284"/>
      <c r="BK392" s="284"/>
    </row>
    <row r="393" ht="14.25" customHeight="1">
      <c r="A393" s="219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5"/>
      <c r="X393" s="225"/>
      <c r="Y393" s="225"/>
      <c r="Z393" s="225"/>
      <c r="AA393" s="225"/>
      <c r="AB393" s="225"/>
      <c r="AC393" s="225"/>
      <c r="AD393" s="225"/>
      <c r="AE393" s="225"/>
      <c r="AF393" s="225"/>
      <c r="AG393" s="220"/>
      <c r="AH393" s="220"/>
      <c r="AI393" s="220"/>
      <c r="AJ393" s="220"/>
      <c r="AK393" s="220"/>
      <c r="AL393" s="220"/>
      <c r="AM393" s="220"/>
      <c r="AN393" s="220"/>
      <c r="AO393" s="220"/>
      <c r="AP393" s="220"/>
      <c r="AQ393" s="224"/>
      <c r="AR393" s="224"/>
      <c r="AS393" s="224"/>
      <c r="AT393" s="224"/>
      <c r="AU393" s="224"/>
      <c r="AV393" s="224"/>
      <c r="AW393" s="224"/>
      <c r="AX393" s="224"/>
      <c r="AY393" s="224"/>
      <c r="AZ393" s="284"/>
      <c r="BA393" s="284"/>
      <c r="BB393" s="284"/>
      <c r="BC393" s="284"/>
      <c r="BD393" s="284"/>
      <c r="BE393" s="284"/>
      <c r="BF393" s="284"/>
      <c r="BG393" s="284"/>
      <c r="BH393" s="284"/>
      <c r="BI393" s="284"/>
      <c r="BJ393" s="284"/>
      <c r="BK393" s="284"/>
    </row>
    <row r="394" ht="14.25" customHeight="1">
      <c r="A394" s="219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5"/>
      <c r="X394" s="225"/>
      <c r="Y394" s="225"/>
      <c r="Z394" s="225"/>
      <c r="AA394" s="225"/>
      <c r="AB394" s="225"/>
      <c r="AC394" s="225"/>
      <c r="AD394" s="225"/>
      <c r="AE394" s="225"/>
      <c r="AF394" s="225"/>
      <c r="AG394" s="220"/>
      <c r="AH394" s="220"/>
      <c r="AI394" s="220"/>
      <c r="AJ394" s="220"/>
      <c r="AK394" s="220"/>
      <c r="AL394" s="220"/>
      <c r="AM394" s="220"/>
      <c r="AN394" s="220"/>
      <c r="AO394" s="220"/>
      <c r="AP394" s="220"/>
      <c r="AQ394" s="224"/>
      <c r="AR394" s="224"/>
      <c r="AS394" s="224"/>
      <c r="AT394" s="224"/>
      <c r="AU394" s="224"/>
      <c r="AV394" s="224"/>
      <c r="AW394" s="224"/>
      <c r="AX394" s="224"/>
      <c r="AY394" s="224"/>
      <c r="AZ394" s="284"/>
      <c r="BA394" s="284"/>
      <c r="BB394" s="284"/>
      <c r="BC394" s="284"/>
      <c r="BD394" s="284"/>
      <c r="BE394" s="284"/>
      <c r="BF394" s="284"/>
      <c r="BG394" s="284"/>
      <c r="BH394" s="284"/>
      <c r="BI394" s="284"/>
      <c r="BJ394" s="284"/>
      <c r="BK394" s="284"/>
    </row>
    <row r="395" ht="14.25" customHeight="1">
      <c r="A395" s="219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5"/>
      <c r="X395" s="225"/>
      <c r="Y395" s="225"/>
      <c r="Z395" s="225"/>
      <c r="AA395" s="225"/>
      <c r="AB395" s="225"/>
      <c r="AC395" s="225"/>
      <c r="AD395" s="225"/>
      <c r="AE395" s="225"/>
      <c r="AF395" s="225"/>
      <c r="AG395" s="220"/>
      <c r="AH395" s="220"/>
      <c r="AI395" s="220"/>
      <c r="AJ395" s="220"/>
      <c r="AK395" s="220"/>
      <c r="AL395" s="220"/>
      <c r="AM395" s="220"/>
      <c r="AN395" s="220"/>
      <c r="AO395" s="220"/>
      <c r="AP395" s="220"/>
      <c r="AQ395" s="224"/>
      <c r="AR395" s="224"/>
      <c r="AS395" s="224"/>
      <c r="AT395" s="224"/>
      <c r="AU395" s="224"/>
      <c r="AV395" s="224"/>
      <c r="AW395" s="224"/>
      <c r="AX395" s="224"/>
      <c r="AY395" s="224"/>
      <c r="AZ395" s="284"/>
      <c r="BA395" s="284"/>
      <c r="BB395" s="284"/>
      <c r="BC395" s="284"/>
      <c r="BD395" s="284"/>
      <c r="BE395" s="284"/>
      <c r="BF395" s="284"/>
      <c r="BG395" s="284"/>
      <c r="BH395" s="284"/>
      <c r="BI395" s="284"/>
      <c r="BJ395" s="284"/>
      <c r="BK395" s="284"/>
    </row>
    <row r="396" ht="14.25" customHeight="1">
      <c r="A396" s="219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5"/>
      <c r="X396" s="225"/>
      <c r="Y396" s="225"/>
      <c r="Z396" s="225"/>
      <c r="AA396" s="225"/>
      <c r="AB396" s="225"/>
      <c r="AC396" s="225"/>
      <c r="AD396" s="225"/>
      <c r="AE396" s="225"/>
      <c r="AF396" s="225"/>
      <c r="AG396" s="220"/>
      <c r="AH396" s="220"/>
      <c r="AI396" s="220"/>
      <c r="AJ396" s="220"/>
      <c r="AK396" s="220"/>
      <c r="AL396" s="220"/>
      <c r="AM396" s="220"/>
      <c r="AN396" s="220"/>
      <c r="AO396" s="220"/>
      <c r="AP396" s="220"/>
      <c r="AQ396" s="224"/>
      <c r="AR396" s="224"/>
      <c r="AS396" s="224"/>
      <c r="AT396" s="224"/>
      <c r="AU396" s="224"/>
      <c r="AV396" s="224"/>
      <c r="AW396" s="224"/>
      <c r="AX396" s="224"/>
      <c r="AY396" s="224"/>
      <c r="AZ396" s="284"/>
      <c r="BA396" s="284"/>
      <c r="BB396" s="284"/>
      <c r="BC396" s="284"/>
      <c r="BD396" s="284"/>
      <c r="BE396" s="284"/>
      <c r="BF396" s="284"/>
      <c r="BG396" s="284"/>
      <c r="BH396" s="284"/>
      <c r="BI396" s="284"/>
      <c r="BJ396" s="284"/>
      <c r="BK396" s="284"/>
    </row>
    <row r="397" ht="14.25" customHeight="1">
      <c r="A397" s="219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5"/>
      <c r="X397" s="225"/>
      <c r="Y397" s="225"/>
      <c r="Z397" s="225"/>
      <c r="AA397" s="225"/>
      <c r="AB397" s="225"/>
      <c r="AC397" s="225"/>
      <c r="AD397" s="225"/>
      <c r="AE397" s="225"/>
      <c r="AF397" s="225"/>
      <c r="AG397" s="220"/>
      <c r="AH397" s="220"/>
      <c r="AI397" s="220"/>
      <c r="AJ397" s="220"/>
      <c r="AK397" s="220"/>
      <c r="AL397" s="220"/>
      <c r="AM397" s="220"/>
      <c r="AN397" s="220"/>
      <c r="AO397" s="220"/>
      <c r="AP397" s="220"/>
      <c r="AQ397" s="224"/>
      <c r="AR397" s="224"/>
      <c r="AS397" s="224"/>
      <c r="AT397" s="224"/>
      <c r="AU397" s="224"/>
      <c r="AV397" s="224"/>
      <c r="AW397" s="224"/>
      <c r="AX397" s="224"/>
      <c r="AY397" s="224"/>
      <c r="AZ397" s="284"/>
      <c r="BA397" s="284"/>
      <c r="BB397" s="284"/>
      <c r="BC397" s="284"/>
      <c r="BD397" s="284"/>
      <c r="BE397" s="284"/>
      <c r="BF397" s="284"/>
      <c r="BG397" s="284"/>
      <c r="BH397" s="284"/>
      <c r="BI397" s="284"/>
      <c r="BJ397" s="284"/>
      <c r="BK397" s="284"/>
    </row>
    <row r="398" ht="14.25" customHeight="1">
      <c r="A398" s="219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5"/>
      <c r="X398" s="225"/>
      <c r="Y398" s="225"/>
      <c r="Z398" s="225"/>
      <c r="AA398" s="225"/>
      <c r="AB398" s="225"/>
      <c r="AC398" s="225"/>
      <c r="AD398" s="225"/>
      <c r="AE398" s="225"/>
      <c r="AF398" s="225"/>
      <c r="AG398" s="220"/>
      <c r="AH398" s="220"/>
      <c r="AI398" s="220"/>
      <c r="AJ398" s="220"/>
      <c r="AK398" s="220"/>
      <c r="AL398" s="220"/>
      <c r="AM398" s="220"/>
      <c r="AN398" s="220"/>
      <c r="AO398" s="220"/>
      <c r="AP398" s="220"/>
      <c r="AQ398" s="224"/>
      <c r="AR398" s="224"/>
      <c r="AS398" s="224"/>
      <c r="AT398" s="224"/>
      <c r="AU398" s="224"/>
      <c r="AV398" s="224"/>
      <c r="AW398" s="224"/>
      <c r="AX398" s="224"/>
      <c r="AY398" s="224"/>
      <c r="AZ398" s="284"/>
      <c r="BA398" s="284"/>
      <c r="BB398" s="284"/>
      <c r="BC398" s="284"/>
      <c r="BD398" s="284"/>
      <c r="BE398" s="284"/>
      <c r="BF398" s="284"/>
      <c r="BG398" s="284"/>
      <c r="BH398" s="284"/>
      <c r="BI398" s="284"/>
      <c r="BJ398" s="284"/>
      <c r="BK398" s="284"/>
    </row>
    <row r="399" ht="14.25" customHeight="1">
      <c r="A399" s="219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5"/>
      <c r="X399" s="225"/>
      <c r="Y399" s="225"/>
      <c r="Z399" s="225"/>
      <c r="AA399" s="225"/>
      <c r="AB399" s="225"/>
      <c r="AC399" s="225"/>
      <c r="AD399" s="225"/>
      <c r="AE399" s="225"/>
      <c r="AF399" s="225"/>
      <c r="AG399" s="220"/>
      <c r="AH399" s="220"/>
      <c r="AI399" s="220"/>
      <c r="AJ399" s="220"/>
      <c r="AK399" s="220"/>
      <c r="AL399" s="220"/>
      <c r="AM399" s="220"/>
      <c r="AN399" s="220"/>
      <c r="AO399" s="220"/>
      <c r="AP399" s="220"/>
      <c r="AQ399" s="224"/>
      <c r="AR399" s="224"/>
      <c r="AS399" s="224"/>
      <c r="AT399" s="224"/>
      <c r="AU399" s="224"/>
      <c r="AV399" s="224"/>
      <c r="AW399" s="224"/>
      <c r="AX399" s="224"/>
      <c r="AY399" s="224"/>
      <c r="AZ399" s="284"/>
      <c r="BA399" s="284"/>
      <c r="BB399" s="284"/>
      <c r="BC399" s="284"/>
      <c r="BD399" s="284"/>
      <c r="BE399" s="284"/>
      <c r="BF399" s="284"/>
      <c r="BG399" s="284"/>
      <c r="BH399" s="284"/>
      <c r="BI399" s="284"/>
      <c r="BJ399" s="284"/>
      <c r="BK399" s="284"/>
    </row>
    <row r="400" ht="14.25" customHeight="1">
      <c r="A400" s="219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5"/>
      <c r="X400" s="225"/>
      <c r="Y400" s="225"/>
      <c r="Z400" s="225"/>
      <c r="AA400" s="225"/>
      <c r="AB400" s="225"/>
      <c r="AC400" s="225"/>
      <c r="AD400" s="225"/>
      <c r="AE400" s="225"/>
      <c r="AF400" s="225"/>
      <c r="AG400" s="220"/>
      <c r="AH400" s="220"/>
      <c r="AI400" s="220"/>
      <c r="AJ400" s="220"/>
      <c r="AK400" s="220"/>
      <c r="AL400" s="220"/>
      <c r="AM400" s="220"/>
      <c r="AN400" s="220"/>
      <c r="AO400" s="220"/>
      <c r="AP400" s="220"/>
      <c r="AQ400" s="224"/>
      <c r="AR400" s="224"/>
      <c r="AS400" s="224"/>
      <c r="AT400" s="224"/>
      <c r="AU400" s="224"/>
      <c r="AV400" s="224"/>
      <c r="AW400" s="224"/>
      <c r="AX400" s="224"/>
      <c r="AY400" s="224"/>
      <c r="AZ400" s="284"/>
      <c r="BA400" s="284"/>
      <c r="BB400" s="284"/>
      <c r="BC400" s="284"/>
      <c r="BD400" s="284"/>
      <c r="BE400" s="284"/>
      <c r="BF400" s="284"/>
      <c r="BG400" s="284"/>
      <c r="BH400" s="284"/>
      <c r="BI400" s="284"/>
      <c r="BJ400" s="284"/>
      <c r="BK400" s="284"/>
    </row>
    <row r="401" ht="14.25" customHeight="1">
      <c r="A401" s="219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5"/>
      <c r="X401" s="225"/>
      <c r="Y401" s="225"/>
      <c r="Z401" s="225"/>
      <c r="AA401" s="225"/>
      <c r="AB401" s="225"/>
      <c r="AC401" s="225"/>
      <c r="AD401" s="225"/>
      <c r="AE401" s="225"/>
      <c r="AF401" s="225"/>
      <c r="AG401" s="220"/>
      <c r="AH401" s="220"/>
      <c r="AI401" s="220"/>
      <c r="AJ401" s="220"/>
      <c r="AK401" s="220"/>
      <c r="AL401" s="220"/>
      <c r="AM401" s="220"/>
      <c r="AN401" s="220"/>
      <c r="AO401" s="220"/>
      <c r="AP401" s="220"/>
      <c r="AQ401" s="224"/>
      <c r="AR401" s="224"/>
      <c r="AS401" s="224"/>
      <c r="AT401" s="224"/>
      <c r="AU401" s="224"/>
      <c r="AV401" s="224"/>
      <c r="AW401" s="224"/>
      <c r="AX401" s="224"/>
      <c r="AY401" s="224"/>
      <c r="AZ401" s="284"/>
      <c r="BA401" s="284"/>
      <c r="BB401" s="284"/>
      <c r="BC401" s="284"/>
      <c r="BD401" s="284"/>
      <c r="BE401" s="284"/>
      <c r="BF401" s="284"/>
      <c r="BG401" s="284"/>
      <c r="BH401" s="284"/>
      <c r="BI401" s="284"/>
      <c r="BJ401" s="284"/>
      <c r="BK401" s="284"/>
    </row>
    <row r="402" ht="14.25" customHeight="1">
      <c r="A402" s="219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5"/>
      <c r="X402" s="225"/>
      <c r="Y402" s="225"/>
      <c r="Z402" s="225"/>
      <c r="AA402" s="225"/>
      <c r="AB402" s="225"/>
      <c r="AC402" s="225"/>
      <c r="AD402" s="225"/>
      <c r="AE402" s="225"/>
      <c r="AF402" s="225"/>
      <c r="AG402" s="220"/>
      <c r="AH402" s="220"/>
      <c r="AI402" s="220"/>
      <c r="AJ402" s="220"/>
      <c r="AK402" s="220"/>
      <c r="AL402" s="220"/>
      <c r="AM402" s="220"/>
      <c r="AN402" s="220"/>
      <c r="AO402" s="220"/>
      <c r="AP402" s="220"/>
      <c r="AQ402" s="224"/>
      <c r="AR402" s="224"/>
      <c r="AS402" s="224"/>
      <c r="AT402" s="224"/>
      <c r="AU402" s="224"/>
      <c r="AV402" s="224"/>
      <c r="AW402" s="224"/>
      <c r="AX402" s="224"/>
      <c r="AY402" s="224"/>
      <c r="AZ402" s="284"/>
      <c r="BA402" s="284"/>
      <c r="BB402" s="284"/>
      <c r="BC402" s="284"/>
      <c r="BD402" s="284"/>
      <c r="BE402" s="284"/>
      <c r="BF402" s="284"/>
      <c r="BG402" s="284"/>
      <c r="BH402" s="284"/>
      <c r="BI402" s="284"/>
      <c r="BJ402" s="284"/>
      <c r="BK402" s="284"/>
    </row>
    <row r="403" ht="14.25" customHeight="1">
      <c r="A403" s="219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5"/>
      <c r="X403" s="225"/>
      <c r="Y403" s="225"/>
      <c r="Z403" s="225"/>
      <c r="AA403" s="225"/>
      <c r="AB403" s="225"/>
      <c r="AC403" s="225"/>
      <c r="AD403" s="225"/>
      <c r="AE403" s="225"/>
      <c r="AF403" s="225"/>
      <c r="AG403" s="220"/>
      <c r="AH403" s="220"/>
      <c r="AI403" s="220"/>
      <c r="AJ403" s="220"/>
      <c r="AK403" s="220"/>
      <c r="AL403" s="220"/>
      <c r="AM403" s="220"/>
      <c r="AN403" s="220"/>
      <c r="AO403" s="220"/>
      <c r="AP403" s="220"/>
      <c r="AQ403" s="224"/>
      <c r="AR403" s="224"/>
      <c r="AS403" s="224"/>
      <c r="AT403" s="224"/>
      <c r="AU403" s="224"/>
      <c r="AV403" s="224"/>
      <c r="AW403" s="224"/>
      <c r="AX403" s="224"/>
      <c r="AY403" s="224"/>
      <c r="AZ403" s="284"/>
      <c r="BA403" s="284"/>
      <c r="BB403" s="284"/>
      <c r="BC403" s="284"/>
      <c r="BD403" s="284"/>
      <c r="BE403" s="284"/>
      <c r="BF403" s="284"/>
      <c r="BG403" s="284"/>
      <c r="BH403" s="284"/>
      <c r="BI403" s="284"/>
      <c r="BJ403" s="284"/>
      <c r="BK403" s="284"/>
    </row>
    <row r="404" ht="14.25" customHeight="1">
      <c r="A404" s="219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5"/>
      <c r="X404" s="225"/>
      <c r="Y404" s="225"/>
      <c r="Z404" s="225"/>
      <c r="AA404" s="225"/>
      <c r="AB404" s="225"/>
      <c r="AC404" s="225"/>
      <c r="AD404" s="225"/>
      <c r="AE404" s="225"/>
      <c r="AF404" s="225"/>
      <c r="AG404" s="220"/>
      <c r="AH404" s="220"/>
      <c r="AI404" s="220"/>
      <c r="AJ404" s="220"/>
      <c r="AK404" s="220"/>
      <c r="AL404" s="220"/>
      <c r="AM404" s="220"/>
      <c r="AN404" s="220"/>
      <c r="AO404" s="220"/>
      <c r="AP404" s="220"/>
      <c r="AQ404" s="224"/>
      <c r="AR404" s="224"/>
      <c r="AS404" s="224"/>
      <c r="AT404" s="224"/>
      <c r="AU404" s="224"/>
      <c r="AV404" s="224"/>
      <c r="AW404" s="224"/>
      <c r="AX404" s="224"/>
      <c r="AY404" s="224"/>
      <c r="AZ404" s="284"/>
      <c r="BA404" s="284"/>
      <c r="BB404" s="284"/>
      <c r="BC404" s="284"/>
      <c r="BD404" s="284"/>
      <c r="BE404" s="284"/>
      <c r="BF404" s="284"/>
      <c r="BG404" s="284"/>
      <c r="BH404" s="284"/>
      <c r="BI404" s="284"/>
      <c r="BJ404" s="284"/>
      <c r="BK404" s="284"/>
    </row>
    <row r="405" ht="14.25" customHeight="1">
      <c r="A405" s="219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5"/>
      <c r="X405" s="225"/>
      <c r="Y405" s="225"/>
      <c r="Z405" s="225"/>
      <c r="AA405" s="225"/>
      <c r="AB405" s="225"/>
      <c r="AC405" s="225"/>
      <c r="AD405" s="225"/>
      <c r="AE405" s="225"/>
      <c r="AF405" s="225"/>
      <c r="AG405" s="220"/>
      <c r="AH405" s="220"/>
      <c r="AI405" s="220"/>
      <c r="AJ405" s="220"/>
      <c r="AK405" s="220"/>
      <c r="AL405" s="220"/>
      <c r="AM405" s="220"/>
      <c r="AN405" s="220"/>
      <c r="AO405" s="220"/>
      <c r="AP405" s="220"/>
      <c r="AQ405" s="224"/>
      <c r="AR405" s="224"/>
      <c r="AS405" s="224"/>
      <c r="AT405" s="224"/>
      <c r="AU405" s="224"/>
      <c r="AV405" s="224"/>
      <c r="AW405" s="224"/>
      <c r="AX405" s="224"/>
      <c r="AY405" s="224"/>
      <c r="AZ405" s="284"/>
      <c r="BA405" s="284"/>
      <c r="BB405" s="284"/>
      <c r="BC405" s="284"/>
      <c r="BD405" s="284"/>
      <c r="BE405" s="284"/>
      <c r="BF405" s="284"/>
      <c r="BG405" s="284"/>
      <c r="BH405" s="284"/>
      <c r="BI405" s="284"/>
      <c r="BJ405" s="284"/>
      <c r="BK405" s="284"/>
    </row>
    <row r="406" ht="14.25" customHeight="1">
      <c r="A406" s="219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5"/>
      <c r="X406" s="225"/>
      <c r="Y406" s="225"/>
      <c r="Z406" s="225"/>
      <c r="AA406" s="225"/>
      <c r="AB406" s="225"/>
      <c r="AC406" s="225"/>
      <c r="AD406" s="225"/>
      <c r="AE406" s="225"/>
      <c r="AF406" s="225"/>
      <c r="AG406" s="220"/>
      <c r="AH406" s="220"/>
      <c r="AI406" s="220"/>
      <c r="AJ406" s="220"/>
      <c r="AK406" s="220"/>
      <c r="AL406" s="220"/>
      <c r="AM406" s="220"/>
      <c r="AN406" s="220"/>
      <c r="AO406" s="220"/>
      <c r="AP406" s="220"/>
      <c r="AQ406" s="224"/>
      <c r="AR406" s="224"/>
      <c r="AS406" s="224"/>
      <c r="AT406" s="224"/>
      <c r="AU406" s="224"/>
      <c r="AV406" s="224"/>
      <c r="AW406" s="224"/>
      <c r="AX406" s="224"/>
      <c r="AY406" s="224"/>
      <c r="AZ406" s="284"/>
      <c r="BA406" s="284"/>
      <c r="BB406" s="284"/>
      <c r="BC406" s="284"/>
      <c r="BD406" s="284"/>
      <c r="BE406" s="284"/>
      <c r="BF406" s="284"/>
      <c r="BG406" s="284"/>
      <c r="BH406" s="284"/>
      <c r="BI406" s="284"/>
      <c r="BJ406" s="284"/>
      <c r="BK406" s="284"/>
    </row>
    <row r="407" ht="14.25" customHeight="1">
      <c r="A407" s="219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5"/>
      <c r="X407" s="225"/>
      <c r="Y407" s="225"/>
      <c r="Z407" s="225"/>
      <c r="AA407" s="225"/>
      <c r="AB407" s="225"/>
      <c r="AC407" s="225"/>
      <c r="AD407" s="225"/>
      <c r="AE407" s="225"/>
      <c r="AF407" s="225"/>
      <c r="AG407" s="220"/>
      <c r="AH407" s="220"/>
      <c r="AI407" s="220"/>
      <c r="AJ407" s="220"/>
      <c r="AK407" s="220"/>
      <c r="AL407" s="220"/>
      <c r="AM407" s="220"/>
      <c r="AN407" s="220"/>
      <c r="AO407" s="220"/>
      <c r="AP407" s="220"/>
      <c r="AQ407" s="224"/>
      <c r="AR407" s="224"/>
      <c r="AS407" s="224"/>
      <c r="AT407" s="224"/>
      <c r="AU407" s="224"/>
      <c r="AV407" s="224"/>
      <c r="AW407" s="224"/>
      <c r="AX407" s="224"/>
      <c r="AY407" s="224"/>
      <c r="AZ407" s="284"/>
      <c r="BA407" s="284"/>
      <c r="BB407" s="284"/>
      <c r="BC407" s="284"/>
      <c r="BD407" s="284"/>
      <c r="BE407" s="284"/>
      <c r="BF407" s="284"/>
      <c r="BG407" s="284"/>
      <c r="BH407" s="284"/>
      <c r="BI407" s="284"/>
      <c r="BJ407" s="284"/>
      <c r="BK407" s="284"/>
    </row>
    <row r="408" ht="14.25" customHeight="1">
      <c r="A408" s="219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5"/>
      <c r="X408" s="225"/>
      <c r="Y408" s="225"/>
      <c r="Z408" s="225"/>
      <c r="AA408" s="225"/>
      <c r="AB408" s="225"/>
      <c r="AC408" s="225"/>
      <c r="AD408" s="225"/>
      <c r="AE408" s="225"/>
      <c r="AF408" s="225"/>
      <c r="AG408" s="220"/>
      <c r="AH408" s="220"/>
      <c r="AI408" s="220"/>
      <c r="AJ408" s="220"/>
      <c r="AK408" s="220"/>
      <c r="AL408" s="220"/>
      <c r="AM408" s="220"/>
      <c r="AN408" s="220"/>
      <c r="AO408" s="220"/>
      <c r="AP408" s="220"/>
      <c r="AQ408" s="224"/>
      <c r="AR408" s="224"/>
      <c r="AS408" s="224"/>
      <c r="AT408" s="224"/>
      <c r="AU408" s="224"/>
      <c r="AV408" s="224"/>
      <c r="AW408" s="224"/>
      <c r="AX408" s="224"/>
      <c r="AY408" s="224"/>
      <c r="AZ408" s="284"/>
      <c r="BA408" s="284"/>
      <c r="BB408" s="284"/>
      <c r="BC408" s="284"/>
      <c r="BD408" s="284"/>
      <c r="BE408" s="284"/>
      <c r="BF408" s="284"/>
      <c r="BG408" s="284"/>
      <c r="BH408" s="284"/>
      <c r="BI408" s="284"/>
      <c r="BJ408" s="284"/>
      <c r="BK408" s="284"/>
    </row>
    <row r="409" ht="14.25" customHeight="1">
      <c r="A409" s="219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5"/>
      <c r="X409" s="225"/>
      <c r="Y409" s="225"/>
      <c r="Z409" s="225"/>
      <c r="AA409" s="225"/>
      <c r="AB409" s="225"/>
      <c r="AC409" s="225"/>
      <c r="AD409" s="225"/>
      <c r="AE409" s="225"/>
      <c r="AF409" s="225"/>
      <c r="AG409" s="220"/>
      <c r="AH409" s="220"/>
      <c r="AI409" s="220"/>
      <c r="AJ409" s="220"/>
      <c r="AK409" s="220"/>
      <c r="AL409" s="220"/>
      <c r="AM409" s="220"/>
      <c r="AN409" s="220"/>
      <c r="AO409" s="220"/>
      <c r="AP409" s="220"/>
      <c r="AQ409" s="224"/>
      <c r="AR409" s="224"/>
      <c r="AS409" s="224"/>
      <c r="AT409" s="224"/>
      <c r="AU409" s="224"/>
      <c r="AV409" s="224"/>
      <c r="AW409" s="224"/>
      <c r="AX409" s="224"/>
      <c r="AY409" s="224"/>
      <c r="AZ409" s="284"/>
      <c r="BA409" s="284"/>
      <c r="BB409" s="284"/>
      <c r="BC409" s="284"/>
      <c r="BD409" s="284"/>
      <c r="BE409" s="284"/>
      <c r="BF409" s="284"/>
      <c r="BG409" s="284"/>
      <c r="BH409" s="284"/>
      <c r="BI409" s="284"/>
      <c r="BJ409" s="284"/>
      <c r="BK409" s="284"/>
    </row>
    <row r="410" ht="14.25" customHeight="1">
      <c r="A410" s="219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5"/>
      <c r="X410" s="225"/>
      <c r="Y410" s="225"/>
      <c r="Z410" s="225"/>
      <c r="AA410" s="225"/>
      <c r="AB410" s="225"/>
      <c r="AC410" s="225"/>
      <c r="AD410" s="225"/>
      <c r="AE410" s="225"/>
      <c r="AF410" s="225"/>
      <c r="AG410" s="220"/>
      <c r="AH410" s="220"/>
      <c r="AI410" s="220"/>
      <c r="AJ410" s="220"/>
      <c r="AK410" s="220"/>
      <c r="AL410" s="220"/>
      <c r="AM410" s="220"/>
      <c r="AN410" s="220"/>
      <c r="AO410" s="220"/>
      <c r="AP410" s="220"/>
      <c r="AQ410" s="224"/>
      <c r="AR410" s="224"/>
      <c r="AS410" s="224"/>
      <c r="AT410" s="224"/>
      <c r="AU410" s="224"/>
      <c r="AV410" s="224"/>
      <c r="AW410" s="224"/>
      <c r="AX410" s="224"/>
      <c r="AY410" s="224"/>
      <c r="AZ410" s="284"/>
      <c r="BA410" s="284"/>
      <c r="BB410" s="284"/>
      <c r="BC410" s="284"/>
      <c r="BD410" s="284"/>
      <c r="BE410" s="284"/>
      <c r="BF410" s="284"/>
      <c r="BG410" s="284"/>
      <c r="BH410" s="284"/>
      <c r="BI410" s="284"/>
      <c r="BJ410" s="284"/>
      <c r="BK410" s="284"/>
    </row>
    <row r="411" ht="14.25" customHeight="1">
      <c r="A411" s="219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5"/>
      <c r="X411" s="225"/>
      <c r="Y411" s="225"/>
      <c r="Z411" s="225"/>
      <c r="AA411" s="225"/>
      <c r="AB411" s="225"/>
      <c r="AC411" s="225"/>
      <c r="AD411" s="225"/>
      <c r="AE411" s="225"/>
      <c r="AF411" s="225"/>
      <c r="AG411" s="220"/>
      <c r="AH411" s="220"/>
      <c r="AI411" s="220"/>
      <c r="AJ411" s="220"/>
      <c r="AK411" s="220"/>
      <c r="AL411" s="220"/>
      <c r="AM411" s="220"/>
      <c r="AN411" s="220"/>
      <c r="AO411" s="220"/>
      <c r="AP411" s="220"/>
      <c r="AQ411" s="224"/>
      <c r="AR411" s="224"/>
      <c r="AS411" s="224"/>
      <c r="AT411" s="224"/>
      <c r="AU411" s="224"/>
      <c r="AV411" s="224"/>
      <c r="AW411" s="224"/>
      <c r="AX411" s="224"/>
      <c r="AY411" s="224"/>
      <c r="AZ411" s="284"/>
      <c r="BA411" s="284"/>
      <c r="BB411" s="284"/>
      <c r="BC411" s="284"/>
      <c r="BD411" s="284"/>
      <c r="BE411" s="284"/>
      <c r="BF411" s="284"/>
      <c r="BG411" s="284"/>
      <c r="BH411" s="284"/>
      <c r="BI411" s="284"/>
      <c r="BJ411" s="284"/>
      <c r="BK411" s="284"/>
    </row>
    <row r="412" ht="14.25" customHeight="1">
      <c r="A412" s="219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5"/>
      <c r="X412" s="225"/>
      <c r="Y412" s="225"/>
      <c r="Z412" s="225"/>
      <c r="AA412" s="225"/>
      <c r="AB412" s="225"/>
      <c r="AC412" s="225"/>
      <c r="AD412" s="225"/>
      <c r="AE412" s="225"/>
      <c r="AF412" s="225"/>
      <c r="AG412" s="220"/>
      <c r="AH412" s="220"/>
      <c r="AI412" s="220"/>
      <c r="AJ412" s="220"/>
      <c r="AK412" s="220"/>
      <c r="AL412" s="220"/>
      <c r="AM412" s="220"/>
      <c r="AN412" s="220"/>
      <c r="AO412" s="220"/>
      <c r="AP412" s="220"/>
      <c r="AQ412" s="224"/>
      <c r="AR412" s="224"/>
      <c r="AS412" s="224"/>
      <c r="AT412" s="224"/>
      <c r="AU412" s="224"/>
      <c r="AV412" s="224"/>
      <c r="AW412" s="224"/>
      <c r="AX412" s="224"/>
      <c r="AY412" s="224"/>
      <c r="AZ412" s="284"/>
      <c r="BA412" s="284"/>
      <c r="BB412" s="284"/>
      <c r="BC412" s="284"/>
      <c r="BD412" s="284"/>
      <c r="BE412" s="284"/>
      <c r="BF412" s="284"/>
      <c r="BG412" s="284"/>
      <c r="BH412" s="284"/>
      <c r="BI412" s="284"/>
      <c r="BJ412" s="284"/>
      <c r="BK412" s="284"/>
    </row>
    <row r="413" ht="14.25" customHeight="1">
      <c r="A413" s="219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5"/>
      <c r="X413" s="225"/>
      <c r="Y413" s="225"/>
      <c r="Z413" s="225"/>
      <c r="AA413" s="225"/>
      <c r="AB413" s="225"/>
      <c r="AC413" s="225"/>
      <c r="AD413" s="225"/>
      <c r="AE413" s="225"/>
      <c r="AF413" s="225"/>
      <c r="AG413" s="220"/>
      <c r="AH413" s="220"/>
      <c r="AI413" s="220"/>
      <c r="AJ413" s="220"/>
      <c r="AK413" s="220"/>
      <c r="AL413" s="220"/>
      <c r="AM413" s="220"/>
      <c r="AN413" s="220"/>
      <c r="AO413" s="220"/>
      <c r="AP413" s="220"/>
      <c r="AQ413" s="224"/>
      <c r="AR413" s="224"/>
      <c r="AS413" s="224"/>
      <c r="AT413" s="224"/>
      <c r="AU413" s="224"/>
      <c r="AV413" s="224"/>
      <c r="AW413" s="224"/>
      <c r="AX413" s="224"/>
      <c r="AY413" s="224"/>
      <c r="AZ413" s="284"/>
      <c r="BA413" s="284"/>
      <c r="BB413" s="284"/>
      <c r="BC413" s="284"/>
      <c r="BD413" s="284"/>
      <c r="BE413" s="284"/>
      <c r="BF413" s="284"/>
      <c r="BG413" s="284"/>
      <c r="BH413" s="284"/>
      <c r="BI413" s="284"/>
      <c r="BJ413" s="284"/>
      <c r="BK413" s="284"/>
    </row>
    <row r="414" ht="14.25" customHeight="1">
      <c r="A414" s="219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5"/>
      <c r="X414" s="225"/>
      <c r="Y414" s="225"/>
      <c r="Z414" s="225"/>
      <c r="AA414" s="225"/>
      <c r="AB414" s="225"/>
      <c r="AC414" s="225"/>
      <c r="AD414" s="225"/>
      <c r="AE414" s="225"/>
      <c r="AF414" s="225"/>
      <c r="AG414" s="220"/>
      <c r="AH414" s="220"/>
      <c r="AI414" s="220"/>
      <c r="AJ414" s="220"/>
      <c r="AK414" s="220"/>
      <c r="AL414" s="220"/>
      <c r="AM414" s="220"/>
      <c r="AN414" s="220"/>
      <c r="AO414" s="220"/>
      <c r="AP414" s="220"/>
      <c r="AQ414" s="224"/>
      <c r="AR414" s="224"/>
      <c r="AS414" s="224"/>
      <c r="AT414" s="224"/>
      <c r="AU414" s="224"/>
      <c r="AV414" s="224"/>
      <c r="AW414" s="224"/>
      <c r="AX414" s="224"/>
      <c r="AY414" s="224"/>
      <c r="AZ414" s="284"/>
      <c r="BA414" s="284"/>
      <c r="BB414" s="284"/>
      <c r="BC414" s="284"/>
      <c r="BD414" s="284"/>
      <c r="BE414" s="284"/>
      <c r="BF414" s="284"/>
      <c r="BG414" s="284"/>
      <c r="BH414" s="284"/>
      <c r="BI414" s="284"/>
      <c r="BJ414" s="284"/>
      <c r="BK414" s="284"/>
    </row>
    <row r="415" ht="14.25" customHeight="1">
      <c r="A415" s="219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5"/>
      <c r="X415" s="225"/>
      <c r="Y415" s="225"/>
      <c r="Z415" s="225"/>
      <c r="AA415" s="225"/>
      <c r="AB415" s="225"/>
      <c r="AC415" s="225"/>
      <c r="AD415" s="225"/>
      <c r="AE415" s="225"/>
      <c r="AF415" s="225"/>
      <c r="AG415" s="220"/>
      <c r="AH415" s="220"/>
      <c r="AI415" s="220"/>
      <c r="AJ415" s="220"/>
      <c r="AK415" s="220"/>
      <c r="AL415" s="220"/>
      <c r="AM415" s="220"/>
      <c r="AN415" s="220"/>
      <c r="AO415" s="220"/>
      <c r="AP415" s="220"/>
      <c r="AQ415" s="224"/>
      <c r="AR415" s="224"/>
      <c r="AS415" s="224"/>
      <c r="AT415" s="224"/>
      <c r="AU415" s="224"/>
      <c r="AV415" s="224"/>
      <c r="AW415" s="224"/>
      <c r="AX415" s="224"/>
      <c r="AY415" s="224"/>
      <c r="AZ415" s="284"/>
      <c r="BA415" s="284"/>
      <c r="BB415" s="284"/>
      <c r="BC415" s="284"/>
      <c r="BD415" s="284"/>
      <c r="BE415" s="284"/>
      <c r="BF415" s="284"/>
      <c r="BG415" s="284"/>
      <c r="BH415" s="284"/>
      <c r="BI415" s="284"/>
      <c r="BJ415" s="284"/>
      <c r="BK415" s="284"/>
    </row>
    <row r="416" ht="14.25" customHeight="1">
      <c r="A416" s="219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5"/>
      <c r="X416" s="225"/>
      <c r="Y416" s="225"/>
      <c r="Z416" s="225"/>
      <c r="AA416" s="225"/>
      <c r="AB416" s="225"/>
      <c r="AC416" s="225"/>
      <c r="AD416" s="225"/>
      <c r="AE416" s="225"/>
      <c r="AF416" s="225"/>
      <c r="AG416" s="220"/>
      <c r="AH416" s="220"/>
      <c r="AI416" s="220"/>
      <c r="AJ416" s="220"/>
      <c r="AK416" s="220"/>
      <c r="AL416" s="220"/>
      <c r="AM416" s="220"/>
      <c r="AN416" s="220"/>
      <c r="AO416" s="220"/>
      <c r="AP416" s="220"/>
      <c r="AQ416" s="224"/>
      <c r="AR416" s="224"/>
      <c r="AS416" s="224"/>
      <c r="AT416" s="224"/>
      <c r="AU416" s="224"/>
      <c r="AV416" s="224"/>
      <c r="AW416" s="224"/>
      <c r="AX416" s="224"/>
      <c r="AY416" s="224"/>
      <c r="AZ416" s="284"/>
      <c r="BA416" s="284"/>
      <c r="BB416" s="284"/>
      <c r="BC416" s="284"/>
      <c r="BD416" s="284"/>
      <c r="BE416" s="284"/>
      <c r="BF416" s="284"/>
      <c r="BG416" s="284"/>
      <c r="BH416" s="284"/>
      <c r="BI416" s="284"/>
      <c r="BJ416" s="284"/>
      <c r="BK416" s="284"/>
    </row>
    <row r="417" ht="14.25" customHeight="1">
      <c r="A417" s="219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5"/>
      <c r="X417" s="225"/>
      <c r="Y417" s="225"/>
      <c r="Z417" s="225"/>
      <c r="AA417" s="225"/>
      <c r="AB417" s="225"/>
      <c r="AC417" s="225"/>
      <c r="AD417" s="225"/>
      <c r="AE417" s="225"/>
      <c r="AF417" s="225"/>
      <c r="AG417" s="220"/>
      <c r="AH417" s="220"/>
      <c r="AI417" s="220"/>
      <c r="AJ417" s="220"/>
      <c r="AK417" s="220"/>
      <c r="AL417" s="220"/>
      <c r="AM417" s="220"/>
      <c r="AN417" s="220"/>
      <c r="AO417" s="220"/>
      <c r="AP417" s="220"/>
      <c r="AQ417" s="224"/>
      <c r="AR417" s="224"/>
      <c r="AS417" s="224"/>
      <c r="AT417" s="224"/>
      <c r="AU417" s="224"/>
      <c r="AV417" s="224"/>
      <c r="AW417" s="224"/>
      <c r="AX417" s="224"/>
      <c r="AY417" s="224"/>
      <c r="AZ417" s="284"/>
      <c r="BA417" s="284"/>
      <c r="BB417" s="284"/>
      <c r="BC417" s="284"/>
      <c r="BD417" s="284"/>
      <c r="BE417" s="284"/>
      <c r="BF417" s="284"/>
      <c r="BG417" s="284"/>
      <c r="BH417" s="284"/>
      <c r="BI417" s="284"/>
      <c r="BJ417" s="284"/>
      <c r="BK417" s="284"/>
    </row>
    <row r="418" ht="14.25" customHeight="1">
      <c r="A418" s="219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5"/>
      <c r="X418" s="225"/>
      <c r="Y418" s="225"/>
      <c r="Z418" s="225"/>
      <c r="AA418" s="225"/>
      <c r="AB418" s="225"/>
      <c r="AC418" s="225"/>
      <c r="AD418" s="225"/>
      <c r="AE418" s="225"/>
      <c r="AF418" s="225"/>
      <c r="AG418" s="220"/>
      <c r="AH418" s="220"/>
      <c r="AI418" s="220"/>
      <c r="AJ418" s="220"/>
      <c r="AK418" s="220"/>
      <c r="AL418" s="220"/>
      <c r="AM418" s="220"/>
      <c r="AN418" s="220"/>
      <c r="AO418" s="220"/>
      <c r="AP418" s="220"/>
      <c r="AQ418" s="224"/>
      <c r="AR418" s="224"/>
      <c r="AS418" s="224"/>
      <c r="AT418" s="224"/>
      <c r="AU418" s="224"/>
      <c r="AV418" s="224"/>
      <c r="AW418" s="224"/>
      <c r="AX418" s="224"/>
      <c r="AY418" s="224"/>
      <c r="AZ418" s="284"/>
      <c r="BA418" s="284"/>
      <c r="BB418" s="284"/>
      <c r="BC418" s="284"/>
      <c r="BD418" s="284"/>
      <c r="BE418" s="284"/>
      <c r="BF418" s="284"/>
      <c r="BG418" s="284"/>
      <c r="BH418" s="284"/>
      <c r="BI418" s="284"/>
      <c r="BJ418" s="284"/>
      <c r="BK418" s="284"/>
    </row>
    <row r="419" ht="14.25" customHeight="1">
      <c r="A419" s="219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5"/>
      <c r="X419" s="225"/>
      <c r="Y419" s="225"/>
      <c r="Z419" s="225"/>
      <c r="AA419" s="225"/>
      <c r="AB419" s="225"/>
      <c r="AC419" s="225"/>
      <c r="AD419" s="225"/>
      <c r="AE419" s="225"/>
      <c r="AF419" s="225"/>
      <c r="AG419" s="220"/>
      <c r="AH419" s="220"/>
      <c r="AI419" s="220"/>
      <c r="AJ419" s="220"/>
      <c r="AK419" s="220"/>
      <c r="AL419" s="220"/>
      <c r="AM419" s="220"/>
      <c r="AN419" s="220"/>
      <c r="AO419" s="220"/>
      <c r="AP419" s="220"/>
      <c r="AQ419" s="224"/>
      <c r="AR419" s="224"/>
      <c r="AS419" s="224"/>
      <c r="AT419" s="224"/>
      <c r="AU419" s="224"/>
      <c r="AV419" s="224"/>
      <c r="AW419" s="224"/>
      <c r="AX419" s="224"/>
      <c r="AY419" s="224"/>
      <c r="AZ419" s="284"/>
      <c r="BA419" s="284"/>
      <c r="BB419" s="284"/>
      <c r="BC419" s="284"/>
      <c r="BD419" s="284"/>
      <c r="BE419" s="284"/>
      <c r="BF419" s="284"/>
      <c r="BG419" s="284"/>
      <c r="BH419" s="284"/>
      <c r="BI419" s="284"/>
      <c r="BJ419" s="284"/>
      <c r="BK419" s="284"/>
    </row>
    <row r="420" ht="14.25" customHeight="1">
      <c r="A420" s="219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5"/>
      <c r="X420" s="225"/>
      <c r="Y420" s="225"/>
      <c r="Z420" s="225"/>
      <c r="AA420" s="225"/>
      <c r="AB420" s="225"/>
      <c r="AC420" s="225"/>
      <c r="AD420" s="225"/>
      <c r="AE420" s="225"/>
      <c r="AF420" s="225"/>
      <c r="AG420" s="220"/>
      <c r="AH420" s="220"/>
      <c r="AI420" s="220"/>
      <c r="AJ420" s="220"/>
      <c r="AK420" s="220"/>
      <c r="AL420" s="220"/>
      <c r="AM420" s="220"/>
      <c r="AN420" s="220"/>
      <c r="AO420" s="220"/>
      <c r="AP420" s="220"/>
      <c r="AQ420" s="224"/>
      <c r="AR420" s="224"/>
      <c r="AS420" s="224"/>
      <c r="AT420" s="224"/>
      <c r="AU420" s="224"/>
      <c r="AV420" s="224"/>
      <c r="AW420" s="224"/>
      <c r="AX420" s="224"/>
      <c r="AY420" s="224"/>
      <c r="AZ420" s="284"/>
      <c r="BA420" s="284"/>
      <c r="BB420" s="284"/>
      <c r="BC420" s="284"/>
      <c r="BD420" s="284"/>
      <c r="BE420" s="284"/>
      <c r="BF420" s="284"/>
      <c r="BG420" s="284"/>
      <c r="BH420" s="284"/>
      <c r="BI420" s="284"/>
      <c r="BJ420" s="284"/>
      <c r="BK420" s="284"/>
    </row>
    <row r="421" ht="14.25" customHeight="1">
      <c r="A421" s="219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5"/>
      <c r="X421" s="225"/>
      <c r="Y421" s="225"/>
      <c r="Z421" s="225"/>
      <c r="AA421" s="225"/>
      <c r="AB421" s="225"/>
      <c r="AC421" s="225"/>
      <c r="AD421" s="225"/>
      <c r="AE421" s="225"/>
      <c r="AF421" s="225"/>
      <c r="AG421" s="220"/>
      <c r="AH421" s="220"/>
      <c r="AI421" s="220"/>
      <c r="AJ421" s="220"/>
      <c r="AK421" s="220"/>
      <c r="AL421" s="220"/>
      <c r="AM421" s="220"/>
      <c r="AN421" s="220"/>
      <c r="AO421" s="220"/>
      <c r="AP421" s="220"/>
      <c r="AQ421" s="224"/>
      <c r="AR421" s="224"/>
      <c r="AS421" s="224"/>
      <c r="AT421" s="224"/>
      <c r="AU421" s="224"/>
      <c r="AV421" s="224"/>
      <c r="AW421" s="224"/>
      <c r="AX421" s="224"/>
      <c r="AY421" s="224"/>
      <c r="AZ421" s="284"/>
      <c r="BA421" s="284"/>
      <c r="BB421" s="284"/>
      <c r="BC421" s="284"/>
      <c r="BD421" s="284"/>
      <c r="BE421" s="284"/>
      <c r="BF421" s="284"/>
      <c r="BG421" s="284"/>
      <c r="BH421" s="284"/>
      <c r="BI421" s="284"/>
      <c r="BJ421" s="284"/>
      <c r="BK421" s="284"/>
    </row>
    <row r="422" ht="14.25" customHeight="1">
      <c r="A422" s="219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5"/>
      <c r="X422" s="225"/>
      <c r="Y422" s="225"/>
      <c r="Z422" s="225"/>
      <c r="AA422" s="225"/>
      <c r="AB422" s="225"/>
      <c r="AC422" s="225"/>
      <c r="AD422" s="225"/>
      <c r="AE422" s="225"/>
      <c r="AF422" s="225"/>
      <c r="AG422" s="220"/>
      <c r="AH422" s="220"/>
      <c r="AI422" s="220"/>
      <c r="AJ422" s="220"/>
      <c r="AK422" s="220"/>
      <c r="AL422" s="220"/>
      <c r="AM422" s="220"/>
      <c r="AN422" s="220"/>
      <c r="AO422" s="220"/>
      <c r="AP422" s="220"/>
      <c r="AQ422" s="224"/>
      <c r="AR422" s="224"/>
      <c r="AS422" s="224"/>
      <c r="AT422" s="224"/>
      <c r="AU422" s="224"/>
      <c r="AV422" s="224"/>
      <c r="AW422" s="224"/>
      <c r="AX422" s="224"/>
      <c r="AY422" s="224"/>
      <c r="AZ422" s="284"/>
      <c r="BA422" s="284"/>
      <c r="BB422" s="284"/>
      <c r="BC422" s="284"/>
      <c r="BD422" s="284"/>
      <c r="BE422" s="284"/>
      <c r="BF422" s="284"/>
      <c r="BG422" s="284"/>
      <c r="BH422" s="284"/>
      <c r="BI422" s="284"/>
      <c r="BJ422" s="284"/>
      <c r="BK422" s="284"/>
    </row>
    <row r="423" ht="14.25" customHeight="1">
      <c r="A423" s="219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5"/>
      <c r="X423" s="225"/>
      <c r="Y423" s="225"/>
      <c r="Z423" s="225"/>
      <c r="AA423" s="225"/>
      <c r="AB423" s="225"/>
      <c r="AC423" s="225"/>
      <c r="AD423" s="225"/>
      <c r="AE423" s="225"/>
      <c r="AF423" s="225"/>
      <c r="AG423" s="220"/>
      <c r="AH423" s="220"/>
      <c r="AI423" s="220"/>
      <c r="AJ423" s="220"/>
      <c r="AK423" s="220"/>
      <c r="AL423" s="220"/>
      <c r="AM423" s="220"/>
      <c r="AN423" s="220"/>
      <c r="AO423" s="220"/>
      <c r="AP423" s="220"/>
      <c r="AQ423" s="224"/>
      <c r="AR423" s="224"/>
      <c r="AS423" s="224"/>
      <c r="AT423" s="224"/>
      <c r="AU423" s="224"/>
      <c r="AV423" s="224"/>
      <c r="AW423" s="224"/>
      <c r="AX423" s="224"/>
      <c r="AY423" s="224"/>
      <c r="AZ423" s="284"/>
      <c r="BA423" s="284"/>
      <c r="BB423" s="284"/>
      <c r="BC423" s="284"/>
      <c r="BD423" s="284"/>
      <c r="BE423" s="284"/>
      <c r="BF423" s="284"/>
      <c r="BG423" s="284"/>
      <c r="BH423" s="284"/>
      <c r="BI423" s="284"/>
      <c r="BJ423" s="284"/>
      <c r="BK423" s="284"/>
    </row>
    <row r="424" ht="14.25" customHeight="1">
      <c r="A424" s="219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5"/>
      <c r="X424" s="225"/>
      <c r="Y424" s="225"/>
      <c r="Z424" s="225"/>
      <c r="AA424" s="225"/>
      <c r="AB424" s="225"/>
      <c r="AC424" s="225"/>
      <c r="AD424" s="225"/>
      <c r="AE424" s="225"/>
      <c r="AF424" s="225"/>
      <c r="AG424" s="220"/>
      <c r="AH424" s="220"/>
      <c r="AI424" s="220"/>
      <c r="AJ424" s="220"/>
      <c r="AK424" s="220"/>
      <c r="AL424" s="220"/>
      <c r="AM424" s="220"/>
      <c r="AN424" s="220"/>
      <c r="AO424" s="220"/>
      <c r="AP424" s="220"/>
      <c r="AQ424" s="224"/>
      <c r="AR424" s="224"/>
      <c r="AS424" s="224"/>
      <c r="AT424" s="224"/>
      <c r="AU424" s="224"/>
      <c r="AV424" s="224"/>
      <c r="AW424" s="224"/>
      <c r="AX424" s="224"/>
      <c r="AY424" s="224"/>
      <c r="AZ424" s="284"/>
      <c r="BA424" s="284"/>
      <c r="BB424" s="284"/>
      <c r="BC424" s="284"/>
      <c r="BD424" s="284"/>
      <c r="BE424" s="284"/>
      <c r="BF424" s="284"/>
      <c r="BG424" s="284"/>
      <c r="BH424" s="284"/>
      <c r="BI424" s="284"/>
      <c r="BJ424" s="284"/>
      <c r="BK424" s="284"/>
    </row>
    <row r="425" ht="14.25" customHeight="1">
      <c r="A425" s="219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5"/>
      <c r="X425" s="225"/>
      <c r="Y425" s="225"/>
      <c r="Z425" s="225"/>
      <c r="AA425" s="225"/>
      <c r="AB425" s="225"/>
      <c r="AC425" s="225"/>
      <c r="AD425" s="225"/>
      <c r="AE425" s="225"/>
      <c r="AF425" s="225"/>
      <c r="AG425" s="220"/>
      <c r="AH425" s="220"/>
      <c r="AI425" s="220"/>
      <c r="AJ425" s="220"/>
      <c r="AK425" s="220"/>
      <c r="AL425" s="220"/>
      <c r="AM425" s="220"/>
      <c r="AN425" s="220"/>
      <c r="AO425" s="220"/>
      <c r="AP425" s="220"/>
      <c r="AQ425" s="224"/>
      <c r="AR425" s="224"/>
      <c r="AS425" s="224"/>
      <c r="AT425" s="224"/>
      <c r="AU425" s="224"/>
      <c r="AV425" s="224"/>
      <c r="AW425" s="224"/>
      <c r="AX425" s="224"/>
      <c r="AY425" s="224"/>
      <c r="AZ425" s="284"/>
      <c r="BA425" s="284"/>
      <c r="BB425" s="284"/>
      <c r="BC425" s="284"/>
      <c r="BD425" s="284"/>
      <c r="BE425" s="284"/>
      <c r="BF425" s="284"/>
      <c r="BG425" s="284"/>
      <c r="BH425" s="284"/>
      <c r="BI425" s="284"/>
      <c r="BJ425" s="284"/>
      <c r="BK425" s="284"/>
    </row>
    <row r="426" ht="14.25" customHeight="1">
      <c r="A426" s="219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5"/>
      <c r="X426" s="225"/>
      <c r="Y426" s="225"/>
      <c r="Z426" s="225"/>
      <c r="AA426" s="225"/>
      <c r="AB426" s="225"/>
      <c r="AC426" s="225"/>
      <c r="AD426" s="225"/>
      <c r="AE426" s="225"/>
      <c r="AF426" s="225"/>
      <c r="AG426" s="220"/>
      <c r="AH426" s="220"/>
      <c r="AI426" s="220"/>
      <c r="AJ426" s="220"/>
      <c r="AK426" s="220"/>
      <c r="AL426" s="220"/>
      <c r="AM426" s="220"/>
      <c r="AN426" s="220"/>
      <c r="AO426" s="220"/>
      <c r="AP426" s="220"/>
      <c r="AQ426" s="224"/>
      <c r="AR426" s="224"/>
      <c r="AS426" s="224"/>
      <c r="AT426" s="224"/>
      <c r="AU426" s="224"/>
      <c r="AV426" s="224"/>
      <c r="AW426" s="224"/>
      <c r="AX426" s="224"/>
      <c r="AY426" s="224"/>
      <c r="AZ426" s="284"/>
      <c r="BA426" s="284"/>
      <c r="BB426" s="284"/>
      <c r="BC426" s="284"/>
      <c r="BD426" s="284"/>
      <c r="BE426" s="284"/>
      <c r="BF426" s="284"/>
      <c r="BG426" s="284"/>
      <c r="BH426" s="284"/>
      <c r="BI426" s="284"/>
      <c r="BJ426" s="284"/>
      <c r="BK426" s="284"/>
    </row>
    <row r="427" ht="14.25" customHeight="1">
      <c r="A427" s="219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5"/>
      <c r="X427" s="225"/>
      <c r="Y427" s="225"/>
      <c r="Z427" s="225"/>
      <c r="AA427" s="225"/>
      <c r="AB427" s="225"/>
      <c r="AC427" s="225"/>
      <c r="AD427" s="225"/>
      <c r="AE427" s="225"/>
      <c r="AF427" s="225"/>
      <c r="AG427" s="220"/>
      <c r="AH427" s="220"/>
      <c r="AI427" s="220"/>
      <c r="AJ427" s="220"/>
      <c r="AK427" s="220"/>
      <c r="AL427" s="220"/>
      <c r="AM427" s="220"/>
      <c r="AN427" s="220"/>
      <c r="AO427" s="220"/>
      <c r="AP427" s="220"/>
      <c r="AQ427" s="224"/>
      <c r="AR427" s="224"/>
      <c r="AS427" s="224"/>
      <c r="AT427" s="224"/>
      <c r="AU427" s="224"/>
      <c r="AV427" s="224"/>
      <c r="AW427" s="224"/>
      <c r="AX427" s="224"/>
      <c r="AY427" s="224"/>
      <c r="AZ427" s="284"/>
      <c r="BA427" s="284"/>
      <c r="BB427" s="284"/>
      <c r="BC427" s="284"/>
      <c r="BD427" s="284"/>
      <c r="BE427" s="284"/>
      <c r="BF427" s="284"/>
      <c r="BG427" s="284"/>
      <c r="BH427" s="284"/>
      <c r="BI427" s="284"/>
      <c r="BJ427" s="284"/>
      <c r="BK427" s="284"/>
    </row>
    <row r="428" ht="14.25" customHeight="1">
      <c r="A428" s="219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5"/>
      <c r="X428" s="225"/>
      <c r="Y428" s="225"/>
      <c r="Z428" s="225"/>
      <c r="AA428" s="225"/>
      <c r="AB428" s="225"/>
      <c r="AC428" s="225"/>
      <c r="AD428" s="225"/>
      <c r="AE428" s="225"/>
      <c r="AF428" s="225"/>
      <c r="AG428" s="220"/>
      <c r="AH428" s="220"/>
      <c r="AI428" s="220"/>
      <c r="AJ428" s="220"/>
      <c r="AK428" s="220"/>
      <c r="AL428" s="220"/>
      <c r="AM428" s="220"/>
      <c r="AN428" s="220"/>
      <c r="AO428" s="220"/>
      <c r="AP428" s="220"/>
      <c r="AQ428" s="224"/>
      <c r="AR428" s="224"/>
      <c r="AS428" s="224"/>
      <c r="AT428" s="224"/>
      <c r="AU428" s="224"/>
      <c r="AV428" s="224"/>
      <c r="AW428" s="224"/>
      <c r="AX428" s="224"/>
      <c r="AY428" s="224"/>
      <c r="AZ428" s="284"/>
      <c r="BA428" s="284"/>
      <c r="BB428" s="284"/>
      <c r="BC428" s="284"/>
      <c r="BD428" s="284"/>
      <c r="BE428" s="284"/>
      <c r="BF428" s="284"/>
      <c r="BG428" s="284"/>
      <c r="BH428" s="284"/>
      <c r="BI428" s="284"/>
      <c r="BJ428" s="284"/>
      <c r="BK428" s="284"/>
    </row>
    <row r="429" ht="14.25" customHeight="1">
      <c r="A429" s="219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5"/>
      <c r="X429" s="225"/>
      <c r="Y429" s="225"/>
      <c r="Z429" s="225"/>
      <c r="AA429" s="225"/>
      <c r="AB429" s="225"/>
      <c r="AC429" s="225"/>
      <c r="AD429" s="225"/>
      <c r="AE429" s="225"/>
      <c r="AF429" s="225"/>
      <c r="AG429" s="220"/>
      <c r="AH429" s="220"/>
      <c r="AI429" s="220"/>
      <c r="AJ429" s="220"/>
      <c r="AK429" s="220"/>
      <c r="AL429" s="220"/>
      <c r="AM429" s="220"/>
      <c r="AN429" s="220"/>
      <c r="AO429" s="220"/>
      <c r="AP429" s="220"/>
      <c r="AQ429" s="224"/>
      <c r="AR429" s="224"/>
      <c r="AS429" s="224"/>
      <c r="AT429" s="224"/>
      <c r="AU429" s="224"/>
      <c r="AV429" s="224"/>
      <c r="AW429" s="224"/>
      <c r="AX429" s="224"/>
      <c r="AY429" s="224"/>
      <c r="AZ429" s="284"/>
      <c r="BA429" s="284"/>
      <c r="BB429" s="284"/>
      <c r="BC429" s="284"/>
      <c r="BD429" s="284"/>
      <c r="BE429" s="284"/>
      <c r="BF429" s="284"/>
      <c r="BG429" s="284"/>
      <c r="BH429" s="284"/>
      <c r="BI429" s="284"/>
      <c r="BJ429" s="284"/>
      <c r="BK429" s="284"/>
    </row>
    <row r="430" ht="14.25" customHeight="1">
      <c r="A430" s="219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5"/>
      <c r="X430" s="225"/>
      <c r="Y430" s="225"/>
      <c r="Z430" s="225"/>
      <c r="AA430" s="225"/>
      <c r="AB430" s="225"/>
      <c r="AC430" s="225"/>
      <c r="AD430" s="225"/>
      <c r="AE430" s="225"/>
      <c r="AF430" s="225"/>
      <c r="AG430" s="220"/>
      <c r="AH430" s="220"/>
      <c r="AI430" s="220"/>
      <c r="AJ430" s="220"/>
      <c r="AK430" s="220"/>
      <c r="AL430" s="220"/>
      <c r="AM430" s="220"/>
      <c r="AN430" s="220"/>
      <c r="AO430" s="220"/>
      <c r="AP430" s="220"/>
      <c r="AQ430" s="224"/>
      <c r="AR430" s="224"/>
      <c r="AS430" s="224"/>
      <c r="AT430" s="224"/>
      <c r="AU430" s="224"/>
      <c r="AV430" s="224"/>
      <c r="AW430" s="224"/>
      <c r="AX430" s="224"/>
      <c r="AY430" s="224"/>
      <c r="AZ430" s="284"/>
      <c r="BA430" s="284"/>
      <c r="BB430" s="284"/>
      <c r="BC430" s="284"/>
      <c r="BD430" s="284"/>
      <c r="BE430" s="284"/>
      <c r="BF430" s="284"/>
      <c r="BG430" s="284"/>
      <c r="BH430" s="284"/>
      <c r="BI430" s="284"/>
      <c r="BJ430" s="284"/>
      <c r="BK430" s="284"/>
    </row>
    <row r="431" ht="14.25" customHeight="1">
      <c r="A431" s="219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5"/>
      <c r="X431" s="225"/>
      <c r="Y431" s="225"/>
      <c r="Z431" s="225"/>
      <c r="AA431" s="225"/>
      <c r="AB431" s="225"/>
      <c r="AC431" s="225"/>
      <c r="AD431" s="225"/>
      <c r="AE431" s="225"/>
      <c r="AF431" s="225"/>
      <c r="AG431" s="220"/>
      <c r="AH431" s="220"/>
      <c r="AI431" s="220"/>
      <c r="AJ431" s="220"/>
      <c r="AK431" s="220"/>
      <c r="AL431" s="220"/>
      <c r="AM431" s="220"/>
      <c r="AN431" s="220"/>
      <c r="AO431" s="220"/>
      <c r="AP431" s="220"/>
      <c r="AQ431" s="224"/>
      <c r="AR431" s="224"/>
      <c r="AS431" s="224"/>
      <c r="AT431" s="224"/>
      <c r="AU431" s="224"/>
      <c r="AV431" s="224"/>
      <c r="AW431" s="224"/>
      <c r="AX431" s="224"/>
      <c r="AY431" s="224"/>
      <c r="AZ431" s="284"/>
      <c r="BA431" s="284"/>
      <c r="BB431" s="284"/>
      <c r="BC431" s="284"/>
      <c r="BD431" s="284"/>
      <c r="BE431" s="284"/>
      <c r="BF431" s="284"/>
      <c r="BG431" s="284"/>
      <c r="BH431" s="284"/>
      <c r="BI431" s="284"/>
      <c r="BJ431" s="284"/>
      <c r="BK431" s="284"/>
    </row>
    <row r="432" ht="14.25" customHeight="1">
      <c r="A432" s="219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5"/>
      <c r="X432" s="225"/>
      <c r="Y432" s="225"/>
      <c r="Z432" s="225"/>
      <c r="AA432" s="225"/>
      <c r="AB432" s="225"/>
      <c r="AC432" s="225"/>
      <c r="AD432" s="225"/>
      <c r="AE432" s="225"/>
      <c r="AF432" s="225"/>
      <c r="AG432" s="220"/>
      <c r="AH432" s="220"/>
      <c r="AI432" s="220"/>
      <c r="AJ432" s="220"/>
      <c r="AK432" s="220"/>
      <c r="AL432" s="220"/>
      <c r="AM432" s="220"/>
      <c r="AN432" s="220"/>
      <c r="AO432" s="220"/>
      <c r="AP432" s="220"/>
      <c r="AQ432" s="224"/>
      <c r="AR432" s="224"/>
      <c r="AS432" s="224"/>
      <c r="AT432" s="224"/>
      <c r="AU432" s="224"/>
      <c r="AV432" s="224"/>
      <c r="AW432" s="224"/>
      <c r="AX432" s="224"/>
      <c r="AY432" s="224"/>
      <c r="AZ432" s="284"/>
      <c r="BA432" s="284"/>
      <c r="BB432" s="284"/>
      <c r="BC432" s="284"/>
      <c r="BD432" s="284"/>
      <c r="BE432" s="284"/>
      <c r="BF432" s="284"/>
      <c r="BG432" s="284"/>
      <c r="BH432" s="284"/>
      <c r="BI432" s="284"/>
      <c r="BJ432" s="284"/>
      <c r="BK432" s="284"/>
    </row>
    <row r="433" ht="14.25" customHeight="1">
      <c r="A433" s="219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5"/>
      <c r="X433" s="225"/>
      <c r="Y433" s="225"/>
      <c r="Z433" s="225"/>
      <c r="AA433" s="225"/>
      <c r="AB433" s="225"/>
      <c r="AC433" s="225"/>
      <c r="AD433" s="225"/>
      <c r="AE433" s="225"/>
      <c r="AF433" s="225"/>
      <c r="AG433" s="220"/>
      <c r="AH433" s="220"/>
      <c r="AI433" s="220"/>
      <c r="AJ433" s="220"/>
      <c r="AK433" s="220"/>
      <c r="AL433" s="220"/>
      <c r="AM433" s="220"/>
      <c r="AN433" s="220"/>
      <c r="AO433" s="220"/>
      <c r="AP433" s="220"/>
      <c r="AQ433" s="224"/>
      <c r="AR433" s="224"/>
      <c r="AS433" s="224"/>
      <c r="AT433" s="224"/>
      <c r="AU433" s="224"/>
      <c r="AV433" s="224"/>
      <c r="AW433" s="224"/>
      <c r="AX433" s="224"/>
      <c r="AY433" s="224"/>
      <c r="AZ433" s="284"/>
      <c r="BA433" s="284"/>
      <c r="BB433" s="284"/>
      <c r="BC433" s="284"/>
      <c r="BD433" s="284"/>
      <c r="BE433" s="284"/>
      <c r="BF433" s="284"/>
      <c r="BG433" s="284"/>
      <c r="BH433" s="284"/>
      <c r="BI433" s="284"/>
      <c r="BJ433" s="284"/>
      <c r="BK433" s="284"/>
    </row>
    <row r="434" ht="14.25" customHeight="1">
      <c r="A434" s="219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5"/>
      <c r="X434" s="225"/>
      <c r="Y434" s="225"/>
      <c r="Z434" s="225"/>
      <c r="AA434" s="225"/>
      <c r="AB434" s="225"/>
      <c r="AC434" s="225"/>
      <c r="AD434" s="225"/>
      <c r="AE434" s="225"/>
      <c r="AF434" s="225"/>
      <c r="AG434" s="220"/>
      <c r="AH434" s="220"/>
      <c r="AI434" s="220"/>
      <c r="AJ434" s="220"/>
      <c r="AK434" s="220"/>
      <c r="AL434" s="220"/>
      <c r="AM434" s="220"/>
      <c r="AN434" s="220"/>
      <c r="AO434" s="220"/>
      <c r="AP434" s="220"/>
      <c r="AQ434" s="224"/>
      <c r="AR434" s="224"/>
      <c r="AS434" s="224"/>
      <c r="AT434" s="224"/>
      <c r="AU434" s="224"/>
      <c r="AV434" s="224"/>
      <c r="AW434" s="224"/>
      <c r="AX434" s="224"/>
      <c r="AY434" s="224"/>
      <c r="AZ434" s="284"/>
      <c r="BA434" s="284"/>
      <c r="BB434" s="284"/>
      <c r="BC434" s="284"/>
      <c r="BD434" s="284"/>
      <c r="BE434" s="284"/>
      <c r="BF434" s="284"/>
      <c r="BG434" s="284"/>
      <c r="BH434" s="284"/>
      <c r="BI434" s="284"/>
      <c r="BJ434" s="284"/>
      <c r="BK434" s="284"/>
    </row>
    <row r="435" ht="14.25" customHeight="1">
      <c r="A435" s="219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5"/>
      <c r="X435" s="225"/>
      <c r="Y435" s="225"/>
      <c r="Z435" s="225"/>
      <c r="AA435" s="225"/>
      <c r="AB435" s="225"/>
      <c r="AC435" s="225"/>
      <c r="AD435" s="225"/>
      <c r="AE435" s="225"/>
      <c r="AF435" s="225"/>
      <c r="AG435" s="220"/>
      <c r="AH435" s="220"/>
      <c r="AI435" s="220"/>
      <c r="AJ435" s="220"/>
      <c r="AK435" s="220"/>
      <c r="AL435" s="220"/>
      <c r="AM435" s="220"/>
      <c r="AN435" s="220"/>
      <c r="AO435" s="220"/>
      <c r="AP435" s="220"/>
      <c r="AQ435" s="224"/>
      <c r="AR435" s="224"/>
      <c r="AS435" s="224"/>
      <c r="AT435" s="224"/>
      <c r="AU435" s="224"/>
      <c r="AV435" s="224"/>
      <c r="AW435" s="224"/>
      <c r="AX435" s="224"/>
      <c r="AY435" s="224"/>
      <c r="AZ435" s="284"/>
      <c r="BA435" s="284"/>
      <c r="BB435" s="284"/>
      <c r="BC435" s="284"/>
      <c r="BD435" s="284"/>
      <c r="BE435" s="284"/>
      <c r="BF435" s="284"/>
      <c r="BG435" s="284"/>
      <c r="BH435" s="284"/>
      <c r="BI435" s="284"/>
      <c r="BJ435" s="284"/>
      <c r="BK435" s="284"/>
    </row>
    <row r="436" ht="14.25" customHeight="1">
      <c r="A436" s="219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5"/>
      <c r="X436" s="225"/>
      <c r="Y436" s="225"/>
      <c r="Z436" s="225"/>
      <c r="AA436" s="225"/>
      <c r="AB436" s="225"/>
      <c r="AC436" s="225"/>
      <c r="AD436" s="225"/>
      <c r="AE436" s="225"/>
      <c r="AF436" s="225"/>
      <c r="AG436" s="220"/>
      <c r="AH436" s="220"/>
      <c r="AI436" s="220"/>
      <c r="AJ436" s="220"/>
      <c r="AK436" s="220"/>
      <c r="AL436" s="220"/>
      <c r="AM436" s="220"/>
      <c r="AN436" s="220"/>
      <c r="AO436" s="220"/>
      <c r="AP436" s="220"/>
      <c r="AQ436" s="224"/>
      <c r="AR436" s="224"/>
      <c r="AS436" s="224"/>
      <c r="AT436" s="224"/>
      <c r="AU436" s="224"/>
      <c r="AV436" s="224"/>
      <c r="AW436" s="224"/>
      <c r="AX436" s="224"/>
      <c r="AY436" s="224"/>
      <c r="AZ436" s="284"/>
      <c r="BA436" s="284"/>
      <c r="BB436" s="284"/>
      <c r="BC436" s="284"/>
      <c r="BD436" s="284"/>
      <c r="BE436" s="284"/>
      <c r="BF436" s="284"/>
      <c r="BG436" s="284"/>
      <c r="BH436" s="284"/>
      <c r="BI436" s="284"/>
      <c r="BJ436" s="284"/>
      <c r="BK436" s="284"/>
    </row>
    <row r="437" ht="14.25" customHeight="1">
      <c r="A437" s="219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5"/>
      <c r="X437" s="225"/>
      <c r="Y437" s="225"/>
      <c r="Z437" s="225"/>
      <c r="AA437" s="225"/>
      <c r="AB437" s="225"/>
      <c r="AC437" s="225"/>
      <c r="AD437" s="225"/>
      <c r="AE437" s="225"/>
      <c r="AF437" s="225"/>
      <c r="AG437" s="220"/>
      <c r="AH437" s="220"/>
      <c r="AI437" s="220"/>
      <c r="AJ437" s="220"/>
      <c r="AK437" s="220"/>
      <c r="AL437" s="220"/>
      <c r="AM437" s="220"/>
      <c r="AN437" s="220"/>
      <c r="AO437" s="220"/>
      <c r="AP437" s="220"/>
      <c r="AQ437" s="224"/>
      <c r="AR437" s="224"/>
      <c r="AS437" s="224"/>
      <c r="AT437" s="224"/>
      <c r="AU437" s="224"/>
      <c r="AV437" s="224"/>
      <c r="AW437" s="224"/>
      <c r="AX437" s="224"/>
      <c r="AY437" s="224"/>
      <c r="AZ437" s="284"/>
      <c r="BA437" s="284"/>
      <c r="BB437" s="284"/>
      <c r="BC437" s="284"/>
      <c r="BD437" s="284"/>
      <c r="BE437" s="284"/>
      <c r="BF437" s="284"/>
      <c r="BG437" s="284"/>
      <c r="BH437" s="284"/>
      <c r="BI437" s="284"/>
      <c r="BJ437" s="284"/>
      <c r="BK437" s="284"/>
    </row>
    <row r="438" ht="14.25" customHeight="1">
      <c r="A438" s="219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5"/>
      <c r="X438" s="225"/>
      <c r="Y438" s="225"/>
      <c r="Z438" s="225"/>
      <c r="AA438" s="225"/>
      <c r="AB438" s="225"/>
      <c r="AC438" s="225"/>
      <c r="AD438" s="225"/>
      <c r="AE438" s="225"/>
      <c r="AF438" s="225"/>
      <c r="AG438" s="220"/>
      <c r="AH438" s="220"/>
      <c r="AI438" s="220"/>
      <c r="AJ438" s="220"/>
      <c r="AK438" s="220"/>
      <c r="AL438" s="220"/>
      <c r="AM438" s="220"/>
      <c r="AN438" s="220"/>
      <c r="AO438" s="220"/>
      <c r="AP438" s="220"/>
      <c r="AQ438" s="224"/>
      <c r="AR438" s="224"/>
      <c r="AS438" s="224"/>
      <c r="AT438" s="224"/>
      <c r="AU438" s="224"/>
      <c r="AV438" s="224"/>
      <c r="AW438" s="224"/>
      <c r="AX438" s="224"/>
      <c r="AY438" s="224"/>
      <c r="AZ438" s="284"/>
      <c r="BA438" s="284"/>
      <c r="BB438" s="284"/>
      <c r="BC438" s="284"/>
      <c r="BD438" s="284"/>
      <c r="BE438" s="284"/>
      <c r="BF438" s="284"/>
      <c r="BG438" s="284"/>
      <c r="BH438" s="284"/>
      <c r="BI438" s="284"/>
      <c r="BJ438" s="284"/>
      <c r="BK438" s="284"/>
    </row>
    <row r="439" ht="14.25" customHeight="1">
      <c r="A439" s="219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5"/>
      <c r="X439" s="225"/>
      <c r="Y439" s="225"/>
      <c r="Z439" s="225"/>
      <c r="AA439" s="225"/>
      <c r="AB439" s="225"/>
      <c r="AC439" s="225"/>
      <c r="AD439" s="225"/>
      <c r="AE439" s="225"/>
      <c r="AF439" s="225"/>
      <c r="AG439" s="220"/>
      <c r="AH439" s="220"/>
      <c r="AI439" s="220"/>
      <c r="AJ439" s="220"/>
      <c r="AK439" s="220"/>
      <c r="AL439" s="220"/>
      <c r="AM439" s="220"/>
      <c r="AN439" s="220"/>
      <c r="AO439" s="220"/>
      <c r="AP439" s="220"/>
      <c r="AQ439" s="224"/>
      <c r="AR439" s="224"/>
      <c r="AS439" s="224"/>
      <c r="AT439" s="224"/>
      <c r="AU439" s="224"/>
      <c r="AV439" s="224"/>
      <c r="AW439" s="224"/>
      <c r="AX439" s="224"/>
      <c r="AY439" s="224"/>
      <c r="AZ439" s="284"/>
      <c r="BA439" s="284"/>
      <c r="BB439" s="284"/>
      <c r="BC439" s="284"/>
      <c r="BD439" s="284"/>
      <c r="BE439" s="284"/>
      <c r="BF439" s="284"/>
      <c r="BG439" s="284"/>
      <c r="BH439" s="284"/>
      <c r="BI439" s="284"/>
      <c r="BJ439" s="284"/>
      <c r="BK439" s="284"/>
    </row>
    <row r="440" ht="14.25" customHeight="1">
      <c r="A440" s="219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5"/>
      <c r="X440" s="225"/>
      <c r="Y440" s="225"/>
      <c r="Z440" s="225"/>
      <c r="AA440" s="225"/>
      <c r="AB440" s="225"/>
      <c r="AC440" s="225"/>
      <c r="AD440" s="225"/>
      <c r="AE440" s="225"/>
      <c r="AF440" s="225"/>
      <c r="AG440" s="220"/>
      <c r="AH440" s="220"/>
      <c r="AI440" s="220"/>
      <c r="AJ440" s="220"/>
      <c r="AK440" s="220"/>
      <c r="AL440" s="220"/>
      <c r="AM440" s="220"/>
      <c r="AN440" s="220"/>
      <c r="AO440" s="220"/>
      <c r="AP440" s="220"/>
      <c r="AQ440" s="224"/>
      <c r="AR440" s="224"/>
      <c r="AS440" s="224"/>
      <c r="AT440" s="224"/>
      <c r="AU440" s="224"/>
      <c r="AV440" s="224"/>
      <c r="AW440" s="224"/>
      <c r="AX440" s="224"/>
      <c r="AY440" s="224"/>
      <c r="AZ440" s="284"/>
      <c r="BA440" s="284"/>
      <c r="BB440" s="284"/>
      <c r="BC440" s="284"/>
      <c r="BD440" s="284"/>
      <c r="BE440" s="284"/>
      <c r="BF440" s="284"/>
      <c r="BG440" s="284"/>
      <c r="BH440" s="284"/>
      <c r="BI440" s="284"/>
      <c r="BJ440" s="284"/>
      <c r="BK440" s="284"/>
    </row>
    <row r="441" ht="14.25" customHeight="1">
      <c r="A441" s="219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5"/>
      <c r="X441" s="225"/>
      <c r="Y441" s="225"/>
      <c r="Z441" s="225"/>
      <c r="AA441" s="225"/>
      <c r="AB441" s="225"/>
      <c r="AC441" s="225"/>
      <c r="AD441" s="225"/>
      <c r="AE441" s="225"/>
      <c r="AF441" s="225"/>
      <c r="AG441" s="220"/>
      <c r="AH441" s="220"/>
      <c r="AI441" s="220"/>
      <c r="AJ441" s="220"/>
      <c r="AK441" s="220"/>
      <c r="AL441" s="220"/>
      <c r="AM441" s="220"/>
      <c r="AN441" s="220"/>
      <c r="AO441" s="220"/>
      <c r="AP441" s="220"/>
      <c r="AQ441" s="224"/>
      <c r="AR441" s="224"/>
      <c r="AS441" s="224"/>
      <c r="AT441" s="224"/>
      <c r="AU441" s="224"/>
      <c r="AV441" s="224"/>
      <c r="AW441" s="224"/>
      <c r="AX441" s="224"/>
      <c r="AY441" s="224"/>
      <c r="AZ441" s="284"/>
      <c r="BA441" s="284"/>
      <c r="BB441" s="284"/>
      <c r="BC441" s="284"/>
      <c r="BD441" s="284"/>
      <c r="BE441" s="284"/>
      <c r="BF441" s="284"/>
      <c r="BG441" s="284"/>
      <c r="BH441" s="284"/>
      <c r="BI441" s="284"/>
      <c r="BJ441" s="284"/>
      <c r="BK441" s="284"/>
    </row>
    <row r="442" ht="14.25" customHeight="1">
      <c r="A442" s="219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5"/>
      <c r="X442" s="225"/>
      <c r="Y442" s="225"/>
      <c r="Z442" s="225"/>
      <c r="AA442" s="225"/>
      <c r="AB442" s="225"/>
      <c r="AC442" s="225"/>
      <c r="AD442" s="225"/>
      <c r="AE442" s="225"/>
      <c r="AF442" s="225"/>
      <c r="AG442" s="220"/>
      <c r="AH442" s="220"/>
      <c r="AI442" s="220"/>
      <c r="AJ442" s="220"/>
      <c r="AK442" s="220"/>
      <c r="AL442" s="220"/>
      <c r="AM442" s="220"/>
      <c r="AN442" s="220"/>
      <c r="AO442" s="220"/>
      <c r="AP442" s="220"/>
      <c r="AQ442" s="224"/>
      <c r="AR442" s="224"/>
      <c r="AS442" s="224"/>
      <c r="AT442" s="224"/>
      <c r="AU442" s="224"/>
      <c r="AV442" s="224"/>
      <c r="AW442" s="224"/>
      <c r="AX442" s="224"/>
      <c r="AY442" s="224"/>
      <c r="AZ442" s="284"/>
      <c r="BA442" s="284"/>
      <c r="BB442" s="284"/>
      <c r="BC442" s="284"/>
      <c r="BD442" s="284"/>
      <c r="BE442" s="284"/>
      <c r="BF442" s="284"/>
      <c r="BG442" s="284"/>
      <c r="BH442" s="284"/>
      <c r="BI442" s="284"/>
      <c r="BJ442" s="284"/>
      <c r="BK442" s="284"/>
    </row>
    <row r="443" ht="14.25" customHeight="1">
      <c r="A443" s="219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5"/>
      <c r="X443" s="225"/>
      <c r="Y443" s="225"/>
      <c r="Z443" s="225"/>
      <c r="AA443" s="225"/>
      <c r="AB443" s="225"/>
      <c r="AC443" s="225"/>
      <c r="AD443" s="225"/>
      <c r="AE443" s="225"/>
      <c r="AF443" s="225"/>
      <c r="AG443" s="220"/>
      <c r="AH443" s="220"/>
      <c r="AI443" s="220"/>
      <c r="AJ443" s="220"/>
      <c r="AK443" s="220"/>
      <c r="AL443" s="220"/>
      <c r="AM443" s="220"/>
      <c r="AN443" s="220"/>
      <c r="AO443" s="220"/>
      <c r="AP443" s="220"/>
      <c r="AQ443" s="224"/>
      <c r="AR443" s="224"/>
      <c r="AS443" s="224"/>
      <c r="AT443" s="224"/>
      <c r="AU443" s="224"/>
      <c r="AV443" s="224"/>
      <c r="AW443" s="224"/>
      <c r="AX443" s="224"/>
      <c r="AY443" s="224"/>
      <c r="AZ443" s="284"/>
      <c r="BA443" s="284"/>
      <c r="BB443" s="284"/>
      <c r="BC443" s="284"/>
      <c r="BD443" s="284"/>
      <c r="BE443" s="284"/>
      <c r="BF443" s="284"/>
      <c r="BG443" s="284"/>
      <c r="BH443" s="284"/>
      <c r="BI443" s="284"/>
      <c r="BJ443" s="284"/>
      <c r="BK443" s="284"/>
    </row>
    <row r="444" ht="14.25" customHeight="1">
      <c r="A444" s="219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5"/>
      <c r="X444" s="225"/>
      <c r="Y444" s="225"/>
      <c r="Z444" s="225"/>
      <c r="AA444" s="225"/>
      <c r="AB444" s="225"/>
      <c r="AC444" s="225"/>
      <c r="AD444" s="225"/>
      <c r="AE444" s="225"/>
      <c r="AF444" s="225"/>
      <c r="AG444" s="220"/>
      <c r="AH444" s="220"/>
      <c r="AI444" s="220"/>
      <c r="AJ444" s="220"/>
      <c r="AK444" s="220"/>
      <c r="AL444" s="220"/>
      <c r="AM444" s="220"/>
      <c r="AN444" s="220"/>
      <c r="AO444" s="220"/>
      <c r="AP444" s="220"/>
      <c r="AQ444" s="224"/>
      <c r="AR444" s="224"/>
      <c r="AS444" s="224"/>
      <c r="AT444" s="224"/>
      <c r="AU444" s="224"/>
      <c r="AV444" s="224"/>
      <c r="AW444" s="224"/>
      <c r="AX444" s="224"/>
      <c r="AY444" s="224"/>
      <c r="AZ444" s="284"/>
      <c r="BA444" s="284"/>
      <c r="BB444" s="284"/>
      <c r="BC444" s="284"/>
      <c r="BD444" s="284"/>
      <c r="BE444" s="284"/>
      <c r="BF444" s="284"/>
      <c r="BG444" s="284"/>
      <c r="BH444" s="284"/>
      <c r="BI444" s="284"/>
      <c r="BJ444" s="284"/>
      <c r="BK444" s="284"/>
    </row>
    <row r="445" ht="14.25" customHeight="1">
      <c r="A445" s="219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5"/>
      <c r="X445" s="225"/>
      <c r="Y445" s="225"/>
      <c r="Z445" s="225"/>
      <c r="AA445" s="225"/>
      <c r="AB445" s="225"/>
      <c r="AC445" s="225"/>
      <c r="AD445" s="225"/>
      <c r="AE445" s="225"/>
      <c r="AF445" s="225"/>
      <c r="AG445" s="220"/>
      <c r="AH445" s="220"/>
      <c r="AI445" s="220"/>
      <c r="AJ445" s="220"/>
      <c r="AK445" s="220"/>
      <c r="AL445" s="220"/>
      <c r="AM445" s="220"/>
      <c r="AN445" s="220"/>
      <c r="AO445" s="220"/>
      <c r="AP445" s="220"/>
      <c r="AQ445" s="224"/>
      <c r="AR445" s="224"/>
      <c r="AS445" s="224"/>
      <c r="AT445" s="224"/>
      <c r="AU445" s="224"/>
      <c r="AV445" s="224"/>
      <c r="AW445" s="224"/>
      <c r="AX445" s="224"/>
      <c r="AY445" s="224"/>
      <c r="AZ445" s="284"/>
      <c r="BA445" s="284"/>
      <c r="BB445" s="284"/>
      <c r="BC445" s="284"/>
      <c r="BD445" s="284"/>
      <c r="BE445" s="284"/>
      <c r="BF445" s="284"/>
      <c r="BG445" s="284"/>
      <c r="BH445" s="284"/>
      <c r="BI445" s="284"/>
      <c r="BJ445" s="284"/>
      <c r="BK445" s="284"/>
    </row>
    <row r="446" ht="14.25" customHeight="1">
      <c r="A446" s="219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5"/>
      <c r="X446" s="225"/>
      <c r="Y446" s="225"/>
      <c r="Z446" s="225"/>
      <c r="AA446" s="225"/>
      <c r="AB446" s="225"/>
      <c r="AC446" s="225"/>
      <c r="AD446" s="225"/>
      <c r="AE446" s="225"/>
      <c r="AF446" s="225"/>
      <c r="AG446" s="220"/>
      <c r="AH446" s="220"/>
      <c r="AI446" s="220"/>
      <c r="AJ446" s="220"/>
      <c r="AK446" s="220"/>
      <c r="AL446" s="220"/>
      <c r="AM446" s="220"/>
      <c r="AN446" s="220"/>
      <c r="AO446" s="220"/>
      <c r="AP446" s="220"/>
      <c r="AQ446" s="224"/>
      <c r="AR446" s="224"/>
      <c r="AS446" s="224"/>
      <c r="AT446" s="224"/>
      <c r="AU446" s="224"/>
      <c r="AV446" s="224"/>
      <c r="AW446" s="224"/>
      <c r="AX446" s="224"/>
      <c r="AY446" s="224"/>
      <c r="AZ446" s="284"/>
      <c r="BA446" s="284"/>
      <c r="BB446" s="284"/>
      <c r="BC446" s="284"/>
      <c r="BD446" s="284"/>
      <c r="BE446" s="284"/>
      <c r="BF446" s="284"/>
      <c r="BG446" s="284"/>
      <c r="BH446" s="284"/>
      <c r="BI446" s="284"/>
      <c r="BJ446" s="284"/>
      <c r="BK446" s="284"/>
    </row>
    <row r="447" ht="14.25" customHeight="1">
      <c r="A447" s="219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5"/>
      <c r="X447" s="225"/>
      <c r="Y447" s="225"/>
      <c r="Z447" s="225"/>
      <c r="AA447" s="225"/>
      <c r="AB447" s="225"/>
      <c r="AC447" s="225"/>
      <c r="AD447" s="225"/>
      <c r="AE447" s="225"/>
      <c r="AF447" s="225"/>
      <c r="AG447" s="220"/>
      <c r="AH447" s="220"/>
      <c r="AI447" s="220"/>
      <c r="AJ447" s="220"/>
      <c r="AK447" s="220"/>
      <c r="AL447" s="220"/>
      <c r="AM447" s="220"/>
      <c r="AN447" s="220"/>
      <c r="AO447" s="220"/>
      <c r="AP447" s="220"/>
      <c r="AQ447" s="224"/>
      <c r="AR447" s="224"/>
      <c r="AS447" s="224"/>
      <c r="AT447" s="224"/>
      <c r="AU447" s="224"/>
      <c r="AV447" s="224"/>
      <c r="AW447" s="224"/>
      <c r="AX447" s="224"/>
      <c r="AY447" s="224"/>
      <c r="AZ447" s="284"/>
      <c r="BA447" s="284"/>
      <c r="BB447" s="284"/>
      <c r="BC447" s="284"/>
      <c r="BD447" s="284"/>
      <c r="BE447" s="284"/>
      <c r="BF447" s="284"/>
      <c r="BG447" s="284"/>
      <c r="BH447" s="284"/>
      <c r="BI447" s="284"/>
      <c r="BJ447" s="284"/>
      <c r="BK447" s="284"/>
    </row>
    <row r="448" ht="14.25" customHeight="1">
      <c r="A448" s="219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5"/>
      <c r="X448" s="225"/>
      <c r="Y448" s="225"/>
      <c r="Z448" s="225"/>
      <c r="AA448" s="225"/>
      <c r="AB448" s="225"/>
      <c r="AC448" s="225"/>
      <c r="AD448" s="225"/>
      <c r="AE448" s="225"/>
      <c r="AF448" s="225"/>
      <c r="AG448" s="220"/>
      <c r="AH448" s="220"/>
      <c r="AI448" s="220"/>
      <c r="AJ448" s="220"/>
      <c r="AK448" s="220"/>
      <c r="AL448" s="220"/>
      <c r="AM448" s="220"/>
      <c r="AN448" s="220"/>
      <c r="AO448" s="220"/>
      <c r="AP448" s="220"/>
      <c r="AQ448" s="224"/>
      <c r="AR448" s="224"/>
      <c r="AS448" s="224"/>
      <c r="AT448" s="224"/>
      <c r="AU448" s="224"/>
      <c r="AV448" s="224"/>
      <c r="AW448" s="224"/>
      <c r="AX448" s="224"/>
      <c r="AY448" s="224"/>
      <c r="AZ448" s="284"/>
      <c r="BA448" s="284"/>
      <c r="BB448" s="284"/>
      <c r="BC448" s="284"/>
      <c r="BD448" s="284"/>
      <c r="BE448" s="284"/>
      <c r="BF448" s="284"/>
      <c r="BG448" s="284"/>
      <c r="BH448" s="284"/>
      <c r="BI448" s="284"/>
      <c r="BJ448" s="284"/>
      <c r="BK448" s="284"/>
    </row>
    <row r="449" ht="14.25" customHeight="1">
      <c r="A449" s="219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5"/>
      <c r="X449" s="225"/>
      <c r="Y449" s="225"/>
      <c r="Z449" s="225"/>
      <c r="AA449" s="225"/>
      <c r="AB449" s="225"/>
      <c r="AC449" s="225"/>
      <c r="AD449" s="225"/>
      <c r="AE449" s="225"/>
      <c r="AF449" s="225"/>
      <c r="AG449" s="220"/>
      <c r="AH449" s="220"/>
      <c r="AI449" s="220"/>
      <c r="AJ449" s="220"/>
      <c r="AK449" s="220"/>
      <c r="AL449" s="220"/>
      <c r="AM449" s="220"/>
      <c r="AN449" s="220"/>
      <c r="AO449" s="220"/>
      <c r="AP449" s="220"/>
      <c r="AQ449" s="224"/>
      <c r="AR449" s="224"/>
      <c r="AS449" s="224"/>
      <c r="AT449" s="224"/>
      <c r="AU449" s="224"/>
      <c r="AV449" s="224"/>
      <c r="AW449" s="224"/>
      <c r="AX449" s="224"/>
      <c r="AY449" s="224"/>
      <c r="AZ449" s="284"/>
      <c r="BA449" s="284"/>
      <c r="BB449" s="284"/>
      <c r="BC449" s="284"/>
      <c r="BD449" s="284"/>
      <c r="BE449" s="284"/>
      <c r="BF449" s="284"/>
      <c r="BG449" s="284"/>
      <c r="BH449" s="284"/>
      <c r="BI449" s="284"/>
      <c r="BJ449" s="284"/>
      <c r="BK449" s="284"/>
    </row>
    <row r="450" ht="14.25" customHeight="1">
      <c r="A450" s="219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5"/>
      <c r="X450" s="225"/>
      <c r="Y450" s="225"/>
      <c r="Z450" s="225"/>
      <c r="AA450" s="225"/>
      <c r="AB450" s="225"/>
      <c r="AC450" s="225"/>
      <c r="AD450" s="225"/>
      <c r="AE450" s="225"/>
      <c r="AF450" s="225"/>
      <c r="AG450" s="220"/>
      <c r="AH450" s="220"/>
      <c r="AI450" s="220"/>
      <c r="AJ450" s="220"/>
      <c r="AK450" s="220"/>
      <c r="AL450" s="220"/>
      <c r="AM450" s="220"/>
      <c r="AN450" s="220"/>
      <c r="AO450" s="220"/>
      <c r="AP450" s="220"/>
      <c r="AQ450" s="224"/>
      <c r="AR450" s="224"/>
      <c r="AS450" s="224"/>
      <c r="AT450" s="224"/>
      <c r="AU450" s="224"/>
      <c r="AV450" s="224"/>
      <c r="AW450" s="224"/>
      <c r="AX450" s="224"/>
      <c r="AY450" s="224"/>
      <c r="AZ450" s="284"/>
      <c r="BA450" s="284"/>
      <c r="BB450" s="284"/>
      <c r="BC450" s="284"/>
      <c r="BD450" s="284"/>
      <c r="BE450" s="284"/>
      <c r="BF450" s="284"/>
      <c r="BG450" s="284"/>
      <c r="BH450" s="284"/>
      <c r="BI450" s="284"/>
      <c r="BJ450" s="284"/>
      <c r="BK450" s="284"/>
    </row>
    <row r="451" ht="14.25" customHeight="1">
      <c r="A451" s="219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5"/>
      <c r="X451" s="225"/>
      <c r="Y451" s="225"/>
      <c r="Z451" s="225"/>
      <c r="AA451" s="225"/>
      <c r="AB451" s="225"/>
      <c r="AC451" s="225"/>
      <c r="AD451" s="225"/>
      <c r="AE451" s="225"/>
      <c r="AF451" s="225"/>
      <c r="AG451" s="220"/>
      <c r="AH451" s="220"/>
      <c r="AI451" s="220"/>
      <c r="AJ451" s="220"/>
      <c r="AK451" s="220"/>
      <c r="AL451" s="220"/>
      <c r="AM451" s="220"/>
      <c r="AN451" s="220"/>
      <c r="AO451" s="220"/>
      <c r="AP451" s="220"/>
      <c r="AQ451" s="224"/>
      <c r="AR451" s="224"/>
      <c r="AS451" s="224"/>
      <c r="AT451" s="224"/>
      <c r="AU451" s="224"/>
      <c r="AV451" s="224"/>
      <c r="AW451" s="224"/>
      <c r="AX451" s="224"/>
      <c r="AY451" s="224"/>
      <c r="AZ451" s="284"/>
      <c r="BA451" s="284"/>
      <c r="BB451" s="284"/>
      <c r="BC451" s="284"/>
      <c r="BD451" s="284"/>
      <c r="BE451" s="284"/>
      <c r="BF451" s="284"/>
      <c r="BG451" s="284"/>
      <c r="BH451" s="284"/>
      <c r="BI451" s="284"/>
      <c r="BJ451" s="284"/>
      <c r="BK451" s="284"/>
    </row>
    <row r="452" ht="14.25" customHeight="1">
      <c r="A452" s="219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5"/>
      <c r="X452" s="225"/>
      <c r="Y452" s="225"/>
      <c r="Z452" s="225"/>
      <c r="AA452" s="225"/>
      <c r="AB452" s="225"/>
      <c r="AC452" s="225"/>
      <c r="AD452" s="225"/>
      <c r="AE452" s="225"/>
      <c r="AF452" s="225"/>
      <c r="AG452" s="220"/>
      <c r="AH452" s="220"/>
      <c r="AI452" s="220"/>
      <c r="AJ452" s="220"/>
      <c r="AK452" s="220"/>
      <c r="AL452" s="220"/>
      <c r="AM452" s="220"/>
      <c r="AN452" s="220"/>
      <c r="AO452" s="220"/>
      <c r="AP452" s="220"/>
      <c r="AQ452" s="224"/>
      <c r="AR452" s="224"/>
      <c r="AS452" s="224"/>
      <c r="AT452" s="224"/>
      <c r="AU452" s="224"/>
      <c r="AV452" s="224"/>
      <c r="AW452" s="224"/>
      <c r="AX452" s="224"/>
      <c r="AY452" s="224"/>
      <c r="AZ452" s="284"/>
      <c r="BA452" s="284"/>
      <c r="BB452" s="284"/>
      <c r="BC452" s="284"/>
      <c r="BD452" s="284"/>
      <c r="BE452" s="284"/>
      <c r="BF452" s="284"/>
      <c r="BG452" s="284"/>
      <c r="BH452" s="284"/>
      <c r="BI452" s="284"/>
      <c r="BJ452" s="284"/>
      <c r="BK452" s="284"/>
    </row>
    <row r="453" ht="14.25" customHeight="1">
      <c r="A453" s="219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5"/>
      <c r="X453" s="225"/>
      <c r="Y453" s="225"/>
      <c r="Z453" s="225"/>
      <c r="AA453" s="225"/>
      <c r="AB453" s="225"/>
      <c r="AC453" s="225"/>
      <c r="AD453" s="225"/>
      <c r="AE453" s="225"/>
      <c r="AF453" s="225"/>
      <c r="AG453" s="220"/>
      <c r="AH453" s="220"/>
      <c r="AI453" s="220"/>
      <c r="AJ453" s="220"/>
      <c r="AK453" s="220"/>
      <c r="AL453" s="220"/>
      <c r="AM453" s="220"/>
      <c r="AN453" s="220"/>
      <c r="AO453" s="220"/>
      <c r="AP453" s="220"/>
      <c r="AQ453" s="224"/>
      <c r="AR453" s="224"/>
      <c r="AS453" s="224"/>
      <c r="AT453" s="224"/>
      <c r="AU453" s="224"/>
      <c r="AV453" s="224"/>
      <c r="AW453" s="224"/>
      <c r="AX453" s="224"/>
      <c r="AY453" s="224"/>
      <c r="AZ453" s="284"/>
      <c r="BA453" s="284"/>
      <c r="BB453" s="284"/>
      <c r="BC453" s="284"/>
      <c r="BD453" s="284"/>
      <c r="BE453" s="284"/>
      <c r="BF453" s="284"/>
      <c r="BG453" s="284"/>
      <c r="BH453" s="284"/>
      <c r="BI453" s="284"/>
      <c r="BJ453" s="284"/>
      <c r="BK453" s="284"/>
    </row>
    <row r="454" ht="14.25" customHeight="1">
      <c r="A454" s="219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5"/>
      <c r="X454" s="225"/>
      <c r="Y454" s="225"/>
      <c r="Z454" s="225"/>
      <c r="AA454" s="225"/>
      <c r="AB454" s="225"/>
      <c r="AC454" s="225"/>
      <c r="AD454" s="225"/>
      <c r="AE454" s="225"/>
      <c r="AF454" s="225"/>
      <c r="AG454" s="220"/>
      <c r="AH454" s="220"/>
      <c r="AI454" s="220"/>
      <c r="AJ454" s="220"/>
      <c r="AK454" s="220"/>
      <c r="AL454" s="220"/>
      <c r="AM454" s="220"/>
      <c r="AN454" s="220"/>
      <c r="AO454" s="220"/>
      <c r="AP454" s="220"/>
      <c r="AQ454" s="224"/>
      <c r="AR454" s="224"/>
      <c r="AS454" s="224"/>
      <c r="AT454" s="224"/>
      <c r="AU454" s="224"/>
      <c r="AV454" s="224"/>
      <c r="AW454" s="224"/>
      <c r="AX454" s="224"/>
      <c r="AY454" s="224"/>
      <c r="AZ454" s="284"/>
      <c r="BA454" s="284"/>
      <c r="BB454" s="284"/>
      <c r="BC454" s="284"/>
      <c r="BD454" s="284"/>
      <c r="BE454" s="284"/>
      <c r="BF454" s="284"/>
      <c r="BG454" s="284"/>
      <c r="BH454" s="284"/>
      <c r="BI454" s="284"/>
      <c r="BJ454" s="284"/>
      <c r="BK454" s="284"/>
    </row>
    <row r="455" ht="14.25" customHeight="1">
      <c r="A455" s="219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5"/>
      <c r="X455" s="225"/>
      <c r="Y455" s="225"/>
      <c r="Z455" s="225"/>
      <c r="AA455" s="225"/>
      <c r="AB455" s="225"/>
      <c r="AC455" s="225"/>
      <c r="AD455" s="225"/>
      <c r="AE455" s="225"/>
      <c r="AF455" s="225"/>
      <c r="AG455" s="220"/>
      <c r="AH455" s="220"/>
      <c r="AI455" s="220"/>
      <c r="AJ455" s="220"/>
      <c r="AK455" s="220"/>
      <c r="AL455" s="220"/>
      <c r="AM455" s="220"/>
      <c r="AN455" s="220"/>
      <c r="AO455" s="220"/>
      <c r="AP455" s="220"/>
      <c r="AQ455" s="224"/>
      <c r="AR455" s="224"/>
      <c r="AS455" s="224"/>
      <c r="AT455" s="224"/>
      <c r="AU455" s="224"/>
      <c r="AV455" s="224"/>
      <c r="AW455" s="224"/>
      <c r="AX455" s="224"/>
      <c r="AY455" s="224"/>
      <c r="AZ455" s="284"/>
      <c r="BA455" s="284"/>
      <c r="BB455" s="284"/>
      <c r="BC455" s="284"/>
      <c r="BD455" s="284"/>
      <c r="BE455" s="284"/>
      <c r="BF455" s="284"/>
      <c r="BG455" s="284"/>
      <c r="BH455" s="284"/>
      <c r="BI455" s="284"/>
      <c r="BJ455" s="284"/>
      <c r="BK455" s="284"/>
    </row>
    <row r="456" ht="14.25" customHeight="1">
      <c r="A456" s="219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5"/>
      <c r="X456" s="225"/>
      <c r="Y456" s="225"/>
      <c r="Z456" s="225"/>
      <c r="AA456" s="225"/>
      <c r="AB456" s="225"/>
      <c r="AC456" s="225"/>
      <c r="AD456" s="225"/>
      <c r="AE456" s="225"/>
      <c r="AF456" s="225"/>
      <c r="AG456" s="220"/>
      <c r="AH456" s="220"/>
      <c r="AI456" s="220"/>
      <c r="AJ456" s="220"/>
      <c r="AK456" s="220"/>
      <c r="AL456" s="220"/>
      <c r="AM456" s="220"/>
      <c r="AN456" s="220"/>
      <c r="AO456" s="220"/>
      <c r="AP456" s="220"/>
      <c r="AQ456" s="224"/>
      <c r="AR456" s="224"/>
      <c r="AS456" s="224"/>
      <c r="AT456" s="224"/>
      <c r="AU456" s="224"/>
      <c r="AV456" s="224"/>
      <c r="AW456" s="224"/>
      <c r="AX456" s="224"/>
      <c r="AY456" s="224"/>
      <c r="AZ456" s="284"/>
      <c r="BA456" s="284"/>
      <c r="BB456" s="284"/>
      <c r="BC456" s="284"/>
      <c r="BD456" s="284"/>
      <c r="BE456" s="284"/>
      <c r="BF456" s="284"/>
      <c r="BG456" s="284"/>
      <c r="BH456" s="284"/>
      <c r="BI456" s="284"/>
      <c r="BJ456" s="284"/>
      <c r="BK456" s="284"/>
    </row>
    <row r="457" ht="14.25" customHeight="1">
      <c r="A457" s="219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5"/>
      <c r="X457" s="225"/>
      <c r="Y457" s="225"/>
      <c r="Z457" s="225"/>
      <c r="AA457" s="225"/>
      <c r="AB457" s="225"/>
      <c r="AC457" s="225"/>
      <c r="AD457" s="225"/>
      <c r="AE457" s="225"/>
      <c r="AF457" s="225"/>
      <c r="AG457" s="220"/>
      <c r="AH457" s="220"/>
      <c r="AI457" s="220"/>
      <c r="AJ457" s="220"/>
      <c r="AK457" s="220"/>
      <c r="AL457" s="220"/>
      <c r="AM457" s="220"/>
      <c r="AN457" s="220"/>
      <c r="AO457" s="220"/>
      <c r="AP457" s="220"/>
      <c r="AQ457" s="224"/>
      <c r="AR457" s="224"/>
      <c r="AS457" s="224"/>
      <c r="AT457" s="224"/>
      <c r="AU457" s="224"/>
      <c r="AV457" s="224"/>
      <c r="AW457" s="224"/>
      <c r="AX457" s="224"/>
      <c r="AY457" s="224"/>
      <c r="AZ457" s="284"/>
      <c r="BA457" s="284"/>
      <c r="BB457" s="284"/>
      <c r="BC457" s="284"/>
      <c r="BD457" s="284"/>
      <c r="BE457" s="284"/>
      <c r="BF457" s="284"/>
      <c r="BG457" s="284"/>
      <c r="BH457" s="284"/>
      <c r="BI457" s="284"/>
      <c r="BJ457" s="284"/>
      <c r="BK457" s="284"/>
    </row>
    <row r="458" ht="14.25" customHeight="1">
      <c r="A458" s="219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5"/>
      <c r="X458" s="225"/>
      <c r="Y458" s="225"/>
      <c r="Z458" s="225"/>
      <c r="AA458" s="225"/>
      <c r="AB458" s="225"/>
      <c r="AC458" s="225"/>
      <c r="AD458" s="225"/>
      <c r="AE458" s="225"/>
      <c r="AF458" s="225"/>
      <c r="AG458" s="220"/>
      <c r="AH458" s="220"/>
      <c r="AI458" s="220"/>
      <c r="AJ458" s="220"/>
      <c r="AK458" s="220"/>
      <c r="AL458" s="220"/>
      <c r="AM458" s="220"/>
      <c r="AN458" s="220"/>
      <c r="AO458" s="220"/>
      <c r="AP458" s="220"/>
      <c r="AQ458" s="224"/>
      <c r="AR458" s="224"/>
      <c r="AS458" s="224"/>
      <c r="AT458" s="224"/>
      <c r="AU458" s="224"/>
      <c r="AV458" s="224"/>
      <c r="AW458" s="224"/>
      <c r="AX458" s="224"/>
      <c r="AY458" s="224"/>
      <c r="AZ458" s="284"/>
      <c r="BA458" s="284"/>
      <c r="BB458" s="284"/>
      <c r="BC458" s="284"/>
      <c r="BD458" s="284"/>
      <c r="BE458" s="284"/>
      <c r="BF458" s="284"/>
      <c r="BG458" s="284"/>
      <c r="BH458" s="284"/>
      <c r="BI458" s="284"/>
      <c r="BJ458" s="284"/>
      <c r="BK458" s="284"/>
    </row>
    <row r="459" ht="14.25" customHeight="1">
      <c r="A459" s="219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5"/>
      <c r="X459" s="225"/>
      <c r="Y459" s="225"/>
      <c r="Z459" s="225"/>
      <c r="AA459" s="225"/>
      <c r="AB459" s="225"/>
      <c r="AC459" s="225"/>
      <c r="AD459" s="225"/>
      <c r="AE459" s="225"/>
      <c r="AF459" s="225"/>
      <c r="AG459" s="220"/>
      <c r="AH459" s="220"/>
      <c r="AI459" s="220"/>
      <c r="AJ459" s="220"/>
      <c r="AK459" s="220"/>
      <c r="AL459" s="220"/>
      <c r="AM459" s="220"/>
      <c r="AN459" s="220"/>
      <c r="AO459" s="220"/>
      <c r="AP459" s="220"/>
      <c r="AQ459" s="224"/>
      <c r="AR459" s="224"/>
      <c r="AS459" s="224"/>
      <c r="AT459" s="224"/>
      <c r="AU459" s="224"/>
      <c r="AV459" s="224"/>
      <c r="AW459" s="224"/>
      <c r="AX459" s="224"/>
      <c r="AY459" s="224"/>
      <c r="AZ459" s="284"/>
      <c r="BA459" s="284"/>
      <c r="BB459" s="284"/>
      <c r="BC459" s="284"/>
      <c r="BD459" s="284"/>
      <c r="BE459" s="284"/>
      <c r="BF459" s="284"/>
      <c r="BG459" s="284"/>
      <c r="BH459" s="284"/>
      <c r="BI459" s="284"/>
      <c r="BJ459" s="284"/>
      <c r="BK459" s="284"/>
    </row>
    <row r="460" ht="14.25" customHeight="1">
      <c r="A460" s="219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5"/>
      <c r="X460" s="225"/>
      <c r="Y460" s="225"/>
      <c r="Z460" s="225"/>
      <c r="AA460" s="225"/>
      <c r="AB460" s="225"/>
      <c r="AC460" s="225"/>
      <c r="AD460" s="225"/>
      <c r="AE460" s="225"/>
      <c r="AF460" s="225"/>
      <c r="AG460" s="220"/>
      <c r="AH460" s="220"/>
      <c r="AI460" s="220"/>
      <c r="AJ460" s="220"/>
      <c r="AK460" s="220"/>
      <c r="AL460" s="220"/>
      <c r="AM460" s="220"/>
      <c r="AN460" s="220"/>
      <c r="AO460" s="220"/>
      <c r="AP460" s="220"/>
      <c r="AQ460" s="224"/>
      <c r="AR460" s="224"/>
      <c r="AS460" s="224"/>
      <c r="AT460" s="224"/>
      <c r="AU460" s="224"/>
      <c r="AV460" s="224"/>
      <c r="AW460" s="224"/>
      <c r="AX460" s="224"/>
      <c r="AY460" s="224"/>
      <c r="AZ460" s="284"/>
      <c r="BA460" s="284"/>
      <c r="BB460" s="284"/>
      <c r="BC460" s="284"/>
      <c r="BD460" s="284"/>
      <c r="BE460" s="284"/>
      <c r="BF460" s="284"/>
      <c r="BG460" s="284"/>
      <c r="BH460" s="284"/>
      <c r="BI460" s="284"/>
      <c r="BJ460" s="284"/>
      <c r="BK460" s="284"/>
    </row>
    <row r="461" ht="14.25" customHeight="1">
      <c r="A461" s="219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5"/>
      <c r="X461" s="225"/>
      <c r="Y461" s="225"/>
      <c r="Z461" s="225"/>
      <c r="AA461" s="225"/>
      <c r="AB461" s="225"/>
      <c r="AC461" s="225"/>
      <c r="AD461" s="225"/>
      <c r="AE461" s="225"/>
      <c r="AF461" s="225"/>
      <c r="AG461" s="220"/>
      <c r="AH461" s="220"/>
      <c r="AI461" s="220"/>
      <c r="AJ461" s="220"/>
      <c r="AK461" s="220"/>
      <c r="AL461" s="220"/>
      <c r="AM461" s="220"/>
      <c r="AN461" s="220"/>
      <c r="AO461" s="220"/>
      <c r="AP461" s="220"/>
      <c r="AQ461" s="224"/>
      <c r="AR461" s="224"/>
      <c r="AS461" s="224"/>
      <c r="AT461" s="224"/>
      <c r="AU461" s="224"/>
      <c r="AV461" s="224"/>
      <c r="AW461" s="224"/>
      <c r="AX461" s="224"/>
      <c r="AY461" s="224"/>
      <c r="AZ461" s="284"/>
      <c r="BA461" s="284"/>
      <c r="BB461" s="284"/>
      <c r="BC461" s="284"/>
      <c r="BD461" s="284"/>
      <c r="BE461" s="284"/>
      <c r="BF461" s="284"/>
      <c r="BG461" s="284"/>
      <c r="BH461" s="284"/>
      <c r="BI461" s="284"/>
      <c r="BJ461" s="284"/>
      <c r="BK461" s="284"/>
    </row>
    <row r="462" ht="14.25" customHeight="1">
      <c r="A462" s="219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5"/>
      <c r="X462" s="225"/>
      <c r="Y462" s="225"/>
      <c r="Z462" s="225"/>
      <c r="AA462" s="225"/>
      <c r="AB462" s="225"/>
      <c r="AC462" s="225"/>
      <c r="AD462" s="225"/>
      <c r="AE462" s="225"/>
      <c r="AF462" s="225"/>
      <c r="AG462" s="220"/>
      <c r="AH462" s="220"/>
      <c r="AI462" s="220"/>
      <c r="AJ462" s="220"/>
      <c r="AK462" s="220"/>
      <c r="AL462" s="220"/>
      <c r="AM462" s="220"/>
      <c r="AN462" s="220"/>
      <c r="AO462" s="220"/>
      <c r="AP462" s="220"/>
      <c r="AQ462" s="224"/>
      <c r="AR462" s="224"/>
      <c r="AS462" s="224"/>
      <c r="AT462" s="224"/>
      <c r="AU462" s="224"/>
      <c r="AV462" s="224"/>
      <c r="AW462" s="224"/>
      <c r="AX462" s="224"/>
      <c r="AY462" s="224"/>
      <c r="AZ462" s="284"/>
      <c r="BA462" s="284"/>
      <c r="BB462" s="284"/>
      <c r="BC462" s="284"/>
      <c r="BD462" s="284"/>
      <c r="BE462" s="284"/>
      <c r="BF462" s="284"/>
      <c r="BG462" s="284"/>
      <c r="BH462" s="284"/>
      <c r="BI462" s="284"/>
      <c r="BJ462" s="284"/>
      <c r="BK462" s="284"/>
    </row>
    <row r="463" ht="14.25" customHeight="1">
      <c r="A463" s="219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5"/>
      <c r="X463" s="225"/>
      <c r="Y463" s="225"/>
      <c r="Z463" s="225"/>
      <c r="AA463" s="225"/>
      <c r="AB463" s="225"/>
      <c r="AC463" s="225"/>
      <c r="AD463" s="225"/>
      <c r="AE463" s="225"/>
      <c r="AF463" s="225"/>
      <c r="AG463" s="220"/>
      <c r="AH463" s="220"/>
      <c r="AI463" s="220"/>
      <c r="AJ463" s="220"/>
      <c r="AK463" s="220"/>
      <c r="AL463" s="220"/>
      <c r="AM463" s="220"/>
      <c r="AN463" s="220"/>
      <c r="AO463" s="220"/>
      <c r="AP463" s="220"/>
      <c r="AQ463" s="224"/>
      <c r="AR463" s="224"/>
      <c r="AS463" s="224"/>
      <c r="AT463" s="224"/>
      <c r="AU463" s="224"/>
      <c r="AV463" s="224"/>
      <c r="AW463" s="224"/>
      <c r="AX463" s="224"/>
      <c r="AY463" s="224"/>
      <c r="AZ463" s="284"/>
      <c r="BA463" s="284"/>
      <c r="BB463" s="284"/>
      <c r="BC463" s="284"/>
      <c r="BD463" s="284"/>
      <c r="BE463" s="284"/>
      <c r="BF463" s="284"/>
      <c r="BG463" s="284"/>
      <c r="BH463" s="284"/>
      <c r="BI463" s="284"/>
      <c r="BJ463" s="284"/>
      <c r="BK463" s="284"/>
    </row>
    <row r="464" ht="14.25" customHeight="1">
      <c r="A464" s="219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5"/>
      <c r="X464" s="225"/>
      <c r="Y464" s="225"/>
      <c r="Z464" s="225"/>
      <c r="AA464" s="225"/>
      <c r="AB464" s="225"/>
      <c r="AC464" s="225"/>
      <c r="AD464" s="225"/>
      <c r="AE464" s="225"/>
      <c r="AF464" s="225"/>
      <c r="AG464" s="220"/>
      <c r="AH464" s="220"/>
      <c r="AI464" s="220"/>
      <c r="AJ464" s="220"/>
      <c r="AK464" s="220"/>
      <c r="AL464" s="220"/>
      <c r="AM464" s="220"/>
      <c r="AN464" s="220"/>
      <c r="AO464" s="220"/>
      <c r="AP464" s="220"/>
      <c r="AQ464" s="224"/>
      <c r="AR464" s="224"/>
      <c r="AS464" s="224"/>
      <c r="AT464" s="224"/>
      <c r="AU464" s="224"/>
      <c r="AV464" s="224"/>
      <c r="AW464" s="224"/>
      <c r="AX464" s="224"/>
      <c r="AY464" s="224"/>
      <c r="AZ464" s="284"/>
      <c r="BA464" s="284"/>
      <c r="BB464" s="284"/>
      <c r="BC464" s="284"/>
      <c r="BD464" s="284"/>
      <c r="BE464" s="284"/>
      <c r="BF464" s="284"/>
      <c r="BG464" s="284"/>
      <c r="BH464" s="284"/>
      <c r="BI464" s="284"/>
      <c r="BJ464" s="284"/>
      <c r="BK464" s="284"/>
    </row>
    <row r="465" ht="14.25" customHeight="1">
      <c r="A465" s="219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5"/>
      <c r="X465" s="225"/>
      <c r="Y465" s="225"/>
      <c r="Z465" s="225"/>
      <c r="AA465" s="225"/>
      <c r="AB465" s="225"/>
      <c r="AC465" s="225"/>
      <c r="AD465" s="225"/>
      <c r="AE465" s="225"/>
      <c r="AF465" s="225"/>
      <c r="AG465" s="220"/>
      <c r="AH465" s="220"/>
      <c r="AI465" s="220"/>
      <c r="AJ465" s="220"/>
      <c r="AK465" s="220"/>
      <c r="AL465" s="220"/>
      <c r="AM465" s="220"/>
      <c r="AN465" s="220"/>
      <c r="AO465" s="220"/>
      <c r="AP465" s="220"/>
      <c r="AQ465" s="224"/>
      <c r="AR465" s="224"/>
      <c r="AS465" s="224"/>
      <c r="AT465" s="224"/>
      <c r="AU465" s="224"/>
      <c r="AV465" s="224"/>
      <c r="AW465" s="224"/>
      <c r="AX465" s="224"/>
      <c r="AY465" s="224"/>
      <c r="AZ465" s="284"/>
      <c r="BA465" s="284"/>
      <c r="BB465" s="284"/>
      <c r="BC465" s="284"/>
      <c r="BD465" s="284"/>
      <c r="BE465" s="284"/>
      <c r="BF465" s="284"/>
      <c r="BG465" s="284"/>
      <c r="BH465" s="284"/>
      <c r="BI465" s="284"/>
      <c r="BJ465" s="284"/>
      <c r="BK465" s="284"/>
    </row>
    <row r="466" ht="14.25" customHeight="1">
      <c r="A466" s="219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5"/>
      <c r="X466" s="225"/>
      <c r="Y466" s="225"/>
      <c r="Z466" s="225"/>
      <c r="AA466" s="225"/>
      <c r="AB466" s="225"/>
      <c r="AC466" s="225"/>
      <c r="AD466" s="225"/>
      <c r="AE466" s="225"/>
      <c r="AF466" s="225"/>
      <c r="AG466" s="220"/>
      <c r="AH466" s="220"/>
      <c r="AI466" s="220"/>
      <c r="AJ466" s="220"/>
      <c r="AK466" s="220"/>
      <c r="AL466" s="220"/>
      <c r="AM466" s="220"/>
      <c r="AN466" s="220"/>
      <c r="AO466" s="220"/>
      <c r="AP466" s="220"/>
      <c r="AQ466" s="224"/>
      <c r="AR466" s="224"/>
      <c r="AS466" s="224"/>
      <c r="AT466" s="224"/>
      <c r="AU466" s="224"/>
      <c r="AV466" s="224"/>
      <c r="AW466" s="224"/>
      <c r="AX466" s="224"/>
      <c r="AY466" s="224"/>
      <c r="AZ466" s="284"/>
      <c r="BA466" s="284"/>
      <c r="BB466" s="284"/>
      <c r="BC466" s="284"/>
      <c r="BD466" s="284"/>
      <c r="BE466" s="284"/>
      <c r="BF466" s="284"/>
      <c r="BG466" s="284"/>
      <c r="BH466" s="284"/>
      <c r="BI466" s="284"/>
      <c r="BJ466" s="284"/>
      <c r="BK466" s="284"/>
    </row>
    <row r="467" ht="14.25" customHeight="1">
      <c r="A467" s="219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5"/>
      <c r="X467" s="225"/>
      <c r="Y467" s="225"/>
      <c r="Z467" s="225"/>
      <c r="AA467" s="225"/>
      <c r="AB467" s="225"/>
      <c r="AC467" s="225"/>
      <c r="AD467" s="225"/>
      <c r="AE467" s="225"/>
      <c r="AF467" s="225"/>
      <c r="AG467" s="220"/>
      <c r="AH467" s="220"/>
      <c r="AI467" s="220"/>
      <c r="AJ467" s="220"/>
      <c r="AK467" s="220"/>
      <c r="AL467" s="220"/>
      <c r="AM467" s="220"/>
      <c r="AN467" s="220"/>
      <c r="AO467" s="220"/>
      <c r="AP467" s="220"/>
      <c r="AQ467" s="224"/>
      <c r="AR467" s="224"/>
      <c r="AS467" s="224"/>
      <c r="AT467" s="224"/>
      <c r="AU467" s="224"/>
      <c r="AV467" s="224"/>
      <c r="AW467" s="224"/>
      <c r="AX467" s="224"/>
      <c r="AY467" s="224"/>
      <c r="AZ467" s="284"/>
      <c r="BA467" s="284"/>
      <c r="BB467" s="284"/>
      <c r="BC467" s="284"/>
      <c r="BD467" s="284"/>
      <c r="BE467" s="284"/>
      <c r="BF467" s="284"/>
      <c r="BG467" s="284"/>
      <c r="BH467" s="284"/>
      <c r="BI467" s="284"/>
      <c r="BJ467" s="284"/>
      <c r="BK467" s="284"/>
    </row>
    <row r="468" ht="14.25" customHeight="1">
      <c r="A468" s="219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5"/>
      <c r="X468" s="225"/>
      <c r="Y468" s="225"/>
      <c r="Z468" s="225"/>
      <c r="AA468" s="225"/>
      <c r="AB468" s="225"/>
      <c r="AC468" s="225"/>
      <c r="AD468" s="225"/>
      <c r="AE468" s="225"/>
      <c r="AF468" s="225"/>
      <c r="AG468" s="220"/>
      <c r="AH468" s="220"/>
      <c r="AI468" s="220"/>
      <c r="AJ468" s="220"/>
      <c r="AK468" s="220"/>
      <c r="AL468" s="220"/>
      <c r="AM468" s="220"/>
      <c r="AN468" s="220"/>
      <c r="AO468" s="220"/>
      <c r="AP468" s="220"/>
      <c r="AQ468" s="224"/>
      <c r="AR468" s="224"/>
      <c r="AS468" s="224"/>
      <c r="AT468" s="224"/>
      <c r="AU468" s="224"/>
      <c r="AV468" s="224"/>
      <c r="AW468" s="224"/>
      <c r="AX468" s="224"/>
      <c r="AY468" s="224"/>
      <c r="AZ468" s="284"/>
      <c r="BA468" s="284"/>
      <c r="BB468" s="284"/>
      <c r="BC468" s="284"/>
      <c r="BD468" s="284"/>
      <c r="BE468" s="284"/>
      <c r="BF468" s="284"/>
      <c r="BG468" s="284"/>
      <c r="BH468" s="284"/>
      <c r="BI468" s="284"/>
      <c r="BJ468" s="284"/>
      <c r="BK468" s="284"/>
    </row>
    <row r="469" ht="14.25" customHeight="1">
      <c r="A469" s="219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5"/>
      <c r="X469" s="225"/>
      <c r="Y469" s="225"/>
      <c r="Z469" s="225"/>
      <c r="AA469" s="225"/>
      <c r="AB469" s="225"/>
      <c r="AC469" s="225"/>
      <c r="AD469" s="225"/>
      <c r="AE469" s="225"/>
      <c r="AF469" s="225"/>
      <c r="AG469" s="220"/>
      <c r="AH469" s="220"/>
      <c r="AI469" s="220"/>
      <c r="AJ469" s="220"/>
      <c r="AK469" s="220"/>
      <c r="AL469" s="220"/>
      <c r="AM469" s="220"/>
      <c r="AN469" s="220"/>
      <c r="AO469" s="220"/>
      <c r="AP469" s="220"/>
      <c r="AQ469" s="224"/>
      <c r="AR469" s="224"/>
      <c r="AS469" s="224"/>
      <c r="AT469" s="224"/>
      <c r="AU469" s="224"/>
      <c r="AV469" s="224"/>
      <c r="AW469" s="224"/>
      <c r="AX469" s="224"/>
      <c r="AY469" s="224"/>
      <c r="AZ469" s="284"/>
      <c r="BA469" s="284"/>
      <c r="BB469" s="284"/>
      <c r="BC469" s="284"/>
      <c r="BD469" s="284"/>
      <c r="BE469" s="284"/>
      <c r="BF469" s="284"/>
      <c r="BG469" s="284"/>
      <c r="BH469" s="284"/>
      <c r="BI469" s="284"/>
      <c r="BJ469" s="284"/>
      <c r="BK469" s="284"/>
    </row>
    <row r="470" ht="14.25" customHeight="1">
      <c r="A470" s="219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5"/>
      <c r="X470" s="225"/>
      <c r="Y470" s="225"/>
      <c r="Z470" s="225"/>
      <c r="AA470" s="225"/>
      <c r="AB470" s="225"/>
      <c r="AC470" s="225"/>
      <c r="AD470" s="225"/>
      <c r="AE470" s="225"/>
      <c r="AF470" s="225"/>
      <c r="AG470" s="220"/>
      <c r="AH470" s="220"/>
      <c r="AI470" s="220"/>
      <c r="AJ470" s="220"/>
      <c r="AK470" s="220"/>
      <c r="AL470" s="220"/>
      <c r="AM470" s="220"/>
      <c r="AN470" s="220"/>
      <c r="AO470" s="220"/>
      <c r="AP470" s="220"/>
      <c r="AQ470" s="224"/>
      <c r="AR470" s="224"/>
      <c r="AS470" s="224"/>
      <c r="AT470" s="224"/>
      <c r="AU470" s="224"/>
      <c r="AV470" s="224"/>
      <c r="AW470" s="224"/>
      <c r="AX470" s="224"/>
      <c r="AY470" s="224"/>
      <c r="AZ470" s="284"/>
      <c r="BA470" s="284"/>
      <c r="BB470" s="284"/>
      <c r="BC470" s="284"/>
      <c r="BD470" s="284"/>
      <c r="BE470" s="284"/>
      <c r="BF470" s="284"/>
      <c r="BG470" s="284"/>
      <c r="BH470" s="284"/>
      <c r="BI470" s="284"/>
      <c r="BJ470" s="284"/>
      <c r="BK470" s="284"/>
    </row>
    <row r="471" ht="14.25" customHeight="1">
      <c r="A471" s="219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5"/>
      <c r="X471" s="225"/>
      <c r="Y471" s="225"/>
      <c r="Z471" s="225"/>
      <c r="AA471" s="225"/>
      <c r="AB471" s="225"/>
      <c r="AC471" s="225"/>
      <c r="AD471" s="225"/>
      <c r="AE471" s="225"/>
      <c r="AF471" s="225"/>
      <c r="AG471" s="220"/>
      <c r="AH471" s="220"/>
      <c r="AI471" s="220"/>
      <c r="AJ471" s="220"/>
      <c r="AK471" s="220"/>
      <c r="AL471" s="220"/>
      <c r="AM471" s="220"/>
      <c r="AN471" s="220"/>
      <c r="AO471" s="220"/>
      <c r="AP471" s="220"/>
      <c r="AQ471" s="224"/>
      <c r="AR471" s="224"/>
      <c r="AS471" s="224"/>
      <c r="AT471" s="224"/>
      <c r="AU471" s="224"/>
      <c r="AV471" s="224"/>
      <c r="AW471" s="224"/>
      <c r="AX471" s="224"/>
      <c r="AY471" s="224"/>
      <c r="AZ471" s="284"/>
      <c r="BA471" s="284"/>
      <c r="BB471" s="284"/>
      <c r="BC471" s="284"/>
      <c r="BD471" s="284"/>
      <c r="BE471" s="284"/>
      <c r="BF471" s="284"/>
      <c r="BG471" s="284"/>
      <c r="BH471" s="284"/>
      <c r="BI471" s="284"/>
      <c r="BJ471" s="284"/>
      <c r="BK471" s="284"/>
    </row>
    <row r="472" ht="14.25" customHeight="1">
      <c r="A472" s="219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5"/>
      <c r="X472" s="225"/>
      <c r="Y472" s="225"/>
      <c r="Z472" s="225"/>
      <c r="AA472" s="225"/>
      <c r="AB472" s="225"/>
      <c r="AC472" s="225"/>
      <c r="AD472" s="225"/>
      <c r="AE472" s="225"/>
      <c r="AF472" s="225"/>
      <c r="AG472" s="220"/>
      <c r="AH472" s="220"/>
      <c r="AI472" s="220"/>
      <c r="AJ472" s="220"/>
      <c r="AK472" s="220"/>
      <c r="AL472" s="220"/>
      <c r="AM472" s="220"/>
      <c r="AN472" s="220"/>
      <c r="AO472" s="220"/>
      <c r="AP472" s="220"/>
      <c r="AQ472" s="224"/>
      <c r="AR472" s="224"/>
      <c r="AS472" s="224"/>
      <c r="AT472" s="224"/>
      <c r="AU472" s="224"/>
      <c r="AV472" s="224"/>
      <c r="AW472" s="224"/>
      <c r="AX472" s="224"/>
      <c r="AY472" s="224"/>
      <c r="AZ472" s="284"/>
      <c r="BA472" s="284"/>
      <c r="BB472" s="284"/>
      <c r="BC472" s="284"/>
      <c r="BD472" s="284"/>
      <c r="BE472" s="284"/>
      <c r="BF472" s="284"/>
      <c r="BG472" s="284"/>
      <c r="BH472" s="284"/>
      <c r="BI472" s="284"/>
      <c r="BJ472" s="284"/>
      <c r="BK472" s="284"/>
    </row>
    <row r="473" ht="14.25" customHeight="1">
      <c r="A473" s="219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5"/>
      <c r="X473" s="225"/>
      <c r="Y473" s="225"/>
      <c r="Z473" s="225"/>
      <c r="AA473" s="225"/>
      <c r="AB473" s="225"/>
      <c r="AC473" s="225"/>
      <c r="AD473" s="225"/>
      <c r="AE473" s="225"/>
      <c r="AF473" s="225"/>
      <c r="AG473" s="220"/>
      <c r="AH473" s="220"/>
      <c r="AI473" s="220"/>
      <c r="AJ473" s="220"/>
      <c r="AK473" s="220"/>
      <c r="AL473" s="220"/>
      <c r="AM473" s="220"/>
      <c r="AN473" s="220"/>
      <c r="AO473" s="220"/>
      <c r="AP473" s="220"/>
      <c r="AQ473" s="224"/>
      <c r="AR473" s="224"/>
      <c r="AS473" s="224"/>
      <c r="AT473" s="224"/>
      <c r="AU473" s="224"/>
      <c r="AV473" s="224"/>
      <c r="AW473" s="224"/>
      <c r="AX473" s="224"/>
      <c r="AY473" s="224"/>
      <c r="AZ473" s="284"/>
      <c r="BA473" s="284"/>
      <c r="BB473" s="284"/>
      <c r="BC473" s="284"/>
      <c r="BD473" s="284"/>
      <c r="BE473" s="284"/>
      <c r="BF473" s="284"/>
      <c r="BG473" s="284"/>
      <c r="BH473" s="284"/>
      <c r="BI473" s="284"/>
      <c r="BJ473" s="284"/>
      <c r="BK473" s="284"/>
    </row>
    <row r="474" ht="14.25" customHeight="1">
      <c r="A474" s="219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5"/>
      <c r="X474" s="225"/>
      <c r="Y474" s="225"/>
      <c r="Z474" s="225"/>
      <c r="AA474" s="225"/>
      <c r="AB474" s="225"/>
      <c r="AC474" s="225"/>
      <c r="AD474" s="225"/>
      <c r="AE474" s="225"/>
      <c r="AF474" s="225"/>
      <c r="AG474" s="220"/>
      <c r="AH474" s="220"/>
      <c r="AI474" s="220"/>
      <c r="AJ474" s="220"/>
      <c r="AK474" s="220"/>
      <c r="AL474" s="220"/>
      <c r="AM474" s="220"/>
      <c r="AN474" s="220"/>
      <c r="AO474" s="220"/>
      <c r="AP474" s="220"/>
      <c r="AQ474" s="224"/>
      <c r="AR474" s="224"/>
      <c r="AS474" s="224"/>
      <c r="AT474" s="224"/>
      <c r="AU474" s="224"/>
      <c r="AV474" s="224"/>
      <c r="AW474" s="224"/>
      <c r="AX474" s="224"/>
      <c r="AY474" s="224"/>
      <c r="AZ474" s="284"/>
      <c r="BA474" s="284"/>
      <c r="BB474" s="284"/>
      <c r="BC474" s="284"/>
      <c r="BD474" s="284"/>
      <c r="BE474" s="284"/>
      <c r="BF474" s="284"/>
      <c r="BG474" s="284"/>
      <c r="BH474" s="284"/>
      <c r="BI474" s="284"/>
      <c r="BJ474" s="284"/>
      <c r="BK474" s="284"/>
    </row>
    <row r="475" ht="14.25" customHeight="1">
      <c r="A475" s="219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5"/>
      <c r="X475" s="225"/>
      <c r="Y475" s="225"/>
      <c r="Z475" s="225"/>
      <c r="AA475" s="225"/>
      <c r="AB475" s="225"/>
      <c r="AC475" s="225"/>
      <c r="AD475" s="225"/>
      <c r="AE475" s="225"/>
      <c r="AF475" s="225"/>
      <c r="AG475" s="220"/>
      <c r="AH475" s="220"/>
      <c r="AI475" s="220"/>
      <c r="AJ475" s="220"/>
      <c r="AK475" s="220"/>
      <c r="AL475" s="220"/>
      <c r="AM475" s="220"/>
      <c r="AN475" s="220"/>
      <c r="AO475" s="220"/>
      <c r="AP475" s="220"/>
      <c r="AQ475" s="224"/>
      <c r="AR475" s="224"/>
      <c r="AS475" s="224"/>
      <c r="AT475" s="224"/>
      <c r="AU475" s="224"/>
      <c r="AV475" s="224"/>
      <c r="AW475" s="224"/>
      <c r="AX475" s="224"/>
      <c r="AY475" s="224"/>
      <c r="AZ475" s="284"/>
      <c r="BA475" s="284"/>
      <c r="BB475" s="284"/>
      <c r="BC475" s="284"/>
      <c r="BD475" s="284"/>
      <c r="BE475" s="284"/>
      <c r="BF475" s="284"/>
      <c r="BG475" s="284"/>
      <c r="BH475" s="284"/>
      <c r="BI475" s="284"/>
      <c r="BJ475" s="284"/>
      <c r="BK475" s="284"/>
    </row>
    <row r="476" ht="14.25" customHeight="1">
      <c r="A476" s="219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5"/>
      <c r="X476" s="225"/>
      <c r="Y476" s="225"/>
      <c r="Z476" s="225"/>
      <c r="AA476" s="225"/>
      <c r="AB476" s="225"/>
      <c r="AC476" s="225"/>
      <c r="AD476" s="225"/>
      <c r="AE476" s="225"/>
      <c r="AF476" s="225"/>
      <c r="AG476" s="220"/>
      <c r="AH476" s="220"/>
      <c r="AI476" s="220"/>
      <c r="AJ476" s="220"/>
      <c r="AK476" s="220"/>
      <c r="AL476" s="220"/>
      <c r="AM476" s="220"/>
      <c r="AN476" s="220"/>
      <c r="AO476" s="220"/>
      <c r="AP476" s="220"/>
      <c r="AQ476" s="224"/>
      <c r="AR476" s="224"/>
      <c r="AS476" s="224"/>
      <c r="AT476" s="224"/>
      <c r="AU476" s="224"/>
      <c r="AV476" s="224"/>
      <c r="AW476" s="224"/>
      <c r="AX476" s="224"/>
      <c r="AY476" s="224"/>
      <c r="AZ476" s="284"/>
      <c r="BA476" s="284"/>
      <c r="BB476" s="284"/>
      <c r="BC476" s="284"/>
      <c r="BD476" s="284"/>
      <c r="BE476" s="284"/>
      <c r="BF476" s="284"/>
      <c r="BG476" s="284"/>
      <c r="BH476" s="284"/>
      <c r="BI476" s="284"/>
      <c r="BJ476" s="284"/>
      <c r="BK476" s="284"/>
    </row>
    <row r="477" ht="14.25" customHeight="1">
      <c r="A477" s="219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5"/>
      <c r="X477" s="225"/>
      <c r="Y477" s="225"/>
      <c r="Z477" s="225"/>
      <c r="AA477" s="225"/>
      <c r="AB477" s="225"/>
      <c r="AC477" s="225"/>
      <c r="AD477" s="225"/>
      <c r="AE477" s="225"/>
      <c r="AF477" s="225"/>
      <c r="AG477" s="220"/>
      <c r="AH477" s="220"/>
      <c r="AI477" s="220"/>
      <c r="AJ477" s="220"/>
      <c r="AK477" s="220"/>
      <c r="AL477" s="220"/>
      <c r="AM477" s="220"/>
      <c r="AN477" s="220"/>
      <c r="AO477" s="220"/>
      <c r="AP477" s="220"/>
      <c r="AQ477" s="224"/>
      <c r="AR477" s="224"/>
      <c r="AS477" s="224"/>
      <c r="AT477" s="224"/>
      <c r="AU477" s="224"/>
      <c r="AV477" s="224"/>
      <c r="AW477" s="224"/>
      <c r="AX477" s="224"/>
      <c r="AY477" s="224"/>
      <c r="AZ477" s="284"/>
      <c r="BA477" s="284"/>
      <c r="BB477" s="284"/>
      <c r="BC477" s="284"/>
      <c r="BD477" s="284"/>
      <c r="BE477" s="284"/>
      <c r="BF477" s="284"/>
      <c r="BG477" s="284"/>
      <c r="BH477" s="284"/>
      <c r="BI477" s="284"/>
      <c r="BJ477" s="284"/>
      <c r="BK477" s="284"/>
    </row>
    <row r="478" ht="14.25" customHeight="1">
      <c r="A478" s="219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5"/>
      <c r="X478" s="225"/>
      <c r="Y478" s="225"/>
      <c r="Z478" s="225"/>
      <c r="AA478" s="225"/>
      <c r="AB478" s="225"/>
      <c r="AC478" s="225"/>
      <c r="AD478" s="225"/>
      <c r="AE478" s="225"/>
      <c r="AF478" s="225"/>
      <c r="AG478" s="220"/>
      <c r="AH478" s="220"/>
      <c r="AI478" s="220"/>
      <c r="AJ478" s="220"/>
      <c r="AK478" s="220"/>
      <c r="AL478" s="220"/>
      <c r="AM478" s="220"/>
      <c r="AN478" s="220"/>
      <c r="AO478" s="220"/>
      <c r="AP478" s="220"/>
      <c r="AQ478" s="224"/>
      <c r="AR478" s="224"/>
      <c r="AS478" s="224"/>
      <c r="AT478" s="224"/>
      <c r="AU478" s="224"/>
      <c r="AV478" s="224"/>
      <c r="AW478" s="224"/>
      <c r="AX478" s="224"/>
      <c r="AY478" s="224"/>
      <c r="AZ478" s="284"/>
      <c r="BA478" s="284"/>
      <c r="BB478" s="284"/>
      <c r="BC478" s="284"/>
      <c r="BD478" s="284"/>
      <c r="BE478" s="284"/>
      <c r="BF478" s="284"/>
      <c r="BG478" s="284"/>
      <c r="BH478" s="284"/>
      <c r="BI478" s="284"/>
      <c r="BJ478" s="284"/>
      <c r="BK478" s="284"/>
    </row>
    <row r="479" ht="14.25" customHeight="1">
      <c r="A479" s="219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5"/>
      <c r="X479" s="225"/>
      <c r="Y479" s="225"/>
      <c r="Z479" s="225"/>
      <c r="AA479" s="225"/>
      <c r="AB479" s="225"/>
      <c r="AC479" s="225"/>
      <c r="AD479" s="225"/>
      <c r="AE479" s="225"/>
      <c r="AF479" s="225"/>
      <c r="AG479" s="220"/>
      <c r="AH479" s="220"/>
      <c r="AI479" s="220"/>
      <c r="AJ479" s="220"/>
      <c r="AK479" s="220"/>
      <c r="AL479" s="220"/>
      <c r="AM479" s="220"/>
      <c r="AN479" s="220"/>
      <c r="AO479" s="220"/>
      <c r="AP479" s="220"/>
      <c r="AQ479" s="224"/>
      <c r="AR479" s="224"/>
      <c r="AS479" s="224"/>
      <c r="AT479" s="224"/>
      <c r="AU479" s="224"/>
      <c r="AV479" s="224"/>
      <c r="AW479" s="224"/>
      <c r="AX479" s="224"/>
      <c r="AY479" s="224"/>
      <c r="AZ479" s="284"/>
      <c r="BA479" s="284"/>
      <c r="BB479" s="284"/>
      <c r="BC479" s="284"/>
      <c r="BD479" s="284"/>
      <c r="BE479" s="284"/>
      <c r="BF479" s="284"/>
      <c r="BG479" s="284"/>
      <c r="BH479" s="284"/>
      <c r="BI479" s="284"/>
      <c r="BJ479" s="284"/>
      <c r="BK479" s="284"/>
    </row>
    <row r="480" ht="14.25" customHeight="1">
      <c r="A480" s="219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5"/>
      <c r="X480" s="225"/>
      <c r="Y480" s="225"/>
      <c r="Z480" s="225"/>
      <c r="AA480" s="225"/>
      <c r="AB480" s="225"/>
      <c r="AC480" s="225"/>
      <c r="AD480" s="225"/>
      <c r="AE480" s="225"/>
      <c r="AF480" s="225"/>
      <c r="AG480" s="220"/>
      <c r="AH480" s="220"/>
      <c r="AI480" s="220"/>
      <c r="AJ480" s="220"/>
      <c r="AK480" s="220"/>
      <c r="AL480" s="220"/>
      <c r="AM480" s="220"/>
      <c r="AN480" s="220"/>
      <c r="AO480" s="220"/>
      <c r="AP480" s="220"/>
      <c r="AQ480" s="224"/>
      <c r="AR480" s="224"/>
      <c r="AS480" s="224"/>
      <c r="AT480" s="224"/>
      <c r="AU480" s="224"/>
      <c r="AV480" s="224"/>
      <c r="AW480" s="224"/>
      <c r="AX480" s="224"/>
      <c r="AY480" s="224"/>
      <c r="AZ480" s="284"/>
      <c r="BA480" s="284"/>
      <c r="BB480" s="284"/>
      <c r="BC480" s="284"/>
      <c r="BD480" s="284"/>
      <c r="BE480" s="284"/>
      <c r="BF480" s="284"/>
      <c r="BG480" s="284"/>
      <c r="BH480" s="284"/>
      <c r="BI480" s="284"/>
      <c r="BJ480" s="284"/>
      <c r="BK480" s="284"/>
    </row>
    <row r="481" ht="14.25" customHeight="1">
      <c r="A481" s="219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5"/>
      <c r="X481" s="225"/>
      <c r="Y481" s="225"/>
      <c r="Z481" s="225"/>
      <c r="AA481" s="225"/>
      <c r="AB481" s="225"/>
      <c r="AC481" s="225"/>
      <c r="AD481" s="225"/>
      <c r="AE481" s="225"/>
      <c r="AF481" s="225"/>
      <c r="AG481" s="220"/>
      <c r="AH481" s="220"/>
      <c r="AI481" s="220"/>
      <c r="AJ481" s="220"/>
      <c r="AK481" s="220"/>
      <c r="AL481" s="220"/>
      <c r="AM481" s="220"/>
      <c r="AN481" s="220"/>
      <c r="AO481" s="220"/>
      <c r="AP481" s="220"/>
      <c r="AQ481" s="224"/>
      <c r="AR481" s="224"/>
      <c r="AS481" s="224"/>
      <c r="AT481" s="224"/>
      <c r="AU481" s="224"/>
      <c r="AV481" s="224"/>
      <c r="AW481" s="224"/>
      <c r="AX481" s="224"/>
      <c r="AY481" s="224"/>
      <c r="AZ481" s="284"/>
      <c r="BA481" s="284"/>
      <c r="BB481" s="284"/>
      <c r="BC481" s="284"/>
      <c r="BD481" s="284"/>
      <c r="BE481" s="284"/>
      <c r="BF481" s="284"/>
      <c r="BG481" s="284"/>
      <c r="BH481" s="284"/>
      <c r="BI481" s="284"/>
      <c r="BJ481" s="284"/>
      <c r="BK481" s="284"/>
    </row>
    <row r="482" ht="14.25" customHeight="1">
      <c r="A482" s="219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5"/>
      <c r="X482" s="225"/>
      <c r="Y482" s="225"/>
      <c r="Z482" s="225"/>
      <c r="AA482" s="225"/>
      <c r="AB482" s="225"/>
      <c r="AC482" s="225"/>
      <c r="AD482" s="225"/>
      <c r="AE482" s="225"/>
      <c r="AF482" s="225"/>
      <c r="AG482" s="220"/>
      <c r="AH482" s="220"/>
      <c r="AI482" s="220"/>
      <c r="AJ482" s="220"/>
      <c r="AK482" s="220"/>
      <c r="AL482" s="220"/>
      <c r="AM482" s="220"/>
      <c r="AN482" s="220"/>
      <c r="AO482" s="220"/>
      <c r="AP482" s="220"/>
      <c r="AQ482" s="224"/>
      <c r="AR482" s="224"/>
      <c r="AS482" s="224"/>
      <c r="AT482" s="224"/>
      <c r="AU482" s="224"/>
      <c r="AV482" s="224"/>
      <c r="AW482" s="224"/>
      <c r="AX482" s="224"/>
      <c r="AY482" s="224"/>
      <c r="AZ482" s="284"/>
      <c r="BA482" s="284"/>
      <c r="BB482" s="284"/>
      <c r="BC482" s="284"/>
      <c r="BD482" s="284"/>
      <c r="BE482" s="284"/>
      <c r="BF482" s="284"/>
      <c r="BG482" s="284"/>
      <c r="BH482" s="284"/>
      <c r="BI482" s="284"/>
      <c r="BJ482" s="284"/>
      <c r="BK482" s="284"/>
    </row>
    <row r="483" ht="14.25" customHeight="1">
      <c r="A483" s="219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5"/>
      <c r="X483" s="225"/>
      <c r="Y483" s="225"/>
      <c r="Z483" s="225"/>
      <c r="AA483" s="225"/>
      <c r="AB483" s="225"/>
      <c r="AC483" s="225"/>
      <c r="AD483" s="225"/>
      <c r="AE483" s="225"/>
      <c r="AF483" s="225"/>
      <c r="AG483" s="220"/>
      <c r="AH483" s="220"/>
      <c r="AI483" s="220"/>
      <c r="AJ483" s="220"/>
      <c r="AK483" s="220"/>
      <c r="AL483" s="220"/>
      <c r="AM483" s="220"/>
      <c r="AN483" s="220"/>
      <c r="AO483" s="220"/>
      <c r="AP483" s="220"/>
      <c r="AQ483" s="224"/>
      <c r="AR483" s="224"/>
      <c r="AS483" s="224"/>
      <c r="AT483" s="224"/>
      <c r="AU483" s="224"/>
      <c r="AV483" s="224"/>
      <c r="AW483" s="224"/>
      <c r="AX483" s="224"/>
      <c r="AY483" s="224"/>
      <c r="AZ483" s="284"/>
      <c r="BA483" s="284"/>
      <c r="BB483" s="284"/>
      <c r="BC483" s="284"/>
      <c r="BD483" s="284"/>
      <c r="BE483" s="284"/>
      <c r="BF483" s="284"/>
      <c r="BG483" s="284"/>
      <c r="BH483" s="284"/>
      <c r="BI483" s="284"/>
      <c r="BJ483" s="284"/>
      <c r="BK483" s="284"/>
    </row>
    <row r="484" ht="14.25" customHeight="1">
      <c r="A484" s="219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5"/>
      <c r="X484" s="225"/>
      <c r="Y484" s="225"/>
      <c r="Z484" s="225"/>
      <c r="AA484" s="225"/>
      <c r="AB484" s="225"/>
      <c r="AC484" s="225"/>
      <c r="AD484" s="225"/>
      <c r="AE484" s="225"/>
      <c r="AF484" s="225"/>
      <c r="AG484" s="220"/>
      <c r="AH484" s="220"/>
      <c r="AI484" s="220"/>
      <c r="AJ484" s="220"/>
      <c r="AK484" s="220"/>
      <c r="AL484" s="220"/>
      <c r="AM484" s="220"/>
      <c r="AN484" s="220"/>
      <c r="AO484" s="220"/>
      <c r="AP484" s="220"/>
      <c r="AQ484" s="224"/>
      <c r="AR484" s="224"/>
      <c r="AS484" s="224"/>
      <c r="AT484" s="224"/>
      <c r="AU484" s="224"/>
      <c r="AV484" s="224"/>
      <c r="AW484" s="224"/>
      <c r="AX484" s="224"/>
      <c r="AY484" s="224"/>
      <c r="AZ484" s="284"/>
      <c r="BA484" s="284"/>
      <c r="BB484" s="284"/>
      <c r="BC484" s="284"/>
      <c r="BD484" s="284"/>
      <c r="BE484" s="284"/>
      <c r="BF484" s="284"/>
      <c r="BG484" s="284"/>
      <c r="BH484" s="284"/>
      <c r="BI484" s="284"/>
      <c r="BJ484" s="284"/>
      <c r="BK484" s="284"/>
    </row>
    <row r="485" ht="14.25" customHeight="1">
      <c r="A485" s="219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5"/>
      <c r="X485" s="225"/>
      <c r="Y485" s="225"/>
      <c r="Z485" s="225"/>
      <c r="AA485" s="225"/>
      <c r="AB485" s="225"/>
      <c r="AC485" s="225"/>
      <c r="AD485" s="225"/>
      <c r="AE485" s="225"/>
      <c r="AF485" s="225"/>
      <c r="AG485" s="220"/>
      <c r="AH485" s="220"/>
      <c r="AI485" s="220"/>
      <c r="AJ485" s="220"/>
      <c r="AK485" s="220"/>
      <c r="AL485" s="220"/>
      <c r="AM485" s="220"/>
      <c r="AN485" s="220"/>
      <c r="AO485" s="220"/>
      <c r="AP485" s="220"/>
      <c r="AQ485" s="224"/>
      <c r="AR485" s="224"/>
      <c r="AS485" s="224"/>
      <c r="AT485" s="224"/>
      <c r="AU485" s="224"/>
      <c r="AV485" s="224"/>
      <c r="AW485" s="224"/>
      <c r="AX485" s="224"/>
      <c r="AY485" s="224"/>
      <c r="AZ485" s="284"/>
      <c r="BA485" s="284"/>
      <c r="BB485" s="284"/>
      <c r="BC485" s="284"/>
      <c r="BD485" s="284"/>
      <c r="BE485" s="284"/>
      <c r="BF485" s="284"/>
      <c r="BG485" s="284"/>
      <c r="BH485" s="284"/>
      <c r="BI485" s="284"/>
      <c r="BJ485" s="284"/>
      <c r="BK485" s="284"/>
    </row>
    <row r="486" ht="14.25" customHeight="1">
      <c r="A486" s="219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5"/>
      <c r="X486" s="225"/>
      <c r="Y486" s="225"/>
      <c r="Z486" s="225"/>
      <c r="AA486" s="225"/>
      <c r="AB486" s="225"/>
      <c r="AC486" s="225"/>
      <c r="AD486" s="225"/>
      <c r="AE486" s="225"/>
      <c r="AF486" s="225"/>
      <c r="AG486" s="220"/>
      <c r="AH486" s="220"/>
      <c r="AI486" s="220"/>
      <c r="AJ486" s="220"/>
      <c r="AK486" s="220"/>
      <c r="AL486" s="220"/>
      <c r="AM486" s="220"/>
      <c r="AN486" s="220"/>
      <c r="AO486" s="220"/>
      <c r="AP486" s="220"/>
      <c r="AQ486" s="224"/>
      <c r="AR486" s="224"/>
      <c r="AS486" s="224"/>
      <c r="AT486" s="224"/>
      <c r="AU486" s="224"/>
      <c r="AV486" s="224"/>
      <c r="AW486" s="224"/>
      <c r="AX486" s="224"/>
      <c r="AY486" s="224"/>
      <c r="AZ486" s="284"/>
      <c r="BA486" s="284"/>
      <c r="BB486" s="284"/>
      <c r="BC486" s="284"/>
      <c r="BD486" s="284"/>
      <c r="BE486" s="284"/>
      <c r="BF486" s="284"/>
      <c r="BG486" s="284"/>
      <c r="BH486" s="284"/>
      <c r="BI486" s="284"/>
      <c r="BJ486" s="284"/>
      <c r="BK486" s="284"/>
    </row>
    <row r="487" ht="14.25" customHeight="1">
      <c r="A487" s="219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5"/>
      <c r="X487" s="225"/>
      <c r="Y487" s="225"/>
      <c r="Z487" s="225"/>
      <c r="AA487" s="225"/>
      <c r="AB487" s="225"/>
      <c r="AC487" s="225"/>
      <c r="AD487" s="225"/>
      <c r="AE487" s="225"/>
      <c r="AF487" s="225"/>
      <c r="AG487" s="220"/>
      <c r="AH487" s="220"/>
      <c r="AI487" s="220"/>
      <c r="AJ487" s="220"/>
      <c r="AK487" s="220"/>
      <c r="AL487" s="220"/>
      <c r="AM487" s="220"/>
      <c r="AN487" s="220"/>
      <c r="AO487" s="220"/>
      <c r="AP487" s="220"/>
      <c r="AQ487" s="224"/>
      <c r="AR487" s="224"/>
      <c r="AS487" s="224"/>
      <c r="AT487" s="224"/>
      <c r="AU487" s="224"/>
      <c r="AV487" s="224"/>
      <c r="AW487" s="224"/>
      <c r="AX487" s="224"/>
      <c r="AY487" s="224"/>
      <c r="AZ487" s="284"/>
      <c r="BA487" s="284"/>
      <c r="BB487" s="284"/>
      <c r="BC487" s="284"/>
      <c r="BD487" s="284"/>
      <c r="BE487" s="284"/>
      <c r="BF487" s="284"/>
      <c r="BG487" s="284"/>
      <c r="BH487" s="284"/>
      <c r="BI487" s="284"/>
      <c r="BJ487" s="284"/>
      <c r="BK487" s="284"/>
    </row>
    <row r="488" ht="14.25" customHeight="1">
      <c r="A488" s="219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5"/>
      <c r="X488" s="225"/>
      <c r="Y488" s="225"/>
      <c r="Z488" s="225"/>
      <c r="AA488" s="225"/>
      <c r="AB488" s="225"/>
      <c r="AC488" s="225"/>
      <c r="AD488" s="225"/>
      <c r="AE488" s="225"/>
      <c r="AF488" s="225"/>
      <c r="AG488" s="220"/>
      <c r="AH488" s="220"/>
      <c r="AI488" s="220"/>
      <c r="AJ488" s="220"/>
      <c r="AK488" s="220"/>
      <c r="AL488" s="220"/>
      <c r="AM488" s="220"/>
      <c r="AN488" s="220"/>
      <c r="AO488" s="220"/>
      <c r="AP488" s="220"/>
      <c r="AQ488" s="224"/>
      <c r="AR488" s="224"/>
      <c r="AS488" s="224"/>
      <c r="AT488" s="224"/>
      <c r="AU488" s="224"/>
      <c r="AV488" s="224"/>
      <c r="AW488" s="224"/>
      <c r="AX488" s="224"/>
      <c r="AY488" s="224"/>
      <c r="AZ488" s="284"/>
      <c r="BA488" s="284"/>
      <c r="BB488" s="284"/>
      <c r="BC488" s="284"/>
      <c r="BD488" s="284"/>
      <c r="BE488" s="284"/>
      <c r="BF488" s="284"/>
      <c r="BG488" s="284"/>
      <c r="BH488" s="284"/>
      <c r="BI488" s="284"/>
      <c r="BJ488" s="284"/>
      <c r="BK488" s="284"/>
    </row>
    <row r="489" ht="14.25" customHeight="1">
      <c r="A489" s="219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5"/>
      <c r="X489" s="225"/>
      <c r="Y489" s="225"/>
      <c r="Z489" s="225"/>
      <c r="AA489" s="225"/>
      <c r="AB489" s="225"/>
      <c r="AC489" s="225"/>
      <c r="AD489" s="225"/>
      <c r="AE489" s="225"/>
      <c r="AF489" s="225"/>
      <c r="AG489" s="220"/>
      <c r="AH489" s="220"/>
      <c r="AI489" s="220"/>
      <c r="AJ489" s="220"/>
      <c r="AK489" s="220"/>
      <c r="AL489" s="220"/>
      <c r="AM489" s="220"/>
      <c r="AN489" s="220"/>
      <c r="AO489" s="220"/>
      <c r="AP489" s="220"/>
      <c r="AQ489" s="224"/>
      <c r="AR489" s="224"/>
      <c r="AS489" s="224"/>
      <c r="AT489" s="224"/>
      <c r="AU489" s="224"/>
      <c r="AV489" s="224"/>
      <c r="AW489" s="224"/>
      <c r="AX489" s="224"/>
      <c r="AY489" s="224"/>
      <c r="AZ489" s="284"/>
      <c r="BA489" s="284"/>
      <c r="BB489" s="284"/>
      <c r="BC489" s="284"/>
      <c r="BD489" s="284"/>
      <c r="BE489" s="284"/>
      <c r="BF489" s="284"/>
      <c r="BG489" s="284"/>
      <c r="BH489" s="284"/>
      <c r="BI489" s="284"/>
      <c r="BJ489" s="284"/>
      <c r="BK489" s="284"/>
    </row>
    <row r="490" ht="14.25" customHeight="1">
      <c r="A490" s="219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5"/>
      <c r="X490" s="225"/>
      <c r="Y490" s="225"/>
      <c r="Z490" s="225"/>
      <c r="AA490" s="225"/>
      <c r="AB490" s="225"/>
      <c r="AC490" s="225"/>
      <c r="AD490" s="225"/>
      <c r="AE490" s="225"/>
      <c r="AF490" s="225"/>
      <c r="AG490" s="220"/>
      <c r="AH490" s="220"/>
      <c r="AI490" s="220"/>
      <c r="AJ490" s="220"/>
      <c r="AK490" s="220"/>
      <c r="AL490" s="220"/>
      <c r="AM490" s="220"/>
      <c r="AN490" s="220"/>
      <c r="AO490" s="220"/>
      <c r="AP490" s="220"/>
      <c r="AQ490" s="224"/>
      <c r="AR490" s="224"/>
      <c r="AS490" s="224"/>
      <c r="AT490" s="224"/>
      <c r="AU490" s="224"/>
      <c r="AV490" s="224"/>
      <c r="AW490" s="224"/>
      <c r="AX490" s="224"/>
      <c r="AY490" s="224"/>
      <c r="AZ490" s="284"/>
      <c r="BA490" s="284"/>
      <c r="BB490" s="284"/>
      <c r="BC490" s="284"/>
      <c r="BD490" s="284"/>
      <c r="BE490" s="284"/>
      <c r="BF490" s="284"/>
      <c r="BG490" s="284"/>
      <c r="BH490" s="284"/>
      <c r="BI490" s="284"/>
      <c r="BJ490" s="284"/>
      <c r="BK490" s="284"/>
    </row>
    <row r="491" ht="14.25" customHeight="1">
      <c r="A491" s="219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5"/>
      <c r="X491" s="225"/>
      <c r="Y491" s="225"/>
      <c r="Z491" s="225"/>
      <c r="AA491" s="225"/>
      <c r="AB491" s="225"/>
      <c r="AC491" s="225"/>
      <c r="AD491" s="225"/>
      <c r="AE491" s="225"/>
      <c r="AF491" s="225"/>
      <c r="AG491" s="220"/>
      <c r="AH491" s="220"/>
      <c r="AI491" s="220"/>
      <c r="AJ491" s="220"/>
      <c r="AK491" s="220"/>
      <c r="AL491" s="220"/>
      <c r="AM491" s="220"/>
      <c r="AN491" s="220"/>
      <c r="AO491" s="220"/>
      <c r="AP491" s="220"/>
      <c r="AQ491" s="224"/>
      <c r="AR491" s="224"/>
      <c r="AS491" s="224"/>
      <c r="AT491" s="224"/>
      <c r="AU491" s="224"/>
      <c r="AV491" s="224"/>
      <c r="AW491" s="224"/>
      <c r="AX491" s="224"/>
      <c r="AY491" s="224"/>
      <c r="AZ491" s="284"/>
      <c r="BA491" s="284"/>
      <c r="BB491" s="284"/>
      <c r="BC491" s="284"/>
      <c r="BD491" s="284"/>
      <c r="BE491" s="284"/>
      <c r="BF491" s="284"/>
      <c r="BG491" s="284"/>
      <c r="BH491" s="284"/>
      <c r="BI491" s="284"/>
      <c r="BJ491" s="284"/>
      <c r="BK491" s="284"/>
    </row>
    <row r="492" ht="14.25" customHeight="1">
      <c r="A492" s="219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5"/>
      <c r="X492" s="225"/>
      <c r="Y492" s="225"/>
      <c r="Z492" s="225"/>
      <c r="AA492" s="225"/>
      <c r="AB492" s="225"/>
      <c r="AC492" s="225"/>
      <c r="AD492" s="225"/>
      <c r="AE492" s="225"/>
      <c r="AF492" s="225"/>
      <c r="AG492" s="220"/>
      <c r="AH492" s="220"/>
      <c r="AI492" s="220"/>
      <c r="AJ492" s="220"/>
      <c r="AK492" s="220"/>
      <c r="AL492" s="220"/>
      <c r="AM492" s="220"/>
      <c r="AN492" s="220"/>
      <c r="AO492" s="220"/>
      <c r="AP492" s="220"/>
      <c r="AQ492" s="224"/>
      <c r="AR492" s="224"/>
      <c r="AS492" s="224"/>
      <c r="AT492" s="224"/>
      <c r="AU492" s="224"/>
      <c r="AV492" s="224"/>
      <c r="AW492" s="224"/>
      <c r="AX492" s="224"/>
      <c r="AY492" s="224"/>
      <c r="AZ492" s="284"/>
      <c r="BA492" s="284"/>
      <c r="BB492" s="284"/>
      <c r="BC492" s="284"/>
      <c r="BD492" s="284"/>
      <c r="BE492" s="284"/>
      <c r="BF492" s="284"/>
      <c r="BG492" s="284"/>
      <c r="BH492" s="284"/>
      <c r="BI492" s="284"/>
      <c r="BJ492" s="284"/>
      <c r="BK492" s="284"/>
    </row>
    <row r="493" ht="14.25" customHeight="1">
      <c r="A493" s="219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5"/>
      <c r="X493" s="225"/>
      <c r="Y493" s="225"/>
      <c r="Z493" s="225"/>
      <c r="AA493" s="225"/>
      <c r="AB493" s="225"/>
      <c r="AC493" s="225"/>
      <c r="AD493" s="225"/>
      <c r="AE493" s="225"/>
      <c r="AF493" s="225"/>
      <c r="AG493" s="220"/>
      <c r="AH493" s="220"/>
      <c r="AI493" s="220"/>
      <c r="AJ493" s="220"/>
      <c r="AK493" s="220"/>
      <c r="AL493" s="220"/>
      <c r="AM493" s="220"/>
      <c r="AN493" s="220"/>
      <c r="AO493" s="220"/>
      <c r="AP493" s="220"/>
      <c r="AQ493" s="224"/>
      <c r="AR493" s="224"/>
      <c r="AS493" s="224"/>
      <c r="AT493" s="224"/>
      <c r="AU493" s="224"/>
      <c r="AV493" s="224"/>
      <c r="AW493" s="224"/>
      <c r="AX493" s="224"/>
      <c r="AY493" s="224"/>
      <c r="AZ493" s="284"/>
      <c r="BA493" s="284"/>
      <c r="BB493" s="284"/>
      <c r="BC493" s="284"/>
      <c r="BD493" s="284"/>
      <c r="BE493" s="284"/>
      <c r="BF493" s="284"/>
      <c r="BG493" s="284"/>
      <c r="BH493" s="284"/>
      <c r="BI493" s="284"/>
      <c r="BJ493" s="284"/>
      <c r="BK493" s="284"/>
    </row>
    <row r="494" ht="14.25" customHeight="1">
      <c r="A494" s="219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5"/>
      <c r="X494" s="225"/>
      <c r="Y494" s="225"/>
      <c r="Z494" s="225"/>
      <c r="AA494" s="225"/>
      <c r="AB494" s="225"/>
      <c r="AC494" s="225"/>
      <c r="AD494" s="225"/>
      <c r="AE494" s="225"/>
      <c r="AF494" s="225"/>
      <c r="AG494" s="220"/>
      <c r="AH494" s="220"/>
      <c r="AI494" s="220"/>
      <c r="AJ494" s="220"/>
      <c r="AK494" s="220"/>
      <c r="AL494" s="220"/>
      <c r="AM494" s="220"/>
      <c r="AN494" s="220"/>
      <c r="AO494" s="220"/>
      <c r="AP494" s="220"/>
      <c r="AQ494" s="224"/>
      <c r="AR494" s="224"/>
      <c r="AS494" s="224"/>
      <c r="AT494" s="224"/>
      <c r="AU494" s="224"/>
      <c r="AV494" s="224"/>
      <c r="AW494" s="224"/>
      <c r="AX494" s="224"/>
      <c r="AY494" s="224"/>
      <c r="AZ494" s="284"/>
      <c r="BA494" s="284"/>
      <c r="BB494" s="284"/>
      <c r="BC494" s="284"/>
      <c r="BD494" s="284"/>
      <c r="BE494" s="284"/>
      <c r="BF494" s="284"/>
      <c r="BG494" s="284"/>
      <c r="BH494" s="284"/>
      <c r="BI494" s="284"/>
      <c r="BJ494" s="284"/>
      <c r="BK494" s="284"/>
    </row>
    <row r="495" ht="14.25" customHeight="1">
      <c r="A495" s="219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5"/>
      <c r="X495" s="225"/>
      <c r="Y495" s="225"/>
      <c r="Z495" s="225"/>
      <c r="AA495" s="225"/>
      <c r="AB495" s="225"/>
      <c r="AC495" s="225"/>
      <c r="AD495" s="225"/>
      <c r="AE495" s="225"/>
      <c r="AF495" s="225"/>
      <c r="AG495" s="220"/>
      <c r="AH495" s="220"/>
      <c r="AI495" s="220"/>
      <c r="AJ495" s="220"/>
      <c r="AK495" s="220"/>
      <c r="AL495" s="220"/>
      <c r="AM495" s="220"/>
      <c r="AN495" s="220"/>
      <c r="AO495" s="220"/>
      <c r="AP495" s="220"/>
      <c r="AQ495" s="224"/>
      <c r="AR495" s="224"/>
      <c r="AS495" s="224"/>
      <c r="AT495" s="224"/>
      <c r="AU495" s="224"/>
      <c r="AV495" s="224"/>
      <c r="AW495" s="224"/>
      <c r="AX495" s="224"/>
      <c r="AY495" s="224"/>
      <c r="AZ495" s="284"/>
      <c r="BA495" s="284"/>
      <c r="BB495" s="284"/>
      <c r="BC495" s="284"/>
      <c r="BD495" s="284"/>
      <c r="BE495" s="284"/>
      <c r="BF495" s="284"/>
      <c r="BG495" s="284"/>
      <c r="BH495" s="284"/>
      <c r="BI495" s="284"/>
      <c r="BJ495" s="284"/>
      <c r="BK495" s="284"/>
    </row>
    <row r="496" ht="14.25" customHeight="1">
      <c r="A496" s="219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5"/>
      <c r="X496" s="225"/>
      <c r="Y496" s="225"/>
      <c r="Z496" s="225"/>
      <c r="AA496" s="225"/>
      <c r="AB496" s="225"/>
      <c r="AC496" s="225"/>
      <c r="AD496" s="225"/>
      <c r="AE496" s="225"/>
      <c r="AF496" s="225"/>
      <c r="AG496" s="220"/>
      <c r="AH496" s="220"/>
      <c r="AI496" s="220"/>
      <c r="AJ496" s="220"/>
      <c r="AK496" s="220"/>
      <c r="AL496" s="220"/>
      <c r="AM496" s="220"/>
      <c r="AN496" s="220"/>
      <c r="AO496" s="220"/>
      <c r="AP496" s="220"/>
      <c r="AQ496" s="224"/>
      <c r="AR496" s="224"/>
      <c r="AS496" s="224"/>
      <c r="AT496" s="224"/>
      <c r="AU496" s="224"/>
      <c r="AV496" s="224"/>
      <c r="AW496" s="224"/>
      <c r="AX496" s="224"/>
      <c r="AY496" s="224"/>
      <c r="AZ496" s="284"/>
      <c r="BA496" s="284"/>
      <c r="BB496" s="284"/>
      <c r="BC496" s="284"/>
      <c r="BD496" s="284"/>
      <c r="BE496" s="284"/>
      <c r="BF496" s="284"/>
      <c r="BG496" s="284"/>
      <c r="BH496" s="284"/>
      <c r="BI496" s="284"/>
      <c r="BJ496" s="284"/>
      <c r="BK496" s="284"/>
    </row>
    <row r="497" ht="14.25" customHeight="1">
      <c r="A497" s="219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5"/>
      <c r="X497" s="225"/>
      <c r="Y497" s="225"/>
      <c r="Z497" s="225"/>
      <c r="AA497" s="225"/>
      <c r="AB497" s="225"/>
      <c r="AC497" s="225"/>
      <c r="AD497" s="225"/>
      <c r="AE497" s="225"/>
      <c r="AF497" s="225"/>
      <c r="AG497" s="220"/>
      <c r="AH497" s="220"/>
      <c r="AI497" s="220"/>
      <c r="AJ497" s="220"/>
      <c r="AK497" s="220"/>
      <c r="AL497" s="220"/>
      <c r="AM497" s="220"/>
      <c r="AN497" s="220"/>
      <c r="AO497" s="220"/>
      <c r="AP497" s="220"/>
      <c r="AQ497" s="224"/>
      <c r="AR497" s="224"/>
      <c r="AS497" s="224"/>
      <c r="AT497" s="224"/>
      <c r="AU497" s="224"/>
      <c r="AV497" s="224"/>
      <c r="AW497" s="224"/>
      <c r="AX497" s="224"/>
      <c r="AY497" s="224"/>
      <c r="AZ497" s="284"/>
      <c r="BA497" s="284"/>
      <c r="BB497" s="284"/>
      <c r="BC497" s="284"/>
      <c r="BD497" s="284"/>
      <c r="BE497" s="284"/>
      <c r="BF497" s="284"/>
      <c r="BG497" s="284"/>
      <c r="BH497" s="284"/>
      <c r="BI497" s="284"/>
      <c r="BJ497" s="284"/>
      <c r="BK497" s="284"/>
    </row>
    <row r="498" ht="14.25" customHeight="1">
      <c r="A498" s="219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5"/>
      <c r="X498" s="225"/>
      <c r="Y498" s="225"/>
      <c r="Z498" s="225"/>
      <c r="AA498" s="225"/>
      <c r="AB498" s="225"/>
      <c r="AC498" s="225"/>
      <c r="AD498" s="225"/>
      <c r="AE498" s="225"/>
      <c r="AF498" s="225"/>
      <c r="AG498" s="220"/>
      <c r="AH498" s="220"/>
      <c r="AI498" s="220"/>
      <c r="AJ498" s="220"/>
      <c r="AK498" s="220"/>
      <c r="AL498" s="220"/>
      <c r="AM498" s="220"/>
      <c r="AN498" s="220"/>
      <c r="AO498" s="220"/>
      <c r="AP498" s="220"/>
      <c r="AQ498" s="224"/>
      <c r="AR498" s="224"/>
      <c r="AS498" s="224"/>
      <c r="AT498" s="224"/>
      <c r="AU498" s="224"/>
      <c r="AV498" s="224"/>
      <c r="AW498" s="224"/>
      <c r="AX498" s="224"/>
      <c r="AY498" s="224"/>
      <c r="AZ498" s="284"/>
      <c r="BA498" s="284"/>
      <c r="BB498" s="284"/>
      <c r="BC498" s="284"/>
      <c r="BD498" s="284"/>
      <c r="BE498" s="284"/>
      <c r="BF498" s="284"/>
      <c r="BG498" s="284"/>
      <c r="BH498" s="284"/>
      <c r="BI498" s="284"/>
      <c r="BJ498" s="284"/>
      <c r="BK498" s="284"/>
    </row>
    <row r="499" ht="14.25" customHeight="1">
      <c r="A499" s="219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5"/>
      <c r="X499" s="225"/>
      <c r="Y499" s="225"/>
      <c r="Z499" s="225"/>
      <c r="AA499" s="225"/>
      <c r="AB499" s="225"/>
      <c r="AC499" s="225"/>
      <c r="AD499" s="225"/>
      <c r="AE499" s="225"/>
      <c r="AF499" s="225"/>
      <c r="AG499" s="220"/>
      <c r="AH499" s="220"/>
      <c r="AI499" s="220"/>
      <c r="AJ499" s="220"/>
      <c r="AK499" s="220"/>
      <c r="AL499" s="220"/>
      <c r="AM499" s="220"/>
      <c r="AN499" s="220"/>
      <c r="AO499" s="220"/>
      <c r="AP499" s="220"/>
      <c r="AQ499" s="224"/>
      <c r="AR499" s="224"/>
      <c r="AS499" s="224"/>
      <c r="AT499" s="224"/>
      <c r="AU499" s="224"/>
      <c r="AV499" s="224"/>
      <c r="AW499" s="224"/>
      <c r="AX499" s="224"/>
      <c r="AY499" s="224"/>
      <c r="AZ499" s="284"/>
      <c r="BA499" s="284"/>
      <c r="BB499" s="284"/>
      <c r="BC499" s="284"/>
      <c r="BD499" s="284"/>
      <c r="BE499" s="284"/>
      <c r="BF499" s="284"/>
      <c r="BG499" s="284"/>
      <c r="BH499" s="284"/>
      <c r="BI499" s="284"/>
      <c r="BJ499" s="284"/>
      <c r="BK499" s="284"/>
    </row>
    <row r="500" ht="14.25" customHeight="1">
      <c r="A500" s="219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5"/>
      <c r="X500" s="225"/>
      <c r="Y500" s="225"/>
      <c r="Z500" s="225"/>
      <c r="AA500" s="225"/>
      <c r="AB500" s="225"/>
      <c r="AC500" s="225"/>
      <c r="AD500" s="225"/>
      <c r="AE500" s="225"/>
      <c r="AF500" s="225"/>
      <c r="AG500" s="220"/>
      <c r="AH500" s="220"/>
      <c r="AI500" s="220"/>
      <c r="AJ500" s="220"/>
      <c r="AK500" s="220"/>
      <c r="AL500" s="220"/>
      <c r="AM500" s="220"/>
      <c r="AN500" s="220"/>
      <c r="AO500" s="220"/>
      <c r="AP500" s="220"/>
      <c r="AQ500" s="224"/>
      <c r="AR500" s="224"/>
      <c r="AS500" s="224"/>
      <c r="AT500" s="224"/>
      <c r="AU500" s="224"/>
      <c r="AV500" s="224"/>
      <c r="AW500" s="224"/>
      <c r="AX500" s="224"/>
      <c r="AY500" s="224"/>
      <c r="AZ500" s="284"/>
      <c r="BA500" s="284"/>
      <c r="BB500" s="284"/>
      <c r="BC500" s="284"/>
      <c r="BD500" s="284"/>
      <c r="BE500" s="284"/>
      <c r="BF500" s="284"/>
      <c r="BG500" s="284"/>
      <c r="BH500" s="284"/>
      <c r="BI500" s="284"/>
      <c r="BJ500" s="284"/>
      <c r="BK500" s="284"/>
    </row>
    <row r="501" ht="14.25" customHeight="1">
      <c r="A501" s="219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5"/>
      <c r="X501" s="225"/>
      <c r="Y501" s="225"/>
      <c r="Z501" s="225"/>
      <c r="AA501" s="225"/>
      <c r="AB501" s="225"/>
      <c r="AC501" s="225"/>
      <c r="AD501" s="225"/>
      <c r="AE501" s="225"/>
      <c r="AF501" s="225"/>
      <c r="AG501" s="220"/>
      <c r="AH501" s="220"/>
      <c r="AI501" s="220"/>
      <c r="AJ501" s="220"/>
      <c r="AK501" s="220"/>
      <c r="AL501" s="220"/>
      <c r="AM501" s="220"/>
      <c r="AN501" s="220"/>
      <c r="AO501" s="220"/>
      <c r="AP501" s="220"/>
      <c r="AQ501" s="224"/>
      <c r="AR501" s="224"/>
      <c r="AS501" s="224"/>
      <c r="AT501" s="224"/>
      <c r="AU501" s="224"/>
      <c r="AV501" s="224"/>
      <c r="AW501" s="224"/>
      <c r="AX501" s="224"/>
      <c r="AY501" s="224"/>
      <c r="AZ501" s="284"/>
      <c r="BA501" s="284"/>
      <c r="BB501" s="284"/>
      <c r="BC501" s="284"/>
      <c r="BD501" s="284"/>
      <c r="BE501" s="284"/>
      <c r="BF501" s="284"/>
      <c r="BG501" s="284"/>
      <c r="BH501" s="284"/>
      <c r="BI501" s="284"/>
      <c r="BJ501" s="284"/>
      <c r="BK501" s="284"/>
    </row>
    <row r="502" ht="14.25" customHeight="1">
      <c r="A502" s="219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5"/>
      <c r="X502" s="225"/>
      <c r="Y502" s="225"/>
      <c r="Z502" s="225"/>
      <c r="AA502" s="225"/>
      <c r="AB502" s="225"/>
      <c r="AC502" s="225"/>
      <c r="AD502" s="225"/>
      <c r="AE502" s="225"/>
      <c r="AF502" s="225"/>
      <c r="AG502" s="220"/>
      <c r="AH502" s="220"/>
      <c r="AI502" s="220"/>
      <c r="AJ502" s="220"/>
      <c r="AK502" s="220"/>
      <c r="AL502" s="220"/>
      <c r="AM502" s="220"/>
      <c r="AN502" s="220"/>
      <c r="AO502" s="220"/>
      <c r="AP502" s="220"/>
      <c r="AQ502" s="224"/>
      <c r="AR502" s="224"/>
      <c r="AS502" s="224"/>
      <c r="AT502" s="224"/>
      <c r="AU502" s="224"/>
      <c r="AV502" s="224"/>
      <c r="AW502" s="224"/>
      <c r="AX502" s="224"/>
      <c r="AY502" s="224"/>
      <c r="AZ502" s="284"/>
      <c r="BA502" s="284"/>
      <c r="BB502" s="284"/>
      <c r="BC502" s="284"/>
      <c r="BD502" s="284"/>
      <c r="BE502" s="284"/>
      <c r="BF502" s="284"/>
      <c r="BG502" s="284"/>
      <c r="BH502" s="284"/>
      <c r="BI502" s="284"/>
      <c r="BJ502" s="284"/>
      <c r="BK502" s="284"/>
    </row>
    <row r="503" ht="14.25" customHeight="1">
      <c r="A503" s="219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5"/>
      <c r="X503" s="225"/>
      <c r="Y503" s="225"/>
      <c r="Z503" s="225"/>
      <c r="AA503" s="225"/>
      <c r="AB503" s="225"/>
      <c r="AC503" s="225"/>
      <c r="AD503" s="225"/>
      <c r="AE503" s="225"/>
      <c r="AF503" s="225"/>
      <c r="AG503" s="220"/>
      <c r="AH503" s="220"/>
      <c r="AI503" s="220"/>
      <c r="AJ503" s="220"/>
      <c r="AK503" s="220"/>
      <c r="AL503" s="220"/>
      <c r="AM503" s="220"/>
      <c r="AN503" s="220"/>
      <c r="AO503" s="220"/>
      <c r="AP503" s="220"/>
      <c r="AQ503" s="224"/>
      <c r="AR503" s="224"/>
      <c r="AS503" s="224"/>
      <c r="AT503" s="224"/>
      <c r="AU503" s="224"/>
      <c r="AV503" s="224"/>
      <c r="AW503" s="224"/>
      <c r="AX503" s="224"/>
      <c r="AY503" s="224"/>
      <c r="AZ503" s="284"/>
      <c r="BA503" s="284"/>
      <c r="BB503" s="284"/>
      <c r="BC503" s="284"/>
      <c r="BD503" s="284"/>
      <c r="BE503" s="284"/>
      <c r="BF503" s="284"/>
      <c r="BG503" s="284"/>
      <c r="BH503" s="284"/>
      <c r="BI503" s="284"/>
      <c r="BJ503" s="284"/>
      <c r="BK503" s="284"/>
    </row>
    <row r="504" ht="14.25" customHeight="1">
      <c r="A504" s="219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5"/>
      <c r="X504" s="225"/>
      <c r="Y504" s="225"/>
      <c r="Z504" s="225"/>
      <c r="AA504" s="225"/>
      <c r="AB504" s="225"/>
      <c r="AC504" s="225"/>
      <c r="AD504" s="225"/>
      <c r="AE504" s="225"/>
      <c r="AF504" s="225"/>
      <c r="AG504" s="220"/>
      <c r="AH504" s="220"/>
      <c r="AI504" s="220"/>
      <c r="AJ504" s="220"/>
      <c r="AK504" s="220"/>
      <c r="AL504" s="220"/>
      <c r="AM504" s="220"/>
      <c r="AN504" s="220"/>
      <c r="AO504" s="220"/>
      <c r="AP504" s="220"/>
      <c r="AQ504" s="224"/>
      <c r="AR504" s="224"/>
      <c r="AS504" s="224"/>
      <c r="AT504" s="224"/>
      <c r="AU504" s="224"/>
      <c r="AV504" s="224"/>
      <c r="AW504" s="224"/>
      <c r="AX504" s="224"/>
      <c r="AY504" s="224"/>
      <c r="AZ504" s="284"/>
      <c r="BA504" s="284"/>
      <c r="BB504" s="284"/>
      <c r="BC504" s="284"/>
      <c r="BD504" s="284"/>
      <c r="BE504" s="284"/>
      <c r="BF504" s="284"/>
      <c r="BG504" s="284"/>
      <c r="BH504" s="284"/>
      <c r="BI504" s="284"/>
      <c r="BJ504" s="284"/>
      <c r="BK504" s="284"/>
    </row>
    <row r="505" ht="14.25" customHeight="1">
      <c r="A505" s="219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5"/>
      <c r="X505" s="225"/>
      <c r="Y505" s="225"/>
      <c r="Z505" s="225"/>
      <c r="AA505" s="225"/>
      <c r="AB505" s="225"/>
      <c r="AC505" s="225"/>
      <c r="AD505" s="225"/>
      <c r="AE505" s="225"/>
      <c r="AF505" s="225"/>
      <c r="AG505" s="220"/>
      <c r="AH505" s="220"/>
      <c r="AI505" s="220"/>
      <c r="AJ505" s="220"/>
      <c r="AK505" s="220"/>
      <c r="AL505" s="220"/>
      <c r="AM505" s="220"/>
      <c r="AN505" s="220"/>
      <c r="AO505" s="220"/>
      <c r="AP505" s="220"/>
      <c r="AQ505" s="224"/>
      <c r="AR505" s="224"/>
      <c r="AS505" s="224"/>
      <c r="AT505" s="224"/>
      <c r="AU505" s="224"/>
      <c r="AV505" s="224"/>
      <c r="AW505" s="224"/>
      <c r="AX505" s="224"/>
      <c r="AY505" s="224"/>
      <c r="AZ505" s="284"/>
      <c r="BA505" s="284"/>
      <c r="BB505" s="284"/>
      <c r="BC505" s="284"/>
      <c r="BD505" s="284"/>
      <c r="BE505" s="284"/>
      <c r="BF505" s="284"/>
      <c r="BG505" s="284"/>
      <c r="BH505" s="284"/>
      <c r="BI505" s="284"/>
      <c r="BJ505" s="284"/>
      <c r="BK505" s="284"/>
    </row>
    <row r="506" ht="14.25" customHeight="1">
      <c r="A506" s="219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5"/>
      <c r="X506" s="225"/>
      <c r="Y506" s="225"/>
      <c r="Z506" s="225"/>
      <c r="AA506" s="225"/>
      <c r="AB506" s="225"/>
      <c r="AC506" s="225"/>
      <c r="AD506" s="225"/>
      <c r="AE506" s="225"/>
      <c r="AF506" s="225"/>
      <c r="AG506" s="220"/>
      <c r="AH506" s="220"/>
      <c r="AI506" s="220"/>
      <c r="AJ506" s="220"/>
      <c r="AK506" s="220"/>
      <c r="AL506" s="220"/>
      <c r="AM506" s="220"/>
      <c r="AN506" s="220"/>
      <c r="AO506" s="220"/>
      <c r="AP506" s="220"/>
      <c r="AQ506" s="224"/>
      <c r="AR506" s="224"/>
      <c r="AS506" s="224"/>
      <c r="AT506" s="224"/>
      <c r="AU506" s="224"/>
      <c r="AV506" s="224"/>
      <c r="AW506" s="224"/>
      <c r="AX506" s="224"/>
      <c r="AY506" s="224"/>
      <c r="AZ506" s="284"/>
      <c r="BA506" s="284"/>
      <c r="BB506" s="284"/>
      <c r="BC506" s="284"/>
      <c r="BD506" s="284"/>
      <c r="BE506" s="284"/>
      <c r="BF506" s="284"/>
      <c r="BG506" s="284"/>
      <c r="BH506" s="284"/>
      <c r="BI506" s="284"/>
      <c r="BJ506" s="284"/>
      <c r="BK506" s="284"/>
    </row>
    <row r="507" ht="14.25" customHeight="1">
      <c r="A507" s="219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5"/>
      <c r="X507" s="225"/>
      <c r="Y507" s="225"/>
      <c r="Z507" s="225"/>
      <c r="AA507" s="225"/>
      <c r="AB507" s="225"/>
      <c r="AC507" s="225"/>
      <c r="AD507" s="225"/>
      <c r="AE507" s="225"/>
      <c r="AF507" s="225"/>
      <c r="AG507" s="220"/>
      <c r="AH507" s="220"/>
      <c r="AI507" s="220"/>
      <c r="AJ507" s="220"/>
      <c r="AK507" s="220"/>
      <c r="AL507" s="220"/>
      <c r="AM507" s="220"/>
      <c r="AN507" s="220"/>
      <c r="AO507" s="220"/>
      <c r="AP507" s="220"/>
      <c r="AQ507" s="224"/>
      <c r="AR507" s="224"/>
      <c r="AS507" s="224"/>
      <c r="AT507" s="224"/>
      <c r="AU507" s="224"/>
      <c r="AV507" s="224"/>
      <c r="AW507" s="224"/>
      <c r="AX507" s="224"/>
      <c r="AY507" s="224"/>
      <c r="AZ507" s="284"/>
      <c r="BA507" s="284"/>
      <c r="BB507" s="284"/>
      <c r="BC507" s="284"/>
      <c r="BD507" s="284"/>
      <c r="BE507" s="284"/>
      <c r="BF507" s="284"/>
      <c r="BG507" s="284"/>
      <c r="BH507" s="284"/>
      <c r="BI507" s="284"/>
      <c r="BJ507" s="284"/>
      <c r="BK507" s="284"/>
    </row>
    <row r="508" ht="14.25" customHeight="1">
      <c r="A508" s="219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5"/>
      <c r="X508" s="225"/>
      <c r="Y508" s="225"/>
      <c r="Z508" s="225"/>
      <c r="AA508" s="225"/>
      <c r="AB508" s="225"/>
      <c r="AC508" s="225"/>
      <c r="AD508" s="225"/>
      <c r="AE508" s="225"/>
      <c r="AF508" s="225"/>
      <c r="AG508" s="220"/>
      <c r="AH508" s="220"/>
      <c r="AI508" s="220"/>
      <c r="AJ508" s="220"/>
      <c r="AK508" s="220"/>
      <c r="AL508" s="220"/>
      <c r="AM508" s="220"/>
      <c r="AN508" s="220"/>
      <c r="AO508" s="220"/>
      <c r="AP508" s="220"/>
      <c r="AQ508" s="224"/>
      <c r="AR508" s="224"/>
      <c r="AS508" s="224"/>
      <c r="AT508" s="224"/>
      <c r="AU508" s="224"/>
      <c r="AV508" s="224"/>
      <c r="AW508" s="224"/>
      <c r="AX508" s="224"/>
      <c r="AY508" s="224"/>
      <c r="AZ508" s="284"/>
      <c r="BA508" s="284"/>
      <c r="BB508" s="284"/>
      <c r="BC508" s="284"/>
      <c r="BD508" s="284"/>
      <c r="BE508" s="284"/>
      <c r="BF508" s="284"/>
      <c r="BG508" s="284"/>
      <c r="BH508" s="284"/>
      <c r="BI508" s="284"/>
      <c r="BJ508" s="284"/>
      <c r="BK508" s="284"/>
    </row>
    <row r="509" ht="14.25" customHeight="1">
      <c r="A509" s="219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5"/>
      <c r="X509" s="225"/>
      <c r="Y509" s="225"/>
      <c r="Z509" s="225"/>
      <c r="AA509" s="225"/>
      <c r="AB509" s="225"/>
      <c r="AC509" s="225"/>
      <c r="AD509" s="225"/>
      <c r="AE509" s="225"/>
      <c r="AF509" s="225"/>
      <c r="AG509" s="220"/>
      <c r="AH509" s="220"/>
      <c r="AI509" s="220"/>
      <c r="AJ509" s="220"/>
      <c r="AK509" s="220"/>
      <c r="AL509" s="220"/>
      <c r="AM509" s="220"/>
      <c r="AN509" s="220"/>
      <c r="AO509" s="220"/>
      <c r="AP509" s="220"/>
      <c r="AQ509" s="224"/>
      <c r="AR509" s="224"/>
      <c r="AS509" s="224"/>
      <c r="AT509" s="224"/>
      <c r="AU509" s="224"/>
      <c r="AV509" s="224"/>
      <c r="AW509" s="224"/>
      <c r="AX509" s="224"/>
      <c r="AY509" s="224"/>
      <c r="AZ509" s="284"/>
      <c r="BA509" s="284"/>
      <c r="BB509" s="284"/>
      <c r="BC509" s="284"/>
      <c r="BD509" s="284"/>
      <c r="BE509" s="284"/>
      <c r="BF509" s="284"/>
      <c r="BG509" s="284"/>
      <c r="BH509" s="284"/>
      <c r="BI509" s="284"/>
      <c r="BJ509" s="284"/>
      <c r="BK509" s="284"/>
    </row>
    <row r="510" ht="14.25" customHeight="1">
      <c r="A510" s="219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5"/>
      <c r="X510" s="225"/>
      <c r="Y510" s="225"/>
      <c r="Z510" s="225"/>
      <c r="AA510" s="225"/>
      <c r="AB510" s="225"/>
      <c r="AC510" s="225"/>
      <c r="AD510" s="225"/>
      <c r="AE510" s="225"/>
      <c r="AF510" s="225"/>
      <c r="AG510" s="220"/>
      <c r="AH510" s="220"/>
      <c r="AI510" s="220"/>
      <c r="AJ510" s="220"/>
      <c r="AK510" s="220"/>
      <c r="AL510" s="220"/>
      <c r="AM510" s="220"/>
      <c r="AN510" s="220"/>
      <c r="AO510" s="220"/>
      <c r="AP510" s="220"/>
      <c r="AQ510" s="224"/>
      <c r="AR510" s="224"/>
      <c r="AS510" s="224"/>
      <c r="AT510" s="224"/>
      <c r="AU510" s="224"/>
      <c r="AV510" s="224"/>
      <c r="AW510" s="224"/>
      <c r="AX510" s="224"/>
      <c r="AY510" s="224"/>
      <c r="AZ510" s="284"/>
      <c r="BA510" s="284"/>
      <c r="BB510" s="284"/>
      <c r="BC510" s="284"/>
      <c r="BD510" s="284"/>
      <c r="BE510" s="284"/>
      <c r="BF510" s="284"/>
      <c r="BG510" s="284"/>
      <c r="BH510" s="284"/>
      <c r="BI510" s="284"/>
      <c r="BJ510" s="284"/>
      <c r="BK510" s="284"/>
    </row>
    <row r="511" ht="14.25" customHeight="1">
      <c r="A511" s="219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5"/>
      <c r="X511" s="225"/>
      <c r="Y511" s="225"/>
      <c r="Z511" s="225"/>
      <c r="AA511" s="225"/>
      <c r="AB511" s="225"/>
      <c r="AC511" s="225"/>
      <c r="AD511" s="225"/>
      <c r="AE511" s="225"/>
      <c r="AF511" s="225"/>
      <c r="AG511" s="220"/>
      <c r="AH511" s="220"/>
      <c r="AI511" s="220"/>
      <c r="AJ511" s="220"/>
      <c r="AK511" s="220"/>
      <c r="AL511" s="220"/>
      <c r="AM511" s="220"/>
      <c r="AN511" s="220"/>
      <c r="AO511" s="220"/>
      <c r="AP511" s="220"/>
      <c r="AQ511" s="224"/>
      <c r="AR511" s="224"/>
      <c r="AS511" s="224"/>
      <c r="AT511" s="224"/>
      <c r="AU511" s="224"/>
      <c r="AV511" s="224"/>
      <c r="AW511" s="224"/>
      <c r="AX511" s="224"/>
      <c r="AY511" s="224"/>
      <c r="AZ511" s="284"/>
      <c r="BA511" s="284"/>
      <c r="BB511" s="284"/>
      <c r="BC511" s="284"/>
      <c r="BD511" s="284"/>
      <c r="BE511" s="284"/>
      <c r="BF511" s="284"/>
      <c r="BG511" s="284"/>
      <c r="BH511" s="284"/>
      <c r="BI511" s="284"/>
      <c r="BJ511" s="284"/>
      <c r="BK511" s="284"/>
    </row>
    <row r="512" ht="14.25" customHeight="1">
      <c r="A512" s="219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5"/>
      <c r="X512" s="225"/>
      <c r="Y512" s="225"/>
      <c r="Z512" s="225"/>
      <c r="AA512" s="225"/>
      <c r="AB512" s="225"/>
      <c r="AC512" s="225"/>
      <c r="AD512" s="225"/>
      <c r="AE512" s="225"/>
      <c r="AF512" s="225"/>
      <c r="AG512" s="220"/>
      <c r="AH512" s="220"/>
      <c r="AI512" s="220"/>
      <c r="AJ512" s="220"/>
      <c r="AK512" s="220"/>
      <c r="AL512" s="220"/>
      <c r="AM512" s="220"/>
      <c r="AN512" s="220"/>
      <c r="AO512" s="220"/>
      <c r="AP512" s="220"/>
      <c r="AQ512" s="224"/>
      <c r="AR512" s="224"/>
      <c r="AS512" s="224"/>
      <c r="AT512" s="224"/>
      <c r="AU512" s="224"/>
      <c r="AV512" s="224"/>
      <c r="AW512" s="224"/>
      <c r="AX512" s="224"/>
      <c r="AY512" s="224"/>
      <c r="AZ512" s="284"/>
      <c r="BA512" s="284"/>
      <c r="BB512" s="284"/>
      <c r="BC512" s="284"/>
      <c r="BD512" s="284"/>
      <c r="BE512" s="284"/>
      <c r="BF512" s="284"/>
      <c r="BG512" s="284"/>
      <c r="BH512" s="284"/>
      <c r="BI512" s="284"/>
      <c r="BJ512" s="284"/>
      <c r="BK512" s="284"/>
    </row>
    <row r="513" ht="14.25" customHeight="1">
      <c r="A513" s="219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5"/>
      <c r="X513" s="225"/>
      <c r="Y513" s="225"/>
      <c r="Z513" s="225"/>
      <c r="AA513" s="225"/>
      <c r="AB513" s="225"/>
      <c r="AC513" s="225"/>
      <c r="AD513" s="225"/>
      <c r="AE513" s="225"/>
      <c r="AF513" s="225"/>
      <c r="AG513" s="220"/>
      <c r="AH513" s="220"/>
      <c r="AI513" s="220"/>
      <c r="AJ513" s="220"/>
      <c r="AK513" s="220"/>
      <c r="AL513" s="220"/>
      <c r="AM513" s="220"/>
      <c r="AN513" s="220"/>
      <c r="AO513" s="220"/>
      <c r="AP513" s="220"/>
      <c r="AQ513" s="224"/>
      <c r="AR513" s="224"/>
      <c r="AS513" s="224"/>
      <c r="AT513" s="224"/>
      <c r="AU513" s="224"/>
      <c r="AV513" s="224"/>
      <c r="AW513" s="224"/>
      <c r="AX513" s="224"/>
      <c r="AY513" s="224"/>
      <c r="AZ513" s="284"/>
      <c r="BA513" s="284"/>
      <c r="BB513" s="284"/>
      <c r="BC513" s="284"/>
      <c r="BD513" s="284"/>
      <c r="BE513" s="284"/>
      <c r="BF513" s="284"/>
      <c r="BG513" s="284"/>
      <c r="BH513" s="284"/>
      <c r="BI513" s="284"/>
      <c r="BJ513" s="284"/>
      <c r="BK513" s="284"/>
    </row>
    <row r="514" ht="14.25" customHeight="1">
      <c r="A514" s="219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5"/>
      <c r="X514" s="225"/>
      <c r="Y514" s="225"/>
      <c r="Z514" s="225"/>
      <c r="AA514" s="225"/>
      <c r="AB514" s="225"/>
      <c r="AC514" s="225"/>
      <c r="AD514" s="225"/>
      <c r="AE514" s="225"/>
      <c r="AF514" s="225"/>
      <c r="AG514" s="220"/>
      <c r="AH514" s="220"/>
      <c r="AI514" s="220"/>
      <c r="AJ514" s="220"/>
      <c r="AK514" s="220"/>
      <c r="AL514" s="220"/>
      <c r="AM514" s="220"/>
      <c r="AN514" s="220"/>
      <c r="AO514" s="220"/>
      <c r="AP514" s="220"/>
      <c r="AQ514" s="224"/>
      <c r="AR514" s="224"/>
      <c r="AS514" s="224"/>
      <c r="AT514" s="224"/>
      <c r="AU514" s="224"/>
      <c r="AV514" s="224"/>
      <c r="AW514" s="224"/>
      <c r="AX514" s="224"/>
      <c r="AY514" s="224"/>
      <c r="AZ514" s="284"/>
      <c r="BA514" s="284"/>
      <c r="BB514" s="284"/>
      <c r="BC514" s="284"/>
      <c r="BD514" s="284"/>
      <c r="BE514" s="284"/>
      <c r="BF514" s="284"/>
      <c r="BG514" s="284"/>
      <c r="BH514" s="284"/>
      <c r="BI514" s="284"/>
      <c r="BJ514" s="284"/>
      <c r="BK514" s="284"/>
    </row>
    <row r="515" ht="14.25" customHeight="1">
      <c r="A515" s="219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5"/>
      <c r="X515" s="225"/>
      <c r="Y515" s="225"/>
      <c r="Z515" s="225"/>
      <c r="AA515" s="225"/>
      <c r="AB515" s="225"/>
      <c r="AC515" s="225"/>
      <c r="AD515" s="225"/>
      <c r="AE515" s="225"/>
      <c r="AF515" s="225"/>
      <c r="AG515" s="220"/>
      <c r="AH515" s="220"/>
      <c r="AI515" s="220"/>
      <c r="AJ515" s="220"/>
      <c r="AK515" s="220"/>
      <c r="AL515" s="220"/>
      <c r="AM515" s="220"/>
      <c r="AN515" s="220"/>
      <c r="AO515" s="220"/>
      <c r="AP515" s="220"/>
      <c r="AQ515" s="224"/>
      <c r="AR515" s="224"/>
      <c r="AS515" s="224"/>
      <c r="AT515" s="224"/>
      <c r="AU515" s="224"/>
      <c r="AV515" s="224"/>
      <c r="AW515" s="224"/>
      <c r="AX515" s="224"/>
      <c r="AY515" s="224"/>
      <c r="AZ515" s="284"/>
      <c r="BA515" s="284"/>
      <c r="BB515" s="284"/>
      <c r="BC515" s="284"/>
      <c r="BD515" s="284"/>
      <c r="BE515" s="284"/>
      <c r="BF515" s="284"/>
      <c r="BG515" s="284"/>
      <c r="BH515" s="284"/>
      <c r="BI515" s="284"/>
      <c r="BJ515" s="284"/>
      <c r="BK515" s="284"/>
    </row>
    <row r="516" ht="14.25" customHeight="1">
      <c r="A516" s="219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5"/>
      <c r="X516" s="225"/>
      <c r="Y516" s="225"/>
      <c r="Z516" s="225"/>
      <c r="AA516" s="225"/>
      <c r="AB516" s="225"/>
      <c r="AC516" s="225"/>
      <c r="AD516" s="225"/>
      <c r="AE516" s="225"/>
      <c r="AF516" s="225"/>
      <c r="AG516" s="220"/>
      <c r="AH516" s="220"/>
      <c r="AI516" s="220"/>
      <c r="AJ516" s="220"/>
      <c r="AK516" s="220"/>
      <c r="AL516" s="220"/>
      <c r="AM516" s="220"/>
      <c r="AN516" s="220"/>
      <c r="AO516" s="220"/>
      <c r="AP516" s="220"/>
      <c r="AQ516" s="224"/>
      <c r="AR516" s="224"/>
      <c r="AS516" s="224"/>
      <c r="AT516" s="224"/>
      <c r="AU516" s="224"/>
      <c r="AV516" s="224"/>
      <c r="AW516" s="224"/>
      <c r="AX516" s="224"/>
      <c r="AY516" s="224"/>
      <c r="AZ516" s="284"/>
      <c r="BA516" s="284"/>
      <c r="BB516" s="284"/>
      <c r="BC516" s="284"/>
      <c r="BD516" s="284"/>
      <c r="BE516" s="284"/>
      <c r="BF516" s="284"/>
      <c r="BG516" s="284"/>
      <c r="BH516" s="284"/>
      <c r="BI516" s="284"/>
      <c r="BJ516" s="284"/>
      <c r="BK516" s="284"/>
    </row>
    <row r="517" ht="14.25" customHeight="1">
      <c r="A517" s="219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5"/>
      <c r="X517" s="225"/>
      <c r="Y517" s="225"/>
      <c r="Z517" s="225"/>
      <c r="AA517" s="225"/>
      <c r="AB517" s="225"/>
      <c r="AC517" s="225"/>
      <c r="AD517" s="225"/>
      <c r="AE517" s="225"/>
      <c r="AF517" s="225"/>
      <c r="AG517" s="220"/>
      <c r="AH517" s="220"/>
      <c r="AI517" s="220"/>
      <c r="AJ517" s="220"/>
      <c r="AK517" s="220"/>
      <c r="AL517" s="220"/>
      <c r="AM517" s="220"/>
      <c r="AN517" s="220"/>
      <c r="AO517" s="220"/>
      <c r="AP517" s="220"/>
      <c r="AQ517" s="224"/>
      <c r="AR517" s="224"/>
      <c r="AS517" s="224"/>
      <c r="AT517" s="224"/>
      <c r="AU517" s="224"/>
      <c r="AV517" s="224"/>
      <c r="AW517" s="224"/>
      <c r="AX517" s="224"/>
      <c r="AY517" s="224"/>
      <c r="AZ517" s="284"/>
      <c r="BA517" s="284"/>
      <c r="BB517" s="284"/>
      <c r="BC517" s="284"/>
      <c r="BD517" s="284"/>
      <c r="BE517" s="284"/>
      <c r="BF517" s="284"/>
      <c r="BG517" s="284"/>
      <c r="BH517" s="284"/>
      <c r="BI517" s="284"/>
      <c r="BJ517" s="284"/>
      <c r="BK517" s="284"/>
    </row>
    <row r="518" ht="14.25" customHeight="1">
      <c r="A518" s="219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5"/>
      <c r="X518" s="225"/>
      <c r="Y518" s="225"/>
      <c r="Z518" s="225"/>
      <c r="AA518" s="225"/>
      <c r="AB518" s="225"/>
      <c r="AC518" s="225"/>
      <c r="AD518" s="225"/>
      <c r="AE518" s="225"/>
      <c r="AF518" s="225"/>
      <c r="AG518" s="220"/>
      <c r="AH518" s="220"/>
      <c r="AI518" s="220"/>
      <c r="AJ518" s="220"/>
      <c r="AK518" s="220"/>
      <c r="AL518" s="220"/>
      <c r="AM518" s="220"/>
      <c r="AN518" s="220"/>
      <c r="AO518" s="220"/>
      <c r="AP518" s="220"/>
      <c r="AQ518" s="224"/>
      <c r="AR518" s="224"/>
      <c r="AS518" s="224"/>
      <c r="AT518" s="224"/>
      <c r="AU518" s="224"/>
      <c r="AV518" s="224"/>
      <c r="AW518" s="224"/>
      <c r="AX518" s="224"/>
      <c r="AY518" s="224"/>
      <c r="AZ518" s="284"/>
      <c r="BA518" s="284"/>
      <c r="BB518" s="284"/>
      <c r="BC518" s="284"/>
      <c r="BD518" s="284"/>
      <c r="BE518" s="284"/>
      <c r="BF518" s="284"/>
      <c r="BG518" s="284"/>
      <c r="BH518" s="284"/>
      <c r="BI518" s="284"/>
      <c r="BJ518" s="284"/>
      <c r="BK518" s="284"/>
    </row>
    <row r="519" ht="14.25" customHeight="1">
      <c r="A519" s="219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5"/>
      <c r="X519" s="225"/>
      <c r="Y519" s="225"/>
      <c r="Z519" s="225"/>
      <c r="AA519" s="225"/>
      <c r="AB519" s="225"/>
      <c r="AC519" s="225"/>
      <c r="AD519" s="225"/>
      <c r="AE519" s="225"/>
      <c r="AF519" s="225"/>
      <c r="AG519" s="220"/>
      <c r="AH519" s="220"/>
      <c r="AI519" s="220"/>
      <c r="AJ519" s="220"/>
      <c r="AK519" s="220"/>
      <c r="AL519" s="220"/>
      <c r="AM519" s="220"/>
      <c r="AN519" s="220"/>
      <c r="AO519" s="220"/>
      <c r="AP519" s="220"/>
      <c r="AQ519" s="224"/>
      <c r="AR519" s="224"/>
      <c r="AS519" s="224"/>
      <c r="AT519" s="224"/>
      <c r="AU519" s="224"/>
      <c r="AV519" s="224"/>
      <c r="AW519" s="224"/>
      <c r="AX519" s="224"/>
      <c r="AY519" s="224"/>
      <c r="AZ519" s="284"/>
      <c r="BA519" s="284"/>
      <c r="BB519" s="284"/>
      <c r="BC519" s="284"/>
      <c r="BD519" s="284"/>
      <c r="BE519" s="284"/>
      <c r="BF519" s="284"/>
      <c r="BG519" s="284"/>
      <c r="BH519" s="284"/>
      <c r="BI519" s="284"/>
      <c r="BJ519" s="284"/>
      <c r="BK519" s="284"/>
    </row>
    <row r="520" ht="14.25" customHeight="1">
      <c r="A520" s="219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5"/>
      <c r="X520" s="225"/>
      <c r="Y520" s="225"/>
      <c r="Z520" s="225"/>
      <c r="AA520" s="225"/>
      <c r="AB520" s="225"/>
      <c r="AC520" s="225"/>
      <c r="AD520" s="225"/>
      <c r="AE520" s="225"/>
      <c r="AF520" s="225"/>
      <c r="AG520" s="220"/>
      <c r="AH520" s="220"/>
      <c r="AI520" s="220"/>
      <c r="AJ520" s="220"/>
      <c r="AK520" s="220"/>
      <c r="AL520" s="220"/>
      <c r="AM520" s="220"/>
      <c r="AN520" s="220"/>
      <c r="AO520" s="220"/>
      <c r="AP520" s="220"/>
      <c r="AQ520" s="224"/>
      <c r="AR520" s="224"/>
      <c r="AS520" s="224"/>
      <c r="AT520" s="224"/>
      <c r="AU520" s="224"/>
      <c r="AV520" s="224"/>
      <c r="AW520" s="224"/>
      <c r="AX520" s="224"/>
      <c r="AY520" s="224"/>
      <c r="AZ520" s="284"/>
      <c r="BA520" s="284"/>
      <c r="BB520" s="284"/>
      <c r="BC520" s="284"/>
      <c r="BD520" s="284"/>
      <c r="BE520" s="284"/>
      <c r="BF520" s="284"/>
      <c r="BG520" s="284"/>
      <c r="BH520" s="284"/>
      <c r="BI520" s="284"/>
      <c r="BJ520" s="284"/>
      <c r="BK520" s="284"/>
    </row>
    <row r="521" ht="14.25" customHeight="1">
      <c r="A521" s="219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5"/>
      <c r="X521" s="225"/>
      <c r="Y521" s="225"/>
      <c r="Z521" s="225"/>
      <c r="AA521" s="225"/>
      <c r="AB521" s="225"/>
      <c r="AC521" s="225"/>
      <c r="AD521" s="225"/>
      <c r="AE521" s="225"/>
      <c r="AF521" s="225"/>
      <c r="AG521" s="220"/>
      <c r="AH521" s="220"/>
      <c r="AI521" s="220"/>
      <c r="AJ521" s="220"/>
      <c r="AK521" s="220"/>
      <c r="AL521" s="220"/>
      <c r="AM521" s="220"/>
      <c r="AN521" s="220"/>
      <c r="AO521" s="220"/>
      <c r="AP521" s="220"/>
      <c r="AQ521" s="224"/>
      <c r="AR521" s="224"/>
      <c r="AS521" s="224"/>
      <c r="AT521" s="224"/>
      <c r="AU521" s="224"/>
      <c r="AV521" s="224"/>
      <c r="AW521" s="224"/>
      <c r="AX521" s="224"/>
      <c r="AY521" s="224"/>
      <c r="AZ521" s="284"/>
      <c r="BA521" s="284"/>
      <c r="BB521" s="284"/>
      <c r="BC521" s="284"/>
      <c r="BD521" s="284"/>
      <c r="BE521" s="284"/>
      <c r="BF521" s="284"/>
      <c r="BG521" s="284"/>
      <c r="BH521" s="284"/>
      <c r="BI521" s="284"/>
      <c r="BJ521" s="284"/>
      <c r="BK521" s="284"/>
    </row>
    <row r="522" ht="14.25" customHeight="1">
      <c r="A522" s="219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5"/>
      <c r="X522" s="225"/>
      <c r="Y522" s="225"/>
      <c r="Z522" s="225"/>
      <c r="AA522" s="225"/>
      <c r="AB522" s="225"/>
      <c r="AC522" s="225"/>
      <c r="AD522" s="225"/>
      <c r="AE522" s="225"/>
      <c r="AF522" s="225"/>
      <c r="AG522" s="220"/>
      <c r="AH522" s="220"/>
      <c r="AI522" s="220"/>
      <c r="AJ522" s="220"/>
      <c r="AK522" s="220"/>
      <c r="AL522" s="220"/>
      <c r="AM522" s="220"/>
      <c r="AN522" s="220"/>
      <c r="AO522" s="220"/>
      <c r="AP522" s="220"/>
      <c r="AQ522" s="224"/>
      <c r="AR522" s="224"/>
      <c r="AS522" s="224"/>
      <c r="AT522" s="224"/>
      <c r="AU522" s="224"/>
      <c r="AV522" s="224"/>
      <c r="AW522" s="224"/>
      <c r="AX522" s="224"/>
      <c r="AY522" s="224"/>
      <c r="AZ522" s="284"/>
      <c r="BA522" s="284"/>
      <c r="BB522" s="284"/>
      <c r="BC522" s="284"/>
      <c r="BD522" s="284"/>
      <c r="BE522" s="284"/>
      <c r="BF522" s="284"/>
      <c r="BG522" s="284"/>
      <c r="BH522" s="284"/>
      <c r="BI522" s="284"/>
      <c r="BJ522" s="284"/>
      <c r="BK522" s="284"/>
    </row>
    <row r="523" ht="14.25" customHeight="1">
      <c r="A523" s="219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5"/>
      <c r="X523" s="225"/>
      <c r="Y523" s="225"/>
      <c r="Z523" s="225"/>
      <c r="AA523" s="225"/>
      <c r="AB523" s="225"/>
      <c r="AC523" s="225"/>
      <c r="AD523" s="225"/>
      <c r="AE523" s="225"/>
      <c r="AF523" s="225"/>
      <c r="AG523" s="220"/>
      <c r="AH523" s="220"/>
      <c r="AI523" s="220"/>
      <c r="AJ523" s="220"/>
      <c r="AK523" s="220"/>
      <c r="AL523" s="220"/>
      <c r="AM523" s="220"/>
      <c r="AN523" s="220"/>
      <c r="AO523" s="220"/>
      <c r="AP523" s="220"/>
      <c r="AQ523" s="224"/>
      <c r="AR523" s="224"/>
      <c r="AS523" s="224"/>
      <c r="AT523" s="224"/>
      <c r="AU523" s="224"/>
      <c r="AV523" s="224"/>
      <c r="AW523" s="224"/>
      <c r="AX523" s="224"/>
      <c r="AY523" s="224"/>
      <c r="AZ523" s="284"/>
      <c r="BA523" s="284"/>
      <c r="BB523" s="284"/>
      <c r="BC523" s="284"/>
      <c r="BD523" s="284"/>
      <c r="BE523" s="284"/>
      <c r="BF523" s="284"/>
      <c r="BG523" s="284"/>
      <c r="BH523" s="284"/>
      <c r="BI523" s="284"/>
      <c r="BJ523" s="284"/>
      <c r="BK523" s="284"/>
    </row>
    <row r="524" ht="14.25" customHeight="1">
      <c r="A524" s="219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5"/>
      <c r="X524" s="225"/>
      <c r="Y524" s="225"/>
      <c r="Z524" s="225"/>
      <c r="AA524" s="225"/>
      <c r="AB524" s="225"/>
      <c r="AC524" s="225"/>
      <c r="AD524" s="225"/>
      <c r="AE524" s="225"/>
      <c r="AF524" s="225"/>
      <c r="AG524" s="220"/>
      <c r="AH524" s="220"/>
      <c r="AI524" s="220"/>
      <c r="AJ524" s="220"/>
      <c r="AK524" s="220"/>
      <c r="AL524" s="220"/>
      <c r="AM524" s="220"/>
      <c r="AN524" s="220"/>
      <c r="AO524" s="220"/>
      <c r="AP524" s="220"/>
      <c r="AQ524" s="224"/>
      <c r="AR524" s="224"/>
      <c r="AS524" s="224"/>
      <c r="AT524" s="224"/>
      <c r="AU524" s="224"/>
      <c r="AV524" s="224"/>
      <c r="AW524" s="224"/>
      <c r="AX524" s="224"/>
      <c r="AY524" s="224"/>
      <c r="AZ524" s="284"/>
      <c r="BA524" s="284"/>
      <c r="BB524" s="284"/>
      <c r="BC524" s="284"/>
      <c r="BD524" s="284"/>
      <c r="BE524" s="284"/>
      <c r="BF524" s="284"/>
      <c r="BG524" s="284"/>
      <c r="BH524" s="284"/>
      <c r="BI524" s="284"/>
      <c r="BJ524" s="284"/>
      <c r="BK524" s="284"/>
    </row>
    <row r="525" ht="14.25" customHeight="1">
      <c r="A525" s="219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5"/>
      <c r="X525" s="225"/>
      <c r="Y525" s="225"/>
      <c r="Z525" s="225"/>
      <c r="AA525" s="225"/>
      <c r="AB525" s="225"/>
      <c r="AC525" s="225"/>
      <c r="AD525" s="225"/>
      <c r="AE525" s="225"/>
      <c r="AF525" s="225"/>
      <c r="AG525" s="220"/>
      <c r="AH525" s="220"/>
      <c r="AI525" s="220"/>
      <c r="AJ525" s="220"/>
      <c r="AK525" s="220"/>
      <c r="AL525" s="220"/>
      <c r="AM525" s="220"/>
      <c r="AN525" s="220"/>
      <c r="AO525" s="220"/>
      <c r="AP525" s="220"/>
      <c r="AQ525" s="224"/>
      <c r="AR525" s="224"/>
      <c r="AS525" s="224"/>
      <c r="AT525" s="224"/>
      <c r="AU525" s="224"/>
      <c r="AV525" s="224"/>
      <c r="AW525" s="224"/>
      <c r="AX525" s="224"/>
      <c r="AY525" s="224"/>
      <c r="AZ525" s="284"/>
      <c r="BA525" s="284"/>
      <c r="BB525" s="284"/>
      <c r="BC525" s="284"/>
      <c r="BD525" s="284"/>
      <c r="BE525" s="284"/>
      <c r="BF525" s="284"/>
      <c r="BG525" s="284"/>
      <c r="BH525" s="284"/>
      <c r="BI525" s="284"/>
      <c r="BJ525" s="284"/>
      <c r="BK525" s="284"/>
    </row>
    <row r="526" ht="14.25" customHeight="1">
      <c r="A526" s="219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5"/>
      <c r="X526" s="225"/>
      <c r="Y526" s="225"/>
      <c r="Z526" s="225"/>
      <c r="AA526" s="225"/>
      <c r="AB526" s="225"/>
      <c r="AC526" s="225"/>
      <c r="AD526" s="225"/>
      <c r="AE526" s="225"/>
      <c r="AF526" s="225"/>
      <c r="AG526" s="220"/>
      <c r="AH526" s="220"/>
      <c r="AI526" s="220"/>
      <c r="AJ526" s="220"/>
      <c r="AK526" s="220"/>
      <c r="AL526" s="220"/>
      <c r="AM526" s="220"/>
      <c r="AN526" s="220"/>
      <c r="AO526" s="220"/>
      <c r="AP526" s="220"/>
      <c r="AQ526" s="224"/>
      <c r="AR526" s="224"/>
      <c r="AS526" s="224"/>
      <c r="AT526" s="224"/>
      <c r="AU526" s="224"/>
      <c r="AV526" s="224"/>
      <c r="AW526" s="224"/>
      <c r="AX526" s="224"/>
      <c r="AY526" s="224"/>
      <c r="AZ526" s="284"/>
      <c r="BA526" s="284"/>
      <c r="BB526" s="284"/>
      <c r="BC526" s="284"/>
      <c r="BD526" s="284"/>
      <c r="BE526" s="284"/>
      <c r="BF526" s="284"/>
      <c r="BG526" s="284"/>
      <c r="BH526" s="284"/>
      <c r="BI526" s="284"/>
      <c r="BJ526" s="284"/>
      <c r="BK526" s="284"/>
    </row>
    <row r="527" ht="14.25" customHeight="1">
      <c r="A527" s="219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5"/>
      <c r="X527" s="225"/>
      <c r="Y527" s="225"/>
      <c r="Z527" s="225"/>
      <c r="AA527" s="225"/>
      <c r="AB527" s="225"/>
      <c r="AC527" s="225"/>
      <c r="AD527" s="225"/>
      <c r="AE527" s="225"/>
      <c r="AF527" s="225"/>
      <c r="AG527" s="220"/>
      <c r="AH527" s="220"/>
      <c r="AI527" s="220"/>
      <c r="AJ527" s="220"/>
      <c r="AK527" s="220"/>
      <c r="AL527" s="220"/>
      <c r="AM527" s="220"/>
      <c r="AN527" s="220"/>
      <c r="AO527" s="220"/>
      <c r="AP527" s="220"/>
      <c r="AQ527" s="224"/>
      <c r="AR527" s="224"/>
      <c r="AS527" s="224"/>
      <c r="AT527" s="224"/>
      <c r="AU527" s="224"/>
      <c r="AV527" s="224"/>
      <c r="AW527" s="224"/>
      <c r="AX527" s="224"/>
      <c r="AY527" s="224"/>
      <c r="AZ527" s="284"/>
      <c r="BA527" s="284"/>
      <c r="BB527" s="284"/>
      <c r="BC527" s="284"/>
      <c r="BD527" s="284"/>
      <c r="BE527" s="284"/>
      <c r="BF527" s="284"/>
      <c r="BG527" s="284"/>
      <c r="BH527" s="284"/>
      <c r="BI527" s="284"/>
      <c r="BJ527" s="284"/>
      <c r="BK527" s="284"/>
    </row>
    <row r="528" ht="14.25" customHeight="1">
      <c r="A528" s="219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5"/>
      <c r="X528" s="225"/>
      <c r="Y528" s="225"/>
      <c r="Z528" s="225"/>
      <c r="AA528" s="225"/>
      <c r="AB528" s="225"/>
      <c r="AC528" s="225"/>
      <c r="AD528" s="225"/>
      <c r="AE528" s="225"/>
      <c r="AF528" s="225"/>
      <c r="AG528" s="220"/>
      <c r="AH528" s="220"/>
      <c r="AI528" s="220"/>
      <c r="AJ528" s="220"/>
      <c r="AK528" s="220"/>
      <c r="AL528" s="220"/>
      <c r="AM528" s="220"/>
      <c r="AN528" s="220"/>
      <c r="AO528" s="220"/>
      <c r="AP528" s="220"/>
      <c r="AQ528" s="224"/>
      <c r="AR528" s="224"/>
      <c r="AS528" s="224"/>
      <c r="AT528" s="224"/>
      <c r="AU528" s="224"/>
      <c r="AV528" s="224"/>
      <c r="AW528" s="224"/>
      <c r="AX528" s="224"/>
      <c r="AY528" s="224"/>
      <c r="AZ528" s="284"/>
      <c r="BA528" s="284"/>
      <c r="BB528" s="284"/>
      <c r="BC528" s="284"/>
      <c r="BD528" s="284"/>
      <c r="BE528" s="284"/>
      <c r="BF528" s="284"/>
      <c r="BG528" s="284"/>
      <c r="BH528" s="284"/>
      <c r="BI528" s="284"/>
      <c r="BJ528" s="284"/>
      <c r="BK528" s="284"/>
    </row>
    <row r="529" ht="14.25" customHeight="1">
      <c r="A529" s="219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5"/>
      <c r="X529" s="225"/>
      <c r="Y529" s="225"/>
      <c r="Z529" s="225"/>
      <c r="AA529" s="225"/>
      <c r="AB529" s="225"/>
      <c r="AC529" s="225"/>
      <c r="AD529" s="225"/>
      <c r="AE529" s="225"/>
      <c r="AF529" s="225"/>
      <c r="AG529" s="220"/>
      <c r="AH529" s="220"/>
      <c r="AI529" s="220"/>
      <c r="AJ529" s="220"/>
      <c r="AK529" s="220"/>
      <c r="AL529" s="220"/>
      <c r="AM529" s="220"/>
      <c r="AN529" s="220"/>
      <c r="AO529" s="220"/>
      <c r="AP529" s="220"/>
      <c r="AQ529" s="224"/>
      <c r="AR529" s="224"/>
      <c r="AS529" s="224"/>
      <c r="AT529" s="224"/>
      <c r="AU529" s="224"/>
      <c r="AV529" s="224"/>
      <c r="AW529" s="224"/>
      <c r="AX529" s="224"/>
      <c r="AY529" s="224"/>
      <c r="AZ529" s="284"/>
      <c r="BA529" s="284"/>
      <c r="BB529" s="284"/>
      <c r="BC529" s="284"/>
      <c r="BD529" s="284"/>
      <c r="BE529" s="284"/>
      <c r="BF529" s="284"/>
      <c r="BG529" s="284"/>
      <c r="BH529" s="284"/>
      <c r="BI529" s="284"/>
      <c r="BJ529" s="284"/>
      <c r="BK529" s="284"/>
    </row>
    <row r="530" ht="14.25" customHeight="1">
      <c r="A530" s="219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5"/>
      <c r="X530" s="225"/>
      <c r="Y530" s="225"/>
      <c r="Z530" s="225"/>
      <c r="AA530" s="225"/>
      <c r="AB530" s="225"/>
      <c r="AC530" s="225"/>
      <c r="AD530" s="225"/>
      <c r="AE530" s="225"/>
      <c r="AF530" s="225"/>
      <c r="AG530" s="220"/>
      <c r="AH530" s="220"/>
      <c r="AI530" s="220"/>
      <c r="AJ530" s="220"/>
      <c r="AK530" s="220"/>
      <c r="AL530" s="220"/>
      <c r="AM530" s="220"/>
      <c r="AN530" s="220"/>
      <c r="AO530" s="220"/>
      <c r="AP530" s="220"/>
      <c r="AQ530" s="224"/>
      <c r="AR530" s="224"/>
      <c r="AS530" s="224"/>
      <c r="AT530" s="224"/>
      <c r="AU530" s="224"/>
      <c r="AV530" s="224"/>
      <c r="AW530" s="224"/>
      <c r="AX530" s="224"/>
      <c r="AY530" s="224"/>
      <c r="AZ530" s="284"/>
      <c r="BA530" s="284"/>
      <c r="BB530" s="284"/>
      <c r="BC530" s="284"/>
      <c r="BD530" s="284"/>
      <c r="BE530" s="284"/>
      <c r="BF530" s="284"/>
      <c r="BG530" s="284"/>
      <c r="BH530" s="284"/>
      <c r="BI530" s="284"/>
      <c r="BJ530" s="284"/>
      <c r="BK530" s="284"/>
    </row>
    <row r="531" ht="14.25" customHeight="1">
      <c r="A531" s="219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5"/>
      <c r="X531" s="225"/>
      <c r="Y531" s="225"/>
      <c r="Z531" s="225"/>
      <c r="AA531" s="225"/>
      <c r="AB531" s="225"/>
      <c r="AC531" s="225"/>
      <c r="AD531" s="225"/>
      <c r="AE531" s="225"/>
      <c r="AF531" s="225"/>
      <c r="AG531" s="220"/>
      <c r="AH531" s="220"/>
      <c r="AI531" s="220"/>
      <c r="AJ531" s="220"/>
      <c r="AK531" s="220"/>
      <c r="AL531" s="220"/>
      <c r="AM531" s="220"/>
      <c r="AN531" s="220"/>
      <c r="AO531" s="220"/>
      <c r="AP531" s="220"/>
      <c r="AQ531" s="224"/>
      <c r="AR531" s="224"/>
      <c r="AS531" s="224"/>
      <c r="AT531" s="224"/>
      <c r="AU531" s="224"/>
      <c r="AV531" s="224"/>
      <c r="AW531" s="224"/>
      <c r="AX531" s="224"/>
      <c r="AY531" s="224"/>
      <c r="AZ531" s="284"/>
      <c r="BA531" s="284"/>
      <c r="BB531" s="284"/>
      <c r="BC531" s="284"/>
      <c r="BD531" s="284"/>
      <c r="BE531" s="284"/>
      <c r="BF531" s="284"/>
      <c r="BG531" s="284"/>
      <c r="BH531" s="284"/>
      <c r="BI531" s="284"/>
      <c r="BJ531" s="284"/>
      <c r="BK531" s="284"/>
    </row>
    <row r="532" ht="14.25" customHeight="1">
      <c r="A532" s="219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5"/>
      <c r="X532" s="225"/>
      <c r="Y532" s="225"/>
      <c r="Z532" s="225"/>
      <c r="AA532" s="225"/>
      <c r="AB532" s="225"/>
      <c r="AC532" s="225"/>
      <c r="AD532" s="225"/>
      <c r="AE532" s="225"/>
      <c r="AF532" s="225"/>
      <c r="AG532" s="220"/>
      <c r="AH532" s="220"/>
      <c r="AI532" s="220"/>
      <c r="AJ532" s="220"/>
      <c r="AK532" s="220"/>
      <c r="AL532" s="220"/>
      <c r="AM532" s="220"/>
      <c r="AN532" s="220"/>
      <c r="AO532" s="220"/>
      <c r="AP532" s="220"/>
      <c r="AQ532" s="224"/>
      <c r="AR532" s="224"/>
      <c r="AS532" s="224"/>
      <c r="AT532" s="224"/>
      <c r="AU532" s="224"/>
      <c r="AV532" s="224"/>
      <c r="AW532" s="224"/>
      <c r="AX532" s="224"/>
      <c r="AY532" s="224"/>
      <c r="AZ532" s="284"/>
      <c r="BA532" s="284"/>
      <c r="BB532" s="284"/>
      <c r="BC532" s="284"/>
      <c r="BD532" s="284"/>
      <c r="BE532" s="284"/>
      <c r="BF532" s="284"/>
      <c r="BG532" s="284"/>
      <c r="BH532" s="284"/>
      <c r="BI532" s="284"/>
      <c r="BJ532" s="284"/>
      <c r="BK532" s="284"/>
    </row>
    <row r="533" ht="14.25" customHeight="1">
      <c r="A533" s="219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5"/>
      <c r="X533" s="225"/>
      <c r="Y533" s="225"/>
      <c r="Z533" s="225"/>
      <c r="AA533" s="225"/>
      <c r="AB533" s="225"/>
      <c r="AC533" s="225"/>
      <c r="AD533" s="225"/>
      <c r="AE533" s="225"/>
      <c r="AF533" s="225"/>
      <c r="AG533" s="220"/>
      <c r="AH533" s="220"/>
      <c r="AI533" s="220"/>
      <c r="AJ533" s="220"/>
      <c r="AK533" s="220"/>
      <c r="AL533" s="220"/>
      <c r="AM533" s="220"/>
      <c r="AN533" s="220"/>
      <c r="AO533" s="220"/>
      <c r="AP533" s="220"/>
      <c r="AQ533" s="224"/>
      <c r="AR533" s="224"/>
      <c r="AS533" s="224"/>
      <c r="AT533" s="224"/>
      <c r="AU533" s="224"/>
      <c r="AV533" s="224"/>
      <c r="AW533" s="224"/>
      <c r="AX533" s="224"/>
      <c r="AY533" s="224"/>
      <c r="AZ533" s="284"/>
      <c r="BA533" s="284"/>
      <c r="BB533" s="284"/>
      <c r="BC533" s="284"/>
      <c r="BD533" s="284"/>
      <c r="BE533" s="284"/>
      <c r="BF533" s="284"/>
      <c r="BG533" s="284"/>
      <c r="BH533" s="284"/>
      <c r="BI533" s="284"/>
      <c r="BJ533" s="284"/>
      <c r="BK533" s="284"/>
    </row>
    <row r="534" ht="14.25" customHeight="1">
      <c r="A534" s="219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5"/>
      <c r="X534" s="225"/>
      <c r="Y534" s="225"/>
      <c r="Z534" s="225"/>
      <c r="AA534" s="225"/>
      <c r="AB534" s="225"/>
      <c r="AC534" s="225"/>
      <c r="AD534" s="225"/>
      <c r="AE534" s="225"/>
      <c r="AF534" s="225"/>
      <c r="AG534" s="220"/>
      <c r="AH534" s="220"/>
      <c r="AI534" s="220"/>
      <c r="AJ534" s="220"/>
      <c r="AK534" s="220"/>
      <c r="AL534" s="220"/>
      <c r="AM534" s="220"/>
      <c r="AN534" s="220"/>
      <c r="AO534" s="220"/>
      <c r="AP534" s="220"/>
      <c r="AQ534" s="224"/>
      <c r="AR534" s="224"/>
      <c r="AS534" s="224"/>
      <c r="AT534" s="224"/>
      <c r="AU534" s="224"/>
      <c r="AV534" s="224"/>
      <c r="AW534" s="224"/>
      <c r="AX534" s="224"/>
      <c r="AY534" s="224"/>
      <c r="AZ534" s="284"/>
      <c r="BA534" s="284"/>
      <c r="BB534" s="284"/>
      <c r="BC534" s="284"/>
      <c r="BD534" s="284"/>
      <c r="BE534" s="284"/>
      <c r="BF534" s="284"/>
      <c r="BG534" s="284"/>
      <c r="BH534" s="284"/>
      <c r="BI534" s="284"/>
      <c r="BJ534" s="284"/>
      <c r="BK534" s="284"/>
    </row>
    <row r="535" ht="14.25" customHeight="1">
      <c r="A535" s="219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5"/>
      <c r="X535" s="225"/>
      <c r="Y535" s="225"/>
      <c r="Z535" s="225"/>
      <c r="AA535" s="225"/>
      <c r="AB535" s="225"/>
      <c r="AC535" s="225"/>
      <c r="AD535" s="225"/>
      <c r="AE535" s="225"/>
      <c r="AF535" s="225"/>
      <c r="AG535" s="220"/>
      <c r="AH535" s="220"/>
      <c r="AI535" s="220"/>
      <c r="AJ535" s="220"/>
      <c r="AK535" s="220"/>
      <c r="AL535" s="220"/>
      <c r="AM535" s="220"/>
      <c r="AN535" s="220"/>
      <c r="AO535" s="220"/>
      <c r="AP535" s="220"/>
      <c r="AQ535" s="224"/>
      <c r="AR535" s="224"/>
      <c r="AS535" s="224"/>
      <c r="AT535" s="224"/>
      <c r="AU535" s="224"/>
      <c r="AV535" s="224"/>
      <c r="AW535" s="224"/>
      <c r="AX535" s="224"/>
      <c r="AY535" s="224"/>
      <c r="AZ535" s="284"/>
      <c r="BA535" s="284"/>
      <c r="BB535" s="284"/>
      <c r="BC535" s="284"/>
      <c r="BD535" s="284"/>
      <c r="BE535" s="284"/>
      <c r="BF535" s="284"/>
      <c r="BG535" s="284"/>
      <c r="BH535" s="284"/>
      <c r="BI535" s="284"/>
      <c r="BJ535" s="284"/>
      <c r="BK535" s="284"/>
    </row>
    <row r="536" ht="14.25" customHeight="1">
      <c r="A536" s="219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5"/>
      <c r="X536" s="225"/>
      <c r="Y536" s="225"/>
      <c r="Z536" s="225"/>
      <c r="AA536" s="225"/>
      <c r="AB536" s="225"/>
      <c r="AC536" s="225"/>
      <c r="AD536" s="225"/>
      <c r="AE536" s="225"/>
      <c r="AF536" s="225"/>
      <c r="AG536" s="220"/>
      <c r="AH536" s="220"/>
      <c r="AI536" s="220"/>
      <c r="AJ536" s="220"/>
      <c r="AK536" s="220"/>
      <c r="AL536" s="220"/>
      <c r="AM536" s="220"/>
      <c r="AN536" s="220"/>
      <c r="AO536" s="220"/>
      <c r="AP536" s="220"/>
      <c r="AQ536" s="224"/>
      <c r="AR536" s="224"/>
      <c r="AS536" s="224"/>
      <c r="AT536" s="224"/>
      <c r="AU536" s="224"/>
      <c r="AV536" s="224"/>
      <c r="AW536" s="224"/>
      <c r="AX536" s="224"/>
      <c r="AY536" s="224"/>
      <c r="AZ536" s="284"/>
      <c r="BA536" s="284"/>
      <c r="BB536" s="284"/>
      <c r="BC536" s="284"/>
      <c r="BD536" s="284"/>
      <c r="BE536" s="284"/>
      <c r="BF536" s="284"/>
      <c r="BG536" s="284"/>
      <c r="BH536" s="284"/>
      <c r="BI536" s="284"/>
      <c r="BJ536" s="284"/>
      <c r="BK536" s="284"/>
    </row>
    <row r="537" ht="14.25" customHeight="1">
      <c r="A537" s="219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5"/>
      <c r="X537" s="225"/>
      <c r="Y537" s="225"/>
      <c r="Z537" s="225"/>
      <c r="AA537" s="225"/>
      <c r="AB537" s="225"/>
      <c r="AC537" s="225"/>
      <c r="AD537" s="225"/>
      <c r="AE537" s="225"/>
      <c r="AF537" s="225"/>
      <c r="AG537" s="220"/>
      <c r="AH537" s="220"/>
      <c r="AI537" s="220"/>
      <c r="AJ537" s="220"/>
      <c r="AK537" s="220"/>
      <c r="AL537" s="220"/>
      <c r="AM537" s="220"/>
      <c r="AN537" s="220"/>
      <c r="AO537" s="220"/>
      <c r="AP537" s="220"/>
      <c r="AQ537" s="224"/>
      <c r="AR537" s="224"/>
      <c r="AS537" s="224"/>
      <c r="AT537" s="224"/>
      <c r="AU537" s="224"/>
      <c r="AV537" s="224"/>
      <c r="AW537" s="224"/>
      <c r="AX537" s="224"/>
      <c r="AY537" s="224"/>
      <c r="AZ537" s="284"/>
      <c r="BA537" s="284"/>
      <c r="BB537" s="284"/>
      <c r="BC537" s="284"/>
      <c r="BD537" s="284"/>
      <c r="BE537" s="284"/>
      <c r="BF537" s="284"/>
      <c r="BG537" s="284"/>
      <c r="BH537" s="284"/>
      <c r="BI537" s="284"/>
      <c r="BJ537" s="284"/>
      <c r="BK537" s="284"/>
    </row>
    <row r="538" ht="14.25" customHeight="1">
      <c r="A538" s="219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5"/>
      <c r="X538" s="225"/>
      <c r="Y538" s="225"/>
      <c r="Z538" s="225"/>
      <c r="AA538" s="225"/>
      <c r="AB538" s="225"/>
      <c r="AC538" s="225"/>
      <c r="AD538" s="225"/>
      <c r="AE538" s="225"/>
      <c r="AF538" s="225"/>
      <c r="AG538" s="220"/>
      <c r="AH538" s="220"/>
      <c r="AI538" s="220"/>
      <c r="AJ538" s="220"/>
      <c r="AK538" s="220"/>
      <c r="AL538" s="220"/>
      <c r="AM538" s="220"/>
      <c r="AN538" s="220"/>
      <c r="AO538" s="220"/>
      <c r="AP538" s="220"/>
      <c r="AQ538" s="224"/>
      <c r="AR538" s="224"/>
      <c r="AS538" s="224"/>
      <c r="AT538" s="224"/>
      <c r="AU538" s="224"/>
      <c r="AV538" s="224"/>
      <c r="AW538" s="224"/>
      <c r="AX538" s="224"/>
      <c r="AY538" s="224"/>
      <c r="AZ538" s="284"/>
      <c r="BA538" s="284"/>
      <c r="BB538" s="284"/>
      <c r="BC538" s="284"/>
      <c r="BD538" s="284"/>
      <c r="BE538" s="284"/>
      <c r="BF538" s="284"/>
      <c r="BG538" s="284"/>
      <c r="BH538" s="284"/>
      <c r="BI538" s="284"/>
      <c r="BJ538" s="284"/>
      <c r="BK538" s="284"/>
    </row>
    <row r="539" ht="14.25" customHeight="1">
      <c r="A539" s="219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5"/>
      <c r="X539" s="225"/>
      <c r="Y539" s="225"/>
      <c r="Z539" s="225"/>
      <c r="AA539" s="225"/>
      <c r="AB539" s="225"/>
      <c r="AC539" s="225"/>
      <c r="AD539" s="225"/>
      <c r="AE539" s="225"/>
      <c r="AF539" s="225"/>
      <c r="AG539" s="220"/>
      <c r="AH539" s="220"/>
      <c r="AI539" s="220"/>
      <c r="AJ539" s="220"/>
      <c r="AK539" s="220"/>
      <c r="AL539" s="220"/>
      <c r="AM539" s="220"/>
      <c r="AN539" s="220"/>
      <c r="AO539" s="220"/>
      <c r="AP539" s="220"/>
      <c r="AQ539" s="224"/>
      <c r="AR539" s="224"/>
      <c r="AS539" s="224"/>
      <c r="AT539" s="224"/>
      <c r="AU539" s="224"/>
      <c r="AV539" s="224"/>
      <c r="AW539" s="224"/>
      <c r="AX539" s="224"/>
      <c r="AY539" s="224"/>
      <c r="AZ539" s="284"/>
      <c r="BA539" s="284"/>
      <c r="BB539" s="284"/>
      <c r="BC539" s="284"/>
      <c r="BD539" s="284"/>
      <c r="BE539" s="284"/>
      <c r="BF539" s="284"/>
      <c r="BG539" s="284"/>
      <c r="BH539" s="284"/>
      <c r="BI539" s="284"/>
      <c r="BJ539" s="284"/>
      <c r="BK539" s="284"/>
    </row>
    <row r="540" ht="14.25" customHeight="1">
      <c r="A540" s="219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5"/>
      <c r="X540" s="225"/>
      <c r="Y540" s="225"/>
      <c r="Z540" s="225"/>
      <c r="AA540" s="225"/>
      <c r="AB540" s="225"/>
      <c r="AC540" s="225"/>
      <c r="AD540" s="225"/>
      <c r="AE540" s="225"/>
      <c r="AF540" s="225"/>
      <c r="AG540" s="220"/>
      <c r="AH540" s="220"/>
      <c r="AI540" s="220"/>
      <c r="AJ540" s="220"/>
      <c r="AK540" s="220"/>
      <c r="AL540" s="220"/>
      <c r="AM540" s="220"/>
      <c r="AN540" s="220"/>
      <c r="AO540" s="220"/>
      <c r="AP540" s="220"/>
      <c r="AQ540" s="224"/>
      <c r="AR540" s="224"/>
      <c r="AS540" s="224"/>
      <c r="AT540" s="224"/>
      <c r="AU540" s="224"/>
      <c r="AV540" s="224"/>
      <c r="AW540" s="224"/>
      <c r="AX540" s="224"/>
      <c r="AY540" s="224"/>
      <c r="AZ540" s="284"/>
      <c r="BA540" s="284"/>
      <c r="BB540" s="284"/>
      <c r="BC540" s="284"/>
      <c r="BD540" s="284"/>
      <c r="BE540" s="284"/>
      <c r="BF540" s="284"/>
      <c r="BG540" s="284"/>
      <c r="BH540" s="284"/>
      <c r="BI540" s="284"/>
      <c r="BJ540" s="284"/>
      <c r="BK540" s="284"/>
    </row>
    <row r="541" ht="14.25" customHeight="1">
      <c r="A541" s="219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5"/>
      <c r="X541" s="225"/>
      <c r="Y541" s="225"/>
      <c r="Z541" s="225"/>
      <c r="AA541" s="225"/>
      <c r="AB541" s="225"/>
      <c r="AC541" s="225"/>
      <c r="AD541" s="225"/>
      <c r="AE541" s="225"/>
      <c r="AF541" s="225"/>
      <c r="AG541" s="220"/>
      <c r="AH541" s="220"/>
      <c r="AI541" s="220"/>
      <c r="AJ541" s="220"/>
      <c r="AK541" s="220"/>
      <c r="AL541" s="220"/>
      <c r="AM541" s="220"/>
      <c r="AN541" s="220"/>
      <c r="AO541" s="220"/>
      <c r="AP541" s="220"/>
      <c r="AQ541" s="224"/>
      <c r="AR541" s="224"/>
      <c r="AS541" s="224"/>
      <c r="AT541" s="224"/>
      <c r="AU541" s="224"/>
      <c r="AV541" s="224"/>
      <c r="AW541" s="224"/>
      <c r="AX541" s="224"/>
      <c r="AY541" s="224"/>
      <c r="AZ541" s="284"/>
      <c r="BA541" s="284"/>
      <c r="BB541" s="284"/>
      <c r="BC541" s="284"/>
      <c r="BD541" s="284"/>
      <c r="BE541" s="284"/>
      <c r="BF541" s="284"/>
      <c r="BG541" s="284"/>
      <c r="BH541" s="284"/>
      <c r="BI541" s="284"/>
      <c r="BJ541" s="284"/>
      <c r="BK541" s="284"/>
    </row>
    <row r="542" ht="14.25" customHeight="1">
      <c r="A542" s="219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5"/>
      <c r="X542" s="225"/>
      <c r="Y542" s="225"/>
      <c r="Z542" s="225"/>
      <c r="AA542" s="225"/>
      <c r="AB542" s="225"/>
      <c r="AC542" s="225"/>
      <c r="AD542" s="225"/>
      <c r="AE542" s="225"/>
      <c r="AF542" s="225"/>
      <c r="AG542" s="220"/>
      <c r="AH542" s="220"/>
      <c r="AI542" s="220"/>
      <c r="AJ542" s="220"/>
      <c r="AK542" s="220"/>
      <c r="AL542" s="220"/>
      <c r="AM542" s="220"/>
      <c r="AN542" s="220"/>
      <c r="AO542" s="220"/>
      <c r="AP542" s="220"/>
      <c r="AQ542" s="224"/>
      <c r="AR542" s="224"/>
      <c r="AS542" s="224"/>
      <c r="AT542" s="224"/>
      <c r="AU542" s="224"/>
      <c r="AV542" s="224"/>
      <c r="AW542" s="224"/>
      <c r="AX542" s="224"/>
      <c r="AY542" s="224"/>
      <c r="AZ542" s="284"/>
      <c r="BA542" s="284"/>
      <c r="BB542" s="284"/>
      <c r="BC542" s="284"/>
      <c r="BD542" s="284"/>
      <c r="BE542" s="284"/>
      <c r="BF542" s="284"/>
      <c r="BG542" s="284"/>
      <c r="BH542" s="284"/>
      <c r="BI542" s="284"/>
      <c r="BJ542" s="284"/>
      <c r="BK542" s="284"/>
    </row>
    <row r="543" ht="14.25" customHeight="1">
      <c r="A543" s="219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5"/>
      <c r="X543" s="225"/>
      <c r="Y543" s="225"/>
      <c r="Z543" s="225"/>
      <c r="AA543" s="225"/>
      <c r="AB543" s="225"/>
      <c r="AC543" s="225"/>
      <c r="AD543" s="225"/>
      <c r="AE543" s="225"/>
      <c r="AF543" s="225"/>
      <c r="AG543" s="220"/>
      <c r="AH543" s="220"/>
      <c r="AI543" s="220"/>
      <c r="AJ543" s="220"/>
      <c r="AK543" s="220"/>
      <c r="AL543" s="220"/>
      <c r="AM543" s="220"/>
      <c r="AN543" s="220"/>
      <c r="AO543" s="220"/>
      <c r="AP543" s="220"/>
      <c r="AQ543" s="224"/>
      <c r="AR543" s="224"/>
      <c r="AS543" s="224"/>
      <c r="AT543" s="224"/>
      <c r="AU543" s="224"/>
      <c r="AV543" s="224"/>
      <c r="AW543" s="224"/>
      <c r="AX543" s="224"/>
      <c r="AY543" s="224"/>
      <c r="AZ543" s="284"/>
      <c r="BA543" s="284"/>
      <c r="BB543" s="284"/>
      <c r="BC543" s="284"/>
      <c r="BD543" s="284"/>
      <c r="BE543" s="284"/>
      <c r="BF543" s="284"/>
      <c r="BG543" s="284"/>
      <c r="BH543" s="284"/>
      <c r="BI543" s="284"/>
      <c r="BJ543" s="284"/>
      <c r="BK543" s="284"/>
    </row>
    <row r="544" ht="14.25" customHeight="1">
      <c r="A544" s="219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5"/>
      <c r="X544" s="225"/>
      <c r="Y544" s="225"/>
      <c r="Z544" s="225"/>
      <c r="AA544" s="225"/>
      <c r="AB544" s="225"/>
      <c r="AC544" s="225"/>
      <c r="AD544" s="225"/>
      <c r="AE544" s="225"/>
      <c r="AF544" s="225"/>
      <c r="AG544" s="220"/>
      <c r="AH544" s="220"/>
      <c r="AI544" s="220"/>
      <c r="AJ544" s="220"/>
      <c r="AK544" s="220"/>
      <c r="AL544" s="220"/>
      <c r="AM544" s="220"/>
      <c r="AN544" s="220"/>
      <c r="AO544" s="220"/>
      <c r="AP544" s="220"/>
      <c r="AQ544" s="224"/>
      <c r="AR544" s="224"/>
      <c r="AS544" s="224"/>
      <c r="AT544" s="224"/>
      <c r="AU544" s="224"/>
      <c r="AV544" s="224"/>
      <c r="AW544" s="224"/>
      <c r="AX544" s="224"/>
      <c r="AY544" s="224"/>
      <c r="AZ544" s="284"/>
      <c r="BA544" s="284"/>
      <c r="BB544" s="284"/>
      <c r="BC544" s="284"/>
      <c r="BD544" s="284"/>
      <c r="BE544" s="284"/>
      <c r="BF544" s="284"/>
      <c r="BG544" s="284"/>
      <c r="BH544" s="284"/>
      <c r="BI544" s="284"/>
      <c r="BJ544" s="284"/>
      <c r="BK544" s="284"/>
    </row>
    <row r="545" ht="14.25" customHeight="1">
      <c r="A545" s="219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5"/>
      <c r="X545" s="225"/>
      <c r="Y545" s="225"/>
      <c r="Z545" s="225"/>
      <c r="AA545" s="225"/>
      <c r="AB545" s="225"/>
      <c r="AC545" s="225"/>
      <c r="AD545" s="225"/>
      <c r="AE545" s="225"/>
      <c r="AF545" s="225"/>
      <c r="AG545" s="220"/>
      <c r="AH545" s="220"/>
      <c r="AI545" s="220"/>
      <c r="AJ545" s="220"/>
      <c r="AK545" s="220"/>
      <c r="AL545" s="220"/>
      <c r="AM545" s="220"/>
      <c r="AN545" s="220"/>
      <c r="AO545" s="220"/>
      <c r="AP545" s="220"/>
      <c r="AQ545" s="224"/>
      <c r="AR545" s="224"/>
      <c r="AS545" s="224"/>
      <c r="AT545" s="224"/>
      <c r="AU545" s="224"/>
      <c r="AV545" s="224"/>
      <c r="AW545" s="224"/>
      <c r="AX545" s="224"/>
      <c r="AY545" s="224"/>
      <c r="AZ545" s="284"/>
      <c r="BA545" s="284"/>
      <c r="BB545" s="284"/>
      <c r="BC545" s="284"/>
      <c r="BD545" s="284"/>
      <c r="BE545" s="284"/>
      <c r="BF545" s="284"/>
      <c r="BG545" s="284"/>
      <c r="BH545" s="284"/>
      <c r="BI545" s="284"/>
      <c r="BJ545" s="284"/>
      <c r="BK545" s="284"/>
    </row>
    <row r="546" ht="14.25" customHeight="1">
      <c r="A546" s="219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5"/>
      <c r="X546" s="225"/>
      <c r="Y546" s="225"/>
      <c r="Z546" s="225"/>
      <c r="AA546" s="225"/>
      <c r="AB546" s="225"/>
      <c r="AC546" s="225"/>
      <c r="AD546" s="225"/>
      <c r="AE546" s="225"/>
      <c r="AF546" s="225"/>
      <c r="AG546" s="220"/>
      <c r="AH546" s="220"/>
      <c r="AI546" s="220"/>
      <c r="AJ546" s="220"/>
      <c r="AK546" s="220"/>
      <c r="AL546" s="220"/>
      <c r="AM546" s="220"/>
      <c r="AN546" s="220"/>
      <c r="AO546" s="220"/>
      <c r="AP546" s="220"/>
      <c r="AQ546" s="224"/>
      <c r="AR546" s="224"/>
      <c r="AS546" s="224"/>
      <c r="AT546" s="224"/>
      <c r="AU546" s="224"/>
      <c r="AV546" s="224"/>
      <c r="AW546" s="224"/>
      <c r="AX546" s="224"/>
      <c r="AY546" s="224"/>
      <c r="AZ546" s="284"/>
      <c r="BA546" s="284"/>
      <c r="BB546" s="284"/>
      <c r="BC546" s="284"/>
      <c r="BD546" s="284"/>
      <c r="BE546" s="284"/>
      <c r="BF546" s="284"/>
      <c r="BG546" s="284"/>
      <c r="BH546" s="284"/>
      <c r="BI546" s="284"/>
      <c r="BJ546" s="284"/>
      <c r="BK546" s="284"/>
    </row>
    <row r="547" ht="14.25" customHeight="1">
      <c r="A547" s="219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5"/>
      <c r="X547" s="225"/>
      <c r="Y547" s="225"/>
      <c r="Z547" s="225"/>
      <c r="AA547" s="225"/>
      <c r="AB547" s="225"/>
      <c r="AC547" s="225"/>
      <c r="AD547" s="225"/>
      <c r="AE547" s="225"/>
      <c r="AF547" s="225"/>
      <c r="AG547" s="220"/>
      <c r="AH547" s="220"/>
      <c r="AI547" s="220"/>
      <c r="AJ547" s="220"/>
      <c r="AK547" s="220"/>
      <c r="AL547" s="220"/>
      <c r="AM547" s="220"/>
      <c r="AN547" s="220"/>
      <c r="AO547" s="220"/>
      <c r="AP547" s="220"/>
      <c r="AQ547" s="224"/>
      <c r="AR547" s="224"/>
      <c r="AS547" s="224"/>
      <c r="AT547" s="224"/>
      <c r="AU547" s="224"/>
      <c r="AV547" s="224"/>
      <c r="AW547" s="224"/>
      <c r="AX547" s="224"/>
      <c r="AY547" s="224"/>
      <c r="AZ547" s="284"/>
      <c r="BA547" s="284"/>
      <c r="BB547" s="284"/>
      <c r="BC547" s="284"/>
      <c r="BD547" s="284"/>
      <c r="BE547" s="284"/>
      <c r="BF547" s="284"/>
      <c r="BG547" s="284"/>
      <c r="BH547" s="284"/>
      <c r="BI547" s="284"/>
      <c r="BJ547" s="284"/>
      <c r="BK547" s="284"/>
    </row>
    <row r="548" ht="14.25" customHeight="1">
      <c r="A548" s="219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5"/>
      <c r="X548" s="225"/>
      <c r="Y548" s="225"/>
      <c r="Z548" s="225"/>
      <c r="AA548" s="225"/>
      <c r="AB548" s="225"/>
      <c r="AC548" s="225"/>
      <c r="AD548" s="225"/>
      <c r="AE548" s="225"/>
      <c r="AF548" s="225"/>
      <c r="AG548" s="220"/>
      <c r="AH548" s="220"/>
      <c r="AI548" s="220"/>
      <c r="AJ548" s="220"/>
      <c r="AK548" s="220"/>
      <c r="AL548" s="220"/>
      <c r="AM548" s="220"/>
      <c r="AN548" s="220"/>
      <c r="AO548" s="220"/>
      <c r="AP548" s="220"/>
      <c r="AQ548" s="224"/>
      <c r="AR548" s="224"/>
      <c r="AS548" s="224"/>
      <c r="AT548" s="224"/>
      <c r="AU548" s="224"/>
      <c r="AV548" s="224"/>
      <c r="AW548" s="224"/>
      <c r="AX548" s="224"/>
      <c r="AY548" s="224"/>
      <c r="AZ548" s="284"/>
      <c r="BA548" s="284"/>
      <c r="BB548" s="284"/>
      <c r="BC548" s="284"/>
      <c r="BD548" s="284"/>
      <c r="BE548" s="284"/>
      <c r="BF548" s="284"/>
      <c r="BG548" s="284"/>
      <c r="BH548" s="284"/>
      <c r="BI548" s="284"/>
      <c r="BJ548" s="284"/>
      <c r="BK548" s="284"/>
    </row>
    <row r="549" ht="14.25" customHeight="1">
      <c r="A549" s="219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5"/>
      <c r="X549" s="225"/>
      <c r="Y549" s="225"/>
      <c r="Z549" s="225"/>
      <c r="AA549" s="225"/>
      <c r="AB549" s="225"/>
      <c r="AC549" s="225"/>
      <c r="AD549" s="225"/>
      <c r="AE549" s="225"/>
      <c r="AF549" s="225"/>
      <c r="AG549" s="220"/>
      <c r="AH549" s="220"/>
      <c r="AI549" s="220"/>
      <c r="AJ549" s="220"/>
      <c r="AK549" s="220"/>
      <c r="AL549" s="220"/>
      <c r="AM549" s="220"/>
      <c r="AN549" s="220"/>
      <c r="AO549" s="220"/>
      <c r="AP549" s="220"/>
      <c r="AQ549" s="224"/>
      <c r="AR549" s="224"/>
      <c r="AS549" s="224"/>
      <c r="AT549" s="224"/>
      <c r="AU549" s="224"/>
      <c r="AV549" s="224"/>
      <c r="AW549" s="224"/>
      <c r="AX549" s="224"/>
      <c r="AY549" s="224"/>
      <c r="AZ549" s="284"/>
      <c r="BA549" s="284"/>
      <c r="BB549" s="284"/>
      <c r="BC549" s="284"/>
      <c r="BD549" s="284"/>
      <c r="BE549" s="284"/>
      <c r="BF549" s="284"/>
      <c r="BG549" s="284"/>
      <c r="BH549" s="284"/>
      <c r="BI549" s="284"/>
      <c r="BJ549" s="284"/>
      <c r="BK549" s="284"/>
    </row>
    <row r="550" ht="14.25" customHeight="1">
      <c r="A550" s="219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5"/>
      <c r="X550" s="225"/>
      <c r="Y550" s="225"/>
      <c r="Z550" s="225"/>
      <c r="AA550" s="225"/>
      <c r="AB550" s="225"/>
      <c r="AC550" s="225"/>
      <c r="AD550" s="225"/>
      <c r="AE550" s="225"/>
      <c r="AF550" s="225"/>
      <c r="AG550" s="220"/>
      <c r="AH550" s="220"/>
      <c r="AI550" s="220"/>
      <c r="AJ550" s="220"/>
      <c r="AK550" s="220"/>
      <c r="AL550" s="220"/>
      <c r="AM550" s="220"/>
      <c r="AN550" s="220"/>
      <c r="AO550" s="220"/>
      <c r="AP550" s="220"/>
      <c r="AQ550" s="224"/>
      <c r="AR550" s="224"/>
      <c r="AS550" s="224"/>
      <c r="AT550" s="224"/>
      <c r="AU550" s="224"/>
      <c r="AV550" s="224"/>
      <c r="AW550" s="224"/>
      <c r="AX550" s="224"/>
      <c r="AY550" s="224"/>
      <c r="AZ550" s="284"/>
      <c r="BA550" s="284"/>
      <c r="BB550" s="284"/>
      <c r="BC550" s="284"/>
      <c r="BD550" s="284"/>
      <c r="BE550" s="284"/>
      <c r="BF550" s="284"/>
      <c r="BG550" s="284"/>
      <c r="BH550" s="284"/>
      <c r="BI550" s="284"/>
      <c r="BJ550" s="284"/>
      <c r="BK550" s="284"/>
    </row>
    <row r="551" ht="14.25" customHeight="1">
      <c r="A551" s="219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5"/>
      <c r="X551" s="225"/>
      <c r="Y551" s="225"/>
      <c r="Z551" s="225"/>
      <c r="AA551" s="225"/>
      <c r="AB551" s="225"/>
      <c r="AC551" s="225"/>
      <c r="AD551" s="225"/>
      <c r="AE551" s="225"/>
      <c r="AF551" s="225"/>
      <c r="AG551" s="220"/>
      <c r="AH551" s="220"/>
      <c r="AI551" s="220"/>
      <c r="AJ551" s="220"/>
      <c r="AK551" s="220"/>
      <c r="AL551" s="220"/>
      <c r="AM551" s="220"/>
      <c r="AN551" s="220"/>
      <c r="AO551" s="220"/>
      <c r="AP551" s="220"/>
      <c r="AQ551" s="224"/>
      <c r="AR551" s="224"/>
      <c r="AS551" s="224"/>
      <c r="AT551" s="224"/>
      <c r="AU551" s="224"/>
      <c r="AV551" s="224"/>
      <c r="AW551" s="224"/>
      <c r="AX551" s="224"/>
      <c r="AY551" s="224"/>
      <c r="AZ551" s="284"/>
      <c r="BA551" s="284"/>
      <c r="BB551" s="284"/>
      <c r="BC551" s="284"/>
      <c r="BD551" s="284"/>
      <c r="BE551" s="284"/>
      <c r="BF551" s="284"/>
      <c r="BG551" s="284"/>
      <c r="BH551" s="284"/>
      <c r="BI551" s="284"/>
      <c r="BJ551" s="284"/>
      <c r="BK551" s="284"/>
    </row>
    <row r="552" ht="14.25" customHeight="1">
      <c r="A552" s="219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5"/>
      <c r="X552" s="225"/>
      <c r="Y552" s="225"/>
      <c r="Z552" s="225"/>
      <c r="AA552" s="225"/>
      <c r="AB552" s="225"/>
      <c r="AC552" s="225"/>
      <c r="AD552" s="225"/>
      <c r="AE552" s="225"/>
      <c r="AF552" s="225"/>
      <c r="AG552" s="220"/>
      <c r="AH552" s="220"/>
      <c r="AI552" s="220"/>
      <c r="AJ552" s="220"/>
      <c r="AK552" s="220"/>
      <c r="AL552" s="220"/>
      <c r="AM552" s="220"/>
      <c r="AN552" s="220"/>
      <c r="AO552" s="220"/>
      <c r="AP552" s="220"/>
      <c r="AQ552" s="224"/>
      <c r="AR552" s="224"/>
      <c r="AS552" s="224"/>
      <c r="AT552" s="224"/>
      <c r="AU552" s="224"/>
      <c r="AV552" s="224"/>
      <c r="AW552" s="224"/>
      <c r="AX552" s="224"/>
      <c r="AY552" s="224"/>
      <c r="AZ552" s="284"/>
      <c r="BA552" s="284"/>
      <c r="BB552" s="284"/>
      <c r="BC552" s="284"/>
      <c r="BD552" s="284"/>
      <c r="BE552" s="284"/>
      <c r="BF552" s="284"/>
      <c r="BG552" s="284"/>
      <c r="BH552" s="284"/>
      <c r="BI552" s="284"/>
      <c r="BJ552" s="284"/>
      <c r="BK552" s="284"/>
    </row>
    <row r="553" ht="14.25" customHeight="1">
      <c r="A553" s="219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5"/>
      <c r="X553" s="225"/>
      <c r="Y553" s="225"/>
      <c r="Z553" s="225"/>
      <c r="AA553" s="225"/>
      <c r="AB553" s="225"/>
      <c r="AC553" s="225"/>
      <c r="AD553" s="225"/>
      <c r="AE553" s="225"/>
      <c r="AF553" s="225"/>
      <c r="AG553" s="220"/>
      <c r="AH553" s="220"/>
      <c r="AI553" s="220"/>
      <c r="AJ553" s="220"/>
      <c r="AK553" s="220"/>
      <c r="AL553" s="220"/>
      <c r="AM553" s="220"/>
      <c r="AN553" s="220"/>
      <c r="AO553" s="220"/>
      <c r="AP553" s="220"/>
      <c r="AQ553" s="224"/>
      <c r="AR553" s="224"/>
      <c r="AS553" s="224"/>
      <c r="AT553" s="224"/>
      <c r="AU553" s="224"/>
      <c r="AV553" s="224"/>
      <c r="AW553" s="224"/>
      <c r="AX553" s="224"/>
      <c r="AY553" s="224"/>
      <c r="AZ553" s="284"/>
      <c r="BA553" s="284"/>
      <c r="BB553" s="284"/>
      <c r="BC553" s="284"/>
      <c r="BD553" s="284"/>
      <c r="BE553" s="284"/>
      <c r="BF553" s="284"/>
      <c r="BG553" s="284"/>
      <c r="BH553" s="284"/>
      <c r="BI553" s="284"/>
      <c r="BJ553" s="284"/>
      <c r="BK553" s="284"/>
    </row>
    <row r="554" ht="14.25" customHeight="1">
      <c r="A554" s="219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5"/>
      <c r="X554" s="225"/>
      <c r="Y554" s="225"/>
      <c r="Z554" s="225"/>
      <c r="AA554" s="225"/>
      <c r="AB554" s="225"/>
      <c r="AC554" s="225"/>
      <c r="AD554" s="225"/>
      <c r="AE554" s="225"/>
      <c r="AF554" s="225"/>
      <c r="AG554" s="220"/>
      <c r="AH554" s="220"/>
      <c r="AI554" s="220"/>
      <c r="AJ554" s="220"/>
      <c r="AK554" s="220"/>
      <c r="AL554" s="220"/>
      <c r="AM554" s="220"/>
      <c r="AN554" s="220"/>
      <c r="AO554" s="220"/>
      <c r="AP554" s="220"/>
      <c r="AQ554" s="224"/>
      <c r="AR554" s="224"/>
      <c r="AS554" s="224"/>
      <c r="AT554" s="224"/>
      <c r="AU554" s="224"/>
      <c r="AV554" s="224"/>
      <c r="AW554" s="224"/>
      <c r="AX554" s="224"/>
      <c r="AY554" s="224"/>
      <c r="AZ554" s="284"/>
      <c r="BA554" s="284"/>
      <c r="BB554" s="284"/>
      <c r="BC554" s="284"/>
      <c r="BD554" s="284"/>
      <c r="BE554" s="284"/>
      <c r="BF554" s="284"/>
      <c r="BG554" s="284"/>
      <c r="BH554" s="284"/>
      <c r="BI554" s="284"/>
      <c r="BJ554" s="284"/>
      <c r="BK554" s="284"/>
    </row>
    <row r="555" ht="14.25" customHeight="1">
      <c r="A555" s="219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5"/>
      <c r="X555" s="225"/>
      <c r="Y555" s="225"/>
      <c r="Z555" s="225"/>
      <c r="AA555" s="225"/>
      <c r="AB555" s="225"/>
      <c r="AC555" s="225"/>
      <c r="AD555" s="225"/>
      <c r="AE555" s="225"/>
      <c r="AF555" s="225"/>
      <c r="AG555" s="220"/>
      <c r="AH555" s="220"/>
      <c r="AI555" s="220"/>
      <c r="AJ555" s="220"/>
      <c r="AK555" s="220"/>
      <c r="AL555" s="220"/>
      <c r="AM555" s="220"/>
      <c r="AN555" s="220"/>
      <c r="AO555" s="220"/>
      <c r="AP555" s="220"/>
      <c r="AQ555" s="224"/>
      <c r="AR555" s="224"/>
      <c r="AS555" s="224"/>
      <c r="AT555" s="224"/>
      <c r="AU555" s="224"/>
      <c r="AV555" s="224"/>
      <c r="AW555" s="224"/>
      <c r="AX555" s="224"/>
      <c r="AY555" s="224"/>
      <c r="AZ555" s="284"/>
      <c r="BA555" s="284"/>
      <c r="BB555" s="284"/>
      <c r="BC555" s="284"/>
      <c r="BD555" s="284"/>
      <c r="BE555" s="284"/>
      <c r="BF555" s="284"/>
      <c r="BG555" s="284"/>
      <c r="BH555" s="284"/>
      <c r="BI555" s="284"/>
      <c r="BJ555" s="284"/>
      <c r="BK555" s="284"/>
    </row>
    <row r="556" ht="14.25" customHeight="1">
      <c r="A556" s="219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5"/>
      <c r="X556" s="225"/>
      <c r="Y556" s="225"/>
      <c r="Z556" s="225"/>
      <c r="AA556" s="225"/>
      <c r="AB556" s="225"/>
      <c r="AC556" s="225"/>
      <c r="AD556" s="225"/>
      <c r="AE556" s="225"/>
      <c r="AF556" s="225"/>
      <c r="AG556" s="220"/>
      <c r="AH556" s="220"/>
      <c r="AI556" s="220"/>
      <c r="AJ556" s="220"/>
      <c r="AK556" s="220"/>
      <c r="AL556" s="220"/>
      <c r="AM556" s="220"/>
      <c r="AN556" s="220"/>
      <c r="AO556" s="220"/>
      <c r="AP556" s="220"/>
      <c r="AQ556" s="224"/>
      <c r="AR556" s="224"/>
      <c r="AS556" s="224"/>
      <c r="AT556" s="224"/>
      <c r="AU556" s="224"/>
      <c r="AV556" s="224"/>
      <c r="AW556" s="224"/>
      <c r="AX556" s="224"/>
      <c r="AY556" s="224"/>
      <c r="AZ556" s="284"/>
      <c r="BA556" s="284"/>
      <c r="BB556" s="284"/>
      <c r="BC556" s="284"/>
      <c r="BD556" s="284"/>
      <c r="BE556" s="284"/>
      <c r="BF556" s="284"/>
      <c r="BG556" s="284"/>
      <c r="BH556" s="284"/>
      <c r="BI556" s="284"/>
      <c r="BJ556" s="284"/>
      <c r="BK556" s="284"/>
    </row>
    <row r="557" ht="14.25" customHeight="1">
      <c r="A557" s="219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5"/>
      <c r="X557" s="225"/>
      <c r="Y557" s="225"/>
      <c r="Z557" s="225"/>
      <c r="AA557" s="225"/>
      <c r="AB557" s="225"/>
      <c r="AC557" s="225"/>
      <c r="AD557" s="225"/>
      <c r="AE557" s="225"/>
      <c r="AF557" s="225"/>
      <c r="AG557" s="220"/>
      <c r="AH557" s="220"/>
      <c r="AI557" s="220"/>
      <c r="AJ557" s="220"/>
      <c r="AK557" s="220"/>
      <c r="AL557" s="220"/>
      <c r="AM557" s="220"/>
      <c r="AN557" s="220"/>
      <c r="AO557" s="220"/>
      <c r="AP557" s="220"/>
      <c r="AQ557" s="224"/>
      <c r="AR557" s="224"/>
      <c r="AS557" s="224"/>
      <c r="AT557" s="224"/>
      <c r="AU557" s="224"/>
      <c r="AV557" s="224"/>
      <c r="AW557" s="224"/>
      <c r="AX557" s="224"/>
      <c r="AY557" s="224"/>
      <c r="AZ557" s="284"/>
      <c r="BA557" s="284"/>
      <c r="BB557" s="284"/>
      <c r="BC557" s="284"/>
      <c r="BD557" s="284"/>
      <c r="BE557" s="284"/>
      <c r="BF557" s="284"/>
      <c r="BG557" s="284"/>
      <c r="BH557" s="284"/>
      <c r="BI557" s="284"/>
      <c r="BJ557" s="284"/>
      <c r="BK557" s="284"/>
    </row>
    <row r="558" ht="14.25" customHeight="1">
      <c r="A558" s="219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5"/>
      <c r="X558" s="225"/>
      <c r="Y558" s="225"/>
      <c r="Z558" s="225"/>
      <c r="AA558" s="225"/>
      <c r="AB558" s="225"/>
      <c r="AC558" s="225"/>
      <c r="AD558" s="225"/>
      <c r="AE558" s="225"/>
      <c r="AF558" s="225"/>
      <c r="AG558" s="220"/>
      <c r="AH558" s="220"/>
      <c r="AI558" s="220"/>
      <c r="AJ558" s="220"/>
      <c r="AK558" s="220"/>
      <c r="AL558" s="220"/>
      <c r="AM558" s="220"/>
      <c r="AN558" s="220"/>
      <c r="AO558" s="220"/>
      <c r="AP558" s="220"/>
      <c r="AQ558" s="224"/>
      <c r="AR558" s="224"/>
      <c r="AS558" s="224"/>
      <c r="AT558" s="224"/>
      <c r="AU558" s="224"/>
      <c r="AV558" s="224"/>
      <c r="AW558" s="224"/>
      <c r="AX558" s="224"/>
      <c r="AY558" s="224"/>
      <c r="AZ558" s="284"/>
      <c r="BA558" s="284"/>
      <c r="BB558" s="284"/>
      <c r="BC558" s="284"/>
      <c r="BD558" s="284"/>
      <c r="BE558" s="284"/>
      <c r="BF558" s="284"/>
      <c r="BG558" s="284"/>
      <c r="BH558" s="284"/>
      <c r="BI558" s="284"/>
      <c r="BJ558" s="284"/>
      <c r="BK558" s="284"/>
    </row>
    <row r="559" ht="14.25" customHeight="1">
      <c r="A559" s="219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5"/>
      <c r="X559" s="225"/>
      <c r="Y559" s="225"/>
      <c r="Z559" s="225"/>
      <c r="AA559" s="225"/>
      <c r="AB559" s="225"/>
      <c r="AC559" s="225"/>
      <c r="AD559" s="225"/>
      <c r="AE559" s="225"/>
      <c r="AF559" s="225"/>
      <c r="AG559" s="220"/>
      <c r="AH559" s="220"/>
      <c r="AI559" s="220"/>
      <c r="AJ559" s="220"/>
      <c r="AK559" s="220"/>
      <c r="AL559" s="220"/>
      <c r="AM559" s="220"/>
      <c r="AN559" s="220"/>
      <c r="AO559" s="220"/>
      <c r="AP559" s="220"/>
      <c r="AQ559" s="224"/>
      <c r="AR559" s="224"/>
      <c r="AS559" s="224"/>
      <c r="AT559" s="224"/>
      <c r="AU559" s="224"/>
      <c r="AV559" s="224"/>
      <c r="AW559" s="224"/>
      <c r="AX559" s="224"/>
      <c r="AY559" s="224"/>
      <c r="AZ559" s="284"/>
      <c r="BA559" s="284"/>
      <c r="BB559" s="284"/>
      <c r="BC559" s="284"/>
      <c r="BD559" s="284"/>
      <c r="BE559" s="284"/>
      <c r="BF559" s="284"/>
      <c r="BG559" s="284"/>
      <c r="BH559" s="284"/>
      <c r="BI559" s="284"/>
      <c r="BJ559" s="284"/>
      <c r="BK559" s="284"/>
    </row>
    <row r="560" ht="14.25" customHeight="1">
      <c r="A560" s="219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5"/>
      <c r="X560" s="225"/>
      <c r="Y560" s="225"/>
      <c r="Z560" s="225"/>
      <c r="AA560" s="225"/>
      <c r="AB560" s="225"/>
      <c r="AC560" s="225"/>
      <c r="AD560" s="225"/>
      <c r="AE560" s="225"/>
      <c r="AF560" s="225"/>
      <c r="AG560" s="220"/>
      <c r="AH560" s="220"/>
      <c r="AI560" s="220"/>
      <c r="AJ560" s="220"/>
      <c r="AK560" s="220"/>
      <c r="AL560" s="220"/>
      <c r="AM560" s="220"/>
      <c r="AN560" s="220"/>
      <c r="AO560" s="220"/>
      <c r="AP560" s="220"/>
      <c r="AQ560" s="224"/>
      <c r="AR560" s="224"/>
      <c r="AS560" s="224"/>
      <c r="AT560" s="224"/>
      <c r="AU560" s="224"/>
      <c r="AV560" s="224"/>
      <c r="AW560" s="224"/>
      <c r="AX560" s="224"/>
      <c r="AY560" s="224"/>
      <c r="AZ560" s="284"/>
      <c r="BA560" s="284"/>
      <c r="BB560" s="284"/>
      <c r="BC560" s="284"/>
      <c r="BD560" s="284"/>
      <c r="BE560" s="284"/>
      <c r="BF560" s="284"/>
      <c r="BG560" s="284"/>
      <c r="BH560" s="284"/>
      <c r="BI560" s="284"/>
      <c r="BJ560" s="284"/>
      <c r="BK560" s="284"/>
    </row>
    <row r="561" ht="14.25" customHeight="1">
      <c r="A561" s="219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5"/>
      <c r="X561" s="225"/>
      <c r="Y561" s="225"/>
      <c r="Z561" s="225"/>
      <c r="AA561" s="225"/>
      <c r="AB561" s="225"/>
      <c r="AC561" s="225"/>
      <c r="AD561" s="225"/>
      <c r="AE561" s="225"/>
      <c r="AF561" s="225"/>
      <c r="AG561" s="220"/>
      <c r="AH561" s="220"/>
      <c r="AI561" s="220"/>
      <c r="AJ561" s="220"/>
      <c r="AK561" s="220"/>
      <c r="AL561" s="220"/>
      <c r="AM561" s="220"/>
      <c r="AN561" s="220"/>
      <c r="AO561" s="220"/>
      <c r="AP561" s="220"/>
      <c r="AQ561" s="224"/>
      <c r="AR561" s="224"/>
      <c r="AS561" s="224"/>
      <c r="AT561" s="224"/>
      <c r="AU561" s="224"/>
      <c r="AV561" s="224"/>
      <c r="AW561" s="224"/>
      <c r="AX561" s="224"/>
      <c r="AY561" s="224"/>
      <c r="AZ561" s="284"/>
      <c r="BA561" s="284"/>
      <c r="BB561" s="284"/>
      <c r="BC561" s="284"/>
      <c r="BD561" s="284"/>
      <c r="BE561" s="284"/>
      <c r="BF561" s="284"/>
      <c r="BG561" s="284"/>
      <c r="BH561" s="284"/>
      <c r="BI561" s="284"/>
      <c r="BJ561" s="284"/>
      <c r="BK561" s="284"/>
    </row>
    <row r="562" ht="14.25" customHeight="1">
      <c r="A562" s="219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5"/>
      <c r="X562" s="225"/>
      <c r="Y562" s="225"/>
      <c r="Z562" s="225"/>
      <c r="AA562" s="225"/>
      <c r="AB562" s="225"/>
      <c r="AC562" s="225"/>
      <c r="AD562" s="225"/>
      <c r="AE562" s="225"/>
      <c r="AF562" s="225"/>
      <c r="AG562" s="220"/>
      <c r="AH562" s="220"/>
      <c r="AI562" s="220"/>
      <c r="AJ562" s="220"/>
      <c r="AK562" s="220"/>
      <c r="AL562" s="220"/>
      <c r="AM562" s="220"/>
      <c r="AN562" s="220"/>
      <c r="AO562" s="220"/>
      <c r="AP562" s="220"/>
      <c r="AQ562" s="224"/>
      <c r="AR562" s="224"/>
      <c r="AS562" s="224"/>
      <c r="AT562" s="224"/>
      <c r="AU562" s="224"/>
      <c r="AV562" s="224"/>
      <c r="AW562" s="224"/>
      <c r="AX562" s="224"/>
      <c r="AY562" s="224"/>
      <c r="AZ562" s="284"/>
      <c r="BA562" s="284"/>
      <c r="BB562" s="284"/>
      <c r="BC562" s="284"/>
      <c r="BD562" s="284"/>
      <c r="BE562" s="284"/>
      <c r="BF562" s="284"/>
      <c r="BG562" s="284"/>
      <c r="BH562" s="284"/>
      <c r="BI562" s="284"/>
      <c r="BJ562" s="284"/>
      <c r="BK562" s="284"/>
    </row>
    <row r="563" ht="14.25" customHeight="1">
      <c r="A563" s="219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5"/>
      <c r="X563" s="225"/>
      <c r="Y563" s="225"/>
      <c r="Z563" s="225"/>
      <c r="AA563" s="225"/>
      <c r="AB563" s="225"/>
      <c r="AC563" s="225"/>
      <c r="AD563" s="225"/>
      <c r="AE563" s="225"/>
      <c r="AF563" s="225"/>
      <c r="AG563" s="220"/>
      <c r="AH563" s="220"/>
      <c r="AI563" s="220"/>
      <c r="AJ563" s="220"/>
      <c r="AK563" s="220"/>
      <c r="AL563" s="220"/>
      <c r="AM563" s="220"/>
      <c r="AN563" s="220"/>
      <c r="AO563" s="220"/>
      <c r="AP563" s="220"/>
      <c r="AQ563" s="224"/>
      <c r="AR563" s="224"/>
      <c r="AS563" s="224"/>
      <c r="AT563" s="224"/>
      <c r="AU563" s="224"/>
      <c r="AV563" s="224"/>
      <c r="AW563" s="224"/>
      <c r="AX563" s="224"/>
      <c r="AY563" s="224"/>
      <c r="AZ563" s="284"/>
      <c r="BA563" s="284"/>
      <c r="BB563" s="284"/>
      <c r="BC563" s="284"/>
      <c r="BD563" s="284"/>
      <c r="BE563" s="284"/>
      <c r="BF563" s="284"/>
      <c r="BG563" s="284"/>
      <c r="BH563" s="284"/>
      <c r="BI563" s="284"/>
      <c r="BJ563" s="284"/>
      <c r="BK563" s="284"/>
    </row>
    <row r="564" ht="14.25" customHeight="1">
      <c r="A564" s="219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5"/>
      <c r="X564" s="225"/>
      <c r="Y564" s="225"/>
      <c r="Z564" s="225"/>
      <c r="AA564" s="225"/>
      <c r="AB564" s="225"/>
      <c r="AC564" s="225"/>
      <c r="AD564" s="225"/>
      <c r="AE564" s="225"/>
      <c r="AF564" s="225"/>
      <c r="AG564" s="220"/>
      <c r="AH564" s="220"/>
      <c r="AI564" s="220"/>
      <c r="AJ564" s="220"/>
      <c r="AK564" s="220"/>
      <c r="AL564" s="220"/>
      <c r="AM564" s="220"/>
      <c r="AN564" s="220"/>
      <c r="AO564" s="220"/>
      <c r="AP564" s="220"/>
      <c r="AQ564" s="224"/>
      <c r="AR564" s="224"/>
      <c r="AS564" s="224"/>
      <c r="AT564" s="224"/>
      <c r="AU564" s="224"/>
      <c r="AV564" s="224"/>
      <c r="AW564" s="224"/>
      <c r="AX564" s="224"/>
      <c r="AY564" s="224"/>
      <c r="AZ564" s="284"/>
      <c r="BA564" s="284"/>
      <c r="BB564" s="284"/>
      <c r="BC564" s="284"/>
      <c r="BD564" s="284"/>
      <c r="BE564" s="284"/>
      <c r="BF564" s="284"/>
      <c r="BG564" s="284"/>
      <c r="BH564" s="284"/>
      <c r="BI564" s="284"/>
      <c r="BJ564" s="284"/>
      <c r="BK564" s="284"/>
    </row>
    <row r="565" ht="14.25" customHeight="1">
      <c r="A565" s="219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5"/>
      <c r="X565" s="225"/>
      <c r="Y565" s="225"/>
      <c r="Z565" s="225"/>
      <c r="AA565" s="225"/>
      <c r="AB565" s="225"/>
      <c r="AC565" s="225"/>
      <c r="AD565" s="225"/>
      <c r="AE565" s="225"/>
      <c r="AF565" s="225"/>
      <c r="AG565" s="220"/>
      <c r="AH565" s="220"/>
      <c r="AI565" s="220"/>
      <c r="AJ565" s="220"/>
      <c r="AK565" s="220"/>
      <c r="AL565" s="220"/>
      <c r="AM565" s="220"/>
      <c r="AN565" s="220"/>
      <c r="AO565" s="220"/>
      <c r="AP565" s="220"/>
      <c r="AQ565" s="224"/>
      <c r="AR565" s="224"/>
      <c r="AS565" s="224"/>
      <c r="AT565" s="224"/>
      <c r="AU565" s="224"/>
      <c r="AV565" s="224"/>
      <c r="AW565" s="224"/>
      <c r="AX565" s="224"/>
      <c r="AY565" s="224"/>
      <c r="AZ565" s="284"/>
      <c r="BA565" s="284"/>
      <c r="BB565" s="284"/>
      <c r="BC565" s="284"/>
      <c r="BD565" s="284"/>
      <c r="BE565" s="284"/>
      <c r="BF565" s="284"/>
      <c r="BG565" s="284"/>
      <c r="BH565" s="284"/>
      <c r="BI565" s="284"/>
      <c r="BJ565" s="284"/>
      <c r="BK565" s="284"/>
    </row>
    <row r="566" ht="14.25" customHeight="1">
      <c r="A566" s="219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5"/>
      <c r="X566" s="225"/>
      <c r="Y566" s="225"/>
      <c r="Z566" s="225"/>
      <c r="AA566" s="225"/>
      <c r="AB566" s="225"/>
      <c r="AC566" s="225"/>
      <c r="AD566" s="225"/>
      <c r="AE566" s="225"/>
      <c r="AF566" s="225"/>
      <c r="AG566" s="220"/>
      <c r="AH566" s="220"/>
      <c r="AI566" s="220"/>
      <c r="AJ566" s="220"/>
      <c r="AK566" s="220"/>
      <c r="AL566" s="220"/>
      <c r="AM566" s="220"/>
      <c r="AN566" s="220"/>
      <c r="AO566" s="220"/>
      <c r="AP566" s="220"/>
      <c r="AQ566" s="224"/>
      <c r="AR566" s="224"/>
      <c r="AS566" s="224"/>
      <c r="AT566" s="224"/>
      <c r="AU566" s="224"/>
      <c r="AV566" s="224"/>
      <c r="AW566" s="224"/>
      <c r="AX566" s="224"/>
      <c r="AY566" s="224"/>
      <c r="AZ566" s="284"/>
      <c r="BA566" s="284"/>
      <c r="BB566" s="284"/>
      <c r="BC566" s="284"/>
      <c r="BD566" s="284"/>
      <c r="BE566" s="284"/>
      <c r="BF566" s="284"/>
      <c r="BG566" s="284"/>
      <c r="BH566" s="284"/>
      <c r="BI566" s="284"/>
      <c r="BJ566" s="284"/>
      <c r="BK566" s="284"/>
    </row>
    <row r="567" ht="14.25" customHeight="1">
      <c r="A567" s="219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5"/>
      <c r="X567" s="225"/>
      <c r="Y567" s="225"/>
      <c r="Z567" s="225"/>
      <c r="AA567" s="225"/>
      <c r="AB567" s="225"/>
      <c r="AC567" s="225"/>
      <c r="AD567" s="225"/>
      <c r="AE567" s="225"/>
      <c r="AF567" s="225"/>
      <c r="AG567" s="220"/>
      <c r="AH567" s="220"/>
      <c r="AI567" s="220"/>
      <c r="AJ567" s="220"/>
      <c r="AK567" s="220"/>
      <c r="AL567" s="220"/>
      <c r="AM567" s="220"/>
      <c r="AN567" s="220"/>
      <c r="AO567" s="220"/>
      <c r="AP567" s="220"/>
      <c r="AQ567" s="224"/>
      <c r="AR567" s="224"/>
      <c r="AS567" s="224"/>
      <c r="AT567" s="224"/>
      <c r="AU567" s="224"/>
      <c r="AV567" s="224"/>
      <c r="AW567" s="224"/>
      <c r="AX567" s="224"/>
      <c r="AY567" s="224"/>
      <c r="AZ567" s="284"/>
      <c r="BA567" s="284"/>
      <c r="BB567" s="284"/>
      <c r="BC567" s="284"/>
      <c r="BD567" s="284"/>
      <c r="BE567" s="284"/>
      <c r="BF567" s="284"/>
      <c r="BG567" s="284"/>
      <c r="BH567" s="284"/>
      <c r="BI567" s="284"/>
      <c r="BJ567" s="284"/>
      <c r="BK567" s="284"/>
    </row>
    <row r="568" ht="14.25" customHeight="1">
      <c r="A568" s="219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5"/>
      <c r="X568" s="225"/>
      <c r="Y568" s="225"/>
      <c r="Z568" s="225"/>
      <c r="AA568" s="225"/>
      <c r="AB568" s="225"/>
      <c r="AC568" s="225"/>
      <c r="AD568" s="225"/>
      <c r="AE568" s="225"/>
      <c r="AF568" s="225"/>
      <c r="AG568" s="220"/>
      <c r="AH568" s="220"/>
      <c r="AI568" s="220"/>
      <c r="AJ568" s="220"/>
      <c r="AK568" s="220"/>
      <c r="AL568" s="220"/>
      <c r="AM568" s="220"/>
      <c r="AN568" s="220"/>
      <c r="AO568" s="220"/>
      <c r="AP568" s="220"/>
      <c r="AQ568" s="224"/>
      <c r="AR568" s="224"/>
      <c r="AS568" s="224"/>
      <c r="AT568" s="224"/>
      <c r="AU568" s="224"/>
      <c r="AV568" s="224"/>
      <c r="AW568" s="224"/>
      <c r="AX568" s="224"/>
      <c r="AY568" s="224"/>
      <c r="AZ568" s="284"/>
      <c r="BA568" s="284"/>
      <c r="BB568" s="284"/>
      <c r="BC568" s="284"/>
      <c r="BD568" s="284"/>
      <c r="BE568" s="284"/>
      <c r="BF568" s="284"/>
      <c r="BG568" s="284"/>
      <c r="BH568" s="284"/>
      <c r="BI568" s="284"/>
      <c r="BJ568" s="284"/>
      <c r="BK568" s="284"/>
    </row>
    <row r="569" ht="14.25" customHeight="1">
      <c r="A569" s="219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5"/>
      <c r="X569" s="225"/>
      <c r="Y569" s="225"/>
      <c r="Z569" s="225"/>
      <c r="AA569" s="225"/>
      <c r="AB569" s="225"/>
      <c r="AC569" s="225"/>
      <c r="AD569" s="225"/>
      <c r="AE569" s="225"/>
      <c r="AF569" s="225"/>
      <c r="AG569" s="220"/>
      <c r="AH569" s="220"/>
      <c r="AI569" s="220"/>
      <c r="AJ569" s="220"/>
      <c r="AK569" s="220"/>
      <c r="AL569" s="220"/>
      <c r="AM569" s="220"/>
      <c r="AN569" s="220"/>
      <c r="AO569" s="220"/>
      <c r="AP569" s="220"/>
      <c r="AQ569" s="224"/>
      <c r="AR569" s="224"/>
      <c r="AS569" s="224"/>
      <c r="AT569" s="224"/>
      <c r="AU569" s="224"/>
      <c r="AV569" s="224"/>
      <c r="AW569" s="224"/>
      <c r="AX569" s="224"/>
      <c r="AY569" s="224"/>
      <c r="AZ569" s="284"/>
      <c r="BA569" s="284"/>
      <c r="BB569" s="284"/>
      <c r="BC569" s="284"/>
      <c r="BD569" s="284"/>
      <c r="BE569" s="284"/>
      <c r="BF569" s="284"/>
      <c r="BG569" s="284"/>
      <c r="BH569" s="284"/>
      <c r="BI569" s="284"/>
      <c r="BJ569" s="284"/>
      <c r="BK569" s="284"/>
    </row>
    <row r="570" ht="14.25" customHeight="1">
      <c r="A570" s="219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5"/>
      <c r="X570" s="225"/>
      <c r="Y570" s="225"/>
      <c r="Z570" s="225"/>
      <c r="AA570" s="225"/>
      <c r="AB570" s="225"/>
      <c r="AC570" s="225"/>
      <c r="AD570" s="225"/>
      <c r="AE570" s="225"/>
      <c r="AF570" s="225"/>
      <c r="AG570" s="220"/>
      <c r="AH570" s="220"/>
      <c r="AI570" s="220"/>
      <c r="AJ570" s="220"/>
      <c r="AK570" s="220"/>
      <c r="AL570" s="220"/>
      <c r="AM570" s="220"/>
      <c r="AN570" s="220"/>
      <c r="AO570" s="220"/>
      <c r="AP570" s="220"/>
      <c r="AQ570" s="224"/>
      <c r="AR570" s="224"/>
      <c r="AS570" s="224"/>
      <c r="AT570" s="224"/>
      <c r="AU570" s="224"/>
      <c r="AV570" s="224"/>
      <c r="AW570" s="224"/>
      <c r="AX570" s="224"/>
      <c r="AY570" s="224"/>
      <c r="AZ570" s="284"/>
      <c r="BA570" s="284"/>
      <c r="BB570" s="284"/>
      <c r="BC570" s="284"/>
      <c r="BD570" s="284"/>
      <c r="BE570" s="284"/>
      <c r="BF570" s="284"/>
      <c r="BG570" s="284"/>
      <c r="BH570" s="284"/>
      <c r="BI570" s="284"/>
      <c r="BJ570" s="284"/>
      <c r="BK570" s="284"/>
    </row>
    <row r="571" ht="14.25" customHeight="1">
      <c r="A571" s="219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5"/>
      <c r="X571" s="225"/>
      <c r="Y571" s="225"/>
      <c r="Z571" s="225"/>
      <c r="AA571" s="225"/>
      <c r="AB571" s="225"/>
      <c r="AC571" s="225"/>
      <c r="AD571" s="225"/>
      <c r="AE571" s="225"/>
      <c r="AF571" s="225"/>
      <c r="AG571" s="220"/>
      <c r="AH571" s="220"/>
      <c r="AI571" s="220"/>
      <c r="AJ571" s="220"/>
      <c r="AK571" s="220"/>
      <c r="AL571" s="220"/>
      <c r="AM571" s="220"/>
      <c r="AN571" s="220"/>
      <c r="AO571" s="220"/>
      <c r="AP571" s="220"/>
      <c r="AQ571" s="224"/>
      <c r="AR571" s="224"/>
      <c r="AS571" s="224"/>
      <c r="AT571" s="224"/>
      <c r="AU571" s="224"/>
      <c r="AV571" s="224"/>
      <c r="AW571" s="224"/>
      <c r="AX571" s="224"/>
      <c r="AY571" s="224"/>
      <c r="AZ571" s="284"/>
      <c r="BA571" s="284"/>
      <c r="BB571" s="284"/>
      <c r="BC571" s="284"/>
      <c r="BD571" s="284"/>
      <c r="BE571" s="284"/>
      <c r="BF571" s="284"/>
      <c r="BG571" s="284"/>
      <c r="BH571" s="284"/>
      <c r="BI571" s="284"/>
      <c r="BJ571" s="284"/>
      <c r="BK571" s="284"/>
    </row>
    <row r="572" ht="14.25" customHeight="1">
      <c r="A572" s="219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5"/>
      <c r="X572" s="225"/>
      <c r="Y572" s="225"/>
      <c r="Z572" s="225"/>
      <c r="AA572" s="225"/>
      <c r="AB572" s="225"/>
      <c r="AC572" s="225"/>
      <c r="AD572" s="225"/>
      <c r="AE572" s="225"/>
      <c r="AF572" s="225"/>
      <c r="AG572" s="220"/>
      <c r="AH572" s="220"/>
      <c r="AI572" s="220"/>
      <c r="AJ572" s="220"/>
      <c r="AK572" s="220"/>
      <c r="AL572" s="220"/>
      <c r="AM572" s="220"/>
      <c r="AN572" s="220"/>
      <c r="AO572" s="220"/>
      <c r="AP572" s="220"/>
      <c r="AQ572" s="224"/>
      <c r="AR572" s="224"/>
      <c r="AS572" s="224"/>
      <c r="AT572" s="224"/>
      <c r="AU572" s="224"/>
      <c r="AV572" s="224"/>
      <c r="AW572" s="224"/>
      <c r="AX572" s="224"/>
      <c r="AY572" s="224"/>
      <c r="AZ572" s="284"/>
      <c r="BA572" s="284"/>
      <c r="BB572" s="284"/>
      <c r="BC572" s="284"/>
      <c r="BD572" s="284"/>
      <c r="BE572" s="284"/>
      <c r="BF572" s="284"/>
      <c r="BG572" s="284"/>
      <c r="BH572" s="284"/>
      <c r="BI572" s="284"/>
      <c r="BJ572" s="284"/>
      <c r="BK572" s="284"/>
    </row>
    <row r="573" ht="14.25" customHeight="1">
      <c r="A573" s="219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5"/>
      <c r="X573" s="225"/>
      <c r="Y573" s="225"/>
      <c r="Z573" s="225"/>
      <c r="AA573" s="225"/>
      <c r="AB573" s="225"/>
      <c r="AC573" s="225"/>
      <c r="AD573" s="225"/>
      <c r="AE573" s="225"/>
      <c r="AF573" s="225"/>
      <c r="AG573" s="220"/>
      <c r="AH573" s="220"/>
      <c r="AI573" s="220"/>
      <c r="AJ573" s="220"/>
      <c r="AK573" s="220"/>
      <c r="AL573" s="220"/>
      <c r="AM573" s="220"/>
      <c r="AN573" s="220"/>
      <c r="AO573" s="220"/>
      <c r="AP573" s="220"/>
      <c r="AQ573" s="224"/>
      <c r="AR573" s="224"/>
      <c r="AS573" s="224"/>
      <c r="AT573" s="224"/>
      <c r="AU573" s="224"/>
      <c r="AV573" s="224"/>
      <c r="AW573" s="224"/>
      <c r="AX573" s="224"/>
      <c r="AY573" s="224"/>
      <c r="AZ573" s="284"/>
      <c r="BA573" s="284"/>
      <c r="BB573" s="284"/>
      <c r="BC573" s="284"/>
      <c r="BD573" s="284"/>
      <c r="BE573" s="284"/>
      <c r="BF573" s="284"/>
      <c r="BG573" s="284"/>
      <c r="BH573" s="284"/>
      <c r="BI573" s="284"/>
      <c r="BJ573" s="284"/>
      <c r="BK573" s="284"/>
    </row>
    <row r="574" ht="14.25" customHeight="1">
      <c r="A574" s="219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5"/>
      <c r="X574" s="225"/>
      <c r="Y574" s="225"/>
      <c r="Z574" s="225"/>
      <c r="AA574" s="225"/>
      <c r="AB574" s="225"/>
      <c r="AC574" s="225"/>
      <c r="AD574" s="225"/>
      <c r="AE574" s="225"/>
      <c r="AF574" s="225"/>
      <c r="AG574" s="220"/>
      <c r="AH574" s="220"/>
      <c r="AI574" s="220"/>
      <c r="AJ574" s="220"/>
      <c r="AK574" s="220"/>
      <c r="AL574" s="220"/>
      <c r="AM574" s="220"/>
      <c r="AN574" s="220"/>
      <c r="AO574" s="220"/>
      <c r="AP574" s="220"/>
      <c r="AQ574" s="224"/>
      <c r="AR574" s="224"/>
      <c r="AS574" s="224"/>
      <c r="AT574" s="224"/>
      <c r="AU574" s="224"/>
      <c r="AV574" s="224"/>
      <c r="AW574" s="224"/>
      <c r="AX574" s="224"/>
      <c r="AY574" s="224"/>
      <c r="AZ574" s="284"/>
      <c r="BA574" s="284"/>
      <c r="BB574" s="284"/>
      <c r="BC574" s="284"/>
      <c r="BD574" s="284"/>
      <c r="BE574" s="284"/>
      <c r="BF574" s="284"/>
      <c r="BG574" s="284"/>
      <c r="BH574" s="284"/>
      <c r="BI574" s="284"/>
      <c r="BJ574" s="284"/>
      <c r="BK574" s="284"/>
    </row>
    <row r="575" ht="14.25" customHeight="1">
      <c r="A575" s="219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5"/>
      <c r="X575" s="225"/>
      <c r="Y575" s="225"/>
      <c r="Z575" s="225"/>
      <c r="AA575" s="225"/>
      <c r="AB575" s="225"/>
      <c r="AC575" s="225"/>
      <c r="AD575" s="225"/>
      <c r="AE575" s="225"/>
      <c r="AF575" s="225"/>
      <c r="AG575" s="220"/>
      <c r="AH575" s="220"/>
      <c r="AI575" s="220"/>
      <c r="AJ575" s="220"/>
      <c r="AK575" s="220"/>
      <c r="AL575" s="220"/>
      <c r="AM575" s="220"/>
      <c r="AN575" s="220"/>
      <c r="AO575" s="220"/>
      <c r="AP575" s="220"/>
      <c r="AQ575" s="224"/>
      <c r="AR575" s="224"/>
      <c r="AS575" s="224"/>
      <c r="AT575" s="224"/>
      <c r="AU575" s="224"/>
      <c r="AV575" s="224"/>
      <c r="AW575" s="224"/>
      <c r="AX575" s="224"/>
      <c r="AY575" s="224"/>
      <c r="AZ575" s="284"/>
      <c r="BA575" s="284"/>
      <c r="BB575" s="284"/>
      <c r="BC575" s="284"/>
      <c r="BD575" s="284"/>
      <c r="BE575" s="284"/>
      <c r="BF575" s="284"/>
      <c r="BG575" s="284"/>
      <c r="BH575" s="284"/>
      <c r="BI575" s="284"/>
      <c r="BJ575" s="284"/>
      <c r="BK575" s="284"/>
    </row>
    <row r="576" ht="14.25" customHeight="1">
      <c r="A576" s="219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5"/>
      <c r="X576" s="225"/>
      <c r="Y576" s="225"/>
      <c r="Z576" s="225"/>
      <c r="AA576" s="225"/>
      <c r="AB576" s="225"/>
      <c r="AC576" s="225"/>
      <c r="AD576" s="225"/>
      <c r="AE576" s="225"/>
      <c r="AF576" s="225"/>
      <c r="AG576" s="220"/>
      <c r="AH576" s="220"/>
      <c r="AI576" s="220"/>
      <c r="AJ576" s="220"/>
      <c r="AK576" s="220"/>
      <c r="AL576" s="220"/>
      <c r="AM576" s="220"/>
      <c r="AN576" s="220"/>
      <c r="AO576" s="220"/>
      <c r="AP576" s="220"/>
      <c r="AQ576" s="224"/>
      <c r="AR576" s="224"/>
      <c r="AS576" s="224"/>
      <c r="AT576" s="224"/>
      <c r="AU576" s="224"/>
      <c r="AV576" s="224"/>
      <c r="AW576" s="224"/>
      <c r="AX576" s="224"/>
      <c r="AY576" s="224"/>
      <c r="AZ576" s="284"/>
      <c r="BA576" s="284"/>
      <c r="BB576" s="284"/>
      <c r="BC576" s="284"/>
      <c r="BD576" s="284"/>
      <c r="BE576" s="284"/>
      <c r="BF576" s="284"/>
      <c r="BG576" s="284"/>
      <c r="BH576" s="284"/>
      <c r="BI576" s="284"/>
      <c r="BJ576" s="284"/>
      <c r="BK576" s="284"/>
    </row>
    <row r="577" ht="14.25" customHeight="1">
      <c r="A577" s="219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5"/>
      <c r="X577" s="225"/>
      <c r="Y577" s="225"/>
      <c r="Z577" s="225"/>
      <c r="AA577" s="225"/>
      <c r="AB577" s="225"/>
      <c r="AC577" s="225"/>
      <c r="AD577" s="225"/>
      <c r="AE577" s="225"/>
      <c r="AF577" s="225"/>
      <c r="AG577" s="220"/>
      <c r="AH577" s="220"/>
      <c r="AI577" s="220"/>
      <c r="AJ577" s="220"/>
      <c r="AK577" s="220"/>
      <c r="AL577" s="220"/>
      <c r="AM577" s="220"/>
      <c r="AN577" s="220"/>
      <c r="AO577" s="220"/>
      <c r="AP577" s="220"/>
      <c r="AQ577" s="224"/>
      <c r="AR577" s="224"/>
      <c r="AS577" s="224"/>
      <c r="AT577" s="224"/>
      <c r="AU577" s="224"/>
      <c r="AV577" s="224"/>
      <c r="AW577" s="224"/>
      <c r="AX577" s="224"/>
      <c r="AY577" s="224"/>
      <c r="AZ577" s="284"/>
      <c r="BA577" s="284"/>
      <c r="BB577" s="284"/>
      <c r="BC577" s="284"/>
      <c r="BD577" s="284"/>
      <c r="BE577" s="284"/>
      <c r="BF577" s="284"/>
      <c r="BG577" s="284"/>
      <c r="BH577" s="284"/>
      <c r="BI577" s="284"/>
      <c r="BJ577" s="284"/>
      <c r="BK577" s="284"/>
    </row>
    <row r="578" ht="14.25" customHeight="1">
      <c r="A578" s="219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5"/>
      <c r="X578" s="225"/>
      <c r="Y578" s="225"/>
      <c r="Z578" s="225"/>
      <c r="AA578" s="225"/>
      <c r="AB578" s="225"/>
      <c r="AC578" s="225"/>
      <c r="AD578" s="225"/>
      <c r="AE578" s="225"/>
      <c r="AF578" s="225"/>
      <c r="AG578" s="220"/>
      <c r="AH578" s="220"/>
      <c r="AI578" s="220"/>
      <c r="AJ578" s="220"/>
      <c r="AK578" s="220"/>
      <c r="AL578" s="220"/>
      <c r="AM578" s="220"/>
      <c r="AN578" s="220"/>
      <c r="AO578" s="220"/>
      <c r="AP578" s="220"/>
      <c r="AQ578" s="224"/>
      <c r="AR578" s="224"/>
      <c r="AS578" s="224"/>
      <c r="AT578" s="224"/>
      <c r="AU578" s="224"/>
      <c r="AV578" s="224"/>
      <c r="AW578" s="224"/>
      <c r="AX578" s="224"/>
      <c r="AY578" s="224"/>
      <c r="AZ578" s="284"/>
      <c r="BA578" s="284"/>
      <c r="BB578" s="284"/>
      <c r="BC578" s="284"/>
      <c r="BD578" s="284"/>
      <c r="BE578" s="284"/>
      <c r="BF578" s="284"/>
      <c r="BG578" s="284"/>
      <c r="BH578" s="284"/>
      <c r="BI578" s="284"/>
      <c r="BJ578" s="284"/>
      <c r="BK578" s="284"/>
    </row>
    <row r="579" ht="14.25" customHeight="1">
      <c r="A579" s="219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5"/>
      <c r="X579" s="225"/>
      <c r="Y579" s="225"/>
      <c r="Z579" s="225"/>
      <c r="AA579" s="225"/>
      <c r="AB579" s="225"/>
      <c r="AC579" s="225"/>
      <c r="AD579" s="225"/>
      <c r="AE579" s="225"/>
      <c r="AF579" s="225"/>
      <c r="AG579" s="220"/>
      <c r="AH579" s="220"/>
      <c r="AI579" s="220"/>
      <c r="AJ579" s="220"/>
      <c r="AK579" s="220"/>
      <c r="AL579" s="220"/>
      <c r="AM579" s="220"/>
      <c r="AN579" s="220"/>
      <c r="AO579" s="220"/>
      <c r="AP579" s="220"/>
      <c r="AQ579" s="224"/>
      <c r="AR579" s="224"/>
      <c r="AS579" s="224"/>
      <c r="AT579" s="224"/>
      <c r="AU579" s="224"/>
      <c r="AV579" s="224"/>
      <c r="AW579" s="224"/>
      <c r="AX579" s="224"/>
      <c r="AY579" s="224"/>
      <c r="AZ579" s="284"/>
      <c r="BA579" s="284"/>
      <c r="BB579" s="284"/>
      <c r="BC579" s="284"/>
      <c r="BD579" s="284"/>
      <c r="BE579" s="284"/>
      <c r="BF579" s="284"/>
      <c r="BG579" s="284"/>
      <c r="BH579" s="284"/>
      <c r="BI579" s="284"/>
      <c r="BJ579" s="284"/>
      <c r="BK579" s="284"/>
    </row>
    <row r="580" ht="14.25" customHeight="1">
      <c r="A580" s="219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5"/>
      <c r="X580" s="225"/>
      <c r="Y580" s="225"/>
      <c r="Z580" s="225"/>
      <c r="AA580" s="225"/>
      <c r="AB580" s="225"/>
      <c r="AC580" s="225"/>
      <c r="AD580" s="225"/>
      <c r="AE580" s="225"/>
      <c r="AF580" s="225"/>
      <c r="AG580" s="220"/>
      <c r="AH580" s="220"/>
      <c r="AI580" s="220"/>
      <c r="AJ580" s="220"/>
      <c r="AK580" s="220"/>
      <c r="AL580" s="220"/>
      <c r="AM580" s="220"/>
      <c r="AN580" s="220"/>
      <c r="AO580" s="220"/>
      <c r="AP580" s="220"/>
      <c r="AQ580" s="224"/>
      <c r="AR580" s="224"/>
      <c r="AS580" s="224"/>
      <c r="AT580" s="224"/>
      <c r="AU580" s="224"/>
      <c r="AV580" s="224"/>
      <c r="AW580" s="224"/>
      <c r="AX580" s="224"/>
      <c r="AY580" s="224"/>
      <c r="AZ580" s="284"/>
      <c r="BA580" s="284"/>
      <c r="BB580" s="284"/>
      <c r="BC580" s="284"/>
      <c r="BD580" s="284"/>
      <c r="BE580" s="284"/>
      <c r="BF580" s="284"/>
      <c r="BG580" s="284"/>
      <c r="BH580" s="284"/>
      <c r="BI580" s="284"/>
      <c r="BJ580" s="284"/>
      <c r="BK580" s="284"/>
    </row>
    <row r="581" ht="14.25" customHeight="1">
      <c r="A581" s="219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5"/>
      <c r="X581" s="225"/>
      <c r="Y581" s="225"/>
      <c r="Z581" s="225"/>
      <c r="AA581" s="225"/>
      <c r="AB581" s="225"/>
      <c r="AC581" s="225"/>
      <c r="AD581" s="225"/>
      <c r="AE581" s="225"/>
      <c r="AF581" s="225"/>
      <c r="AG581" s="220"/>
      <c r="AH581" s="220"/>
      <c r="AI581" s="220"/>
      <c r="AJ581" s="220"/>
      <c r="AK581" s="220"/>
      <c r="AL581" s="220"/>
      <c r="AM581" s="220"/>
      <c r="AN581" s="220"/>
      <c r="AO581" s="220"/>
      <c r="AP581" s="220"/>
      <c r="AQ581" s="224"/>
      <c r="AR581" s="224"/>
      <c r="AS581" s="224"/>
      <c r="AT581" s="224"/>
      <c r="AU581" s="224"/>
      <c r="AV581" s="224"/>
      <c r="AW581" s="224"/>
      <c r="AX581" s="224"/>
      <c r="AY581" s="224"/>
      <c r="AZ581" s="284"/>
      <c r="BA581" s="284"/>
      <c r="BB581" s="284"/>
      <c r="BC581" s="284"/>
      <c r="BD581" s="284"/>
      <c r="BE581" s="284"/>
      <c r="BF581" s="284"/>
      <c r="BG581" s="284"/>
      <c r="BH581" s="284"/>
      <c r="BI581" s="284"/>
      <c r="BJ581" s="284"/>
      <c r="BK581" s="284"/>
    </row>
    <row r="582" ht="14.25" customHeight="1">
      <c r="A582" s="219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5"/>
      <c r="X582" s="225"/>
      <c r="Y582" s="225"/>
      <c r="Z582" s="225"/>
      <c r="AA582" s="225"/>
      <c r="AB582" s="225"/>
      <c r="AC582" s="225"/>
      <c r="AD582" s="225"/>
      <c r="AE582" s="225"/>
      <c r="AF582" s="225"/>
      <c r="AG582" s="220"/>
      <c r="AH582" s="220"/>
      <c r="AI582" s="220"/>
      <c r="AJ582" s="220"/>
      <c r="AK582" s="220"/>
      <c r="AL582" s="220"/>
      <c r="AM582" s="220"/>
      <c r="AN582" s="220"/>
      <c r="AO582" s="220"/>
      <c r="AP582" s="220"/>
      <c r="AQ582" s="224"/>
      <c r="AR582" s="224"/>
      <c r="AS582" s="224"/>
      <c r="AT582" s="224"/>
      <c r="AU582" s="224"/>
      <c r="AV582" s="224"/>
      <c r="AW582" s="224"/>
      <c r="AX582" s="224"/>
      <c r="AY582" s="224"/>
      <c r="AZ582" s="284"/>
      <c r="BA582" s="284"/>
      <c r="BB582" s="284"/>
      <c r="BC582" s="284"/>
      <c r="BD582" s="284"/>
      <c r="BE582" s="284"/>
      <c r="BF582" s="284"/>
      <c r="BG582" s="284"/>
      <c r="BH582" s="284"/>
      <c r="BI582" s="284"/>
      <c r="BJ582" s="284"/>
      <c r="BK582" s="284"/>
    </row>
    <row r="583" ht="14.25" customHeight="1">
      <c r="A583" s="219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5"/>
      <c r="X583" s="225"/>
      <c r="Y583" s="225"/>
      <c r="Z583" s="225"/>
      <c r="AA583" s="225"/>
      <c r="AB583" s="225"/>
      <c r="AC583" s="225"/>
      <c r="AD583" s="225"/>
      <c r="AE583" s="225"/>
      <c r="AF583" s="225"/>
      <c r="AG583" s="220"/>
      <c r="AH583" s="220"/>
      <c r="AI583" s="220"/>
      <c r="AJ583" s="220"/>
      <c r="AK583" s="220"/>
      <c r="AL583" s="220"/>
      <c r="AM583" s="220"/>
      <c r="AN583" s="220"/>
      <c r="AO583" s="220"/>
      <c r="AP583" s="220"/>
      <c r="AQ583" s="224"/>
      <c r="AR583" s="224"/>
      <c r="AS583" s="224"/>
      <c r="AT583" s="224"/>
      <c r="AU583" s="224"/>
      <c r="AV583" s="224"/>
      <c r="AW583" s="224"/>
      <c r="AX583" s="224"/>
      <c r="AY583" s="224"/>
      <c r="AZ583" s="284"/>
      <c r="BA583" s="284"/>
      <c r="BB583" s="284"/>
      <c r="BC583" s="284"/>
      <c r="BD583" s="284"/>
      <c r="BE583" s="284"/>
      <c r="BF583" s="284"/>
      <c r="BG583" s="284"/>
      <c r="BH583" s="284"/>
      <c r="BI583" s="284"/>
      <c r="BJ583" s="284"/>
      <c r="BK583" s="284"/>
    </row>
    <row r="584" ht="14.25" customHeight="1">
      <c r="A584" s="219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5"/>
      <c r="X584" s="225"/>
      <c r="Y584" s="225"/>
      <c r="Z584" s="225"/>
      <c r="AA584" s="225"/>
      <c r="AB584" s="225"/>
      <c r="AC584" s="225"/>
      <c r="AD584" s="225"/>
      <c r="AE584" s="225"/>
      <c r="AF584" s="225"/>
      <c r="AG584" s="220"/>
      <c r="AH584" s="220"/>
      <c r="AI584" s="220"/>
      <c r="AJ584" s="220"/>
      <c r="AK584" s="220"/>
      <c r="AL584" s="220"/>
      <c r="AM584" s="220"/>
      <c r="AN584" s="220"/>
      <c r="AO584" s="220"/>
      <c r="AP584" s="220"/>
      <c r="AQ584" s="224"/>
      <c r="AR584" s="224"/>
      <c r="AS584" s="224"/>
      <c r="AT584" s="224"/>
      <c r="AU584" s="224"/>
      <c r="AV584" s="224"/>
      <c r="AW584" s="224"/>
      <c r="AX584" s="224"/>
      <c r="AY584" s="224"/>
      <c r="AZ584" s="284"/>
      <c r="BA584" s="284"/>
      <c r="BB584" s="284"/>
      <c r="BC584" s="284"/>
      <c r="BD584" s="284"/>
      <c r="BE584" s="284"/>
      <c r="BF584" s="284"/>
      <c r="BG584" s="284"/>
      <c r="BH584" s="284"/>
      <c r="BI584" s="284"/>
      <c r="BJ584" s="284"/>
      <c r="BK584" s="284"/>
    </row>
    <row r="585" ht="14.25" customHeight="1">
      <c r="A585" s="219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5"/>
      <c r="X585" s="225"/>
      <c r="Y585" s="225"/>
      <c r="Z585" s="225"/>
      <c r="AA585" s="225"/>
      <c r="AB585" s="225"/>
      <c r="AC585" s="225"/>
      <c r="AD585" s="225"/>
      <c r="AE585" s="225"/>
      <c r="AF585" s="225"/>
      <c r="AG585" s="220"/>
      <c r="AH585" s="220"/>
      <c r="AI585" s="220"/>
      <c r="AJ585" s="220"/>
      <c r="AK585" s="220"/>
      <c r="AL585" s="220"/>
      <c r="AM585" s="220"/>
      <c r="AN585" s="220"/>
      <c r="AO585" s="220"/>
      <c r="AP585" s="220"/>
      <c r="AQ585" s="224"/>
      <c r="AR585" s="224"/>
      <c r="AS585" s="224"/>
      <c r="AT585" s="224"/>
      <c r="AU585" s="224"/>
      <c r="AV585" s="224"/>
      <c r="AW585" s="224"/>
      <c r="AX585" s="224"/>
      <c r="AY585" s="224"/>
      <c r="AZ585" s="284"/>
      <c r="BA585" s="284"/>
      <c r="BB585" s="284"/>
      <c r="BC585" s="284"/>
      <c r="BD585" s="284"/>
      <c r="BE585" s="284"/>
      <c r="BF585" s="284"/>
      <c r="BG585" s="284"/>
      <c r="BH585" s="284"/>
      <c r="BI585" s="284"/>
      <c r="BJ585" s="284"/>
      <c r="BK585" s="284"/>
    </row>
    <row r="586" ht="14.25" customHeight="1">
      <c r="A586" s="219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5"/>
      <c r="X586" s="225"/>
      <c r="Y586" s="225"/>
      <c r="Z586" s="225"/>
      <c r="AA586" s="225"/>
      <c r="AB586" s="225"/>
      <c r="AC586" s="225"/>
      <c r="AD586" s="225"/>
      <c r="AE586" s="225"/>
      <c r="AF586" s="225"/>
      <c r="AG586" s="220"/>
      <c r="AH586" s="220"/>
      <c r="AI586" s="220"/>
      <c r="AJ586" s="220"/>
      <c r="AK586" s="220"/>
      <c r="AL586" s="220"/>
      <c r="AM586" s="220"/>
      <c r="AN586" s="220"/>
      <c r="AO586" s="220"/>
      <c r="AP586" s="220"/>
      <c r="AQ586" s="224"/>
      <c r="AR586" s="224"/>
      <c r="AS586" s="224"/>
      <c r="AT586" s="224"/>
      <c r="AU586" s="224"/>
      <c r="AV586" s="224"/>
      <c r="AW586" s="224"/>
      <c r="AX586" s="224"/>
      <c r="AY586" s="224"/>
      <c r="AZ586" s="284"/>
      <c r="BA586" s="284"/>
      <c r="BB586" s="284"/>
      <c r="BC586" s="284"/>
      <c r="BD586" s="284"/>
      <c r="BE586" s="284"/>
      <c r="BF586" s="284"/>
      <c r="BG586" s="284"/>
      <c r="BH586" s="284"/>
      <c r="BI586" s="284"/>
      <c r="BJ586" s="284"/>
      <c r="BK586" s="284"/>
    </row>
    <row r="587" ht="14.25" customHeight="1">
      <c r="A587" s="219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5"/>
      <c r="X587" s="225"/>
      <c r="Y587" s="225"/>
      <c r="Z587" s="225"/>
      <c r="AA587" s="225"/>
      <c r="AB587" s="225"/>
      <c r="AC587" s="225"/>
      <c r="AD587" s="225"/>
      <c r="AE587" s="225"/>
      <c r="AF587" s="225"/>
      <c r="AG587" s="220"/>
      <c r="AH587" s="220"/>
      <c r="AI587" s="220"/>
      <c r="AJ587" s="220"/>
      <c r="AK587" s="220"/>
      <c r="AL587" s="220"/>
      <c r="AM587" s="220"/>
      <c r="AN587" s="220"/>
      <c r="AO587" s="220"/>
      <c r="AP587" s="220"/>
      <c r="AQ587" s="224"/>
      <c r="AR587" s="224"/>
      <c r="AS587" s="224"/>
      <c r="AT587" s="224"/>
      <c r="AU587" s="224"/>
      <c r="AV587" s="224"/>
      <c r="AW587" s="224"/>
      <c r="AX587" s="224"/>
      <c r="AY587" s="224"/>
      <c r="AZ587" s="284"/>
      <c r="BA587" s="284"/>
      <c r="BB587" s="284"/>
      <c r="BC587" s="284"/>
      <c r="BD587" s="284"/>
      <c r="BE587" s="284"/>
      <c r="BF587" s="284"/>
      <c r="BG587" s="284"/>
      <c r="BH587" s="284"/>
      <c r="BI587" s="284"/>
      <c r="BJ587" s="284"/>
      <c r="BK587" s="284"/>
    </row>
    <row r="588" ht="14.25" customHeight="1">
      <c r="A588" s="219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5"/>
      <c r="X588" s="225"/>
      <c r="Y588" s="225"/>
      <c r="Z588" s="225"/>
      <c r="AA588" s="225"/>
      <c r="AB588" s="225"/>
      <c r="AC588" s="225"/>
      <c r="AD588" s="225"/>
      <c r="AE588" s="225"/>
      <c r="AF588" s="225"/>
      <c r="AG588" s="220"/>
      <c r="AH588" s="220"/>
      <c r="AI588" s="220"/>
      <c r="AJ588" s="220"/>
      <c r="AK588" s="220"/>
      <c r="AL588" s="220"/>
      <c r="AM588" s="220"/>
      <c r="AN588" s="220"/>
      <c r="AO588" s="220"/>
      <c r="AP588" s="220"/>
      <c r="AQ588" s="224"/>
      <c r="AR588" s="224"/>
      <c r="AS588" s="224"/>
      <c r="AT588" s="224"/>
      <c r="AU588" s="224"/>
      <c r="AV588" s="224"/>
      <c r="AW588" s="224"/>
      <c r="AX588" s="224"/>
      <c r="AY588" s="224"/>
      <c r="AZ588" s="284"/>
      <c r="BA588" s="284"/>
      <c r="BB588" s="284"/>
      <c r="BC588" s="284"/>
      <c r="BD588" s="284"/>
      <c r="BE588" s="284"/>
      <c r="BF588" s="284"/>
      <c r="BG588" s="284"/>
      <c r="BH588" s="284"/>
      <c r="BI588" s="284"/>
      <c r="BJ588" s="284"/>
      <c r="BK588" s="284"/>
    </row>
    <row r="589" ht="14.25" customHeight="1">
      <c r="A589" s="219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5"/>
      <c r="X589" s="225"/>
      <c r="Y589" s="225"/>
      <c r="Z589" s="225"/>
      <c r="AA589" s="225"/>
      <c r="AB589" s="225"/>
      <c r="AC589" s="225"/>
      <c r="AD589" s="225"/>
      <c r="AE589" s="225"/>
      <c r="AF589" s="225"/>
      <c r="AG589" s="220"/>
      <c r="AH589" s="220"/>
      <c r="AI589" s="220"/>
      <c r="AJ589" s="220"/>
      <c r="AK589" s="220"/>
      <c r="AL589" s="220"/>
      <c r="AM589" s="220"/>
      <c r="AN589" s="220"/>
      <c r="AO589" s="220"/>
      <c r="AP589" s="220"/>
      <c r="AQ589" s="224"/>
      <c r="AR589" s="224"/>
      <c r="AS589" s="224"/>
      <c r="AT589" s="224"/>
      <c r="AU589" s="224"/>
      <c r="AV589" s="224"/>
      <c r="AW589" s="224"/>
      <c r="AX589" s="224"/>
      <c r="AY589" s="224"/>
      <c r="AZ589" s="284"/>
      <c r="BA589" s="284"/>
      <c r="BB589" s="284"/>
      <c r="BC589" s="284"/>
      <c r="BD589" s="284"/>
      <c r="BE589" s="284"/>
      <c r="BF589" s="284"/>
      <c r="BG589" s="284"/>
      <c r="BH589" s="284"/>
      <c r="BI589" s="284"/>
      <c r="BJ589" s="284"/>
      <c r="BK589" s="284"/>
    </row>
    <row r="590" ht="14.25" customHeight="1">
      <c r="A590" s="219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5"/>
      <c r="X590" s="225"/>
      <c r="Y590" s="225"/>
      <c r="Z590" s="225"/>
      <c r="AA590" s="225"/>
      <c r="AB590" s="225"/>
      <c r="AC590" s="225"/>
      <c r="AD590" s="225"/>
      <c r="AE590" s="225"/>
      <c r="AF590" s="225"/>
      <c r="AG590" s="220"/>
      <c r="AH590" s="220"/>
      <c r="AI590" s="220"/>
      <c r="AJ590" s="220"/>
      <c r="AK590" s="220"/>
      <c r="AL590" s="220"/>
      <c r="AM590" s="220"/>
      <c r="AN590" s="220"/>
      <c r="AO590" s="220"/>
      <c r="AP590" s="220"/>
      <c r="AQ590" s="224"/>
      <c r="AR590" s="224"/>
      <c r="AS590" s="224"/>
      <c r="AT590" s="224"/>
      <c r="AU590" s="224"/>
      <c r="AV590" s="224"/>
      <c r="AW590" s="224"/>
      <c r="AX590" s="224"/>
      <c r="AY590" s="224"/>
      <c r="AZ590" s="284"/>
      <c r="BA590" s="284"/>
      <c r="BB590" s="284"/>
      <c r="BC590" s="284"/>
      <c r="BD590" s="284"/>
      <c r="BE590" s="284"/>
      <c r="BF590" s="284"/>
      <c r="BG590" s="284"/>
      <c r="BH590" s="284"/>
      <c r="BI590" s="284"/>
      <c r="BJ590" s="284"/>
      <c r="BK590" s="284"/>
    </row>
    <row r="591" ht="14.25" customHeight="1">
      <c r="A591" s="219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5"/>
      <c r="X591" s="225"/>
      <c r="Y591" s="225"/>
      <c r="Z591" s="225"/>
      <c r="AA591" s="225"/>
      <c r="AB591" s="225"/>
      <c r="AC591" s="225"/>
      <c r="AD591" s="225"/>
      <c r="AE591" s="225"/>
      <c r="AF591" s="225"/>
      <c r="AG591" s="220"/>
      <c r="AH591" s="220"/>
      <c r="AI591" s="220"/>
      <c r="AJ591" s="220"/>
      <c r="AK591" s="220"/>
      <c r="AL591" s="220"/>
      <c r="AM591" s="220"/>
      <c r="AN591" s="220"/>
      <c r="AO591" s="220"/>
      <c r="AP591" s="220"/>
      <c r="AQ591" s="224"/>
      <c r="AR591" s="224"/>
      <c r="AS591" s="224"/>
      <c r="AT591" s="224"/>
      <c r="AU591" s="224"/>
      <c r="AV591" s="224"/>
      <c r="AW591" s="224"/>
      <c r="AX591" s="224"/>
      <c r="AY591" s="224"/>
      <c r="AZ591" s="284"/>
      <c r="BA591" s="284"/>
      <c r="BB591" s="284"/>
      <c r="BC591" s="284"/>
      <c r="BD591" s="284"/>
      <c r="BE591" s="284"/>
      <c r="BF591" s="284"/>
      <c r="BG591" s="284"/>
      <c r="BH591" s="284"/>
      <c r="BI591" s="284"/>
      <c r="BJ591" s="284"/>
      <c r="BK591" s="284"/>
    </row>
    <row r="592" ht="14.25" customHeight="1">
      <c r="A592" s="219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5"/>
      <c r="X592" s="225"/>
      <c r="Y592" s="225"/>
      <c r="Z592" s="225"/>
      <c r="AA592" s="225"/>
      <c r="AB592" s="225"/>
      <c r="AC592" s="225"/>
      <c r="AD592" s="225"/>
      <c r="AE592" s="225"/>
      <c r="AF592" s="225"/>
      <c r="AG592" s="220"/>
      <c r="AH592" s="220"/>
      <c r="AI592" s="220"/>
      <c r="AJ592" s="220"/>
      <c r="AK592" s="220"/>
      <c r="AL592" s="220"/>
      <c r="AM592" s="220"/>
      <c r="AN592" s="220"/>
      <c r="AO592" s="220"/>
      <c r="AP592" s="220"/>
      <c r="AQ592" s="224"/>
      <c r="AR592" s="224"/>
      <c r="AS592" s="224"/>
      <c r="AT592" s="224"/>
      <c r="AU592" s="224"/>
      <c r="AV592" s="224"/>
      <c r="AW592" s="224"/>
      <c r="AX592" s="224"/>
      <c r="AY592" s="224"/>
      <c r="AZ592" s="284"/>
      <c r="BA592" s="284"/>
      <c r="BB592" s="284"/>
      <c r="BC592" s="284"/>
      <c r="BD592" s="284"/>
      <c r="BE592" s="284"/>
      <c r="BF592" s="284"/>
      <c r="BG592" s="284"/>
      <c r="BH592" s="284"/>
      <c r="BI592" s="284"/>
      <c r="BJ592" s="284"/>
      <c r="BK592" s="284"/>
    </row>
    <row r="593" ht="14.25" customHeight="1">
      <c r="A593" s="219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5"/>
      <c r="X593" s="225"/>
      <c r="Y593" s="225"/>
      <c r="Z593" s="225"/>
      <c r="AA593" s="225"/>
      <c r="AB593" s="225"/>
      <c r="AC593" s="225"/>
      <c r="AD593" s="225"/>
      <c r="AE593" s="225"/>
      <c r="AF593" s="225"/>
      <c r="AG593" s="220"/>
      <c r="AH593" s="220"/>
      <c r="AI593" s="220"/>
      <c r="AJ593" s="220"/>
      <c r="AK593" s="220"/>
      <c r="AL593" s="220"/>
      <c r="AM593" s="220"/>
      <c r="AN593" s="220"/>
      <c r="AO593" s="220"/>
      <c r="AP593" s="220"/>
      <c r="AQ593" s="224"/>
      <c r="AR593" s="224"/>
      <c r="AS593" s="224"/>
      <c r="AT593" s="224"/>
      <c r="AU593" s="224"/>
      <c r="AV593" s="224"/>
      <c r="AW593" s="224"/>
      <c r="AX593" s="224"/>
      <c r="AY593" s="224"/>
      <c r="AZ593" s="284"/>
      <c r="BA593" s="284"/>
      <c r="BB593" s="284"/>
      <c r="BC593" s="284"/>
      <c r="BD593" s="284"/>
      <c r="BE593" s="284"/>
      <c r="BF593" s="284"/>
      <c r="BG593" s="284"/>
      <c r="BH593" s="284"/>
      <c r="BI593" s="284"/>
      <c r="BJ593" s="284"/>
      <c r="BK593" s="284"/>
    </row>
    <row r="594" ht="14.25" customHeight="1">
      <c r="A594" s="219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5"/>
      <c r="X594" s="225"/>
      <c r="Y594" s="225"/>
      <c r="Z594" s="225"/>
      <c r="AA594" s="225"/>
      <c r="AB594" s="225"/>
      <c r="AC594" s="225"/>
      <c r="AD594" s="225"/>
      <c r="AE594" s="225"/>
      <c r="AF594" s="225"/>
      <c r="AG594" s="220"/>
      <c r="AH594" s="220"/>
      <c r="AI594" s="220"/>
      <c r="AJ594" s="220"/>
      <c r="AK594" s="220"/>
      <c r="AL594" s="220"/>
      <c r="AM594" s="220"/>
      <c r="AN594" s="220"/>
      <c r="AO594" s="220"/>
      <c r="AP594" s="220"/>
      <c r="AQ594" s="224"/>
      <c r="AR594" s="224"/>
      <c r="AS594" s="224"/>
      <c r="AT594" s="224"/>
      <c r="AU594" s="224"/>
      <c r="AV594" s="224"/>
      <c r="AW594" s="224"/>
      <c r="AX594" s="224"/>
      <c r="AY594" s="224"/>
      <c r="AZ594" s="284"/>
      <c r="BA594" s="284"/>
      <c r="BB594" s="284"/>
      <c r="BC594" s="284"/>
      <c r="BD594" s="284"/>
      <c r="BE594" s="284"/>
      <c r="BF594" s="284"/>
      <c r="BG594" s="284"/>
      <c r="BH594" s="284"/>
      <c r="BI594" s="284"/>
      <c r="BJ594" s="284"/>
      <c r="BK594" s="284"/>
    </row>
    <row r="595" ht="14.25" customHeight="1">
      <c r="A595" s="219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5"/>
      <c r="X595" s="225"/>
      <c r="Y595" s="225"/>
      <c r="Z595" s="225"/>
      <c r="AA595" s="225"/>
      <c r="AB595" s="225"/>
      <c r="AC595" s="225"/>
      <c r="AD595" s="225"/>
      <c r="AE595" s="225"/>
      <c r="AF595" s="225"/>
      <c r="AG595" s="220"/>
      <c r="AH595" s="220"/>
      <c r="AI595" s="220"/>
      <c r="AJ595" s="220"/>
      <c r="AK595" s="220"/>
      <c r="AL595" s="220"/>
      <c r="AM595" s="220"/>
      <c r="AN595" s="220"/>
      <c r="AO595" s="220"/>
      <c r="AP595" s="220"/>
      <c r="AQ595" s="224"/>
      <c r="AR595" s="224"/>
      <c r="AS595" s="224"/>
      <c r="AT595" s="224"/>
      <c r="AU595" s="224"/>
      <c r="AV595" s="224"/>
      <c r="AW595" s="224"/>
      <c r="AX595" s="224"/>
      <c r="AY595" s="224"/>
      <c r="AZ595" s="284"/>
      <c r="BA595" s="284"/>
      <c r="BB595" s="284"/>
      <c r="BC595" s="284"/>
      <c r="BD595" s="284"/>
      <c r="BE595" s="284"/>
      <c r="BF595" s="284"/>
      <c r="BG595" s="284"/>
      <c r="BH595" s="284"/>
      <c r="BI595" s="284"/>
      <c r="BJ595" s="284"/>
      <c r="BK595" s="284"/>
    </row>
    <row r="596" ht="14.25" customHeight="1">
      <c r="A596" s="219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5"/>
      <c r="X596" s="225"/>
      <c r="Y596" s="225"/>
      <c r="Z596" s="225"/>
      <c r="AA596" s="225"/>
      <c r="AB596" s="225"/>
      <c r="AC596" s="225"/>
      <c r="AD596" s="225"/>
      <c r="AE596" s="225"/>
      <c r="AF596" s="225"/>
      <c r="AG596" s="220"/>
      <c r="AH596" s="220"/>
      <c r="AI596" s="220"/>
      <c r="AJ596" s="220"/>
      <c r="AK596" s="220"/>
      <c r="AL596" s="220"/>
      <c r="AM596" s="220"/>
      <c r="AN596" s="220"/>
      <c r="AO596" s="220"/>
      <c r="AP596" s="220"/>
      <c r="AQ596" s="224"/>
      <c r="AR596" s="224"/>
      <c r="AS596" s="224"/>
      <c r="AT596" s="224"/>
      <c r="AU596" s="224"/>
      <c r="AV596" s="224"/>
      <c r="AW596" s="224"/>
      <c r="AX596" s="224"/>
      <c r="AY596" s="224"/>
      <c r="AZ596" s="284"/>
      <c r="BA596" s="284"/>
      <c r="BB596" s="284"/>
      <c r="BC596" s="284"/>
      <c r="BD596" s="284"/>
      <c r="BE596" s="284"/>
      <c r="BF596" s="284"/>
      <c r="BG596" s="284"/>
      <c r="BH596" s="284"/>
      <c r="BI596" s="284"/>
      <c r="BJ596" s="284"/>
      <c r="BK596" s="284"/>
    </row>
    <row r="597" ht="14.25" customHeight="1">
      <c r="A597" s="219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5"/>
      <c r="X597" s="225"/>
      <c r="Y597" s="225"/>
      <c r="Z597" s="225"/>
      <c r="AA597" s="225"/>
      <c r="AB597" s="225"/>
      <c r="AC597" s="225"/>
      <c r="AD597" s="225"/>
      <c r="AE597" s="225"/>
      <c r="AF597" s="225"/>
      <c r="AG597" s="220"/>
      <c r="AH597" s="220"/>
      <c r="AI597" s="220"/>
      <c r="AJ597" s="220"/>
      <c r="AK597" s="220"/>
      <c r="AL597" s="220"/>
      <c r="AM597" s="220"/>
      <c r="AN597" s="220"/>
      <c r="AO597" s="220"/>
      <c r="AP597" s="220"/>
      <c r="AQ597" s="224"/>
      <c r="AR597" s="224"/>
      <c r="AS597" s="224"/>
      <c r="AT597" s="224"/>
      <c r="AU597" s="224"/>
      <c r="AV597" s="224"/>
      <c r="AW597" s="224"/>
      <c r="AX597" s="224"/>
      <c r="AY597" s="224"/>
      <c r="AZ597" s="284"/>
      <c r="BA597" s="284"/>
      <c r="BB597" s="284"/>
      <c r="BC597" s="284"/>
      <c r="BD597" s="284"/>
      <c r="BE597" s="284"/>
      <c r="BF597" s="284"/>
      <c r="BG597" s="284"/>
      <c r="BH597" s="284"/>
      <c r="BI597" s="284"/>
      <c r="BJ597" s="284"/>
      <c r="BK597" s="284"/>
    </row>
    <row r="598" ht="14.25" customHeight="1">
      <c r="A598" s="219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5"/>
      <c r="X598" s="225"/>
      <c r="Y598" s="225"/>
      <c r="Z598" s="225"/>
      <c r="AA598" s="225"/>
      <c r="AB598" s="225"/>
      <c r="AC598" s="225"/>
      <c r="AD598" s="225"/>
      <c r="AE598" s="225"/>
      <c r="AF598" s="225"/>
      <c r="AG598" s="220"/>
      <c r="AH598" s="220"/>
      <c r="AI598" s="220"/>
      <c r="AJ598" s="220"/>
      <c r="AK598" s="220"/>
      <c r="AL598" s="220"/>
      <c r="AM598" s="220"/>
      <c r="AN598" s="220"/>
      <c r="AO598" s="220"/>
      <c r="AP598" s="220"/>
      <c r="AQ598" s="224"/>
      <c r="AR598" s="224"/>
      <c r="AS598" s="224"/>
      <c r="AT598" s="224"/>
      <c r="AU598" s="224"/>
      <c r="AV598" s="224"/>
      <c r="AW598" s="224"/>
      <c r="AX598" s="224"/>
      <c r="AY598" s="224"/>
      <c r="AZ598" s="284"/>
      <c r="BA598" s="284"/>
      <c r="BB598" s="284"/>
      <c r="BC598" s="284"/>
      <c r="BD598" s="284"/>
      <c r="BE598" s="284"/>
      <c r="BF598" s="284"/>
      <c r="BG598" s="284"/>
      <c r="BH598" s="284"/>
      <c r="BI598" s="284"/>
      <c r="BJ598" s="284"/>
      <c r="BK598" s="284"/>
    </row>
    <row r="599" ht="14.25" customHeight="1">
      <c r="A599" s="219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5"/>
      <c r="X599" s="225"/>
      <c r="Y599" s="225"/>
      <c r="Z599" s="225"/>
      <c r="AA599" s="225"/>
      <c r="AB599" s="225"/>
      <c r="AC599" s="225"/>
      <c r="AD599" s="225"/>
      <c r="AE599" s="225"/>
      <c r="AF599" s="225"/>
      <c r="AG599" s="220"/>
      <c r="AH599" s="220"/>
      <c r="AI599" s="220"/>
      <c r="AJ599" s="220"/>
      <c r="AK599" s="220"/>
      <c r="AL599" s="220"/>
      <c r="AM599" s="220"/>
      <c r="AN599" s="220"/>
      <c r="AO599" s="220"/>
      <c r="AP599" s="220"/>
      <c r="AQ599" s="224"/>
      <c r="AR599" s="224"/>
      <c r="AS599" s="224"/>
      <c r="AT599" s="224"/>
      <c r="AU599" s="224"/>
      <c r="AV599" s="224"/>
      <c r="AW599" s="224"/>
      <c r="AX599" s="224"/>
      <c r="AY599" s="224"/>
      <c r="AZ599" s="284"/>
      <c r="BA599" s="284"/>
      <c r="BB599" s="284"/>
      <c r="BC599" s="284"/>
      <c r="BD599" s="284"/>
      <c r="BE599" s="284"/>
      <c r="BF599" s="284"/>
      <c r="BG599" s="284"/>
      <c r="BH599" s="284"/>
      <c r="BI599" s="284"/>
      <c r="BJ599" s="284"/>
      <c r="BK599" s="284"/>
    </row>
    <row r="600" ht="14.25" customHeight="1">
      <c r="A600" s="219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5"/>
      <c r="X600" s="225"/>
      <c r="Y600" s="225"/>
      <c r="Z600" s="225"/>
      <c r="AA600" s="225"/>
      <c r="AB600" s="225"/>
      <c r="AC600" s="225"/>
      <c r="AD600" s="225"/>
      <c r="AE600" s="225"/>
      <c r="AF600" s="225"/>
      <c r="AG600" s="220"/>
      <c r="AH600" s="220"/>
      <c r="AI600" s="220"/>
      <c r="AJ600" s="220"/>
      <c r="AK600" s="220"/>
      <c r="AL600" s="220"/>
      <c r="AM600" s="220"/>
      <c r="AN600" s="220"/>
      <c r="AO600" s="220"/>
      <c r="AP600" s="220"/>
      <c r="AQ600" s="224"/>
      <c r="AR600" s="224"/>
      <c r="AS600" s="224"/>
      <c r="AT600" s="224"/>
      <c r="AU600" s="224"/>
      <c r="AV600" s="224"/>
      <c r="AW600" s="224"/>
      <c r="AX600" s="224"/>
      <c r="AY600" s="224"/>
      <c r="AZ600" s="284"/>
      <c r="BA600" s="284"/>
      <c r="BB600" s="284"/>
      <c r="BC600" s="284"/>
      <c r="BD600" s="284"/>
      <c r="BE600" s="284"/>
      <c r="BF600" s="284"/>
      <c r="BG600" s="284"/>
      <c r="BH600" s="284"/>
      <c r="BI600" s="284"/>
      <c r="BJ600" s="284"/>
      <c r="BK600" s="284"/>
    </row>
    <row r="601" ht="14.25" customHeight="1">
      <c r="A601" s="219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5"/>
      <c r="X601" s="225"/>
      <c r="Y601" s="225"/>
      <c r="Z601" s="225"/>
      <c r="AA601" s="225"/>
      <c r="AB601" s="225"/>
      <c r="AC601" s="225"/>
      <c r="AD601" s="225"/>
      <c r="AE601" s="225"/>
      <c r="AF601" s="225"/>
      <c r="AG601" s="220"/>
      <c r="AH601" s="220"/>
      <c r="AI601" s="220"/>
      <c r="AJ601" s="220"/>
      <c r="AK601" s="220"/>
      <c r="AL601" s="220"/>
      <c r="AM601" s="220"/>
      <c r="AN601" s="220"/>
      <c r="AO601" s="220"/>
      <c r="AP601" s="220"/>
      <c r="AQ601" s="224"/>
      <c r="AR601" s="224"/>
      <c r="AS601" s="224"/>
      <c r="AT601" s="224"/>
      <c r="AU601" s="224"/>
      <c r="AV601" s="224"/>
      <c r="AW601" s="224"/>
      <c r="AX601" s="224"/>
      <c r="AY601" s="224"/>
      <c r="AZ601" s="284"/>
      <c r="BA601" s="284"/>
      <c r="BB601" s="284"/>
      <c r="BC601" s="284"/>
      <c r="BD601" s="284"/>
      <c r="BE601" s="284"/>
      <c r="BF601" s="284"/>
      <c r="BG601" s="284"/>
      <c r="BH601" s="284"/>
      <c r="BI601" s="284"/>
      <c r="BJ601" s="284"/>
      <c r="BK601" s="284"/>
    </row>
    <row r="602" ht="14.25" customHeight="1">
      <c r="A602" s="219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5"/>
      <c r="X602" s="225"/>
      <c r="Y602" s="225"/>
      <c r="Z602" s="225"/>
      <c r="AA602" s="225"/>
      <c r="AB602" s="225"/>
      <c r="AC602" s="225"/>
      <c r="AD602" s="225"/>
      <c r="AE602" s="225"/>
      <c r="AF602" s="225"/>
      <c r="AG602" s="220"/>
      <c r="AH602" s="220"/>
      <c r="AI602" s="220"/>
      <c r="AJ602" s="220"/>
      <c r="AK602" s="220"/>
      <c r="AL602" s="220"/>
      <c r="AM602" s="220"/>
      <c r="AN602" s="220"/>
      <c r="AO602" s="220"/>
      <c r="AP602" s="220"/>
      <c r="AQ602" s="224"/>
      <c r="AR602" s="224"/>
      <c r="AS602" s="224"/>
      <c r="AT602" s="224"/>
      <c r="AU602" s="224"/>
      <c r="AV602" s="224"/>
      <c r="AW602" s="224"/>
      <c r="AX602" s="224"/>
      <c r="AY602" s="224"/>
      <c r="AZ602" s="284"/>
      <c r="BA602" s="284"/>
      <c r="BB602" s="284"/>
      <c r="BC602" s="284"/>
      <c r="BD602" s="284"/>
      <c r="BE602" s="284"/>
      <c r="BF602" s="284"/>
      <c r="BG602" s="284"/>
      <c r="BH602" s="284"/>
      <c r="BI602" s="284"/>
      <c r="BJ602" s="284"/>
      <c r="BK602" s="284"/>
    </row>
    <row r="603" ht="14.25" customHeight="1">
      <c r="A603" s="219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5"/>
      <c r="X603" s="225"/>
      <c r="Y603" s="225"/>
      <c r="Z603" s="225"/>
      <c r="AA603" s="225"/>
      <c r="AB603" s="225"/>
      <c r="AC603" s="225"/>
      <c r="AD603" s="225"/>
      <c r="AE603" s="225"/>
      <c r="AF603" s="225"/>
      <c r="AG603" s="220"/>
      <c r="AH603" s="220"/>
      <c r="AI603" s="220"/>
      <c r="AJ603" s="220"/>
      <c r="AK603" s="220"/>
      <c r="AL603" s="220"/>
      <c r="AM603" s="220"/>
      <c r="AN603" s="220"/>
      <c r="AO603" s="220"/>
      <c r="AP603" s="220"/>
      <c r="AQ603" s="224"/>
      <c r="AR603" s="224"/>
      <c r="AS603" s="224"/>
      <c r="AT603" s="224"/>
      <c r="AU603" s="224"/>
      <c r="AV603" s="224"/>
      <c r="AW603" s="224"/>
      <c r="AX603" s="224"/>
      <c r="AY603" s="224"/>
      <c r="AZ603" s="284"/>
      <c r="BA603" s="284"/>
      <c r="BB603" s="284"/>
      <c r="BC603" s="284"/>
      <c r="BD603" s="284"/>
      <c r="BE603" s="284"/>
      <c r="BF603" s="284"/>
      <c r="BG603" s="284"/>
      <c r="BH603" s="284"/>
      <c r="BI603" s="284"/>
      <c r="BJ603" s="284"/>
      <c r="BK603" s="284"/>
    </row>
    <row r="604" ht="14.25" customHeight="1">
      <c r="A604" s="219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5"/>
      <c r="X604" s="225"/>
      <c r="Y604" s="225"/>
      <c r="Z604" s="225"/>
      <c r="AA604" s="225"/>
      <c r="AB604" s="225"/>
      <c r="AC604" s="225"/>
      <c r="AD604" s="225"/>
      <c r="AE604" s="225"/>
      <c r="AF604" s="225"/>
      <c r="AG604" s="220"/>
      <c r="AH604" s="220"/>
      <c r="AI604" s="220"/>
      <c r="AJ604" s="220"/>
      <c r="AK604" s="220"/>
      <c r="AL604" s="220"/>
      <c r="AM604" s="220"/>
      <c r="AN604" s="220"/>
      <c r="AO604" s="220"/>
      <c r="AP604" s="220"/>
      <c r="AQ604" s="224"/>
      <c r="AR604" s="224"/>
      <c r="AS604" s="224"/>
      <c r="AT604" s="224"/>
      <c r="AU604" s="224"/>
      <c r="AV604" s="224"/>
      <c r="AW604" s="224"/>
      <c r="AX604" s="224"/>
      <c r="AY604" s="224"/>
      <c r="AZ604" s="284"/>
      <c r="BA604" s="284"/>
      <c r="BB604" s="284"/>
      <c r="BC604" s="284"/>
      <c r="BD604" s="284"/>
      <c r="BE604" s="284"/>
      <c r="BF604" s="284"/>
      <c r="BG604" s="284"/>
      <c r="BH604" s="284"/>
      <c r="BI604" s="284"/>
      <c r="BJ604" s="284"/>
      <c r="BK604" s="284"/>
    </row>
    <row r="605" ht="14.25" customHeight="1">
      <c r="A605" s="219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5"/>
      <c r="X605" s="225"/>
      <c r="Y605" s="225"/>
      <c r="Z605" s="225"/>
      <c r="AA605" s="225"/>
      <c r="AB605" s="225"/>
      <c r="AC605" s="225"/>
      <c r="AD605" s="225"/>
      <c r="AE605" s="225"/>
      <c r="AF605" s="225"/>
      <c r="AG605" s="220"/>
      <c r="AH605" s="220"/>
      <c r="AI605" s="220"/>
      <c r="AJ605" s="220"/>
      <c r="AK605" s="220"/>
      <c r="AL605" s="220"/>
      <c r="AM605" s="220"/>
      <c r="AN605" s="220"/>
      <c r="AO605" s="220"/>
      <c r="AP605" s="220"/>
      <c r="AQ605" s="224"/>
      <c r="AR605" s="224"/>
      <c r="AS605" s="224"/>
      <c r="AT605" s="224"/>
      <c r="AU605" s="224"/>
      <c r="AV605" s="224"/>
      <c r="AW605" s="224"/>
      <c r="AX605" s="224"/>
      <c r="AY605" s="224"/>
      <c r="AZ605" s="284"/>
      <c r="BA605" s="284"/>
      <c r="BB605" s="284"/>
      <c r="BC605" s="284"/>
      <c r="BD605" s="284"/>
      <c r="BE605" s="284"/>
      <c r="BF605" s="284"/>
      <c r="BG605" s="284"/>
      <c r="BH605" s="284"/>
      <c r="BI605" s="284"/>
      <c r="BJ605" s="284"/>
      <c r="BK605" s="284"/>
    </row>
    <row r="606" ht="14.25" customHeight="1">
      <c r="A606" s="219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5"/>
      <c r="X606" s="225"/>
      <c r="Y606" s="225"/>
      <c r="Z606" s="225"/>
      <c r="AA606" s="225"/>
      <c r="AB606" s="225"/>
      <c r="AC606" s="225"/>
      <c r="AD606" s="225"/>
      <c r="AE606" s="225"/>
      <c r="AF606" s="225"/>
      <c r="AG606" s="220"/>
      <c r="AH606" s="220"/>
      <c r="AI606" s="220"/>
      <c r="AJ606" s="220"/>
      <c r="AK606" s="220"/>
      <c r="AL606" s="220"/>
      <c r="AM606" s="220"/>
      <c r="AN606" s="220"/>
      <c r="AO606" s="220"/>
      <c r="AP606" s="220"/>
      <c r="AQ606" s="224"/>
      <c r="AR606" s="224"/>
      <c r="AS606" s="224"/>
      <c r="AT606" s="224"/>
      <c r="AU606" s="224"/>
      <c r="AV606" s="224"/>
      <c r="AW606" s="224"/>
      <c r="AX606" s="224"/>
      <c r="AY606" s="224"/>
      <c r="AZ606" s="284"/>
      <c r="BA606" s="284"/>
      <c r="BB606" s="284"/>
      <c r="BC606" s="284"/>
      <c r="BD606" s="284"/>
      <c r="BE606" s="284"/>
      <c r="BF606" s="284"/>
      <c r="BG606" s="284"/>
      <c r="BH606" s="284"/>
      <c r="BI606" s="284"/>
      <c r="BJ606" s="284"/>
      <c r="BK606" s="284"/>
    </row>
    <row r="607" ht="14.25" customHeight="1">
      <c r="A607" s="219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5"/>
      <c r="X607" s="225"/>
      <c r="Y607" s="225"/>
      <c r="Z607" s="225"/>
      <c r="AA607" s="225"/>
      <c r="AB607" s="225"/>
      <c r="AC607" s="225"/>
      <c r="AD607" s="225"/>
      <c r="AE607" s="225"/>
      <c r="AF607" s="225"/>
      <c r="AG607" s="220"/>
      <c r="AH607" s="220"/>
      <c r="AI607" s="220"/>
      <c r="AJ607" s="220"/>
      <c r="AK607" s="220"/>
      <c r="AL607" s="220"/>
      <c r="AM607" s="220"/>
      <c r="AN607" s="220"/>
      <c r="AO607" s="220"/>
      <c r="AP607" s="220"/>
      <c r="AQ607" s="224"/>
      <c r="AR607" s="224"/>
      <c r="AS607" s="224"/>
      <c r="AT607" s="224"/>
      <c r="AU607" s="224"/>
      <c r="AV607" s="224"/>
      <c r="AW607" s="224"/>
      <c r="AX607" s="224"/>
      <c r="AY607" s="224"/>
      <c r="AZ607" s="284"/>
      <c r="BA607" s="284"/>
      <c r="BB607" s="284"/>
      <c r="BC607" s="284"/>
      <c r="BD607" s="284"/>
      <c r="BE607" s="284"/>
      <c r="BF607" s="284"/>
      <c r="BG607" s="284"/>
      <c r="BH607" s="284"/>
      <c r="BI607" s="284"/>
      <c r="BJ607" s="284"/>
      <c r="BK607" s="284"/>
    </row>
    <row r="608" ht="14.25" customHeight="1">
      <c r="A608" s="219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5"/>
      <c r="X608" s="225"/>
      <c r="Y608" s="225"/>
      <c r="Z608" s="225"/>
      <c r="AA608" s="225"/>
      <c r="AB608" s="225"/>
      <c r="AC608" s="225"/>
      <c r="AD608" s="225"/>
      <c r="AE608" s="225"/>
      <c r="AF608" s="225"/>
      <c r="AG608" s="220"/>
      <c r="AH608" s="220"/>
      <c r="AI608" s="220"/>
      <c r="AJ608" s="220"/>
      <c r="AK608" s="220"/>
      <c r="AL608" s="220"/>
      <c r="AM608" s="220"/>
      <c r="AN608" s="220"/>
      <c r="AO608" s="220"/>
      <c r="AP608" s="220"/>
      <c r="AQ608" s="224"/>
      <c r="AR608" s="224"/>
      <c r="AS608" s="224"/>
      <c r="AT608" s="224"/>
      <c r="AU608" s="224"/>
      <c r="AV608" s="224"/>
      <c r="AW608" s="224"/>
      <c r="AX608" s="224"/>
      <c r="AY608" s="224"/>
      <c r="AZ608" s="284"/>
      <c r="BA608" s="284"/>
      <c r="BB608" s="284"/>
      <c r="BC608" s="284"/>
      <c r="BD608" s="284"/>
      <c r="BE608" s="284"/>
      <c r="BF608" s="284"/>
      <c r="BG608" s="284"/>
      <c r="BH608" s="284"/>
      <c r="BI608" s="284"/>
      <c r="BJ608" s="284"/>
      <c r="BK608" s="284"/>
    </row>
    <row r="609" ht="14.25" customHeight="1">
      <c r="A609" s="219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5"/>
      <c r="X609" s="225"/>
      <c r="Y609" s="225"/>
      <c r="Z609" s="225"/>
      <c r="AA609" s="225"/>
      <c r="AB609" s="225"/>
      <c r="AC609" s="225"/>
      <c r="AD609" s="225"/>
      <c r="AE609" s="225"/>
      <c r="AF609" s="225"/>
      <c r="AG609" s="220"/>
      <c r="AH609" s="220"/>
      <c r="AI609" s="220"/>
      <c r="AJ609" s="220"/>
      <c r="AK609" s="220"/>
      <c r="AL609" s="220"/>
      <c r="AM609" s="220"/>
      <c r="AN609" s="220"/>
      <c r="AO609" s="220"/>
      <c r="AP609" s="220"/>
      <c r="AQ609" s="224"/>
      <c r="AR609" s="224"/>
      <c r="AS609" s="224"/>
      <c r="AT609" s="224"/>
      <c r="AU609" s="224"/>
      <c r="AV609" s="224"/>
      <c r="AW609" s="224"/>
      <c r="AX609" s="224"/>
      <c r="AY609" s="224"/>
      <c r="AZ609" s="284"/>
      <c r="BA609" s="284"/>
      <c r="BB609" s="284"/>
      <c r="BC609" s="284"/>
      <c r="BD609" s="284"/>
      <c r="BE609" s="284"/>
      <c r="BF609" s="284"/>
      <c r="BG609" s="284"/>
      <c r="BH609" s="284"/>
      <c r="BI609" s="284"/>
      <c r="BJ609" s="284"/>
      <c r="BK609" s="284"/>
    </row>
    <row r="610" ht="14.25" customHeight="1">
      <c r="A610" s="219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5"/>
      <c r="X610" s="225"/>
      <c r="Y610" s="225"/>
      <c r="Z610" s="225"/>
      <c r="AA610" s="225"/>
      <c r="AB610" s="225"/>
      <c r="AC610" s="225"/>
      <c r="AD610" s="225"/>
      <c r="AE610" s="225"/>
      <c r="AF610" s="225"/>
      <c r="AG610" s="220"/>
      <c r="AH610" s="220"/>
      <c r="AI610" s="220"/>
      <c r="AJ610" s="220"/>
      <c r="AK610" s="220"/>
      <c r="AL610" s="220"/>
      <c r="AM610" s="220"/>
      <c r="AN610" s="220"/>
      <c r="AO610" s="220"/>
      <c r="AP610" s="220"/>
      <c r="AQ610" s="224"/>
      <c r="AR610" s="224"/>
      <c r="AS610" s="224"/>
      <c r="AT610" s="224"/>
      <c r="AU610" s="224"/>
      <c r="AV610" s="224"/>
      <c r="AW610" s="224"/>
      <c r="AX610" s="224"/>
      <c r="AY610" s="224"/>
      <c r="AZ610" s="284"/>
      <c r="BA610" s="284"/>
      <c r="BB610" s="284"/>
      <c r="BC610" s="284"/>
      <c r="BD610" s="284"/>
      <c r="BE610" s="284"/>
      <c r="BF610" s="284"/>
      <c r="BG610" s="284"/>
      <c r="BH610" s="284"/>
      <c r="BI610" s="284"/>
      <c r="BJ610" s="284"/>
      <c r="BK610" s="284"/>
    </row>
    <row r="611" ht="14.25" customHeight="1">
      <c r="A611" s="219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5"/>
      <c r="X611" s="225"/>
      <c r="Y611" s="225"/>
      <c r="Z611" s="225"/>
      <c r="AA611" s="225"/>
      <c r="AB611" s="225"/>
      <c r="AC611" s="225"/>
      <c r="AD611" s="225"/>
      <c r="AE611" s="225"/>
      <c r="AF611" s="225"/>
      <c r="AG611" s="220"/>
      <c r="AH611" s="220"/>
      <c r="AI611" s="220"/>
      <c r="AJ611" s="220"/>
      <c r="AK611" s="220"/>
      <c r="AL611" s="220"/>
      <c r="AM611" s="220"/>
      <c r="AN611" s="220"/>
      <c r="AO611" s="220"/>
      <c r="AP611" s="220"/>
      <c r="AQ611" s="224"/>
      <c r="AR611" s="224"/>
      <c r="AS611" s="224"/>
      <c r="AT611" s="224"/>
      <c r="AU611" s="224"/>
      <c r="AV611" s="224"/>
      <c r="AW611" s="224"/>
      <c r="AX611" s="224"/>
      <c r="AY611" s="224"/>
      <c r="AZ611" s="284"/>
      <c r="BA611" s="284"/>
      <c r="BB611" s="284"/>
      <c r="BC611" s="284"/>
      <c r="BD611" s="284"/>
      <c r="BE611" s="284"/>
      <c r="BF611" s="284"/>
      <c r="BG611" s="284"/>
      <c r="BH611" s="284"/>
      <c r="BI611" s="284"/>
      <c r="BJ611" s="284"/>
      <c r="BK611" s="284"/>
    </row>
    <row r="612" ht="14.25" customHeight="1">
      <c r="A612" s="219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5"/>
      <c r="X612" s="225"/>
      <c r="Y612" s="225"/>
      <c r="Z612" s="225"/>
      <c r="AA612" s="225"/>
      <c r="AB612" s="225"/>
      <c r="AC612" s="225"/>
      <c r="AD612" s="225"/>
      <c r="AE612" s="225"/>
      <c r="AF612" s="225"/>
      <c r="AG612" s="220"/>
      <c r="AH612" s="220"/>
      <c r="AI612" s="220"/>
      <c r="AJ612" s="220"/>
      <c r="AK612" s="220"/>
      <c r="AL612" s="220"/>
      <c r="AM612" s="220"/>
      <c r="AN612" s="220"/>
      <c r="AO612" s="220"/>
      <c r="AP612" s="220"/>
      <c r="AQ612" s="224"/>
      <c r="AR612" s="224"/>
      <c r="AS612" s="224"/>
      <c r="AT612" s="224"/>
      <c r="AU612" s="224"/>
      <c r="AV612" s="224"/>
      <c r="AW612" s="224"/>
      <c r="AX612" s="224"/>
      <c r="AY612" s="224"/>
      <c r="AZ612" s="284"/>
      <c r="BA612" s="284"/>
      <c r="BB612" s="284"/>
      <c r="BC612" s="284"/>
      <c r="BD612" s="284"/>
      <c r="BE612" s="284"/>
      <c r="BF612" s="284"/>
      <c r="BG612" s="284"/>
      <c r="BH612" s="284"/>
      <c r="BI612" s="284"/>
      <c r="BJ612" s="284"/>
      <c r="BK612" s="284"/>
    </row>
    <row r="613" ht="14.25" customHeight="1">
      <c r="A613" s="219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5"/>
      <c r="X613" s="225"/>
      <c r="Y613" s="225"/>
      <c r="Z613" s="225"/>
      <c r="AA613" s="225"/>
      <c r="AB613" s="225"/>
      <c r="AC613" s="225"/>
      <c r="AD613" s="225"/>
      <c r="AE613" s="225"/>
      <c r="AF613" s="225"/>
      <c r="AG613" s="220"/>
      <c r="AH613" s="220"/>
      <c r="AI613" s="220"/>
      <c r="AJ613" s="220"/>
      <c r="AK613" s="220"/>
      <c r="AL613" s="220"/>
      <c r="AM613" s="220"/>
      <c r="AN613" s="220"/>
      <c r="AO613" s="220"/>
      <c r="AP613" s="220"/>
      <c r="AQ613" s="224"/>
      <c r="AR613" s="224"/>
      <c r="AS613" s="224"/>
      <c r="AT613" s="224"/>
      <c r="AU613" s="224"/>
      <c r="AV613" s="224"/>
      <c r="AW613" s="224"/>
      <c r="AX613" s="224"/>
      <c r="AY613" s="224"/>
      <c r="AZ613" s="284"/>
      <c r="BA613" s="284"/>
      <c r="BB613" s="284"/>
      <c r="BC613" s="284"/>
      <c r="BD613" s="284"/>
      <c r="BE613" s="284"/>
      <c r="BF613" s="284"/>
      <c r="BG613" s="284"/>
      <c r="BH613" s="284"/>
      <c r="BI613" s="284"/>
      <c r="BJ613" s="284"/>
      <c r="BK613" s="284"/>
    </row>
    <row r="614" ht="14.25" customHeight="1">
      <c r="A614" s="219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5"/>
      <c r="X614" s="225"/>
      <c r="Y614" s="225"/>
      <c r="Z614" s="225"/>
      <c r="AA614" s="225"/>
      <c r="AB614" s="225"/>
      <c r="AC614" s="225"/>
      <c r="AD614" s="225"/>
      <c r="AE614" s="225"/>
      <c r="AF614" s="225"/>
      <c r="AG614" s="220"/>
      <c r="AH614" s="220"/>
      <c r="AI614" s="220"/>
      <c r="AJ614" s="220"/>
      <c r="AK614" s="220"/>
      <c r="AL614" s="220"/>
      <c r="AM614" s="220"/>
      <c r="AN614" s="220"/>
      <c r="AO614" s="220"/>
      <c r="AP614" s="220"/>
      <c r="AQ614" s="224"/>
      <c r="AR614" s="224"/>
      <c r="AS614" s="224"/>
      <c r="AT614" s="224"/>
      <c r="AU614" s="224"/>
      <c r="AV614" s="224"/>
      <c r="AW614" s="224"/>
      <c r="AX614" s="224"/>
      <c r="AY614" s="224"/>
      <c r="AZ614" s="284"/>
      <c r="BA614" s="284"/>
      <c r="BB614" s="284"/>
      <c r="BC614" s="284"/>
      <c r="BD614" s="284"/>
      <c r="BE614" s="284"/>
      <c r="BF614" s="284"/>
      <c r="BG614" s="284"/>
      <c r="BH614" s="284"/>
      <c r="BI614" s="284"/>
      <c r="BJ614" s="284"/>
      <c r="BK614" s="284"/>
    </row>
    <row r="615" ht="14.25" customHeight="1">
      <c r="A615" s="219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5"/>
      <c r="X615" s="225"/>
      <c r="Y615" s="225"/>
      <c r="Z615" s="225"/>
      <c r="AA615" s="225"/>
      <c r="AB615" s="225"/>
      <c r="AC615" s="225"/>
      <c r="AD615" s="225"/>
      <c r="AE615" s="225"/>
      <c r="AF615" s="225"/>
      <c r="AG615" s="220"/>
      <c r="AH615" s="220"/>
      <c r="AI615" s="220"/>
      <c r="AJ615" s="220"/>
      <c r="AK615" s="220"/>
      <c r="AL615" s="220"/>
      <c r="AM615" s="220"/>
      <c r="AN615" s="220"/>
      <c r="AO615" s="220"/>
      <c r="AP615" s="220"/>
      <c r="AQ615" s="224"/>
      <c r="AR615" s="224"/>
      <c r="AS615" s="224"/>
      <c r="AT615" s="224"/>
      <c r="AU615" s="224"/>
      <c r="AV615" s="224"/>
      <c r="AW615" s="224"/>
      <c r="AX615" s="224"/>
      <c r="AY615" s="224"/>
      <c r="AZ615" s="284"/>
      <c r="BA615" s="284"/>
      <c r="BB615" s="284"/>
      <c r="BC615" s="284"/>
      <c r="BD615" s="284"/>
      <c r="BE615" s="284"/>
      <c r="BF615" s="284"/>
      <c r="BG615" s="284"/>
      <c r="BH615" s="284"/>
      <c r="BI615" s="284"/>
      <c r="BJ615" s="284"/>
      <c r="BK615" s="284"/>
    </row>
    <row r="616" ht="14.25" customHeight="1">
      <c r="A616" s="219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5"/>
      <c r="X616" s="225"/>
      <c r="Y616" s="225"/>
      <c r="Z616" s="225"/>
      <c r="AA616" s="225"/>
      <c r="AB616" s="225"/>
      <c r="AC616" s="225"/>
      <c r="AD616" s="225"/>
      <c r="AE616" s="225"/>
      <c r="AF616" s="225"/>
      <c r="AG616" s="220"/>
      <c r="AH616" s="220"/>
      <c r="AI616" s="220"/>
      <c r="AJ616" s="220"/>
      <c r="AK616" s="220"/>
      <c r="AL616" s="220"/>
      <c r="AM616" s="220"/>
      <c r="AN616" s="220"/>
      <c r="AO616" s="220"/>
      <c r="AP616" s="220"/>
      <c r="AQ616" s="224"/>
      <c r="AR616" s="224"/>
      <c r="AS616" s="224"/>
      <c r="AT616" s="224"/>
      <c r="AU616" s="224"/>
      <c r="AV616" s="224"/>
      <c r="AW616" s="224"/>
      <c r="AX616" s="224"/>
      <c r="AY616" s="224"/>
      <c r="AZ616" s="284"/>
      <c r="BA616" s="284"/>
      <c r="BB616" s="284"/>
      <c r="BC616" s="284"/>
      <c r="BD616" s="284"/>
      <c r="BE616" s="284"/>
      <c r="BF616" s="284"/>
      <c r="BG616" s="284"/>
      <c r="BH616" s="284"/>
      <c r="BI616" s="284"/>
      <c r="BJ616" s="284"/>
      <c r="BK616" s="284"/>
    </row>
    <row r="617" ht="14.25" customHeight="1">
      <c r="A617" s="219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5"/>
      <c r="X617" s="225"/>
      <c r="Y617" s="225"/>
      <c r="Z617" s="225"/>
      <c r="AA617" s="225"/>
      <c r="AB617" s="225"/>
      <c r="AC617" s="225"/>
      <c r="AD617" s="225"/>
      <c r="AE617" s="225"/>
      <c r="AF617" s="225"/>
      <c r="AG617" s="220"/>
      <c r="AH617" s="220"/>
      <c r="AI617" s="220"/>
      <c r="AJ617" s="220"/>
      <c r="AK617" s="220"/>
      <c r="AL617" s="220"/>
      <c r="AM617" s="220"/>
      <c r="AN617" s="220"/>
      <c r="AO617" s="220"/>
      <c r="AP617" s="220"/>
      <c r="AQ617" s="224"/>
      <c r="AR617" s="224"/>
      <c r="AS617" s="224"/>
      <c r="AT617" s="224"/>
      <c r="AU617" s="224"/>
      <c r="AV617" s="224"/>
      <c r="AW617" s="224"/>
      <c r="AX617" s="224"/>
      <c r="AY617" s="224"/>
      <c r="AZ617" s="284"/>
      <c r="BA617" s="284"/>
      <c r="BB617" s="284"/>
      <c r="BC617" s="284"/>
      <c r="BD617" s="284"/>
      <c r="BE617" s="284"/>
      <c r="BF617" s="284"/>
      <c r="BG617" s="284"/>
      <c r="BH617" s="284"/>
      <c r="BI617" s="284"/>
      <c r="BJ617" s="284"/>
      <c r="BK617" s="284"/>
    </row>
    <row r="618" ht="14.25" customHeight="1">
      <c r="A618" s="219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5"/>
      <c r="X618" s="225"/>
      <c r="Y618" s="225"/>
      <c r="Z618" s="225"/>
      <c r="AA618" s="225"/>
      <c r="AB618" s="225"/>
      <c r="AC618" s="225"/>
      <c r="AD618" s="225"/>
      <c r="AE618" s="225"/>
      <c r="AF618" s="225"/>
      <c r="AG618" s="220"/>
      <c r="AH618" s="220"/>
      <c r="AI618" s="220"/>
      <c r="AJ618" s="220"/>
      <c r="AK618" s="220"/>
      <c r="AL618" s="220"/>
      <c r="AM618" s="220"/>
      <c r="AN618" s="220"/>
      <c r="AO618" s="220"/>
      <c r="AP618" s="220"/>
      <c r="AQ618" s="224"/>
      <c r="AR618" s="224"/>
      <c r="AS618" s="224"/>
      <c r="AT618" s="224"/>
      <c r="AU618" s="224"/>
      <c r="AV618" s="224"/>
      <c r="AW618" s="224"/>
      <c r="AX618" s="224"/>
      <c r="AY618" s="224"/>
      <c r="AZ618" s="284"/>
      <c r="BA618" s="284"/>
      <c r="BB618" s="284"/>
      <c r="BC618" s="284"/>
      <c r="BD618" s="284"/>
      <c r="BE618" s="284"/>
      <c r="BF618" s="284"/>
      <c r="BG618" s="284"/>
      <c r="BH618" s="284"/>
      <c r="BI618" s="284"/>
      <c r="BJ618" s="284"/>
      <c r="BK618" s="284"/>
    </row>
    <row r="619" ht="14.25" customHeight="1">
      <c r="A619" s="219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5"/>
      <c r="X619" s="225"/>
      <c r="Y619" s="225"/>
      <c r="Z619" s="225"/>
      <c r="AA619" s="225"/>
      <c r="AB619" s="225"/>
      <c r="AC619" s="225"/>
      <c r="AD619" s="225"/>
      <c r="AE619" s="225"/>
      <c r="AF619" s="225"/>
      <c r="AG619" s="220"/>
      <c r="AH619" s="220"/>
      <c r="AI619" s="220"/>
      <c r="AJ619" s="220"/>
      <c r="AK619" s="220"/>
      <c r="AL619" s="220"/>
      <c r="AM619" s="220"/>
      <c r="AN619" s="220"/>
      <c r="AO619" s="220"/>
      <c r="AP619" s="220"/>
      <c r="AQ619" s="224"/>
      <c r="AR619" s="224"/>
      <c r="AS619" s="224"/>
      <c r="AT619" s="224"/>
      <c r="AU619" s="224"/>
      <c r="AV619" s="224"/>
      <c r="AW619" s="224"/>
      <c r="AX619" s="224"/>
      <c r="AY619" s="224"/>
      <c r="AZ619" s="284"/>
      <c r="BA619" s="284"/>
      <c r="BB619" s="284"/>
      <c r="BC619" s="284"/>
      <c r="BD619" s="284"/>
      <c r="BE619" s="284"/>
      <c r="BF619" s="284"/>
      <c r="BG619" s="284"/>
      <c r="BH619" s="284"/>
      <c r="BI619" s="284"/>
      <c r="BJ619" s="284"/>
      <c r="BK619" s="284"/>
    </row>
    <row r="620" ht="14.25" customHeight="1">
      <c r="A620" s="219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5"/>
      <c r="X620" s="225"/>
      <c r="Y620" s="225"/>
      <c r="Z620" s="225"/>
      <c r="AA620" s="225"/>
      <c r="AB620" s="225"/>
      <c r="AC620" s="225"/>
      <c r="AD620" s="225"/>
      <c r="AE620" s="225"/>
      <c r="AF620" s="225"/>
      <c r="AG620" s="220"/>
      <c r="AH620" s="220"/>
      <c r="AI620" s="220"/>
      <c r="AJ620" s="220"/>
      <c r="AK620" s="220"/>
      <c r="AL620" s="220"/>
      <c r="AM620" s="220"/>
      <c r="AN620" s="220"/>
      <c r="AO620" s="220"/>
      <c r="AP620" s="220"/>
      <c r="AQ620" s="224"/>
      <c r="AR620" s="224"/>
      <c r="AS620" s="224"/>
      <c r="AT620" s="224"/>
      <c r="AU620" s="224"/>
      <c r="AV620" s="224"/>
      <c r="AW620" s="224"/>
      <c r="AX620" s="224"/>
      <c r="AY620" s="224"/>
      <c r="AZ620" s="284"/>
      <c r="BA620" s="284"/>
      <c r="BB620" s="284"/>
      <c r="BC620" s="284"/>
      <c r="BD620" s="284"/>
      <c r="BE620" s="284"/>
      <c r="BF620" s="284"/>
      <c r="BG620" s="284"/>
      <c r="BH620" s="284"/>
      <c r="BI620" s="284"/>
      <c r="BJ620" s="284"/>
      <c r="BK620" s="284"/>
    </row>
    <row r="621" ht="14.25" customHeight="1">
      <c r="A621" s="219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5"/>
      <c r="X621" s="225"/>
      <c r="Y621" s="225"/>
      <c r="Z621" s="225"/>
      <c r="AA621" s="225"/>
      <c r="AB621" s="225"/>
      <c r="AC621" s="225"/>
      <c r="AD621" s="225"/>
      <c r="AE621" s="225"/>
      <c r="AF621" s="225"/>
      <c r="AG621" s="220"/>
      <c r="AH621" s="220"/>
      <c r="AI621" s="220"/>
      <c r="AJ621" s="220"/>
      <c r="AK621" s="220"/>
      <c r="AL621" s="220"/>
      <c r="AM621" s="220"/>
      <c r="AN621" s="220"/>
      <c r="AO621" s="220"/>
      <c r="AP621" s="220"/>
      <c r="AQ621" s="224"/>
      <c r="AR621" s="224"/>
      <c r="AS621" s="224"/>
      <c r="AT621" s="224"/>
      <c r="AU621" s="224"/>
      <c r="AV621" s="224"/>
      <c r="AW621" s="224"/>
      <c r="AX621" s="224"/>
      <c r="AY621" s="224"/>
      <c r="AZ621" s="284"/>
      <c r="BA621" s="284"/>
      <c r="BB621" s="284"/>
      <c r="BC621" s="284"/>
      <c r="BD621" s="284"/>
      <c r="BE621" s="284"/>
      <c r="BF621" s="284"/>
      <c r="BG621" s="284"/>
      <c r="BH621" s="284"/>
      <c r="BI621" s="284"/>
      <c r="BJ621" s="284"/>
      <c r="BK621" s="284"/>
    </row>
    <row r="622" ht="14.25" customHeight="1">
      <c r="A622" s="219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5"/>
      <c r="X622" s="225"/>
      <c r="Y622" s="225"/>
      <c r="Z622" s="225"/>
      <c r="AA622" s="225"/>
      <c r="AB622" s="225"/>
      <c r="AC622" s="225"/>
      <c r="AD622" s="225"/>
      <c r="AE622" s="225"/>
      <c r="AF622" s="225"/>
      <c r="AG622" s="220"/>
      <c r="AH622" s="220"/>
      <c r="AI622" s="220"/>
      <c r="AJ622" s="220"/>
      <c r="AK622" s="220"/>
      <c r="AL622" s="220"/>
      <c r="AM622" s="220"/>
      <c r="AN622" s="220"/>
      <c r="AO622" s="220"/>
      <c r="AP622" s="220"/>
      <c r="AQ622" s="224"/>
      <c r="AR622" s="224"/>
      <c r="AS622" s="224"/>
      <c r="AT622" s="224"/>
      <c r="AU622" s="224"/>
      <c r="AV622" s="224"/>
      <c r="AW622" s="224"/>
      <c r="AX622" s="224"/>
      <c r="AY622" s="224"/>
      <c r="AZ622" s="284"/>
      <c r="BA622" s="284"/>
      <c r="BB622" s="284"/>
      <c r="BC622" s="284"/>
      <c r="BD622" s="284"/>
      <c r="BE622" s="284"/>
      <c r="BF622" s="284"/>
      <c r="BG622" s="284"/>
      <c r="BH622" s="284"/>
      <c r="BI622" s="284"/>
      <c r="BJ622" s="284"/>
      <c r="BK622" s="284"/>
    </row>
    <row r="623" ht="14.25" customHeight="1">
      <c r="A623" s="219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5"/>
      <c r="X623" s="225"/>
      <c r="Y623" s="225"/>
      <c r="Z623" s="225"/>
      <c r="AA623" s="225"/>
      <c r="AB623" s="225"/>
      <c r="AC623" s="225"/>
      <c r="AD623" s="225"/>
      <c r="AE623" s="225"/>
      <c r="AF623" s="225"/>
      <c r="AG623" s="220"/>
      <c r="AH623" s="220"/>
      <c r="AI623" s="220"/>
      <c r="AJ623" s="220"/>
      <c r="AK623" s="220"/>
      <c r="AL623" s="220"/>
      <c r="AM623" s="220"/>
      <c r="AN623" s="220"/>
      <c r="AO623" s="220"/>
      <c r="AP623" s="220"/>
      <c r="AQ623" s="224"/>
      <c r="AR623" s="224"/>
      <c r="AS623" s="224"/>
      <c r="AT623" s="224"/>
      <c r="AU623" s="224"/>
      <c r="AV623" s="224"/>
      <c r="AW623" s="224"/>
      <c r="AX623" s="224"/>
      <c r="AY623" s="224"/>
      <c r="AZ623" s="284"/>
      <c r="BA623" s="284"/>
      <c r="BB623" s="284"/>
      <c r="BC623" s="284"/>
      <c r="BD623" s="284"/>
      <c r="BE623" s="284"/>
      <c r="BF623" s="284"/>
      <c r="BG623" s="284"/>
      <c r="BH623" s="284"/>
      <c r="BI623" s="284"/>
      <c r="BJ623" s="284"/>
      <c r="BK623" s="284"/>
    </row>
    <row r="624" ht="14.25" customHeight="1">
      <c r="A624" s="219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5"/>
      <c r="X624" s="225"/>
      <c r="Y624" s="225"/>
      <c r="Z624" s="225"/>
      <c r="AA624" s="225"/>
      <c r="AB624" s="225"/>
      <c r="AC624" s="225"/>
      <c r="AD624" s="225"/>
      <c r="AE624" s="225"/>
      <c r="AF624" s="225"/>
      <c r="AG624" s="220"/>
      <c r="AH624" s="220"/>
      <c r="AI624" s="220"/>
      <c r="AJ624" s="220"/>
      <c r="AK624" s="220"/>
      <c r="AL624" s="220"/>
      <c r="AM624" s="220"/>
      <c r="AN624" s="220"/>
      <c r="AO624" s="220"/>
      <c r="AP624" s="220"/>
      <c r="AQ624" s="224"/>
      <c r="AR624" s="224"/>
      <c r="AS624" s="224"/>
      <c r="AT624" s="224"/>
      <c r="AU624" s="224"/>
      <c r="AV624" s="224"/>
      <c r="AW624" s="224"/>
      <c r="AX624" s="224"/>
      <c r="AY624" s="224"/>
      <c r="AZ624" s="284"/>
      <c r="BA624" s="284"/>
      <c r="BB624" s="284"/>
      <c r="BC624" s="284"/>
      <c r="BD624" s="284"/>
      <c r="BE624" s="284"/>
      <c r="BF624" s="284"/>
      <c r="BG624" s="284"/>
      <c r="BH624" s="284"/>
      <c r="BI624" s="284"/>
      <c r="BJ624" s="284"/>
      <c r="BK624" s="284"/>
    </row>
    <row r="625" ht="14.25" customHeight="1">
      <c r="A625" s="219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5"/>
      <c r="X625" s="225"/>
      <c r="Y625" s="225"/>
      <c r="Z625" s="225"/>
      <c r="AA625" s="225"/>
      <c r="AB625" s="225"/>
      <c r="AC625" s="225"/>
      <c r="AD625" s="225"/>
      <c r="AE625" s="225"/>
      <c r="AF625" s="225"/>
      <c r="AG625" s="220"/>
      <c r="AH625" s="220"/>
      <c r="AI625" s="220"/>
      <c r="AJ625" s="220"/>
      <c r="AK625" s="220"/>
      <c r="AL625" s="220"/>
      <c r="AM625" s="220"/>
      <c r="AN625" s="220"/>
      <c r="AO625" s="220"/>
      <c r="AP625" s="220"/>
      <c r="AQ625" s="224"/>
      <c r="AR625" s="224"/>
      <c r="AS625" s="224"/>
      <c r="AT625" s="224"/>
      <c r="AU625" s="224"/>
      <c r="AV625" s="224"/>
      <c r="AW625" s="224"/>
      <c r="AX625" s="224"/>
      <c r="AY625" s="224"/>
      <c r="AZ625" s="284"/>
      <c r="BA625" s="284"/>
      <c r="BB625" s="284"/>
      <c r="BC625" s="284"/>
      <c r="BD625" s="284"/>
      <c r="BE625" s="284"/>
      <c r="BF625" s="284"/>
      <c r="BG625" s="284"/>
      <c r="BH625" s="284"/>
      <c r="BI625" s="284"/>
      <c r="BJ625" s="284"/>
      <c r="BK625" s="284"/>
    </row>
    <row r="626" ht="14.25" customHeight="1">
      <c r="A626" s="219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5"/>
      <c r="X626" s="225"/>
      <c r="Y626" s="225"/>
      <c r="Z626" s="225"/>
      <c r="AA626" s="225"/>
      <c r="AB626" s="225"/>
      <c r="AC626" s="225"/>
      <c r="AD626" s="225"/>
      <c r="AE626" s="225"/>
      <c r="AF626" s="225"/>
      <c r="AG626" s="220"/>
      <c r="AH626" s="220"/>
      <c r="AI626" s="220"/>
      <c r="AJ626" s="220"/>
      <c r="AK626" s="220"/>
      <c r="AL626" s="220"/>
      <c r="AM626" s="220"/>
      <c r="AN626" s="220"/>
      <c r="AO626" s="220"/>
      <c r="AP626" s="220"/>
      <c r="AQ626" s="224"/>
      <c r="AR626" s="224"/>
      <c r="AS626" s="224"/>
      <c r="AT626" s="224"/>
      <c r="AU626" s="224"/>
      <c r="AV626" s="224"/>
      <c r="AW626" s="224"/>
      <c r="AX626" s="224"/>
      <c r="AY626" s="224"/>
      <c r="AZ626" s="284"/>
      <c r="BA626" s="284"/>
      <c r="BB626" s="284"/>
      <c r="BC626" s="284"/>
      <c r="BD626" s="284"/>
      <c r="BE626" s="284"/>
      <c r="BF626" s="284"/>
      <c r="BG626" s="284"/>
      <c r="BH626" s="284"/>
      <c r="BI626" s="284"/>
      <c r="BJ626" s="284"/>
      <c r="BK626" s="284"/>
    </row>
    <row r="627" ht="14.25" customHeight="1">
      <c r="A627" s="219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5"/>
      <c r="X627" s="225"/>
      <c r="Y627" s="225"/>
      <c r="Z627" s="225"/>
      <c r="AA627" s="225"/>
      <c r="AB627" s="225"/>
      <c r="AC627" s="225"/>
      <c r="AD627" s="225"/>
      <c r="AE627" s="225"/>
      <c r="AF627" s="225"/>
      <c r="AG627" s="220"/>
      <c r="AH627" s="220"/>
      <c r="AI627" s="220"/>
      <c r="AJ627" s="220"/>
      <c r="AK627" s="220"/>
      <c r="AL627" s="220"/>
      <c r="AM627" s="220"/>
      <c r="AN627" s="220"/>
      <c r="AO627" s="220"/>
      <c r="AP627" s="220"/>
      <c r="AQ627" s="224"/>
      <c r="AR627" s="224"/>
      <c r="AS627" s="224"/>
      <c r="AT627" s="224"/>
      <c r="AU627" s="224"/>
      <c r="AV627" s="224"/>
      <c r="AW627" s="224"/>
      <c r="AX627" s="224"/>
      <c r="AY627" s="224"/>
      <c r="AZ627" s="284"/>
      <c r="BA627" s="284"/>
      <c r="BB627" s="284"/>
      <c r="BC627" s="284"/>
      <c r="BD627" s="284"/>
      <c r="BE627" s="284"/>
      <c r="BF627" s="284"/>
      <c r="BG627" s="284"/>
      <c r="BH627" s="284"/>
      <c r="BI627" s="284"/>
      <c r="BJ627" s="284"/>
      <c r="BK627" s="284"/>
    </row>
    <row r="628" ht="14.25" customHeight="1">
      <c r="A628" s="219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5"/>
      <c r="X628" s="225"/>
      <c r="Y628" s="225"/>
      <c r="Z628" s="225"/>
      <c r="AA628" s="225"/>
      <c r="AB628" s="225"/>
      <c r="AC628" s="225"/>
      <c r="AD628" s="225"/>
      <c r="AE628" s="225"/>
      <c r="AF628" s="225"/>
      <c r="AG628" s="220"/>
      <c r="AH628" s="220"/>
      <c r="AI628" s="220"/>
      <c r="AJ628" s="220"/>
      <c r="AK628" s="220"/>
      <c r="AL628" s="220"/>
      <c r="AM628" s="220"/>
      <c r="AN628" s="220"/>
      <c r="AO628" s="220"/>
      <c r="AP628" s="220"/>
      <c r="AQ628" s="224"/>
      <c r="AR628" s="224"/>
      <c r="AS628" s="224"/>
      <c r="AT628" s="224"/>
      <c r="AU628" s="224"/>
      <c r="AV628" s="224"/>
      <c r="AW628" s="224"/>
      <c r="AX628" s="224"/>
      <c r="AY628" s="224"/>
      <c r="AZ628" s="284"/>
      <c r="BA628" s="284"/>
      <c r="BB628" s="284"/>
      <c r="BC628" s="284"/>
      <c r="BD628" s="284"/>
      <c r="BE628" s="284"/>
      <c r="BF628" s="284"/>
      <c r="BG628" s="284"/>
      <c r="BH628" s="284"/>
      <c r="BI628" s="284"/>
      <c r="BJ628" s="284"/>
      <c r="BK628" s="284"/>
    </row>
    <row r="629" ht="14.25" customHeight="1">
      <c r="A629" s="219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5"/>
      <c r="X629" s="225"/>
      <c r="Y629" s="225"/>
      <c r="Z629" s="225"/>
      <c r="AA629" s="225"/>
      <c r="AB629" s="225"/>
      <c r="AC629" s="225"/>
      <c r="AD629" s="225"/>
      <c r="AE629" s="225"/>
      <c r="AF629" s="225"/>
      <c r="AG629" s="220"/>
      <c r="AH629" s="220"/>
      <c r="AI629" s="220"/>
      <c r="AJ629" s="220"/>
      <c r="AK629" s="220"/>
      <c r="AL629" s="220"/>
      <c r="AM629" s="220"/>
      <c r="AN629" s="220"/>
      <c r="AO629" s="220"/>
      <c r="AP629" s="220"/>
      <c r="AQ629" s="224"/>
      <c r="AR629" s="224"/>
      <c r="AS629" s="224"/>
      <c r="AT629" s="224"/>
      <c r="AU629" s="224"/>
      <c r="AV629" s="224"/>
      <c r="AW629" s="224"/>
      <c r="AX629" s="224"/>
      <c r="AY629" s="224"/>
      <c r="AZ629" s="284"/>
      <c r="BA629" s="284"/>
      <c r="BB629" s="284"/>
      <c r="BC629" s="284"/>
      <c r="BD629" s="284"/>
      <c r="BE629" s="284"/>
      <c r="BF629" s="284"/>
      <c r="BG629" s="284"/>
      <c r="BH629" s="284"/>
      <c r="BI629" s="284"/>
      <c r="BJ629" s="284"/>
      <c r="BK629" s="284"/>
    </row>
    <row r="630" ht="14.25" customHeight="1">
      <c r="A630" s="219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5"/>
      <c r="X630" s="225"/>
      <c r="Y630" s="225"/>
      <c r="Z630" s="225"/>
      <c r="AA630" s="225"/>
      <c r="AB630" s="225"/>
      <c r="AC630" s="225"/>
      <c r="AD630" s="225"/>
      <c r="AE630" s="225"/>
      <c r="AF630" s="225"/>
      <c r="AG630" s="220"/>
      <c r="AH630" s="220"/>
      <c r="AI630" s="220"/>
      <c r="AJ630" s="220"/>
      <c r="AK630" s="220"/>
      <c r="AL630" s="220"/>
      <c r="AM630" s="220"/>
      <c r="AN630" s="220"/>
      <c r="AO630" s="220"/>
      <c r="AP630" s="220"/>
      <c r="AQ630" s="224"/>
      <c r="AR630" s="224"/>
      <c r="AS630" s="224"/>
      <c r="AT630" s="224"/>
      <c r="AU630" s="224"/>
      <c r="AV630" s="224"/>
      <c r="AW630" s="224"/>
      <c r="AX630" s="224"/>
      <c r="AY630" s="224"/>
      <c r="AZ630" s="284"/>
      <c r="BA630" s="284"/>
      <c r="BB630" s="284"/>
      <c r="BC630" s="284"/>
      <c r="BD630" s="284"/>
      <c r="BE630" s="284"/>
      <c r="BF630" s="284"/>
      <c r="BG630" s="284"/>
      <c r="BH630" s="284"/>
      <c r="BI630" s="284"/>
      <c r="BJ630" s="284"/>
      <c r="BK630" s="284"/>
    </row>
    <row r="631" ht="14.25" customHeight="1">
      <c r="A631" s="219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5"/>
      <c r="X631" s="225"/>
      <c r="Y631" s="225"/>
      <c r="Z631" s="225"/>
      <c r="AA631" s="225"/>
      <c r="AB631" s="225"/>
      <c r="AC631" s="225"/>
      <c r="AD631" s="225"/>
      <c r="AE631" s="225"/>
      <c r="AF631" s="225"/>
      <c r="AG631" s="220"/>
      <c r="AH631" s="220"/>
      <c r="AI631" s="220"/>
      <c r="AJ631" s="220"/>
      <c r="AK631" s="220"/>
      <c r="AL631" s="220"/>
      <c r="AM631" s="220"/>
      <c r="AN631" s="220"/>
      <c r="AO631" s="220"/>
      <c r="AP631" s="220"/>
      <c r="AQ631" s="224"/>
      <c r="AR631" s="224"/>
      <c r="AS631" s="224"/>
      <c r="AT631" s="224"/>
      <c r="AU631" s="224"/>
      <c r="AV631" s="224"/>
      <c r="AW631" s="224"/>
      <c r="AX631" s="224"/>
      <c r="AY631" s="224"/>
      <c r="AZ631" s="284"/>
      <c r="BA631" s="284"/>
      <c r="BB631" s="284"/>
      <c r="BC631" s="284"/>
      <c r="BD631" s="284"/>
      <c r="BE631" s="284"/>
      <c r="BF631" s="284"/>
      <c r="BG631" s="284"/>
      <c r="BH631" s="284"/>
      <c r="BI631" s="284"/>
      <c r="BJ631" s="284"/>
      <c r="BK631" s="284"/>
    </row>
    <row r="632" ht="14.25" customHeight="1">
      <c r="A632" s="219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5"/>
      <c r="X632" s="225"/>
      <c r="Y632" s="225"/>
      <c r="Z632" s="225"/>
      <c r="AA632" s="225"/>
      <c r="AB632" s="225"/>
      <c r="AC632" s="225"/>
      <c r="AD632" s="225"/>
      <c r="AE632" s="225"/>
      <c r="AF632" s="225"/>
      <c r="AG632" s="220"/>
      <c r="AH632" s="220"/>
      <c r="AI632" s="220"/>
      <c r="AJ632" s="220"/>
      <c r="AK632" s="220"/>
      <c r="AL632" s="220"/>
      <c r="AM632" s="220"/>
      <c r="AN632" s="220"/>
      <c r="AO632" s="220"/>
      <c r="AP632" s="220"/>
      <c r="AQ632" s="224"/>
      <c r="AR632" s="224"/>
      <c r="AS632" s="224"/>
      <c r="AT632" s="224"/>
      <c r="AU632" s="224"/>
      <c r="AV632" s="224"/>
      <c r="AW632" s="224"/>
      <c r="AX632" s="224"/>
      <c r="AY632" s="224"/>
      <c r="AZ632" s="284"/>
      <c r="BA632" s="284"/>
      <c r="BB632" s="284"/>
      <c r="BC632" s="284"/>
      <c r="BD632" s="284"/>
      <c r="BE632" s="284"/>
      <c r="BF632" s="284"/>
      <c r="BG632" s="284"/>
      <c r="BH632" s="284"/>
      <c r="BI632" s="284"/>
      <c r="BJ632" s="284"/>
      <c r="BK632" s="284"/>
    </row>
    <row r="633" ht="14.25" customHeight="1">
      <c r="A633" s="219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5"/>
      <c r="X633" s="225"/>
      <c r="Y633" s="225"/>
      <c r="Z633" s="225"/>
      <c r="AA633" s="225"/>
      <c r="AB633" s="225"/>
      <c r="AC633" s="225"/>
      <c r="AD633" s="225"/>
      <c r="AE633" s="225"/>
      <c r="AF633" s="225"/>
      <c r="AG633" s="220"/>
      <c r="AH633" s="220"/>
      <c r="AI633" s="220"/>
      <c r="AJ633" s="220"/>
      <c r="AK633" s="220"/>
      <c r="AL633" s="220"/>
      <c r="AM633" s="220"/>
      <c r="AN633" s="220"/>
      <c r="AO633" s="220"/>
      <c r="AP633" s="220"/>
      <c r="AQ633" s="224"/>
      <c r="AR633" s="224"/>
      <c r="AS633" s="224"/>
      <c r="AT633" s="224"/>
      <c r="AU633" s="224"/>
      <c r="AV633" s="224"/>
      <c r="AW633" s="224"/>
      <c r="AX633" s="224"/>
      <c r="AY633" s="224"/>
      <c r="AZ633" s="284"/>
      <c r="BA633" s="284"/>
      <c r="BB633" s="284"/>
      <c r="BC633" s="284"/>
      <c r="BD633" s="284"/>
      <c r="BE633" s="284"/>
      <c r="BF633" s="284"/>
      <c r="BG633" s="284"/>
      <c r="BH633" s="284"/>
      <c r="BI633" s="284"/>
      <c r="BJ633" s="284"/>
      <c r="BK633" s="284"/>
    </row>
    <row r="634" ht="14.25" customHeight="1">
      <c r="A634" s="219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5"/>
      <c r="X634" s="225"/>
      <c r="Y634" s="225"/>
      <c r="Z634" s="225"/>
      <c r="AA634" s="225"/>
      <c r="AB634" s="225"/>
      <c r="AC634" s="225"/>
      <c r="AD634" s="225"/>
      <c r="AE634" s="225"/>
      <c r="AF634" s="225"/>
      <c r="AG634" s="220"/>
      <c r="AH634" s="220"/>
      <c r="AI634" s="220"/>
      <c r="AJ634" s="220"/>
      <c r="AK634" s="220"/>
      <c r="AL634" s="220"/>
      <c r="AM634" s="220"/>
      <c r="AN634" s="220"/>
      <c r="AO634" s="220"/>
      <c r="AP634" s="220"/>
      <c r="AQ634" s="224"/>
      <c r="AR634" s="224"/>
      <c r="AS634" s="224"/>
      <c r="AT634" s="224"/>
      <c r="AU634" s="224"/>
      <c r="AV634" s="224"/>
      <c r="AW634" s="224"/>
      <c r="AX634" s="224"/>
      <c r="AY634" s="224"/>
      <c r="AZ634" s="284"/>
      <c r="BA634" s="284"/>
      <c r="BB634" s="284"/>
      <c r="BC634" s="284"/>
      <c r="BD634" s="284"/>
      <c r="BE634" s="284"/>
      <c r="BF634" s="284"/>
      <c r="BG634" s="284"/>
      <c r="BH634" s="284"/>
      <c r="BI634" s="284"/>
      <c r="BJ634" s="284"/>
      <c r="BK634" s="284"/>
    </row>
    <row r="635" ht="14.25" customHeight="1">
      <c r="A635" s="219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5"/>
      <c r="X635" s="225"/>
      <c r="Y635" s="225"/>
      <c r="Z635" s="225"/>
      <c r="AA635" s="225"/>
      <c r="AB635" s="225"/>
      <c r="AC635" s="225"/>
      <c r="AD635" s="225"/>
      <c r="AE635" s="225"/>
      <c r="AF635" s="225"/>
      <c r="AG635" s="220"/>
      <c r="AH635" s="220"/>
      <c r="AI635" s="220"/>
      <c r="AJ635" s="220"/>
      <c r="AK635" s="220"/>
      <c r="AL635" s="220"/>
      <c r="AM635" s="220"/>
      <c r="AN635" s="220"/>
      <c r="AO635" s="220"/>
      <c r="AP635" s="220"/>
      <c r="AQ635" s="224"/>
      <c r="AR635" s="224"/>
      <c r="AS635" s="224"/>
      <c r="AT635" s="224"/>
      <c r="AU635" s="224"/>
      <c r="AV635" s="224"/>
      <c r="AW635" s="224"/>
      <c r="AX635" s="224"/>
      <c r="AY635" s="224"/>
      <c r="AZ635" s="284"/>
      <c r="BA635" s="284"/>
      <c r="BB635" s="284"/>
      <c r="BC635" s="284"/>
      <c r="BD635" s="284"/>
      <c r="BE635" s="284"/>
      <c r="BF635" s="284"/>
      <c r="BG635" s="284"/>
      <c r="BH635" s="284"/>
      <c r="BI635" s="284"/>
      <c r="BJ635" s="284"/>
      <c r="BK635" s="284"/>
    </row>
    <row r="636" ht="14.25" customHeight="1">
      <c r="A636" s="219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5"/>
      <c r="X636" s="225"/>
      <c r="Y636" s="225"/>
      <c r="Z636" s="225"/>
      <c r="AA636" s="225"/>
      <c r="AB636" s="225"/>
      <c r="AC636" s="225"/>
      <c r="AD636" s="225"/>
      <c r="AE636" s="225"/>
      <c r="AF636" s="225"/>
      <c r="AG636" s="220"/>
      <c r="AH636" s="220"/>
      <c r="AI636" s="220"/>
      <c r="AJ636" s="220"/>
      <c r="AK636" s="220"/>
      <c r="AL636" s="220"/>
      <c r="AM636" s="220"/>
      <c r="AN636" s="220"/>
      <c r="AO636" s="220"/>
      <c r="AP636" s="220"/>
      <c r="AQ636" s="224"/>
      <c r="AR636" s="224"/>
      <c r="AS636" s="224"/>
      <c r="AT636" s="224"/>
      <c r="AU636" s="224"/>
      <c r="AV636" s="224"/>
      <c r="AW636" s="224"/>
      <c r="AX636" s="224"/>
      <c r="AY636" s="224"/>
      <c r="AZ636" s="284"/>
      <c r="BA636" s="284"/>
      <c r="BB636" s="284"/>
      <c r="BC636" s="284"/>
      <c r="BD636" s="284"/>
      <c r="BE636" s="284"/>
      <c r="BF636" s="284"/>
      <c r="BG636" s="284"/>
      <c r="BH636" s="284"/>
      <c r="BI636" s="284"/>
      <c r="BJ636" s="284"/>
      <c r="BK636" s="284"/>
    </row>
    <row r="637" ht="14.25" customHeight="1">
      <c r="A637" s="219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5"/>
      <c r="X637" s="225"/>
      <c r="Y637" s="225"/>
      <c r="Z637" s="225"/>
      <c r="AA637" s="225"/>
      <c r="AB637" s="225"/>
      <c r="AC637" s="225"/>
      <c r="AD637" s="225"/>
      <c r="AE637" s="225"/>
      <c r="AF637" s="225"/>
      <c r="AG637" s="220"/>
      <c r="AH637" s="220"/>
      <c r="AI637" s="220"/>
      <c r="AJ637" s="220"/>
      <c r="AK637" s="220"/>
      <c r="AL637" s="220"/>
      <c r="AM637" s="220"/>
      <c r="AN637" s="220"/>
      <c r="AO637" s="220"/>
      <c r="AP637" s="220"/>
      <c r="AQ637" s="224"/>
      <c r="AR637" s="224"/>
      <c r="AS637" s="224"/>
      <c r="AT637" s="224"/>
      <c r="AU637" s="224"/>
      <c r="AV637" s="224"/>
      <c r="AW637" s="224"/>
      <c r="AX637" s="224"/>
      <c r="AY637" s="224"/>
      <c r="AZ637" s="284"/>
      <c r="BA637" s="284"/>
      <c r="BB637" s="284"/>
      <c r="BC637" s="284"/>
      <c r="BD637" s="284"/>
      <c r="BE637" s="284"/>
      <c r="BF637" s="284"/>
      <c r="BG637" s="284"/>
      <c r="BH637" s="284"/>
      <c r="BI637" s="284"/>
      <c r="BJ637" s="284"/>
      <c r="BK637" s="284"/>
    </row>
    <row r="638" ht="14.25" customHeight="1">
      <c r="A638" s="219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5"/>
      <c r="X638" s="225"/>
      <c r="Y638" s="225"/>
      <c r="Z638" s="225"/>
      <c r="AA638" s="225"/>
      <c r="AB638" s="225"/>
      <c r="AC638" s="225"/>
      <c r="AD638" s="225"/>
      <c r="AE638" s="225"/>
      <c r="AF638" s="225"/>
      <c r="AG638" s="220"/>
      <c r="AH638" s="220"/>
      <c r="AI638" s="220"/>
      <c r="AJ638" s="220"/>
      <c r="AK638" s="220"/>
      <c r="AL638" s="220"/>
      <c r="AM638" s="220"/>
      <c r="AN638" s="220"/>
      <c r="AO638" s="220"/>
      <c r="AP638" s="220"/>
      <c r="AQ638" s="224"/>
      <c r="AR638" s="224"/>
      <c r="AS638" s="224"/>
      <c r="AT638" s="224"/>
      <c r="AU638" s="224"/>
      <c r="AV638" s="224"/>
      <c r="AW638" s="224"/>
      <c r="AX638" s="224"/>
      <c r="AY638" s="224"/>
      <c r="AZ638" s="284"/>
      <c r="BA638" s="284"/>
      <c r="BB638" s="284"/>
      <c r="BC638" s="284"/>
      <c r="BD638" s="284"/>
      <c r="BE638" s="284"/>
      <c r="BF638" s="284"/>
      <c r="BG638" s="284"/>
      <c r="BH638" s="284"/>
      <c r="BI638" s="284"/>
      <c r="BJ638" s="284"/>
      <c r="BK638" s="284"/>
    </row>
    <row r="639" ht="14.25" customHeight="1">
      <c r="A639" s="219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5"/>
      <c r="X639" s="225"/>
      <c r="Y639" s="225"/>
      <c r="Z639" s="225"/>
      <c r="AA639" s="225"/>
      <c r="AB639" s="225"/>
      <c r="AC639" s="225"/>
      <c r="AD639" s="225"/>
      <c r="AE639" s="225"/>
      <c r="AF639" s="225"/>
      <c r="AG639" s="220"/>
      <c r="AH639" s="220"/>
      <c r="AI639" s="220"/>
      <c r="AJ639" s="220"/>
      <c r="AK639" s="220"/>
      <c r="AL639" s="220"/>
      <c r="AM639" s="220"/>
      <c r="AN639" s="220"/>
      <c r="AO639" s="220"/>
      <c r="AP639" s="220"/>
      <c r="AQ639" s="224"/>
      <c r="AR639" s="224"/>
      <c r="AS639" s="224"/>
      <c r="AT639" s="224"/>
      <c r="AU639" s="224"/>
      <c r="AV639" s="224"/>
      <c r="AW639" s="224"/>
      <c r="AX639" s="224"/>
      <c r="AY639" s="224"/>
      <c r="AZ639" s="284"/>
      <c r="BA639" s="284"/>
      <c r="BB639" s="284"/>
      <c r="BC639" s="284"/>
      <c r="BD639" s="284"/>
      <c r="BE639" s="284"/>
      <c r="BF639" s="284"/>
      <c r="BG639" s="284"/>
      <c r="BH639" s="284"/>
      <c r="BI639" s="284"/>
      <c r="BJ639" s="284"/>
      <c r="BK639" s="284"/>
    </row>
    <row r="640" ht="14.25" customHeight="1">
      <c r="A640" s="219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5"/>
      <c r="X640" s="225"/>
      <c r="Y640" s="225"/>
      <c r="Z640" s="225"/>
      <c r="AA640" s="225"/>
      <c r="AB640" s="225"/>
      <c r="AC640" s="225"/>
      <c r="AD640" s="225"/>
      <c r="AE640" s="225"/>
      <c r="AF640" s="225"/>
      <c r="AG640" s="220"/>
      <c r="AH640" s="220"/>
      <c r="AI640" s="220"/>
      <c r="AJ640" s="220"/>
      <c r="AK640" s="220"/>
      <c r="AL640" s="220"/>
      <c r="AM640" s="220"/>
      <c r="AN640" s="220"/>
      <c r="AO640" s="220"/>
      <c r="AP640" s="220"/>
      <c r="AQ640" s="224"/>
      <c r="AR640" s="224"/>
      <c r="AS640" s="224"/>
      <c r="AT640" s="224"/>
      <c r="AU640" s="224"/>
      <c r="AV640" s="224"/>
      <c r="AW640" s="224"/>
      <c r="AX640" s="224"/>
      <c r="AY640" s="224"/>
      <c r="AZ640" s="284"/>
      <c r="BA640" s="284"/>
      <c r="BB640" s="284"/>
      <c r="BC640" s="284"/>
      <c r="BD640" s="284"/>
      <c r="BE640" s="284"/>
      <c r="BF640" s="284"/>
      <c r="BG640" s="284"/>
      <c r="BH640" s="284"/>
      <c r="BI640" s="284"/>
      <c r="BJ640" s="284"/>
      <c r="BK640" s="284"/>
    </row>
    <row r="641" ht="14.25" customHeight="1">
      <c r="A641" s="219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5"/>
      <c r="X641" s="225"/>
      <c r="Y641" s="225"/>
      <c r="Z641" s="225"/>
      <c r="AA641" s="225"/>
      <c r="AB641" s="225"/>
      <c r="AC641" s="225"/>
      <c r="AD641" s="225"/>
      <c r="AE641" s="225"/>
      <c r="AF641" s="225"/>
      <c r="AG641" s="220"/>
      <c r="AH641" s="220"/>
      <c r="AI641" s="220"/>
      <c r="AJ641" s="220"/>
      <c r="AK641" s="220"/>
      <c r="AL641" s="220"/>
      <c r="AM641" s="220"/>
      <c r="AN641" s="220"/>
      <c r="AO641" s="220"/>
      <c r="AP641" s="220"/>
      <c r="AQ641" s="224"/>
      <c r="AR641" s="224"/>
      <c r="AS641" s="224"/>
      <c r="AT641" s="224"/>
      <c r="AU641" s="224"/>
      <c r="AV641" s="224"/>
      <c r="AW641" s="224"/>
      <c r="AX641" s="224"/>
      <c r="AY641" s="224"/>
      <c r="AZ641" s="284"/>
      <c r="BA641" s="284"/>
      <c r="BB641" s="284"/>
      <c r="BC641" s="284"/>
      <c r="BD641" s="284"/>
      <c r="BE641" s="284"/>
      <c r="BF641" s="284"/>
      <c r="BG641" s="284"/>
      <c r="BH641" s="284"/>
      <c r="BI641" s="284"/>
      <c r="BJ641" s="284"/>
      <c r="BK641" s="284"/>
    </row>
    <row r="642" ht="14.25" customHeight="1">
      <c r="A642" s="219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5"/>
      <c r="X642" s="225"/>
      <c r="Y642" s="225"/>
      <c r="Z642" s="225"/>
      <c r="AA642" s="225"/>
      <c r="AB642" s="225"/>
      <c r="AC642" s="225"/>
      <c r="AD642" s="225"/>
      <c r="AE642" s="225"/>
      <c r="AF642" s="225"/>
      <c r="AG642" s="220"/>
      <c r="AH642" s="220"/>
      <c r="AI642" s="220"/>
      <c r="AJ642" s="220"/>
      <c r="AK642" s="220"/>
      <c r="AL642" s="220"/>
      <c r="AM642" s="220"/>
      <c r="AN642" s="220"/>
      <c r="AO642" s="220"/>
      <c r="AP642" s="220"/>
      <c r="AQ642" s="224"/>
      <c r="AR642" s="224"/>
      <c r="AS642" s="224"/>
      <c r="AT642" s="224"/>
      <c r="AU642" s="224"/>
      <c r="AV642" s="224"/>
      <c r="AW642" s="224"/>
      <c r="AX642" s="224"/>
      <c r="AY642" s="224"/>
      <c r="AZ642" s="284"/>
      <c r="BA642" s="284"/>
      <c r="BB642" s="284"/>
      <c r="BC642" s="284"/>
      <c r="BD642" s="284"/>
      <c r="BE642" s="284"/>
      <c r="BF642" s="284"/>
      <c r="BG642" s="284"/>
      <c r="BH642" s="284"/>
      <c r="BI642" s="284"/>
      <c r="BJ642" s="284"/>
      <c r="BK642" s="284"/>
    </row>
    <row r="643" ht="14.25" customHeight="1">
      <c r="A643" s="219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5"/>
      <c r="X643" s="225"/>
      <c r="Y643" s="225"/>
      <c r="Z643" s="225"/>
      <c r="AA643" s="225"/>
      <c r="AB643" s="225"/>
      <c r="AC643" s="225"/>
      <c r="AD643" s="225"/>
      <c r="AE643" s="225"/>
      <c r="AF643" s="225"/>
      <c r="AG643" s="220"/>
      <c r="AH643" s="220"/>
      <c r="AI643" s="220"/>
      <c r="AJ643" s="220"/>
      <c r="AK643" s="220"/>
      <c r="AL643" s="220"/>
      <c r="AM643" s="220"/>
      <c r="AN643" s="220"/>
      <c r="AO643" s="220"/>
      <c r="AP643" s="220"/>
      <c r="AQ643" s="224"/>
      <c r="AR643" s="224"/>
      <c r="AS643" s="224"/>
      <c r="AT643" s="224"/>
      <c r="AU643" s="224"/>
      <c r="AV643" s="224"/>
      <c r="AW643" s="224"/>
      <c r="AX643" s="224"/>
      <c r="AY643" s="224"/>
      <c r="AZ643" s="284"/>
      <c r="BA643" s="284"/>
      <c r="BB643" s="284"/>
      <c r="BC643" s="284"/>
      <c r="BD643" s="284"/>
      <c r="BE643" s="284"/>
      <c r="BF643" s="284"/>
      <c r="BG643" s="284"/>
      <c r="BH643" s="284"/>
      <c r="BI643" s="284"/>
      <c r="BJ643" s="284"/>
      <c r="BK643" s="284"/>
    </row>
    <row r="644" ht="14.25" customHeight="1">
      <c r="A644" s="219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5"/>
      <c r="X644" s="225"/>
      <c r="Y644" s="225"/>
      <c r="Z644" s="225"/>
      <c r="AA644" s="225"/>
      <c r="AB644" s="225"/>
      <c r="AC644" s="225"/>
      <c r="AD644" s="225"/>
      <c r="AE644" s="225"/>
      <c r="AF644" s="225"/>
      <c r="AG644" s="220"/>
      <c r="AH644" s="220"/>
      <c r="AI644" s="220"/>
      <c r="AJ644" s="220"/>
      <c r="AK644" s="220"/>
      <c r="AL644" s="220"/>
      <c r="AM644" s="220"/>
      <c r="AN644" s="220"/>
      <c r="AO644" s="220"/>
      <c r="AP644" s="220"/>
      <c r="AQ644" s="224"/>
      <c r="AR644" s="224"/>
      <c r="AS644" s="224"/>
      <c r="AT644" s="224"/>
      <c r="AU644" s="224"/>
      <c r="AV644" s="224"/>
      <c r="AW644" s="224"/>
      <c r="AX644" s="224"/>
      <c r="AY644" s="224"/>
      <c r="AZ644" s="284"/>
      <c r="BA644" s="284"/>
      <c r="BB644" s="284"/>
      <c r="BC644" s="284"/>
      <c r="BD644" s="284"/>
      <c r="BE644" s="284"/>
      <c r="BF644" s="284"/>
      <c r="BG644" s="284"/>
      <c r="BH644" s="284"/>
      <c r="BI644" s="284"/>
      <c r="BJ644" s="284"/>
      <c r="BK644" s="284"/>
    </row>
    <row r="645" ht="14.25" customHeight="1">
      <c r="A645" s="219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5"/>
      <c r="X645" s="225"/>
      <c r="Y645" s="225"/>
      <c r="Z645" s="225"/>
      <c r="AA645" s="225"/>
      <c r="AB645" s="225"/>
      <c r="AC645" s="225"/>
      <c r="AD645" s="225"/>
      <c r="AE645" s="225"/>
      <c r="AF645" s="225"/>
      <c r="AG645" s="220"/>
      <c r="AH645" s="220"/>
      <c r="AI645" s="220"/>
      <c r="AJ645" s="220"/>
      <c r="AK645" s="220"/>
      <c r="AL645" s="220"/>
      <c r="AM645" s="220"/>
      <c r="AN645" s="220"/>
      <c r="AO645" s="220"/>
      <c r="AP645" s="220"/>
      <c r="AQ645" s="224"/>
      <c r="AR645" s="224"/>
      <c r="AS645" s="224"/>
      <c r="AT645" s="224"/>
      <c r="AU645" s="224"/>
      <c r="AV645" s="224"/>
      <c r="AW645" s="224"/>
      <c r="AX645" s="224"/>
      <c r="AY645" s="224"/>
      <c r="AZ645" s="284"/>
      <c r="BA645" s="284"/>
      <c r="BB645" s="284"/>
      <c r="BC645" s="284"/>
      <c r="BD645" s="284"/>
      <c r="BE645" s="284"/>
      <c r="BF645" s="284"/>
      <c r="BG645" s="284"/>
      <c r="BH645" s="284"/>
      <c r="BI645" s="284"/>
      <c r="BJ645" s="284"/>
      <c r="BK645" s="284"/>
    </row>
    <row r="646" ht="14.25" customHeight="1">
      <c r="A646" s="219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5"/>
      <c r="X646" s="225"/>
      <c r="Y646" s="225"/>
      <c r="Z646" s="225"/>
      <c r="AA646" s="225"/>
      <c r="AB646" s="225"/>
      <c r="AC646" s="225"/>
      <c r="AD646" s="225"/>
      <c r="AE646" s="225"/>
      <c r="AF646" s="225"/>
      <c r="AG646" s="220"/>
      <c r="AH646" s="220"/>
      <c r="AI646" s="220"/>
      <c r="AJ646" s="220"/>
      <c r="AK646" s="220"/>
      <c r="AL646" s="220"/>
      <c r="AM646" s="220"/>
      <c r="AN646" s="220"/>
      <c r="AO646" s="220"/>
      <c r="AP646" s="220"/>
      <c r="AQ646" s="224"/>
      <c r="AR646" s="224"/>
      <c r="AS646" s="224"/>
      <c r="AT646" s="224"/>
      <c r="AU646" s="224"/>
      <c r="AV646" s="224"/>
      <c r="AW646" s="224"/>
      <c r="AX646" s="224"/>
      <c r="AY646" s="224"/>
      <c r="AZ646" s="284"/>
      <c r="BA646" s="284"/>
      <c r="BB646" s="284"/>
      <c r="BC646" s="284"/>
      <c r="BD646" s="284"/>
      <c r="BE646" s="284"/>
      <c r="BF646" s="284"/>
      <c r="BG646" s="284"/>
      <c r="BH646" s="284"/>
      <c r="BI646" s="284"/>
      <c r="BJ646" s="284"/>
      <c r="BK646" s="284"/>
    </row>
    <row r="647" ht="14.25" customHeight="1">
      <c r="A647" s="219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5"/>
      <c r="X647" s="225"/>
      <c r="Y647" s="225"/>
      <c r="Z647" s="225"/>
      <c r="AA647" s="225"/>
      <c r="AB647" s="225"/>
      <c r="AC647" s="225"/>
      <c r="AD647" s="225"/>
      <c r="AE647" s="225"/>
      <c r="AF647" s="225"/>
      <c r="AG647" s="220"/>
      <c r="AH647" s="220"/>
      <c r="AI647" s="220"/>
      <c r="AJ647" s="220"/>
      <c r="AK647" s="220"/>
      <c r="AL647" s="220"/>
      <c r="AM647" s="220"/>
      <c r="AN647" s="220"/>
      <c r="AO647" s="220"/>
      <c r="AP647" s="220"/>
      <c r="AQ647" s="224"/>
      <c r="AR647" s="224"/>
      <c r="AS647" s="224"/>
      <c r="AT647" s="224"/>
      <c r="AU647" s="224"/>
      <c r="AV647" s="224"/>
      <c r="AW647" s="224"/>
      <c r="AX647" s="224"/>
      <c r="AY647" s="224"/>
      <c r="AZ647" s="284"/>
      <c r="BA647" s="284"/>
      <c r="BB647" s="284"/>
      <c r="BC647" s="284"/>
      <c r="BD647" s="284"/>
      <c r="BE647" s="284"/>
      <c r="BF647" s="284"/>
      <c r="BG647" s="284"/>
      <c r="BH647" s="284"/>
      <c r="BI647" s="284"/>
      <c r="BJ647" s="284"/>
      <c r="BK647" s="284"/>
    </row>
    <row r="648" ht="14.25" customHeight="1">
      <c r="A648" s="219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5"/>
      <c r="X648" s="225"/>
      <c r="Y648" s="225"/>
      <c r="Z648" s="225"/>
      <c r="AA648" s="225"/>
      <c r="AB648" s="225"/>
      <c r="AC648" s="225"/>
      <c r="AD648" s="225"/>
      <c r="AE648" s="225"/>
      <c r="AF648" s="225"/>
      <c r="AG648" s="220"/>
      <c r="AH648" s="220"/>
      <c r="AI648" s="220"/>
      <c r="AJ648" s="220"/>
      <c r="AK648" s="220"/>
      <c r="AL648" s="220"/>
      <c r="AM648" s="220"/>
      <c r="AN648" s="220"/>
      <c r="AO648" s="220"/>
      <c r="AP648" s="220"/>
      <c r="AQ648" s="224"/>
      <c r="AR648" s="224"/>
      <c r="AS648" s="224"/>
      <c r="AT648" s="224"/>
      <c r="AU648" s="224"/>
      <c r="AV648" s="224"/>
      <c r="AW648" s="224"/>
      <c r="AX648" s="224"/>
      <c r="AY648" s="224"/>
      <c r="AZ648" s="284"/>
      <c r="BA648" s="284"/>
      <c r="BB648" s="284"/>
      <c r="BC648" s="284"/>
      <c r="BD648" s="284"/>
      <c r="BE648" s="284"/>
      <c r="BF648" s="284"/>
      <c r="BG648" s="284"/>
      <c r="BH648" s="284"/>
      <c r="BI648" s="284"/>
      <c r="BJ648" s="284"/>
      <c r="BK648" s="284"/>
    </row>
    <row r="649" ht="14.25" customHeight="1">
      <c r="A649" s="219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5"/>
      <c r="X649" s="225"/>
      <c r="Y649" s="225"/>
      <c r="Z649" s="225"/>
      <c r="AA649" s="225"/>
      <c r="AB649" s="225"/>
      <c r="AC649" s="225"/>
      <c r="AD649" s="225"/>
      <c r="AE649" s="225"/>
      <c r="AF649" s="225"/>
      <c r="AG649" s="220"/>
      <c r="AH649" s="220"/>
      <c r="AI649" s="220"/>
      <c r="AJ649" s="220"/>
      <c r="AK649" s="220"/>
      <c r="AL649" s="220"/>
      <c r="AM649" s="220"/>
      <c r="AN649" s="220"/>
      <c r="AO649" s="220"/>
      <c r="AP649" s="220"/>
      <c r="AQ649" s="224"/>
      <c r="AR649" s="224"/>
      <c r="AS649" s="224"/>
      <c r="AT649" s="224"/>
      <c r="AU649" s="224"/>
      <c r="AV649" s="224"/>
      <c r="AW649" s="224"/>
      <c r="AX649" s="224"/>
      <c r="AY649" s="224"/>
      <c r="AZ649" s="284"/>
      <c r="BA649" s="284"/>
      <c r="BB649" s="284"/>
      <c r="BC649" s="284"/>
      <c r="BD649" s="284"/>
      <c r="BE649" s="284"/>
      <c r="BF649" s="284"/>
      <c r="BG649" s="284"/>
      <c r="BH649" s="284"/>
      <c r="BI649" s="284"/>
      <c r="BJ649" s="284"/>
      <c r="BK649" s="284"/>
    </row>
    <row r="650" ht="14.25" customHeight="1">
      <c r="A650" s="219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5"/>
      <c r="X650" s="225"/>
      <c r="Y650" s="225"/>
      <c r="Z650" s="225"/>
      <c r="AA650" s="225"/>
      <c r="AB650" s="225"/>
      <c r="AC650" s="225"/>
      <c r="AD650" s="225"/>
      <c r="AE650" s="225"/>
      <c r="AF650" s="225"/>
      <c r="AG650" s="220"/>
      <c r="AH650" s="220"/>
      <c r="AI650" s="220"/>
      <c r="AJ650" s="220"/>
      <c r="AK650" s="220"/>
      <c r="AL650" s="220"/>
      <c r="AM650" s="220"/>
      <c r="AN650" s="220"/>
      <c r="AO650" s="220"/>
      <c r="AP650" s="220"/>
      <c r="AQ650" s="224"/>
      <c r="AR650" s="224"/>
      <c r="AS650" s="224"/>
      <c r="AT650" s="224"/>
      <c r="AU650" s="224"/>
      <c r="AV650" s="224"/>
      <c r="AW650" s="224"/>
      <c r="AX650" s="224"/>
      <c r="AY650" s="224"/>
      <c r="AZ650" s="284"/>
      <c r="BA650" s="284"/>
      <c r="BB650" s="284"/>
      <c r="BC650" s="284"/>
      <c r="BD650" s="284"/>
      <c r="BE650" s="284"/>
      <c r="BF650" s="284"/>
      <c r="BG650" s="284"/>
      <c r="BH650" s="284"/>
      <c r="BI650" s="284"/>
      <c r="BJ650" s="284"/>
      <c r="BK650" s="284"/>
    </row>
    <row r="651" ht="14.25" customHeight="1">
      <c r="A651" s="219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5"/>
      <c r="X651" s="225"/>
      <c r="Y651" s="225"/>
      <c r="Z651" s="225"/>
      <c r="AA651" s="225"/>
      <c r="AB651" s="225"/>
      <c r="AC651" s="225"/>
      <c r="AD651" s="225"/>
      <c r="AE651" s="225"/>
      <c r="AF651" s="225"/>
      <c r="AG651" s="220"/>
      <c r="AH651" s="220"/>
      <c r="AI651" s="220"/>
      <c r="AJ651" s="220"/>
      <c r="AK651" s="220"/>
      <c r="AL651" s="220"/>
      <c r="AM651" s="220"/>
      <c r="AN651" s="220"/>
      <c r="AO651" s="220"/>
      <c r="AP651" s="220"/>
      <c r="AQ651" s="224"/>
      <c r="AR651" s="224"/>
      <c r="AS651" s="224"/>
      <c r="AT651" s="224"/>
      <c r="AU651" s="224"/>
      <c r="AV651" s="224"/>
      <c r="AW651" s="224"/>
      <c r="AX651" s="224"/>
      <c r="AY651" s="224"/>
      <c r="AZ651" s="284"/>
      <c r="BA651" s="284"/>
      <c r="BB651" s="284"/>
      <c r="BC651" s="284"/>
      <c r="BD651" s="284"/>
      <c r="BE651" s="284"/>
      <c r="BF651" s="284"/>
      <c r="BG651" s="284"/>
      <c r="BH651" s="284"/>
      <c r="BI651" s="284"/>
      <c r="BJ651" s="284"/>
      <c r="BK651" s="284"/>
    </row>
    <row r="652" ht="14.25" customHeight="1">
      <c r="A652" s="219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5"/>
      <c r="X652" s="225"/>
      <c r="Y652" s="225"/>
      <c r="Z652" s="225"/>
      <c r="AA652" s="225"/>
      <c r="AB652" s="225"/>
      <c r="AC652" s="225"/>
      <c r="AD652" s="225"/>
      <c r="AE652" s="225"/>
      <c r="AF652" s="225"/>
      <c r="AG652" s="220"/>
      <c r="AH652" s="220"/>
      <c r="AI652" s="220"/>
      <c r="AJ652" s="220"/>
      <c r="AK652" s="220"/>
      <c r="AL652" s="220"/>
      <c r="AM652" s="220"/>
      <c r="AN652" s="220"/>
      <c r="AO652" s="220"/>
      <c r="AP652" s="220"/>
      <c r="AQ652" s="224"/>
      <c r="AR652" s="224"/>
      <c r="AS652" s="224"/>
      <c r="AT652" s="224"/>
      <c r="AU652" s="224"/>
      <c r="AV652" s="224"/>
      <c r="AW652" s="224"/>
      <c r="AX652" s="224"/>
      <c r="AY652" s="224"/>
      <c r="AZ652" s="284"/>
      <c r="BA652" s="284"/>
      <c r="BB652" s="284"/>
      <c r="BC652" s="284"/>
      <c r="BD652" s="284"/>
      <c r="BE652" s="284"/>
      <c r="BF652" s="284"/>
      <c r="BG652" s="284"/>
      <c r="BH652" s="284"/>
      <c r="BI652" s="284"/>
      <c r="BJ652" s="284"/>
      <c r="BK652" s="284"/>
    </row>
    <row r="653" ht="14.25" customHeight="1">
      <c r="A653" s="219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5"/>
      <c r="X653" s="225"/>
      <c r="Y653" s="225"/>
      <c r="Z653" s="225"/>
      <c r="AA653" s="225"/>
      <c r="AB653" s="225"/>
      <c r="AC653" s="225"/>
      <c r="AD653" s="225"/>
      <c r="AE653" s="225"/>
      <c r="AF653" s="225"/>
      <c r="AG653" s="220"/>
      <c r="AH653" s="220"/>
      <c r="AI653" s="220"/>
      <c r="AJ653" s="220"/>
      <c r="AK653" s="220"/>
      <c r="AL653" s="220"/>
      <c r="AM653" s="220"/>
      <c r="AN653" s="220"/>
      <c r="AO653" s="220"/>
      <c r="AP653" s="220"/>
      <c r="AQ653" s="224"/>
      <c r="AR653" s="224"/>
      <c r="AS653" s="224"/>
      <c r="AT653" s="224"/>
      <c r="AU653" s="224"/>
      <c r="AV653" s="224"/>
      <c r="AW653" s="224"/>
      <c r="AX653" s="224"/>
      <c r="AY653" s="224"/>
      <c r="AZ653" s="284"/>
      <c r="BA653" s="284"/>
      <c r="BB653" s="284"/>
      <c r="BC653" s="284"/>
      <c r="BD653" s="284"/>
      <c r="BE653" s="284"/>
      <c r="BF653" s="284"/>
      <c r="BG653" s="284"/>
      <c r="BH653" s="284"/>
      <c r="BI653" s="284"/>
      <c r="BJ653" s="284"/>
      <c r="BK653" s="284"/>
    </row>
    <row r="654" ht="14.25" customHeight="1">
      <c r="A654" s="219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5"/>
      <c r="X654" s="225"/>
      <c r="Y654" s="225"/>
      <c r="Z654" s="225"/>
      <c r="AA654" s="225"/>
      <c r="AB654" s="225"/>
      <c r="AC654" s="225"/>
      <c r="AD654" s="225"/>
      <c r="AE654" s="225"/>
      <c r="AF654" s="225"/>
      <c r="AG654" s="220"/>
      <c r="AH654" s="220"/>
      <c r="AI654" s="220"/>
      <c r="AJ654" s="220"/>
      <c r="AK654" s="220"/>
      <c r="AL654" s="220"/>
      <c r="AM654" s="220"/>
      <c r="AN654" s="220"/>
      <c r="AO654" s="220"/>
      <c r="AP654" s="220"/>
      <c r="AQ654" s="224"/>
      <c r="AR654" s="224"/>
      <c r="AS654" s="224"/>
      <c r="AT654" s="224"/>
      <c r="AU654" s="224"/>
      <c r="AV654" s="224"/>
      <c r="AW654" s="224"/>
      <c r="AX654" s="224"/>
      <c r="AY654" s="224"/>
      <c r="AZ654" s="284"/>
      <c r="BA654" s="284"/>
      <c r="BB654" s="284"/>
      <c r="BC654" s="284"/>
      <c r="BD654" s="284"/>
      <c r="BE654" s="284"/>
      <c r="BF654" s="284"/>
      <c r="BG654" s="284"/>
      <c r="BH654" s="284"/>
      <c r="BI654" s="284"/>
      <c r="BJ654" s="284"/>
      <c r="BK654" s="284"/>
    </row>
    <row r="655" ht="14.25" customHeight="1">
      <c r="A655" s="219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5"/>
      <c r="X655" s="225"/>
      <c r="Y655" s="225"/>
      <c r="Z655" s="225"/>
      <c r="AA655" s="225"/>
      <c r="AB655" s="225"/>
      <c r="AC655" s="225"/>
      <c r="AD655" s="225"/>
      <c r="AE655" s="225"/>
      <c r="AF655" s="225"/>
      <c r="AG655" s="220"/>
      <c r="AH655" s="220"/>
      <c r="AI655" s="220"/>
      <c r="AJ655" s="220"/>
      <c r="AK655" s="220"/>
      <c r="AL655" s="220"/>
      <c r="AM655" s="220"/>
      <c r="AN655" s="220"/>
      <c r="AO655" s="220"/>
      <c r="AP655" s="220"/>
      <c r="AQ655" s="224"/>
      <c r="AR655" s="224"/>
      <c r="AS655" s="224"/>
      <c r="AT655" s="224"/>
      <c r="AU655" s="224"/>
      <c r="AV655" s="224"/>
      <c r="AW655" s="224"/>
      <c r="AX655" s="224"/>
      <c r="AY655" s="224"/>
      <c r="AZ655" s="284"/>
      <c r="BA655" s="284"/>
      <c r="BB655" s="284"/>
      <c r="BC655" s="284"/>
      <c r="BD655" s="284"/>
      <c r="BE655" s="284"/>
      <c r="BF655" s="284"/>
      <c r="BG655" s="284"/>
      <c r="BH655" s="284"/>
      <c r="BI655" s="284"/>
      <c r="BJ655" s="284"/>
      <c r="BK655" s="284"/>
    </row>
    <row r="656" ht="14.25" customHeight="1">
      <c r="A656" s="219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5"/>
      <c r="X656" s="225"/>
      <c r="Y656" s="225"/>
      <c r="Z656" s="225"/>
      <c r="AA656" s="225"/>
      <c r="AB656" s="225"/>
      <c r="AC656" s="225"/>
      <c r="AD656" s="225"/>
      <c r="AE656" s="225"/>
      <c r="AF656" s="225"/>
      <c r="AG656" s="220"/>
      <c r="AH656" s="220"/>
      <c r="AI656" s="220"/>
      <c r="AJ656" s="220"/>
      <c r="AK656" s="220"/>
      <c r="AL656" s="220"/>
      <c r="AM656" s="220"/>
      <c r="AN656" s="220"/>
      <c r="AO656" s="220"/>
      <c r="AP656" s="220"/>
      <c r="AQ656" s="224"/>
      <c r="AR656" s="224"/>
      <c r="AS656" s="224"/>
      <c r="AT656" s="224"/>
      <c r="AU656" s="224"/>
      <c r="AV656" s="224"/>
      <c r="AW656" s="224"/>
      <c r="AX656" s="224"/>
      <c r="AY656" s="224"/>
      <c r="AZ656" s="284"/>
      <c r="BA656" s="284"/>
      <c r="BB656" s="284"/>
      <c r="BC656" s="284"/>
      <c r="BD656" s="284"/>
      <c r="BE656" s="284"/>
      <c r="BF656" s="284"/>
      <c r="BG656" s="284"/>
      <c r="BH656" s="284"/>
      <c r="BI656" s="284"/>
      <c r="BJ656" s="284"/>
      <c r="BK656" s="284"/>
    </row>
    <row r="657" ht="14.25" customHeight="1">
      <c r="A657" s="219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5"/>
      <c r="X657" s="225"/>
      <c r="Y657" s="225"/>
      <c r="Z657" s="225"/>
      <c r="AA657" s="225"/>
      <c r="AB657" s="225"/>
      <c r="AC657" s="225"/>
      <c r="AD657" s="225"/>
      <c r="AE657" s="225"/>
      <c r="AF657" s="225"/>
      <c r="AG657" s="220"/>
      <c r="AH657" s="220"/>
      <c r="AI657" s="220"/>
      <c r="AJ657" s="220"/>
      <c r="AK657" s="220"/>
      <c r="AL657" s="220"/>
      <c r="AM657" s="220"/>
      <c r="AN657" s="220"/>
      <c r="AO657" s="220"/>
      <c r="AP657" s="220"/>
      <c r="AQ657" s="224"/>
      <c r="AR657" s="224"/>
      <c r="AS657" s="224"/>
      <c r="AT657" s="224"/>
      <c r="AU657" s="224"/>
      <c r="AV657" s="224"/>
      <c r="AW657" s="224"/>
      <c r="AX657" s="224"/>
      <c r="AY657" s="224"/>
      <c r="AZ657" s="284"/>
      <c r="BA657" s="284"/>
      <c r="BB657" s="284"/>
      <c r="BC657" s="284"/>
      <c r="BD657" s="284"/>
      <c r="BE657" s="284"/>
      <c r="BF657" s="284"/>
      <c r="BG657" s="284"/>
      <c r="BH657" s="284"/>
      <c r="BI657" s="284"/>
      <c r="BJ657" s="284"/>
      <c r="BK657" s="284"/>
    </row>
    <row r="658" ht="14.25" customHeight="1">
      <c r="A658" s="219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5"/>
      <c r="X658" s="225"/>
      <c r="Y658" s="225"/>
      <c r="Z658" s="225"/>
      <c r="AA658" s="225"/>
      <c r="AB658" s="225"/>
      <c r="AC658" s="225"/>
      <c r="AD658" s="225"/>
      <c r="AE658" s="225"/>
      <c r="AF658" s="225"/>
      <c r="AG658" s="220"/>
      <c r="AH658" s="220"/>
      <c r="AI658" s="220"/>
      <c r="AJ658" s="220"/>
      <c r="AK658" s="220"/>
      <c r="AL658" s="220"/>
      <c r="AM658" s="220"/>
      <c r="AN658" s="220"/>
      <c r="AO658" s="220"/>
      <c r="AP658" s="220"/>
      <c r="AQ658" s="224"/>
      <c r="AR658" s="224"/>
      <c r="AS658" s="224"/>
      <c r="AT658" s="224"/>
      <c r="AU658" s="224"/>
      <c r="AV658" s="224"/>
      <c r="AW658" s="224"/>
      <c r="AX658" s="224"/>
      <c r="AY658" s="224"/>
      <c r="AZ658" s="284"/>
      <c r="BA658" s="284"/>
      <c r="BB658" s="284"/>
      <c r="BC658" s="284"/>
      <c r="BD658" s="284"/>
      <c r="BE658" s="284"/>
      <c r="BF658" s="284"/>
      <c r="BG658" s="284"/>
      <c r="BH658" s="284"/>
      <c r="BI658" s="284"/>
      <c r="BJ658" s="284"/>
      <c r="BK658" s="284"/>
    </row>
    <row r="659" ht="14.25" customHeight="1">
      <c r="A659" s="219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5"/>
      <c r="X659" s="225"/>
      <c r="Y659" s="225"/>
      <c r="Z659" s="225"/>
      <c r="AA659" s="225"/>
      <c r="AB659" s="225"/>
      <c r="AC659" s="225"/>
      <c r="AD659" s="225"/>
      <c r="AE659" s="225"/>
      <c r="AF659" s="225"/>
      <c r="AG659" s="220"/>
      <c r="AH659" s="220"/>
      <c r="AI659" s="220"/>
      <c r="AJ659" s="220"/>
      <c r="AK659" s="220"/>
      <c r="AL659" s="220"/>
      <c r="AM659" s="220"/>
      <c r="AN659" s="220"/>
      <c r="AO659" s="220"/>
      <c r="AP659" s="220"/>
      <c r="AQ659" s="224"/>
      <c r="AR659" s="224"/>
      <c r="AS659" s="224"/>
      <c r="AT659" s="224"/>
      <c r="AU659" s="224"/>
      <c r="AV659" s="224"/>
      <c r="AW659" s="224"/>
      <c r="AX659" s="224"/>
      <c r="AY659" s="224"/>
      <c r="AZ659" s="284"/>
      <c r="BA659" s="284"/>
      <c r="BB659" s="284"/>
      <c r="BC659" s="284"/>
      <c r="BD659" s="284"/>
      <c r="BE659" s="284"/>
      <c r="BF659" s="284"/>
      <c r="BG659" s="284"/>
      <c r="BH659" s="284"/>
      <c r="BI659" s="284"/>
      <c r="BJ659" s="284"/>
      <c r="BK659" s="284"/>
    </row>
    <row r="660" ht="14.25" customHeight="1">
      <c r="A660" s="219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5"/>
      <c r="X660" s="225"/>
      <c r="Y660" s="225"/>
      <c r="Z660" s="225"/>
      <c r="AA660" s="225"/>
      <c r="AB660" s="225"/>
      <c r="AC660" s="225"/>
      <c r="AD660" s="225"/>
      <c r="AE660" s="225"/>
      <c r="AF660" s="225"/>
      <c r="AG660" s="220"/>
      <c r="AH660" s="220"/>
      <c r="AI660" s="220"/>
      <c r="AJ660" s="220"/>
      <c r="AK660" s="220"/>
      <c r="AL660" s="220"/>
      <c r="AM660" s="220"/>
      <c r="AN660" s="220"/>
      <c r="AO660" s="220"/>
      <c r="AP660" s="220"/>
      <c r="AQ660" s="224"/>
      <c r="AR660" s="224"/>
      <c r="AS660" s="224"/>
      <c r="AT660" s="224"/>
      <c r="AU660" s="224"/>
      <c r="AV660" s="224"/>
      <c r="AW660" s="224"/>
      <c r="AX660" s="224"/>
      <c r="AY660" s="224"/>
      <c r="AZ660" s="284"/>
      <c r="BA660" s="284"/>
      <c r="BB660" s="284"/>
      <c r="BC660" s="284"/>
      <c r="BD660" s="284"/>
      <c r="BE660" s="284"/>
      <c r="BF660" s="284"/>
      <c r="BG660" s="284"/>
      <c r="BH660" s="284"/>
      <c r="BI660" s="284"/>
      <c r="BJ660" s="284"/>
      <c r="BK660" s="284"/>
    </row>
    <row r="661" ht="14.25" customHeight="1">
      <c r="A661" s="219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5"/>
      <c r="X661" s="225"/>
      <c r="Y661" s="225"/>
      <c r="Z661" s="225"/>
      <c r="AA661" s="225"/>
      <c r="AB661" s="225"/>
      <c r="AC661" s="225"/>
      <c r="AD661" s="225"/>
      <c r="AE661" s="225"/>
      <c r="AF661" s="225"/>
      <c r="AG661" s="220"/>
      <c r="AH661" s="220"/>
      <c r="AI661" s="220"/>
      <c r="AJ661" s="220"/>
      <c r="AK661" s="220"/>
      <c r="AL661" s="220"/>
      <c r="AM661" s="220"/>
      <c r="AN661" s="220"/>
      <c r="AO661" s="220"/>
      <c r="AP661" s="220"/>
      <c r="AQ661" s="224"/>
      <c r="AR661" s="224"/>
      <c r="AS661" s="224"/>
      <c r="AT661" s="224"/>
      <c r="AU661" s="224"/>
      <c r="AV661" s="224"/>
      <c r="AW661" s="224"/>
      <c r="AX661" s="224"/>
      <c r="AY661" s="224"/>
      <c r="AZ661" s="284"/>
      <c r="BA661" s="284"/>
      <c r="BB661" s="284"/>
      <c r="BC661" s="284"/>
      <c r="BD661" s="284"/>
      <c r="BE661" s="284"/>
      <c r="BF661" s="284"/>
      <c r="BG661" s="284"/>
      <c r="BH661" s="284"/>
      <c r="BI661" s="284"/>
      <c r="BJ661" s="284"/>
      <c r="BK661" s="284"/>
    </row>
    <row r="662" ht="14.25" customHeight="1">
      <c r="A662" s="219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5"/>
      <c r="X662" s="225"/>
      <c r="Y662" s="225"/>
      <c r="Z662" s="225"/>
      <c r="AA662" s="225"/>
      <c r="AB662" s="225"/>
      <c r="AC662" s="225"/>
      <c r="AD662" s="225"/>
      <c r="AE662" s="225"/>
      <c r="AF662" s="225"/>
      <c r="AG662" s="220"/>
      <c r="AH662" s="220"/>
      <c r="AI662" s="220"/>
      <c r="AJ662" s="220"/>
      <c r="AK662" s="220"/>
      <c r="AL662" s="220"/>
      <c r="AM662" s="220"/>
      <c r="AN662" s="220"/>
      <c r="AO662" s="220"/>
      <c r="AP662" s="220"/>
      <c r="AQ662" s="224"/>
      <c r="AR662" s="224"/>
      <c r="AS662" s="224"/>
      <c r="AT662" s="224"/>
      <c r="AU662" s="224"/>
      <c r="AV662" s="224"/>
      <c r="AW662" s="224"/>
      <c r="AX662" s="224"/>
      <c r="AY662" s="224"/>
      <c r="AZ662" s="284"/>
      <c r="BA662" s="284"/>
      <c r="BB662" s="284"/>
      <c r="BC662" s="284"/>
      <c r="BD662" s="284"/>
      <c r="BE662" s="284"/>
      <c r="BF662" s="284"/>
      <c r="BG662" s="284"/>
      <c r="BH662" s="284"/>
      <c r="BI662" s="284"/>
      <c r="BJ662" s="284"/>
      <c r="BK662" s="284"/>
    </row>
    <row r="663" ht="14.25" customHeight="1">
      <c r="A663" s="219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5"/>
      <c r="X663" s="225"/>
      <c r="Y663" s="225"/>
      <c r="Z663" s="225"/>
      <c r="AA663" s="225"/>
      <c r="AB663" s="225"/>
      <c r="AC663" s="225"/>
      <c r="AD663" s="225"/>
      <c r="AE663" s="225"/>
      <c r="AF663" s="225"/>
      <c r="AG663" s="220"/>
      <c r="AH663" s="220"/>
      <c r="AI663" s="220"/>
      <c r="AJ663" s="220"/>
      <c r="AK663" s="220"/>
      <c r="AL663" s="220"/>
      <c r="AM663" s="220"/>
      <c r="AN663" s="220"/>
      <c r="AO663" s="220"/>
      <c r="AP663" s="220"/>
      <c r="AQ663" s="224"/>
      <c r="AR663" s="224"/>
      <c r="AS663" s="224"/>
      <c r="AT663" s="224"/>
      <c r="AU663" s="224"/>
      <c r="AV663" s="224"/>
      <c r="AW663" s="224"/>
      <c r="AX663" s="224"/>
      <c r="AY663" s="224"/>
      <c r="AZ663" s="284"/>
      <c r="BA663" s="284"/>
      <c r="BB663" s="284"/>
      <c r="BC663" s="284"/>
      <c r="BD663" s="284"/>
      <c r="BE663" s="284"/>
      <c r="BF663" s="284"/>
      <c r="BG663" s="284"/>
      <c r="BH663" s="284"/>
      <c r="BI663" s="284"/>
      <c r="BJ663" s="284"/>
      <c r="BK663" s="284"/>
    </row>
    <row r="664" ht="14.25" customHeight="1">
      <c r="A664" s="219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5"/>
      <c r="X664" s="225"/>
      <c r="Y664" s="225"/>
      <c r="Z664" s="225"/>
      <c r="AA664" s="225"/>
      <c r="AB664" s="225"/>
      <c r="AC664" s="225"/>
      <c r="AD664" s="225"/>
      <c r="AE664" s="225"/>
      <c r="AF664" s="225"/>
      <c r="AG664" s="220"/>
      <c r="AH664" s="220"/>
      <c r="AI664" s="220"/>
      <c r="AJ664" s="220"/>
      <c r="AK664" s="220"/>
      <c r="AL664" s="220"/>
      <c r="AM664" s="220"/>
      <c r="AN664" s="220"/>
      <c r="AO664" s="220"/>
      <c r="AP664" s="220"/>
      <c r="AQ664" s="224"/>
      <c r="AR664" s="224"/>
      <c r="AS664" s="224"/>
      <c r="AT664" s="224"/>
      <c r="AU664" s="224"/>
      <c r="AV664" s="224"/>
      <c r="AW664" s="224"/>
      <c r="AX664" s="224"/>
      <c r="AY664" s="224"/>
      <c r="AZ664" s="284"/>
      <c r="BA664" s="284"/>
      <c r="BB664" s="284"/>
      <c r="BC664" s="284"/>
      <c r="BD664" s="284"/>
      <c r="BE664" s="284"/>
      <c r="BF664" s="284"/>
      <c r="BG664" s="284"/>
      <c r="BH664" s="284"/>
      <c r="BI664" s="284"/>
      <c r="BJ664" s="284"/>
      <c r="BK664" s="284"/>
    </row>
    <row r="665" ht="14.25" customHeight="1">
      <c r="A665" s="219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5"/>
      <c r="X665" s="225"/>
      <c r="Y665" s="225"/>
      <c r="Z665" s="225"/>
      <c r="AA665" s="225"/>
      <c r="AB665" s="225"/>
      <c r="AC665" s="225"/>
      <c r="AD665" s="225"/>
      <c r="AE665" s="225"/>
      <c r="AF665" s="225"/>
      <c r="AG665" s="220"/>
      <c r="AH665" s="220"/>
      <c r="AI665" s="220"/>
      <c r="AJ665" s="220"/>
      <c r="AK665" s="220"/>
      <c r="AL665" s="220"/>
      <c r="AM665" s="220"/>
      <c r="AN665" s="220"/>
      <c r="AO665" s="220"/>
      <c r="AP665" s="220"/>
      <c r="AQ665" s="224"/>
      <c r="AR665" s="224"/>
      <c r="AS665" s="224"/>
      <c r="AT665" s="224"/>
      <c r="AU665" s="224"/>
      <c r="AV665" s="224"/>
      <c r="AW665" s="224"/>
      <c r="AX665" s="224"/>
      <c r="AY665" s="224"/>
      <c r="AZ665" s="284"/>
      <c r="BA665" s="284"/>
      <c r="BB665" s="284"/>
      <c r="BC665" s="284"/>
      <c r="BD665" s="284"/>
      <c r="BE665" s="284"/>
      <c r="BF665" s="284"/>
      <c r="BG665" s="284"/>
      <c r="BH665" s="284"/>
      <c r="BI665" s="284"/>
      <c r="BJ665" s="284"/>
      <c r="BK665" s="284"/>
    </row>
    <row r="666" ht="14.25" customHeight="1">
      <c r="A666" s="219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5"/>
      <c r="X666" s="225"/>
      <c r="Y666" s="225"/>
      <c r="Z666" s="225"/>
      <c r="AA666" s="225"/>
      <c r="AB666" s="225"/>
      <c r="AC666" s="225"/>
      <c r="AD666" s="225"/>
      <c r="AE666" s="225"/>
      <c r="AF666" s="225"/>
      <c r="AG666" s="220"/>
      <c r="AH666" s="220"/>
      <c r="AI666" s="220"/>
      <c r="AJ666" s="220"/>
      <c r="AK666" s="220"/>
      <c r="AL666" s="220"/>
      <c r="AM666" s="220"/>
      <c r="AN666" s="220"/>
      <c r="AO666" s="220"/>
      <c r="AP666" s="220"/>
      <c r="AQ666" s="224"/>
      <c r="AR666" s="224"/>
      <c r="AS666" s="224"/>
      <c r="AT666" s="224"/>
      <c r="AU666" s="224"/>
      <c r="AV666" s="224"/>
      <c r="AW666" s="224"/>
      <c r="AX666" s="224"/>
      <c r="AY666" s="224"/>
      <c r="AZ666" s="284"/>
      <c r="BA666" s="284"/>
      <c r="BB666" s="284"/>
      <c r="BC666" s="284"/>
      <c r="BD666" s="284"/>
      <c r="BE666" s="284"/>
      <c r="BF666" s="284"/>
      <c r="BG666" s="284"/>
      <c r="BH666" s="284"/>
      <c r="BI666" s="284"/>
      <c r="BJ666" s="284"/>
      <c r="BK666" s="284"/>
    </row>
    <row r="667" ht="14.25" customHeight="1">
      <c r="A667" s="219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5"/>
      <c r="X667" s="225"/>
      <c r="Y667" s="225"/>
      <c r="Z667" s="225"/>
      <c r="AA667" s="225"/>
      <c r="AB667" s="225"/>
      <c r="AC667" s="225"/>
      <c r="AD667" s="225"/>
      <c r="AE667" s="225"/>
      <c r="AF667" s="225"/>
      <c r="AG667" s="220"/>
      <c r="AH667" s="220"/>
      <c r="AI667" s="220"/>
      <c r="AJ667" s="220"/>
      <c r="AK667" s="220"/>
      <c r="AL667" s="220"/>
      <c r="AM667" s="220"/>
      <c r="AN667" s="220"/>
      <c r="AO667" s="220"/>
      <c r="AP667" s="220"/>
      <c r="AQ667" s="224"/>
      <c r="AR667" s="224"/>
      <c r="AS667" s="224"/>
      <c r="AT667" s="224"/>
      <c r="AU667" s="224"/>
      <c r="AV667" s="224"/>
      <c r="AW667" s="224"/>
      <c r="AX667" s="224"/>
      <c r="AY667" s="224"/>
      <c r="AZ667" s="284"/>
      <c r="BA667" s="284"/>
      <c r="BB667" s="284"/>
      <c r="BC667" s="284"/>
      <c r="BD667" s="284"/>
      <c r="BE667" s="284"/>
      <c r="BF667" s="284"/>
      <c r="BG667" s="284"/>
      <c r="BH667" s="284"/>
      <c r="BI667" s="284"/>
      <c r="BJ667" s="284"/>
      <c r="BK667" s="284"/>
    </row>
    <row r="668" ht="14.25" customHeight="1">
      <c r="A668" s="219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5"/>
      <c r="X668" s="225"/>
      <c r="Y668" s="225"/>
      <c r="Z668" s="225"/>
      <c r="AA668" s="225"/>
      <c r="AB668" s="225"/>
      <c r="AC668" s="225"/>
      <c r="AD668" s="225"/>
      <c r="AE668" s="225"/>
      <c r="AF668" s="225"/>
      <c r="AG668" s="220"/>
      <c r="AH668" s="220"/>
      <c r="AI668" s="220"/>
      <c r="AJ668" s="220"/>
      <c r="AK668" s="220"/>
      <c r="AL668" s="220"/>
      <c r="AM668" s="220"/>
      <c r="AN668" s="220"/>
      <c r="AO668" s="220"/>
      <c r="AP668" s="220"/>
      <c r="AQ668" s="224"/>
      <c r="AR668" s="224"/>
      <c r="AS668" s="224"/>
      <c r="AT668" s="224"/>
      <c r="AU668" s="224"/>
      <c r="AV668" s="224"/>
      <c r="AW668" s="224"/>
      <c r="AX668" s="224"/>
      <c r="AY668" s="224"/>
      <c r="AZ668" s="284"/>
      <c r="BA668" s="284"/>
      <c r="BB668" s="284"/>
      <c r="BC668" s="284"/>
      <c r="BD668" s="284"/>
      <c r="BE668" s="284"/>
      <c r="BF668" s="284"/>
      <c r="BG668" s="284"/>
      <c r="BH668" s="284"/>
      <c r="BI668" s="284"/>
      <c r="BJ668" s="284"/>
      <c r="BK668" s="284"/>
    </row>
    <row r="669" ht="14.25" customHeight="1">
      <c r="A669" s="219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5"/>
      <c r="X669" s="225"/>
      <c r="Y669" s="225"/>
      <c r="Z669" s="225"/>
      <c r="AA669" s="225"/>
      <c r="AB669" s="225"/>
      <c r="AC669" s="225"/>
      <c r="AD669" s="225"/>
      <c r="AE669" s="225"/>
      <c r="AF669" s="225"/>
      <c r="AG669" s="220"/>
      <c r="AH669" s="220"/>
      <c r="AI669" s="220"/>
      <c r="AJ669" s="220"/>
      <c r="AK669" s="220"/>
      <c r="AL669" s="220"/>
      <c r="AM669" s="220"/>
      <c r="AN669" s="220"/>
      <c r="AO669" s="220"/>
      <c r="AP669" s="220"/>
      <c r="AQ669" s="224"/>
      <c r="AR669" s="224"/>
      <c r="AS669" s="224"/>
      <c r="AT669" s="224"/>
      <c r="AU669" s="224"/>
      <c r="AV669" s="224"/>
      <c r="AW669" s="224"/>
      <c r="AX669" s="224"/>
      <c r="AY669" s="224"/>
      <c r="AZ669" s="284"/>
      <c r="BA669" s="284"/>
      <c r="BB669" s="284"/>
      <c r="BC669" s="284"/>
      <c r="BD669" s="284"/>
      <c r="BE669" s="284"/>
      <c r="BF669" s="284"/>
      <c r="BG669" s="284"/>
      <c r="BH669" s="284"/>
      <c r="BI669" s="284"/>
      <c r="BJ669" s="284"/>
      <c r="BK669" s="284"/>
    </row>
    <row r="670" ht="14.25" customHeight="1">
      <c r="A670" s="219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5"/>
      <c r="X670" s="225"/>
      <c r="Y670" s="225"/>
      <c r="Z670" s="225"/>
      <c r="AA670" s="225"/>
      <c r="AB670" s="225"/>
      <c r="AC670" s="225"/>
      <c r="AD670" s="225"/>
      <c r="AE670" s="225"/>
      <c r="AF670" s="225"/>
      <c r="AG670" s="220"/>
      <c r="AH670" s="220"/>
      <c r="AI670" s="220"/>
      <c r="AJ670" s="220"/>
      <c r="AK670" s="220"/>
      <c r="AL670" s="220"/>
      <c r="AM670" s="220"/>
      <c r="AN670" s="220"/>
      <c r="AO670" s="220"/>
      <c r="AP670" s="220"/>
      <c r="AQ670" s="224"/>
      <c r="AR670" s="224"/>
      <c r="AS670" s="224"/>
      <c r="AT670" s="224"/>
      <c r="AU670" s="224"/>
      <c r="AV670" s="224"/>
      <c r="AW670" s="224"/>
      <c r="AX670" s="224"/>
      <c r="AY670" s="224"/>
      <c r="AZ670" s="284"/>
      <c r="BA670" s="284"/>
      <c r="BB670" s="284"/>
      <c r="BC670" s="284"/>
      <c r="BD670" s="284"/>
      <c r="BE670" s="284"/>
      <c r="BF670" s="284"/>
      <c r="BG670" s="284"/>
      <c r="BH670" s="284"/>
      <c r="BI670" s="284"/>
      <c r="BJ670" s="284"/>
      <c r="BK670" s="284"/>
    </row>
    <row r="671" ht="14.25" customHeight="1">
      <c r="A671" s="219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5"/>
      <c r="X671" s="225"/>
      <c r="Y671" s="225"/>
      <c r="Z671" s="225"/>
      <c r="AA671" s="225"/>
      <c r="AB671" s="225"/>
      <c r="AC671" s="225"/>
      <c r="AD671" s="225"/>
      <c r="AE671" s="225"/>
      <c r="AF671" s="225"/>
      <c r="AG671" s="220"/>
      <c r="AH671" s="220"/>
      <c r="AI671" s="220"/>
      <c r="AJ671" s="220"/>
      <c r="AK671" s="220"/>
      <c r="AL671" s="220"/>
      <c r="AM671" s="220"/>
      <c r="AN671" s="220"/>
      <c r="AO671" s="220"/>
      <c r="AP671" s="220"/>
      <c r="AQ671" s="224"/>
      <c r="AR671" s="224"/>
      <c r="AS671" s="224"/>
      <c r="AT671" s="224"/>
      <c r="AU671" s="224"/>
      <c r="AV671" s="224"/>
      <c r="AW671" s="224"/>
      <c r="AX671" s="224"/>
      <c r="AY671" s="224"/>
      <c r="AZ671" s="284"/>
      <c r="BA671" s="284"/>
      <c r="BB671" s="284"/>
      <c r="BC671" s="284"/>
      <c r="BD671" s="284"/>
      <c r="BE671" s="284"/>
      <c r="BF671" s="284"/>
      <c r="BG671" s="284"/>
      <c r="BH671" s="284"/>
      <c r="BI671" s="284"/>
      <c r="BJ671" s="284"/>
      <c r="BK671" s="284"/>
    </row>
    <row r="672" ht="14.25" customHeight="1">
      <c r="A672" s="219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5"/>
      <c r="X672" s="225"/>
      <c r="Y672" s="225"/>
      <c r="Z672" s="225"/>
      <c r="AA672" s="225"/>
      <c r="AB672" s="225"/>
      <c r="AC672" s="225"/>
      <c r="AD672" s="225"/>
      <c r="AE672" s="225"/>
      <c r="AF672" s="225"/>
      <c r="AG672" s="220"/>
      <c r="AH672" s="220"/>
      <c r="AI672" s="220"/>
      <c r="AJ672" s="220"/>
      <c r="AK672" s="220"/>
      <c r="AL672" s="220"/>
      <c r="AM672" s="220"/>
      <c r="AN672" s="220"/>
      <c r="AO672" s="220"/>
      <c r="AP672" s="220"/>
      <c r="AQ672" s="224"/>
      <c r="AR672" s="224"/>
      <c r="AS672" s="224"/>
      <c r="AT672" s="224"/>
      <c r="AU672" s="224"/>
      <c r="AV672" s="224"/>
      <c r="AW672" s="224"/>
      <c r="AX672" s="224"/>
      <c r="AY672" s="224"/>
      <c r="AZ672" s="284"/>
      <c r="BA672" s="284"/>
      <c r="BB672" s="284"/>
      <c r="BC672" s="284"/>
      <c r="BD672" s="284"/>
      <c r="BE672" s="284"/>
      <c r="BF672" s="284"/>
      <c r="BG672" s="284"/>
      <c r="BH672" s="284"/>
      <c r="BI672" s="284"/>
      <c r="BJ672" s="284"/>
      <c r="BK672" s="284"/>
    </row>
    <row r="673" ht="14.25" customHeight="1">
      <c r="A673" s="219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5"/>
      <c r="X673" s="225"/>
      <c r="Y673" s="225"/>
      <c r="Z673" s="225"/>
      <c r="AA673" s="225"/>
      <c r="AB673" s="225"/>
      <c r="AC673" s="225"/>
      <c r="AD673" s="225"/>
      <c r="AE673" s="225"/>
      <c r="AF673" s="225"/>
      <c r="AG673" s="220"/>
      <c r="AH673" s="220"/>
      <c r="AI673" s="220"/>
      <c r="AJ673" s="220"/>
      <c r="AK673" s="220"/>
      <c r="AL673" s="220"/>
      <c r="AM673" s="220"/>
      <c r="AN673" s="220"/>
      <c r="AO673" s="220"/>
      <c r="AP673" s="220"/>
      <c r="AQ673" s="224"/>
      <c r="AR673" s="224"/>
      <c r="AS673" s="224"/>
      <c r="AT673" s="224"/>
      <c r="AU673" s="224"/>
      <c r="AV673" s="224"/>
      <c r="AW673" s="224"/>
      <c r="AX673" s="224"/>
      <c r="AY673" s="224"/>
      <c r="AZ673" s="284"/>
      <c r="BA673" s="284"/>
      <c r="BB673" s="284"/>
      <c r="BC673" s="284"/>
      <c r="BD673" s="284"/>
      <c r="BE673" s="284"/>
      <c r="BF673" s="284"/>
      <c r="BG673" s="284"/>
      <c r="BH673" s="284"/>
      <c r="BI673" s="284"/>
      <c r="BJ673" s="284"/>
      <c r="BK673" s="284"/>
    </row>
    <row r="674" ht="14.25" customHeight="1">
      <c r="A674" s="219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5"/>
      <c r="X674" s="225"/>
      <c r="Y674" s="225"/>
      <c r="Z674" s="225"/>
      <c r="AA674" s="225"/>
      <c r="AB674" s="225"/>
      <c r="AC674" s="225"/>
      <c r="AD674" s="225"/>
      <c r="AE674" s="225"/>
      <c r="AF674" s="225"/>
      <c r="AG674" s="220"/>
      <c r="AH674" s="220"/>
      <c r="AI674" s="220"/>
      <c r="AJ674" s="220"/>
      <c r="AK674" s="220"/>
      <c r="AL674" s="220"/>
      <c r="AM674" s="220"/>
      <c r="AN674" s="220"/>
      <c r="AO674" s="220"/>
      <c r="AP674" s="220"/>
      <c r="AQ674" s="224"/>
      <c r="AR674" s="224"/>
      <c r="AS674" s="224"/>
      <c r="AT674" s="224"/>
      <c r="AU674" s="224"/>
      <c r="AV674" s="224"/>
      <c r="AW674" s="224"/>
      <c r="AX674" s="224"/>
      <c r="AY674" s="224"/>
      <c r="AZ674" s="284"/>
      <c r="BA674" s="284"/>
      <c r="BB674" s="284"/>
      <c r="BC674" s="284"/>
      <c r="BD674" s="284"/>
      <c r="BE674" s="284"/>
      <c r="BF674" s="284"/>
      <c r="BG674" s="284"/>
      <c r="BH674" s="284"/>
      <c r="BI674" s="284"/>
      <c r="BJ674" s="284"/>
      <c r="BK674" s="284"/>
    </row>
    <row r="675" ht="14.25" customHeight="1">
      <c r="A675" s="219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5"/>
      <c r="X675" s="225"/>
      <c r="Y675" s="225"/>
      <c r="Z675" s="225"/>
      <c r="AA675" s="225"/>
      <c r="AB675" s="225"/>
      <c r="AC675" s="225"/>
      <c r="AD675" s="225"/>
      <c r="AE675" s="225"/>
      <c r="AF675" s="225"/>
      <c r="AG675" s="220"/>
      <c r="AH675" s="220"/>
      <c r="AI675" s="220"/>
      <c r="AJ675" s="220"/>
      <c r="AK675" s="220"/>
      <c r="AL675" s="220"/>
      <c r="AM675" s="220"/>
      <c r="AN675" s="220"/>
      <c r="AO675" s="220"/>
      <c r="AP675" s="220"/>
      <c r="AQ675" s="224"/>
      <c r="AR675" s="224"/>
      <c r="AS675" s="224"/>
      <c r="AT675" s="224"/>
      <c r="AU675" s="224"/>
      <c r="AV675" s="224"/>
      <c r="AW675" s="224"/>
      <c r="AX675" s="224"/>
      <c r="AY675" s="224"/>
      <c r="AZ675" s="284"/>
      <c r="BA675" s="284"/>
      <c r="BB675" s="284"/>
      <c r="BC675" s="284"/>
      <c r="BD675" s="284"/>
      <c r="BE675" s="284"/>
      <c r="BF675" s="284"/>
      <c r="BG675" s="284"/>
      <c r="BH675" s="284"/>
      <c r="BI675" s="284"/>
      <c r="BJ675" s="284"/>
      <c r="BK675" s="284"/>
    </row>
    <row r="676" ht="14.25" customHeight="1">
      <c r="A676" s="219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5"/>
      <c r="X676" s="225"/>
      <c r="Y676" s="225"/>
      <c r="Z676" s="225"/>
      <c r="AA676" s="225"/>
      <c r="AB676" s="225"/>
      <c r="AC676" s="225"/>
      <c r="AD676" s="225"/>
      <c r="AE676" s="225"/>
      <c r="AF676" s="225"/>
      <c r="AG676" s="220"/>
      <c r="AH676" s="220"/>
      <c r="AI676" s="220"/>
      <c r="AJ676" s="220"/>
      <c r="AK676" s="220"/>
      <c r="AL676" s="220"/>
      <c r="AM676" s="220"/>
      <c r="AN676" s="220"/>
      <c r="AO676" s="220"/>
      <c r="AP676" s="220"/>
      <c r="AQ676" s="224"/>
      <c r="AR676" s="224"/>
      <c r="AS676" s="224"/>
      <c r="AT676" s="224"/>
      <c r="AU676" s="224"/>
      <c r="AV676" s="224"/>
      <c r="AW676" s="224"/>
      <c r="AX676" s="224"/>
      <c r="AY676" s="224"/>
      <c r="AZ676" s="284"/>
      <c r="BA676" s="284"/>
      <c r="BB676" s="284"/>
      <c r="BC676" s="284"/>
      <c r="BD676" s="284"/>
      <c r="BE676" s="284"/>
      <c r="BF676" s="284"/>
      <c r="BG676" s="284"/>
      <c r="BH676" s="284"/>
      <c r="BI676" s="284"/>
      <c r="BJ676" s="284"/>
      <c r="BK676" s="284"/>
    </row>
    <row r="677" ht="14.25" customHeight="1">
      <c r="A677" s="219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5"/>
      <c r="X677" s="225"/>
      <c r="Y677" s="225"/>
      <c r="Z677" s="225"/>
      <c r="AA677" s="225"/>
      <c r="AB677" s="225"/>
      <c r="AC677" s="225"/>
      <c r="AD677" s="225"/>
      <c r="AE677" s="225"/>
      <c r="AF677" s="225"/>
      <c r="AG677" s="220"/>
      <c r="AH677" s="220"/>
      <c r="AI677" s="220"/>
      <c r="AJ677" s="220"/>
      <c r="AK677" s="220"/>
      <c r="AL677" s="220"/>
      <c r="AM677" s="220"/>
      <c r="AN677" s="220"/>
      <c r="AO677" s="220"/>
      <c r="AP677" s="220"/>
      <c r="AQ677" s="224"/>
      <c r="AR677" s="224"/>
      <c r="AS677" s="224"/>
      <c r="AT677" s="224"/>
      <c r="AU677" s="224"/>
      <c r="AV677" s="224"/>
      <c r="AW677" s="224"/>
      <c r="AX677" s="224"/>
      <c r="AY677" s="224"/>
      <c r="AZ677" s="284"/>
      <c r="BA677" s="284"/>
      <c r="BB677" s="284"/>
      <c r="BC677" s="284"/>
      <c r="BD677" s="284"/>
      <c r="BE677" s="284"/>
      <c r="BF677" s="284"/>
      <c r="BG677" s="284"/>
      <c r="BH677" s="284"/>
      <c r="BI677" s="284"/>
      <c r="BJ677" s="284"/>
      <c r="BK677" s="284"/>
    </row>
    <row r="678" ht="14.25" customHeight="1">
      <c r="A678" s="219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5"/>
      <c r="X678" s="225"/>
      <c r="Y678" s="225"/>
      <c r="Z678" s="225"/>
      <c r="AA678" s="225"/>
      <c r="AB678" s="225"/>
      <c r="AC678" s="225"/>
      <c r="AD678" s="225"/>
      <c r="AE678" s="225"/>
      <c r="AF678" s="225"/>
      <c r="AG678" s="220"/>
      <c r="AH678" s="220"/>
      <c r="AI678" s="220"/>
      <c r="AJ678" s="220"/>
      <c r="AK678" s="220"/>
      <c r="AL678" s="220"/>
      <c r="AM678" s="220"/>
      <c r="AN678" s="220"/>
      <c r="AO678" s="220"/>
      <c r="AP678" s="220"/>
      <c r="AQ678" s="224"/>
      <c r="AR678" s="224"/>
      <c r="AS678" s="224"/>
      <c r="AT678" s="224"/>
      <c r="AU678" s="224"/>
      <c r="AV678" s="224"/>
      <c r="AW678" s="224"/>
      <c r="AX678" s="224"/>
      <c r="AY678" s="224"/>
      <c r="AZ678" s="284"/>
      <c r="BA678" s="284"/>
      <c r="BB678" s="284"/>
      <c r="BC678" s="284"/>
      <c r="BD678" s="284"/>
      <c r="BE678" s="284"/>
      <c r="BF678" s="284"/>
      <c r="BG678" s="284"/>
      <c r="BH678" s="284"/>
      <c r="BI678" s="284"/>
      <c r="BJ678" s="284"/>
      <c r="BK678" s="284"/>
    </row>
    <row r="679" ht="14.25" customHeight="1">
      <c r="A679" s="219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5"/>
      <c r="X679" s="225"/>
      <c r="Y679" s="225"/>
      <c r="Z679" s="225"/>
      <c r="AA679" s="225"/>
      <c r="AB679" s="225"/>
      <c r="AC679" s="225"/>
      <c r="AD679" s="225"/>
      <c r="AE679" s="225"/>
      <c r="AF679" s="225"/>
      <c r="AG679" s="220"/>
      <c r="AH679" s="220"/>
      <c r="AI679" s="220"/>
      <c r="AJ679" s="220"/>
      <c r="AK679" s="220"/>
      <c r="AL679" s="220"/>
      <c r="AM679" s="220"/>
      <c r="AN679" s="220"/>
      <c r="AO679" s="220"/>
      <c r="AP679" s="220"/>
      <c r="AQ679" s="224"/>
      <c r="AR679" s="224"/>
      <c r="AS679" s="224"/>
      <c r="AT679" s="224"/>
      <c r="AU679" s="224"/>
      <c r="AV679" s="224"/>
      <c r="AW679" s="224"/>
      <c r="AX679" s="224"/>
      <c r="AY679" s="224"/>
      <c r="AZ679" s="284"/>
      <c r="BA679" s="284"/>
      <c r="BB679" s="284"/>
      <c r="BC679" s="284"/>
      <c r="BD679" s="284"/>
      <c r="BE679" s="284"/>
      <c r="BF679" s="284"/>
      <c r="BG679" s="284"/>
      <c r="BH679" s="284"/>
      <c r="BI679" s="284"/>
      <c r="BJ679" s="284"/>
      <c r="BK679" s="284"/>
    </row>
    <row r="680" ht="14.25" customHeight="1">
      <c r="A680" s="219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5"/>
      <c r="X680" s="225"/>
      <c r="Y680" s="225"/>
      <c r="Z680" s="225"/>
      <c r="AA680" s="225"/>
      <c r="AB680" s="225"/>
      <c r="AC680" s="225"/>
      <c r="AD680" s="225"/>
      <c r="AE680" s="225"/>
      <c r="AF680" s="225"/>
      <c r="AG680" s="220"/>
      <c r="AH680" s="220"/>
      <c r="AI680" s="220"/>
      <c r="AJ680" s="220"/>
      <c r="AK680" s="220"/>
      <c r="AL680" s="220"/>
      <c r="AM680" s="220"/>
      <c r="AN680" s="220"/>
      <c r="AO680" s="220"/>
      <c r="AP680" s="220"/>
      <c r="AQ680" s="224"/>
      <c r="AR680" s="224"/>
      <c r="AS680" s="224"/>
      <c r="AT680" s="224"/>
      <c r="AU680" s="224"/>
      <c r="AV680" s="224"/>
      <c r="AW680" s="224"/>
      <c r="AX680" s="224"/>
      <c r="AY680" s="224"/>
      <c r="AZ680" s="284"/>
      <c r="BA680" s="284"/>
      <c r="BB680" s="284"/>
      <c r="BC680" s="284"/>
      <c r="BD680" s="284"/>
      <c r="BE680" s="284"/>
      <c r="BF680" s="284"/>
      <c r="BG680" s="284"/>
      <c r="BH680" s="284"/>
      <c r="BI680" s="284"/>
      <c r="BJ680" s="284"/>
      <c r="BK680" s="284"/>
    </row>
    <row r="681" ht="14.25" customHeight="1">
      <c r="A681" s="219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5"/>
      <c r="X681" s="225"/>
      <c r="Y681" s="225"/>
      <c r="Z681" s="225"/>
      <c r="AA681" s="225"/>
      <c r="AB681" s="225"/>
      <c r="AC681" s="225"/>
      <c r="AD681" s="225"/>
      <c r="AE681" s="225"/>
      <c r="AF681" s="225"/>
      <c r="AG681" s="220"/>
      <c r="AH681" s="220"/>
      <c r="AI681" s="220"/>
      <c r="AJ681" s="220"/>
      <c r="AK681" s="220"/>
      <c r="AL681" s="220"/>
      <c r="AM681" s="220"/>
      <c r="AN681" s="220"/>
      <c r="AO681" s="220"/>
      <c r="AP681" s="220"/>
      <c r="AQ681" s="224"/>
      <c r="AR681" s="224"/>
      <c r="AS681" s="224"/>
      <c r="AT681" s="224"/>
      <c r="AU681" s="224"/>
      <c r="AV681" s="224"/>
      <c r="AW681" s="224"/>
      <c r="AX681" s="224"/>
      <c r="AY681" s="224"/>
      <c r="AZ681" s="284"/>
      <c r="BA681" s="284"/>
      <c r="BB681" s="284"/>
      <c r="BC681" s="284"/>
      <c r="BD681" s="284"/>
      <c r="BE681" s="284"/>
      <c r="BF681" s="284"/>
      <c r="BG681" s="284"/>
      <c r="BH681" s="284"/>
      <c r="BI681" s="284"/>
      <c r="BJ681" s="284"/>
      <c r="BK681" s="284"/>
    </row>
    <row r="682" ht="14.25" customHeight="1">
      <c r="A682" s="219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5"/>
      <c r="X682" s="225"/>
      <c r="Y682" s="225"/>
      <c r="Z682" s="225"/>
      <c r="AA682" s="225"/>
      <c r="AB682" s="225"/>
      <c r="AC682" s="225"/>
      <c r="AD682" s="225"/>
      <c r="AE682" s="225"/>
      <c r="AF682" s="225"/>
      <c r="AG682" s="220"/>
      <c r="AH682" s="220"/>
      <c r="AI682" s="220"/>
      <c r="AJ682" s="220"/>
      <c r="AK682" s="220"/>
      <c r="AL682" s="220"/>
      <c r="AM682" s="220"/>
      <c r="AN682" s="220"/>
      <c r="AO682" s="220"/>
      <c r="AP682" s="220"/>
      <c r="AQ682" s="224"/>
      <c r="AR682" s="224"/>
      <c r="AS682" s="224"/>
      <c r="AT682" s="224"/>
      <c r="AU682" s="224"/>
      <c r="AV682" s="224"/>
      <c r="AW682" s="224"/>
      <c r="AX682" s="224"/>
      <c r="AY682" s="224"/>
      <c r="AZ682" s="284"/>
      <c r="BA682" s="284"/>
      <c r="BB682" s="284"/>
      <c r="BC682" s="284"/>
      <c r="BD682" s="284"/>
      <c r="BE682" s="284"/>
      <c r="BF682" s="284"/>
      <c r="BG682" s="284"/>
      <c r="BH682" s="284"/>
      <c r="BI682" s="284"/>
      <c r="BJ682" s="284"/>
      <c r="BK682" s="284"/>
    </row>
    <row r="683" ht="14.25" customHeight="1">
      <c r="A683" s="219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5"/>
      <c r="X683" s="225"/>
      <c r="Y683" s="225"/>
      <c r="Z683" s="225"/>
      <c r="AA683" s="225"/>
      <c r="AB683" s="225"/>
      <c r="AC683" s="225"/>
      <c r="AD683" s="225"/>
      <c r="AE683" s="225"/>
      <c r="AF683" s="225"/>
      <c r="AG683" s="220"/>
      <c r="AH683" s="220"/>
      <c r="AI683" s="220"/>
      <c r="AJ683" s="220"/>
      <c r="AK683" s="220"/>
      <c r="AL683" s="220"/>
      <c r="AM683" s="220"/>
      <c r="AN683" s="220"/>
      <c r="AO683" s="220"/>
      <c r="AP683" s="220"/>
      <c r="AQ683" s="224"/>
      <c r="AR683" s="224"/>
      <c r="AS683" s="224"/>
      <c r="AT683" s="224"/>
      <c r="AU683" s="224"/>
      <c r="AV683" s="224"/>
      <c r="AW683" s="224"/>
      <c r="AX683" s="224"/>
      <c r="AY683" s="224"/>
      <c r="AZ683" s="284"/>
      <c r="BA683" s="284"/>
      <c r="BB683" s="284"/>
      <c r="BC683" s="284"/>
      <c r="BD683" s="284"/>
      <c r="BE683" s="284"/>
      <c r="BF683" s="284"/>
      <c r="BG683" s="284"/>
      <c r="BH683" s="284"/>
      <c r="BI683" s="284"/>
      <c r="BJ683" s="284"/>
      <c r="BK683" s="284"/>
    </row>
    <row r="684" ht="14.25" customHeight="1">
      <c r="A684" s="219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5"/>
      <c r="X684" s="225"/>
      <c r="Y684" s="225"/>
      <c r="Z684" s="225"/>
      <c r="AA684" s="225"/>
      <c r="AB684" s="225"/>
      <c r="AC684" s="225"/>
      <c r="AD684" s="225"/>
      <c r="AE684" s="225"/>
      <c r="AF684" s="225"/>
      <c r="AG684" s="220"/>
      <c r="AH684" s="220"/>
      <c r="AI684" s="220"/>
      <c r="AJ684" s="220"/>
      <c r="AK684" s="220"/>
      <c r="AL684" s="220"/>
      <c r="AM684" s="220"/>
      <c r="AN684" s="220"/>
      <c r="AO684" s="220"/>
      <c r="AP684" s="220"/>
      <c r="AQ684" s="224"/>
      <c r="AR684" s="224"/>
      <c r="AS684" s="224"/>
      <c r="AT684" s="224"/>
      <c r="AU684" s="224"/>
      <c r="AV684" s="224"/>
      <c r="AW684" s="224"/>
      <c r="AX684" s="224"/>
      <c r="AY684" s="224"/>
      <c r="AZ684" s="284"/>
      <c r="BA684" s="284"/>
      <c r="BB684" s="284"/>
      <c r="BC684" s="284"/>
      <c r="BD684" s="284"/>
      <c r="BE684" s="284"/>
      <c r="BF684" s="284"/>
      <c r="BG684" s="284"/>
      <c r="BH684" s="284"/>
      <c r="BI684" s="284"/>
      <c r="BJ684" s="284"/>
      <c r="BK684" s="284"/>
    </row>
    <row r="685" ht="14.25" customHeight="1">
      <c r="A685" s="219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5"/>
      <c r="X685" s="225"/>
      <c r="Y685" s="225"/>
      <c r="Z685" s="225"/>
      <c r="AA685" s="225"/>
      <c r="AB685" s="225"/>
      <c r="AC685" s="225"/>
      <c r="AD685" s="225"/>
      <c r="AE685" s="225"/>
      <c r="AF685" s="225"/>
      <c r="AG685" s="220"/>
      <c r="AH685" s="220"/>
      <c r="AI685" s="220"/>
      <c r="AJ685" s="220"/>
      <c r="AK685" s="220"/>
      <c r="AL685" s="220"/>
      <c r="AM685" s="220"/>
      <c r="AN685" s="220"/>
      <c r="AO685" s="220"/>
      <c r="AP685" s="220"/>
      <c r="AQ685" s="224"/>
      <c r="AR685" s="224"/>
      <c r="AS685" s="224"/>
      <c r="AT685" s="224"/>
      <c r="AU685" s="224"/>
      <c r="AV685" s="224"/>
      <c r="AW685" s="224"/>
      <c r="AX685" s="224"/>
      <c r="AY685" s="224"/>
      <c r="AZ685" s="284"/>
      <c r="BA685" s="284"/>
      <c r="BB685" s="284"/>
      <c r="BC685" s="284"/>
      <c r="BD685" s="284"/>
      <c r="BE685" s="284"/>
      <c r="BF685" s="284"/>
      <c r="BG685" s="284"/>
      <c r="BH685" s="284"/>
      <c r="BI685" s="284"/>
      <c r="BJ685" s="284"/>
      <c r="BK685" s="284"/>
    </row>
    <row r="686" ht="14.25" customHeight="1">
      <c r="A686" s="219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5"/>
      <c r="X686" s="225"/>
      <c r="Y686" s="225"/>
      <c r="Z686" s="225"/>
      <c r="AA686" s="225"/>
      <c r="AB686" s="225"/>
      <c r="AC686" s="225"/>
      <c r="AD686" s="225"/>
      <c r="AE686" s="225"/>
      <c r="AF686" s="225"/>
      <c r="AG686" s="220"/>
      <c r="AH686" s="220"/>
      <c r="AI686" s="220"/>
      <c r="AJ686" s="220"/>
      <c r="AK686" s="220"/>
      <c r="AL686" s="220"/>
      <c r="AM686" s="220"/>
      <c r="AN686" s="220"/>
      <c r="AO686" s="220"/>
      <c r="AP686" s="220"/>
      <c r="AQ686" s="224"/>
      <c r="AR686" s="224"/>
      <c r="AS686" s="224"/>
      <c r="AT686" s="224"/>
      <c r="AU686" s="224"/>
      <c r="AV686" s="224"/>
      <c r="AW686" s="224"/>
      <c r="AX686" s="224"/>
      <c r="AY686" s="224"/>
      <c r="AZ686" s="284"/>
      <c r="BA686" s="284"/>
      <c r="BB686" s="284"/>
      <c r="BC686" s="284"/>
      <c r="BD686" s="284"/>
      <c r="BE686" s="284"/>
      <c r="BF686" s="284"/>
      <c r="BG686" s="284"/>
      <c r="BH686" s="284"/>
      <c r="BI686" s="284"/>
      <c r="BJ686" s="284"/>
      <c r="BK686" s="284"/>
    </row>
    <row r="687" ht="14.25" customHeight="1">
      <c r="A687" s="219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5"/>
      <c r="X687" s="225"/>
      <c r="Y687" s="225"/>
      <c r="Z687" s="225"/>
      <c r="AA687" s="225"/>
      <c r="AB687" s="225"/>
      <c r="AC687" s="225"/>
      <c r="AD687" s="225"/>
      <c r="AE687" s="225"/>
      <c r="AF687" s="225"/>
      <c r="AG687" s="220"/>
      <c r="AH687" s="220"/>
      <c r="AI687" s="220"/>
      <c r="AJ687" s="220"/>
      <c r="AK687" s="220"/>
      <c r="AL687" s="220"/>
      <c r="AM687" s="220"/>
      <c r="AN687" s="220"/>
      <c r="AO687" s="220"/>
      <c r="AP687" s="220"/>
      <c r="AQ687" s="224"/>
      <c r="AR687" s="224"/>
      <c r="AS687" s="224"/>
      <c r="AT687" s="224"/>
      <c r="AU687" s="224"/>
      <c r="AV687" s="224"/>
      <c r="AW687" s="224"/>
      <c r="AX687" s="224"/>
      <c r="AY687" s="224"/>
      <c r="AZ687" s="284"/>
      <c r="BA687" s="284"/>
      <c r="BB687" s="284"/>
      <c r="BC687" s="284"/>
      <c r="BD687" s="284"/>
      <c r="BE687" s="284"/>
      <c r="BF687" s="284"/>
      <c r="BG687" s="284"/>
      <c r="BH687" s="284"/>
      <c r="BI687" s="284"/>
      <c r="BJ687" s="284"/>
      <c r="BK687" s="284"/>
    </row>
    <row r="688" ht="14.25" customHeight="1">
      <c r="A688" s="219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5"/>
      <c r="X688" s="225"/>
      <c r="Y688" s="225"/>
      <c r="Z688" s="225"/>
      <c r="AA688" s="225"/>
      <c r="AB688" s="225"/>
      <c r="AC688" s="225"/>
      <c r="AD688" s="225"/>
      <c r="AE688" s="225"/>
      <c r="AF688" s="225"/>
      <c r="AG688" s="220"/>
      <c r="AH688" s="220"/>
      <c r="AI688" s="220"/>
      <c r="AJ688" s="220"/>
      <c r="AK688" s="220"/>
      <c r="AL688" s="220"/>
      <c r="AM688" s="220"/>
      <c r="AN688" s="220"/>
      <c r="AO688" s="220"/>
      <c r="AP688" s="220"/>
      <c r="AQ688" s="224"/>
      <c r="AR688" s="224"/>
      <c r="AS688" s="224"/>
      <c r="AT688" s="224"/>
      <c r="AU688" s="224"/>
      <c r="AV688" s="224"/>
      <c r="AW688" s="224"/>
      <c r="AX688" s="224"/>
      <c r="AY688" s="224"/>
      <c r="AZ688" s="284"/>
      <c r="BA688" s="284"/>
      <c r="BB688" s="284"/>
      <c r="BC688" s="284"/>
      <c r="BD688" s="284"/>
      <c r="BE688" s="284"/>
      <c r="BF688" s="284"/>
      <c r="BG688" s="284"/>
      <c r="BH688" s="284"/>
      <c r="BI688" s="284"/>
      <c r="BJ688" s="284"/>
      <c r="BK688" s="284"/>
    </row>
    <row r="689" ht="14.25" customHeight="1">
      <c r="A689" s="219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5"/>
      <c r="X689" s="225"/>
      <c r="Y689" s="225"/>
      <c r="Z689" s="225"/>
      <c r="AA689" s="225"/>
      <c r="AB689" s="225"/>
      <c r="AC689" s="225"/>
      <c r="AD689" s="225"/>
      <c r="AE689" s="225"/>
      <c r="AF689" s="225"/>
      <c r="AG689" s="220"/>
      <c r="AH689" s="220"/>
      <c r="AI689" s="220"/>
      <c r="AJ689" s="220"/>
      <c r="AK689" s="220"/>
      <c r="AL689" s="220"/>
      <c r="AM689" s="220"/>
      <c r="AN689" s="220"/>
      <c r="AO689" s="220"/>
      <c r="AP689" s="220"/>
      <c r="AQ689" s="224"/>
      <c r="AR689" s="224"/>
      <c r="AS689" s="224"/>
      <c r="AT689" s="224"/>
      <c r="AU689" s="224"/>
      <c r="AV689" s="224"/>
      <c r="AW689" s="224"/>
      <c r="AX689" s="224"/>
      <c r="AY689" s="224"/>
      <c r="AZ689" s="284"/>
      <c r="BA689" s="284"/>
      <c r="BB689" s="284"/>
      <c r="BC689" s="284"/>
      <c r="BD689" s="284"/>
      <c r="BE689" s="284"/>
      <c r="BF689" s="284"/>
      <c r="BG689" s="284"/>
      <c r="BH689" s="284"/>
      <c r="BI689" s="284"/>
      <c r="BJ689" s="284"/>
      <c r="BK689" s="284"/>
    </row>
    <row r="690" ht="14.25" customHeight="1">
      <c r="A690" s="219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5"/>
      <c r="X690" s="225"/>
      <c r="Y690" s="225"/>
      <c r="Z690" s="225"/>
      <c r="AA690" s="225"/>
      <c r="AB690" s="225"/>
      <c r="AC690" s="225"/>
      <c r="AD690" s="225"/>
      <c r="AE690" s="225"/>
      <c r="AF690" s="225"/>
      <c r="AG690" s="220"/>
      <c r="AH690" s="220"/>
      <c r="AI690" s="220"/>
      <c r="AJ690" s="220"/>
      <c r="AK690" s="220"/>
      <c r="AL690" s="220"/>
      <c r="AM690" s="220"/>
      <c r="AN690" s="220"/>
      <c r="AO690" s="220"/>
      <c r="AP690" s="220"/>
      <c r="AQ690" s="224"/>
      <c r="AR690" s="224"/>
      <c r="AS690" s="224"/>
      <c r="AT690" s="224"/>
      <c r="AU690" s="224"/>
      <c r="AV690" s="224"/>
      <c r="AW690" s="224"/>
      <c r="AX690" s="224"/>
      <c r="AY690" s="224"/>
      <c r="AZ690" s="284"/>
      <c r="BA690" s="284"/>
      <c r="BB690" s="284"/>
      <c r="BC690" s="284"/>
      <c r="BD690" s="284"/>
      <c r="BE690" s="284"/>
      <c r="BF690" s="284"/>
      <c r="BG690" s="284"/>
      <c r="BH690" s="284"/>
      <c r="BI690" s="284"/>
      <c r="BJ690" s="284"/>
      <c r="BK690" s="284"/>
    </row>
    <row r="691" ht="14.25" customHeight="1">
      <c r="A691" s="219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5"/>
      <c r="X691" s="225"/>
      <c r="Y691" s="225"/>
      <c r="Z691" s="225"/>
      <c r="AA691" s="225"/>
      <c r="AB691" s="225"/>
      <c r="AC691" s="225"/>
      <c r="AD691" s="225"/>
      <c r="AE691" s="225"/>
      <c r="AF691" s="225"/>
      <c r="AG691" s="220"/>
      <c r="AH691" s="220"/>
      <c r="AI691" s="220"/>
      <c r="AJ691" s="220"/>
      <c r="AK691" s="220"/>
      <c r="AL691" s="220"/>
      <c r="AM691" s="220"/>
      <c r="AN691" s="220"/>
      <c r="AO691" s="220"/>
      <c r="AP691" s="220"/>
      <c r="AQ691" s="224"/>
      <c r="AR691" s="224"/>
      <c r="AS691" s="224"/>
      <c r="AT691" s="224"/>
      <c r="AU691" s="224"/>
      <c r="AV691" s="224"/>
      <c r="AW691" s="224"/>
      <c r="AX691" s="224"/>
      <c r="AY691" s="224"/>
      <c r="AZ691" s="284"/>
      <c r="BA691" s="284"/>
      <c r="BB691" s="284"/>
      <c r="BC691" s="284"/>
      <c r="BD691" s="284"/>
      <c r="BE691" s="284"/>
      <c r="BF691" s="284"/>
      <c r="BG691" s="284"/>
      <c r="BH691" s="284"/>
      <c r="BI691" s="284"/>
      <c r="BJ691" s="284"/>
      <c r="BK691" s="284"/>
    </row>
    <row r="692" ht="14.25" customHeight="1">
      <c r="A692" s="219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5"/>
      <c r="X692" s="225"/>
      <c r="Y692" s="225"/>
      <c r="Z692" s="225"/>
      <c r="AA692" s="225"/>
      <c r="AB692" s="225"/>
      <c r="AC692" s="225"/>
      <c r="AD692" s="225"/>
      <c r="AE692" s="225"/>
      <c r="AF692" s="225"/>
      <c r="AG692" s="220"/>
      <c r="AH692" s="220"/>
      <c r="AI692" s="220"/>
      <c r="AJ692" s="220"/>
      <c r="AK692" s="220"/>
      <c r="AL692" s="220"/>
      <c r="AM692" s="220"/>
      <c r="AN692" s="220"/>
      <c r="AO692" s="220"/>
      <c r="AP692" s="220"/>
      <c r="AQ692" s="224"/>
      <c r="AR692" s="224"/>
      <c r="AS692" s="224"/>
      <c r="AT692" s="224"/>
      <c r="AU692" s="224"/>
      <c r="AV692" s="224"/>
      <c r="AW692" s="224"/>
      <c r="AX692" s="224"/>
      <c r="AY692" s="224"/>
      <c r="AZ692" s="284"/>
      <c r="BA692" s="284"/>
      <c r="BB692" s="284"/>
      <c r="BC692" s="284"/>
      <c r="BD692" s="284"/>
      <c r="BE692" s="284"/>
      <c r="BF692" s="284"/>
      <c r="BG692" s="284"/>
      <c r="BH692" s="284"/>
      <c r="BI692" s="284"/>
      <c r="BJ692" s="284"/>
      <c r="BK692" s="284"/>
    </row>
    <row r="693" ht="14.25" customHeight="1">
      <c r="A693" s="219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5"/>
      <c r="X693" s="225"/>
      <c r="Y693" s="225"/>
      <c r="Z693" s="225"/>
      <c r="AA693" s="225"/>
      <c r="AB693" s="225"/>
      <c r="AC693" s="225"/>
      <c r="AD693" s="225"/>
      <c r="AE693" s="225"/>
      <c r="AF693" s="225"/>
      <c r="AG693" s="220"/>
      <c r="AH693" s="220"/>
      <c r="AI693" s="220"/>
      <c r="AJ693" s="220"/>
      <c r="AK693" s="220"/>
      <c r="AL693" s="220"/>
      <c r="AM693" s="220"/>
      <c r="AN693" s="220"/>
      <c r="AO693" s="220"/>
      <c r="AP693" s="220"/>
      <c r="AQ693" s="224"/>
      <c r="AR693" s="224"/>
      <c r="AS693" s="224"/>
      <c r="AT693" s="224"/>
      <c r="AU693" s="224"/>
      <c r="AV693" s="224"/>
      <c r="AW693" s="224"/>
      <c r="AX693" s="224"/>
      <c r="AY693" s="224"/>
      <c r="AZ693" s="284"/>
      <c r="BA693" s="284"/>
      <c r="BB693" s="284"/>
      <c r="BC693" s="284"/>
      <c r="BD693" s="284"/>
      <c r="BE693" s="284"/>
      <c r="BF693" s="284"/>
      <c r="BG693" s="284"/>
      <c r="BH693" s="284"/>
      <c r="BI693" s="284"/>
      <c r="BJ693" s="284"/>
      <c r="BK693" s="284"/>
    </row>
    <row r="694" ht="14.25" customHeight="1">
      <c r="A694" s="219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5"/>
      <c r="X694" s="225"/>
      <c r="Y694" s="225"/>
      <c r="Z694" s="225"/>
      <c r="AA694" s="225"/>
      <c r="AB694" s="225"/>
      <c r="AC694" s="225"/>
      <c r="AD694" s="225"/>
      <c r="AE694" s="225"/>
      <c r="AF694" s="225"/>
      <c r="AG694" s="220"/>
      <c r="AH694" s="220"/>
      <c r="AI694" s="220"/>
      <c r="AJ694" s="220"/>
      <c r="AK694" s="220"/>
      <c r="AL694" s="220"/>
      <c r="AM694" s="220"/>
      <c r="AN694" s="220"/>
      <c r="AO694" s="220"/>
      <c r="AP694" s="220"/>
      <c r="AQ694" s="224"/>
      <c r="AR694" s="224"/>
      <c r="AS694" s="224"/>
      <c r="AT694" s="224"/>
      <c r="AU694" s="224"/>
      <c r="AV694" s="224"/>
      <c r="AW694" s="224"/>
      <c r="AX694" s="224"/>
      <c r="AY694" s="224"/>
      <c r="AZ694" s="284"/>
      <c r="BA694" s="284"/>
      <c r="BB694" s="284"/>
      <c r="BC694" s="284"/>
      <c r="BD694" s="284"/>
      <c r="BE694" s="284"/>
      <c r="BF694" s="284"/>
      <c r="BG694" s="284"/>
      <c r="BH694" s="284"/>
      <c r="BI694" s="284"/>
      <c r="BJ694" s="284"/>
      <c r="BK694" s="284"/>
    </row>
    <row r="695" ht="14.25" customHeight="1">
      <c r="A695" s="219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5"/>
      <c r="X695" s="225"/>
      <c r="Y695" s="225"/>
      <c r="Z695" s="225"/>
      <c r="AA695" s="225"/>
      <c r="AB695" s="225"/>
      <c r="AC695" s="225"/>
      <c r="AD695" s="225"/>
      <c r="AE695" s="225"/>
      <c r="AF695" s="225"/>
      <c r="AG695" s="220"/>
      <c r="AH695" s="220"/>
      <c r="AI695" s="220"/>
      <c r="AJ695" s="220"/>
      <c r="AK695" s="220"/>
      <c r="AL695" s="220"/>
      <c r="AM695" s="220"/>
      <c r="AN695" s="220"/>
      <c r="AO695" s="220"/>
      <c r="AP695" s="220"/>
      <c r="AQ695" s="224"/>
      <c r="AR695" s="224"/>
      <c r="AS695" s="224"/>
      <c r="AT695" s="224"/>
      <c r="AU695" s="224"/>
      <c r="AV695" s="224"/>
      <c r="AW695" s="224"/>
      <c r="AX695" s="224"/>
      <c r="AY695" s="224"/>
      <c r="AZ695" s="284"/>
      <c r="BA695" s="284"/>
      <c r="BB695" s="284"/>
      <c r="BC695" s="284"/>
      <c r="BD695" s="284"/>
      <c r="BE695" s="284"/>
      <c r="BF695" s="284"/>
      <c r="BG695" s="284"/>
      <c r="BH695" s="284"/>
      <c r="BI695" s="284"/>
      <c r="BJ695" s="284"/>
      <c r="BK695" s="284"/>
    </row>
    <row r="696" ht="14.25" customHeight="1">
      <c r="A696" s="219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5"/>
      <c r="X696" s="225"/>
      <c r="Y696" s="225"/>
      <c r="Z696" s="225"/>
      <c r="AA696" s="225"/>
      <c r="AB696" s="225"/>
      <c r="AC696" s="225"/>
      <c r="AD696" s="225"/>
      <c r="AE696" s="225"/>
      <c r="AF696" s="225"/>
      <c r="AG696" s="220"/>
      <c r="AH696" s="220"/>
      <c r="AI696" s="220"/>
      <c r="AJ696" s="220"/>
      <c r="AK696" s="220"/>
      <c r="AL696" s="220"/>
      <c r="AM696" s="220"/>
      <c r="AN696" s="220"/>
      <c r="AO696" s="220"/>
      <c r="AP696" s="220"/>
      <c r="AQ696" s="224"/>
      <c r="AR696" s="224"/>
      <c r="AS696" s="224"/>
      <c r="AT696" s="224"/>
      <c r="AU696" s="224"/>
      <c r="AV696" s="224"/>
      <c r="AW696" s="224"/>
      <c r="AX696" s="224"/>
      <c r="AY696" s="224"/>
      <c r="AZ696" s="284"/>
      <c r="BA696" s="284"/>
      <c r="BB696" s="284"/>
      <c r="BC696" s="284"/>
      <c r="BD696" s="284"/>
      <c r="BE696" s="284"/>
      <c r="BF696" s="284"/>
      <c r="BG696" s="284"/>
      <c r="BH696" s="284"/>
      <c r="BI696" s="284"/>
      <c r="BJ696" s="284"/>
      <c r="BK696" s="284"/>
    </row>
    <row r="697" ht="14.25" customHeight="1">
      <c r="A697" s="219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5"/>
      <c r="X697" s="225"/>
      <c r="Y697" s="225"/>
      <c r="Z697" s="225"/>
      <c r="AA697" s="225"/>
      <c r="AB697" s="225"/>
      <c r="AC697" s="225"/>
      <c r="AD697" s="225"/>
      <c r="AE697" s="225"/>
      <c r="AF697" s="225"/>
      <c r="AG697" s="220"/>
      <c r="AH697" s="220"/>
      <c r="AI697" s="220"/>
      <c r="AJ697" s="220"/>
      <c r="AK697" s="220"/>
      <c r="AL697" s="220"/>
      <c r="AM697" s="220"/>
      <c r="AN697" s="220"/>
      <c r="AO697" s="220"/>
      <c r="AP697" s="220"/>
      <c r="AQ697" s="224"/>
      <c r="AR697" s="224"/>
      <c r="AS697" s="224"/>
      <c r="AT697" s="224"/>
      <c r="AU697" s="224"/>
      <c r="AV697" s="224"/>
      <c r="AW697" s="224"/>
      <c r="AX697" s="224"/>
      <c r="AY697" s="224"/>
      <c r="AZ697" s="284"/>
      <c r="BA697" s="284"/>
      <c r="BB697" s="284"/>
      <c r="BC697" s="284"/>
      <c r="BD697" s="284"/>
      <c r="BE697" s="284"/>
      <c r="BF697" s="284"/>
      <c r="BG697" s="284"/>
      <c r="BH697" s="284"/>
      <c r="BI697" s="284"/>
      <c r="BJ697" s="284"/>
      <c r="BK697" s="284"/>
    </row>
    <row r="698" ht="14.25" customHeight="1">
      <c r="A698" s="219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5"/>
      <c r="X698" s="225"/>
      <c r="Y698" s="225"/>
      <c r="Z698" s="225"/>
      <c r="AA698" s="225"/>
      <c r="AB698" s="225"/>
      <c r="AC698" s="225"/>
      <c r="AD698" s="225"/>
      <c r="AE698" s="225"/>
      <c r="AF698" s="225"/>
      <c r="AG698" s="220"/>
      <c r="AH698" s="220"/>
      <c r="AI698" s="220"/>
      <c r="AJ698" s="220"/>
      <c r="AK698" s="220"/>
      <c r="AL698" s="220"/>
      <c r="AM698" s="220"/>
      <c r="AN698" s="220"/>
      <c r="AO698" s="220"/>
      <c r="AP698" s="220"/>
      <c r="AQ698" s="224"/>
      <c r="AR698" s="224"/>
      <c r="AS698" s="224"/>
      <c r="AT698" s="224"/>
      <c r="AU698" s="224"/>
      <c r="AV698" s="224"/>
      <c r="AW698" s="224"/>
      <c r="AX698" s="224"/>
      <c r="AY698" s="224"/>
      <c r="AZ698" s="284"/>
      <c r="BA698" s="284"/>
      <c r="BB698" s="284"/>
      <c r="BC698" s="284"/>
      <c r="BD698" s="284"/>
      <c r="BE698" s="284"/>
      <c r="BF698" s="284"/>
      <c r="BG698" s="284"/>
      <c r="BH698" s="284"/>
      <c r="BI698" s="284"/>
      <c r="BJ698" s="284"/>
      <c r="BK698" s="284"/>
    </row>
    <row r="699" ht="14.25" customHeight="1">
      <c r="A699" s="219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5"/>
      <c r="X699" s="225"/>
      <c r="Y699" s="225"/>
      <c r="Z699" s="225"/>
      <c r="AA699" s="225"/>
      <c r="AB699" s="225"/>
      <c r="AC699" s="225"/>
      <c r="AD699" s="225"/>
      <c r="AE699" s="225"/>
      <c r="AF699" s="225"/>
      <c r="AG699" s="220"/>
      <c r="AH699" s="220"/>
      <c r="AI699" s="220"/>
      <c r="AJ699" s="220"/>
      <c r="AK699" s="220"/>
      <c r="AL699" s="220"/>
      <c r="AM699" s="220"/>
      <c r="AN699" s="220"/>
      <c r="AO699" s="220"/>
      <c r="AP699" s="220"/>
      <c r="AQ699" s="224"/>
      <c r="AR699" s="224"/>
      <c r="AS699" s="224"/>
      <c r="AT699" s="224"/>
      <c r="AU699" s="224"/>
      <c r="AV699" s="224"/>
      <c r="AW699" s="224"/>
      <c r="AX699" s="224"/>
      <c r="AY699" s="224"/>
      <c r="AZ699" s="284"/>
      <c r="BA699" s="284"/>
      <c r="BB699" s="284"/>
      <c r="BC699" s="284"/>
      <c r="BD699" s="284"/>
      <c r="BE699" s="284"/>
      <c r="BF699" s="284"/>
      <c r="BG699" s="284"/>
      <c r="BH699" s="284"/>
      <c r="BI699" s="284"/>
      <c r="BJ699" s="284"/>
      <c r="BK699" s="284"/>
    </row>
    <row r="700" ht="14.25" customHeight="1">
      <c r="A700" s="219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5"/>
      <c r="X700" s="225"/>
      <c r="Y700" s="225"/>
      <c r="Z700" s="225"/>
      <c r="AA700" s="225"/>
      <c r="AB700" s="225"/>
      <c r="AC700" s="225"/>
      <c r="AD700" s="225"/>
      <c r="AE700" s="225"/>
      <c r="AF700" s="225"/>
      <c r="AG700" s="220"/>
      <c r="AH700" s="220"/>
      <c r="AI700" s="220"/>
      <c r="AJ700" s="220"/>
      <c r="AK700" s="220"/>
      <c r="AL700" s="220"/>
      <c r="AM700" s="220"/>
      <c r="AN700" s="220"/>
      <c r="AO700" s="220"/>
      <c r="AP700" s="220"/>
      <c r="AQ700" s="224"/>
      <c r="AR700" s="224"/>
      <c r="AS700" s="224"/>
      <c r="AT700" s="224"/>
      <c r="AU700" s="224"/>
      <c r="AV700" s="224"/>
      <c r="AW700" s="224"/>
      <c r="AX700" s="224"/>
      <c r="AY700" s="224"/>
      <c r="AZ700" s="284"/>
      <c r="BA700" s="284"/>
      <c r="BB700" s="284"/>
      <c r="BC700" s="284"/>
      <c r="BD700" s="284"/>
      <c r="BE700" s="284"/>
      <c r="BF700" s="284"/>
      <c r="BG700" s="284"/>
      <c r="BH700" s="284"/>
      <c r="BI700" s="284"/>
      <c r="BJ700" s="284"/>
      <c r="BK700" s="284"/>
    </row>
    <row r="701" ht="14.25" customHeight="1">
      <c r="A701" s="219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5"/>
      <c r="X701" s="225"/>
      <c r="Y701" s="225"/>
      <c r="Z701" s="225"/>
      <c r="AA701" s="225"/>
      <c r="AB701" s="225"/>
      <c r="AC701" s="225"/>
      <c r="AD701" s="225"/>
      <c r="AE701" s="225"/>
      <c r="AF701" s="225"/>
      <c r="AG701" s="220"/>
      <c r="AH701" s="220"/>
      <c r="AI701" s="220"/>
      <c r="AJ701" s="220"/>
      <c r="AK701" s="220"/>
      <c r="AL701" s="220"/>
      <c r="AM701" s="220"/>
      <c r="AN701" s="220"/>
      <c r="AO701" s="220"/>
      <c r="AP701" s="220"/>
      <c r="AQ701" s="224"/>
      <c r="AR701" s="224"/>
      <c r="AS701" s="224"/>
      <c r="AT701" s="224"/>
      <c r="AU701" s="224"/>
      <c r="AV701" s="224"/>
      <c r="AW701" s="224"/>
      <c r="AX701" s="224"/>
      <c r="AY701" s="224"/>
      <c r="AZ701" s="284"/>
      <c r="BA701" s="284"/>
      <c r="BB701" s="284"/>
      <c r="BC701" s="284"/>
      <c r="BD701" s="284"/>
      <c r="BE701" s="284"/>
      <c r="BF701" s="284"/>
      <c r="BG701" s="284"/>
      <c r="BH701" s="284"/>
      <c r="BI701" s="284"/>
      <c r="BJ701" s="284"/>
      <c r="BK701" s="284"/>
    </row>
    <row r="702" ht="14.25" customHeight="1">
      <c r="A702" s="219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5"/>
      <c r="X702" s="225"/>
      <c r="Y702" s="225"/>
      <c r="Z702" s="225"/>
      <c r="AA702" s="225"/>
      <c r="AB702" s="225"/>
      <c r="AC702" s="225"/>
      <c r="AD702" s="225"/>
      <c r="AE702" s="225"/>
      <c r="AF702" s="225"/>
      <c r="AG702" s="220"/>
      <c r="AH702" s="220"/>
      <c r="AI702" s="220"/>
      <c r="AJ702" s="220"/>
      <c r="AK702" s="220"/>
      <c r="AL702" s="220"/>
      <c r="AM702" s="220"/>
      <c r="AN702" s="220"/>
      <c r="AO702" s="220"/>
      <c r="AP702" s="220"/>
      <c r="AQ702" s="224"/>
      <c r="AR702" s="224"/>
      <c r="AS702" s="224"/>
      <c r="AT702" s="224"/>
      <c r="AU702" s="224"/>
      <c r="AV702" s="224"/>
      <c r="AW702" s="224"/>
      <c r="AX702" s="224"/>
      <c r="AY702" s="224"/>
      <c r="AZ702" s="284"/>
      <c r="BA702" s="284"/>
      <c r="BB702" s="284"/>
      <c r="BC702" s="284"/>
      <c r="BD702" s="284"/>
      <c r="BE702" s="284"/>
      <c r="BF702" s="284"/>
      <c r="BG702" s="284"/>
      <c r="BH702" s="284"/>
      <c r="BI702" s="284"/>
      <c r="BJ702" s="284"/>
      <c r="BK702" s="284"/>
    </row>
    <row r="703" ht="14.25" customHeight="1">
      <c r="A703" s="219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5"/>
      <c r="X703" s="225"/>
      <c r="Y703" s="225"/>
      <c r="Z703" s="225"/>
      <c r="AA703" s="225"/>
      <c r="AB703" s="225"/>
      <c r="AC703" s="225"/>
      <c r="AD703" s="225"/>
      <c r="AE703" s="225"/>
      <c r="AF703" s="225"/>
      <c r="AG703" s="220"/>
      <c r="AH703" s="220"/>
      <c r="AI703" s="220"/>
      <c r="AJ703" s="220"/>
      <c r="AK703" s="220"/>
      <c r="AL703" s="220"/>
      <c r="AM703" s="220"/>
      <c r="AN703" s="220"/>
      <c r="AO703" s="220"/>
      <c r="AP703" s="220"/>
      <c r="AQ703" s="224"/>
      <c r="AR703" s="224"/>
      <c r="AS703" s="224"/>
      <c r="AT703" s="224"/>
      <c r="AU703" s="224"/>
      <c r="AV703" s="224"/>
      <c r="AW703" s="224"/>
      <c r="AX703" s="224"/>
      <c r="AY703" s="224"/>
      <c r="AZ703" s="284"/>
      <c r="BA703" s="284"/>
      <c r="BB703" s="284"/>
      <c r="BC703" s="284"/>
      <c r="BD703" s="284"/>
      <c r="BE703" s="284"/>
      <c r="BF703" s="284"/>
      <c r="BG703" s="284"/>
      <c r="BH703" s="284"/>
      <c r="BI703" s="284"/>
      <c r="BJ703" s="284"/>
      <c r="BK703" s="284"/>
    </row>
    <row r="704" ht="14.25" customHeight="1">
      <c r="A704" s="219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5"/>
      <c r="X704" s="225"/>
      <c r="Y704" s="225"/>
      <c r="Z704" s="225"/>
      <c r="AA704" s="225"/>
      <c r="AB704" s="225"/>
      <c r="AC704" s="225"/>
      <c r="AD704" s="225"/>
      <c r="AE704" s="225"/>
      <c r="AF704" s="225"/>
      <c r="AG704" s="220"/>
      <c r="AH704" s="220"/>
      <c r="AI704" s="220"/>
      <c r="AJ704" s="220"/>
      <c r="AK704" s="220"/>
      <c r="AL704" s="220"/>
      <c r="AM704" s="220"/>
      <c r="AN704" s="220"/>
      <c r="AO704" s="220"/>
      <c r="AP704" s="220"/>
      <c r="AQ704" s="224"/>
      <c r="AR704" s="224"/>
      <c r="AS704" s="224"/>
      <c r="AT704" s="224"/>
      <c r="AU704" s="224"/>
      <c r="AV704" s="224"/>
      <c r="AW704" s="224"/>
      <c r="AX704" s="224"/>
      <c r="AY704" s="224"/>
      <c r="AZ704" s="284"/>
      <c r="BA704" s="284"/>
      <c r="BB704" s="284"/>
      <c r="BC704" s="284"/>
      <c r="BD704" s="284"/>
      <c r="BE704" s="284"/>
      <c r="BF704" s="284"/>
      <c r="BG704" s="284"/>
      <c r="BH704" s="284"/>
      <c r="BI704" s="284"/>
      <c r="BJ704" s="284"/>
      <c r="BK704" s="284"/>
    </row>
    <row r="705" ht="14.25" customHeight="1">
      <c r="A705" s="219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5"/>
      <c r="X705" s="225"/>
      <c r="Y705" s="225"/>
      <c r="Z705" s="225"/>
      <c r="AA705" s="225"/>
      <c r="AB705" s="225"/>
      <c r="AC705" s="225"/>
      <c r="AD705" s="225"/>
      <c r="AE705" s="225"/>
      <c r="AF705" s="225"/>
      <c r="AG705" s="220"/>
      <c r="AH705" s="220"/>
      <c r="AI705" s="220"/>
      <c r="AJ705" s="220"/>
      <c r="AK705" s="220"/>
      <c r="AL705" s="220"/>
      <c r="AM705" s="220"/>
      <c r="AN705" s="220"/>
      <c r="AO705" s="220"/>
      <c r="AP705" s="220"/>
      <c r="AQ705" s="224"/>
      <c r="AR705" s="224"/>
      <c r="AS705" s="224"/>
      <c r="AT705" s="224"/>
      <c r="AU705" s="224"/>
      <c r="AV705" s="224"/>
      <c r="AW705" s="224"/>
      <c r="AX705" s="224"/>
      <c r="AY705" s="224"/>
      <c r="AZ705" s="284"/>
      <c r="BA705" s="284"/>
      <c r="BB705" s="284"/>
      <c r="BC705" s="284"/>
      <c r="BD705" s="284"/>
      <c r="BE705" s="284"/>
      <c r="BF705" s="284"/>
      <c r="BG705" s="284"/>
      <c r="BH705" s="284"/>
      <c r="BI705" s="284"/>
      <c r="BJ705" s="284"/>
      <c r="BK705" s="284"/>
    </row>
    <row r="706" ht="14.25" customHeight="1">
      <c r="A706" s="219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5"/>
      <c r="X706" s="225"/>
      <c r="Y706" s="225"/>
      <c r="Z706" s="225"/>
      <c r="AA706" s="225"/>
      <c r="AB706" s="225"/>
      <c r="AC706" s="225"/>
      <c r="AD706" s="225"/>
      <c r="AE706" s="225"/>
      <c r="AF706" s="225"/>
      <c r="AG706" s="220"/>
      <c r="AH706" s="220"/>
      <c r="AI706" s="220"/>
      <c r="AJ706" s="220"/>
      <c r="AK706" s="220"/>
      <c r="AL706" s="220"/>
      <c r="AM706" s="220"/>
      <c r="AN706" s="220"/>
      <c r="AO706" s="220"/>
      <c r="AP706" s="220"/>
      <c r="AQ706" s="224"/>
      <c r="AR706" s="224"/>
      <c r="AS706" s="224"/>
      <c r="AT706" s="224"/>
      <c r="AU706" s="224"/>
      <c r="AV706" s="224"/>
      <c r="AW706" s="224"/>
      <c r="AX706" s="224"/>
      <c r="AY706" s="224"/>
      <c r="AZ706" s="284"/>
      <c r="BA706" s="284"/>
      <c r="BB706" s="284"/>
      <c r="BC706" s="284"/>
      <c r="BD706" s="284"/>
      <c r="BE706" s="284"/>
      <c r="BF706" s="284"/>
      <c r="BG706" s="284"/>
      <c r="BH706" s="284"/>
      <c r="BI706" s="284"/>
      <c r="BJ706" s="284"/>
      <c r="BK706" s="284"/>
    </row>
    <row r="707" ht="14.25" customHeight="1">
      <c r="A707" s="219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5"/>
      <c r="X707" s="225"/>
      <c r="Y707" s="225"/>
      <c r="Z707" s="225"/>
      <c r="AA707" s="225"/>
      <c r="AB707" s="225"/>
      <c r="AC707" s="225"/>
      <c r="AD707" s="225"/>
      <c r="AE707" s="225"/>
      <c r="AF707" s="225"/>
      <c r="AG707" s="220"/>
      <c r="AH707" s="220"/>
      <c r="AI707" s="220"/>
      <c r="AJ707" s="220"/>
      <c r="AK707" s="220"/>
      <c r="AL707" s="220"/>
      <c r="AM707" s="220"/>
      <c r="AN707" s="220"/>
      <c r="AO707" s="220"/>
      <c r="AP707" s="220"/>
      <c r="AQ707" s="224"/>
      <c r="AR707" s="224"/>
      <c r="AS707" s="224"/>
      <c r="AT707" s="224"/>
      <c r="AU707" s="224"/>
      <c r="AV707" s="224"/>
      <c r="AW707" s="224"/>
      <c r="AX707" s="224"/>
      <c r="AY707" s="224"/>
      <c r="AZ707" s="284"/>
      <c r="BA707" s="284"/>
      <c r="BB707" s="284"/>
      <c r="BC707" s="284"/>
      <c r="BD707" s="284"/>
      <c r="BE707" s="284"/>
      <c r="BF707" s="284"/>
      <c r="BG707" s="284"/>
      <c r="BH707" s="284"/>
      <c r="BI707" s="284"/>
      <c r="BJ707" s="284"/>
      <c r="BK707" s="284"/>
    </row>
    <row r="708" ht="14.25" customHeight="1">
      <c r="A708" s="219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5"/>
      <c r="X708" s="225"/>
      <c r="Y708" s="225"/>
      <c r="Z708" s="225"/>
      <c r="AA708" s="225"/>
      <c r="AB708" s="225"/>
      <c r="AC708" s="225"/>
      <c r="AD708" s="225"/>
      <c r="AE708" s="225"/>
      <c r="AF708" s="225"/>
      <c r="AG708" s="220"/>
      <c r="AH708" s="220"/>
      <c r="AI708" s="220"/>
      <c r="AJ708" s="220"/>
      <c r="AK708" s="220"/>
      <c r="AL708" s="220"/>
      <c r="AM708" s="220"/>
      <c r="AN708" s="220"/>
      <c r="AO708" s="220"/>
      <c r="AP708" s="220"/>
      <c r="AQ708" s="224"/>
      <c r="AR708" s="224"/>
      <c r="AS708" s="224"/>
      <c r="AT708" s="224"/>
      <c r="AU708" s="224"/>
      <c r="AV708" s="224"/>
      <c r="AW708" s="224"/>
      <c r="AX708" s="224"/>
      <c r="AY708" s="224"/>
      <c r="AZ708" s="284"/>
      <c r="BA708" s="284"/>
      <c r="BB708" s="284"/>
      <c r="BC708" s="284"/>
      <c r="BD708" s="284"/>
      <c r="BE708" s="284"/>
      <c r="BF708" s="284"/>
      <c r="BG708" s="284"/>
      <c r="BH708" s="284"/>
      <c r="BI708" s="284"/>
      <c r="BJ708" s="284"/>
      <c r="BK708" s="284"/>
    </row>
    <row r="709" ht="14.25" customHeight="1">
      <c r="A709" s="219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5"/>
      <c r="X709" s="225"/>
      <c r="Y709" s="225"/>
      <c r="Z709" s="225"/>
      <c r="AA709" s="225"/>
      <c r="AB709" s="225"/>
      <c r="AC709" s="225"/>
      <c r="AD709" s="225"/>
      <c r="AE709" s="225"/>
      <c r="AF709" s="225"/>
      <c r="AG709" s="220"/>
      <c r="AH709" s="220"/>
      <c r="AI709" s="220"/>
      <c r="AJ709" s="220"/>
      <c r="AK709" s="220"/>
      <c r="AL709" s="220"/>
      <c r="AM709" s="220"/>
      <c r="AN709" s="220"/>
      <c r="AO709" s="220"/>
      <c r="AP709" s="220"/>
      <c r="AQ709" s="224"/>
      <c r="AR709" s="224"/>
      <c r="AS709" s="224"/>
      <c r="AT709" s="224"/>
      <c r="AU709" s="224"/>
      <c r="AV709" s="224"/>
      <c r="AW709" s="224"/>
      <c r="AX709" s="224"/>
      <c r="AY709" s="224"/>
      <c r="AZ709" s="284"/>
      <c r="BA709" s="284"/>
      <c r="BB709" s="284"/>
      <c r="BC709" s="284"/>
      <c r="BD709" s="284"/>
      <c r="BE709" s="284"/>
      <c r="BF709" s="284"/>
      <c r="BG709" s="284"/>
      <c r="BH709" s="284"/>
      <c r="BI709" s="284"/>
      <c r="BJ709" s="284"/>
      <c r="BK709" s="284"/>
    </row>
    <row r="710" ht="14.25" customHeight="1">
      <c r="A710" s="219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5"/>
      <c r="X710" s="225"/>
      <c r="Y710" s="225"/>
      <c r="Z710" s="225"/>
      <c r="AA710" s="225"/>
      <c r="AB710" s="225"/>
      <c r="AC710" s="225"/>
      <c r="AD710" s="225"/>
      <c r="AE710" s="225"/>
      <c r="AF710" s="225"/>
      <c r="AG710" s="220"/>
      <c r="AH710" s="220"/>
      <c r="AI710" s="220"/>
      <c r="AJ710" s="220"/>
      <c r="AK710" s="220"/>
      <c r="AL710" s="220"/>
      <c r="AM710" s="220"/>
      <c r="AN710" s="220"/>
      <c r="AO710" s="220"/>
      <c r="AP710" s="220"/>
      <c r="AQ710" s="224"/>
      <c r="AR710" s="224"/>
      <c r="AS710" s="224"/>
      <c r="AT710" s="224"/>
      <c r="AU710" s="224"/>
      <c r="AV710" s="224"/>
      <c r="AW710" s="224"/>
      <c r="AX710" s="224"/>
      <c r="AY710" s="224"/>
      <c r="AZ710" s="284"/>
      <c r="BA710" s="284"/>
      <c r="BB710" s="284"/>
      <c r="BC710" s="284"/>
      <c r="BD710" s="284"/>
      <c r="BE710" s="284"/>
      <c r="BF710" s="284"/>
      <c r="BG710" s="284"/>
      <c r="BH710" s="284"/>
      <c r="BI710" s="284"/>
      <c r="BJ710" s="284"/>
      <c r="BK710" s="284"/>
    </row>
    <row r="711" ht="14.25" customHeight="1">
      <c r="A711" s="219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5"/>
      <c r="X711" s="225"/>
      <c r="Y711" s="225"/>
      <c r="Z711" s="225"/>
      <c r="AA711" s="225"/>
      <c r="AB711" s="225"/>
      <c r="AC711" s="225"/>
      <c r="AD711" s="225"/>
      <c r="AE711" s="225"/>
      <c r="AF711" s="225"/>
      <c r="AG711" s="220"/>
      <c r="AH711" s="220"/>
      <c r="AI711" s="220"/>
      <c r="AJ711" s="220"/>
      <c r="AK711" s="220"/>
      <c r="AL711" s="220"/>
      <c r="AM711" s="220"/>
      <c r="AN711" s="220"/>
      <c r="AO711" s="220"/>
      <c r="AP711" s="220"/>
      <c r="AQ711" s="224"/>
      <c r="AR711" s="224"/>
      <c r="AS711" s="224"/>
      <c r="AT711" s="224"/>
      <c r="AU711" s="224"/>
      <c r="AV711" s="224"/>
      <c r="AW711" s="224"/>
      <c r="AX711" s="224"/>
      <c r="AY711" s="224"/>
      <c r="AZ711" s="284"/>
      <c r="BA711" s="284"/>
      <c r="BB711" s="284"/>
      <c r="BC711" s="284"/>
      <c r="BD711" s="284"/>
      <c r="BE711" s="284"/>
      <c r="BF711" s="284"/>
      <c r="BG711" s="284"/>
      <c r="BH711" s="284"/>
      <c r="BI711" s="284"/>
      <c r="BJ711" s="284"/>
      <c r="BK711" s="284"/>
    </row>
    <row r="712" ht="14.25" customHeight="1">
      <c r="A712" s="219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5"/>
      <c r="X712" s="225"/>
      <c r="Y712" s="225"/>
      <c r="Z712" s="225"/>
      <c r="AA712" s="225"/>
      <c r="AB712" s="225"/>
      <c r="AC712" s="225"/>
      <c r="AD712" s="225"/>
      <c r="AE712" s="225"/>
      <c r="AF712" s="225"/>
      <c r="AG712" s="220"/>
      <c r="AH712" s="220"/>
      <c r="AI712" s="220"/>
      <c r="AJ712" s="220"/>
      <c r="AK712" s="220"/>
      <c r="AL712" s="220"/>
      <c r="AM712" s="220"/>
      <c r="AN712" s="220"/>
      <c r="AO712" s="220"/>
      <c r="AP712" s="220"/>
      <c r="AQ712" s="224"/>
      <c r="AR712" s="224"/>
      <c r="AS712" s="224"/>
      <c r="AT712" s="224"/>
      <c r="AU712" s="224"/>
      <c r="AV712" s="224"/>
      <c r="AW712" s="224"/>
      <c r="AX712" s="224"/>
      <c r="AY712" s="224"/>
      <c r="AZ712" s="284"/>
      <c r="BA712" s="284"/>
      <c r="BB712" s="284"/>
      <c r="BC712" s="284"/>
      <c r="BD712" s="284"/>
      <c r="BE712" s="284"/>
      <c r="BF712" s="284"/>
      <c r="BG712" s="284"/>
      <c r="BH712" s="284"/>
      <c r="BI712" s="284"/>
      <c r="BJ712" s="284"/>
      <c r="BK712" s="284"/>
    </row>
    <row r="713" ht="14.25" customHeight="1">
      <c r="A713" s="219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5"/>
      <c r="X713" s="225"/>
      <c r="Y713" s="225"/>
      <c r="Z713" s="225"/>
      <c r="AA713" s="225"/>
      <c r="AB713" s="225"/>
      <c r="AC713" s="225"/>
      <c r="AD713" s="225"/>
      <c r="AE713" s="225"/>
      <c r="AF713" s="225"/>
      <c r="AG713" s="220"/>
      <c r="AH713" s="220"/>
      <c r="AI713" s="220"/>
      <c r="AJ713" s="220"/>
      <c r="AK713" s="220"/>
      <c r="AL713" s="220"/>
      <c r="AM713" s="220"/>
      <c r="AN713" s="220"/>
      <c r="AO713" s="220"/>
      <c r="AP713" s="220"/>
      <c r="AQ713" s="224"/>
      <c r="AR713" s="224"/>
      <c r="AS713" s="224"/>
      <c r="AT713" s="224"/>
      <c r="AU713" s="224"/>
      <c r="AV713" s="224"/>
      <c r="AW713" s="224"/>
      <c r="AX713" s="224"/>
      <c r="AY713" s="224"/>
      <c r="AZ713" s="284"/>
      <c r="BA713" s="284"/>
      <c r="BB713" s="284"/>
      <c r="BC713" s="284"/>
      <c r="BD713" s="284"/>
      <c r="BE713" s="284"/>
      <c r="BF713" s="284"/>
      <c r="BG713" s="284"/>
      <c r="BH713" s="284"/>
      <c r="BI713" s="284"/>
      <c r="BJ713" s="284"/>
      <c r="BK713" s="284"/>
    </row>
    <row r="714" ht="14.25" customHeight="1">
      <c r="A714" s="219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5"/>
      <c r="X714" s="225"/>
      <c r="Y714" s="225"/>
      <c r="Z714" s="225"/>
      <c r="AA714" s="225"/>
      <c r="AB714" s="225"/>
      <c r="AC714" s="225"/>
      <c r="AD714" s="225"/>
      <c r="AE714" s="225"/>
      <c r="AF714" s="225"/>
      <c r="AG714" s="220"/>
      <c r="AH714" s="220"/>
      <c r="AI714" s="220"/>
      <c r="AJ714" s="220"/>
      <c r="AK714" s="220"/>
      <c r="AL714" s="220"/>
      <c r="AM714" s="220"/>
      <c r="AN714" s="220"/>
      <c r="AO714" s="220"/>
      <c r="AP714" s="220"/>
      <c r="AQ714" s="224"/>
      <c r="AR714" s="224"/>
      <c r="AS714" s="224"/>
      <c r="AT714" s="224"/>
      <c r="AU714" s="224"/>
      <c r="AV714" s="224"/>
      <c r="AW714" s="224"/>
      <c r="AX714" s="224"/>
      <c r="AY714" s="224"/>
      <c r="AZ714" s="284"/>
      <c r="BA714" s="284"/>
      <c r="BB714" s="284"/>
      <c r="BC714" s="284"/>
      <c r="BD714" s="284"/>
      <c r="BE714" s="284"/>
      <c r="BF714" s="284"/>
      <c r="BG714" s="284"/>
      <c r="BH714" s="284"/>
      <c r="BI714" s="284"/>
      <c r="BJ714" s="284"/>
      <c r="BK714" s="284"/>
    </row>
    <row r="715" ht="14.25" customHeight="1">
      <c r="A715" s="219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5"/>
      <c r="X715" s="225"/>
      <c r="Y715" s="225"/>
      <c r="Z715" s="225"/>
      <c r="AA715" s="225"/>
      <c r="AB715" s="225"/>
      <c r="AC715" s="225"/>
      <c r="AD715" s="225"/>
      <c r="AE715" s="225"/>
      <c r="AF715" s="225"/>
      <c r="AG715" s="220"/>
      <c r="AH715" s="220"/>
      <c r="AI715" s="220"/>
      <c r="AJ715" s="220"/>
      <c r="AK715" s="220"/>
      <c r="AL715" s="220"/>
      <c r="AM715" s="220"/>
      <c r="AN715" s="220"/>
      <c r="AO715" s="220"/>
      <c r="AP715" s="220"/>
      <c r="AQ715" s="224"/>
      <c r="AR715" s="224"/>
      <c r="AS715" s="224"/>
      <c r="AT715" s="224"/>
      <c r="AU715" s="224"/>
      <c r="AV715" s="224"/>
      <c r="AW715" s="224"/>
      <c r="AX715" s="224"/>
      <c r="AY715" s="224"/>
      <c r="AZ715" s="284"/>
      <c r="BA715" s="284"/>
      <c r="BB715" s="284"/>
      <c r="BC715" s="284"/>
      <c r="BD715" s="284"/>
      <c r="BE715" s="284"/>
      <c r="BF715" s="284"/>
      <c r="BG715" s="284"/>
      <c r="BH715" s="284"/>
      <c r="BI715" s="284"/>
      <c r="BJ715" s="284"/>
      <c r="BK715" s="284"/>
    </row>
    <row r="716" ht="14.25" customHeight="1">
      <c r="A716" s="219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5"/>
      <c r="X716" s="225"/>
      <c r="Y716" s="225"/>
      <c r="Z716" s="225"/>
      <c r="AA716" s="225"/>
      <c r="AB716" s="225"/>
      <c r="AC716" s="225"/>
      <c r="AD716" s="225"/>
      <c r="AE716" s="225"/>
      <c r="AF716" s="225"/>
      <c r="AG716" s="220"/>
      <c r="AH716" s="220"/>
      <c r="AI716" s="220"/>
      <c r="AJ716" s="220"/>
      <c r="AK716" s="220"/>
      <c r="AL716" s="220"/>
      <c r="AM716" s="220"/>
      <c r="AN716" s="220"/>
      <c r="AO716" s="220"/>
      <c r="AP716" s="220"/>
      <c r="AQ716" s="224"/>
      <c r="AR716" s="224"/>
      <c r="AS716" s="224"/>
      <c r="AT716" s="224"/>
      <c r="AU716" s="224"/>
      <c r="AV716" s="224"/>
      <c r="AW716" s="224"/>
      <c r="AX716" s="224"/>
      <c r="AY716" s="224"/>
      <c r="AZ716" s="284"/>
      <c r="BA716" s="284"/>
      <c r="BB716" s="284"/>
      <c r="BC716" s="284"/>
      <c r="BD716" s="284"/>
      <c r="BE716" s="284"/>
      <c r="BF716" s="284"/>
      <c r="BG716" s="284"/>
      <c r="BH716" s="284"/>
      <c r="BI716" s="284"/>
      <c r="BJ716" s="284"/>
      <c r="BK716" s="284"/>
    </row>
    <row r="717" ht="14.25" customHeight="1">
      <c r="A717" s="219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5"/>
      <c r="X717" s="225"/>
      <c r="Y717" s="225"/>
      <c r="Z717" s="225"/>
      <c r="AA717" s="225"/>
      <c r="AB717" s="225"/>
      <c r="AC717" s="225"/>
      <c r="AD717" s="225"/>
      <c r="AE717" s="225"/>
      <c r="AF717" s="225"/>
      <c r="AG717" s="220"/>
      <c r="AH717" s="220"/>
      <c r="AI717" s="220"/>
      <c r="AJ717" s="220"/>
      <c r="AK717" s="220"/>
      <c r="AL717" s="220"/>
      <c r="AM717" s="220"/>
      <c r="AN717" s="220"/>
      <c r="AO717" s="220"/>
      <c r="AP717" s="220"/>
      <c r="AQ717" s="224"/>
      <c r="AR717" s="224"/>
      <c r="AS717" s="224"/>
      <c r="AT717" s="224"/>
      <c r="AU717" s="224"/>
      <c r="AV717" s="224"/>
      <c r="AW717" s="224"/>
      <c r="AX717" s="224"/>
      <c r="AY717" s="224"/>
      <c r="AZ717" s="284"/>
      <c r="BA717" s="284"/>
      <c r="BB717" s="284"/>
      <c r="BC717" s="284"/>
      <c r="BD717" s="284"/>
      <c r="BE717" s="284"/>
      <c r="BF717" s="284"/>
      <c r="BG717" s="284"/>
      <c r="BH717" s="284"/>
      <c r="BI717" s="284"/>
      <c r="BJ717" s="284"/>
      <c r="BK717" s="284"/>
    </row>
    <row r="718" ht="14.25" customHeight="1">
      <c r="A718" s="219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5"/>
      <c r="X718" s="225"/>
      <c r="Y718" s="225"/>
      <c r="Z718" s="225"/>
      <c r="AA718" s="225"/>
      <c r="AB718" s="225"/>
      <c r="AC718" s="225"/>
      <c r="AD718" s="225"/>
      <c r="AE718" s="225"/>
      <c r="AF718" s="225"/>
      <c r="AG718" s="220"/>
      <c r="AH718" s="220"/>
      <c r="AI718" s="220"/>
      <c r="AJ718" s="220"/>
      <c r="AK718" s="220"/>
      <c r="AL718" s="220"/>
      <c r="AM718" s="220"/>
      <c r="AN718" s="220"/>
      <c r="AO718" s="220"/>
      <c r="AP718" s="220"/>
      <c r="AQ718" s="224"/>
      <c r="AR718" s="224"/>
      <c r="AS718" s="224"/>
      <c r="AT718" s="224"/>
      <c r="AU718" s="224"/>
      <c r="AV718" s="224"/>
      <c r="AW718" s="224"/>
      <c r="AX718" s="224"/>
      <c r="AY718" s="224"/>
      <c r="AZ718" s="284"/>
      <c r="BA718" s="284"/>
      <c r="BB718" s="284"/>
      <c r="BC718" s="284"/>
      <c r="BD718" s="284"/>
      <c r="BE718" s="284"/>
      <c r="BF718" s="284"/>
      <c r="BG718" s="284"/>
      <c r="BH718" s="284"/>
      <c r="BI718" s="284"/>
      <c r="BJ718" s="284"/>
      <c r="BK718" s="284"/>
    </row>
    <row r="719" ht="14.25" customHeight="1">
      <c r="A719" s="219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5"/>
      <c r="X719" s="225"/>
      <c r="Y719" s="225"/>
      <c r="Z719" s="225"/>
      <c r="AA719" s="225"/>
      <c r="AB719" s="225"/>
      <c r="AC719" s="225"/>
      <c r="AD719" s="225"/>
      <c r="AE719" s="225"/>
      <c r="AF719" s="225"/>
      <c r="AG719" s="220"/>
      <c r="AH719" s="220"/>
      <c r="AI719" s="220"/>
      <c r="AJ719" s="220"/>
      <c r="AK719" s="220"/>
      <c r="AL719" s="220"/>
      <c r="AM719" s="220"/>
      <c r="AN719" s="220"/>
      <c r="AO719" s="220"/>
      <c r="AP719" s="220"/>
      <c r="AQ719" s="224"/>
      <c r="AR719" s="224"/>
      <c r="AS719" s="224"/>
      <c r="AT719" s="224"/>
      <c r="AU719" s="224"/>
      <c r="AV719" s="224"/>
      <c r="AW719" s="224"/>
      <c r="AX719" s="224"/>
      <c r="AY719" s="224"/>
      <c r="AZ719" s="284"/>
      <c r="BA719" s="284"/>
      <c r="BB719" s="284"/>
      <c r="BC719" s="284"/>
      <c r="BD719" s="284"/>
      <c r="BE719" s="284"/>
      <c r="BF719" s="284"/>
      <c r="BG719" s="284"/>
      <c r="BH719" s="284"/>
      <c r="BI719" s="284"/>
      <c r="BJ719" s="284"/>
      <c r="BK719" s="284"/>
    </row>
    <row r="720" ht="14.25" customHeight="1">
      <c r="A720" s="219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5"/>
      <c r="X720" s="225"/>
      <c r="Y720" s="225"/>
      <c r="Z720" s="225"/>
      <c r="AA720" s="225"/>
      <c r="AB720" s="225"/>
      <c r="AC720" s="225"/>
      <c r="AD720" s="225"/>
      <c r="AE720" s="225"/>
      <c r="AF720" s="225"/>
      <c r="AG720" s="220"/>
      <c r="AH720" s="220"/>
      <c r="AI720" s="220"/>
      <c r="AJ720" s="220"/>
      <c r="AK720" s="220"/>
      <c r="AL720" s="220"/>
      <c r="AM720" s="220"/>
      <c r="AN720" s="220"/>
      <c r="AO720" s="220"/>
      <c r="AP720" s="220"/>
      <c r="AQ720" s="224"/>
      <c r="AR720" s="224"/>
      <c r="AS720" s="224"/>
      <c r="AT720" s="224"/>
      <c r="AU720" s="224"/>
      <c r="AV720" s="224"/>
      <c r="AW720" s="224"/>
      <c r="AX720" s="224"/>
      <c r="AY720" s="224"/>
      <c r="AZ720" s="284"/>
      <c r="BA720" s="284"/>
      <c r="BB720" s="284"/>
      <c r="BC720" s="284"/>
      <c r="BD720" s="284"/>
      <c r="BE720" s="284"/>
      <c r="BF720" s="284"/>
      <c r="BG720" s="284"/>
      <c r="BH720" s="284"/>
      <c r="BI720" s="284"/>
      <c r="BJ720" s="284"/>
      <c r="BK720" s="284"/>
    </row>
    <row r="721" ht="14.25" customHeight="1">
      <c r="A721" s="219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5"/>
      <c r="X721" s="225"/>
      <c r="Y721" s="225"/>
      <c r="Z721" s="225"/>
      <c r="AA721" s="225"/>
      <c r="AB721" s="225"/>
      <c r="AC721" s="225"/>
      <c r="AD721" s="225"/>
      <c r="AE721" s="225"/>
      <c r="AF721" s="225"/>
      <c r="AG721" s="220"/>
      <c r="AH721" s="220"/>
      <c r="AI721" s="220"/>
      <c r="AJ721" s="220"/>
      <c r="AK721" s="220"/>
      <c r="AL721" s="220"/>
      <c r="AM721" s="220"/>
      <c r="AN721" s="220"/>
      <c r="AO721" s="220"/>
      <c r="AP721" s="220"/>
      <c r="AQ721" s="224"/>
      <c r="AR721" s="224"/>
      <c r="AS721" s="224"/>
      <c r="AT721" s="224"/>
      <c r="AU721" s="224"/>
      <c r="AV721" s="224"/>
      <c r="AW721" s="224"/>
      <c r="AX721" s="224"/>
      <c r="AY721" s="224"/>
      <c r="AZ721" s="284"/>
      <c r="BA721" s="284"/>
      <c r="BB721" s="284"/>
      <c r="BC721" s="284"/>
      <c r="BD721" s="284"/>
      <c r="BE721" s="284"/>
      <c r="BF721" s="284"/>
      <c r="BG721" s="284"/>
      <c r="BH721" s="284"/>
      <c r="BI721" s="284"/>
      <c r="BJ721" s="284"/>
      <c r="BK721" s="284"/>
    </row>
    <row r="722" ht="14.25" customHeight="1">
      <c r="A722" s="219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5"/>
      <c r="X722" s="225"/>
      <c r="Y722" s="225"/>
      <c r="Z722" s="225"/>
      <c r="AA722" s="225"/>
      <c r="AB722" s="225"/>
      <c r="AC722" s="225"/>
      <c r="AD722" s="225"/>
      <c r="AE722" s="225"/>
      <c r="AF722" s="225"/>
      <c r="AG722" s="220"/>
      <c r="AH722" s="220"/>
      <c r="AI722" s="220"/>
      <c r="AJ722" s="220"/>
      <c r="AK722" s="220"/>
      <c r="AL722" s="220"/>
      <c r="AM722" s="220"/>
      <c r="AN722" s="220"/>
      <c r="AO722" s="220"/>
      <c r="AP722" s="220"/>
      <c r="AQ722" s="224"/>
      <c r="AR722" s="224"/>
      <c r="AS722" s="224"/>
      <c r="AT722" s="224"/>
      <c r="AU722" s="224"/>
      <c r="AV722" s="224"/>
      <c r="AW722" s="224"/>
      <c r="AX722" s="224"/>
      <c r="AY722" s="224"/>
      <c r="AZ722" s="284"/>
      <c r="BA722" s="284"/>
      <c r="BB722" s="284"/>
      <c r="BC722" s="284"/>
      <c r="BD722" s="284"/>
      <c r="BE722" s="284"/>
      <c r="BF722" s="284"/>
      <c r="BG722" s="284"/>
      <c r="BH722" s="284"/>
      <c r="BI722" s="284"/>
      <c r="BJ722" s="284"/>
      <c r="BK722" s="284"/>
    </row>
    <row r="723" ht="14.25" customHeight="1">
      <c r="A723" s="219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5"/>
      <c r="X723" s="225"/>
      <c r="Y723" s="225"/>
      <c r="Z723" s="225"/>
      <c r="AA723" s="225"/>
      <c r="AB723" s="225"/>
      <c r="AC723" s="225"/>
      <c r="AD723" s="225"/>
      <c r="AE723" s="225"/>
      <c r="AF723" s="225"/>
      <c r="AG723" s="220"/>
      <c r="AH723" s="220"/>
      <c r="AI723" s="220"/>
      <c r="AJ723" s="220"/>
      <c r="AK723" s="220"/>
      <c r="AL723" s="220"/>
      <c r="AM723" s="220"/>
      <c r="AN723" s="220"/>
      <c r="AO723" s="220"/>
      <c r="AP723" s="220"/>
      <c r="AQ723" s="224"/>
      <c r="AR723" s="224"/>
      <c r="AS723" s="224"/>
      <c r="AT723" s="224"/>
      <c r="AU723" s="224"/>
      <c r="AV723" s="224"/>
      <c r="AW723" s="224"/>
      <c r="AX723" s="224"/>
      <c r="AY723" s="224"/>
      <c r="AZ723" s="284"/>
      <c r="BA723" s="284"/>
      <c r="BB723" s="284"/>
      <c r="BC723" s="284"/>
      <c r="BD723" s="284"/>
      <c r="BE723" s="284"/>
      <c r="BF723" s="284"/>
      <c r="BG723" s="284"/>
      <c r="BH723" s="284"/>
      <c r="BI723" s="284"/>
      <c r="BJ723" s="284"/>
      <c r="BK723" s="284"/>
    </row>
    <row r="724" ht="14.25" customHeight="1">
      <c r="A724" s="219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5"/>
      <c r="X724" s="225"/>
      <c r="Y724" s="225"/>
      <c r="Z724" s="225"/>
      <c r="AA724" s="225"/>
      <c r="AB724" s="225"/>
      <c r="AC724" s="225"/>
      <c r="AD724" s="225"/>
      <c r="AE724" s="225"/>
      <c r="AF724" s="225"/>
      <c r="AG724" s="220"/>
      <c r="AH724" s="220"/>
      <c r="AI724" s="220"/>
      <c r="AJ724" s="220"/>
      <c r="AK724" s="220"/>
      <c r="AL724" s="220"/>
      <c r="AM724" s="220"/>
      <c r="AN724" s="220"/>
      <c r="AO724" s="220"/>
      <c r="AP724" s="220"/>
      <c r="AQ724" s="224"/>
      <c r="AR724" s="224"/>
      <c r="AS724" s="224"/>
      <c r="AT724" s="224"/>
      <c r="AU724" s="224"/>
      <c r="AV724" s="224"/>
      <c r="AW724" s="224"/>
      <c r="AX724" s="224"/>
      <c r="AY724" s="224"/>
      <c r="AZ724" s="284"/>
      <c r="BA724" s="284"/>
      <c r="BB724" s="284"/>
      <c r="BC724" s="284"/>
      <c r="BD724" s="284"/>
      <c r="BE724" s="284"/>
      <c r="BF724" s="284"/>
      <c r="BG724" s="284"/>
      <c r="BH724" s="284"/>
      <c r="BI724" s="284"/>
      <c r="BJ724" s="284"/>
      <c r="BK724" s="284"/>
    </row>
    <row r="725" ht="14.25" customHeight="1">
      <c r="A725" s="219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5"/>
      <c r="X725" s="225"/>
      <c r="Y725" s="225"/>
      <c r="Z725" s="225"/>
      <c r="AA725" s="225"/>
      <c r="AB725" s="225"/>
      <c r="AC725" s="225"/>
      <c r="AD725" s="225"/>
      <c r="AE725" s="225"/>
      <c r="AF725" s="225"/>
      <c r="AG725" s="220"/>
      <c r="AH725" s="220"/>
      <c r="AI725" s="220"/>
      <c r="AJ725" s="220"/>
      <c r="AK725" s="220"/>
      <c r="AL725" s="220"/>
      <c r="AM725" s="220"/>
      <c r="AN725" s="220"/>
      <c r="AO725" s="220"/>
      <c r="AP725" s="220"/>
      <c r="AQ725" s="224"/>
      <c r="AR725" s="224"/>
      <c r="AS725" s="224"/>
      <c r="AT725" s="224"/>
      <c r="AU725" s="224"/>
      <c r="AV725" s="224"/>
      <c r="AW725" s="224"/>
      <c r="AX725" s="224"/>
      <c r="AY725" s="224"/>
      <c r="AZ725" s="284"/>
      <c r="BA725" s="284"/>
      <c r="BB725" s="284"/>
      <c r="BC725" s="284"/>
      <c r="BD725" s="284"/>
      <c r="BE725" s="284"/>
      <c r="BF725" s="284"/>
      <c r="BG725" s="284"/>
      <c r="BH725" s="284"/>
      <c r="BI725" s="284"/>
      <c r="BJ725" s="284"/>
      <c r="BK725" s="284"/>
    </row>
    <row r="726" ht="14.25" customHeight="1">
      <c r="A726" s="219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5"/>
      <c r="X726" s="225"/>
      <c r="Y726" s="225"/>
      <c r="Z726" s="225"/>
      <c r="AA726" s="225"/>
      <c r="AB726" s="225"/>
      <c r="AC726" s="225"/>
      <c r="AD726" s="225"/>
      <c r="AE726" s="225"/>
      <c r="AF726" s="225"/>
      <c r="AG726" s="220"/>
      <c r="AH726" s="220"/>
      <c r="AI726" s="220"/>
      <c r="AJ726" s="220"/>
      <c r="AK726" s="220"/>
      <c r="AL726" s="220"/>
      <c r="AM726" s="220"/>
      <c r="AN726" s="220"/>
      <c r="AO726" s="220"/>
      <c r="AP726" s="220"/>
      <c r="AQ726" s="224"/>
      <c r="AR726" s="224"/>
      <c r="AS726" s="224"/>
      <c r="AT726" s="224"/>
      <c r="AU726" s="224"/>
      <c r="AV726" s="224"/>
      <c r="AW726" s="224"/>
      <c r="AX726" s="224"/>
      <c r="AY726" s="224"/>
      <c r="AZ726" s="284"/>
      <c r="BA726" s="284"/>
      <c r="BB726" s="284"/>
      <c r="BC726" s="284"/>
      <c r="BD726" s="284"/>
      <c r="BE726" s="284"/>
      <c r="BF726" s="284"/>
      <c r="BG726" s="284"/>
      <c r="BH726" s="284"/>
      <c r="BI726" s="284"/>
      <c r="BJ726" s="284"/>
      <c r="BK726" s="284"/>
    </row>
    <row r="727" ht="14.25" customHeight="1">
      <c r="A727" s="219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5"/>
      <c r="X727" s="225"/>
      <c r="Y727" s="225"/>
      <c r="Z727" s="225"/>
      <c r="AA727" s="225"/>
      <c r="AB727" s="225"/>
      <c r="AC727" s="225"/>
      <c r="AD727" s="225"/>
      <c r="AE727" s="225"/>
      <c r="AF727" s="225"/>
      <c r="AG727" s="220"/>
      <c r="AH727" s="220"/>
      <c r="AI727" s="220"/>
      <c r="AJ727" s="220"/>
      <c r="AK727" s="220"/>
      <c r="AL727" s="220"/>
      <c r="AM727" s="220"/>
      <c r="AN727" s="220"/>
      <c r="AO727" s="220"/>
      <c r="AP727" s="220"/>
      <c r="AQ727" s="224"/>
      <c r="AR727" s="224"/>
      <c r="AS727" s="224"/>
      <c r="AT727" s="224"/>
      <c r="AU727" s="224"/>
      <c r="AV727" s="224"/>
      <c r="AW727" s="224"/>
      <c r="AX727" s="224"/>
      <c r="AY727" s="224"/>
      <c r="AZ727" s="284"/>
      <c r="BA727" s="284"/>
      <c r="BB727" s="284"/>
      <c r="BC727" s="284"/>
      <c r="BD727" s="284"/>
      <c r="BE727" s="284"/>
      <c r="BF727" s="284"/>
      <c r="BG727" s="284"/>
      <c r="BH727" s="284"/>
      <c r="BI727" s="284"/>
      <c r="BJ727" s="284"/>
      <c r="BK727" s="284"/>
    </row>
    <row r="728" ht="14.25" customHeight="1">
      <c r="A728" s="219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5"/>
      <c r="X728" s="225"/>
      <c r="Y728" s="225"/>
      <c r="Z728" s="225"/>
      <c r="AA728" s="225"/>
      <c r="AB728" s="225"/>
      <c r="AC728" s="225"/>
      <c r="AD728" s="225"/>
      <c r="AE728" s="225"/>
      <c r="AF728" s="225"/>
      <c r="AG728" s="220"/>
      <c r="AH728" s="220"/>
      <c r="AI728" s="220"/>
      <c r="AJ728" s="220"/>
      <c r="AK728" s="220"/>
      <c r="AL728" s="220"/>
      <c r="AM728" s="220"/>
      <c r="AN728" s="220"/>
      <c r="AO728" s="220"/>
      <c r="AP728" s="220"/>
      <c r="AQ728" s="224"/>
      <c r="AR728" s="224"/>
      <c r="AS728" s="224"/>
      <c r="AT728" s="224"/>
      <c r="AU728" s="224"/>
      <c r="AV728" s="224"/>
      <c r="AW728" s="224"/>
      <c r="AX728" s="224"/>
      <c r="AY728" s="224"/>
      <c r="AZ728" s="284"/>
      <c r="BA728" s="284"/>
      <c r="BB728" s="284"/>
      <c r="BC728" s="284"/>
      <c r="BD728" s="284"/>
      <c r="BE728" s="284"/>
      <c r="BF728" s="284"/>
      <c r="BG728" s="284"/>
      <c r="BH728" s="284"/>
      <c r="BI728" s="284"/>
      <c r="BJ728" s="284"/>
      <c r="BK728" s="284"/>
    </row>
    <row r="729" ht="14.25" customHeight="1">
      <c r="A729" s="219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5"/>
      <c r="X729" s="225"/>
      <c r="Y729" s="225"/>
      <c r="Z729" s="225"/>
      <c r="AA729" s="225"/>
      <c r="AB729" s="225"/>
      <c r="AC729" s="225"/>
      <c r="AD729" s="225"/>
      <c r="AE729" s="225"/>
      <c r="AF729" s="225"/>
      <c r="AG729" s="220"/>
      <c r="AH729" s="220"/>
      <c r="AI729" s="220"/>
      <c r="AJ729" s="220"/>
      <c r="AK729" s="220"/>
      <c r="AL729" s="220"/>
      <c r="AM729" s="220"/>
      <c r="AN729" s="220"/>
      <c r="AO729" s="220"/>
      <c r="AP729" s="220"/>
      <c r="AQ729" s="224"/>
      <c r="AR729" s="224"/>
      <c r="AS729" s="224"/>
      <c r="AT729" s="224"/>
      <c r="AU729" s="224"/>
      <c r="AV729" s="224"/>
      <c r="AW729" s="224"/>
      <c r="AX729" s="224"/>
      <c r="AY729" s="224"/>
      <c r="AZ729" s="284"/>
      <c r="BA729" s="284"/>
      <c r="BB729" s="284"/>
      <c r="BC729" s="284"/>
      <c r="BD729" s="284"/>
      <c r="BE729" s="284"/>
      <c r="BF729" s="284"/>
      <c r="BG729" s="284"/>
      <c r="BH729" s="284"/>
      <c r="BI729" s="284"/>
      <c r="BJ729" s="284"/>
      <c r="BK729" s="284"/>
    </row>
    <row r="730" ht="14.25" customHeight="1">
      <c r="A730" s="219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5"/>
      <c r="X730" s="225"/>
      <c r="Y730" s="225"/>
      <c r="Z730" s="225"/>
      <c r="AA730" s="225"/>
      <c r="AB730" s="225"/>
      <c r="AC730" s="225"/>
      <c r="AD730" s="225"/>
      <c r="AE730" s="225"/>
      <c r="AF730" s="225"/>
      <c r="AG730" s="220"/>
      <c r="AH730" s="220"/>
      <c r="AI730" s="220"/>
      <c r="AJ730" s="220"/>
      <c r="AK730" s="220"/>
      <c r="AL730" s="220"/>
      <c r="AM730" s="220"/>
      <c r="AN730" s="220"/>
      <c r="AO730" s="220"/>
      <c r="AP730" s="220"/>
      <c r="AQ730" s="224"/>
      <c r="AR730" s="224"/>
      <c r="AS730" s="224"/>
      <c r="AT730" s="224"/>
      <c r="AU730" s="224"/>
      <c r="AV730" s="224"/>
      <c r="AW730" s="224"/>
      <c r="AX730" s="224"/>
      <c r="AY730" s="224"/>
      <c r="AZ730" s="284"/>
      <c r="BA730" s="284"/>
      <c r="BB730" s="284"/>
      <c r="BC730" s="284"/>
      <c r="BD730" s="284"/>
      <c r="BE730" s="284"/>
      <c r="BF730" s="284"/>
      <c r="BG730" s="284"/>
      <c r="BH730" s="284"/>
      <c r="BI730" s="284"/>
      <c r="BJ730" s="284"/>
      <c r="BK730" s="284"/>
    </row>
    <row r="731" ht="14.25" customHeight="1">
      <c r="A731" s="219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5"/>
      <c r="X731" s="225"/>
      <c r="Y731" s="225"/>
      <c r="Z731" s="225"/>
      <c r="AA731" s="225"/>
      <c r="AB731" s="225"/>
      <c r="AC731" s="225"/>
      <c r="AD731" s="225"/>
      <c r="AE731" s="225"/>
      <c r="AF731" s="225"/>
      <c r="AG731" s="220"/>
      <c r="AH731" s="220"/>
      <c r="AI731" s="220"/>
      <c r="AJ731" s="220"/>
      <c r="AK731" s="220"/>
      <c r="AL731" s="220"/>
      <c r="AM731" s="220"/>
      <c r="AN731" s="220"/>
      <c r="AO731" s="220"/>
      <c r="AP731" s="220"/>
      <c r="AQ731" s="224"/>
      <c r="AR731" s="224"/>
      <c r="AS731" s="224"/>
      <c r="AT731" s="224"/>
      <c r="AU731" s="224"/>
      <c r="AV731" s="224"/>
      <c r="AW731" s="224"/>
      <c r="AX731" s="224"/>
      <c r="AY731" s="224"/>
      <c r="AZ731" s="284"/>
      <c r="BA731" s="284"/>
      <c r="BB731" s="284"/>
      <c r="BC731" s="284"/>
      <c r="BD731" s="284"/>
      <c r="BE731" s="284"/>
      <c r="BF731" s="284"/>
      <c r="BG731" s="284"/>
      <c r="BH731" s="284"/>
      <c r="BI731" s="284"/>
      <c r="BJ731" s="284"/>
      <c r="BK731" s="284"/>
    </row>
    <row r="732" ht="14.25" customHeight="1">
      <c r="A732" s="219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5"/>
      <c r="X732" s="225"/>
      <c r="Y732" s="225"/>
      <c r="Z732" s="225"/>
      <c r="AA732" s="225"/>
      <c r="AB732" s="225"/>
      <c r="AC732" s="225"/>
      <c r="AD732" s="225"/>
      <c r="AE732" s="225"/>
      <c r="AF732" s="225"/>
      <c r="AG732" s="220"/>
      <c r="AH732" s="220"/>
      <c r="AI732" s="220"/>
      <c r="AJ732" s="220"/>
      <c r="AK732" s="220"/>
      <c r="AL732" s="220"/>
      <c r="AM732" s="220"/>
      <c r="AN732" s="220"/>
      <c r="AO732" s="220"/>
      <c r="AP732" s="220"/>
      <c r="AQ732" s="224"/>
      <c r="AR732" s="224"/>
      <c r="AS732" s="224"/>
      <c r="AT732" s="224"/>
      <c r="AU732" s="224"/>
      <c r="AV732" s="224"/>
      <c r="AW732" s="224"/>
      <c r="AX732" s="224"/>
      <c r="AY732" s="224"/>
      <c r="AZ732" s="284"/>
      <c r="BA732" s="284"/>
      <c r="BB732" s="284"/>
      <c r="BC732" s="284"/>
      <c r="BD732" s="284"/>
      <c r="BE732" s="284"/>
      <c r="BF732" s="284"/>
      <c r="BG732" s="284"/>
      <c r="BH732" s="284"/>
      <c r="BI732" s="284"/>
      <c r="BJ732" s="284"/>
      <c r="BK732" s="284"/>
    </row>
    <row r="733" ht="14.25" customHeight="1">
      <c r="A733" s="219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5"/>
      <c r="X733" s="225"/>
      <c r="Y733" s="225"/>
      <c r="Z733" s="225"/>
      <c r="AA733" s="225"/>
      <c r="AB733" s="225"/>
      <c r="AC733" s="225"/>
      <c r="AD733" s="225"/>
      <c r="AE733" s="225"/>
      <c r="AF733" s="225"/>
      <c r="AG733" s="220"/>
      <c r="AH733" s="220"/>
      <c r="AI733" s="220"/>
      <c r="AJ733" s="220"/>
      <c r="AK733" s="220"/>
      <c r="AL733" s="220"/>
      <c r="AM733" s="220"/>
      <c r="AN733" s="220"/>
      <c r="AO733" s="220"/>
      <c r="AP733" s="220"/>
      <c r="AQ733" s="224"/>
      <c r="AR733" s="224"/>
      <c r="AS733" s="224"/>
      <c r="AT733" s="224"/>
      <c r="AU733" s="224"/>
      <c r="AV733" s="224"/>
      <c r="AW733" s="224"/>
      <c r="AX733" s="224"/>
      <c r="AY733" s="224"/>
      <c r="AZ733" s="284"/>
      <c r="BA733" s="284"/>
      <c r="BB733" s="284"/>
      <c r="BC733" s="284"/>
      <c r="BD733" s="284"/>
      <c r="BE733" s="284"/>
      <c r="BF733" s="284"/>
      <c r="BG733" s="284"/>
      <c r="BH733" s="284"/>
      <c r="BI733" s="284"/>
      <c r="BJ733" s="284"/>
      <c r="BK733" s="284"/>
    </row>
    <row r="734" ht="14.25" customHeight="1">
      <c r="A734" s="219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5"/>
      <c r="X734" s="225"/>
      <c r="Y734" s="225"/>
      <c r="Z734" s="225"/>
      <c r="AA734" s="225"/>
      <c r="AB734" s="225"/>
      <c r="AC734" s="225"/>
      <c r="AD734" s="225"/>
      <c r="AE734" s="225"/>
      <c r="AF734" s="225"/>
      <c r="AG734" s="220"/>
      <c r="AH734" s="220"/>
      <c r="AI734" s="220"/>
      <c r="AJ734" s="220"/>
      <c r="AK734" s="220"/>
      <c r="AL734" s="220"/>
      <c r="AM734" s="220"/>
      <c r="AN734" s="220"/>
      <c r="AO734" s="220"/>
      <c r="AP734" s="220"/>
      <c r="AQ734" s="224"/>
      <c r="AR734" s="224"/>
      <c r="AS734" s="224"/>
      <c r="AT734" s="224"/>
      <c r="AU734" s="224"/>
      <c r="AV734" s="224"/>
      <c r="AW734" s="224"/>
      <c r="AX734" s="224"/>
      <c r="AY734" s="224"/>
      <c r="AZ734" s="284"/>
      <c r="BA734" s="284"/>
      <c r="BB734" s="284"/>
      <c r="BC734" s="284"/>
      <c r="BD734" s="284"/>
      <c r="BE734" s="284"/>
      <c r="BF734" s="284"/>
      <c r="BG734" s="284"/>
      <c r="BH734" s="284"/>
      <c r="BI734" s="284"/>
      <c r="BJ734" s="284"/>
      <c r="BK734" s="284"/>
    </row>
    <row r="735" ht="14.25" customHeight="1">
      <c r="A735" s="219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5"/>
      <c r="X735" s="225"/>
      <c r="Y735" s="225"/>
      <c r="Z735" s="225"/>
      <c r="AA735" s="225"/>
      <c r="AB735" s="225"/>
      <c r="AC735" s="225"/>
      <c r="AD735" s="225"/>
      <c r="AE735" s="225"/>
      <c r="AF735" s="225"/>
      <c r="AG735" s="220"/>
      <c r="AH735" s="220"/>
      <c r="AI735" s="220"/>
      <c r="AJ735" s="220"/>
      <c r="AK735" s="220"/>
      <c r="AL735" s="220"/>
      <c r="AM735" s="220"/>
      <c r="AN735" s="220"/>
      <c r="AO735" s="220"/>
      <c r="AP735" s="220"/>
      <c r="AQ735" s="224"/>
      <c r="AR735" s="224"/>
      <c r="AS735" s="224"/>
      <c r="AT735" s="224"/>
      <c r="AU735" s="224"/>
      <c r="AV735" s="224"/>
      <c r="AW735" s="224"/>
      <c r="AX735" s="224"/>
      <c r="AY735" s="224"/>
      <c r="AZ735" s="284"/>
      <c r="BA735" s="284"/>
      <c r="BB735" s="284"/>
      <c r="BC735" s="284"/>
      <c r="BD735" s="284"/>
      <c r="BE735" s="284"/>
      <c r="BF735" s="284"/>
      <c r="BG735" s="284"/>
      <c r="BH735" s="284"/>
      <c r="BI735" s="284"/>
      <c r="BJ735" s="284"/>
      <c r="BK735" s="284"/>
    </row>
    <row r="736" ht="14.25" customHeight="1">
      <c r="A736" s="219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5"/>
      <c r="X736" s="225"/>
      <c r="Y736" s="225"/>
      <c r="Z736" s="225"/>
      <c r="AA736" s="225"/>
      <c r="AB736" s="225"/>
      <c r="AC736" s="225"/>
      <c r="AD736" s="225"/>
      <c r="AE736" s="225"/>
      <c r="AF736" s="225"/>
      <c r="AG736" s="220"/>
      <c r="AH736" s="220"/>
      <c r="AI736" s="220"/>
      <c r="AJ736" s="220"/>
      <c r="AK736" s="220"/>
      <c r="AL736" s="220"/>
      <c r="AM736" s="220"/>
      <c r="AN736" s="220"/>
      <c r="AO736" s="220"/>
      <c r="AP736" s="220"/>
      <c r="AQ736" s="224"/>
      <c r="AR736" s="224"/>
      <c r="AS736" s="224"/>
      <c r="AT736" s="224"/>
      <c r="AU736" s="224"/>
      <c r="AV736" s="224"/>
      <c r="AW736" s="224"/>
      <c r="AX736" s="224"/>
      <c r="AY736" s="224"/>
      <c r="AZ736" s="284"/>
      <c r="BA736" s="284"/>
      <c r="BB736" s="284"/>
      <c r="BC736" s="284"/>
      <c r="BD736" s="284"/>
      <c r="BE736" s="284"/>
      <c r="BF736" s="284"/>
      <c r="BG736" s="284"/>
      <c r="BH736" s="284"/>
      <c r="BI736" s="284"/>
      <c r="BJ736" s="284"/>
      <c r="BK736" s="284"/>
    </row>
    <row r="737" ht="14.25" customHeight="1">
      <c r="A737" s="219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5"/>
      <c r="X737" s="225"/>
      <c r="Y737" s="225"/>
      <c r="Z737" s="225"/>
      <c r="AA737" s="225"/>
      <c r="AB737" s="225"/>
      <c r="AC737" s="225"/>
      <c r="AD737" s="225"/>
      <c r="AE737" s="225"/>
      <c r="AF737" s="225"/>
      <c r="AG737" s="220"/>
      <c r="AH737" s="220"/>
      <c r="AI737" s="220"/>
      <c r="AJ737" s="220"/>
      <c r="AK737" s="220"/>
      <c r="AL737" s="220"/>
      <c r="AM737" s="220"/>
      <c r="AN737" s="220"/>
      <c r="AO737" s="220"/>
      <c r="AP737" s="220"/>
      <c r="AQ737" s="224"/>
      <c r="AR737" s="224"/>
      <c r="AS737" s="224"/>
      <c r="AT737" s="224"/>
      <c r="AU737" s="224"/>
      <c r="AV737" s="224"/>
      <c r="AW737" s="224"/>
      <c r="AX737" s="224"/>
      <c r="AY737" s="224"/>
      <c r="AZ737" s="284"/>
      <c r="BA737" s="284"/>
      <c r="BB737" s="284"/>
      <c r="BC737" s="284"/>
      <c r="BD737" s="284"/>
      <c r="BE737" s="284"/>
      <c r="BF737" s="284"/>
      <c r="BG737" s="284"/>
      <c r="BH737" s="284"/>
      <c r="BI737" s="284"/>
      <c r="BJ737" s="284"/>
      <c r="BK737" s="284"/>
    </row>
    <row r="738" ht="14.25" customHeight="1">
      <c r="A738" s="219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5"/>
      <c r="X738" s="225"/>
      <c r="Y738" s="225"/>
      <c r="Z738" s="225"/>
      <c r="AA738" s="225"/>
      <c r="AB738" s="225"/>
      <c r="AC738" s="225"/>
      <c r="AD738" s="225"/>
      <c r="AE738" s="225"/>
      <c r="AF738" s="225"/>
      <c r="AG738" s="220"/>
      <c r="AH738" s="220"/>
      <c r="AI738" s="220"/>
      <c r="AJ738" s="220"/>
      <c r="AK738" s="220"/>
      <c r="AL738" s="220"/>
      <c r="AM738" s="220"/>
      <c r="AN738" s="220"/>
      <c r="AO738" s="220"/>
      <c r="AP738" s="220"/>
      <c r="AQ738" s="224"/>
      <c r="AR738" s="224"/>
      <c r="AS738" s="224"/>
      <c r="AT738" s="224"/>
      <c r="AU738" s="224"/>
      <c r="AV738" s="224"/>
      <c r="AW738" s="224"/>
      <c r="AX738" s="224"/>
      <c r="AY738" s="224"/>
      <c r="AZ738" s="284"/>
      <c r="BA738" s="284"/>
      <c r="BB738" s="284"/>
      <c r="BC738" s="284"/>
      <c r="BD738" s="284"/>
      <c r="BE738" s="284"/>
      <c r="BF738" s="284"/>
      <c r="BG738" s="284"/>
      <c r="BH738" s="284"/>
      <c r="BI738" s="284"/>
      <c r="BJ738" s="284"/>
      <c r="BK738" s="284"/>
    </row>
    <row r="739" ht="14.25" customHeight="1">
      <c r="A739" s="219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5"/>
      <c r="X739" s="225"/>
      <c r="Y739" s="225"/>
      <c r="Z739" s="225"/>
      <c r="AA739" s="225"/>
      <c r="AB739" s="225"/>
      <c r="AC739" s="225"/>
      <c r="AD739" s="225"/>
      <c r="AE739" s="225"/>
      <c r="AF739" s="225"/>
      <c r="AG739" s="220"/>
      <c r="AH739" s="220"/>
      <c r="AI739" s="220"/>
      <c r="AJ739" s="220"/>
      <c r="AK739" s="220"/>
      <c r="AL739" s="220"/>
      <c r="AM739" s="220"/>
      <c r="AN739" s="220"/>
      <c r="AO739" s="220"/>
      <c r="AP739" s="220"/>
      <c r="AQ739" s="224"/>
      <c r="AR739" s="224"/>
      <c r="AS739" s="224"/>
      <c r="AT739" s="224"/>
      <c r="AU739" s="224"/>
      <c r="AV739" s="224"/>
      <c r="AW739" s="224"/>
      <c r="AX739" s="224"/>
      <c r="AY739" s="224"/>
      <c r="AZ739" s="284"/>
      <c r="BA739" s="284"/>
      <c r="BB739" s="284"/>
      <c r="BC739" s="284"/>
      <c r="BD739" s="284"/>
      <c r="BE739" s="284"/>
      <c r="BF739" s="284"/>
      <c r="BG739" s="284"/>
      <c r="BH739" s="284"/>
      <c r="BI739" s="284"/>
      <c r="BJ739" s="284"/>
      <c r="BK739" s="284"/>
    </row>
    <row r="740" ht="14.25" customHeight="1">
      <c r="A740" s="219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5"/>
      <c r="X740" s="225"/>
      <c r="Y740" s="225"/>
      <c r="Z740" s="225"/>
      <c r="AA740" s="225"/>
      <c r="AB740" s="225"/>
      <c r="AC740" s="225"/>
      <c r="AD740" s="225"/>
      <c r="AE740" s="225"/>
      <c r="AF740" s="225"/>
      <c r="AG740" s="220"/>
      <c r="AH740" s="220"/>
      <c r="AI740" s="220"/>
      <c r="AJ740" s="220"/>
      <c r="AK740" s="220"/>
      <c r="AL740" s="220"/>
      <c r="AM740" s="220"/>
      <c r="AN740" s="220"/>
      <c r="AO740" s="220"/>
      <c r="AP740" s="220"/>
      <c r="AQ740" s="224"/>
      <c r="AR740" s="224"/>
      <c r="AS740" s="224"/>
      <c r="AT740" s="224"/>
      <c r="AU740" s="224"/>
      <c r="AV740" s="224"/>
      <c r="AW740" s="224"/>
      <c r="AX740" s="224"/>
      <c r="AY740" s="224"/>
      <c r="AZ740" s="284"/>
      <c r="BA740" s="284"/>
      <c r="BB740" s="284"/>
      <c r="BC740" s="284"/>
      <c r="BD740" s="284"/>
      <c r="BE740" s="284"/>
      <c r="BF740" s="284"/>
      <c r="BG740" s="284"/>
      <c r="BH740" s="284"/>
      <c r="BI740" s="284"/>
      <c r="BJ740" s="284"/>
      <c r="BK740" s="284"/>
    </row>
    <row r="741" ht="14.25" customHeight="1">
      <c r="A741" s="219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5"/>
      <c r="X741" s="225"/>
      <c r="Y741" s="225"/>
      <c r="Z741" s="225"/>
      <c r="AA741" s="225"/>
      <c r="AB741" s="225"/>
      <c r="AC741" s="225"/>
      <c r="AD741" s="225"/>
      <c r="AE741" s="225"/>
      <c r="AF741" s="225"/>
      <c r="AG741" s="220"/>
      <c r="AH741" s="220"/>
      <c r="AI741" s="220"/>
      <c r="AJ741" s="220"/>
      <c r="AK741" s="220"/>
      <c r="AL741" s="220"/>
      <c r="AM741" s="220"/>
      <c r="AN741" s="220"/>
      <c r="AO741" s="220"/>
      <c r="AP741" s="220"/>
      <c r="AQ741" s="224"/>
      <c r="AR741" s="224"/>
      <c r="AS741" s="224"/>
      <c r="AT741" s="224"/>
      <c r="AU741" s="224"/>
      <c r="AV741" s="224"/>
      <c r="AW741" s="224"/>
      <c r="AX741" s="224"/>
      <c r="AY741" s="224"/>
      <c r="AZ741" s="284"/>
      <c r="BA741" s="284"/>
      <c r="BB741" s="284"/>
      <c r="BC741" s="284"/>
      <c r="BD741" s="284"/>
      <c r="BE741" s="284"/>
      <c r="BF741" s="284"/>
      <c r="BG741" s="284"/>
      <c r="BH741" s="284"/>
      <c r="BI741" s="284"/>
      <c r="BJ741" s="284"/>
      <c r="BK741" s="284"/>
    </row>
    <row r="742" ht="14.25" customHeight="1">
      <c r="A742" s="219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5"/>
      <c r="X742" s="225"/>
      <c r="Y742" s="225"/>
      <c r="Z742" s="225"/>
      <c r="AA742" s="225"/>
      <c r="AB742" s="225"/>
      <c r="AC742" s="225"/>
      <c r="AD742" s="225"/>
      <c r="AE742" s="225"/>
      <c r="AF742" s="225"/>
      <c r="AG742" s="220"/>
      <c r="AH742" s="220"/>
      <c r="AI742" s="220"/>
      <c r="AJ742" s="220"/>
      <c r="AK742" s="220"/>
      <c r="AL742" s="220"/>
      <c r="AM742" s="220"/>
      <c r="AN742" s="220"/>
      <c r="AO742" s="220"/>
      <c r="AP742" s="220"/>
      <c r="AQ742" s="224"/>
      <c r="AR742" s="224"/>
      <c r="AS742" s="224"/>
      <c r="AT742" s="224"/>
      <c r="AU742" s="224"/>
      <c r="AV742" s="224"/>
      <c r="AW742" s="224"/>
      <c r="AX742" s="224"/>
      <c r="AY742" s="224"/>
      <c r="AZ742" s="284"/>
      <c r="BA742" s="284"/>
      <c r="BB742" s="284"/>
      <c r="BC742" s="284"/>
      <c r="BD742" s="284"/>
      <c r="BE742" s="284"/>
      <c r="BF742" s="284"/>
      <c r="BG742" s="284"/>
      <c r="BH742" s="284"/>
      <c r="BI742" s="284"/>
      <c r="BJ742" s="284"/>
      <c r="BK742" s="284"/>
    </row>
    <row r="743" ht="14.25" customHeight="1">
      <c r="A743" s="219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5"/>
      <c r="X743" s="225"/>
      <c r="Y743" s="225"/>
      <c r="Z743" s="225"/>
      <c r="AA743" s="225"/>
      <c r="AB743" s="225"/>
      <c r="AC743" s="225"/>
      <c r="AD743" s="225"/>
      <c r="AE743" s="225"/>
      <c r="AF743" s="225"/>
      <c r="AG743" s="220"/>
      <c r="AH743" s="220"/>
      <c r="AI743" s="220"/>
      <c r="AJ743" s="220"/>
      <c r="AK743" s="220"/>
      <c r="AL743" s="220"/>
      <c r="AM743" s="220"/>
      <c r="AN743" s="220"/>
      <c r="AO743" s="220"/>
      <c r="AP743" s="220"/>
      <c r="AQ743" s="224"/>
      <c r="AR743" s="224"/>
      <c r="AS743" s="224"/>
      <c r="AT743" s="224"/>
      <c r="AU743" s="224"/>
      <c r="AV743" s="224"/>
      <c r="AW743" s="224"/>
      <c r="AX743" s="224"/>
      <c r="AY743" s="224"/>
      <c r="AZ743" s="284"/>
      <c r="BA743" s="284"/>
      <c r="BB743" s="284"/>
      <c r="BC743" s="284"/>
      <c r="BD743" s="284"/>
      <c r="BE743" s="284"/>
      <c r="BF743" s="284"/>
      <c r="BG743" s="284"/>
      <c r="BH743" s="284"/>
      <c r="BI743" s="284"/>
      <c r="BJ743" s="284"/>
      <c r="BK743" s="284"/>
    </row>
    <row r="744" ht="14.25" customHeight="1">
      <c r="A744" s="219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5"/>
      <c r="X744" s="225"/>
      <c r="Y744" s="225"/>
      <c r="Z744" s="225"/>
      <c r="AA744" s="225"/>
      <c r="AB744" s="225"/>
      <c r="AC744" s="225"/>
      <c r="AD744" s="225"/>
      <c r="AE744" s="225"/>
      <c r="AF744" s="225"/>
      <c r="AG744" s="220"/>
      <c r="AH744" s="220"/>
      <c r="AI744" s="220"/>
      <c r="AJ744" s="220"/>
      <c r="AK744" s="220"/>
      <c r="AL744" s="220"/>
      <c r="AM744" s="220"/>
      <c r="AN744" s="220"/>
      <c r="AO744" s="220"/>
      <c r="AP744" s="220"/>
      <c r="AQ744" s="224"/>
      <c r="AR744" s="224"/>
      <c r="AS744" s="224"/>
      <c r="AT744" s="224"/>
      <c r="AU744" s="224"/>
      <c r="AV744" s="224"/>
      <c r="AW744" s="224"/>
      <c r="AX744" s="224"/>
      <c r="AY744" s="224"/>
      <c r="AZ744" s="284"/>
      <c r="BA744" s="284"/>
      <c r="BB744" s="284"/>
      <c r="BC744" s="284"/>
      <c r="BD744" s="284"/>
      <c r="BE744" s="284"/>
      <c r="BF744" s="284"/>
      <c r="BG744" s="284"/>
      <c r="BH744" s="284"/>
      <c r="BI744" s="284"/>
      <c r="BJ744" s="284"/>
      <c r="BK744" s="284"/>
    </row>
    <row r="745" ht="14.25" customHeight="1">
      <c r="A745" s="219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5"/>
      <c r="X745" s="225"/>
      <c r="Y745" s="225"/>
      <c r="Z745" s="225"/>
      <c r="AA745" s="225"/>
      <c r="AB745" s="225"/>
      <c r="AC745" s="225"/>
      <c r="AD745" s="225"/>
      <c r="AE745" s="225"/>
      <c r="AF745" s="225"/>
      <c r="AG745" s="220"/>
      <c r="AH745" s="220"/>
      <c r="AI745" s="220"/>
      <c r="AJ745" s="220"/>
      <c r="AK745" s="220"/>
      <c r="AL745" s="220"/>
      <c r="AM745" s="220"/>
      <c r="AN745" s="220"/>
      <c r="AO745" s="220"/>
      <c r="AP745" s="220"/>
      <c r="AQ745" s="224"/>
      <c r="AR745" s="224"/>
      <c r="AS745" s="224"/>
      <c r="AT745" s="224"/>
      <c r="AU745" s="224"/>
      <c r="AV745" s="224"/>
      <c r="AW745" s="224"/>
      <c r="AX745" s="224"/>
      <c r="AY745" s="224"/>
      <c r="AZ745" s="284"/>
      <c r="BA745" s="284"/>
      <c r="BB745" s="284"/>
      <c r="BC745" s="284"/>
      <c r="BD745" s="284"/>
      <c r="BE745" s="284"/>
      <c r="BF745" s="284"/>
      <c r="BG745" s="284"/>
      <c r="BH745" s="284"/>
      <c r="BI745" s="284"/>
      <c r="BJ745" s="284"/>
      <c r="BK745" s="284"/>
    </row>
    <row r="746" ht="14.25" customHeight="1">
      <c r="A746" s="219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5"/>
      <c r="X746" s="225"/>
      <c r="Y746" s="225"/>
      <c r="Z746" s="225"/>
      <c r="AA746" s="225"/>
      <c r="AB746" s="225"/>
      <c r="AC746" s="225"/>
      <c r="AD746" s="225"/>
      <c r="AE746" s="225"/>
      <c r="AF746" s="225"/>
      <c r="AG746" s="220"/>
      <c r="AH746" s="220"/>
      <c r="AI746" s="220"/>
      <c r="AJ746" s="220"/>
      <c r="AK746" s="220"/>
      <c r="AL746" s="220"/>
      <c r="AM746" s="220"/>
      <c r="AN746" s="220"/>
      <c r="AO746" s="220"/>
      <c r="AP746" s="220"/>
      <c r="AQ746" s="224"/>
      <c r="AR746" s="224"/>
      <c r="AS746" s="224"/>
      <c r="AT746" s="224"/>
      <c r="AU746" s="224"/>
      <c r="AV746" s="224"/>
      <c r="AW746" s="224"/>
      <c r="AX746" s="224"/>
      <c r="AY746" s="224"/>
      <c r="AZ746" s="284"/>
      <c r="BA746" s="284"/>
      <c r="BB746" s="284"/>
      <c r="BC746" s="284"/>
      <c r="BD746" s="284"/>
      <c r="BE746" s="284"/>
      <c r="BF746" s="284"/>
      <c r="BG746" s="284"/>
      <c r="BH746" s="284"/>
      <c r="BI746" s="284"/>
      <c r="BJ746" s="284"/>
      <c r="BK746" s="284"/>
    </row>
    <row r="747" ht="14.25" customHeight="1">
      <c r="A747" s="219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5"/>
      <c r="X747" s="225"/>
      <c r="Y747" s="225"/>
      <c r="Z747" s="225"/>
      <c r="AA747" s="225"/>
      <c r="AB747" s="225"/>
      <c r="AC747" s="225"/>
      <c r="AD747" s="225"/>
      <c r="AE747" s="225"/>
      <c r="AF747" s="225"/>
      <c r="AG747" s="220"/>
      <c r="AH747" s="220"/>
      <c r="AI747" s="220"/>
      <c r="AJ747" s="220"/>
      <c r="AK747" s="220"/>
      <c r="AL747" s="220"/>
      <c r="AM747" s="220"/>
      <c r="AN747" s="220"/>
      <c r="AO747" s="220"/>
      <c r="AP747" s="220"/>
      <c r="AQ747" s="224"/>
      <c r="AR747" s="224"/>
      <c r="AS747" s="224"/>
      <c r="AT747" s="224"/>
      <c r="AU747" s="224"/>
      <c r="AV747" s="224"/>
      <c r="AW747" s="224"/>
      <c r="AX747" s="224"/>
      <c r="AY747" s="224"/>
      <c r="AZ747" s="284"/>
      <c r="BA747" s="284"/>
      <c r="BB747" s="284"/>
      <c r="BC747" s="284"/>
      <c r="BD747" s="284"/>
      <c r="BE747" s="284"/>
      <c r="BF747" s="284"/>
      <c r="BG747" s="284"/>
      <c r="BH747" s="284"/>
      <c r="BI747" s="284"/>
      <c r="BJ747" s="284"/>
      <c r="BK747" s="284"/>
    </row>
    <row r="748" ht="14.25" customHeight="1">
      <c r="A748" s="219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5"/>
      <c r="X748" s="225"/>
      <c r="Y748" s="225"/>
      <c r="Z748" s="225"/>
      <c r="AA748" s="225"/>
      <c r="AB748" s="225"/>
      <c r="AC748" s="225"/>
      <c r="AD748" s="225"/>
      <c r="AE748" s="225"/>
      <c r="AF748" s="225"/>
      <c r="AG748" s="220"/>
      <c r="AH748" s="220"/>
      <c r="AI748" s="220"/>
      <c r="AJ748" s="220"/>
      <c r="AK748" s="220"/>
      <c r="AL748" s="220"/>
      <c r="AM748" s="220"/>
      <c r="AN748" s="220"/>
      <c r="AO748" s="220"/>
      <c r="AP748" s="220"/>
      <c r="AQ748" s="224"/>
      <c r="AR748" s="224"/>
      <c r="AS748" s="224"/>
      <c r="AT748" s="224"/>
      <c r="AU748" s="224"/>
      <c r="AV748" s="224"/>
      <c r="AW748" s="224"/>
      <c r="AX748" s="224"/>
      <c r="AY748" s="224"/>
      <c r="AZ748" s="284"/>
      <c r="BA748" s="284"/>
      <c r="BB748" s="284"/>
      <c r="BC748" s="284"/>
      <c r="BD748" s="284"/>
      <c r="BE748" s="284"/>
      <c r="BF748" s="284"/>
      <c r="BG748" s="284"/>
      <c r="BH748" s="284"/>
      <c r="BI748" s="284"/>
      <c r="BJ748" s="284"/>
      <c r="BK748" s="284"/>
    </row>
    <row r="749" ht="14.25" customHeight="1">
      <c r="A749" s="219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5"/>
      <c r="X749" s="225"/>
      <c r="Y749" s="225"/>
      <c r="Z749" s="225"/>
      <c r="AA749" s="225"/>
      <c r="AB749" s="225"/>
      <c r="AC749" s="225"/>
      <c r="AD749" s="225"/>
      <c r="AE749" s="225"/>
      <c r="AF749" s="225"/>
      <c r="AG749" s="220"/>
      <c r="AH749" s="220"/>
      <c r="AI749" s="220"/>
      <c r="AJ749" s="220"/>
      <c r="AK749" s="220"/>
      <c r="AL749" s="220"/>
      <c r="AM749" s="220"/>
      <c r="AN749" s="220"/>
      <c r="AO749" s="220"/>
      <c r="AP749" s="220"/>
      <c r="AQ749" s="224"/>
      <c r="AR749" s="224"/>
      <c r="AS749" s="224"/>
      <c r="AT749" s="224"/>
      <c r="AU749" s="224"/>
      <c r="AV749" s="224"/>
      <c r="AW749" s="224"/>
      <c r="AX749" s="224"/>
      <c r="AY749" s="224"/>
      <c r="AZ749" s="284"/>
      <c r="BA749" s="284"/>
      <c r="BB749" s="284"/>
      <c r="BC749" s="284"/>
      <c r="BD749" s="284"/>
      <c r="BE749" s="284"/>
      <c r="BF749" s="284"/>
      <c r="BG749" s="284"/>
      <c r="BH749" s="284"/>
      <c r="BI749" s="284"/>
      <c r="BJ749" s="284"/>
      <c r="BK749" s="284"/>
    </row>
    <row r="750" ht="14.25" customHeight="1">
      <c r="A750" s="219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5"/>
      <c r="X750" s="225"/>
      <c r="Y750" s="225"/>
      <c r="Z750" s="225"/>
      <c r="AA750" s="225"/>
      <c r="AB750" s="225"/>
      <c r="AC750" s="225"/>
      <c r="AD750" s="225"/>
      <c r="AE750" s="225"/>
      <c r="AF750" s="225"/>
      <c r="AG750" s="220"/>
      <c r="AH750" s="220"/>
      <c r="AI750" s="220"/>
      <c r="AJ750" s="220"/>
      <c r="AK750" s="220"/>
      <c r="AL750" s="220"/>
      <c r="AM750" s="220"/>
      <c r="AN750" s="220"/>
      <c r="AO750" s="220"/>
      <c r="AP750" s="220"/>
      <c r="AQ750" s="224"/>
      <c r="AR750" s="224"/>
      <c r="AS750" s="224"/>
      <c r="AT750" s="224"/>
      <c r="AU750" s="224"/>
      <c r="AV750" s="224"/>
      <c r="AW750" s="224"/>
      <c r="AX750" s="224"/>
      <c r="AY750" s="224"/>
      <c r="AZ750" s="284"/>
      <c r="BA750" s="284"/>
      <c r="BB750" s="284"/>
      <c r="BC750" s="284"/>
      <c r="BD750" s="284"/>
      <c r="BE750" s="284"/>
      <c r="BF750" s="284"/>
      <c r="BG750" s="284"/>
      <c r="BH750" s="284"/>
      <c r="BI750" s="284"/>
      <c r="BJ750" s="284"/>
      <c r="BK750" s="284"/>
    </row>
    <row r="751" ht="14.25" customHeight="1">
      <c r="A751" s="219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5"/>
      <c r="X751" s="225"/>
      <c r="Y751" s="225"/>
      <c r="Z751" s="225"/>
      <c r="AA751" s="225"/>
      <c r="AB751" s="225"/>
      <c r="AC751" s="225"/>
      <c r="AD751" s="225"/>
      <c r="AE751" s="225"/>
      <c r="AF751" s="225"/>
      <c r="AG751" s="220"/>
      <c r="AH751" s="220"/>
      <c r="AI751" s="220"/>
      <c r="AJ751" s="220"/>
      <c r="AK751" s="220"/>
      <c r="AL751" s="220"/>
      <c r="AM751" s="220"/>
      <c r="AN751" s="220"/>
      <c r="AO751" s="220"/>
      <c r="AP751" s="220"/>
      <c r="AQ751" s="224"/>
      <c r="AR751" s="224"/>
      <c r="AS751" s="224"/>
      <c r="AT751" s="224"/>
      <c r="AU751" s="224"/>
      <c r="AV751" s="224"/>
      <c r="AW751" s="224"/>
      <c r="AX751" s="224"/>
      <c r="AY751" s="224"/>
      <c r="AZ751" s="284"/>
      <c r="BA751" s="284"/>
      <c r="BB751" s="284"/>
      <c r="BC751" s="284"/>
      <c r="BD751" s="284"/>
      <c r="BE751" s="284"/>
      <c r="BF751" s="284"/>
      <c r="BG751" s="284"/>
      <c r="BH751" s="284"/>
      <c r="BI751" s="284"/>
      <c r="BJ751" s="284"/>
      <c r="BK751" s="284"/>
    </row>
    <row r="752" ht="14.25" customHeight="1">
      <c r="A752" s="219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5"/>
      <c r="X752" s="225"/>
      <c r="Y752" s="225"/>
      <c r="Z752" s="225"/>
      <c r="AA752" s="225"/>
      <c r="AB752" s="225"/>
      <c r="AC752" s="225"/>
      <c r="AD752" s="225"/>
      <c r="AE752" s="225"/>
      <c r="AF752" s="225"/>
      <c r="AG752" s="220"/>
      <c r="AH752" s="220"/>
      <c r="AI752" s="220"/>
      <c r="AJ752" s="220"/>
      <c r="AK752" s="220"/>
      <c r="AL752" s="220"/>
      <c r="AM752" s="220"/>
      <c r="AN752" s="220"/>
      <c r="AO752" s="220"/>
      <c r="AP752" s="220"/>
      <c r="AQ752" s="224"/>
      <c r="AR752" s="224"/>
      <c r="AS752" s="224"/>
      <c r="AT752" s="224"/>
      <c r="AU752" s="224"/>
      <c r="AV752" s="224"/>
      <c r="AW752" s="224"/>
      <c r="AX752" s="224"/>
      <c r="AY752" s="224"/>
      <c r="AZ752" s="284"/>
      <c r="BA752" s="284"/>
      <c r="BB752" s="284"/>
      <c r="BC752" s="284"/>
      <c r="BD752" s="284"/>
      <c r="BE752" s="284"/>
      <c r="BF752" s="284"/>
      <c r="BG752" s="284"/>
      <c r="BH752" s="284"/>
      <c r="BI752" s="284"/>
      <c r="BJ752" s="284"/>
      <c r="BK752" s="284"/>
    </row>
    <row r="753" ht="14.25" customHeight="1">
      <c r="A753" s="219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5"/>
      <c r="X753" s="225"/>
      <c r="Y753" s="225"/>
      <c r="Z753" s="225"/>
      <c r="AA753" s="225"/>
      <c r="AB753" s="225"/>
      <c r="AC753" s="225"/>
      <c r="AD753" s="225"/>
      <c r="AE753" s="225"/>
      <c r="AF753" s="225"/>
      <c r="AG753" s="220"/>
      <c r="AH753" s="220"/>
      <c r="AI753" s="220"/>
      <c r="AJ753" s="220"/>
      <c r="AK753" s="220"/>
      <c r="AL753" s="220"/>
      <c r="AM753" s="220"/>
      <c r="AN753" s="220"/>
      <c r="AO753" s="220"/>
      <c r="AP753" s="220"/>
      <c r="AQ753" s="224"/>
      <c r="AR753" s="224"/>
      <c r="AS753" s="224"/>
      <c r="AT753" s="224"/>
      <c r="AU753" s="224"/>
      <c r="AV753" s="224"/>
      <c r="AW753" s="224"/>
      <c r="AX753" s="224"/>
      <c r="AY753" s="224"/>
      <c r="AZ753" s="284"/>
      <c r="BA753" s="284"/>
      <c r="BB753" s="284"/>
      <c r="BC753" s="284"/>
      <c r="BD753" s="284"/>
      <c r="BE753" s="284"/>
      <c r="BF753" s="284"/>
      <c r="BG753" s="284"/>
      <c r="BH753" s="284"/>
      <c r="BI753" s="284"/>
      <c r="BJ753" s="284"/>
      <c r="BK753" s="284"/>
    </row>
    <row r="754" ht="14.25" customHeight="1">
      <c r="A754" s="219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5"/>
      <c r="X754" s="225"/>
      <c r="Y754" s="225"/>
      <c r="Z754" s="225"/>
      <c r="AA754" s="225"/>
      <c r="AB754" s="225"/>
      <c r="AC754" s="225"/>
      <c r="AD754" s="225"/>
      <c r="AE754" s="225"/>
      <c r="AF754" s="225"/>
      <c r="AG754" s="220"/>
      <c r="AH754" s="220"/>
      <c r="AI754" s="220"/>
      <c r="AJ754" s="220"/>
      <c r="AK754" s="220"/>
      <c r="AL754" s="220"/>
      <c r="AM754" s="220"/>
      <c r="AN754" s="220"/>
      <c r="AO754" s="220"/>
      <c r="AP754" s="220"/>
      <c r="AQ754" s="224"/>
      <c r="AR754" s="224"/>
      <c r="AS754" s="224"/>
      <c r="AT754" s="224"/>
      <c r="AU754" s="224"/>
      <c r="AV754" s="224"/>
      <c r="AW754" s="224"/>
      <c r="AX754" s="224"/>
      <c r="AY754" s="224"/>
      <c r="AZ754" s="284"/>
      <c r="BA754" s="284"/>
      <c r="BB754" s="284"/>
      <c r="BC754" s="284"/>
      <c r="BD754" s="284"/>
      <c r="BE754" s="284"/>
      <c r="BF754" s="284"/>
      <c r="BG754" s="284"/>
      <c r="BH754" s="284"/>
      <c r="BI754" s="284"/>
      <c r="BJ754" s="284"/>
      <c r="BK754" s="284"/>
    </row>
    <row r="755" ht="14.25" customHeight="1">
      <c r="A755" s="219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5"/>
      <c r="X755" s="225"/>
      <c r="Y755" s="225"/>
      <c r="Z755" s="225"/>
      <c r="AA755" s="225"/>
      <c r="AB755" s="225"/>
      <c r="AC755" s="225"/>
      <c r="AD755" s="225"/>
      <c r="AE755" s="225"/>
      <c r="AF755" s="225"/>
      <c r="AG755" s="220"/>
      <c r="AH755" s="220"/>
      <c r="AI755" s="220"/>
      <c r="AJ755" s="220"/>
      <c r="AK755" s="220"/>
      <c r="AL755" s="220"/>
      <c r="AM755" s="220"/>
      <c r="AN755" s="220"/>
      <c r="AO755" s="220"/>
      <c r="AP755" s="220"/>
      <c r="AQ755" s="224"/>
      <c r="AR755" s="224"/>
      <c r="AS755" s="224"/>
      <c r="AT755" s="224"/>
      <c r="AU755" s="224"/>
      <c r="AV755" s="224"/>
      <c r="AW755" s="224"/>
      <c r="AX755" s="224"/>
      <c r="AY755" s="224"/>
      <c r="AZ755" s="284"/>
      <c r="BA755" s="284"/>
      <c r="BB755" s="284"/>
      <c r="BC755" s="284"/>
      <c r="BD755" s="284"/>
      <c r="BE755" s="284"/>
      <c r="BF755" s="284"/>
      <c r="BG755" s="284"/>
      <c r="BH755" s="284"/>
      <c r="BI755" s="284"/>
      <c r="BJ755" s="284"/>
      <c r="BK755" s="284"/>
    </row>
    <row r="756" ht="14.25" customHeight="1">
      <c r="A756" s="219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5"/>
      <c r="X756" s="225"/>
      <c r="Y756" s="225"/>
      <c r="Z756" s="225"/>
      <c r="AA756" s="225"/>
      <c r="AB756" s="225"/>
      <c r="AC756" s="225"/>
      <c r="AD756" s="225"/>
      <c r="AE756" s="225"/>
      <c r="AF756" s="225"/>
      <c r="AG756" s="220"/>
      <c r="AH756" s="220"/>
      <c r="AI756" s="220"/>
      <c r="AJ756" s="220"/>
      <c r="AK756" s="220"/>
      <c r="AL756" s="220"/>
      <c r="AM756" s="220"/>
      <c r="AN756" s="220"/>
      <c r="AO756" s="220"/>
      <c r="AP756" s="220"/>
      <c r="AQ756" s="224"/>
      <c r="AR756" s="224"/>
      <c r="AS756" s="224"/>
      <c r="AT756" s="224"/>
      <c r="AU756" s="224"/>
      <c r="AV756" s="224"/>
      <c r="AW756" s="224"/>
      <c r="AX756" s="224"/>
      <c r="AY756" s="224"/>
      <c r="AZ756" s="284"/>
      <c r="BA756" s="284"/>
      <c r="BB756" s="284"/>
      <c r="BC756" s="284"/>
      <c r="BD756" s="284"/>
      <c r="BE756" s="284"/>
      <c r="BF756" s="284"/>
      <c r="BG756" s="284"/>
      <c r="BH756" s="284"/>
      <c r="BI756" s="284"/>
      <c r="BJ756" s="284"/>
      <c r="BK756" s="284"/>
    </row>
    <row r="757" ht="14.25" customHeight="1">
      <c r="A757" s="219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5"/>
      <c r="X757" s="225"/>
      <c r="Y757" s="225"/>
      <c r="Z757" s="225"/>
      <c r="AA757" s="225"/>
      <c r="AB757" s="225"/>
      <c r="AC757" s="225"/>
      <c r="AD757" s="225"/>
      <c r="AE757" s="225"/>
      <c r="AF757" s="225"/>
      <c r="AG757" s="220"/>
      <c r="AH757" s="220"/>
      <c r="AI757" s="220"/>
      <c r="AJ757" s="220"/>
      <c r="AK757" s="220"/>
      <c r="AL757" s="220"/>
      <c r="AM757" s="220"/>
      <c r="AN757" s="220"/>
      <c r="AO757" s="220"/>
      <c r="AP757" s="220"/>
      <c r="AQ757" s="224"/>
      <c r="AR757" s="224"/>
      <c r="AS757" s="224"/>
      <c r="AT757" s="224"/>
      <c r="AU757" s="224"/>
      <c r="AV757" s="224"/>
      <c r="AW757" s="224"/>
      <c r="AX757" s="224"/>
      <c r="AY757" s="224"/>
      <c r="AZ757" s="284"/>
      <c r="BA757" s="284"/>
      <c r="BB757" s="284"/>
      <c r="BC757" s="284"/>
      <c r="BD757" s="284"/>
      <c r="BE757" s="284"/>
      <c r="BF757" s="284"/>
      <c r="BG757" s="284"/>
      <c r="BH757" s="284"/>
      <c r="BI757" s="284"/>
      <c r="BJ757" s="284"/>
      <c r="BK757" s="284"/>
    </row>
    <row r="758" ht="14.25" customHeight="1">
      <c r="A758" s="219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5"/>
      <c r="X758" s="225"/>
      <c r="Y758" s="225"/>
      <c r="Z758" s="225"/>
      <c r="AA758" s="225"/>
      <c r="AB758" s="225"/>
      <c r="AC758" s="225"/>
      <c r="AD758" s="225"/>
      <c r="AE758" s="225"/>
      <c r="AF758" s="225"/>
      <c r="AG758" s="220"/>
      <c r="AH758" s="220"/>
      <c r="AI758" s="220"/>
      <c r="AJ758" s="220"/>
      <c r="AK758" s="220"/>
      <c r="AL758" s="220"/>
      <c r="AM758" s="220"/>
      <c r="AN758" s="220"/>
      <c r="AO758" s="220"/>
      <c r="AP758" s="220"/>
      <c r="AQ758" s="224"/>
      <c r="AR758" s="224"/>
      <c r="AS758" s="224"/>
      <c r="AT758" s="224"/>
      <c r="AU758" s="224"/>
      <c r="AV758" s="224"/>
      <c r="AW758" s="224"/>
      <c r="AX758" s="224"/>
      <c r="AY758" s="224"/>
      <c r="AZ758" s="284"/>
      <c r="BA758" s="284"/>
      <c r="BB758" s="284"/>
      <c r="BC758" s="284"/>
      <c r="BD758" s="284"/>
      <c r="BE758" s="284"/>
      <c r="BF758" s="284"/>
      <c r="BG758" s="284"/>
      <c r="BH758" s="284"/>
      <c r="BI758" s="284"/>
      <c r="BJ758" s="284"/>
      <c r="BK758" s="284"/>
    </row>
    <row r="759" ht="14.25" customHeight="1">
      <c r="A759" s="219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5"/>
      <c r="X759" s="225"/>
      <c r="Y759" s="225"/>
      <c r="Z759" s="225"/>
      <c r="AA759" s="225"/>
      <c r="AB759" s="225"/>
      <c r="AC759" s="225"/>
      <c r="AD759" s="225"/>
      <c r="AE759" s="225"/>
      <c r="AF759" s="225"/>
      <c r="AG759" s="220"/>
      <c r="AH759" s="220"/>
      <c r="AI759" s="220"/>
      <c r="AJ759" s="220"/>
      <c r="AK759" s="220"/>
      <c r="AL759" s="220"/>
      <c r="AM759" s="220"/>
      <c r="AN759" s="220"/>
      <c r="AO759" s="220"/>
      <c r="AP759" s="220"/>
      <c r="AQ759" s="224"/>
      <c r="AR759" s="224"/>
      <c r="AS759" s="224"/>
      <c r="AT759" s="224"/>
      <c r="AU759" s="224"/>
      <c r="AV759" s="224"/>
      <c r="AW759" s="224"/>
      <c r="AX759" s="224"/>
      <c r="AY759" s="224"/>
      <c r="AZ759" s="284"/>
      <c r="BA759" s="284"/>
      <c r="BB759" s="284"/>
      <c r="BC759" s="284"/>
      <c r="BD759" s="284"/>
      <c r="BE759" s="284"/>
      <c r="BF759" s="284"/>
      <c r="BG759" s="284"/>
      <c r="BH759" s="284"/>
      <c r="BI759" s="284"/>
      <c r="BJ759" s="284"/>
      <c r="BK759" s="284"/>
    </row>
    <row r="760" ht="14.25" customHeight="1">
      <c r="A760" s="219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5"/>
      <c r="X760" s="225"/>
      <c r="Y760" s="225"/>
      <c r="Z760" s="225"/>
      <c r="AA760" s="225"/>
      <c r="AB760" s="225"/>
      <c r="AC760" s="225"/>
      <c r="AD760" s="225"/>
      <c r="AE760" s="225"/>
      <c r="AF760" s="225"/>
      <c r="AG760" s="220"/>
      <c r="AH760" s="220"/>
      <c r="AI760" s="220"/>
      <c r="AJ760" s="220"/>
      <c r="AK760" s="220"/>
      <c r="AL760" s="220"/>
      <c r="AM760" s="220"/>
      <c r="AN760" s="220"/>
      <c r="AO760" s="220"/>
      <c r="AP760" s="220"/>
      <c r="AQ760" s="224"/>
      <c r="AR760" s="224"/>
      <c r="AS760" s="224"/>
      <c r="AT760" s="224"/>
      <c r="AU760" s="224"/>
      <c r="AV760" s="224"/>
      <c r="AW760" s="224"/>
      <c r="AX760" s="224"/>
      <c r="AY760" s="224"/>
      <c r="AZ760" s="284"/>
      <c r="BA760" s="284"/>
      <c r="BB760" s="284"/>
      <c r="BC760" s="284"/>
      <c r="BD760" s="284"/>
      <c r="BE760" s="284"/>
      <c r="BF760" s="284"/>
      <c r="BG760" s="284"/>
      <c r="BH760" s="284"/>
      <c r="BI760" s="284"/>
      <c r="BJ760" s="284"/>
      <c r="BK760" s="284"/>
    </row>
    <row r="761" ht="14.25" customHeight="1">
      <c r="A761" s="219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5"/>
      <c r="X761" s="225"/>
      <c r="Y761" s="225"/>
      <c r="Z761" s="225"/>
      <c r="AA761" s="225"/>
      <c r="AB761" s="225"/>
      <c r="AC761" s="225"/>
      <c r="AD761" s="225"/>
      <c r="AE761" s="225"/>
      <c r="AF761" s="225"/>
      <c r="AG761" s="220"/>
      <c r="AH761" s="220"/>
      <c r="AI761" s="220"/>
      <c r="AJ761" s="220"/>
      <c r="AK761" s="220"/>
      <c r="AL761" s="220"/>
      <c r="AM761" s="220"/>
      <c r="AN761" s="220"/>
      <c r="AO761" s="220"/>
      <c r="AP761" s="220"/>
      <c r="AQ761" s="224"/>
      <c r="AR761" s="224"/>
      <c r="AS761" s="224"/>
      <c r="AT761" s="224"/>
      <c r="AU761" s="224"/>
      <c r="AV761" s="224"/>
      <c r="AW761" s="224"/>
      <c r="AX761" s="224"/>
      <c r="AY761" s="224"/>
      <c r="AZ761" s="284"/>
      <c r="BA761" s="284"/>
      <c r="BB761" s="284"/>
      <c r="BC761" s="284"/>
      <c r="BD761" s="284"/>
      <c r="BE761" s="284"/>
      <c r="BF761" s="284"/>
      <c r="BG761" s="284"/>
      <c r="BH761" s="284"/>
      <c r="BI761" s="284"/>
      <c r="BJ761" s="284"/>
      <c r="BK761" s="284"/>
    </row>
    <row r="762" ht="14.25" customHeight="1">
      <c r="A762" s="219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5"/>
      <c r="X762" s="225"/>
      <c r="Y762" s="225"/>
      <c r="Z762" s="225"/>
      <c r="AA762" s="225"/>
      <c r="AB762" s="225"/>
      <c r="AC762" s="225"/>
      <c r="AD762" s="225"/>
      <c r="AE762" s="225"/>
      <c r="AF762" s="225"/>
      <c r="AG762" s="220"/>
      <c r="AH762" s="220"/>
      <c r="AI762" s="220"/>
      <c r="AJ762" s="220"/>
      <c r="AK762" s="220"/>
      <c r="AL762" s="220"/>
      <c r="AM762" s="220"/>
      <c r="AN762" s="220"/>
      <c r="AO762" s="220"/>
      <c r="AP762" s="220"/>
      <c r="AQ762" s="224"/>
      <c r="AR762" s="224"/>
      <c r="AS762" s="224"/>
      <c r="AT762" s="224"/>
      <c r="AU762" s="224"/>
      <c r="AV762" s="224"/>
      <c r="AW762" s="224"/>
      <c r="AX762" s="224"/>
      <c r="AY762" s="224"/>
      <c r="AZ762" s="284"/>
      <c r="BA762" s="284"/>
      <c r="BB762" s="284"/>
      <c r="BC762" s="284"/>
      <c r="BD762" s="284"/>
      <c r="BE762" s="284"/>
      <c r="BF762" s="284"/>
      <c r="BG762" s="284"/>
      <c r="BH762" s="284"/>
      <c r="BI762" s="284"/>
      <c r="BJ762" s="284"/>
      <c r="BK762" s="284"/>
    </row>
    <row r="763" ht="14.25" customHeight="1">
      <c r="A763" s="219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5"/>
      <c r="X763" s="225"/>
      <c r="Y763" s="225"/>
      <c r="Z763" s="225"/>
      <c r="AA763" s="225"/>
      <c r="AB763" s="225"/>
      <c r="AC763" s="225"/>
      <c r="AD763" s="225"/>
      <c r="AE763" s="225"/>
      <c r="AF763" s="225"/>
      <c r="AG763" s="220"/>
      <c r="AH763" s="220"/>
      <c r="AI763" s="220"/>
      <c r="AJ763" s="220"/>
      <c r="AK763" s="220"/>
      <c r="AL763" s="220"/>
      <c r="AM763" s="220"/>
      <c r="AN763" s="220"/>
      <c r="AO763" s="220"/>
      <c r="AP763" s="220"/>
      <c r="AQ763" s="224"/>
      <c r="AR763" s="224"/>
      <c r="AS763" s="224"/>
      <c r="AT763" s="224"/>
      <c r="AU763" s="224"/>
      <c r="AV763" s="224"/>
      <c r="AW763" s="224"/>
      <c r="AX763" s="224"/>
      <c r="AY763" s="224"/>
      <c r="AZ763" s="284"/>
      <c r="BA763" s="284"/>
      <c r="BB763" s="284"/>
      <c r="BC763" s="284"/>
      <c r="BD763" s="284"/>
      <c r="BE763" s="284"/>
      <c r="BF763" s="284"/>
      <c r="BG763" s="284"/>
      <c r="BH763" s="284"/>
      <c r="BI763" s="284"/>
      <c r="BJ763" s="284"/>
      <c r="BK763" s="284"/>
    </row>
    <row r="764" ht="14.25" customHeight="1">
      <c r="A764" s="219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5"/>
      <c r="X764" s="225"/>
      <c r="Y764" s="225"/>
      <c r="Z764" s="225"/>
      <c r="AA764" s="225"/>
      <c r="AB764" s="225"/>
      <c r="AC764" s="225"/>
      <c r="AD764" s="225"/>
      <c r="AE764" s="225"/>
      <c r="AF764" s="225"/>
      <c r="AG764" s="220"/>
      <c r="AH764" s="220"/>
      <c r="AI764" s="220"/>
      <c r="AJ764" s="220"/>
      <c r="AK764" s="220"/>
      <c r="AL764" s="220"/>
      <c r="AM764" s="220"/>
      <c r="AN764" s="220"/>
      <c r="AO764" s="220"/>
      <c r="AP764" s="220"/>
      <c r="AQ764" s="224"/>
      <c r="AR764" s="224"/>
      <c r="AS764" s="224"/>
      <c r="AT764" s="224"/>
      <c r="AU764" s="224"/>
      <c r="AV764" s="224"/>
      <c r="AW764" s="224"/>
      <c r="AX764" s="224"/>
      <c r="AY764" s="224"/>
      <c r="AZ764" s="284"/>
      <c r="BA764" s="284"/>
      <c r="BB764" s="284"/>
      <c r="BC764" s="284"/>
      <c r="BD764" s="284"/>
      <c r="BE764" s="284"/>
      <c r="BF764" s="284"/>
      <c r="BG764" s="284"/>
      <c r="BH764" s="284"/>
      <c r="BI764" s="284"/>
      <c r="BJ764" s="284"/>
      <c r="BK764" s="284"/>
    </row>
    <row r="765" ht="14.25" customHeight="1">
      <c r="A765" s="219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5"/>
      <c r="X765" s="225"/>
      <c r="Y765" s="225"/>
      <c r="Z765" s="225"/>
      <c r="AA765" s="225"/>
      <c r="AB765" s="225"/>
      <c r="AC765" s="225"/>
      <c r="AD765" s="225"/>
      <c r="AE765" s="225"/>
      <c r="AF765" s="225"/>
      <c r="AG765" s="220"/>
      <c r="AH765" s="220"/>
      <c r="AI765" s="220"/>
      <c r="AJ765" s="220"/>
      <c r="AK765" s="220"/>
      <c r="AL765" s="220"/>
      <c r="AM765" s="220"/>
      <c r="AN765" s="220"/>
      <c r="AO765" s="220"/>
      <c r="AP765" s="220"/>
      <c r="AQ765" s="224"/>
      <c r="AR765" s="224"/>
      <c r="AS765" s="224"/>
      <c r="AT765" s="224"/>
      <c r="AU765" s="224"/>
      <c r="AV765" s="224"/>
      <c r="AW765" s="224"/>
      <c r="AX765" s="224"/>
      <c r="AY765" s="224"/>
      <c r="AZ765" s="284"/>
      <c r="BA765" s="284"/>
      <c r="BB765" s="284"/>
      <c r="BC765" s="284"/>
      <c r="BD765" s="284"/>
      <c r="BE765" s="284"/>
      <c r="BF765" s="284"/>
      <c r="BG765" s="284"/>
      <c r="BH765" s="284"/>
      <c r="BI765" s="284"/>
      <c r="BJ765" s="284"/>
      <c r="BK765" s="284"/>
    </row>
    <row r="766" ht="14.25" customHeight="1">
      <c r="A766" s="219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5"/>
      <c r="X766" s="225"/>
      <c r="Y766" s="225"/>
      <c r="Z766" s="225"/>
      <c r="AA766" s="225"/>
      <c r="AB766" s="225"/>
      <c r="AC766" s="225"/>
      <c r="AD766" s="225"/>
      <c r="AE766" s="225"/>
      <c r="AF766" s="225"/>
      <c r="AG766" s="220"/>
      <c r="AH766" s="220"/>
      <c r="AI766" s="220"/>
      <c r="AJ766" s="220"/>
      <c r="AK766" s="220"/>
      <c r="AL766" s="220"/>
      <c r="AM766" s="220"/>
      <c r="AN766" s="220"/>
      <c r="AO766" s="220"/>
      <c r="AP766" s="220"/>
      <c r="AQ766" s="224"/>
      <c r="AR766" s="224"/>
      <c r="AS766" s="224"/>
      <c r="AT766" s="224"/>
      <c r="AU766" s="224"/>
      <c r="AV766" s="224"/>
      <c r="AW766" s="224"/>
      <c r="AX766" s="224"/>
      <c r="AY766" s="224"/>
      <c r="AZ766" s="284"/>
      <c r="BA766" s="284"/>
      <c r="BB766" s="284"/>
      <c r="BC766" s="284"/>
      <c r="BD766" s="284"/>
      <c r="BE766" s="284"/>
      <c r="BF766" s="284"/>
      <c r="BG766" s="284"/>
      <c r="BH766" s="284"/>
      <c r="BI766" s="284"/>
      <c r="BJ766" s="284"/>
      <c r="BK766" s="284"/>
    </row>
    <row r="767" ht="14.25" customHeight="1">
      <c r="A767" s="219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5"/>
      <c r="X767" s="225"/>
      <c r="Y767" s="225"/>
      <c r="Z767" s="225"/>
      <c r="AA767" s="225"/>
      <c r="AB767" s="225"/>
      <c r="AC767" s="225"/>
      <c r="AD767" s="225"/>
      <c r="AE767" s="225"/>
      <c r="AF767" s="225"/>
      <c r="AG767" s="220"/>
      <c r="AH767" s="220"/>
      <c r="AI767" s="220"/>
      <c r="AJ767" s="220"/>
      <c r="AK767" s="220"/>
      <c r="AL767" s="220"/>
      <c r="AM767" s="220"/>
      <c r="AN767" s="220"/>
      <c r="AO767" s="220"/>
      <c r="AP767" s="220"/>
      <c r="AQ767" s="224"/>
      <c r="AR767" s="224"/>
      <c r="AS767" s="224"/>
      <c r="AT767" s="224"/>
      <c r="AU767" s="224"/>
      <c r="AV767" s="224"/>
      <c r="AW767" s="224"/>
      <c r="AX767" s="224"/>
      <c r="AY767" s="224"/>
      <c r="AZ767" s="284"/>
      <c r="BA767" s="284"/>
      <c r="BB767" s="284"/>
      <c r="BC767" s="284"/>
      <c r="BD767" s="284"/>
      <c r="BE767" s="284"/>
      <c r="BF767" s="284"/>
      <c r="BG767" s="284"/>
      <c r="BH767" s="284"/>
      <c r="BI767" s="284"/>
      <c r="BJ767" s="284"/>
      <c r="BK767" s="284"/>
    </row>
    <row r="768" ht="14.25" customHeight="1">
      <c r="A768" s="219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5"/>
      <c r="X768" s="225"/>
      <c r="Y768" s="225"/>
      <c r="Z768" s="225"/>
      <c r="AA768" s="225"/>
      <c r="AB768" s="225"/>
      <c r="AC768" s="225"/>
      <c r="AD768" s="225"/>
      <c r="AE768" s="225"/>
      <c r="AF768" s="225"/>
      <c r="AG768" s="220"/>
      <c r="AH768" s="220"/>
      <c r="AI768" s="220"/>
      <c r="AJ768" s="220"/>
      <c r="AK768" s="220"/>
      <c r="AL768" s="220"/>
      <c r="AM768" s="220"/>
      <c r="AN768" s="220"/>
      <c r="AO768" s="220"/>
      <c r="AP768" s="220"/>
      <c r="AQ768" s="224"/>
      <c r="AR768" s="224"/>
      <c r="AS768" s="224"/>
      <c r="AT768" s="224"/>
      <c r="AU768" s="224"/>
      <c r="AV768" s="224"/>
      <c r="AW768" s="224"/>
      <c r="AX768" s="224"/>
      <c r="AY768" s="224"/>
      <c r="AZ768" s="284"/>
      <c r="BA768" s="284"/>
      <c r="BB768" s="284"/>
      <c r="BC768" s="284"/>
      <c r="BD768" s="284"/>
      <c r="BE768" s="284"/>
      <c r="BF768" s="284"/>
      <c r="BG768" s="284"/>
      <c r="BH768" s="284"/>
      <c r="BI768" s="284"/>
      <c r="BJ768" s="284"/>
      <c r="BK768" s="284"/>
    </row>
    <row r="769" ht="14.25" customHeight="1">
      <c r="A769" s="219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5"/>
      <c r="X769" s="225"/>
      <c r="Y769" s="225"/>
      <c r="Z769" s="225"/>
      <c r="AA769" s="225"/>
      <c r="AB769" s="225"/>
      <c r="AC769" s="225"/>
      <c r="AD769" s="225"/>
      <c r="AE769" s="225"/>
      <c r="AF769" s="225"/>
      <c r="AG769" s="220"/>
      <c r="AH769" s="220"/>
      <c r="AI769" s="220"/>
      <c r="AJ769" s="220"/>
      <c r="AK769" s="220"/>
      <c r="AL769" s="220"/>
      <c r="AM769" s="220"/>
      <c r="AN769" s="220"/>
      <c r="AO769" s="220"/>
      <c r="AP769" s="220"/>
      <c r="AQ769" s="224"/>
      <c r="AR769" s="224"/>
      <c r="AS769" s="224"/>
      <c r="AT769" s="224"/>
      <c r="AU769" s="224"/>
      <c r="AV769" s="224"/>
      <c r="AW769" s="224"/>
      <c r="AX769" s="224"/>
      <c r="AY769" s="224"/>
      <c r="AZ769" s="284"/>
      <c r="BA769" s="284"/>
      <c r="BB769" s="284"/>
      <c r="BC769" s="284"/>
      <c r="BD769" s="284"/>
      <c r="BE769" s="284"/>
      <c r="BF769" s="284"/>
      <c r="BG769" s="284"/>
      <c r="BH769" s="284"/>
      <c r="BI769" s="284"/>
      <c r="BJ769" s="284"/>
      <c r="BK769" s="284"/>
    </row>
    <row r="770" ht="14.25" customHeight="1">
      <c r="A770" s="219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5"/>
      <c r="X770" s="225"/>
      <c r="Y770" s="225"/>
      <c r="Z770" s="225"/>
      <c r="AA770" s="225"/>
      <c r="AB770" s="225"/>
      <c r="AC770" s="225"/>
      <c r="AD770" s="225"/>
      <c r="AE770" s="225"/>
      <c r="AF770" s="225"/>
      <c r="AG770" s="220"/>
      <c r="AH770" s="220"/>
      <c r="AI770" s="220"/>
      <c r="AJ770" s="220"/>
      <c r="AK770" s="220"/>
      <c r="AL770" s="220"/>
      <c r="AM770" s="220"/>
      <c r="AN770" s="220"/>
      <c r="AO770" s="220"/>
      <c r="AP770" s="220"/>
      <c r="AQ770" s="224"/>
      <c r="AR770" s="224"/>
      <c r="AS770" s="224"/>
      <c r="AT770" s="224"/>
      <c r="AU770" s="224"/>
      <c r="AV770" s="224"/>
      <c r="AW770" s="224"/>
      <c r="AX770" s="224"/>
      <c r="AY770" s="224"/>
      <c r="AZ770" s="284"/>
      <c r="BA770" s="284"/>
      <c r="BB770" s="284"/>
      <c r="BC770" s="284"/>
      <c r="BD770" s="284"/>
      <c r="BE770" s="284"/>
      <c r="BF770" s="284"/>
      <c r="BG770" s="284"/>
      <c r="BH770" s="284"/>
      <c r="BI770" s="284"/>
      <c r="BJ770" s="284"/>
      <c r="BK770" s="284"/>
    </row>
    <row r="771" ht="14.25" customHeight="1">
      <c r="A771" s="219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5"/>
      <c r="X771" s="225"/>
      <c r="Y771" s="225"/>
      <c r="Z771" s="225"/>
      <c r="AA771" s="225"/>
      <c r="AB771" s="225"/>
      <c r="AC771" s="225"/>
      <c r="AD771" s="225"/>
      <c r="AE771" s="225"/>
      <c r="AF771" s="225"/>
      <c r="AG771" s="220"/>
      <c r="AH771" s="220"/>
      <c r="AI771" s="220"/>
      <c r="AJ771" s="220"/>
      <c r="AK771" s="220"/>
      <c r="AL771" s="220"/>
      <c r="AM771" s="220"/>
      <c r="AN771" s="220"/>
      <c r="AO771" s="220"/>
      <c r="AP771" s="220"/>
      <c r="AQ771" s="224"/>
      <c r="AR771" s="224"/>
      <c r="AS771" s="224"/>
      <c r="AT771" s="224"/>
      <c r="AU771" s="224"/>
      <c r="AV771" s="224"/>
      <c r="AW771" s="224"/>
      <c r="AX771" s="224"/>
      <c r="AY771" s="224"/>
      <c r="AZ771" s="284"/>
      <c r="BA771" s="284"/>
      <c r="BB771" s="284"/>
      <c r="BC771" s="284"/>
      <c r="BD771" s="284"/>
      <c r="BE771" s="284"/>
      <c r="BF771" s="284"/>
      <c r="BG771" s="284"/>
      <c r="BH771" s="284"/>
      <c r="BI771" s="284"/>
      <c r="BJ771" s="284"/>
      <c r="BK771" s="284"/>
    </row>
    <row r="772" ht="14.25" customHeight="1">
      <c r="A772" s="219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5"/>
      <c r="X772" s="225"/>
      <c r="Y772" s="225"/>
      <c r="Z772" s="225"/>
      <c r="AA772" s="225"/>
      <c r="AB772" s="225"/>
      <c r="AC772" s="225"/>
      <c r="AD772" s="225"/>
      <c r="AE772" s="225"/>
      <c r="AF772" s="225"/>
      <c r="AG772" s="220"/>
      <c r="AH772" s="220"/>
      <c r="AI772" s="220"/>
      <c r="AJ772" s="220"/>
      <c r="AK772" s="220"/>
      <c r="AL772" s="220"/>
      <c r="AM772" s="220"/>
      <c r="AN772" s="220"/>
      <c r="AO772" s="220"/>
      <c r="AP772" s="220"/>
      <c r="AQ772" s="224"/>
      <c r="AR772" s="224"/>
      <c r="AS772" s="224"/>
      <c r="AT772" s="224"/>
      <c r="AU772" s="224"/>
      <c r="AV772" s="224"/>
      <c r="AW772" s="224"/>
      <c r="AX772" s="224"/>
      <c r="AY772" s="224"/>
      <c r="AZ772" s="284"/>
      <c r="BA772" s="284"/>
      <c r="BB772" s="284"/>
      <c r="BC772" s="284"/>
      <c r="BD772" s="284"/>
      <c r="BE772" s="284"/>
      <c r="BF772" s="284"/>
      <c r="BG772" s="284"/>
      <c r="BH772" s="284"/>
      <c r="BI772" s="284"/>
      <c r="BJ772" s="284"/>
      <c r="BK772" s="284"/>
    </row>
    <row r="773" ht="14.25" customHeight="1">
      <c r="A773" s="219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5"/>
      <c r="X773" s="225"/>
      <c r="Y773" s="225"/>
      <c r="Z773" s="225"/>
      <c r="AA773" s="225"/>
      <c r="AB773" s="225"/>
      <c r="AC773" s="225"/>
      <c r="AD773" s="225"/>
      <c r="AE773" s="225"/>
      <c r="AF773" s="225"/>
      <c r="AG773" s="220"/>
      <c r="AH773" s="220"/>
      <c r="AI773" s="220"/>
      <c r="AJ773" s="220"/>
      <c r="AK773" s="220"/>
      <c r="AL773" s="220"/>
      <c r="AM773" s="220"/>
      <c r="AN773" s="220"/>
      <c r="AO773" s="220"/>
      <c r="AP773" s="220"/>
      <c r="AQ773" s="224"/>
      <c r="AR773" s="224"/>
      <c r="AS773" s="224"/>
      <c r="AT773" s="224"/>
      <c r="AU773" s="224"/>
      <c r="AV773" s="224"/>
      <c r="AW773" s="224"/>
      <c r="AX773" s="224"/>
      <c r="AY773" s="224"/>
      <c r="AZ773" s="284"/>
      <c r="BA773" s="284"/>
      <c r="BB773" s="284"/>
      <c r="BC773" s="284"/>
      <c r="BD773" s="284"/>
      <c r="BE773" s="284"/>
      <c r="BF773" s="284"/>
      <c r="BG773" s="284"/>
      <c r="BH773" s="284"/>
      <c r="BI773" s="284"/>
      <c r="BJ773" s="284"/>
      <c r="BK773" s="284"/>
    </row>
    <row r="774" ht="14.25" customHeight="1">
      <c r="A774" s="219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5"/>
      <c r="X774" s="225"/>
      <c r="Y774" s="225"/>
      <c r="Z774" s="225"/>
      <c r="AA774" s="225"/>
      <c r="AB774" s="225"/>
      <c r="AC774" s="225"/>
      <c r="AD774" s="225"/>
      <c r="AE774" s="225"/>
      <c r="AF774" s="225"/>
      <c r="AG774" s="220"/>
      <c r="AH774" s="220"/>
      <c r="AI774" s="220"/>
      <c r="AJ774" s="220"/>
      <c r="AK774" s="220"/>
      <c r="AL774" s="220"/>
      <c r="AM774" s="220"/>
      <c r="AN774" s="220"/>
      <c r="AO774" s="220"/>
      <c r="AP774" s="220"/>
      <c r="AQ774" s="224"/>
      <c r="AR774" s="224"/>
      <c r="AS774" s="224"/>
      <c r="AT774" s="224"/>
      <c r="AU774" s="224"/>
      <c r="AV774" s="224"/>
      <c r="AW774" s="224"/>
      <c r="AX774" s="224"/>
      <c r="AY774" s="224"/>
      <c r="AZ774" s="284"/>
      <c r="BA774" s="284"/>
      <c r="BB774" s="284"/>
      <c r="BC774" s="284"/>
      <c r="BD774" s="284"/>
      <c r="BE774" s="284"/>
      <c r="BF774" s="284"/>
      <c r="BG774" s="284"/>
      <c r="BH774" s="284"/>
      <c r="BI774" s="284"/>
      <c r="BJ774" s="284"/>
      <c r="BK774" s="284"/>
    </row>
    <row r="775" ht="14.25" customHeight="1">
      <c r="A775" s="219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5"/>
      <c r="X775" s="225"/>
      <c r="Y775" s="225"/>
      <c r="Z775" s="225"/>
      <c r="AA775" s="225"/>
      <c r="AB775" s="225"/>
      <c r="AC775" s="225"/>
      <c r="AD775" s="225"/>
      <c r="AE775" s="225"/>
      <c r="AF775" s="225"/>
      <c r="AG775" s="220"/>
      <c r="AH775" s="220"/>
      <c r="AI775" s="220"/>
      <c r="AJ775" s="220"/>
      <c r="AK775" s="220"/>
      <c r="AL775" s="220"/>
      <c r="AM775" s="220"/>
      <c r="AN775" s="220"/>
      <c r="AO775" s="220"/>
      <c r="AP775" s="220"/>
      <c r="AQ775" s="224"/>
      <c r="AR775" s="224"/>
      <c r="AS775" s="224"/>
      <c r="AT775" s="224"/>
      <c r="AU775" s="224"/>
      <c r="AV775" s="224"/>
      <c r="AW775" s="224"/>
      <c r="AX775" s="224"/>
      <c r="AY775" s="224"/>
      <c r="AZ775" s="284"/>
      <c r="BA775" s="284"/>
      <c r="BB775" s="284"/>
      <c r="BC775" s="284"/>
      <c r="BD775" s="284"/>
      <c r="BE775" s="284"/>
      <c r="BF775" s="284"/>
      <c r="BG775" s="284"/>
      <c r="BH775" s="284"/>
      <c r="BI775" s="284"/>
      <c r="BJ775" s="284"/>
      <c r="BK775" s="284"/>
    </row>
    <row r="776" ht="14.25" customHeight="1">
      <c r="A776" s="219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5"/>
      <c r="X776" s="225"/>
      <c r="Y776" s="225"/>
      <c r="Z776" s="225"/>
      <c r="AA776" s="225"/>
      <c r="AB776" s="225"/>
      <c r="AC776" s="225"/>
      <c r="AD776" s="225"/>
      <c r="AE776" s="225"/>
      <c r="AF776" s="225"/>
      <c r="AG776" s="220"/>
      <c r="AH776" s="220"/>
      <c r="AI776" s="220"/>
      <c r="AJ776" s="220"/>
      <c r="AK776" s="220"/>
      <c r="AL776" s="220"/>
      <c r="AM776" s="220"/>
      <c r="AN776" s="220"/>
      <c r="AO776" s="220"/>
      <c r="AP776" s="220"/>
      <c r="AQ776" s="224"/>
      <c r="AR776" s="224"/>
      <c r="AS776" s="224"/>
      <c r="AT776" s="224"/>
      <c r="AU776" s="224"/>
      <c r="AV776" s="224"/>
      <c r="AW776" s="224"/>
      <c r="AX776" s="224"/>
      <c r="AY776" s="224"/>
      <c r="AZ776" s="284"/>
      <c r="BA776" s="284"/>
      <c r="BB776" s="284"/>
      <c r="BC776" s="284"/>
      <c r="BD776" s="284"/>
      <c r="BE776" s="284"/>
      <c r="BF776" s="284"/>
      <c r="BG776" s="284"/>
      <c r="BH776" s="284"/>
      <c r="BI776" s="284"/>
      <c r="BJ776" s="284"/>
      <c r="BK776" s="284"/>
    </row>
    <row r="777" ht="14.25" customHeight="1">
      <c r="A777" s="219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5"/>
      <c r="X777" s="225"/>
      <c r="Y777" s="225"/>
      <c r="Z777" s="225"/>
      <c r="AA777" s="225"/>
      <c r="AB777" s="225"/>
      <c r="AC777" s="225"/>
      <c r="AD777" s="225"/>
      <c r="AE777" s="225"/>
      <c r="AF777" s="225"/>
      <c r="AG777" s="220"/>
      <c r="AH777" s="220"/>
      <c r="AI777" s="220"/>
      <c r="AJ777" s="220"/>
      <c r="AK777" s="220"/>
      <c r="AL777" s="220"/>
      <c r="AM777" s="220"/>
      <c r="AN777" s="220"/>
      <c r="AO777" s="220"/>
      <c r="AP777" s="220"/>
      <c r="AQ777" s="224"/>
      <c r="AR777" s="224"/>
      <c r="AS777" s="224"/>
      <c r="AT777" s="224"/>
      <c r="AU777" s="224"/>
      <c r="AV777" s="224"/>
      <c r="AW777" s="224"/>
      <c r="AX777" s="224"/>
      <c r="AY777" s="224"/>
      <c r="AZ777" s="284"/>
      <c r="BA777" s="284"/>
      <c r="BB777" s="284"/>
      <c r="BC777" s="284"/>
      <c r="BD777" s="284"/>
      <c r="BE777" s="284"/>
      <c r="BF777" s="284"/>
      <c r="BG777" s="284"/>
      <c r="BH777" s="284"/>
      <c r="BI777" s="284"/>
      <c r="BJ777" s="284"/>
      <c r="BK777" s="284"/>
    </row>
    <row r="778" ht="14.25" customHeight="1">
      <c r="A778" s="219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5"/>
      <c r="X778" s="225"/>
      <c r="Y778" s="225"/>
      <c r="Z778" s="225"/>
      <c r="AA778" s="225"/>
      <c r="AB778" s="225"/>
      <c r="AC778" s="225"/>
      <c r="AD778" s="225"/>
      <c r="AE778" s="225"/>
      <c r="AF778" s="225"/>
      <c r="AG778" s="220"/>
      <c r="AH778" s="220"/>
      <c r="AI778" s="220"/>
      <c r="AJ778" s="220"/>
      <c r="AK778" s="220"/>
      <c r="AL778" s="220"/>
      <c r="AM778" s="220"/>
      <c r="AN778" s="220"/>
      <c r="AO778" s="220"/>
      <c r="AP778" s="220"/>
      <c r="AQ778" s="224"/>
      <c r="AR778" s="224"/>
      <c r="AS778" s="224"/>
      <c r="AT778" s="224"/>
      <c r="AU778" s="224"/>
      <c r="AV778" s="224"/>
      <c r="AW778" s="224"/>
      <c r="AX778" s="224"/>
      <c r="AY778" s="224"/>
      <c r="AZ778" s="284"/>
      <c r="BA778" s="284"/>
      <c r="BB778" s="284"/>
      <c r="BC778" s="284"/>
      <c r="BD778" s="284"/>
      <c r="BE778" s="284"/>
      <c r="BF778" s="284"/>
      <c r="BG778" s="284"/>
      <c r="BH778" s="284"/>
      <c r="BI778" s="284"/>
      <c r="BJ778" s="284"/>
      <c r="BK778" s="284"/>
    </row>
    <row r="779" ht="14.25" customHeight="1">
      <c r="A779" s="219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5"/>
      <c r="X779" s="225"/>
      <c r="Y779" s="225"/>
      <c r="Z779" s="225"/>
      <c r="AA779" s="225"/>
      <c r="AB779" s="225"/>
      <c r="AC779" s="225"/>
      <c r="AD779" s="225"/>
      <c r="AE779" s="225"/>
      <c r="AF779" s="225"/>
      <c r="AG779" s="220"/>
      <c r="AH779" s="220"/>
      <c r="AI779" s="220"/>
      <c r="AJ779" s="220"/>
      <c r="AK779" s="220"/>
      <c r="AL779" s="220"/>
      <c r="AM779" s="220"/>
      <c r="AN779" s="220"/>
      <c r="AO779" s="220"/>
      <c r="AP779" s="220"/>
      <c r="AQ779" s="224"/>
      <c r="AR779" s="224"/>
      <c r="AS779" s="224"/>
      <c r="AT779" s="224"/>
      <c r="AU779" s="224"/>
      <c r="AV779" s="224"/>
      <c r="AW779" s="224"/>
      <c r="AX779" s="224"/>
      <c r="AY779" s="224"/>
      <c r="AZ779" s="284"/>
      <c r="BA779" s="284"/>
      <c r="BB779" s="284"/>
      <c r="BC779" s="284"/>
      <c r="BD779" s="284"/>
      <c r="BE779" s="284"/>
      <c r="BF779" s="284"/>
      <c r="BG779" s="284"/>
      <c r="BH779" s="284"/>
      <c r="BI779" s="284"/>
      <c r="BJ779" s="284"/>
      <c r="BK779" s="284"/>
    </row>
    <row r="780" ht="14.25" customHeight="1">
      <c r="A780" s="219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5"/>
      <c r="X780" s="225"/>
      <c r="Y780" s="225"/>
      <c r="Z780" s="225"/>
      <c r="AA780" s="225"/>
      <c r="AB780" s="225"/>
      <c r="AC780" s="225"/>
      <c r="AD780" s="225"/>
      <c r="AE780" s="225"/>
      <c r="AF780" s="225"/>
      <c r="AG780" s="220"/>
      <c r="AH780" s="220"/>
      <c r="AI780" s="220"/>
      <c r="AJ780" s="220"/>
      <c r="AK780" s="220"/>
      <c r="AL780" s="220"/>
      <c r="AM780" s="220"/>
      <c r="AN780" s="220"/>
      <c r="AO780" s="220"/>
      <c r="AP780" s="220"/>
      <c r="AQ780" s="224"/>
      <c r="AR780" s="224"/>
      <c r="AS780" s="224"/>
      <c r="AT780" s="224"/>
      <c r="AU780" s="224"/>
      <c r="AV780" s="224"/>
      <c r="AW780" s="224"/>
      <c r="AX780" s="224"/>
      <c r="AY780" s="224"/>
      <c r="AZ780" s="284"/>
      <c r="BA780" s="284"/>
      <c r="BB780" s="284"/>
      <c r="BC780" s="284"/>
      <c r="BD780" s="284"/>
      <c r="BE780" s="284"/>
      <c r="BF780" s="284"/>
      <c r="BG780" s="284"/>
      <c r="BH780" s="284"/>
      <c r="BI780" s="284"/>
      <c r="BJ780" s="284"/>
      <c r="BK780" s="284"/>
    </row>
    <row r="781" ht="14.25" customHeight="1">
      <c r="A781" s="219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5"/>
      <c r="X781" s="225"/>
      <c r="Y781" s="225"/>
      <c r="Z781" s="225"/>
      <c r="AA781" s="225"/>
      <c r="AB781" s="225"/>
      <c r="AC781" s="225"/>
      <c r="AD781" s="225"/>
      <c r="AE781" s="225"/>
      <c r="AF781" s="225"/>
      <c r="AG781" s="220"/>
      <c r="AH781" s="220"/>
      <c r="AI781" s="220"/>
      <c r="AJ781" s="220"/>
      <c r="AK781" s="220"/>
      <c r="AL781" s="220"/>
      <c r="AM781" s="220"/>
      <c r="AN781" s="220"/>
      <c r="AO781" s="220"/>
      <c r="AP781" s="220"/>
      <c r="AQ781" s="224"/>
      <c r="AR781" s="224"/>
      <c r="AS781" s="224"/>
      <c r="AT781" s="224"/>
      <c r="AU781" s="224"/>
      <c r="AV781" s="224"/>
      <c r="AW781" s="224"/>
      <c r="AX781" s="224"/>
      <c r="AY781" s="224"/>
      <c r="AZ781" s="284"/>
      <c r="BA781" s="284"/>
      <c r="BB781" s="284"/>
      <c r="BC781" s="284"/>
      <c r="BD781" s="284"/>
      <c r="BE781" s="284"/>
      <c r="BF781" s="284"/>
      <c r="BG781" s="284"/>
      <c r="BH781" s="284"/>
      <c r="BI781" s="284"/>
      <c r="BJ781" s="284"/>
      <c r="BK781" s="284"/>
    </row>
    <row r="782" ht="14.25" customHeight="1">
      <c r="A782" s="219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5"/>
      <c r="X782" s="225"/>
      <c r="Y782" s="225"/>
      <c r="Z782" s="225"/>
      <c r="AA782" s="225"/>
      <c r="AB782" s="225"/>
      <c r="AC782" s="225"/>
      <c r="AD782" s="225"/>
      <c r="AE782" s="225"/>
      <c r="AF782" s="225"/>
      <c r="AG782" s="220"/>
      <c r="AH782" s="220"/>
      <c r="AI782" s="220"/>
      <c r="AJ782" s="220"/>
      <c r="AK782" s="220"/>
      <c r="AL782" s="220"/>
      <c r="AM782" s="220"/>
      <c r="AN782" s="220"/>
      <c r="AO782" s="220"/>
      <c r="AP782" s="220"/>
      <c r="AQ782" s="224"/>
      <c r="AR782" s="224"/>
      <c r="AS782" s="224"/>
      <c r="AT782" s="224"/>
      <c r="AU782" s="224"/>
      <c r="AV782" s="224"/>
      <c r="AW782" s="224"/>
      <c r="AX782" s="224"/>
      <c r="AY782" s="224"/>
      <c r="AZ782" s="284"/>
      <c r="BA782" s="284"/>
      <c r="BB782" s="284"/>
      <c r="BC782" s="284"/>
      <c r="BD782" s="284"/>
      <c r="BE782" s="284"/>
      <c r="BF782" s="284"/>
      <c r="BG782" s="284"/>
      <c r="BH782" s="284"/>
      <c r="BI782" s="284"/>
      <c r="BJ782" s="284"/>
      <c r="BK782" s="284"/>
    </row>
    <row r="783" ht="14.25" customHeight="1">
      <c r="A783" s="219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5"/>
      <c r="X783" s="225"/>
      <c r="Y783" s="225"/>
      <c r="Z783" s="225"/>
      <c r="AA783" s="225"/>
      <c r="AB783" s="225"/>
      <c r="AC783" s="225"/>
      <c r="AD783" s="225"/>
      <c r="AE783" s="225"/>
      <c r="AF783" s="225"/>
      <c r="AG783" s="220"/>
      <c r="AH783" s="220"/>
      <c r="AI783" s="220"/>
      <c r="AJ783" s="220"/>
      <c r="AK783" s="220"/>
      <c r="AL783" s="220"/>
      <c r="AM783" s="220"/>
      <c r="AN783" s="220"/>
      <c r="AO783" s="220"/>
      <c r="AP783" s="220"/>
      <c r="AQ783" s="224"/>
      <c r="AR783" s="224"/>
      <c r="AS783" s="224"/>
      <c r="AT783" s="224"/>
      <c r="AU783" s="224"/>
      <c r="AV783" s="224"/>
      <c r="AW783" s="224"/>
      <c r="AX783" s="224"/>
      <c r="AY783" s="224"/>
      <c r="AZ783" s="284"/>
      <c r="BA783" s="284"/>
      <c r="BB783" s="284"/>
      <c r="BC783" s="284"/>
      <c r="BD783" s="284"/>
      <c r="BE783" s="284"/>
      <c r="BF783" s="284"/>
      <c r="BG783" s="284"/>
      <c r="BH783" s="284"/>
      <c r="BI783" s="284"/>
      <c r="BJ783" s="284"/>
      <c r="BK783" s="284"/>
    </row>
    <row r="784" ht="14.25" customHeight="1">
      <c r="A784" s="219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5"/>
      <c r="X784" s="225"/>
      <c r="Y784" s="225"/>
      <c r="Z784" s="225"/>
      <c r="AA784" s="225"/>
      <c r="AB784" s="225"/>
      <c r="AC784" s="225"/>
      <c r="AD784" s="225"/>
      <c r="AE784" s="225"/>
      <c r="AF784" s="225"/>
      <c r="AG784" s="220"/>
      <c r="AH784" s="220"/>
      <c r="AI784" s="220"/>
      <c r="AJ784" s="220"/>
      <c r="AK784" s="220"/>
      <c r="AL784" s="220"/>
      <c r="AM784" s="220"/>
      <c r="AN784" s="220"/>
      <c r="AO784" s="220"/>
      <c r="AP784" s="220"/>
      <c r="AQ784" s="224"/>
      <c r="AR784" s="224"/>
      <c r="AS784" s="224"/>
      <c r="AT784" s="224"/>
      <c r="AU784" s="224"/>
      <c r="AV784" s="224"/>
      <c r="AW784" s="224"/>
      <c r="AX784" s="224"/>
      <c r="AY784" s="224"/>
      <c r="AZ784" s="284"/>
      <c r="BA784" s="284"/>
      <c r="BB784" s="284"/>
      <c r="BC784" s="284"/>
      <c r="BD784" s="284"/>
      <c r="BE784" s="284"/>
      <c r="BF784" s="284"/>
      <c r="BG784" s="284"/>
      <c r="BH784" s="284"/>
      <c r="BI784" s="284"/>
      <c r="BJ784" s="284"/>
      <c r="BK784" s="284"/>
    </row>
    <row r="785" ht="14.25" customHeight="1">
      <c r="A785" s="219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5"/>
      <c r="X785" s="225"/>
      <c r="Y785" s="225"/>
      <c r="Z785" s="225"/>
      <c r="AA785" s="225"/>
      <c r="AB785" s="225"/>
      <c r="AC785" s="225"/>
      <c r="AD785" s="225"/>
      <c r="AE785" s="225"/>
      <c r="AF785" s="225"/>
      <c r="AG785" s="220"/>
      <c r="AH785" s="220"/>
      <c r="AI785" s="220"/>
      <c r="AJ785" s="220"/>
      <c r="AK785" s="220"/>
      <c r="AL785" s="220"/>
      <c r="AM785" s="220"/>
      <c r="AN785" s="220"/>
      <c r="AO785" s="220"/>
      <c r="AP785" s="220"/>
      <c r="AQ785" s="224"/>
      <c r="AR785" s="224"/>
      <c r="AS785" s="224"/>
      <c r="AT785" s="224"/>
      <c r="AU785" s="224"/>
      <c r="AV785" s="224"/>
      <c r="AW785" s="224"/>
      <c r="AX785" s="224"/>
      <c r="AY785" s="224"/>
      <c r="AZ785" s="284"/>
      <c r="BA785" s="284"/>
      <c r="BB785" s="284"/>
      <c r="BC785" s="284"/>
      <c r="BD785" s="284"/>
      <c r="BE785" s="284"/>
      <c r="BF785" s="284"/>
      <c r="BG785" s="284"/>
      <c r="BH785" s="284"/>
      <c r="BI785" s="284"/>
      <c r="BJ785" s="284"/>
      <c r="BK785" s="284"/>
    </row>
    <row r="786" ht="14.25" customHeight="1">
      <c r="A786" s="219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5"/>
      <c r="X786" s="225"/>
      <c r="Y786" s="225"/>
      <c r="Z786" s="225"/>
      <c r="AA786" s="225"/>
      <c r="AB786" s="225"/>
      <c r="AC786" s="225"/>
      <c r="AD786" s="225"/>
      <c r="AE786" s="225"/>
      <c r="AF786" s="225"/>
      <c r="AG786" s="220"/>
      <c r="AH786" s="220"/>
      <c r="AI786" s="220"/>
      <c r="AJ786" s="220"/>
      <c r="AK786" s="220"/>
      <c r="AL786" s="220"/>
      <c r="AM786" s="220"/>
      <c r="AN786" s="220"/>
      <c r="AO786" s="220"/>
      <c r="AP786" s="220"/>
      <c r="AQ786" s="224"/>
      <c r="AR786" s="224"/>
      <c r="AS786" s="224"/>
      <c r="AT786" s="224"/>
      <c r="AU786" s="224"/>
      <c r="AV786" s="224"/>
      <c r="AW786" s="224"/>
      <c r="AX786" s="224"/>
      <c r="AY786" s="224"/>
      <c r="AZ786" s="284"/>
      <c r="BA786" s="284"/>
      <c r="BB786" s="284"/>
      <c r="BC786" s="284"/>
      <c r="BD786" s="284"/>
      <c r="BE786" s="284"/>
      <c r="BF786" s="284"/>
      <c r="BG786" s="284"/>
      <c r="BH786" s="284"/>
      <c r="BI786" s="284"/>
      <c r="BJ786" s="284"/>
      <c r="BK786" s="284"/>
    </row>
    <row r="787" ht="14.25" customHeight="1">
      <c r="A787" s="219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5"/>
      <c r="X787" s="225"/>
      <c r="Y787" s="225"/>
      <c r="Z787" s="225"/>
      <c r="AA787" s="225"/>
      <c r="AB787" s="225"/>
      <c r="AC787" s="225"/>
      <c r="AD787" s="225"/>
      <c r="AE787" s="225"/>
      <c r="AF787" s="225"/>
      <c r="AG787" s="220"/>
      <c r="AH787" s="220"/>
      <c r="AI787" s="220"/>
      <c r="AJ787" s="220"/>
      <c r="AK787" s="220"/>
      <c r="AL787" s="220"/>
      <c r="AM787" s="220"/>
      <c r="AN787" s="220"/>
      <c r="AO787" s="220"/>
      <c r="AP787" s="220"/>
      <c r="AQ787" s="224"/>
      <c r="AR787" s="224"/>
      <c r="AS787" s="224"/>
      <c r="AT787" s="224"/>
      <c r="AU787" s="224"/>
      <c r="AV787" s="224"/>
      <c r="AW787" s="224"/>
      <c r="AX787" s="224"/>
      <c r="AY787" s="224"/>
      <c r="AZ787" s="284"/>
      <c r="BA787" s="284"/>
      <c r="BB787" s="284"/>
      <c r="BC787" s="284"/>
      <c r="BD787" s="284"/>
      <c r="BE787" s="284"/>
      <c r="BF787" s="284"/>
      <c r="BG787" s="284"/>
      <c r="BH787" s="284"/>
      <c r="BI787" s="284"/>
      <c r="BJ787" s="284"/>
      <c r="BK787" s="284"/>
    </row>
    <row r="788" ht="14.25" customHeight="1">
      <c r="A788" s="219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5"/>
      <c r="X788" s="225"/>
      <c r="Y788" s="225"/>
      <c r="Z788" s="225"/>
      <c r="AA788" s="225"/>
      <c r="AB788" s="225"/>
      <c r="AC788" s="225"/>
      <c r="AD788" s="225"/>
      <c r="AE788" s="225"/>
      <c r="AF788" s="225"/>
      <c r="AG788" s="220"/>
      <c r="AH788" s="220"/>
      <c r="AI788" s="220"/>
      <c r="AJ788" s="220"/>
      <c r="AK788" s="220"/>
      <c r="AL788" s="220"/>
      <c r="AM788" s="220"/>
      <c r="AN788" s="220"/>
      <c r="AO788" s="220"/>
      <c r="AP788" s="220"/>
      <c r="AQ788" s="224"/>
      <c r="AR788" s="224"/>
      <c r="AS788" s="224"/>
      <c r="AT788" s="224"/>
      <c r="AU788" s="224"/>
      <c r="AV788" s="224"/>
      <c r="AW788" s="224"/>
      <c r="AX788" s="224"/>
      <c r="AY788" s="224"/>
      <c r="AZ788" s="284"/>
      <c r="BA788" s="284"/>
      <c r="BB788" s="284"/>
      <c r="BC788" s="284"/>
      <c r="BD788" s="284"/>
      <c r="BE788" s="284"/>
      <c r="BF788" s="284"/>
      <c r="BG788" s="284"/>
      <c r="BH788" s="284"/>
      <c r="BI788" s="284"/>
      <c r="BJ788" s="284"/>
      <c r="BK788" s="284"/>
    </row>
    <row r="789" ht="14.25" customHeight="1">
      <c r="A789" s="219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5"/>
      <c r="X789" s="225"/>
      <c r="Y789" s="225"/>
      <c r="Z789" s="225"/>
      <c r="AA789" s="225"/>
      <c r="AB789" s="225"/>
      <c r="AC789" s="225"/>
      <c r="AD789" s="225"/>
      <c r="AE789" s="225"/>
      <c r="AF789" s="225"/>
      <c r="AG789" s="220"/>
      <c r="AH789" s="220"/>
      <c r="AI789" s="220"/>
      <c r="AJ789" s="220"/>
      <c r="AK789" s="220"/>
      <c r="AL789" s="220"/>
      <c r="AM789" s="220"/>
      <c r="AN789" s="220"/>
      <c r="AO789" s="220"/>
      <c r="AP789" s="220"/>
      <c r="AQ789" s="224"/>
      <c r="AR789" s="224"/>
      <c r="AS789" s="224"/>
      <c r="AT789" s="224"/>
      <c r="AU789" s="224"/>
      <c r="AV789" s="224"/>
      <c r="AW789" s="224"/>
      <c r="AX789" s="224"/>
      <c r="AY789" s="224"/>
      <c r="AZ789" s="284"/>
      <c r="BA789" s="284"/>
      <c r="BB789" s="284"/>
      <c r="BC789" s="284"/>
      <c r="BD789" s="284"/>
      <c r="BE789" s="284"/>
      <c r="BF789" s="284"/>
      <c r="BG789" s="284"/>
      <c r="BH789" s="284"/>
      <c r="BI789" s="284"/>
      <c r="BJ789" s="284"/>
      <c r="BK789" s="284"/>
    </row>
    <row r="790" ht="14.25" customHeight="1">
      <c r="A790" s="219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5"/>
      <c r="X790" s="225"/>
      <c r="Y790" s="225"/>
      <c r="Z790" s="225"/>
      <c r="AA790" s="225"/>
      <c r="AB790" s="225"/>
      <c r="AC790" s="225"/>
      <c r="AD790" s="225"/>
      <c r="AE790" s="225"/>
      <c r="AF790" s="225"/>
      <c r="AG790" s="220"/>
      <c r="AH790" s="220"/>
      <c r="AI790" s="220"/>
      <c r="AJ790" s="220"/>
      <c r="AK790" s="220"/>
      <c r="AL790" s="220"/>
      <c r="AM790" s="220"/>
      <c r="AN790" s="220"/>
      <c r="AO790" s="220"/>
      <c r="AP790" s="220"/>
      <c r="AQ790" s="224"/>
      <c r="AR790" s="224"/>
      <c r="AS790" s="224"/>
      <c r="AT790" s="224"/>
      <c r="AU790" s="224"/>
      <c r="AV790" s="224"/>
      <c r="AW790" s="224"/>
      <c r="AX790" s="224"/>
      <c r="AY790" s="224"/>
      <c r="AZ790" s="284"/>
      <c r="BA790" s="284"/>
      <c r="BB790" s="284"/>
      <c r="BC790" s="284"/>
      <c r="BD790" s="284"/>
      <c r="BE790" s="284"/>
      <c r="BF790" s="284"/>
      <c r="BG790" s="284"/>
      <c r="BH790" s="284"/>
      <c r="BI790" s="284"/>
      <c r="BJ790" s="284"/>
      <c r="BK790" s="284"/>
    </row>
    <row r="791" ht="14.25" customHeight="1">
      <c r="A791" s="219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5"/>
      <c r="X791" s="225"/>
      <c r="Y791" s="225"/>
      <c r="Z791" s="225"/>
      <c r="AA791" s="225"/>
      <c r="AB791" s="225"/>
      <c r="AC791" s="225"/>
      <c r="AD791" s="225"/>
      <c r="AE791" s="225"/>
      <c r="AF791" s="225"/>
      <c r="AG791" s="220"/>
      <c r="AH791" s="220"/>
      <c r="AI791" s="220"/>
      <c r="AJ791" s="220"/>
      <c r="AK791" s="220"/>
      <c r="AL791" s="220"/>
      <c r="AM791" s="220"/>
      <c r="AN791" s="220"/>
      <c r="AO791" s="220"/>
      <c r="AP791" s="220"/>
      <c r="AQ791" s="224"/>
      <c r="AR791" s="224"/>
      <c r="AS791" s="224"/>
      <c r="AT791" s="224"/>
      <c r="AU791" s="224"/>
      <c r="AV791" s="224"/>
      <c r="AW791" s="224"/>
      <c r="AX791" s="224"/>
      <c r="AY791" s="224"/>
      <c r="AZ791" s="284"/>
      <c r="BA791" s="284"/>
      <c r="BB791" s="284"/>
      <c r="BC791" s="284"/>
      <c r="BD791" s="284"/>
      <c r="BE791" s="284"/>
      <c r="BF791" s="284"/>
      <c r="BG791" s="284"/>
      <c r="BH791" s="284"/>
      <c r="BI791" s="284"/>
      <c r="BJ791" s="284"/>
      <c r="BK791" s="284"/>
    </row>
    <row r="792" ht="14.25" customHeight="1">
      <c r="A792" s="219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5"/>
      <c r="X792" s="225"/>
      <c r="Y792" s="225"/>
      <c r="Z792" s="225"/>
      <c r="AA792" s="225"/>
      <c r="AB792" s="225"/>
      <c r="AC792" s="225"/>
      <c r="AD792" s="225"/>
      <c r="AE792" s="225"/>
      <c r="AF792" s="225"/>
      <c r="AG792" s="220"/>
      <c r="AH792" s="220"/>
      <c r="AI792" s="220"/>
      <c r="AJ792" s="220"/>
      <c r="AK792" s="220"/>
      <c r="AL792" s="220"/>
      <c r="AM792" s="220"/>
      <c r="AN792" s="220"/>
      <c r="AO792" s="220"/>
      <c r="AP792" s="220"/>
      <c r="AQ792" s="224"/>
      <c r="AR792" s="224"/>
      <c r="AS792" s="224"/>
      <c r="AT792" s="224"/>
      <c r="AU792" s="224"/>
      <c r="AV792" s="224"/>
      <c r="AW792" s="224"/>
      <c r="AX792" s="224"/>
      <c r="AY792" s="224"/>
      <c r="AZ792" s="284"/>
      <c r="BA792" s="284"/>
      <c r="BB792" s="284"/>
      <c r="BC792" s="284"/>
      <c r="BD792" s="284"/>
      <c r="BE792" s="284"/>
      <c r="BF792" s="284"/>
      <c r="BG792" s="284"/>
      <c r="BH792" s="284"/>
      <c r="BI792" s="284"/>
      <c r="BJ792" s="284"/>
      <c r="BK792" s="284"/>
    </row>
    <row r="793" ht="14.25" customHeight="1">
      <c r="A793" s="219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5"/>
      <c r="X793" s="225"/>
      <c r="Y793" s="225"/>
      <c r="Z793" s="225"/>
      <c r="AA793" s="225"/>
      <c r="AB793" s="225"/>
      <c r="AC793" s="225"/>
      <c r="AD793" s="225"/>
      <c r="AE793" s="225"/>
      <c r="AF793" s="225"/>
      <c r="AG793" s="220"/>
      <c r="AH793" s="220"/>
      <c r="AI793" s="220"/>
      <c r="AJ793" s="220"/>
      <c r="AK793" s="220"/>
      <c r="AL793" s="220"/>
      <c r="AM793" s="220"/>
      <c r="AN793" s="220"/>
      <c r="AO793" s="220"/>
      <c r="AP793" s="220"/>
      <c r="AQ793" s="224"/>
      <c r="AR793" s="224"/>
      <c r="AS793" s="224"/>
      <c r="AT793" s="224"/>
      <c r="AU793" s="224"/>
      <c r="AV793" s="224"/>
      <c r="AW793" s="224"/>
      <c r="AX793" s="224"/>
      <c r="AY793" s="224"/>
      <c r="AZ793" s="284"/>
      <c r="BA793" s="284"/>
      <c r="BB793" s="284"/>
      <c r="BC793" s="284"/>
      <c r="BD793" s="284"/>
      <c r="BE793" s="284"/>
      <c r="BF793" s="284"/>
      <c r="BG793" s="284"/>
      <c r="BH793" s="284"/>
      <c r="BI793" s="284"/>
      <c r="BJ793" s="284"/>
      <c r="BK793" s="284"/>
    </row>
    <row r="794" ht="14.25" customHeight="1">
      <c r="A794" s="219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5"/>
      <c r="X794" s="225"/>
      <c r="Y794" s="225"/>
      <c r="Z794" s="225"/>
      <c r="AA794" s="225"/>
      <c r="AB794" s="225"/>
      <c r="AC794" s="225"/>
      <c r="AD794" s="225"/>
      <c r="AE794" s="225"/>
      <c r="AF794" s="225"/>
      <c r="AG794" s="220"/>
      <c r="AH794" s="220"/>
      <c r="AI794" s="220"/>
      <c r="AJ794" s="220"/>
      <c r="AK794" s="220"/>
      <c r="AL794" s="220"/>
      <c r="AM794" s="220"/>
      <c r="AN794" s="220"/>
      <c r="AO794" s="220"/>
      <c r="AP794" s="220"/>
      <c r="AQ794" s="224"/>
      <c r="AR794" s="224"/>
      <c r="AS794" s="224"/>
      <c r="AT794" s="224"/>
      <c r="AU794" s="224"/>
      <c r="AV794" s="224"/>
      <c r="AW794" s="224"/>
      <c r="AX794" s="224"/>
      <c r="AY794" s="224"/>
      <c r="AZ794" s="284"/>
      <c r="BA794" s="284"/>
      <c r="BB794" s="284"/>
      <c r="BC794" s="284"/>
      <c r="BD794" s="284"/>
      <c r="BE794" s="284"/>
      <c r="BF794" s="284"/>
      <c r="BG794" s="284"/>
      <c r="BH794" s="284"/>
      <c r="BI794" s="284"/>
      <c r="BJ794" s="284"/>
      <c r="BK794" s="284"/>
    </row>
    <row r="795" ht="14.25" customHeight="1">
      <c r="A795" s="219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5"/>
      <c r="X795" s="225"/>
      <c r="Y795" s="225"/>
      <c r="Z795" s="225"/>
      <c r="AA795" s="225"/>
      <c r="AB795" s="225"/>
      <c r="AC795" s="225"/>
      <c r="AD795" s="225"/>
      <c r="AE795" s="225"/>
      <c r="AF795" s="225"/>
      <c r="AG795" s="220"/>
      <c r="AH795" s="220"/>
      <c r="AI795" s="220"/>
      <c r="AJ795" s="220"/>
      <c r="AK795" s="220"/>
      <c r="AL795" s="220"/>
      <c r="AM795" s="220"/>
      <c r="AN795" s="220"/>
      <c r="AO795" s="220"/>
      <c r="AP795" s="220"/>
      <c r="AQ795" s="224"/>
      <c r="AR795" s="224"/>
      <c r="AS795" s="224"/>
      <c r="AT795" s="224"/>
      <c r="AU795" s="224"/>
      <c r="AV795" s="224"/>
      <c r="AW795" s="224"/>
      <c r="AX795" s="224"/>
      <c r="AY795" s="224"/>
      <c r="AZ795" s="284"/>
      <c r="BA795" s="284"/>
      <c r="BB795" s="284"/>
      <c r="BC795" s="284"/>
      <c r="BD795" s="284"/>
      <c r="BE795" s="284"/>
      <c r="BF795" s="284"/>
      <c r="BG795" s="284"/>
      <c r="BH795" s="284"/>
      <c r="BI795" s="284"/>
      <c r="BJ795" s="284"/>
      <c r="BK795" s="284"/>
    </row>
    <row r="796" ht="14.25" customHeight="1">
      <c r="A796" s="219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5"/>
      <c r="X796" s="225"/>
      <c r="Y796" s="225"/>
      <c r="Z796" s="225"/>
      <c r="AA796" s="225"/>
      <c r="AB796" s="225"/>
      <c r="AC796" s="225"/>
      <c r="AD796" s="225"/>
      <c r="AE796" s="225"/>
      <c r="AF796" s="225"/>
      <c r="AG796" s="220"/>
      <c r="AH796" s="220"/>
      <c r="AI796" s="220"/>
      <c r="AJ796" s="220"/>
      <c r="AK796" s="220"/>
      <c r="AL796" s="220"/>
      <c r="AM796" s="220"/>
      <c r="AN796" s="220"/>
      <c r="AO796" s="220"/>
      <c r="AP796" s="220"/>
      <c r="AQ796" s="224"/>
      <c r="AR796" s="224"/>
      <c r="AS796" s="224"/>
      <c r="AT796" s="224"/>
      <c r="AU796" s="224"/>
      <c r="AV796" s="224"/>
      <c r="AW796" s="224"/>
      <c r="AX796" s="224"/>
      <c r="AY796" s="224"/>
      <c r="AZ796" s="284"/>
      <c r="BA796" s="284"/>
      <c r="BB796" s="284"/>
      <c r="BC796" s="284"/>
      <c r="BD796" s="284"/>
      <c r="BE796" s="284"/>
      <c r="BF796" s="284"/>
      <c r="BG796" s="284"/>
      <c r="BH796" s="284"/>
      <c r="BI796" s="284"/>
      <c r="BJ796" s="284"/>
      <c r="BK796" s="284"/>
    </row>
    <row r="797" ht="14.25" customHeight="1">
      <c r="A797" s="219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5"/>
      <c r="X797" s="225"/>
      <c r="Y797" s="225"/>
      <c r="Z797" s="225"/>
      <c r="AA797" s="225"/>
      <c r="AB797" s="225"/>
      <c r="AC797" s="225"/>
      <c r="AD797" s="225"/>
      <c r="AE797" s="225"/>
      <c r="AF797" s="225"/>
      <c r="AG797" s="220"/>
      <c r="AH797" s="220"/>
      <c r="AI797" s="220"/>
      <c r="AJ797" s="220"/>
      <c r="AK797" s="220"/>
      <c r="AL797" s="220"/>
      <c r="AM797" s="220"/>
      <c r="AN797" s="220"/>
      <c r="AO797" s="220"/>
      <c r="AP797" s="220"/>
      <c r="AQ797" s="224"/>
      <c r="AR797" s="224"/>
      <c r="AS797" s="224"/>
      <c r="AT797" s="224"/>
      <c r="AU797" s="224"/>
      <c r="AV797" s="224"/>
      <c r="AW797" s="224"/>
      <c r="AX797" s="224"/>
      <c r="AY797" s="224"/>
      <c r="AZ797" s="284"/>
      <c r="BA797" s="284"/>
      <c r="BB797" s="284"/>
      <c r="BC797" s="284"/>
      <c r="BD797" s="284"/>
      <c r="BE797" s="284"/>
      <c r="BF797" s="284"/>
      <c r="BG797" s="284"/>
      <c r="BH797" s="284"/>
      <c r="BI797" s="284"/>
      <c r="BJ797" s="284"/>
      <c r="BK797" s="284"/>
    </row>
    <row r="798" ht="14.25" customHeight="1">
      <c r="A798" s="219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5"/>
      <c r="X798" s="225"/>
      <c r="Y798" s="225"/>
      <c r="Z798" s="225"/>
      <c r="AA798" s="225"/>
      <c r="AB798" s="225"/>
      <c r="AC798" s="225"/>
      <c r="AD798" s="225"/>
      <c r="AE798" s="225"/>
      <c r="AF798" s="225"/>
      <c r="AG798" s="220"/>
      <c r="AH798" s="220"/>
      <c r="AI798" s="220"/>
      <c r="AJ798" s="220"/>
      <c r="AK798" s="220"/>
      <c r="AL798" s="220"/>
      <c r="AM798" s="220"/>
      <c r="AN798" s="220"/>
      <c r="AO798" s="220"/>
      <c r="AP798" s="220"/>
      <c r="AQ798" s="224"/>
      <c r="AR798" s="224"/>
      <c r="AS798" s="224"/>
      <c r="AT798" s="224"/>
      <c r="AU798" s="224"/>
      <c r="AV798" s="224"/>
      <c r="AW798" s="224"/>
      <c r="AX798" s="224"/>
      <c r="AY798" s="224"/>
      <c r="AZ798" s="284"/>
      <c r="BA798" s="284"/>
      <c r="BB798" s="284"/>
      <c r="BC798" s="284"/>
      <c r="BD798" s="284"/>
      <c r="BE798" s="284"/>
      <c r="BF798" s="284"/>
      <c r="BG798" s="284"/>
      <c r="BH798" s="284"/>
      <c r="BI798" s="284"/>
      <c r="BJ798" s="284"/>
      <c r="BK798" s="284"/>
    </row>
    <row r="799" ht="14.25" customHeight="1">
      <c r="A799" s="219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5"/>
      <c r="X799" s="225"/>
      <c r="Y799" s="225"/>
      <c r="Z799" s="225"/>
      <c r="AA799" s="225"/>
      <c r="AB799" s="225"/>
      <c r="AC799" s="225"/>
      <c r="AD799" s="225"/>
      <c r="AE799" s="225"/>
      <c r="AF799" s="225"/>
      <c r="AG799" s="220"/>
      <c r="AH799" s="220"/>
      <c r="AI799" s="220"/>
      <c r="AJ799" s="220"/>
      <c r="AK799" s="220"/>
      <c r="AL799" s="220"/>
      <c r="AM799" s="220"/>
      <c r="AN799" s="220"/>
      <c r="AO799" s="220"/>
      <c r="AP799" s="220"/>
      <c r="AQ799" s="224"/>
      <c r="AR799" s="224"/>
      <c r="AS799" s="224"/>
      <c r="AT799" s="224"/>
      <c r="AU799" s="224"/>
      <c r="AV799" s="224"/>
      <c r="AW799" s="224"/>
      <c r="AX799" s="224"/>
      <c r="AY799" s="224"/>
      <c r="AZ799" s="284"/>
      <c r="BA799" s="284"/>
      <c r="BB799" s="284"/>
      <c r="BC799" s="284"/>
      <c r="BD799" s="284"/>
      <c r="BE799" s="284"/>
      <c r="BF799" s="284"/>
      <c r="BG799" s="284"/>
      <c r="BH799" s="284"/>
      <c r="BI799" s="284"/>
      <c r="BJ799" s="284"/>
      <c r="BK799" s="284"/>
    </row>
    <row r="800" ht="14.25" customHeight="1">
      <c r="A800" s="219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5"/>
      <c r="X800" s="225"/>
      <c r="Y800" s="225"/>
      <c r="Z800" s="225"/>
      <c r="AA800" s="225"/>
      <c r="AB800" s="225"/>
      <c r="AC800" s="225"/>
      <c r="AD800" s="225"/>
      <c r="AE800" s="225"/>
      <c r="AF800" s="225"/>
      <c r="AG800" s="220"/>
      <c r="AH800" s="220"/>
      <c r="AI800" s="220"/>
      <c r="AJ800" s="220"/>
      <c r="AK800" s="220"/>
      <c r="AL800" s="220"/>
      <c r="AM800" s="220"/>
      <c r="AN800" s="220"/>
      <c r="AO800" s="220"/>
      <c r="AP800" s="220"/>
      <c r="AQ800" s="224"/>
      <c r="AR800" s="224"/>
      <c r="AS800" s="224"/>
      <c r="AT800" s="224"/>
      <c r="AU800" s="224"/>
      <c r="AV800" s="224"/>
      <c r="AW800" s="224"/>
      <c r="AX800" s="224"/>
      <c r="AY800" s="224"/>
      <c r="AZ800" s="284"/>
      <c r="BA800" s="284"/>
      <c r="BB800" s="284"/>
      <c r="BC800" s="284"/>
      <c r="BD800" s="284"/>
      <c r="BE800" s="284"/>
      <c r="BF800" s="284"/>
      <c r="BG800" s="284"/>
      <c r="BH800" s="284"/>
      <c r="BI800" s="284"/>
      <c r="BJ800" s="284"/>
      <c r="BK800" s="284"/>
    </row>
    <row r="801" ht="14.25" customHeight="1">
      <c r="A801" s="219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5"/>
      <c r="X801" s="225"/>
      <c r="Y801" s="225"/>
      <c r="Z801" s="225"/>
      <c r="AA801" s="225"/>
      <c r="AB801" s="225"/>
      <c r="AC801" s="225"/>
      <c r="AD801" s="225"/>
      <c r="AE801" s="225"/>
      <c r="AF801" s="225"/>
      <c r="AG801" s="220"/>
      <c r="AH801" s="220"/>
      <c r="AI801" s="220"/>
      <c r="AJ801" s="220"/>
      <c r="AK801" s="220"/>
      <c r="AL801" s="220"/>
      <c r="AM801" s="220"/>
      <c r="AN801" s="220"/>
      <c r="AO801" s="220"/>
      <c r="AP801" s="220"/>
      <c r="AQ801" s="224"/>
      <c r="AR801" s="224"/>
      <c r="AS801" s="224"/>
      <c r="AT801" s="224"/>
      <c r="AU801" s="224"/>
      <c r="AV801" s="224"/>
      <c r="AW801" s="224"/>
      <c r="AX801" s="224"/>
      <c r="AY801" s="224"/>
      <c r="AZ801" s="284"/>
      <c r="BA801" s="284"/>
      <c r="BB801" s="284"/>
      <c r="BC801" s="284"/>
      <c r="BD801" s="284"/>
      <c r="BE801" s="284"/>
      <c r="BF801" s="284"/>
      <c r="BG801" s="284"/>
      <c r="BH801" s="284"/>
      <c r="BI801" s="284"/>
      <c r="BJ801" s="284"/>
      <c r="BK801" s="284"/>
    </row>
    <row r="802" ht="14.25" customHeight="1">
      <c r="A802" s="219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5"/>
      <c r="X802" s="225"/>
      <c r="Y802" s="225"/>
      <c r="Z802" s="225"/>
      <c r="AA802" s="225"/>
      <c r="AB802" s="225"/>
      <c r="AC802" s="225"/>
      <c r="AD802" s="225"/>
      <c r="AE802" s="225"/>
      <c r="AF802" s="225"/>
      <c r="AG802" s="220"/>
      <c r="AH802" s="220"/>
      <c r="AI802" s="220"/>
      <c r="AJ802" s="220"/>
      <c r="AK802" s="220"/>
      <c r="AL802" s="220"/>
      <c r="AM802" s="220"/>
      <c r="AN802" s="220"/>
      <c r="AO802" s="220"/>
      <c r="AP802" s="220"/>
      <c r="AQ802" s="224"/>
      <c r="AR802" s="224"/>
      <c r="AS802" s="224"/>
      <c r="AT802" s="224"/>
      <c r="AU802" s="224"/>
      <c r="AV802" s="224"/>
      <c r="AW802" s="224"/>
      <c r="AX802" s="224"/>
      <c r="AY802" s="224"/>
      <c r="AZ802" s="284"/>
      <c r="BA802" s="284"/>
      <c r="BB802" s="284"/>
      <c r="BC802" s="284"/>
      <c r="BD802" s="284"/>
      <c r="BE802" s="284"/>
      <c r="BF802" s="284"/>
      <c r="BG802" s="284"/>
      <c r="BH802" s="284"/>
      <c r="BI802" s="284"/>
      <c r="BJ802" s="284"/>
      <c r="BK802" s="284"/>
    </row>
    <row r="803" ht="14.25" customHeight="1">
      <c r="A803" s="219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5"/>
      <c r="X803" s="225"/>
      <c r="Y803" s="225"/>
      <c r="Z803" s="225"/>
      <c r="AA803" s="225"/>
      <c r="AB803" s="225"/>
      <c r="AC803" s="225"/>
      <c r="AD803" s="225"/>
      <c r="AE803" s="225"/>
      <c r="AF803" s="225"/>
      <c r="AG803" s="220"/>
      <c r="AH803" s="220"/>
      <c r="AI803" s="220"/>
      <c r="AJ803" s="220"/>
      <c r="AK803" s="220"/>
      <c r="AL803" s="220"/>
      <c r="AM803" s="220"/>
      <c r="AN803" s="220"/>
      <c r="AO803" s="220"/>
      <c r="AP803" s="220"/>
      <c r="AQ803" s="224"/>
      <c r="AR803" s="224"/>
      <c r="AS803" s="224"/>
      <c r="AT803" s="224"/>
      <c r="AU803" s="224"/>
      <c r="AV803" s="224"/>
      <c r="AW803" s="224"/>
      <c r="AX803" s="224"/>
      <c r="AY803" s="224"/>
      <c r="AZ803" s="284"/>
      <c r="BA803" s="284"/>
      <c r="BB803" s="284"/>
      <c r="BC803" s="284"/>
      <c r="BD803" s="284"/>
      <c r="BE803" s="284"/>
      <c r="BF803" s="284"/>
      <c r="BG803" s="284"/>
      <c r="BH803" s="284"/>
      <c r="BI803" s="284"/>
      <c r="BJ803" s="284"/>
      <c r="BK803" s="284"/>
    </row>
    <row r="804" ht="14.25" customHeight="1">
      <c r="A804" s="219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5"/>
      <c r="X804" s="225"/>
      <c r="Y804" s="225"/>
      <c r="Z804" s="225"/>
      <c r="AA804" s="225"/>
      <c r="AB804" s="225"/>
      <c r="AC804" s="225"/>
      <c r="AD804" s="225"/>
      <c r="AE804" s="225"/>
      <c r="AF804" s="225"/>
      <c r="AG804" s="220"/>
      <c r="AH804" s="220"/>
      <c r="AI804" s="220"/>
      <c r="AJ804" s="220"/>
      <c r="AK804" s="220"/>
      <c r="AL804" s="220"/>
      <c r="AM804" s="220"/>
      <c r="AN804" s="220"/>
      <c r="AO804" s="220"/>
      <c r="AP804" s="220"/>
      <c r="AQ804" s="224"/>
      <c r="AR804" s="224"/>
      <c r="AS804" s="224"/>
      <c r="AT804" s="224"/>
      <c r="AU804" s="224"/>
      <c r="AV804" s="224"/>
      <c r="AW804" s="224"/>
      <c r="AX804" s="224"/>
      <c r="AY804" s="224"/>
      <c r="AZ804" s="284"/>
      <c r="BA804" s="284"/>
      <c r="BB804" s="284"/>
      <c r="BC804" s="284"/>
      <c r="BD804" s="284"/>
      <c r="BE804" s="284"/>
      <c r="BF804" s="284"/>
      <c r="BG804" s="284"/>
      <c r="BH804" s="284"/>
      <c r="BI804" s="284"/>
      <c r="BJ804" s="284"/>
      <c r="BK804" s="284"/>
    </row>
    <row r="805" ht="14.25" customHeight="1">
      <c r="A805" s="219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5"/>
      <c r="X805" s="225"/>
      <c r="Y805" s="225"/>
      <c r="Z805" s="225"/>
      <c r="AA805" s="225"/>
      <c r="AB805" s="225"/>
      <c r="AC805" s="225"/>
      <c r="AD805" s="225"/>
      <c r="AE805" s="225"/>
      <c r="AF805" s="225"/>
      <c r="AG805" s="220"/>
      <c r="AH805" s="220"/>
      <c r="AI805" s="220"/>
      <c r="AJ805" s="220"/>
      <c r="AK805" s="220"/>
      <c r="AL805" s="220"/>
      <c r="AM805" s="220"/>
      <c r="AN805" s="220"/>
      <c r="AO805" s="220"/>
      <c r="AP805" s="220"/>
      <c r="AQ805" s="224"/>
      <c r="AR805" s="224"/>
      <c r="AS805" s="224"/>
      <c r="AT805" s="224"/>
      <c r="AU805" s="224"/>
      <c r="AV805" s="224"/>
      <c r="AW805" s="224"/>
      <c r="AX805" s="224"/>
      <c r="AY805" s="224"/>
      <c r="AZ805" s="284"/>
      <c r="BA805" s="284"/>
      <c r="BB805" s="284"/>
      <c r="BC805" s="284"/>
      <c r="BD805" s="284"/>
      <c r="BE805" s="284"/>
      <c r="BF805" s="284"/>
      <c r="BG805" s="284"/>
      <c r="BH805" s="284"/>
      <c r="BI805" s="284"/>
      <c r="BJ805" s="284"/>
      <c r="BK805" s="284"/>
    </row>
    <row r="806" ht="14.25" customHeight="1">
      <c r="A806" s="219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5"/>
      <c r="X806" s="225"/>
      <c r="Y806" s="225"/>
      <c r="Z806" s="225"/>
      <c r="AA806" s="225"/>
      <c r="AB806" s="225"/>
      <c r="AC806" s="225"/>
      <c r="AD806" s="225"/>
      <c r="AE806" s="225"/>
      <c r="AF806" s="225"/>
      <c r="AG806" s="220"/>
      <c r="AH806" s="220"/>
      <c r="AI806" s="220"/>
      <c r="AJ806" s="220"/>
      <c r="AK806" s="220"/>
      <c r="AL806" s="220"/>
      <c r="AM806" s="220"/>
      <c r="AN806" s="220"/>
      <c r="AO806" s="220"/>
      <c r="AP806" s="220"/>
      <c r="AQ806" s="224"/>
      <c r="AR806" s="224"/>
      <c r="AS806" s="224"/>
      <c r="AT806" s="224"/>
      <c r="AU806" s="224"/>
      <c r="AV806" s="224"/>
      <c r="AW806" s="224"/>
      <c r="AX806" s="224"/>
      <c r="AY806" s="224"/>
      <c r="AZ806" s="284"/>
      <c r="BA806" s="284"/>
      <c r="BB806" s="284"/>
      <c r="BC806" s="284"/>
      <c r="BD806" s="284"/>
      <c r="BE806" s="284"/>
      <c r="BF806" s="284"/>
      <c r="BG806" s="284"/>
      <c r="BH806" s="284"/>
      <c r="BI806" s="284"/>
      <c r="BJ806" s="284"/>
      <c r="BK806" s="284"/>
    </row>
    <row r="807" ht="14.25" customHeight="1">
      <c r="A807" s="219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5"/>
      <c r="X807" s="225"/>
      <c r="Y807" s="225"/>
      <c r="Z807" s="225"/>
      <c r="AA807" s="225"/>
      <c r="AB807" s="225"/>
      <c r="AC807" s="225"/>
      <c r="AD807" s="225"/>
      <c r="AE807" s="225"/>
      <c r="AF807" s="225"/>
      <c r="AG807" s="220"/>
      <c r="AH807" s="220"/>
      <c r="AI807" s="220"/>
      <c r="AJ807" s="220"/>
      <c r="AK807" s="220"/>
      <c r="AL807" s="220"/>
      <c r="AM807" s="220"/>
      <c r="AN807" s="220"/>
      <c r="AO807" s="220"/>
      <c r="AP807" s="220"/>
      <c r="AQ807" s="224"/>
      <c r="AR807" s="224"/>
      <c r="AS807" s="224"/>
      <c r="AT807" s="224"/>
      <c r="AU807" s="224"/>
      <c r="AV807" s="224"/>
      <c r="AW807" s="224"/>
      <c r="AX807" s="224"/>
      <c r="AY807" s="224"/>
      <c r="AZ807" s="284"/>
      <c r="BA807" s="284"/>
      <c r="BB807" s="284"/>
      <c r="BC807" s="284"/>
      <c r="BD807" s="284"/>
      <c r="BE807" s="284"/>
      <c r="BF807" s="284"/>
      <c r="BG807" s="284"/>
      <c r="BH807" s="284"/>
      <c r="BI807" s="284"/>
      <c r="BJ807" s="284"/>
      <c r="BK807" s="284"/>
    </row>
    <row r="808" ht="14.25" customHeight="1">
      <c r="A808" s="219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5"/>
      <c r="X808" s="225"/>
      <c r="Y808" s="225"/>
      <c r="Z808" s="225"/>
      <c r="AA808" s="225"/>
      <c r="AB808" s="225"/>
      <c r="AC808" s="225"/>
      <c r="AD808" s="225"/>
      <c r="AE808" s="225"/>
      <c r="AF808" s="225"/>
      <c r="AG808" s="220"/>
      <c r="AH808" s="220"/>
      <c r="AI808" s="220"/>
      <c r="AJ808" s="220"/>
      <c r="AK808" s="220"/>
      <c r="AL808" s="220"/>
      <c r="AM808" s="220"/>
      <c r="AN808" s="220"/>
      <c r="AO808" s="220"/>
      <c r="AP808" s="220"/>
      <c r="AQ808" s="224"/>
      <c r="AR808" s="224"/>
      <c r="AS808" s="224"/>
      <c r="AT808" s="224"/>
      <c r="AU808" s="224"/>
      <c r="AV808" s="224"/>
      <c r="AW808" s="224"/>
      <c r="AX808" s="224"/>
      <c r="AY808" s="224"/>
      <c r="AZ808" s="284"/>
      <c r="BA808" s="284"/>
      <c r="BB808" s="284"/>
      <c r="BC808" s="284"/>
      <c r="BD808" s="284"/>
      <c r="BE808" s="284"/>
      <c r="BF808" s="284"/>
      <c r="BG808" s="284"/>
      <c r="BH808" s="284"/>
      <c r="BI808" s="284"/>
      <c r="BJ808" s="284"/>
      <c r="BK808" s="284"/>
    </row>
    <row r="809" ht="14.25" customHeight="1">
      <c r="A809" s="219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5"/>
      <c r="X809" s="225"/>
      <c r="Y809" s="225"/>
      <c r="Z809" s="225"/>
      <c r="AA809" s="225"/>
      <c r="AB809" s="225"/>
      <c r="AC809" s="225"/>
      <c r="AD809" s="225"/>
      <c r="AE809" s="225"/>
      <c r="AF809" s="225"/>
      <c r="AG809" s="220"/>
      <c r="AH809" s="220"/>
      <c r="AI809" s="220"/>
      <c r="AJ809" s="220"/>
      <c r="AK809" s="220"/>
      <c r="AL809" s="220"/>
      <c r="AM809" s="220"/>
      <c r="AN809" s="220"/>
      <c r="AO809" s="220"/>
      <c r="AP809" s="220"/>
      <c r="AQ809" s="224"/>
      <c r="AR809" s="224"/>
      <c r="AS809" s="224"/>
      <c r="AT809" s="224"/>
      <c r="AU809" s="224"/>
      <c r="AV809" s="224"/>
      <c r="AW809" s="224"/>
      <c r="AX809" s="224"/>
      <c r="AY809" s="224"/>
      <c r="AZ809" s="284"/>
      <c r="BA809" s="284"/>
      <c r="BB809" s="284"/>
      <c r="BC809" s="284"/>
      <c r="BD809" s="284"/>
      <c r="BE809" s="284"/>
      <c r="BF809" s="284"/>
      <c r="BG809" s="284"/>
      <c r="BH809" s="284"/>
      <c r="BI809" s="284"/>
      <c r="BJ809" s="284"/>
      <c r="BK809" s="284"/>
    </row>
    <row r="810" ht="14.25" customHeight="1">
      <c r="A810" s="219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5"/>
      <c r="X810" s="225"/>
      <c r="Y810" s="225"/>
      <c r="Z810" s="225"/>
      <c r="AA810" s="225"/>
      <c r="AB810" s="225"/>
      <c r="AC810" s="225"/>
      <c r="AD810" s="225"/>
      <c r="AE810" s="225"/>
      <c r="AF810" s="225"/>
      <c r="AG810" s="220"/>
      <c r="AH810" s="220"/>
      <c r="AI810" s="220"/>
      <c r="AJ810" s="220"/>
      <c r="AK810" s="220"/>
      <c r="AL810" s="220"/>
      <c r="AM810" s="220"/>
      <c r="AN810" s="220"/>
      <c r="AO810" s="220"/>
      <c r="AP810" s="220"/>
      <c r="AQ810" s="224"/>
      <c r="AR810" s="224"/>
      <c r="AS810" s="224"/>
      <c r="AT810" s="224"/>
      <c r="AU810" s="224"/>
      <c r="AV810" s="224"/>
      <c r="AW810" s="224"/>
      <c r="AX810" s="224"/>
      <c r="AY810" s="224"/>
      <c r="AZ810" s="284"/>
      <c r="BA810" s="284"/>
      <c r="BB810" s="284"/>
      <c r="BC810" s="284"/>
      <c r="BD810" s="284"/>
      <c r="BE810" s="284"/>
      <c r="BF810" s="284"/>
      <c r="BG810" s="284"/>
      <c r="BH810" s="284"/>
      <c r="BI810" s="284"/>
      <c r="BJ810" s="284"/>
      <c r="BK810" s="284"/>
    </row>
    <row r="811" ht="14.25" customHeight="1">
      <c r="A811" s="219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5"/>
      <c r="X811" s="225"/>
      <c r="Y811" s="225"/>
      <c r="Z811" s="225"/>
      <c r="AA811" s="225"/>
      <c r="AB811" s="225"/>
      <c r="AC811" s="225"/>
      <c r="AD811" s="225"/>
      <c r="AE811" s="225"/>
      <c r="AF811" s="225"/>
      <c r="AG811" s="220"/>
      <c r="AH811" s="220"/>
      <c r="AI811" s="220"/>
      <c r="AJ811" s="220"/>
      <c r="AK811" s="220"/>
      <c r="AL811" s="220"/>
      <c r="AM811" s="220"/>
      <c r="AN811" s="220"/>
      <c r="AO811" s="220"/>
      <c r="AP811" s="220"/>
      <c r="AQ811" s="224"/>
      <c r="AR811" s="224"/>
      <c r="AS811" s="224"/>
      <c r="AT811" s="224"/>
      <c r="AU811" s="224"/>
      <c r="AV811" s="224"/>
      <c r="AW811" s="224"/>
      <c r="AX811" s="224"/>
      <c r="AY811" s="224"/>
      <c r="AZ811" s="284"/>
      <c r="BA811" s="284"/>
      <c r="BB811" s="284"/>
      <c r="BC811" s="284"/>
      <c r="BD811" s="284"/>
      <c r="BE811" s="284"/>
      <c r="BF811" s="284"/>
      <c r="BG811" s="284"/>
      <c r="BH811" s="284"/>
      <c r="BI811" s="284"/>
      <c r="BJ811" s="284"/>
      <c r="BK811" s="284"/>
    </row>
    <row r="812" ht="14.25" customHeight="1">
      <c r="A812" s="219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5"/>
      <c r="X812" s="225"/>
      <c r="Y812" s="225"/>
      <c r="Z812" s="225"/>
      <c r="AA812" s="225"/>
      <c r="AB812" s="225"/>
      <c r="AC812" s="225"/>
      <c r="AD812" s="225"/>
      <c r="AE812" s="225"/>
      <c r="AF812" s="225"/>
      <c r="AG812" s="220"/>
      <c r="AH812" s="220"/>
      <c r="AI812" s="220"/>
      <c r="AJ812" s="220"/>
      <c r="AK812" s="220"/>
      <c r="AL812" s="220"/>
      <c r="AM812" s="220"/>
      <c r="AN812" s="220"/>
      <c r="AO812" s="220"/>
      <c r="AP812" s="220"/>
      <c r="AQ812" s="224"/>
      <c r="AR812" s="224"/>
      <c r="AS812" s="224"/>
      <c r="AT812" s="224"/>
      <c r="AU812" s="224"/>
      <c r="AV812" s="224"/>
      <c r="AW812" s="224"/>
      <c r="AX812" s="224"/>
      <c r="AY812" s="224"/>
      <c r="AZ812" s="284"/>
      <c r="BA812" s="284"/>
      <c r="BB812" s="284"/>
      <c r="BC812" s="284"/>
      <c r="BD812" s="284"/>
      <c r="BE812" s="284"/>
      <c r="BF812" s="284"/>
      <c r="BG812" s="284"/>
      <c r="BH812" s="284"/>
      <c r="BI812" s="284"/>
      <c r="BJ812" s="284"/>
      <c r="BK812" s="284"/>
    </row>
    <row r="813" ht="14.25" customHeight="1">
      <c r="A813" s="219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5"/>
      <c r="X813" s="225"/>
      <c r="Y813" s="225"/>
      <c r="Z813" s="225"/>
      <c r="AA813" s="225"/>
      <c r="AB813" s="225"/>
      <c r="AC813" s="225"/>
      <c r="AD813" s="225"/>
      <c r="AE813" s="225"/>
      <c r="AF813" s="225"/>
      <c r="AG813" s="220"/>
      <c r="AH813" s="220"/>
      <c r="AI813" s="220"/>
      <c r="AJ813" s="220"/>
      <c r="AK813" s="220"/>
      <c r="AL813" s="220"/>
      <c r="AM813" s="220"/>
      <c r="AN813" s="220"/>
      <c r="AO813" s="220"/>
      <c r="AP813" s="220"/>
      <c r="AQ813" s="224"/>
      <c r="AR813" s="224"/>
      <c r="AS813" s="224"/>
      <c r="AT813" s="224"/>
      <c r="AU813" s="224"/>
      <c r="AV813" s="224"/>
      <c r="AW813" s="224"/>
      <c r="AX813" s="224"/>
      <c r="AY813" s="224"/>
      <c r="AZ813" s="284"/>
      <c r="BA813" s="284"/>
      <c r="BB813" s="284"/>
      <c r="BC813" s="284"/>
      <c r="BD813" s="284"/>
      <c r="BE813" s="284"/>
      <c r="BF813" s="284"/>
      <c r="BG813" s="284"/>
      <c r="BH813" s="284"/>
      <c r="BI813" s="284"/>
      <c r="BJ813" s="284"/>
      <c r="BK813" s="284"/>
    </row>
    <row r="814" ht="14.25" customHeight="1">
      <c r="A814" s="219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5"/>
      <c r="X814" s="225"/>
      <c r="Y814" s="225"/>
      <c r="Z814" s="225"/>
      <c r="AA814" s="225"/>
      <c r="AB814" s="225"/>
      <c r="AC814" s="225"/>
      <c r="AD814" s="225"/>
      <c r="AE814" s="225"/>
      <c r="AF814" s="225"/>
      <c r="AG814" s="220"/>
      <c r="AH814" s="220"/>
      <c r="AI814" s="220"/>
      <c r="AJ814" s="220"/>
      <c r="AK814" s="220"/>
      <c r="AL814" s="220"/>
      <c r="AM814" s="220"/>
      <c r="AN814" s="220"/>
      <c r="AO814" s="220"/>
      <c r="AP814" s="220"/>
      <c r="AQ814" s="224"/>
      <c r="AR814" s="224"/>
      <c r="AS814" s="224"/>
      <c r="AT814" s="224"/>
      <c r="AU814" s="224"/>
      <c r="AV814" s="224"/>
      <c r="AW814" s="224"/>
      <c r="AX814" s="224"/>
      <c r="AY814" s="224"/>
      <c r="AZ814" s="284"/>
      <c r="BA814" s="284"/>
      <c r="BB814" s="284"/>
      <c r="BC814" s="284"/>
      <c r="BD814" s="284"/>
      <c r="BE814" s="284"/>
      <c r="BF814" s="284"/>
      <c r="BG814" s="284"/>
      <c r="BH814" s="284"/>
      <c r="BI814" s="284"/>
      <c r="BJ814" s="284"/>
      <c r="BK814" s="284"/>
    </row>
    <row r="815" ht="14.25" customHeight="1">
      <c r="A815" s="219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5"/>
      <c r="X815" s="225"/>
      <c r="Y815" s="225"/>
      <c r="Z815" s="225"/>
      <c r="AA815" s="225"/>
      <c r="AB815" s="225"/>
      <c r="AC815" s="225"/>
      <c r="AD815" s="225"/>
      <c r="AE815" s="225"/>
      <c r="AF815" s="225"/>
      <c r="AG815" s="220"/>
      <c r="AH815" s="220"/>
      <c r="AI815" s="220"/>
      <c r="AJ815" s="220"/>
      <c r="AK815" s="220"/>
      <c r="AL815" s="220"/>
      <c r="AM815" s="220"/>
      <c r="AN815" s="220"/>
      <c r="AO815" s="220"/>
      <c r="AP815" s="220"/>
      <c r="AQ815" s="224"/>
      <c r="AR815" s="224"/>
      <c r="AS815" s="224"/>
      <c r="AT815" s="224"/>
      <c r="AU815" s="224"/>
      <c r="AV815" s="224"/>
      <c r="AW815" s="224"/>
      <c r="AX815" s="224"/>
      <c r="AY815" s="224"/>
      <c r="AZ815" s="284"/>
      <c r="BA815" s="284"/>
      <c r="BB815" s="284"/>
      <c r="BC815" s="284"/>
      <c r="BD815" s="284"/>
      <c r="BE815" s="284"/>
      <c r="BF815" s="284"/>
      <c r="BG815" s="284"/>
      <c r="BH815" s="284"/>
      <c r="BI815" s="284"/>
      <c r="BJ815" s="284"/>
      <c r="BK815" s="284"/>
    </row>
    <row r="816" ht="14.25" customHeight="1">
      <c r="A816" s="219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5"/>
      <c r="X816" s="225"/>
      <c r="Y816" s="225"/>
      <c r="Z816" s="225"/>
      <c r="AA816" s="225"/>
      <c r="AB816" s="225"/>
      <c r="AC816" s="225"/>
      <c r="AD816" s="225"/>
      <c r="AE816" s="225"/>
      <c r="AF816" s="225"/>
      <c r="AG816" s="220"/>
      <c r="AH816" s="220"/>
      <c r="AI816" s="220"/>
      <c r="AJ816" s="220"/>
      <c r="AK816" s="220"/>
      <c r="AL816" s="220"/>
      <c r="AM816" s="220"/>
      <c r="AN816" s="220"/>
      <c r="AO816" s="220"/>
      <c r="AP816" s="220"/>
      <c r="AQ816" s="224"/>
      <c r="AR816" s="224"/>
      <c r="AS816" s="224"/>
      <c r="AT816" s="224"/>
      <c r="AU816" s="224"/>
      <c r="AV816" s="224"/>
      <c r="AW816" s="224"/>
      <c r="AX816" s="224"/>
      <c r="AY816" s="224"/>
      <c r="AZ816" s="284"/>
      <c r="BA816" s="284"/>
      <c r="BB816" s="284"/>
      <c r="BC816" s="284"/>
      <c r="BD816" s="284"/>
      <c r="BE816" s="284"/>
      <c r="BF816" s="284"/>
      <c r="BG816" s="284"/>
      <c r="BH816" s="284"/>
      <c r="BI816" s="284"/>
      <c r="BJ816" s="284"/>
      <c r="BK816" s="284"/>
    </row>
    <row r="817" ht="14.25" customHeight="1">
      <c r="A817" s="219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5"/>
      <c r="X817" s="225"/>
      <c r="Y817" s="225"/>
      <c r="Z817" s="225"/>
      <c r="AA817" s="225"/>
      <c r="AB817" s="225"/>
      <c r="AC817" s="225"/>
      <c r="AD817" s="225"/>
      <c r="AE817" s="225"/>
      <c r="AF817" s="225"/>
      <c r="AG817" s="220"/>
      <c r="AH817" s="220"/>
      <c r="AI817" s="220"/>
      <c r="AJ817" s="220"/>
      <c r="AK817" s="220"/>
      <c r="AL817" s="220"/>
      <c r="AM817" s="220"/>
      <c r="AN817" s="220"/>
      <c r="AO817" s="220"/>
      <c r="AP817" s="220"/>
      <c r="AQ817" s="224"/>
      <c r="AR817" s="224"/>
      <c r="AS817" s="224"/>
      <c r="AT817" s="224"/>
      <c r="AU817" s="224"/>
      <c r="AV817" s="224"/>
      <c r="AW817" s="224"/>
      <c r="AX817" s="224"/>
      <c r="AY817" s="224"/>
      <c r="AZ817" s="284"/>
      <c r="BA817" s="284"/>
      <c r="BB817" s="284"/>
      <c r="BC817" s="284"/>
      <c r="BD817" s="284"/>
      <c r="BE817" s="284"/>
      <c r="BF817" s="284"/>
      <c r="BG817" s="284"/>
      <c r="BH817" s="284"/>
      <c r="BI817" s="284"/>
      <c r="BJ817" s="284"/>
      <c r="BK817" s="284"/>
    </row>
    <row r="818" ht="14.25" customHeight="1">
      <c r="A818" s="219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5"/>
      <c r="X818" s="225"/>
      <c r="Y818" s="225"/>
      <c r="Z818" s="225"/>
      <c r="AA818" s="225"/>
      <c r="AB818" s="225"/>
      <c r="AC818" s="225"/>
      <c r="AD818" s="225"/>
      <c r="AE818" s="225"/>
      <c r="AF818" s="225"/>
      <c r="AG818" s="220"/>
      <c r="AH818" s="220"/>
      <c r="AI818" s="220"/>
      <c r="AJ818" s="220"/>
      <c r="AK818" s="220"/>
      <c r="AL818" s="220"/>
      <c r="AM818" s="220"/>
      <c r="AN818" s="220"/>
      <c r="AO818" s="220"/>
      <c r="AP818" s="220"/>
      <c r="AQ818" s="224"/>
      <c r="AR818" s="224"/>
      <c r="AS818" s="224"/>
      <c r="AT818" s="224"/>
      <c r="AU818" s="224"/>
      <c r="AV818" s="224"/>
      <c r="AW818" s="224"/>
      <c r="AX818" s="224"/>
      <c r="AY818" s="224"/>
      <c r="AZ818" s="284"/>
      <c r="BA818" s="284"/>
      <c r="BB818" s="284"/>
      <c r="BC818" s="284"/>
      <c r="BD818" s="284"/>
      <c r="BE818" s="284"/>
      <c r="BF818" s="284"/>
      <c r="BG818" s="284"/>
      <c r="BH818" s="284"/>
      <c r="BI818" s="284"/>
      <c r="BJ818" s="284"/>
      <c r="BK818" s="284"/>
    </row>
    <row r="819" ht="14.25" customHeight="1">
      <c r="A819" s="219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5"/>
      <c r="X819" s="225"/>
      <c r="Y819" s="225"/>
      <c r="Z819" s="225"/>
      <c r="AA819" s="225"/>
      <c r="AB819" s="225"/>
      <c r="AC819" s="225"/>
      <c r="AD819" s="225"/>
      <c r="AE819" s="225"/>
      <c r="AF819" s="225"/>
      <c r="AG819" s="220"/>
      <c r="AH819" s="220"/>
      <c r="AI819" s="220"/>
      <c r="AJ819" s="220"/>
      <c r="AK819" s="220"/>
      <c r="AL819" s="220"/>
      <c r="AM819" s="220"/>
      <c r="AN819" s="220"/>
      <c r="AO819" s="220"/>
      <c r="AP819" s="220"/>
      <c r="AQ819" s="224"/>
      <c r="AR819" s="224"/>
      <c r="AS819" s="224"/>
      <c r="AT819" s="224"/>
      <c r="AU819" s="224"/>
      <c r="AV819" s="224"/>
      <c r="AW819" s="224"/>
      <c r="AX819" s="224"/>
      <c r="AY819" s="224"/>
      <c r="AZ819" s="284"/>
      <c r="BA819" s="284"/>
      <c r="BB819" s="284"/>
      <c r="BC819" s="284"/>
      <c r="BD819" s="284"/>
      <c r="BE819" s="284"/>
      <c r="BF819" s="284"/>
      <c r="BG819" s="284"/>
      <c r="BH819" s="284"/>
      <c r="BI819" s="284"/>
      <c r="BJ819" s="284"/>
      <c r="BK819" s="284"/>
    </row>
    <row r="820" ht="14.25" customHeight="1">
      <c r="A820" s="219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5"/>
      <c r="X820" s="225"/>
      <c r="Y820" s="225"/>
      <c r="Z820" s="225"/>
      <c r="AA820" s="225"/>
      <c r="AB820" s="225"/>
      <c r="AC820" s="225"/>
      <c r="AD820" s="225"/>
      <c r="AE820" s="225"/>
      <c r="AF820" s="225"/>
      <c r="AG820" s="220"/>
      <c r="AH820" s="220"/>
      <c r="AI820" s="220"/>
      <c r="AJ820" s="220"/>
      <c r="AK820" s="220"/>
      <c r="AL820" s="220"/>
      <c r="AM820" s="220"/>
      <c r="AN820" s="220"/>
      <c r="AO820" s="220"/>
      <c r="AP820" s="220"/>
      <c r="AQ820" s="224"/>
      <c r="AR820" s="224"/>
      <c r="AS820" s="224"/>
      <c r="AT820" s="224"/>
      <c r="AU820" s="224"/>
      <c r="AV820" s="224"/>
      <c r="AW820" s="224"/>
      <c r="AX820" s="224"/>
      <c r="AY820" s="224"/>
      <c r="AZ820" s="284"/>
      <c r="BA820" s="284"/>
      <c r="BB820" s="284"/>
      <c r="BC820" s="284"/>
      <c r="BD820" s="284"/>
      <c r="BE820" s="284"/>
      <c r="BF820" s="284"/>
      <c r="BG820" s="284"/>
      <c r="BH820" s="284"/>
      <c r="BI820" s="284"/>
      <c r="BJ820" s="284"/>
      <c r="BK820" s="284"/>
    </row>
    <row r="821" ht="14.25" customHeight="1">
      <c r="A821" s="219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5"/>
      <c r="X821" s="225"/>
      <c r="Y821" s="225"/>
      <c r="Z821" s="225"/>
      <c r="AA821" s="225"/>
      <c r="AB821" s="225"/>
      <c r="AC821" s="225"/>
      <c r="AD821" s="225"/>
      <c r="AE821" s="225"/>
      <c r="AF821" s="225"/>
      <c r="AG821" s="220"/>
      <c r="AH821" s="220"/>
      <c r="AI821" s="220"/>
      <c r="AJ821" s="220"/>
      <c r="AK821" s="220"/>
      <c r="AL821" s="220"/>
      <c r="AM821" s="220"/>
      <c r="AN821" s="220"/>
      <c r="AO821" s="220"/>
      <c r="AP821" s="220"/>
      <c r="AQ821" s="224"/>
      <c r="AR821" s="224"/>
      <c r="AS821" s="224"/>
      <c r="AT821" s="224"/>
      <c r="AU821" s="224"/>
      <c r="AV821" s="224"/>
      <c r="AW821" s="224"/>
      <c r="AX821" s="224"/>
      <c r="AY821" s="224"/>
      <c r="AZ821" s="284"/>
      <c r="BA821" s="284"/>
      <c r="BB821" s="284"/>
      <c r="BC821" s="284"/>
      <c r="BD821" s="284"/>
      <c r="BE821" s="284"/>
      <c r="BF821" s="284"/>
      <c r="BG821" s="284"/>
      <c r="BH821" s="284"/>
      <c r="BI821" s="284"/>
      <c r="BJ821" s="284"/>
      <c r="BK821" s="284"/>
    </row>
    <row r="822" ht="14.25" customHeight="1">
      <c r="A822" s="219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5"/>
      <c r="X822" s="225"/>
      <c r="Y822" s="225"/>
      <c r="Z822" s="225"/>
      <c r="AA822" s="225"/>
      <c r="AB822" s="225"/>
      <c r="AC822" s="225"/>
      <c r="AD822" s="225"/>
      <c r="AE822" s="225"/>
      <c r="AF822" s="225"/>
      <c r="AG822" s="220"/>
      <c r="AH822" s="220"/>
      <c r="AI822" s="220"/>
      <c r="AJ822" s="220"/>
      <c r="AK822" s="220"/>
      <c r="AL822" s="220"/>
      <c r="AM822" s="220"/>
      <c r="AN822" s="220"/>
      <c r="AO822" s="220"/>
      <c r="AP822" s="220"/>
      <c r="AQ822" s="224"/>
      <c r="AR822" s="224"/>
      <c r="AS822" s="224"/>
      <c r="AT822" s="224"/>
      <c r="AU822" s="224"/>
      <c r="AV822" s="224"/>
      <c r="AW822" s="224"/>
      <c r="AX822" s="224"/>
      <c r="AY822" s="224"/>
      <c r="AZ822" s="284"/>
      <c r="BA822" s="284"/>
      <c r="BB822" s="284"/>
      <c r="BC822" s="284"/>
      <c r="BD822" s="284"/>
      <c r="BE822" s="284"/>
      <c r="BF822" s="284"/>
      <c r="BG822" s="284"/>
      <c r="BH822" s="284"/>
      <c r="BI822" s="284"/>
      <c r="BJ822" s="284"/>
      <c r="BK822" s="284"/>
    </row>
    <row r="823" ht="14.25" customHeight="1">
      <c r="A823" s="219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5"/>
      <c r="X823" s="225"/>
      <c r="Y823" s="225"/>
      <c r="Z823" s="225"/>
      <c r="AA823" s="225"/>
      <c r="AB823" s="225"/>
      <c r="AC823" s="225"/>
      <c r="AD823" s="225"/>
      <c r="AE823" s="225"/>
      <c r="AF823" s="225"/>
      <c r="AG823" s="220"/>
      <c r="AH823" s="220"/>
      <c r="AI823" s="220"/>
      <c r="AJ823" s="220"/>
      <c r="AK823" s="220"/>
      <c r="AL823" s="220"/>
      <c r="AM823" s="220"/>
      <c r="AN823" s="220"/>
      <c r="AO823" s="220"/>
      <c r="AP823" s="220"/>
      <c r="AQ823" s="224"/>
      <c r="AR823" s="224"/>
      <c r="AS823" s="224"/>
      <c r="AT823" s="224"/>
      <c r="AU823" s="224"/>
      <c r="AV823" s="224"/>
      <c r="AW823" s="224"/>
      <c r="AX823" s="224"/>
      <c r="AY823" s="224"/>
      <c r="AZ823" s="284"/>
      <c r="BA823" s="284"/>
      <c r="BB823" s="284"/>
      <c r="BC823" s="284"/>
      <c r="BD823" s="284"/>
      <c r="BE823" s="284"/>
      <c r="BF823" s="284"/>
      <c r="BG823" s="284"/>
      <c r="BH823" s="284"/>
      <c r="BI823" s="284"/>
      <c r="BJ823" s="284"/>
      <c r="BK823" s="284"/>
    </row>
    <row r="824" ht="14.25" customHeight="1">
      <c r="A824" s="219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5"/>
      <c r="X824" s="225"/>
      <c r="Y824" s="225"/>
      <c r="Z824" s="225"/>
      <c r="AA824" s="225"/>
      <c r="AB824" s="225"/>
      <c r="AC824" s="225"/>
      <c r="AD824" s="225"/>
      <c r="AE824" s="225"/>
      <c r="AF824" s="225"/>
      <c r="AG824" s="220"/>
      <c r="AH824" s="220"/>
      <c r="AI824" s="220"/>
      <c r="AJ824" s="220"/>
      <c r="AK824" s="220"/>
      <c r="AL824" s="220"/>
      <c r="AM824" s="220"/>
      <c r="AN824" s="220"/>
      <c r="AO824" s="220"/>
      <c r="AP824" s="220"/>
      <c r="AQ824" s="224"/>
      <c r="AR824" s="224"/>
      <c r="AS824" s="224"/>
      <c r="AT824" s="224"/>
      <c r="AU824" s="224"/>
      <c r="AV824" s="224"/>
      <c r="AW824" s="224"/>
      <c r="AX824" s="224"/>
      <c r="AY824" s="224"/>
      <c r="AZ824" s="284"/>
      <c r="BA824" s="284"/>
      <c r="BB824" s="284"/>
      <c r="BC824" s="284"/>
      <c r="BD824" s="284"/>
      <c r="BE824" s="284"/>
      <c r="BF824" s="284"/>
      <c r="BG824" s="284"/>
      <c r="BH824" s="284"/>
      <c r="BI824" s="284"/>
      <c r="BJ824" s="284"/>
      <c r="BK824" s="284"/>
    </row>
    <row r="825" ht="14.25" customHeight="1">
      <c r="A825" s="219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5"/>
      <c r="X825" s="225"/>
      <c r="Y825" s="225"/>
      <c r="Z825" s="225"/>
      <c r="AA825" s="225"/>
      <c r="AB825" s="225"/>
      <c r="AC825" s="225"/>
      <c r="AD825" s="225"/>
      <c r="AE825" s="225"/>
      <c r="AF825" s="225"/>
      <c r="AG825" s="220"/>
      <c r="AH825" s="220"/>
      <c r="AI825" s="220"/>
      <c r="AJ825" s="220"/>
      <c r="AK825" s="220"/>
      <c r="AL825" s="220"/>
      <c r="AM825" s="220"/>
      <c r="AN825" s="220"/>
      <c r="AO825" s="220"/>
      <c r="AP825" s="220"/>
      <c r="AQ825" s="224"/>
      <c r="AR825" s="224"/>
      <c r="AS825" s="224"/>
      <c r="AT825" s="224"/>
      <c r="AU825" s="224"/>
      <c r="AV825" s="224"/>
      <c r="AW825" s="224"/>
      <c r="AX825" s="224"/>
      <c r="AY825" s="224"/>
      <c r="AZ825" s="284"/>
      <c r="BA825" s="284"/>
      <c r="BB825" s="284"/>
      <c r="BC825" s="284"/>
      <c r="BD825" s="284"/>
      <c r="BE825" s="284"/>
      <c r="BF825" s="284"/>
      <c r="BG825" s="284"/>
      <c r="BH825" s="284"/>
      <c r="BI825" s="284"/>
      <c r="BJ825" s="284"/>
      <c r="BK825" s="284"/>
    </row>
    <row r="826" ht="14.25" customHeight="1">
      <c r="A826" s="219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5"/>
      <c r="X826" s="225"/>
      <c r="Y826" s="225"/>
      <c r="Z826" s="225"/>
      <c r="AA826" s="225"/>
      <c r="AB826" s="225"/>
      <c r="AC826" s="225"/>
      <c r="AD826" s="225"/>
      <c r="AE826" s="225"/>
      <c r="AF826" s="225"/>
      <c r="AG826" s="220"/>
      <c r="AH826" s="220"/>
      <c r="AI826" s="220"/>
      <c r="AJ826" s="220"/>
      <c r="AK826" s="220"/>
      <c r="AL826" s="220"/>
      <c r="AM826" s="220"/>
      <c r="AN826" s="220"/>
      <c r="AO826" s="220"/>
      <c r="AP826" s="220"/>
      <c r="AQ826" s="224"/>
      <c r="AR826" s="224"/>
      <c r="AS826" s="224"/>
      <c r="AT826" s="224"/>
      <c r="AU826" s="224"/>
      <c r="AV826" s="224"/>
      <c r="AW826" s="224"/>
      <c r="AX826" s="224"/>
      <c r="AY826" s="224"/>
      <c r="AZ826" s="284"/>
      <c r="BA826" s="284"/>
      <c r="BB826" s="284"/>
      <c r="BC826" s="284"/>
      <c r="BD826" s="284"/>
      <c r="BE826" s="284"/>
      <c r="BF826" s="284"/>
      <c r="BG826" s="284"/>
      <c r="BH826" s="284"/>
      <c r="BI826" s="284"/>
      <c r="BJ826" s="284"/>
      <c r="BK826" s="284"/>
    </row>
    <row r="827" ht="14.25" customHeight="1">
      <c r="A827" s="219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5"/>
      <c r="X827" s="225"/>
      <c r="Y827" s="225"/>
      <c r="Z827" s="225"/>
      <c r="AA827" s="225"/>
      <c r="AB827" s="225"/>
      <c r="AC827" s="225"/>
      <c r="AD827" s="225"/>
      <c r="AE827" s="225"/>
      <c r="AF827" s="225"/>
      <c r="AG827" s="220"/>
      <c r="AH827" s="220"/>
      <c r="AI827" s="220"/>
      <c r="AJ827" s="220"/>
      <c r="AK827" s="220"/>
      <c r="AL827" s="220"/>
      <c r="AM827" s="220"/>
      <c r="AN827" s="220"/>
      <c r="AO827" s="220"/>
      <c r="AP827" s="220"/>
      <c r="AQ827" s="224"/>
      <c r="AR827" s="224"/>
      <c r="AS827" s="224"/>
      <c r="AT827" s="224"/>
      <c r="AU827" s="224"/>
      <c r="AV827" s="224"/>
      <c r="AW827" s="224"/>
      <c r="AX827" s="224"/>
      <c r="AY827" s="224"/>
      <c r="AZ827" s="284"/>
      <c r="BA827" s="284"/>
      <c r="BB827" s="284"/>
      <c r="BC827" s="284"/>
      <c r="BD827" s="284"/>
      <c r="BE827" s="284"/>
      <c r="BF827" s="284"/>
      <c r="BG827" s="284"/>
      <c r="BH827" s="284"/>
      <c r="BI827" s="284"/>
      <c r="BJ827" s="284"/>
      <c r="BK827" s="284"/>
    </row>
    <row r="828" ht="14.25" customHeight="1">
      <c r="A828" s="219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5"/>
      <c r="X828" s="225"/>
      <c r="Y828" s="225"/>
      <c r="Z828" s="225"/>
      <c r="AA828" s="225"/>
      <c r="AB828" s="225"/>
      <c r="AC828" s="225"/>
      <c r="AD828" s="225"/>
      <c r="AE828" s="225"/>
      <c r="AF828" s="225"/>
      <c r="AG828" s="220"/>
      <c r="AH828" s="220"/>
      <c r="AI828" s="220"/>
      <c r="AJ828" s="220"/>
      <c r="AK828" s="220"/>
      <c r="AL828" s="220"/>
      <c r="AM828" s="220"/>
      <c r="AN828" s="220"/>
      <c r="AO828" s="220"/>
      <c r="AP828" s="220"/>
      <c r="AQ828" s="224"/>
      <c r="AR828" s="224"/>
      <c r="AS828" s="224"/>
      <c r="AT828" s="224"/>
      <c r="AU828" s="224"/>
      <c r="AV828" s="224"/>
      <c r="AW828" s="224"/>
      <c r="AX828" s="224"/>
      <c r="AY828" s="224"/>
      <c r="AZ828" s="284"/>
      <c r="BA828" s="284"/>
      <c r="BB828" s="284"/>
      <c r="BC828" s="284"/>
      <c r="BD828" s="284"/>
      <c r="BE828" s="284"/>
      <c r="BF828" s="284"/>
      <c r="BG828" s="284"/>
      <c r="BH828" s="284"/>
      <c r="BI828" s="284"/>
      <c r="BJ828" s="284"/>
      <c r="BK828" s="284"/>
    </row>
    <row r="829" ht="14.25" customHeight="1">
      <c r="A829" s="219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5"/>
      <c r="X829" s="225"/>
      <c r="Y829" s="225"/>
      <c r="Z829" s="225"/>
      <c r="AA829" s="225"/>
      <c r="AB829" s="225"/>
      <c r="AC829" s="225"/>
      <c r="AD829" s="225"/>
      <c r="AE829" s="225"/>
      <c r="AF829" s="225"/>
      <c r="AG829" s="220"/>
      <c r="AH829" s="220"/>
      <c r="AI829" s="220"/>
      <c r="AJ829" s="220"/>
      <c r="AK829" s="220"/>
      <c r="AL829" s="220"/>
      <c r="AM829" s="220"/>
      <c r="AN829" s="220"/>
      <c r="AO829" s="220"/>
      <c r="AP829" s="220"/>
      <c r="AQ829" s="224"/>
      <c r="AR829" s="224"/>
      <c r="AS829" s="224"/>
      <c r="AT829" s="224"/>
      <c r="AU829" s="224"/>
      <c r="AV829" s="224"/>
      <c r="AW829" s="224"/>
      <c r="AX829" s="224"/>
      <c r="AY829" s="224"/>
      <c r="AZ829" s="284"/>
      <c r="BA829" s="284"/>
      <c r="BB829" s="284"/>
      <c r="BC829" s="284"/>
      <c r="BD829" s="284"/>
      <c r="BE829" s="284"/>
      <c r="BF829" s="284"/>
      <c r="BG829" s="284"/>
      <c r="BH829" s="284"/>
      <c r="BI829" s="284"/>
      <c r="BJ829" s="284"/>
      <c r="BK829" s="284"/>
    </row>
    <row r="830" ht="14.25" customHeight="1">
      <c r="A830" s="219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5"/>
      <c r="X830" s="225"/>
      <c r="Y830" s="225"/>
      <c r="Z830" s="225"/>
      <c r="AA830" s="225"/>
      <c r="AB830" s="225"/>
      <c r="AC830" s="225"/>
      <c r="AD830" s="225"/>
      <c r="AE830" s="225"/>
      <c r="AF830" s="225"/>
      <c r="AG830" s="220"/>
      <c r="AH830" s="220"/>
      <c r="AI830" s="220"/>
      <c r="AJ830" s="220"/>
      <c r="AK830" s="220"/>
      <c r="AL830" s="220"/>
      <c r="AM830" s="220"/>
      <c r="AN830" s="220"/>
      <c r="AO830" s="220"/>
      <c r="AP830" s="220"/>
      <c r="AQ830" s="224"/>
      <c r="AR830" s="224"/>
      <c r="AS830" s="224"/>
      <c r="AT830" s="224"/>
      <c r="AU830" s="224"/>
      <c r="AV830" s="224"/>
      <c r="AW830" s="224"/>
      <c r="AX830" s="224"/>
      <c r="AY830" s="224"/>
      <c r="AZ830" s="284"/>
      <c r="BA830" s="284"/>
      <c r="BB830" s="284"/>
      <c r="BC830" s="284"/>
      <c r="BD830" s="284"/>
      <c r="BE830" s="284"/>
      <c r="BF830" s="284"/>
      <c r="BG830" s="284"/>
      <c r="BH830" s="284"/>
      <c r="BI830" s="284"/>
      <c r="BJ830" s="284"/>
      <c r="BK830" s="284"/>
    </row>
    <row r="831" ht="14.25" customHeight="1">
      <c r="A831" s="219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5"/>
      <c r="X831" s="225"/>
      <c r="Y831" s="225"/>
      <c r="Z831" s="225"/>
      <c r="AA831" s="225"/>
      <c r="AB831" s="225"/>
      <c r="AC831" s="225"/>
      <c r="AD831" s="225"/>
      <c r="AE831" s="225"/>
      <c r="AF831" s="225"/>
      <c r="AG831" s="220"/>
      <c r="AH831" s="220"/>
      <c r="AI831" s="220"/>
      <c r="AJ831" s="220"/>
      <c r="AK831" s="220"/>
      <c r="AL831" s="220"/>
      <c r="AM831" s="220"/>
      <c r="AN831" s="220"/>
      <c r="AO831" s="220"/>
      <c r="AP831" s="220"/>
      <c r="AQ831" s="224"/>
      <c r="AR831" s="224"/>
      <c r="AS831" s="224"/>
      <c r="AT831" s="224"/>
      <c r="AU831" s="224"/>
      <c r="AV831" s="224"/>
      <c r="AW831" s="224"/>
      <c r="AX831" s="224"/>
      <c r="AY831" s="224"/>
      <c r="AZ831" s="284"/>
      <c r="BA831" s="284"/>
      <c r="BB831" s="284"/>
      <c r="BC831" s="284"/>
      <c r="BD831" s="284"/>
      <c r="BE831" s="284"/>
      <c r="BF831" s="284"/>
      <c r="BG831" s="284"/>
      <c r="BH831" s="284"/>
      <c r="BI831" s="284"/>
      <c r="BJ831" s="284"/>
      <c r="BK831" s="284"/>
    </row>
    <row r="832" ht="14.25" customHeight="1">
      <c r="A832" s="219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5"/>
      <c r="X832" s="225"/>
      <c r="Y832" s="225"/>
      <c r="Z832" s="225"/>
      <c r="AA832" s="225"/>
      <c r="AB832" s="225"/>
      <c r="AC832" s="225"/>
      <c r="AD832" s="225"/>
      <c r="AE832" s="225"/>
      <c r="AF832" s="225"/>
      <c r="AG832" s="220"/>
      <c r="AH832" s="220"/>
      <c r="AI832" s="220"/>
      <c r="AJ832" s="220"/>
      <c r="AK832" s="220"/>
      <c r="AL832" s="220"/>
      <c r="AM832" s="220"/>
      <c r="AN832" s="220"/>
      <c r="AO832" s="220"/>
      <c r="AP832" s="220"/>
      <c r="AQ832" s="224"/>
      <c r="AR832" s="224"/>
      <c r="AS832" s="224"/>
      <c r="AT832" s="224"/>
      <c r="AU832" s="224"/>
      <c r="AV832" s="224"/>
      <c r="AW832" s="224"/>
      <c r="AX832" s="224"/>
      <c r="AY832" s="224"/>
      <c r="AZ832" s="284"/>
      <c r="BA832" s="284"/>
      <c r="BB832" s="284"/>
      <c r="BC832" s="284"/>
      <c r="BD832" s="284"/>
      <c r="BE832" s="284"/>
      <c r="BF832" s="284"/>
      <c r="BG832" s="284"/>
      <c r="BH832" s="284"/>
      <c r="BI832" s="284"/>
      <c r="BJ832" s="284"/>
      <c r="BK832" s="284"/>
    </row>
    <row r="833" ht="14.25" customHeight="1">
      <c r="A833" s="219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5"/>
      <c r="X833" s="225"/>
      <c r="Y833" s="225"/>
      <c r="Z833" s="225"/>
      <c r="AA833" s="225"/>
      <c r="AB833" s="225"/>
      <c r="AC833" s="225"/>
      <c r="AD833" s="225"/>
      <c r="AE833" s="225"/>
      <c r="AF833" s="225"/>
      <c r="AG833" s="220"/>
      <c r="AH833" s="220"/>
      <c r="AI833" s="220"/>
      <c r="AJ833" s="220"/>
      <c r="AK833" s="220"/>
      <c r="AL833" s="220"/>
      <c r="AM833" s="220"/>
      <c r="AN833" s="220"/>
      <c r="AO833" s="220"/>
      <c r="AP833" s="220"/>
      <c r="AQ833" s="224"/>
      <c r="AR833" s="224"/>
      <c r="AS833" s="224"/>
      <c r="AT833" s="224"/>
      <c r="AU833" s="224"/>
      <c r="AV833" s="224"/>
      <c r="AW833" s="224"/>
      <c r="AX833" s="224"/>
      <c r="AY833" s="224"/>
      <c r="AZ833" s="284"/>
      <c r="BA833" s="284"/>
      <c r="BB833" s="284"/>
      <c r="BC833" s="284"/>
      <c r="BD833" s="284"/>
      <c r="BE833" s="284"/>
      <c r="BF833" s="284"/>
      <c r="BG833" s="284"/>
      <c r="BH833" s="284"/>
      <c r="BI833" s="284"/>
      <c r="BJ833" s="284"/>
      <c r="BK833" s="284"/>
    </row>
    <row r="834" ht="14.25" customHeight="1">
      <c r="A834" s="219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5"/>
      <c r="X834" s="225"/>
      <c r="Y834" s="225"/>
      <c r="Z834" s="225"/>
      <c r="AA834" s="225"/>
      <c r="AB834" s="225"/>
      <c r="AC834" s="225"/>
      <c r="AD834" s="225"/>
      <c r="AE834" s="225"/>
      <c r="AF834" s="225"/>
      <c r="AG834" s="220"/>
      <c r="AH834" s="220"/>
      <c r="AI834" s="220"/>
      <c r="AJ834" s="220"/>
      <c r="AK834" s="220"/>
      <c r="AL834" s="220"/>
      <c r="AM834" s="220"/>
      <c r="AN834" s="220"/>
      <c r="AO834" s="220"/>
      <c r="AP834" s="220"/>
      <c r="AQ834" s="224"/>
      <c r="AR834" s="224"/>
      <c r="AS834" s="224"/>
      <c r="AT834" s="224"/>
      <c r="AU834" s="224"/>
      <c r="AV834" s="224"/>
      <c r="AW834" s="224"/>
      <c r="AX834" s="224"/>
      <c r="AY834" s="224"/>
      <c r="AZ834" s="284"/>
      <c r="BA834" s="284"/>
      <c r="BB834" s="284"/>
      <c r="BC834" s="284"/>
      <c r="BD834" s="284"/>
      <c r="BE834" s="284"/>
      <c r="BF834" s="284"/>
      <c r="BG834" s="284"/>
      <c r="BH834" s="284"/>
      <c r="BI834" s="284"/>
      <c r="BJ834" s="284"/>
      <c r="BK834" s="284"/>
    </row>
    <row r="835" ht="14.25" customHeight="1">
      <c r="A835" s="219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5"/>
      <c r="X835" s="225"/>
      <c r="Y835" s="225"/>
      <c r="Z835" s="225"/>
      <c r="AA835" s="225"/>
      <c r="AB835" s="225"/>
      <c r="AC835" s="225"/>
      <c r="AD835" s="225"/>
      <c r="AE835" s="225"/>
      <c r="AF835" s="225"/>
      <c r="AG835" s="220"/>
      <c r="AH835" s="220"/>
      <c r="AI835" s="220"/>
      <c r="AJ835" s="220"/>
      <c r="AK835" s="220"/>
      <c r="AL835" s="220"/>
      <c r="AM835" s="220"/>
      <c r="AN835" s="220"/>
      <c r="AO835" s="220"/>
      <c r="AP835" s="220"/>
      <c r="AQ835" s="224"/>
      <c r="AR835" s="224"/>
      <c r="AS835" s="224"/>
      <c r="AT835" s="224"/>
      <c r="AU835" s="224"/>
      <c r="AV835" s="224"/>
      <c r="AW835" s="224"/>
      <c r="AX835" s="224"/>
      <c r="AY835" s="224"/>
      <c r="AZ835" s="284"/>
      <c r="BA835" s="284"/>
      <c r="BB835" s="284"/>
      <c r="BC835" s="284"/>
      <c r="BD835" s="284"/>
      <c r="BE835" s="284"/>
      <c r="BF835" s="284"/>
      <c r="BG835" s="284"/>
      <c r="BH835" s="284"/>
      <c r="BI835" s="284"/>
      <c r="BJ835" s="284"/>
      <c r="BK835" s="284"/>
    </row>
    <row r="836" ht="14.25" customHeight="1">
      <c r="A836" s="219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5"/>
      <c r="X836" s="225"/>
      <c r="Y836" s="225"/>
      <c r="Z836" s="225"/>
      <c r="AA836" s="225"/>
      <c r="AB836" s="225"/>
      <c r="AC836" s="225"/>
      <c r="AD836" s="225"/>
      <c r="AE836" s="225"/>
      <c r="AF836" s="225"/>
      <c r="AG836" s="220"/>
      <c r="AH836" s="220"/>
      <c r="AI836" s="220"/>
      <c r="AJ836" s="220"/>
      <c r="AK836" s="220"/>
      <c r="AL836" s="220"/>
      <c r="AM836" s="220"/>
      <c r="AN836" s="220"/>
      <c r="AO836" s="220"/>
      <c r="AP836" s="220"/>
      <c r="AQ836" s="224"/>
      <c r="AR836" s="224"/>
      <c r="AS836" s="224"/>
      <c r="AT836" s="224"/>
      <c r="AU836" s="224"/>
      <c r="AV836" s="224"/>
      <c r="AW836" s="224"/>
      <c r="AX836" s="224"/>
      <c r="AY836" s="224"/>
      <c r="AZ836" s="284"/>
      <c r="BA836" s="284"/>
      <c r="BB836" s="284"/>
      <c r="BC836" s="284"/>
      <c r="BD836" s="284"/>
      <c r="BE836" s="284"/>
      <c r="BF836" s="284"/>
      <c r="BG836" s="284"/>
      <c r="BH836" s="284"/>
      <c r="BI836" s="284"/>
      <c r="BJ836" s="284"/>
      <c r="BK836" s="284"/>
    </row>
    <row r="837" ht="14.25" customHeight="1">
      <c r="A837" s="219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5"/>
      <c r="X837" s="225"/>
      <c r="Y837" s="225"/>
      <c r="Z837" s="225"/>
      <c r="AA837" s="225"/>
      <c r="AB837" s="225"/>
      <c r="AC837" s="225"/>
      <c r="AD837" s="225"/>
      <c r="AE837" s="225"/>
      <c r="AF837" s="225"/>
      <c r="AG837" s="220"/>
      <c r="AH837" s="220"/>
      <c r="AI837" s="220"/>
      <c r="AJ837" s="220"/>
      <c r="AK837" s="220"/>
      <c r="AL837" s="220"/>
      <c r="AM837" s="220"/>
      <c r="AN837" s="220"/>
      <c r="AO837" s="220"/>
      <c r="AP837" s="220"/>
      <c r="AQ837" s="224"/>
      <c r="AR837" s="224"/>
      <c r="AS837" s="224"/>
      <c r="AT837" s="224"/>
      <c r="AU837" s="224"/>
      <c r="AV837" s="224"/>
      <c r="AW837" s="224"/>
      <c r="AX837" s="224"/>
      <c r="AY837" s="224"/>
      <c r="AZ837" s="284"/>
      <c r="BA837" s="284"/>
      <c r="BB837" s="284"/>
      <c r="BC837" s="284"/>
      <c r="BD837" s="284"/>
      <c r="BE837" s="284"/>
      <c r="BF837" s="284"/>
      <c r="BG837" s="284"/>
      <c r="BH837" s="284"/>
      <c r="BI837" s="284"/>
      <c r="BJ837" s="284"/>
      <c r="BK837" s="284"/>
    </row>
    <row r="838" ht="14.25" customHeight="1">
      <c r="A838" s="219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5"/>
      <c r="X838" s="225"/>
      <c r="Y838" s="225"/>
      <c r="Z838" s="225"/>
      <c r="AA838" s="225"/>
      <c r="AB838" s="225"/>
      <c r="AC838" s="225"/>
      <c r="AD838" s="225"/>
      <c r="AE838" s="225"/>
      <c r="AF838" s="225"/>
      <c r="AG838" s="220"/>
      <c r="AH838" s="220"/>
      <c r="AI838" s="220"/>
      <c r="AJ838" s="220"/>
      <c r="AK838" s="220"/>
      <c r="AL838" s="220"/>
      <c r="AM838" s="220"/>
      <c r="AN838" s="220"/>
      <c r="AO838" s="220"/>
      <c r="AP838" s="220"/>
      <c r="AQ838" s="224"/>
      <c r="AR838" s="224"/>
      <c r="AS838" s="224"/>
      <c r="AT838" s="224"/>
      <c r="AU838" s="224"/>
      <c r="AV838" s="224"/>
      <c r="AW838" s="224"/>
      <c r="AX838" s="224"/>
      <c r="AY838" s="224"/>
      <c r="AZ838" s="284"/>
      <c r="BA838" s="284"/>
      <c r="BB838" s="284"/>
      <c r="BC838" s="284"/>
      <c r="BD838" s="284"/>
      <c r="BE838" s="284"/>
      <c r="BF838" s="284"/>
      <c r="BG838" s="284"/>
      <c r="BH838" s="284"/>
      <c r="BI838" s="284"/>
      <c r="BJ838" s="284"/>
      <c r="BK838" s="284"/>
    </row>
    <row r="839" ht="14.25" customHeight="1">
      <c r="A839" s="219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5"/>
      <c r="X839" s="225"/>
      <c r="Y839" s="225"/>
      <c r="Z839" s="225"/>
      <c r="AA839" s="225"/>
      <c r="AB839" s="225"/>
      <c r="AC839" s="225"/>
      <c r="AD839" s="225"/>
      <c r="AE839" s="225"/>
      <c r="AF839" s="225"/>
      <c r="AG839" s="220"/>
      <c r="AH839" s="220"/>
      <c r="AI839" s="220"/>
      <c r="AJ839" s="220"/>
      <c r="AK839" s="220"/>
      <c r="AL839" s="220"/>
      <c r="AM839" s="220"/>
      <c r="AN839" s="220"/>
      <c r="AO839" s="220"/>
      <c r="AP839" s="220"/>
      <c r="AQ839" s="224"/>
      <c r="AR839" s="224"/>
      <c r="AS839" s="224"/>
      <c r="AT839" s="224"/>
      <c r="AU839" s="224"/>
      <c r="AV839" s="224"/>
      <c r="AW839" s="224"/>
      <c r="AX839" s="224"/>
      <c r="AY839" s="224"/>
      <c r="AZ839" s="284"/>
      <c r="BA839" s="284"/>
      <c r="BB839" s="284"/>
      <c r="BC839" s="284"/>
      <c r="BD839" s="284"/>
      <c r="BE839" s="284"/>
      <c r="BF839" s="284"/>
      <c r="BG839" s="284"/>
      <c r="BH839" s="284"/>
      <c r="BI839" s="284"/>
      <c r="BJ839" s="284"/>
      <c r="BK839" s="284"/>
    </row>
    <row r="840" ht="14.25" customHeight="1">
      <c r="A840" s="219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5"/>
      <c r="X840" s="225"/>
      <c r="Y840" s="225"/>
      <c r="Z840" s="225"/>
      <c r="AA840" s="225"/>
      <c r="AB840" s="225"/>
      <c r="AC840" s="225"/>
      <c r="AD840" s="225"/>
      <c r="AE840" s="225"/>
      <c r="AF840" s="225"/>
      <c r="AG840" s="220"/>
      <c r="AH840" s="220"/>
      <c r="AI840" s="220"/>
      <c r="AJ840" s="220"/>
      <c r="AK840" s="220"/>
      <c r="AL840" s="220"/>
      <c r="AM840" s="220"/>
      <c r="AN840" s="220"/>
      <c r="AO840" s="220"/>
      <c r="AP840" s="220"/>
      <c r="AQ840" s="224"/>
      <c r="AR840" s="224"/>
      <c r="AS840" s="224"/>
      <c r="AT840" s="224"/>
      <c r="AU840" s="224"/>
      <c r="AV840" s="224"/>
      <c r="AW840" s="224"/>
      <c r="AX840" s="224"/>
      <c r="AY840" s="224"/>
      <c r="AZ840" s="284"/>
      <c r="BA840" s="284"/>
      <c r="BB840" s="284"/>
      <c r="BC840" s="284"/>
      <c r="BD840" s="284"/>
      <c r="BE840" s="284"/>
      <c r="BF840" s="284"/>
      <c r="BG840" s="284"/>
      <c r="BH840" s="284"/>
      <c r="BI840" s="284"/>
      <c r="BJ840" s="284"/>
      <c r="BK840" s="284"/>
    </row>
    <row r="841" ht="14.25" customHeight="1">
      <c r="A841" s="219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5"/>
      <c r="X841" s="225"/>
      <c r="Y841" s="225"/>
      <c r="Z841" s="225"/>
      <c r="AA841" s="225"/>
      <c r="AB841" s="225"/>
      <c r="AC841" s="225"/>
      <c r="AD841" s="225"/>
      <c r="AE841" s="225"/>
      <c r="AF841" s="225"/>
      <c r="AG841" s="220"/>
      <c r="AH841" s="220"/>
      <c r="AI841" s="220"/>
      <c r="AJ841" s="220"/>
      <c r="AK841" s="220"/>
      <c r="AL841" s="220"/>
      <c r="AM841" s="220"/>
      <c r="AN841" s="220"/>
      <c r="AO841" s="220"/>
      <c r="AP841" s="220"/>
      <c r="AQ841" s="224"/>
      <c r="AR841" s="224"/>
      <c r="AS841" s="224"/>
      <c r="AT841" s="224"/>
      <c r="AU841" s="224"/>
      <c r="AV841" s="224"/>
      <c r="AW841" s="224"/>
      <c r="AX841" s="224"/>
      <c r="AY841" s="224"/>
      <c r="AZ841" s="284"/>
      <c r="BA841" s="284"/>
      <c r="BB841" s="284"/>
      <c r="BC841" s="284"/>
      <c r="BD841" s="284"/>
      <c r="BE841" s="284"/>
      <c r="BF841" s="284"/>
      <c r="BG841" s="284"/>
      <c r="BH841" s="284"/>
      <c r="BI841" s="284"/>
      <c r="BJ841" s="284"/>
      <c r="BK841" s="284"/>
    </row>
    <row r="842" ht="14.25" customHeight="1">
      <c r="A842" s="219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5"/>
      <c r="X842" s="225"/>
      <c r="Y842" s="225"/>
      <c r="Z842" s="225"/>
      <c r="AA842" s="225"/>
      <c r="AB842" s="225"/>
      <c r="AC842" s="225"/>
      <c r="AD842" s="225"/>
      <c r="AE842" s="225"/>
      <c r="AF842" s="225"/>
      <c r="AG842" s="220"/>
      <c r="AH842" s="220"/>
      <c r="AI842" s="220"/>
      <c r="AJ842" s="220"/>
      <c r="AK842" s="220"/>
      <c r="AL842" s="220"/>
      <c r="AM842" s="220"/>
      <c r="AN842" s="220"/>
      <c r="AO842" s="220"/>
      <c r="AP842" s="220"/>
      <c r="AQ842" s="224"/>
      <c r="AR842" s="224"/>
      <c r="AS842" s="224"/>
      <c r="AT842" s="224"/>
      <c r="AU842" s="224"/>
      <c r="AV842" s="224"/>
      <c r="AW842" s="224"/>
      <c r="AX842" s="224"/>
      <c r="AY842" s="224"/>
      <c r="AZ842" s="284"/>
      <c r="BA842" s="284"/>
      <c r="BB842" s="284"/>
      <c r="BC842" s="284"/>
      <c r="BD842" s="284"/>
      <c r="BE842" s="284"/>
      <c r="BF842" s="284"/>
      <c r="BG842" s="284"/>
      <c r="BH842" s="284"/>
      <c r="BI842" s="284"/>
      <c r="BJ842" s="284"/>
      <c r="BK842" s="284"/>
    </row>
    <row r="843" ht="14.25" customHeight="1">
      <c r="A843" s="219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5"/>
      <c r="X843" s="225"/>
      <c r="Y843" s="225"/>
      <c r="Z843" s="225"/>
      <c r="AA843" s="225"/>
      <c r="AB843" s="225"/>
      <c r="AC843" s="225"/>
      <c r="AD843" s="225"/>
      <c r="AE843" s="225"/>
      <c r="AF843" s="225"/>
      <c r="AG843" s="220"/>
      <c r="AH843" s="220"/>
      <c r="AI843" s="220"/>
      <c r="AJ843" s="220"/>
      <c r="AK843" s="220"/>
      <c r="AL843" s="220"/>
      <c r="AM843" s="220"/>
      <c r="AN843" s="220"/>
      <c r="AO843" s="220"/>
      <c r="AP843" s="220"/>
      <c r="AQ843" s="224"/>
      <c r="AR843" s="224"/>
      <c r="AS843" s="224"/>
      <c r="AT843" s="224"/>
      <c r="AU843" s="224"/>
      <c r="AV843" s="224"/>
      <c r="AW843" s="224"/>
      <c r="AX843" s="224"/>
      <c r="AY843" s="224"/>
      <c r="AZ843" s="284"/>
      <c r="BA843" s="284"/>
      <c r="BB843" s="284"/>
      <c r="BC843" s="284"/>
      <c r="BD843" s="284"/>
      <c r="BE843" s="284"/>
      <c r="BF843" s="284"/>
      <c r="BG843" s="284"/>
      <c r="BH843" s="284"/>
      <c r="BI843" s="284"/>
      <c r="BJ843" s="284"/>
      <c r="BK843" s="284"/>
    </row>
    <row r="844" ht="14.25" customHeight="1">
      <c r="A844" s="219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5"/>
      <c r="X844" s="225"/>
      <c r="Y844" s="225"/>
      <c r="Z844" s="225"/>
      <c r="AA844" s="225"/>
      <c r="AB844" s="225"/>
      <c r="AC844" s="225"/>
      <c r="AD844" s="225"/>
      <c r="AE844" s="225"/>
      <c r="AF844" s="225"/>
      <c r="AG844" s="220"/>
      <c r="AH844" s="220"/>
      <c r="AI844" s="220"/>
      <c r="AJ844" s="220"/>
      <c r="AK844" s="220"/>
      <c r="AL844" s="220"/>
      <c r="AM844" s="220"/>
      <c r="AN844" s="220"/>
      <c r="AO844" s="220"/>
      <c r="AP844" s="220"/>
      <c r="AQ844" s="224"/>
      <c r="AR844" s="224"/>
      <c r="AS844" s="224"/>
      <c r="AT844" s="224"/>
      <c r="AU844" s="224"/>
      <c r="AV844" s="224"/>
      <c r="AW844" s="224"/>
      <c r="AX844" s="224"/>
      <c r="AY844" s="224"/>
      <c r="AZ844" s="284"/>
      <c r="BA844" s="284"/>
      <c r="BB844" s="284"/>
      <c r="BC844" s="284"/>
      <c r="BD844" s="284"/>
      <c r="BE844" s="284"/>
      <c r="BF844" s="284"/>
      <c r="BG844" s="284"/>
      <c r="BH844" s="284"/>
      <c r="BI844" s="284"/>
      <c r="BJ844" s="284"/>
      <c r="BK844" s="284"/>
    </row>
    <row r="845" ht="14.25" customHeight="1">
      <c r="A845" s="219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5"/>
      <c r="X845" s="225"/>
      <c r="Y845" s="225"/>
      <c r="Z845" s="225"/>
      <c r="AA845" s="225"/>
      <c r="AB845" s="225"/>
      <c r="AC845" s="225"/>
      <c r="AD845" s="225"/>
      <c r="AE845" s="225"/>
      <c r="AF845" s="225"/>
      <c r="AG845" s="220"/>
      <c r="AH845" s="220"/>
      <c r="AI845" s="220"/>
      <c r="AJ845" s="220"/>
      <c r="AK845" s="220"/>
      <c r="AL845" s="220"/>
      <c r="AM845" s="220"/>
      <c r="AN845" s="220"/>
      <c r="AO845" s="220"/>
      <c r="AP845" s="220"/>
      <c r="AQ845" s="224"/>
      <c r="AR845" s="224"/>
      <c r="AS845" s="224"/>
      <c r="AT845" s="224"/>
      <c r="AU845" s="224"/>
      <c r="AV845" s="224"/>
      <c r="AW845" s="224"/>
      <c r="AX845" s="224"/>
      <c r="AY845" s="224"/>
      <c r="AZ845" s="284"/>
      <c r="BA845" s="284"/>
      <c r="BB845" s="284"/>
      <c r="BC845" s="284"/>
      <c r="BD845" s="284"/>
      <c r="BE845" s="284"/>
      <c r="BF845" s="284"/>
      <c r="BG845" s="284"/>
      <c r="BH845" s="284"/>
      <c r="BI845" s="284"/>
      <c r="BJ845" s="284"/>
      <c r="BK845" s="284"/>
    </row>
    <row r="846" ht="14.25" customHeight="1">
      <c r="A846" s="219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5"/>
      <c r="X846" s="225"/>
      <c r="Y846" s="225"/>
      <c r="Z846" s="225"/>
      <c r="AA846" s="225"/>
      <c r="AB846" s="225"/>
      <c r="AC846" s="225"/>
      <c r="AD846" s="225"/>
      <c r="AE846" s="225"/>
      <c r="AF846" s="225"/>
      <c r="AG846" s="220"/>
      <c r="AH846" s="220"/>
      <c r="AI846" s="220"/>
      <c r="AJ846" s="220"/>
      <c r="AK846" s="220"/>
      <c r="AL846" s="220"/>
      <c r="AM846" s="220"/>
      <c r="AN846" s="220"/>
      <c r="AO846" s="220"/>
      <c r="AP846" s="220"/>
      <c r="AQ846" s="224"/>
      <c r="AR846" s="224"/>
      <c r="AS846" s="224"/>
      <c r="AT846" s="224"/>
      <c r="AU846" s="224"/>
      <c r="AV846" s="224"/>
      <c r="AW846" s="224"/>
      <c r="AX846" s="224"/>
      <c r="AY846" s="224"/>
      <c r="AZ846" s="284"/>
      <c r="BA846" s="284"/>
      <c r="BB846" s="284"/>
      <c r="BC846" s="284"/>
      <c r="BD846" s="284"/>
      <c r="BE846" s="284"/>
      <c r="BF846" s="284"/>
      <c r="BG846" s="284"/>
      <c r="BH846" s="284"/>
      <c r="BI846" s="284"/>
      <c r="BJ846" s="284"/>
      <c r="BK846" s="284"/>
    </row>
    <row r="847" ht="14.25" customHeight="1">
      <c r="A847" s="219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5"/>
      <c r="X847" s="225"/>
      <c r="Y847" s="225"/>
      <c r="Z847" s="225"/>
      <c r="AA847" s="225"/>
      <c r="AB847" s="225"/>
      <c r="AC847" s="225"/>
      <c r="AD847" s="225"/>
      <c r="AE847" s="225"/>
      <c r="AF847" s="225"/>
      <c r="AG847" s="220"/>
      <c r="AH847" s="220"/>
      <c r="AI847" s="220"/>
      <c r="AJ847" s="220"/>
      <c r="AK847" s="220"/>
      <c r="AL847" s="220"/>
      <c r="AM847" s="220"/>
      <c r="AN847" s="220"/>
      <c r="AO847" s="220"/>
      <c r="AP847" s="220"/>
      <c r="AQ847" s="224"/>
      <c r="AR847" s="224"/>
      <c r="AS847" s="224"/>
      <c r="AT847" s="224"/>
      <c r="AU847" s="224"/>
      <c r="AV847" s="224"/>
      <c r="AW847" s="224"/>
      <c r="AX847" s="224"/>
      <c r="AY847" s="224"/>
      <c r="AZ847" s="284"/>
      <c r="BA847" s="284"/>
      <c r="BB847" s="284"/>
      <c r="BC847" s="284"/>
      <c r="BD847" s="284"/>
      <c r="BE847" s="284"/>
      <c r="BF847" s="284"/>
      <c r="BG847" s="284"/>
      <c r="BH847" s="284"/>
      <c r="BI847" s="284"/>
      <c r="BJ847" s="284"/>
      <c r="BK847" s="284"/>
    </row>
    <row r="848" ht="14.25" customHeight="1">
      <c r="A848" s="219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5"/>
      <c r="X848" s="225"/>
      <c r="Y848" s="225"/>
      <c r="Z848" s="225"/>
      <c r="AA848" s="225"/>
      <c r="AB848" s="225"/>
      <c r="AC848" s="225"/>
      <c r="AD848" s="225"/>
      <c r="AE848" s="225"/>
      <c r="AF848" s="225"/>
      <c r="AG848" s="220"/>
      <c r="AH848" s="220"/>
      <c r="AI848" s="220"/>
      <c r="AJ848" s="220"/>
      <c r="AK848" s="220"/>
      <c r="AL848" s="220"/>
      <c r="AM848" s="220"/>
      <c r="AN848" s="220"/>
      <c r="AO848" s="220"/>
      <c r="AP848" s="220"/>
      <c r="AQ848" s="224"/>
      <c r="AR848" s="224"/>
      <c r="AS848" s="224"/>
      <c r="AT848" s="224"/>
      <c r="AU848" s="224"/>
      <c r="AV848" s="224"/>
      <c r="AW848" s="224"/>
      <c r="AX848" s="224"/>
      <c r="AY848" s="224"/>
      <c r="AZ848" s="284"/>
      <c r="BA848" s="284"/>
      <c r="BB848" s="284"/>
      <c r="BC848" s="284"/>
      <c r="BD848" s="284"/>
      <c r="BE848" s="284"/>
      <c r="BF848" s="284"/>
      <c r="BG848" s="284"/>
      <c r="BH848" s="284"/>
      <c r="BI848" s="284"/>
      <c r="BJ848" s="284"/>
      <c r="BK848" s="284"/>
    </row>
    <row r="849" ht="14.25" customHeight="1">
      <c r="A849" s="219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5"/>
      <c r="X849" s="225"/>
      <c r="Y849" s="225"/>
      <c r="Z849" s="225"/>
      <c r="AA849" s="225"/>
      <c r="AB849" s="225"/>
      <c r="AC849" s="225"/>
      <c r="AD849" s="225"/>
      <c r="AE849" s="225"/>
      <c r="AF849" s="225"/>
      <c r="AG849" s="220"/>
      <c r="AH849" s="220"/>
      <c r="AI849" s="220"/>
      <c r="AJ849" s="220"/>
      <c r="AK849" s="220"/>
      <c r="AL849" s="220"/>
      <c r="AM849" s="220"/>
      <c r="AN849" s="220"/>
      <c r="AO849" s="220"/>
      <c r="AP849" s="220"/>
      <c r="AQ849" s="224"/>
      <c r="AR849" s="224"/>
      <c r="AS849" s="224"/>
      <c r="AT849" s="224"/>
      <c r="AU849" s="224"/>
      <c r="AV849" s="224"/>
      <c r="AW849" s="224"/>
      <c r="AX849" s="224"/>
      <c r="AY849" s="224"/>
      <c r="AZ849" s="284"/>
      <c r="BA849" s="284"/>
      <c r="BB849" s="284"/>
      <c r="BC849" s="284"/>
      <c r="BD849" s="284"/>
      <c r="BE849" s="284"/>
      <c r="BF849" s="284"/>
      <c r="BG849" s="284"/>
      <c r="BH849" s="284"/>
      <c r="BI849" s="284"/>
      <c r="BJ849" s="284"/>
      <c r="BK849" s="284"/>
    </row>
    <row r="850" ht="14.25" customHeight="1">
      <c r="A850" s="219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5"/>
      <c r="X850" s="225"/>
      <c r="Y850" s="225"/>
      <c r="Z850" s="225"/>
      <c r="AA850" s="225"/>
      <c r="AB850" s="225"/>
      <c r="AC850" s="225"/>
      <c r="AD850" s="225"/>
      <c r="AE850" s="225"/>
      <c r="AF850" s="225"/>
      <c r="AG850" s="220"/>
      <c r="AH850" s="220"/>
      <c r="AI850" s="220"/>
      <c r="AJ850" s="220"/>
      <c r="AK850" s="220"/>
      <c r="AL850" s="220"/>
      <c r="AM850" s="220"/>
      <c r="AN850" s="220"/>
      <c r="AO850" s="220"/>
      <c r="AP850" s="220"/>
      <c r="AQ850" s="224"/>
      <c r="AR850" s="224"/>
      <c r="AS850" s="224"/>
      <c r="AT850" s="224"/>
      <c r="AU850" s="224"/>
      <c r="AV850" s="224"/>
      <c r="AW850" s="224"/>
      <c r="AX850" s="224"/>
      <c r="AY850" s="224"/>
      <c r="AZ850" s="284"/>
      <c r="BA850" s="284"/>
      <c r="BB850" s="284"/>
      <c r="BC850" s="284"/>
      <c r="BD850" s="284"/>
      <c r="BE850" s="284"/>
      <c r="BF850" s="284"/>
      <c r="BG850" s="284"/>
      <c r="BH850" s="284"/>
      <c r="BI850" s="284"/>
      <c r="BJ850" s="284"/>
      <c r="BK850" s="284"/>
    </row>
    <row r="851" ht="14.25" customHeight="1">
      <c r="A851" s="219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5"/>
      <c r="X851" s="225"/>
      <c r="Y851" s="225"/>
      <c r="Z851" s="225"/>
      <c r="AA851" s="225"/>
      <c r="AB851" s="225"/>
      <c r="AC851" s="225"/>
      <c r="AD851" s="225"/>
      <c r="AE851" s="225"/>
      <c r="AF851" s="225"/>
      <c r="AG851" s="220"/>
      <c r="AH851" s="220"/>
      <c r="AI851" s="220"/>
      <c r="AJ851" s="220"/>
      <c r="AK851" s="220"/>
      <c r="AL851" s="220"/>
      <c r="AM851" s="220"/>
      <c r="AN851" s="220"/>
      <c r="AO851" s="220"/>
      <c r="AP851" s="220"/>
      <c r="AQ851" s="224"/>
      <c r="AR851" s="224"/>
      <c r="AS851" s="224"/>
      <c r="AT851" s="224"/>
      <c r="AU851" s="224"/>
      <c r="AV851" s="224"/>
      <c r="AW851" s="224"/>
      <c r="AX851" s="224"/>
      <c r="AY851" s="224"/>
      <c r="AZ851" s="284"/>
      <c r="BA851" s="284"/>
      <c r="BB851" s="284"/>
      <c r="BC851" s="284"/>
      <c r="BD851" s="284"/>
      <c r="BE851" s="284"/>
      <c r="BF851" s="284"/>
      <c r="BG851" s="284"/>
      <c r="BH851" s="284"/>
      <c r="BI851" s="284"/>
      <c r="BJ851" s="284"/>
      <c r="BK851" s="284"/>
    </row>
    <row r="852" ht="14.25" customHeight="1">
      <c r="A852" s="219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5"/>
      <c r="X852" s="225"/>
      <c r="Y852" s="225"/>
      <c r="Z852" s="225"/>
      <c r="AA852" s="225"/>
      <c r="AB852" s="225"/>
      <c r="AC852" s="225"/>
      <c r="AD852" s="225"/>
      <c r="AE852" s="225"/>
      <c r="AF852" s="225"/>
      <c r="AG852" s="220"/>
      <c r="AH852" s="220"/>
      <c r="AI852" s="220"/>
      <c r="AJ852" s="220"/>
      <c r="AK852" s="220"/>
      <c r="AL852" s="220"/>
      <c r="AM852" s="220"/>
      <c r="AN852" s="220"/>
      <c r="AO852" s="220"/>
      <c r="AP852" s="220"/>
      <c r="AQ852" s="224"/>
      <c r="AR852" s="224"/>
      <c r="AS852" s="224"/>
      <c r="AT852" s="224"/>
      <c r="AU852" s="224"/>
      <c r="AV852" s="224"/>
      <c r="AW852" s="224"/>
      <c r="AX852" s="224"/>
      <c r="AY852" s="224"/>
      <c r="AZ852" s="284"/>
      <c r="BA852" s="284"/>
      <c r="BB852" s="284"/>
      <c r="BC852" s="284"/>
      <c r="BD852" s="284"/>
      <c r="BE852" s="284"/>
      <c r="BF852" s="284"/>
      <c r="BG852" s="284"/>
      <c r="BH852" s="284"/>
      <c r="BI852" s="284"/>
      <c r="BJ852" s="284"/>
      <c r="BK852" s="284"/>
    </row>
    <row r="853" ht="14.25" customHeight="1">
      <c r="A853" s="219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5"/>
      <c r="X853" s="225"/>
      <c r="Y853" s="225"/>
      <c r="Z853" s="225"/>
      <c r="AA853" s="225"/>
      <c r="AB853" s="225"/>
      <c r="AC853" s="225"/>
      <c r="AD853" s="225"/>
      <c r="AE853" s="225"/>
      <c r="AF853" s="225"/>
      <c r="AG853" s="220"/>
      <c r="AH853" s="220"/>
      <c r="AI853" s="220"/>
      <c r="AJ853" s="220"/>
      <c r="AK853" s="220"/>
      <c r="AL853" s="220"/>
      <c r="AM853" s="220"/>
      <c r="AN853" s="220"/>
      <c r="AO853" s="220"/>
      <c r="AP853" s="220"/>
      <c r="AQ853" s="224"/>
      <c r="AR853" s="224"/>
      <c r="AS853" s="224"/>
      <c r="AT853" s="224"/>
      <c r="AU853" s="224"/>
      <c r="AV853" s="224"/>
      <c r="AW853" s="224"/>
      <c r="AX853" s="224"/>
      <c r="AY853" s="224"/>
      <c r="AZ853" s="284"/>
      <c r="BA853" s="284"/>
      <c r="BB853" s="284"/>
      <c r="BC853" s="284"/>
      <c r="BD853" s="284"/>
      <c r="BE853" s="284"/>
      <c r="BF853" s="284"/>
      <c r="BG853" s="284"/>
      <c r="BH853" s="284"/>
      <c r="BI853" s="284"/>
      <c r="BJ853" s="284"/>
      <c r="BK853" s="284"/>
    </row>
    <row r="854" ht="14.25" customHeight="1">
      <c r="A854" s="219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5"/>
      <c r="X854" s="225"/>
      <c r="Y854" s="225"/>
      <c r="Z854" s="225"/>
      <c r="AA854" s="225"/>
      <c r="AB854" s="225"/>
      <c r="AC854" s="225"/>
      <c r="AD854" s="225"/>
      <c r="AE854" s="225"/>
      <c r="AF854" s="225"/>
      <c r="AG854" s="220"/>
      <c r="AH854" s="220"/>
      <c r="AI854" s="220"/>
      <c r="AJ854" s="220"/>
      <c r="AK854" s="220"/>
      <c r="AL854" s="220"/>
      <c r="AM854" s="220"/>
      <c r="AN854" s="220"/>
      <c r="AO854" s="220"/>
      <c r="AP854" s="220"/>
      <c r="AQ854" s="224"/>
      <c r="AR854" s="224"/>
      <c r="AS854" s="224"/>
      <c r="AT854" s="224"/>
      <c r="AU854" s="224"/>
      <c r="AV854" s="224"/>
      <c r="AW854" s="224"/>
      <c r="AX854" s="224"/>
      <c r="AY854" s="224"/>
      <c r="AZ854" s="284"/>
      <c r="BA854" s="284"/>
      <c r="BB854" s="284"/>
      <c r="BC854" s="284"/>
      <c r="BD854" s="284"/>
      <c r="BE854" s="284"/>
      <c r="BF854" s="284"/>
      <c r="BG854" s="284"/>
      <c r="BH854" s="284"/>
      <c r="BI854" s="284"/>
      <c r="BJ854" s="284"/>
      <c r="BK854" s="284"/>
    </row>
    <row r="855" ht="14.25" customHeight="1">
      <c r="A855" s="219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5"/>
      <c r="X855" s="225"/>
      <c r="Y855" s="225"/>
      <c r="Z855" s="225"/>
      <c r="AA855" s="225"/>
      <c r="AB855" s="225"/>
      <c r="AC855" s="225"/>
      <c r="AD855" s="225"/>
      <c r="AE855" s="225"/>
      <c r="AF855" s="225"/>
      <c r="AG855" s="220"/>
      <c r="AH855" s="220"/>
      <c r="AI855" s="220"/>
      <c r="AJ855" s="220"/>
      <c r="AK855" s="220"/>
      <c r="AL855" s="220"/>
      <c r="AM855" s="220"/>
      <c r="AN855" s="220"/>
      <c r="AO855" s="220"/>
      <c r="AP855" s="220"/>
      <c r="AQ855" s="224"/>
      <c r="AR855" s="224"/>
      <c r="AS855" s="224"/>
      <c r="AT855" s="224"/>
      <c r="AU855" s="224"/>
      <c r="AV855" s="224"/>
      <c r="AW855" s="224"/>
      <c r="AX855" s="224"/>
      <c r="AY855" s="224"/>
      <c r="AZ855" s="284"/>
      <c r="BA855" s="284"/>
      <c r="BB855" s="284"/>
      <c r="BC855" s="284"/>
      <c r="BD855" s="284"/>
      <c r="BE855" s="284"/>
      <c r="BF855" s="284"/>
      <c r="BG855" s="284"/>
      <c r="BH855" s="284"/>
      <c r="BI855" s="284"/>
      <c r="BJ855" s="284"/>
      <c r="BK855" s="284"/>
    </row>
    <row r="856" ht="14.25" customHeight="1">
      <c r="A856" s="219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5"/>
      <c r="X856" s="225"/>
      <c r="Y856" s="225"/>
      <c r="Z856" s="225"/>
      <c r="AA856" s="225"/>
      <c r="AB856" s="225"/>
      <c r="AC856" s="225"/>
      <c r="AD856" s="225"/>
      <c r="AE856" s="225"/>
      <c r="AF856" s="225"/>
      <c r="AG856" s="220"/>
      <c r="AH856" s="220"/>
      <c r="AI856" s="220"/>
      <c r="AJ856" s="220"/>
      <c r="AK856" s="220"/>
      <c r="AL856" s="220"/>
      <c r="AM856" s="220"/>
      <c r="AN856" s="220"/>
      <c r="AO856" s="220"/>
      <c r="AP856" s="220"/>
      <c r="AQ856" s="224"/>
      <c r="AR856" s="224"/>
      <c r="AS856" s="224"/>
      <c r="AT856" s="224"/>
      <c r="AU856" s="224"/>
      <c r="AV856" s="224"/>
      <c r="AW856" s="224"/>
      <c r="AX856" s="224"/>
      <c r="AY856" s="224"/>
      <c r="AZ856" s="284"/>
      <c r="BA856" s="284"/>
      <c r="BB856" s="284"/>
      <c r="BC856" s="284"/>
      <c r="BD856" s="284"/>
      <c r="BE856" s="284"/>
      <c r="BF856" s="284"/>
      <c r="BG856" s="284"/>
      <c r="BH856" s="284"/>
      <c r="BI856" s="284"/>
      <c r="BJ856" s="284"/>
      <c r="BK856" s="284"/>
    </row>
    <row r="857" ht="14.25" customHeight="1">
      <c r="A857" s="219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5"/>
      <c r="X857" s="225"/>
      <c r="Y857" s="225"/>
      <c r="Z857" s="225"/>
      <c r="AA857" s="225"/>
      <c r="AB857" s="225"/>
      <c r="AC857" s="225"/>
      <c r="AD857" s="225"/>
      <c r="AE857" s="225"/>
      <c r="AF857" s="225"/>
      <c r="AG857" s="220"/>
      <c r="AH857" s="220"/>
      <c r="AI857" s="220"/>
      <c r="AJ857" s="220"/>
      <c r="AK857" s="220"/>
      <c r="AL857" s="220"/>
      <c r="AM857" s="220"/>
      <c r="AN857" s="220"/>
      <c r="AO857" s="220"/>
      <c r="AP857" s="220"/>
      <c r="AQ857" s="224"/>
      <c r="AR857" s="224"/>
      <c r="AS857" s="224"/>
      <c r="AT857" s="224"/>
      <c r="AU857" s="224"/>
      <c r="AV857" s="224"/>
      <c r="AW857" s="224"/>
      <c r="AX857" s="224"/>
      <c r="AY857" s="224"/>
      <c r="AZ857" s="284"/>
      <c r="BA857" s="284"/>
      <c r="BB857" s="284"/>
      <c r="BC857" s="284"/>
      <c r="BD857" s="284"/>
      <c r="BE857" s="284"/>
      <c r="BF857" s="284"/>
      <c r="BG857" s="284"/>
      <c r="BH857" s="284"/>
      <c r="BI857" s="284"/>
      <c r="BJ857" s="284"/>
      <c r="BK857" s="284"/>
    </row>
    <row r="858" ht="14.25" customHeight="1">
      <c r="A858" s="219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5"/>
      <c r="X858" s="225"/>
      <c r="Y858" s="225"/>
      <c r="Z858" s="225"/>
      <c r="AA858" s="225"/>
      <c r="AB858" s="225"/>
      <c r="AC858" s="225"/>
      <c r="AD858" s="225"/>
      <c r="AE858" s="225"/>
      <c r="AF858" s="225"/>
      <c r="AG858" s="220"/>
      <c r="AH858" s="220"/>
      <c r="AI858" s="220"/>
      <c r="AJ858" s="220"/>
      <c r="AK858" s="220"/>
      <c r="AL858" s="220"/>
      <c r="AM858" s="220"/>
      <c r="AN858" s="220"/>
      <c r="AO858" s="220"/>
      <c r="AP858" s="220"/>
      <c r="AQ858" s="224"/>
      <c r="AR858" s="224"/>
      <c r="AS858" s="224"/>
      <c r="AT858" s="224"/>
      <c r="AU858" s="224"/>
      <c r="AV858" s="224"/>
      <c r="AW858" s="224"/>
      <c r="AX858" s="224"/>
      <c r="AY858" s="224"/>
      <c r="AZ858" s="284"/>
      <c r="BA858" s="284"/>
      <c r="BB858" s="284"/>
      <c r="BC858" s="284"/>
      <c r="BD858" s="284"/>
      <c r="BE858" s="284"/>
      <c r="BF858" s="284"/>
      <c r="BG858" s="284"/>
      <c r="BH858" s="284"/>
      <c r="BI858" s="284"/>
      <c r="BJ858" s="284"/>
      <c r="BK858" s="284"/>
    </row>
    <row r="859" ht="14.25" customHeight="1">
      <c r="A859" s="219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5"/>
      <c r="X859" s="225"/>
      <c r="Y859" s="225"/>
      <c r="Z859" s="225"/>
      <c r="AA859" s="225"/>
      <c r="AB859" s="225"/>
      <c r="AC859" s="225"/>
      <c r="AD859" s="225"/>
      <c r="AE859" s="225"/>
      <c r="AF859" s="225"/>
      <c r="AG859" s="220"/>
      <c r="AH859" s="220"/>
      <c r="AI859" s="220"/>
      <c r="AJ859" s="220"/>
      <c r="AK859" s="220"/>
      <c r="AL859" s="220"/>
      <c r="AM859" s="220"/>
      <c r="AN859" s="220"/>
      <c r="AO859" s="220"/>
      <c r="AP859" s="220"/>
      <c r="AQ859" s="224"/>
      <c r="AR859" s="224"/>
      <c r="AS859" s="224"/>
      <c r="AT859" s="224"/>
      <c r="AU859" s="224"/>
      <c r="AV859" s="224"/>
      <c r="AW859" s="224"/>
      <c r="AX859" s="224"/>
      <c r="AY859" s="224"/>
      <c r="AZ859" s="284"/>
      <c r="BA859" s="284"/>
      <c r="BB859" s="284"/>
      <c r="BC859" s="284"/>
      <c r="BD859" s="284"/>
      <c r="BE859" s="284"/>
      <c r="BF859" s="284"/>
      <c r="BG859" s="284"/>
      <c r="BH859" s="284"/>
      <c r="BI859" s="284"/>
      <c r="BJ859" s="284"/>
      <c r="BK859" s="284"/>
    </row>
    <row r="860" ht="14.25" customHeight="1">
      <c r="A860" s="219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5"/>
      <c r="X860" s="225"/>
      <c r="Y860" s="225"/>
      <c r="Z860" s="225"/>
      <c r="AA860" s="225"/>
      <c r="AB860" s="225"/>
      <c r="AC860" s="225"/>
      <c r="AD860" s="225"/>
      <c r="AE860" s="225"/>
      <c r="AF860" s="225"/>
      <c r="AG860" s="220"/>
      <c r="AH860" s="220"/>
      <c r="AI860" s="220"/>
      <c r="AJ860" s="220"/>
      <c r="AK860" s="220"/>
      <c r="AL860" s="220"/>
      <c r="AM860" s="220"/>
      <c r="AN860" s="220"/>
      <c r="AO860" s="220"/>
      <c r="AP860" s="220"/>
      <c r="AQ860" s="224"/>
      <c r="AR860" s="224"/>
      <c r="AS860" s="224"/>
      <c r="AT860" s="224"/>
      <c r="AU860" s="224"/>
      <c r="AV860" s="224"/>
      <c r="AW860" s="224"/>
      <c r="AX860" s="224"/>
      <c r="AY860" s="224"/>
      <c r="AZ860" s="284"/>
      <c r="BA860" s="284"/>
      <c r="BB860" s="284"/>
      <c r="BC860" s="284"/>
      <c r="BD860" s="284"/>
      <c r="BE860" s="284"/>
      <c r="BF860" s="284"/>
      <c r="BG860" s="284"/>
      <c r="BH860" s="284"/>
      <c r="BI860" s="284"/>
      <c r="BJ860" s="284"/>
      <c r="BK860" s="284"/>
    </row>
    <row r="861" ht="14.25" customHeight="1">
      <c r="A861" s="219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5"/>
      <c r="X861" s="225"/>
      <c r="Y861" s="225"/>
      <c r="Z861" s="225"/>
      <c r="AA861" s="225"/>
      <c r="AB861" s="225"/>
      <c r="AC861" s="225"/>
      <c r="AD861" s="225"/>
      <c r="AE861" s="225"/>
      <c r="AF861" s="225"/>
      <c r="AG861" s="220"/>
      <c r="AH861" s="220"/>
      <c r="AI861" s="220"/>
      <c r="AJ861" s="220"/>
      <c r="AK861" s="220"/>
      <c r="AL861" s="220"/>
      <c r="AM861" s="220"/>
      <c r="AN861" s="220"/>
      <c r="AO861" s="220"/>
      <c r="AP861" s="220"/>
      <c r="AQ861" s="224"/>
      <c r="AR861" s="224"/>
      <c r="AS861" s="224"/>
      <c r="AT861" s="224"/>
      <c r="AU861" s="224"/>
      <c r="AV861" s="224"/>
      <c r="AW861" s="224"/>
      <c r="AX861" s="224"/>
      <c r="AY861" s="224"/>
      <c r="AZ861" s="284"/>
      <c r="BA861" s="284"/>
      <c r="BB861" s="284"/>
      <c r="BC861" s="284"/>
      <c r="BD861" s="284"/>
      <c r="BE861" s="284"/>
      <c r="BF861" s="284"/>
      <c r="BG861" s="284"/>
      <c r="BH861" s="284"/>
      <c r="BI861" s="284"/>
      <c r="BJ861" s="284"/>
      <c r="BK861" s="284"/>
    </row>
    <row r="862" ht="14.25" customHeight="1">
      <c r="A862" s="219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5"/>
      <c r="X862" s="225"/>
      <c r="Y862" s="225"/>
      <c r="Z862" s="225"/>
      <c r="AA862" s="225"/>
      <c r="AB862" s="225"/>
      <c r="AC862" s="225"/>
      <c r="AD862" s="225"/>
      <c r="AE862" s="225"/>
      <c r="AF862" s="225"/>
      <c r="AG862" s="220"/>
      <c r="AH862" s="220"/>
      <c r="AI862" s="220"/>
      <c r="AJ862" s="220"/>
      <c r="AK862" s="220"/>
      <c r="AL862" s="220"/>
      <c r="AM862" s="220"/>
      <c r="AN862" s="220"/>
      <c r="AO862" s="220"/>
      <c r="AP862" s="220"/>
      <c r="AQ862" s="224"/>
      <c r="AR862" s="224"/>
      <c r="AS862" s="224"/>
      <c r="AT862" s="224"/>
      <c r="AU862" s="224"/>
      <c r="AV862" s="224"/>
      <c r="AW862" s="224"/>
      <c r="AX862" s="224"/>
      <c r="AY862" s="224"/>
      <c r="AZ862" s="284"/>
      <c r="BA862" s="284"/>
      <c r="BB862" s="284"/>
      <c r="BC862" s="284"/>
      <c r="BD862" s="284"/>
      <c r="BE862" s="284"/>
      <c r="BF862" s="284"/>
      <c r="BG862" s="284"/>
      <c r="BH862" s="284"/>
      <c r="BI862" s="284"/>
      <c r="BJ862" s="284"/>
      <c r="BK862" s="284"/>
    </row>
    <row r="863" ht="14.25" customHeight="1">
      <c r="A863" s="219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5"/>
      <c r="X863" s="225"/>
      <c r="Y863" s="225"/>
      <c r="Z863" s="225"/>
      <c r="AA863" s="225"/>
      <c r="AB863" s="225"/>
      <c r="AC863" s="225"/>
      <c r="AD863" s="225"/>
      <c r="AE863" s="225"/>
      <c r="AF863" s="225"/>
      <c r="AG863" s="220"/>
      <c r="AH863" s="220"/>
      <c r="AI863" s="220"/>
      <c r="AJ863" s="220"/>
      <c r="AK863" s="220"/>
      <c r="AL863" s="220"/>
      <c r="AM863" s="220"/>
      <c r="AN863" s="220"/>
      <c r="AO863" s="220"/>
      <c r="AP863" s="220"/>
      <c r="AQ863" s="224"/>
      <c r="AR863" s="224"/>
      <c r="AS863" s="224"/>
      <c r="AT863" s="224"/>
      <c r="AU863" s="224"/>
      <c r="AV863" s="224"/>
      <c r="AW863" s="224"/>
      <c r="AX863" s="224"/>
      <c r="AY863" s="224"/>
      <c r="AZ863" s="284"/>
      <c r="BA863" s="284"/>
      <c r="BB863" s="284"/>
      <c r="BC863" s="284"/>
      <c r="BD863" s="284"/>
      <c r="BE863" s="284"/>
      <c r="BF863" s="284"/>
      <c r="BG863" s="284"/>
      <c r="BH863" s="284"/>
      <c r="BI863" s="284"/>
      <c r="BJ863" s="284"/>
      <c r="BK863" s="284"/>
    </row>
    <row r="864" ht="14.25" customHeight="1">
      <c r="A864" s="219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5"/>
      <c r="X864" s="225"/>
      <c r="Y864" s="225"/>
      <c r="Z864" s="225"/>
      <c r="AA864" s="225"/>
      <c r="AB864" s="225"/>
      <c r="AC864" s="225"/>
      <c r="AD864" s="225"/>
      <c r="AE864" s="225"/>
      <c r="AF864" s="225"/>
      <c r="AG864" s="220"/>
      <c r="AH864" s="220"/>
      <c r="AI864" s="220"/>
      <c r="AJ864" s="220"/>
      <c r="AK864" s="220"/>
      <c r="AL864" s="220"/>
      <c r="AM864" s="220"/>
      <c r="AN864" s="220"/>
      <c r="AO864" s="220"/>
      <c r="AP864" s="220"/>
      <c r="AQ864" s="224"/>
      <c r="AR864" s="224"/>
      <c r="AS864" s="224"/>
      <c r="AT864" s="224"/>
      <c r="AU864" s="224"/>
      <c r="AV864" s="224"/>
      <c r="AW864" s="224"/>
      <c r="AX864" s="224"/>
      <c r="AY864" s="224"/>
      <c r="AZ864" s="284"/>
      <c r="BA864" s="284"/>
      <c r="BB864" s="284"/>
      <c r="BC864" s="284"/>
      <c r="BD864" s="284"/>
      <c r="BE864" s="284"/>
      <c r="BF864" s="284"/>
      <c r="BG864" s="284"/>
      <c r="BH864" s="284"/>
      <c r="BI864" s="284"/>
      <c r="BJ864" s="284"/>
      <c r="BK864" s="284"/>
    </row>
    <row r="865" ht="14.25" customHeight="1">
      <c r="A865" s="219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5"/>
      <c r="X865" s="225"/>
      <c r="Y865" s="225"/>
      <c r="Z865" s="225"/>
      <c r="AA865" s="225"/>
      <c r="AB865" s="225"/>
      <c r="AC865" s="225"/>
      <c r="AD865" s="225"/>
      <c r="AE865" s="225"/>
      <c r="AF865" s="225"/>
      <c r="AG865" s="220"/>
      <c r="AH865" s="220"/>
      <c r="AI865" s="220"/>
      <c r="AJ865" s="220"/>
      <c r="AK865" s="220"/>
      <c r="AL865" s="220"/>
      <c r="AM865" s="220"/>
      <c r="AN865" s="220"/>
      <c r="AO865" s="220"/>
      <c r="AP865" s="220"/>
      <c r="AQ865" s="224"/>
      <c r="AR865" s="224"/>
      <c r="AS865" s="224"/>
      <c r="AT865" s="224"/>
      <c r="AU865" s="224"/>
      <c r="AV865" s="224"/>
      <c r="AW865" s="224"/>
      <c r="AX865" s="224"/>
      <c r="AY865" s="224"/>
      <c r="AZ865" s="284"/>
      <c r="BA865" s="284"/>
      <c r="BB865" s="284"/>
      <c r="BC865" s="284"/>
      <c r="BD865" s="284"/>
      <c r="BE865" s="284"/>
      <c r="BF865" s="284"/>
      <c r="BG865" s="284"/>
      <c r="BH865" s="284"/>
      <c r="BI865" s="284"/>
      <c r="BJ865" s="284"/>
      <c r="BK865" s="284"/>
    </row>
    <row r="866" ht="14.25" customHeight="1">
      <c r="A866" s="219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5"/>
      <c r="X866" s="225"/>
      <c r="Y866" s="225"/>
      <c r="Z866" s="225"/>
      <c r="AA866" s="225"/>
      <c r="AB866" s="225"/>
      <c r="AC866" s="225"/>
      <c r="AD866" s="225"/>
      <c r="AE866" s="225"/>
      <c r="AF866" s="225"/>
      <c r="AG866" s="220"/>
      <c r="AH866" s="220"/>
      <c r="AI866" s="220"/>
      <c r="AJ866" s="220"/>
      <c r="AK866" s="220"/>
      <c r="AL866" s="220"/>
      <c r="AM866" s="220"/>
      <c r="AN866" s="220"/>
      <c r="AO866" s="220"/>
      <c r="AP866" s="220"/>
      <c r="AQ866" s="224"/>
      <c r="AR866" s="224"/>
      <c r="AS866" s="224"/>
      <c r="AT866" s="224"/>
      <c r="AU866" s="224"/>
      <c r="AV866" s="224"/>
      <c r="AW866" s="224"/>
      <c r="AX866" s="224"/>
      <c r="AY866" s="224"/>
      <c r="AZ866" s="284"/>
      <c r="BA866" s="284"/>
      <c r="BB866" s="284"/>
      <c r="BC866" s="284"/>
      <c r="BD866" s="284"/>
      <c r="BE866" s="284"/>
      <c r="BF866" s="284"/>
      <c r="BG866" s="284"/>
      <c r="BH866" s="284"/>
      <c r="BI866" s="284"/>
      <c r="BJ866" s="284"/>
      <c r="BK866" s="284"/>
    </row>
    <row r="867" ht="14.25" customHeight="1">
      <c r="A867" s="219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5"/>
      <c r="X867" s="225"/>
      <c r="Y867" s="225"/>
      <c r="Z867" s="225"/>
      <c r="AA867" s="225"/>
      <c r="AB867" s="225"/>
      <c r="AC867" s="225"/>
      <c r="AD867" s="225"/>
      <c r="AE867" s="225"/>
      <c r="AF867" s="225"/>
      <c r="AG867" s="220"/>
      <c r="AH867" s="220"/>
      <c r="AI867" s="220"/>
      <c r="AJ867" s="220"/>
      <c r="AK867" s="220"/>
      <c r="AL867" s="220"/>
      <c r="AM867" s="220"/>
      <c r="AN867" s="220"/>
      <c r="AO867" s="220"/>
      <c r="AP867" s="220"/>
      <c r="AQ867" s="224"/>
      <c r="AR867" s="224"/>
      <c r="AS867" s="224"/>
      <c r="AT867" s="224"/>
      <c r="AU867" s="224"/>
      <c r="AV867" s="224"/>
      <c r="AW867" s="224"/>
      <c r="AX867" s="224"/>
      <c r="AY867" s="224"/>
      <c r="AZ867" s="284"/>
      <c r="BA867" s="284"/>
      <c r="BB867" s="284"/>
      <c r="BC867" s="284"/>
      <c r="BD867" s="284"/>
      <c r="BE867" s="284"/>
      <c r="BF867" s="284"/>
      <c r="BG867" s="284"/>
      <c r="BH867" s="284"/>
      <c r="BI867" s="284"/>
      <c r="BJ867" s="284"/>
      <c r="BK867" s="284"/>
    </row>
    <row r="868" ht="14.25" customHeight="1">
      <c r="A868" s="219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5"/>
      <c r="X868" s="225"/>
      <c r="Y868" s="225"/>
      <c r="Z868" s="225"/>
      <c r="AA868" s="225"/>
      <c r="AB868" s="225"/>
      <c r="AC868" s="225"/>
      <c r="AD868" s="225"/>
      <c r="AE868" s="225"/>
      <c r="AF868" s="225"/>
      <c r="AG868" s="220"/>
      <c r="AH868" s="220"/>
      <c r="AI868" s="220"/>
      <c r="AJ868" s="220"/>
      <c r="AK868" s="220"/>
      <c r="AL868" s="220"/>
      <c r="AM868" s="220"/>
      <c r="AN868" s="220"/>
      <c r="AO868" s="220"/>
      <c r="AP868" s="220"/>
      <c r="AQ868" s="224"/>
      <c r="AR868" s="224"/>
      <c r="AS868" s="224"/>
      <c r="AT868" s="224"/>
      <c r="AU868" s="224"/>
      <c r="AV868" s="224"/>
      <c r="AW868" s="224"/>
      <c r="AX868" s="224"/>
      <c r="AY868" s="224"/>
      <c r="AZ868" s="284"/>
      <c r="BA868" s="284"/>
      <c r="BB868" s="284"/>
      <c r="BC868" s="284"/>
      <c r="BD868" s="284"/>
      <c r="BE868" s="284"/>
      <c r="BF868" s="284"/>
      <c r="BG868" s="284"/>
      <c r="BH868" s="284"/>
      <c r="BI868" s="284"/>
      <c r="BJ868" s="284"/>
      <c r="BK868" s="284"/>
    </row>
    <row r="869" ht="14.25" customHeight="1">
      <c r="A869" s="219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5"/>
      <c r="X869" s="225"/>
      <c r="Y869" s="225"/>
      <c r="Z869" s="225"/>
      <c r="AA869" s="225"/>
      <c r="AB869" s="225"/>
      <c r="AC869" s="225"/>
      <c r="AD869" s="225"/>
      <c r="AE869" s="225"/>
      <c r="AF869" s="225"/>
      <c r="AG869" s="220"/>
      <c r="AH869" s="220"/>
      <c r="AI869" s="220"/>
      <c r="AJ869" s="220"/>
      <c r="AK869" s="220"/>
      <c r="AL869" s="220"/>
      <c r="AM869" s="220"/>
      <c r="AN869" s="220"/>
      <c r="AO869" s="220"/>
      <c r="AP869" s="220"/>
      <c r="AQ869" s="224"/>
      <c r="AR869" s="224"/>
      <c r="AS869" s="224"/>
      <c r="AT869" s="224"/>
      <c r="AU869" s="224"/>
      <c r="AV869" s="224"/>
      <c r="AW869" s="224"/>
      <c r="AX869" s="224"/>
      <c r="AY869" s="224"/>
      <c r="AZ869" s="284"/>
      <c r="BA869" s="284"/>
      <c r="BB869" s="284"/>
      <c r="BC869" s="284"/>
      <c r="BD869" s="284"/>
      <c r="BE869" s="284"/>
      <c r="BF869" s="284"/>
      <c r="BG869" s="284"/>
      <c r="BH869" s="284"/>
      <c r="BI869" s="284"/>
      <c r="BJ869" s="284"/>
      <c r="BK869" s="284"/>
    </row>
    <row r="870" ht="14.25" customHeight="1">
      <c r="A870" s="219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5"/>
      <c r="X870" s="225"/>
      <c r="Y870" s="225"/>
      <c r="Z870" s="225"/>
      <c r="AA870" s="225"/>
      <c r="AB870" s="225"/>
      <c r="AC870" s="225"/>
      <c r="AD870" s="225"/>
      <c r="AE870" s="225"/>
      <c r="AF870" s="225"/>
      <c r="AG870" s="220"/>
      <c r="AH870" s="220"/>
      <c r="AI870" s="220"/>
      <c r="AJ870" s="220"/>
      <c r="AK870" s="220"/>
      <c r="AL870" s="220"/>
      <c r="AM870" s="220"/>
      <c r="AN870" s="220"/>
      <c r="AO870" s="220"/>
      <c r="AP870" s="220"/>
      <c r="AQ870" s="224"/>
      <c r="AR870" s="224"/>
      <c r="AS870" s="224"/>
      <c r="AT870" s="224"/>
      <c r="AU870" s="224"/>
      <c r="AV870" s="224"/>
      <c r="AW870" s="224"/>
      <c r="AX870" s="224"/>
      <c r="AY870" s="224"/>
      <c r="AZ870" s="284"/>
      <c r="BA870" s="284"/>
      <c r="BB870" s="284"/>
      <c r="BC870" s="284"/>
      <c r="BD870" s="284"/>
      <c r="BE870" s="284"/>
      <c r="BF870" s="284"/>
      <c r="BG870" s="284"/>
      <c r="BH870" s="284"/>
      <c r="BI870" s="284"/>
      <c r="BJ870" s="284"/>
      <c r="BK870" s="284"/>
    </row>
    <row r="871" ht="14.25" customHeight="1">
      <c r="A871" s="219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5"/>
      <c r="X871" s="225"/>
      <c r="Y871" s="225"/>
      <c r="Z871" s="225"/>
      <c r="AA871" s="225"/>
      <c r="AB871" s="225"/>
      <c r="AC871" s="225"/>
      <c r="AD871" s="225"/>
      <c r="AE871" s="225"/>
      <c r="AF871" s="225"/>
      <c r="AG871" s="220"/>
      <c r="AH871" s="220"/>
      <c r="AI871" s="220"/>
      <c r="AJ871" s="220"/>
      <c r="AK871" s="220"/>
      <c r="AL871" s="220"/>
      <c r="AM871" s="220"/>
      <c r="AN871" s="220"/>
      <c r="AO871" s="220"/>
      <c r="AP871" s="220"/>
      <c r="AQ871" s="224"/>
      <c r="AR871" s="224"/>
      <c r="AS871" s="224"/>
      <c r="AT871" s="224"/>
      <c r="AU871" s="224"/>
      <c r="AV871" s="224"/>
      <c r="AW871" s="224"/>
      <c r="AX871" s="224"/>
      <c r="AY871" s="224"/>
      <c r="AZ871" s="284"/>
      <c r="BA871" s="284"/>
      <c r="BB871" s="284"/>
      <c r="BC871" s="284"/>
      <c r="BD871" s="284"/>
      <c r="BE871" s="284"/>
      <c r="BF871" s="284"/>
      <c r="BG871" s="284"/>
      <c r="BH871" s="284"/>
      <c r="BI871" s="284"/>
      <c r="BJ871" s="284"/>
      <c r="BK871" s="284"/>
    </row>
    <row r="872" ht="14.25" customHeight="1">
      <c r="A872" s="219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5"/>
      <c r="X872" s="225"/>
      <c r="Y872" s="225"/>
      <c r="Z872" s="225"/>
      <c r="AA872" s="225"/>
      <c r="AB872" s="225"/>
      <c r="AC872" s="225"/>
      <c r="AD872" s="225"/>
      <c r="AE872" s="225"/>
      <c r="AF872" s="225"/>
      <c r="AG872" s="220"/>
      <c r="AH872" s="220"/>
      <c r="AI872" s="220"/>
      <c r="AJ872" s="220"/>
      <c r="AK872" s="220"/>
      <c r="AL872" s="220"/>
      <c r="AM872" s="220"/>
      <c r="AN872" s="220"/>
      <c r="AO872" s="220"/>
      <c r="AP872" s="220"/>
      <c r="AQ872" s="224"/>
      <c r="AR872" s="224"/>
      <c r="AS872" s="224"/>
      <c r="AT872" s="224"/>
      <c r="AU872" s="224"/>
      <c r="AV872" s="224"/>
      <c r="AW872" s="224"/>
      <c r="AX872" s="224"/>
      <c r="AY872" s="224"/>
      <c r="AZ872" s="284"/>
      <c r="BA872" s="284"/>
      <c r="BB872" s="284"/>
      <c r="BC872" s="284"/>
      <c r="BD872" s="284"/>
      <c r="BE872" s="284"/>
      <c r="BF872" s="284"/>
      <c r="BG872" s="284"/>
      <c r="BH872" s="284"/>
      <c r="BI872" s="284"/>
      <c r="BJ872" s="284"/>
      <c r="BK872" s="284"/>
    </row>
    <row r="873" ht="14.25" customHeight="1">
      <c r="A873" s="219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5"/>
      <c r="X873" s="225"/>
      <c r="Y873" s="225"/>
      <c r="Z873" s="225"/>
      <c r="AA873" s="225"/>
      <c r="AB873" s="225"/>
      <c r="AC873" s="225"/>
      <c r="AD873" s="225"/>
      <c r="AE873" s="225"/>
      <c r="AF873" s="225"/>
      <c r="AG873" s="220"/>
      <c r="AH873" s="220"/>
      <c r="AI873" s="220"/>
      <c r="AJ873" s="220"/>
      <c r="AK873" s="220"/>
      <c r="AL873" s="220"/>
      <c r="AM873" s="220"/>
      <c r="AN873" s="220"/>
      <c r="AO873" s="220"/>
      <c r="AP873" s="220"/>
      <c r="AQ873" s="224"/>
      <c r="AR873" s="224"/>
      <c r="AS873" s="224"/>
      <c r="AT873" s="224"/>
      <c r="AU873" s="224"/>
      <c r="AV873" s="224"/>
      <c r="AW873" s="224"/>
      <c r="AX873" s="224"/>
      <c r="AY873" s="224"/>
      <c r="AZ873" s="284"/>
      <c r="BA873" s="284"/>
      <c r="BB873" s="284"/>
      <c r="BC873" s="284"/>
      <c r="BD873" s="284"/>
      <c r="BE873" s="284"/>
      <c r="BF873" s="284"/>
      <c r="BG873" s="284"/>
      <c r="BH873" s="284"/>
      <c r="BI873" s="284"/>
      <c r="BJ873" s="284"/>
      <c r="BK873" s="284"/>
    </row>
    <row r="874" ht="14.25" customHeight="1">
      <c r="A874" s="219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5"/>
      <c r="X874" s="225"/>
      <c r="Y874" s="225"/>
      <c r="Z874" s="225"/>
      <c r="AA874" s="225"/>
      <c r="AB874" s="225"/>
      <c r="AC874" s="225"/>
      <c r="AD874" s="225"/>
      <c r="AE874" s="225"/>
      <c r="AF874" s="225"/>
      <c r="AG874" s="220"/>
      <c r="AH874" s="220"/>
      <c r="AI874" s="220"/>
      <c r="AJ874" s="220"/>
      <c r="AK874" s="220"/>
      <c r="AL874" s="220"/>
      <c r="AM874" s="220"/>
      <c r="AN874" s="220"/>
      <c r="AO874" s="220"/>
      <c r="AP874" s="220"/>
      <c r="AQ874" s="224"/>
      <c r="AR874" s="224"/>
      <c r="AS874" s="224"/>
      <c r="AT874" s="224"/>
      <c r="AU874" s="224"/>
      <c r="AV874" s="224"/>
      <c r="AW874" s="224"/>
      <c r="AX874" s="224"/>
      <c r="AY874" s="224"/>
      <c r="AZ874" s="284"/>
      <c r="BA874" s="284"/>
      <c r="BB874" s="284"/>
      <c r="BC874" s="284"/>
      <c r="BD874" s="284"/>
      <c r="BE874" s="284"/>
      <c r="BF874" s="284"/>
      <c r="BG874" s="284"/>
      <c r="BH874" s="284"/>
      <c r="BI874" s="284"/>
      <c r="BJ874" s="284"/>
      <c r="BK874" s="284"/>
    </row>
    <row r="875" ht="14.25" customHeight="1">
      <c r="A875" s="219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5"/>
      <c r="X875" s="225"/>
      <c r="Y875" s="225"/>
      <c r="Z875" s="225"/>
      <c r="AA875" s="225"/>
      <c r="AB875" s="225"/>
      <c r="AC875" s="225"/>
      <c r="AD875" s="225"/>
      <c r="AE875" s="225"/>
      <c r="AF875" s="225"/>
      <c r="AG875" s="220"/>
      <c r="AH875" s="220"/>
      <c r="AI875" s="220"/>
      <c r="AJ875" s="220"/>
      <c r="AK875" s="220"/>
      <c r="AL875" s="220"/>
      <c r="AM875" s="220"/>
      <c r="AN875" s="220"/>
      <c r="AO875" s="220"/>
      <c r="AP875" s="220"/>
      <c r="AQ875" s="224"/>
      <c r="AR875" s="224"/>
      <c r="AS875" s="224"/>
      <c r="AT875" s="224"/>
      <c r="AU875" s="224"/>
      <c r="AV875" s="224"/>
      <c r="AW875" s="224"/>
      <c r="AX875" s="224"/>
      <c r="AY875" s="224"/>
      <c r="AZ875" s="284"/>
      <c r="BA875" s="284"/>
      <c r="BB875" s="284"/>
      <c r="BC875" s="284"/>
      <c r="BD875" s="284"/>
      <c r="BE875" s="284"/>
      <c r="BF875" s="284"/>
      <c r="BG875" s="284"/>
      <c r="BH875" s="284"/>
      <c r="BI875" s="284"/>
      <c r="BJ875" s="284"/>
      <c r="BK875" s="284"/>
    </row>
    <row r="876" ht="14.25" customHeight="1">
      <c r="A876" s="219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5"/>
      <c r="X876" s="225"/>
      <c r="Y876" s="225"/>
      <c r="Z876" s="225"/>
      <c r="AA876" s="225"/>
      <c r="AB876" s="225"/>
      <c r="AC876" s="225"/>
      <c r="AD876" s="225"/>
      <c r="AE876" s="225"/>
      <c r="AF876" s="225"/>
      <c r="AG876" s="220"/>
      <c r="AH876" s="220"/>
      <c r="AI876" s="220"/>
      <c r="AJ876" s="220"/>
      <c r="AK876" s="220"/>
      <c r="AL876" s="220"/>
      <c r="AM876" s="220"/>
      <c r="AN876" s="220"/>
      <c r="AO876" s="220"/>
      <c r="AP876" s="220"/>
      <c r="AQ876" s="224"/>
      <c r="AR876" s="224"/>
      <c r="AS876" s="224"/>
      <c r="AT876" s="224"/>
      <c r="AU876" s="224"/>
      <c r="AV876" s="224"/>
      <c r="AW876" s="224"/>
      <c r="AX876" s="224"/>
      <c r="AY876" s="224"/>
      <c r="AZ876" s="284"/>
      <c r="BA876" s="284"/>
      <c r="BB876" s="284"/>
      <c r="BC876" s="284"/>
      <c r="BD876" s="284"/>
      <c r="BE876" s="284"/>
      <c r="BF876" s="284"/>
      <c r="BG876" s="284"/>
      <c r="BH876" s="284"/>
      <c r="BI876" s="284"/>
      <c r="BJ876" s="284"/>
      <c r="BK876" s="284"/>
    </row>
    <row r="877" ht="14.25" customHeight="1">
      <c r="A877" s="219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5"/>
      <c r="X877" s="225"/>
      <c r="Y877" s="225"/>
      <c r="Z877" s="225"/>
      <c r="AA877" s="225"/>
      <c r="AB877" s="225"/>
      <c r="AC877" s="225"/>
      <c r="AD877" s="225"/>
      <c r="AE877" s="225"/>
      <c r="AF877" s="225"/>
      <c r="AG877" s="220"/>
      <c r="AH877" s="220"/>
      <c r="AI877" s="220"/>
      <c r="AJ877" s="220"/>
      <c r="AK877" s="220"/>
      <c r="AL877" s="220"/>
      <c r="AM877" s="220"/>
      <c r="AN877" s="220"/>
      <c r="AO877" s="220"/>
      <c r="AP877" s="220"/>
      <c r="AQ877" s="224"/>
      <c r="AR877" s="224"/>
      <c r="AS877" s="224"/>
      <c r="AT877" s="224"/>
      <c r="AU877" s="224"/>
      <c r="AV877" s="224"/>
      <c r="AW877" s="224"/>
      <c r="AX877" s="224"/>
      <c r="AY877" s="224"/>
      <c r="AZ877" s="284"/>
      <c r="BA877" s="284"/>
      <c r="BB877" s="284"/>
      <c r="BC877" s="284"/>
      <c r="BD877" s="284"/>
      <c r="BE877" s="284"/>
      <c r="BF877" s="284"/>
      <c r="BG877" s="284"/>
      <c r="BH877" s="284"/>
      <c r="BI877" s="284"/>
      <c r="BJ877" s="284"/>
      <c r="BK877" s="284"/>
    </row>
    <row r="878" ht="14.25" customHeight="1">
      <c r="A878" s="219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5"/>
      <c r="X878" s="225"/>
      <c r="Y878" s="225"/>
      <c r="Z878" s="225"/>
      <c r="AA878" s="225"/>
      <c r="AB878" s="225"/>
      <c r="AC878" s="225"/>
      <c r="AD878" s="225"/>
      <c r="AE878" s="225"/>
      <c r="AF878" s="225"/>
      <c r="AG878" s="220"/>
      <c r="AH878" s="220"/>
      <c r="AI878" s="220"/>
      <c r="AJ878" s="220"/>
      <c r="AK878" s="220"/>
      <c r="AL878" s="220"/>
      <c r="AM878" s="220"/>
      <c r="AN878" s="220"/>
      <c r="AO878" s="220"/>
      <c r="AP878" s="220"/>
      <c r="AQ878" s="224"/>
      <c r="AR878" s="224"/>
      <c r="AS878" s="224"/>
      <c r="AT878" s="224"/>
      <c r="AU878" s="224"/>
      <c r="AV878" s="224"/>
      <c r="AW878" s="224"/>
      <c r="AX878" s="224"/>
      <c r="AY878" s="224"/>
      <c r="AZ878" s="284"/>
      <c r="BA878" s="284"/>
      <c r="BB878" s="284"/>
      <c r="BC878" s="284"/>
      <c r="BD878" s="284"/>
      <c r="BE878" s="284"/>
      <c r="BF878" s="284"/>
      <c r="BG878" s="284"/>
      <c r="BH878" s="284"/>
      <c r="BI878" s="284"/>
      <c r="BJ878" s="284"/>
      <c r="BK878" s="284"/>
    </row>
    <row r="879" ht="14.25" customHeight="1">
      <c r="A879" s="219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5"/>
      <c r="X879" s="225"/>
      <c r="Y879" s="225"/>
      <c r="Z879" s="225"/>
      <c r="AA879" s="225"/>
      <c r="AB879" s="225"/>
      <c r="AC879" s="225"/>
      <c r="AD879" s="225"/>
      <c r="AE879" s="225"/>
      <c r="AF879" s="225"/>
      <c r="AG879" s="220"/>
      <c r="AH879" s="220"/>
      <c r="AI879" s="220"/>
      <c r="AJ879" s="220"/>
      <c r="AK879" s="220"/>
      <c r="AL879" s="220"/>
      <c r="AM879" s="220"/>
      <c r="AN879" s="220"/>
      <c r="AO879" s="220"/>
      <c r="AP879" s="220"/>
      <c r="AQ879" s="224"/>
      <c r="AR879" s="224"/>
      <c r="AS879" s="224"/>
      <c r="AT879" s="224"/>
      <c r="AU879" s="224"/>
      <c r="AV879" s="224"/>
      <c r="AW879" s="224"/>
      <c r="AX879" s="224"/>
      <c r="AY879" s="224"/>
      <c r="AZ879" s="284"/>
      <c r="BA879" s="284"/>
      <c r="BB879" s="284"/>
      <c r="BC879" s="284"/>
      <c r="BD879" s="284"/>
      <c r="BE879" s="284"/>
      <c r="BF879" s="284"/>
      <c r="BG879" s="284"/>
      <c r="BH879" s="284"/>
      <c r="BI879" s="284"/>
      <c r="BJ879" s="284"/>
      <c r="BK879" s="284"/>
    </row>
    <row r="880" ht="14.25" customHeight="1">
      <c r="A880" s="219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5"/>
      <c r="X880" s="225"/>
      <c r="Y880" s="225"/>
      <c r="Z880" s="225"/>
      <c r="AA880" s="225"/>
      <c r="AB880" s="225"/>
      <c r="AC880" s="225"/>
      <c r="AD880" s="225"/>
      <c r="AE880" s="225"/>
      <c r="AF880" s="225"/>
      <c r="AG880" s="220"/>
      <c r="AH880" s="220"/>
      <c r="AI880" s="220"/>
      <c r="AJ880" s="220"/>
      <c r="AK880" s="220"/>
      <c r="AL880" s="220"/>
      <c r="AM880" s="220"/>
      <c r="AN880" s="220"/>
      <c r="AO880" s="220"/>
      <c r="AP880" s="220"/>
      <c r="AQ880" s="224"/>
      <c r="AR880" s="224"/>
      <c r="AS880" s="224"/>
      <c r="AT880" s="224"/>
      <c r="AU880" s="224"/>
      <c r="AV880" s="224"/>
      <c r="AW880" s="224"/>
      <c r="AX880" s="224"/>
      <c r="AY880" s="224"/>
      <c r="AZ880" s="284"/>
      <c r="BA880" s="284"/>
      <c r="BB880" s="284"/>
      <c r="BC880" s="284"/>
      <c r="BD880" s="284"/>
      <c r="BE880" s="284"/>
      <c r="BF880" s="284"/>
      <c r="BG880" s="284"/>
      <c r="BH880" s="284"/>
      <c r="BI880" s="284"/>
      <c r="BJ880" s="284"/>
      <c r="BK880" s="284"/>
    </row>
    <row r="881" ht="14.25" customHeight="1">
      <c r="A881" s="219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5"/>
      <c r="X881" s="225"/>
      <c r="Y881" s="225"/>
      <c r="Z881" s="225"/>
      <c r="AA881" s="225"/>
      <c r="AB881" s="225"/>
      <c r="AC881" s="225"/>
      <c r="AD881" s="225"/>
      <c r="AE881" s="225"/>
      <c r="AF881" s="225"/>
      <c r="AG881" s="220"/>
      <c r="AH881" s="220"/>
      <c r="AI881" s="220"/>
      <c r="AJ881" s="220"/>
      <c r="AK881" s="220"/>
      <c r="AL881" s="220"/>
      <c r="AM881" s="220"/>
      <c r="AN881" s="220"/>
      <c r="AO881" s="220"/>
      <c r="AP881" s="220"/>
      <c r="AQ881" s="224"/>
      <c r="AR881" s="224"/>
      <c r="AS881" s="224"/>
      <c r="AT881" s="224"/>
      <c r="AU881" s="224"/>
      <c r="AV881" s="224"/>
      <c r="AW881" s="224"/>
      <c r="AX881" s="224"/>
      <c r="AY881" s="224"/>
      <c r="AZ881" s="284"/>
      <c r="BA881" s="284"/>
      <c r="BB881" s="284"/>
      <c r="BC881" s="284"/>
      <c r="BD881" s="284"/>
      <c r="BE881" s="284"/>
      <c r="BF881" s="284"/>
      <c r="BG881" s="284"/>
      <c r="BH881" s="284"/>
      <c r="BI881" s="284"/>
      <c r="BJ881" s="284"/>
      <c r="BK881" s="284"/>
    </row>
    <row r="882" ht="14.25" customHeight="1">
      <c r="A882" s="219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5"/>
      <c r="X882" s="225"/>
      <c r="Y882" s="225"/>
      <c r="Z882" s="225"/>
      <c r="AA882" s="225"/>
      <c r="AB882" s="225"/>
      <c r="AC882" s="225"/>
      <c r="AD882" s="225"/>
      <c r="AE882" s="225"/>
      <c r="AF882" s="225"/>
      <c r="AG882" s="220"/>
      <c r="AH882" s="220"/>
      <c r="AI882" s="220"/>
      <c r="AJ882" s="220"/>
      <c r="AK882" s="220"/>
      <c r="AL882" s="220"/>
      <c r="AM882" s="220"/>
      <c r="AN882" s="220"/>
      <c r="AO882" s="220"/>
      <c r="AP882" s="220"/>
      <c r="AQ882" s="224"/>
      <c r="AR882" s="224"/>
      <c r="AS882" s="224"/>
      <c r="AT882" s="224"/>
      <c r="AU882" s="224"/>
      <c r="AV882" s="224"/>
      <c r="AW882" s="224"/>
      <c r="AX882" s="224"/>
      <c r="AY882" s="224"/>
      <c r="AZ882" s="284"/>
      <c r="BA882" s="284"/>
      <c r="BB882" s="284"/>
      <c r="BC882" s="284"/>
      <c r="BD882" s="284"/>
      <c r="BE882" s="284"/>
      <c r="BF882" s="284"/>
      <c r="BG882" s="284"/>
      <c r="BH882" s="284"/>
      <c r="BI882" s="284"/>
      <c r="BJ882" s="284"/>
      <c r="BK882" s="284"/>
    </row>
    <row r="883" ht="14.25" customHeight="1">
      <c r="A883" s="219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5"/>
      <c r="X883" s="225"/>
      <c r="Y883" s="225"/>
      <c r="Z883" s="225"/>
      <c r="AA883" s="225"/>
      <c r="AB883" s="225"/>
      <c r="AC883" s="225"/>
      <c r="AD883" s="225"/>
      <c r="AE883" s="225"/>
      <c r="AF883" s="225"/>
      <c r="AG883" s="220"/>
      <c r="AH883" s="220"/>
      <c r="AI883" s="220"/>
      <c r="AJ883" s="220"/>
      <c r="AK883" s="220"/>
      <c r="AL883" s="220"/>
      <c r="AM883" s="220"/>
      <c r="AN883" s="220"/>
      <c r="AO883" s="220"/>
      <c r="AP883" s="220"/>
      <c r="AQ883" s="224"/>
      <c r="AR883" s="224"/>
      <c r="AS883" s="224"/>
      <c r="AT883" s="224"/>
      <c r="AU883" s="224"/>
      <c r="AV883" s="224"/>
      <c r="AW883" s="224"/>
      <c r="AX883" s="224"/>
      <c r="AY883" s="224"/>
      <c r="AZ883" s="284"/>
      <c r="BA883" s="284"/>
      <c r="BB883" s="284"/>
      <c r="BC883" s="284"/>
      <c r="BD883" s="284"/>
      <c r="BE883" s="284"/>
      <c r="BF883" s="284"/>
      <c r="BG883" s="284"/>
      <c r="BH883" s="284"/>
      <c r="BI883" s="284"/>
      <c r="BJ883" s="284"/>
      <c r="BK883" s="284"/>
    </row>
    <row r="884" ht="14.25" customHeight="1">
      <c r="A884" s="219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5"/>
      <c r="X884" s="225"/>
      <c r="Y884" s="225"/>
      <c r="Z884" s="225"/>
      <c r="AA884" s="225"/>
      <c r="AB884" s="225"/>
      <c r="AC884" s="225"/>
      <c r="AD884" s="225"/>
      <c r="AE884" s="225"/>
      <c r="AF884" s="225"/>
      <c r="AG884" s="220"/>
      <c r="AH884" s="220"/>
      <c r="AI884" s="220"/>
      <c r="AJ884" s="220"/>
      <c r="AK884" s="220"/>
      <c r="AL884" s="220"/>
      <c r="AM884" s="220"/>
      <c r="AN884" s="220"/>
      <c r="AO884" s="220"/>
      <c r="AP884" s="220"/>
      <c r="AQ884" s="224"/>
      <c r="AR884" s="224"/>
      <c r="AS884" s="224"/>
      <c r="AT884" s="224"/>
      <c r="AU884" s="224"/>
      <c r="AV884" s="224"/>
      <c r="AW884" s="224"/>
      <c r="AX884" s="224"/>
      <c r="AY884" s="224"/>
      <c r="AZ884" s="284"/>
      <c r="BA884" s="284"/>
      <c r="BB884" s="284"/>
      <c r="BC884" s="284"/>
      <c r="BD884" s="284"/>
      <c r="BE884" s="284"/>
      <c r="BF884" s="284"/>
      <c r="BG884" s="284"/>
      <c r="BH884" s="284"/>
      <c r="BI884" s="284"/>
      <c r="BJ884" s="284"/>
      <c r="BK884" s="284"/>
    </row>
    <row r="885" ht="14.25" customHeight="1">
      <c r="A885" s="219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5"/>
      <c r="X885" s="225"/>
      <c r="Y885" s="225"/>
      <c r="Z885" s="225"/>
      <c r="AA885" s="225"/>
      <c r="AB885" s="225"/>
      <c r="AC885" s="225"/>
      <c r="AD885" s="225"/>
      <c r="AE885" s="225"/>
      <c r="AF885" s="225"/>
      <c r="AG885" s="220"/>
      <c r="AH885" s="220"/>
      <c r="AI885" s="220"/>
      <c r="AJ885" s="220"/>
      <c r="AK885" s="220"/>
      <c r="AL885" s="220"/>
      <c r="AM885" s="220"/>
      <c r="AN885" s="220"/>
      <c r="AO885" s="220"/>
      <c r="AP885" s="220"/>
      <c r="AQ885" s="224"/>
      <c r="AR885" s="224"/>
      <c r="AS885" s="224"/>
      <c r="AT885" s="224"/>
      <c r="AU885" s="224"/>
      <c r="AV885" s="224"/>
      <c r="AW885" s="224"/>
      <c r="AX885" s="224"/>
      <c r="AY885" s="224"/>
      <c r="AZ885" s="284"/>
      <c r="BA885" s="284"/>
      <c r="BB885" s="284"/>
      <c r="BC885" s="284"/>
      <c r="BD885" s="284"/>
      <c r="BE885" s="284"/>
      <c r="BF885" s="284"/>
      <c r="BG885" s="284"/>
      <c r="BH885" s="284"/>
      <c r="BI885" s="284"/>
      <c r="BJ885" s="284"/>
      <c r="BK885" s="284"/>
    </row>
    <row r="886" ht="14.25" customHeight="1">
      <c r="A886" s="219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5"/>
      <c r="X886" s="225"/>
      <c r="Y886" s="225"/>
      <c r="Z886" s="225"/>
      <c r="AA886" s="225"/>
      <c r="AB886" s="225"/>
      <c r="AC886" s="225"/>
      <c r="AD886" s="225"/>
      <c r="AE886" s="225"/>
      <c r="AF886" s="225"/>
      <c r="AG886" s="220"/>
      <c r="AH886" s="220"/>
      <c r="AI886" s="220"/>
      <c r="AJ886" s="220"/>
      <c r="AK886" s="220"/>
      <c r="AL886" s="220"/>
      <c r="AM886" s="220"/>
      <c r="AN886" s="220"/>
      <c r="AO886" s="220"/>
      <c r="AP886" s="220"/>
      <c r="AQ886" s="224"/>
      <c r="AR886" s="224"/>
      <c r="AS886" s="224"/>
      <c r="AT886" s="224"/>
      <c r="AU886" s="224"/>
      <c r="AV886" s="224"/>
      <c r="AW886" s="224"/>
      <c r="AX886" s="224"/>
      <c r="AY886" s="224"/>
      <c r="AZ886" s="284"/>
      <c r="BA886" s="284"/>
      <c r="BB886" s="284"/>
      <c r="BC886" s="284"/>
      <c r="BD886" s="284"/>
      <c r="BE886" s="284"/>
      <c r="BF886" s="284"/>
      <c r="BG886" s="284"/>
      <c r="BH886" s="284"/>
      <c r="BI886" s="284"/>
      <c r="BJ886" s="284"/>
      <c r="BK886" s="284"/>
    </row>
    <row r="887" ht="14.25" customHeight="1">
      <c r="A887" s="219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5"/>
      <c r="X887" s="225"/>
      <c r="Y887" s="225"/>
      <c r="Z887" s="225"/>
      <c r="AA887" s="225"/>
      <c r="AB887" s="225"/>
      <c r="AC887" s="225"/>
      <c r="AD887" s="225"/>
      <c r="AE887" s="225"/>
      <c r="AF887" s="225"/>
      <c r="AG887" s="220"/>
      <c r="AH887" s="220"/>
      <c r="AI887" s="220"/>
      <c r="AJ887" s="220"/>
      <c r="AK887" s="220"/>
      <c r="AL887" s="220"/>
      <c r="AM887" s="220"/>
      <c r="AN887" s="220"/>
      <c r="AO887" s="220"/>
      <c r="AP887" s="220"/>
      <c r="AQ887" s="224"/>
      <c r="AR887" s="224"/>
      <c r="AS887" s="224"/>
      <c r="AT887" s="224"/>
      <c r="AU887" s="224"/>
      <c r="AV887" s="224"/>
      <c r="AW887" s="224"/>
      <c r="AX887" s="224"/>
      <c r="AY887" s="224"/>
      <c r="AZ887" s="284"/>
      <c r="BA887" s="284"/>
      <c r="BB887" s="284"/>
      <c r="BC887" s="284"/>
      <c r="BD887" s="284"/>
      <c r="BE887" s="284"/>
      <c r="BF887" s="284"/>
      <c r="BG887" s="284"/>
      <c r="BH887" s="284"/>
      <c r="BI887" s="284"/>
      <c r="BJ887" s="284"/>
      <c r="BK887" s="284"/>
    </row>
    <row r="888" ht="14.25" customHeight="1">
      <c r="A888" s="219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5"/>
      <c r="X888" s="225"/>
      <c r="Y888" s="225"/>
      <c r="Z888" s="225"/>
      <c r="AA888" s="225"/>
      <c r="AB888" s="225"/>
      <c r="AC888" s="225"/>
      <c r="AD888" s="225"/>
      <c r="AE888" s="225"/>
      <c r="AF888" s="225"/>
      <c r="AG888" s="220"/>
      <c r="AH888" s="220"/>
      <c r="AI888" s="220"/>
      <c r="AJ888" s="220"/>
      <c r="AK888" s="220"/>
      <c r="AL888" s="220"/>
      <c r="AM888" s="220"/>
      <c r="AN888" s="220"/>
      <c r="AO888" s="220"/>
      <c r="AP888" s="220"/>
      <c r="AQ888" s="224"/>
      <c r="AR888" s="224"/>
      <c r="AS888" s="224"/>
      <c r="AT888" s="224"/>
      <c r="AU888" s="224"/>
      <c r="AV888" s="224"/>
      <c r="AW888" s="224"/>
      <c r="AX888" s="224"/>
      <c r="AY888" s="224"/>
      <c r="AZ888" s="284"/>
      <c r="BA888" s="284"/>
      <c r="BB888" s="284"/>
      <c r="BC888" s="284"/>
      <c r="BD888" s="284"/>
      <c r="BE888" s="284"/>
      <c r="BF888" s="284"/>
      <c r="BG888" s="284"/>
      <c r="BH888" s="284"/>
      <c r="BI888" s="284"/>
      <c r="BJ888" s="284"/>
      <c r="BK888" s="284"/>
    </row>
    <row r="889" ht="14.25" customHeight="1">
      <c r="A889" s="219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5"/>
      <c r="X889" s="225"/>
      <c r="Y889" s="225"/>
      <c r="Z889" s="225"/>
      <c r="AA889" s="225"/>
      <c r="AB889" s="225"/>
      <c r="AC889" s="225"/>
      <c r="AD889" s="225"/>
      <c r="AE889" s="225"/>
      <c r="AF889" s="225"/>
      <c r="AG889" s="220"/>
      <c r="AH889" s="220"/>
      <c r="AI889" s="220"/>
      <c r="AJ889" s="220"/>
      <c r="AK889" s="220"/>
      <c r="AL889" s="220"/>
      <c r="AM889" s="220"/>
      <c r="AN889" s="220"/>
      <c r="AO889" s="220"/>
      <c r="AP889" s="220"/>
      <c r="AQ889" s="224"/>
      <c r="AR889" s="224"/>
      <c r="AS889" s="224"/>
      <c r="AT889" s="224"/>
      <c r="AU889" s="224"/>
      <c r="AV889" s="224"/>
      <c r="AW889" s="224"/>
      <c r="AX889" s="224"/>
      <c r="AY889" s="224"/>
      <c r="AZ889" s="284"/>
      <c r="BA889" s="284"/>
      <c r="BB889" s="284"/>
      <c r="BC889" s="284"/>
      <c r="BD889" s="284"/>
      <c r="BE889" s="284"/>
      <c r="BF889" s="284"/>
      <c r="BG889" s="284"/>
      <c r="BH889" s="284"/>
      <c r="BI889" s="284"/>
      <c r="BJ889" s="284"/>
      <c r="BK889" s="284"/>
    </row>
    <row r="890" ht="14.25" customHeight="1">
      <c r="A890" s="219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5"/>
      <c r="X890" s="225"/>
      <c r="Y890" s="225"/>
      <c r="Z890" s="225"/>
      <c r="AA890" s="225"/>
      <c r="AB890" s="225"/>
      <c r="AC890" s="225"/>
      <c r="AD890" s="225"/>
      <c r="AE890" s="225"/>
      <c r="AF890" s="225"/>
      <c r="AG890" s="220"/>
      <c r="AH890" s="220"/>
      <c r="AI890" s="220"/>
      <c r="AJ890" s="220"/>
      <c r="AK890" s="220"/>
      <c r="AL890" s="220"/>
      <c r="AM890" s="220"/>
      <c r="AN890" s="220"/>
      <c r="AO890" s="220"/>
      <c r="AP890" s="220"/>
      <c r="AQ890" s="224"/>
      <c r="AR890" s="224"/>
      <c r="AS890" s="224"/>
      <c r="AT890" s="224"/>
      <c r="AU890" s="224"/>
      <c r="AV890" s="224"/>
      <c r="AW890" s="224"/>
      <c r="AX890" s="224"/>
      <c r="AY890" s="224"/>
      <c r="AZ890" s="284"/>
      <c r="BA890" s="284"/>
      <c r="BB890" s="284"/>
      <c r="BC890" s="284"/>
      <c r="BD890" s="284"/>
      <c r="BE890" s="284"/>
      <c r="BF890" s="284"/>
      <c r="BG890" s="284"/>
      <c r="BH890" s="284"/>
      <c r="BI890" s="284"/>
      <c r="BJ890" s="284"/>
      <c r="BK890" s="284"/>
    </row>
    <row r="891" ht="14.25" customHeight="1">
      <c r="A891" s="219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5"/>
      <c r="X891" s="225"/>
      <c r="Y891" s="225"/>
      <c r="Z891" s="225"/>
      <c r="AA891" s="225"/>
      <c r="AB891" s="225"/>
      <c r="AC891" s="225"/>
      <c r="AD891" s="225"/>
      <c r="AE891" s="225"/>
      <c r="AF891" s="225"/>
      <c r="AG891" s="220"/>
      <c r="AH891" s="220"/>
      <c r="AI891" s="220"/>
      <c r="AJ891" s="220"/>
      <c r="AK891" s="220"/>
      <c r="AL891" s="220"/>
      <c r="AM891" s="220"/>
      <c r="AN891" s="220"/>
      <c r="AO891" s="220"/>
      <c r="AP891" s="220"/>
      <c r="AQ891" s="224"/>
      <c r="AR891" s="224"/>
      <c r="AS891" s="224"/>
      <c r="AT891" s="224"/>
      <c r="AU891" s="224"/>
      <c r="AV891" s="224"/>
      <c r="AW891" s="224"/>
      <c r="AX891" s="224"/>
      <c r="AY891" s="224"/>
      <c r="AZ891" s="284"/>
      <c r="BA891" s="284"/>
      <c r="BB891" s="284"/>
      <c r="BC891" s="284"/>
      <c r="BD891" s="284"/>
      <c r="BE891" s="284"/>
      <c r="BF891" s="284"/>
      <c r="BG891" s="284"/>
      <c r="BH891" s="284"/>
      <c r="BI891" s="284"/>
      <c r="BJ891" s="284"/>
      <c r="BK891" s="284"/>
    </row>
    <row r="892" ht="14.25" customHeight="1">
      <c r="A892" s="219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5"/>
      <c r="X892" s="225"/>
      <c r="Y892" s="225"/>
      <c r="Z892" s="225"/>
      <c r="AA892" s="225"/>
      <c r="AB892" s="225"/>
      <c r="AC892" s="225"/>
      <c r="AD892" s="225"/>
      <c r="AE892" s="225"/>
      <c r="AF892" s="225"/>
      <c r="AG892" s="220"/>
      <c r="AH892" s="220"/>
      <c r="AI892" s="220"/>
      <c r="AJ892" s="220"/>
      <c r="AK892" s="220"/>
      <c r="AL892" s="220"/>
      <c r="AM892" s="220"/>
      <c r="AN892" s="220"/>
      <c r="AO892" s="220"/>
      <c r="AP892" s="220"/>
      <c r="AQ892" s="224"/>
      <c r="AR892" s="224"/>
      <c r="AS892" s="224"/>
      <c r="AT892" s="224"/>
      <c r="AU892" s="224"/>
      <c r="AV892" s="224"/>
      <c r="AW892" s="224"/>
      <c r="AX892" s="224"/>
      <c r="AY892" s="224"/>
      <c r="AZ892" s="284"/>
      <c r="BA892" s="284"/>
      <c r="BB892" s="284"/>
      <c r="BC892" s="284"/>
      <c r="BD892" s="284"/>
      <c r="BE892" s="284"/>
      <c r="BF892" s="284"/>
      <c r="BG892" s="284"/>
      <c r="BH892" s="284"/>
      <c r="BI892" s="284"/>
      <c r="BJ892" s="284"/>
      <c r="BK892" s="284"/>
    </row>
    <row r="893" ht="14.25" customHeight="1">
      <c r="A893" s="219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5"/>
      <c r="X893" s="225"/>
      <c r="Y893" s="225"/>
      <c r="Z893" s="225"/>
      <c r="AA893" s="225"/>
      <c r="AB893" s="225"/>
      <c r="AC893" s="225"/>
      <c r="AD893" s="225"/>
      <c r="AE893" s="225"/>
      <c r="AF893" s="225"/>
      <c r="AG893" s="220"/>
      <c r="AH893" s="220"/>
      <c r="AI893" s="220"/>
      <c r="AJ893" s="220"/>
      <c r="AK893" s="220"/>
      <c r="AL893" s="220"/>
      <c r="AM893" s="220"/>
      <c r="AN893" s="220"/>
      <c r="AO893" s="220"/>
      <c r="AP893" s="220"/>
      <c r="AQ893" s="224"/>
      <c r="AR893" s="224"/>
      <c r="AS893" s="224"/>
      <c r="AT893" s="224"/>
      <c r="AU893" s="224"/>
      <c r="AV893" s="224"/>
      <c r="AW893" s="224"/>
      <c r="AX893" s="224"/>
      <c r="AY893" s="224"/>
      <c r="AZ893" s="284"/>
      <c r="BA893" s="284"/>
      <c r="BB893" s="284"/>
      <c r="BC893" s="284"/>
      <c r="BD893" s="284"/>
      <c r="BE893" s="284"/>
      <c r="BF893" s="284"/>
      <c r="BG893" s="284"/>
      <c r="BH893" s="284"/>
      <c r="BI893" s="284"/>
      <c r="BJ893" s="284"/>
      <c r="BK893" s="284"/>
    </row>
    <row r="894" ht="14.25" customHeight="1">
      <c r="A894" s="219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5"/>
      <c r="X894" s="225"/>
      <c r="Y894" s="225"/>
      <c r="Z894" s="225"/>
      <c r="AA894" s="225"/>
      <c r="AB894" s="225"/>
      <c r="AC894" s="225"/>
      <c r="AD894" s="225"/>
      <c r="AE894" s="225"/>
      <c r="AF894" s="225"/>
      <c r="AG894" s="220"/>
      <c r="AH894" s="220"/>
      <c r="AI894" s="220"/>
      <c r="AJ894" s="220"/>
      <c r="AK894" s="220"/>
      <c r="AL894" s="220"/>
      <c r="AM894" s="220"/>
      <c r="AN894" s="220"/>
      <c r="AO894" s="220"/>
      <c r="AP894" s="220"/>
      <c r="AQ894" s="224"/>
      <c r="AR894" s="224"/>
      <c r="AS894" s="224"/>
      <c r="AT894" s="224"/>
      <c r="AU894" s="224"/>
      <c r="AV894" s="224"/>
      <c r="AW894" s="224"/>
      <c r="AX894" s="224"/>
      <c r="AY894" s="224"/>
      <c r="AZ894" s="284"/>
      <c r="BA894" s="284"/>
      <c r="BB894" s="284"/>
      <c r="BC894" s="284"/>
      <c r="BD894" s="284"/>
      <c r="BE894" s="284"/>
      <c r="BF894" s="284"/>
      <c r="BG894" s="284"/>
      <c r="BH894" s="284"/>
      <c r="BI894" s="284"/>
      <c r="BJ894" s="284"/>
      <c r="BK894" s="284"/>
    </row>
    <row r="895" ht="14.25" customHeight="1">
      <c r="A895" s="219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5"/>
      <c r="X895" s="225"/>
      <c r="Y895" s="225"/>
      <c r="Z895" s="225"/>
      <c r="AA895" s="225"/>
      <c r="AB895" s="225"/>
      <c r="AC895" s="225"/>
      <c r="AD895" s="225"/>
      <c r="AE895" s="225"/>
      <c r="AF895" s="225"/>
      <c r="AG895" s="220"/>
      <c r="AH895" s="220"/>
      <c r="AI895" s="220"/>
      <c r="AJ895" s="220"/>
      <c r="AK895" s="220"/>
      <c r="AL895" s="220"/>
      <c r="AM895" s="220"/>
      <c r="AN895" s="220"/>
      <c r="AO895" s="220"/>
      <c r="AP895" s="220"/>
      <c r="AQ895" s="224"/>
      <c r="AR895" s="224"/>
      <c r="AS895" s="224"/>
      <c r="AT895" s="224"/>
      <c r="AU895" s="224"/>
      <c r="AV895" s="224"/>
      <c r="AW895" s="224"/>
      <c r="AX895" s="224"/>
      <c r="AY895" s="224"/>
      <c r="AZ895" s="284"/>
      <c r="BA895" s="284"/>
      <c r="BB895" s="284"/>
      <c r="BC895" s="284"/>
      <c r="BD895" s="284"/>
      <c r="BE895" s="284"/>
      <c r="BF895" s="284"/>
      <c r="BG895" s="284"/>
      <c r="BH895" s="284"/>
      <c r="BI895" s="284"/>
      <c r="BJ895" s="284"/>
      <c r="BK895" s="284"/>
    </row>
    <row r="896" ht="14.25" customHeight="1">
      <c r="A896" s="219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5"/>
      <c r="X896" s="225"/>
      <c r="Y896" s="225"/>
      <c r="Z896" s="225"/>
      <c r="AA896" s="225"/>
      <c r="AB896" s="225"/>
      <c r="AC896" s="225"/>
      <c r="AD896" s="225"/>
      <c r="AE896" s="225"/>
      <c r="AF896" s="225"/>
      <c r="AG896" s="220"/>
      <c r="AH896" s="220"/>
      <c r="AI896" s="220"/>
      <c r="AJ896" s="220"/>
      <c r="AK896" s="220"/>
      <c r="AL896" s="220"/>
      <c r="AM896" s="220"/>
      <c r="AN896" s="220"/>
      <c r="AO896" s="220"/>
      <c r="AP896" s="220"/>
      <c r="AQ896" s="224"/>
      <c r="AR896" s="224"/>
      <c r="AS896" s="224"/>
      <c r="AT896" s="224"/>
      <c r="AU896" s="224"/>
      <c r="AV896" s="224"/>
      <c r="AW896" s="224"/>
      <c r="AX896" s="224"/>
      <c r="AY896" s="224"/>
      <c r="AZ896" s="284"/>
      <c r="BA896" s="284"/>
      <c r="BB896" s="284"/>
      <c r="BC896" s="284"/>
      <c r="BD896" s="284"/>
      <c r="BE896" s="284"/>
      <c r="BF896" s="284"/>
      <c r="BG896" s="284"/>
      <c r="BH896" s="284"/>
      <c r="BI896" s="284"/>
      <c r="BJ896" s="284"/>
      <c r="BK896" s="284"/>
    </row>
    <row r="897" ht="14.25" customHeight="1">
      <c r="A897" s="219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5"/>
      <c r="X897" s="225"/>
      <c r="Y897" s="225"/>
      <c r="Z897" s="225"/>
      <c r="AA897" s="225"/>
      <c r="AB897" s="225"/>
      <c r="AC897" s="225"/>
      <c r="AD897" s="225"/>
      <c r="AE897" s="225"/>
      <c r="AF897" s="225"/>
      <c r="AG897" s="220"/>
      <c r="AH897" s="220"/>
      <c r="AI897" s="220"/>
      <c r="AJ897" s="220"/>
      <c r="AK897" s="220"/>
      <c r="AL897" s="220"/>
      <c r="AM897" s="220"/>
      <c r="AN897" s="220"/>
      <c r="AO897" s="220"/>
      <c r="AP897" s="220"/>
      <c r="AQ897" s="224"/>
      <c r="AR897" s="224"/>
      <c r="AS897" s="224"/>
      <c r="AT897" s="224"/>
      <c r="AU897" s="224"/>
      <c r="AV897" s="224"/>
      <c r="AW897" s="224"/>
      <c r="AX897" s="224"/>
      <c r="AY897" s="224"/>
      <c r="AZ897" s="284"/>
      <c r="BA897" s="284"/>
      <c r="BB897" s="284"/>
      <c r="BC897" s="284"/>
      <c r="BD897" s="284"/>
      <c r="BE897" s="284"/>
      <c r="BF897" s="284"/>
      <c r="BG897" s="284"/>
      <c r="BH897" s="284"/>
      <c r="BI897" s="284"/>
      <c r="BJ897" s="284"/>
      <c r="BK897" s="284"/>
    </row>
    <row r="898" ht="14.25" customHeight="1">
      <c r="A898" s="219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5"/>
      <c r="X898" s="225"/>
      <c r="Y898" s="225"/>
      <c r="Z898" s="225"/>
      <c r="AA898" s="225"/>
      <c r="AB898" s="225"/>
      <c r="AC898" s="225"/>
      <c r="AD898" s="225"/>
      <c r="AE898" s="225"/>
      <c r="AF898" s="225"/>
      <c r="AG898" s="220"/>
      <c r="AH898" s="220"/>
      <c r="AI898" s="220"/>
      <c r="AJ898" s="220"/>
      <c r="AK898" s="220"/>
      <c r="AL898" s="220"/>
      <c r="AM898" s="220"/>
      <c r="AN898" s="220"/>
      <c r="AO898" s="220"/>
      <c r="AP898" s="220"/>
      <c r="AQ898" s="224"/>
      <c r="AR898" s="224"/>
      <c r="AS898" s="224"/>
      <c r="AT898" s="224"/>
      <c r="AU898" s="224"/>
      <c r="AV898" s="224"/>
      <c r="AW898" s="224"/>
      <c r="AX898" s="224"/>
      <c r="AY898" s="224"/>
      <c r="AZ898" s="284"/>
      <c r="BA898" s="284"/>
      <c r="BB898" s="284"/>
      <c r="BC898" s="284"/>
      <c r="BD898" s="284"/>
      <c r="BE898" s="284"/>
      <c r="BF898" s="284"/>
      <c r="BG898" s="284"/>
      <c r="BH898" s="284"/>
      <c r="BI898" s="284"/>
      <c r="BJ898" s="284"/>
      <c r="BK898" s="284"/>
    </row>
    <row r="899" ht="14.25" customHeight="1">
      <c r="A899" s="219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5"/>
      <c r="X899" s="225"/>
      <c r="Y899" s="225"/>
      <c r="Z899" s="225"/>
      <c r="AA899" s="225"/>
      <c r="AB899" s="225"/>
      <c r="AC899" s="225"/>
      <c r="AD899" s="225"/>
      <c r="AE899" s="225"/>
      <c r="AF899" s="225"/>
      <c r="AG899" s="220"/>
      <c r="AH899" s="220"/>
      <c r="AI899" s="220"/>
      <c r="AJ899" s="220"/>
      <c r="AK899" s="220"/>
      <c r="AL899" s="220"/>
      <c r="AM899" s="220"/>
      <c r="AN899" s="220"/>
      <c r="AO899" s="220"/>
      <c r="AP899" s="220"/>
      <c r="AQ899" s="224"/>
      <c r="AR899" s="224"/>
      <c r="AS899" s="224"/>
      <c r="AT899" s="224"/>
      <c r="AU899" s="224"/>
      <c r="AV899" s="224"/>
      <c r="AW899" s="224"/>
      <c r="AX899" s="224"/>
      <c r="AY899" s="224"/>
      <c r="AZ899" s="284"/>
      <c r="BA899" s="284"/>
      <c r="BB899" s="284"/>
      <c r="BC899" s="284"/>
      <c r="BD899" s="284"/>
      <c r="BE899" s="284"/>
      <c r="BF899" s="284"/>
      <c r="BG899" s="284"/>
      <c r="BH899" s="284"/>
      <c r="BI899" s="284"/>
      <c r="BJ899" s="284"/>
      <c r="BK899" s="284"/>
    </row>
    <row r="900" ht="14.25" customHeight="1">
      <c r="A900" s="219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5"/>
      <c r="X900" s="225"/>
      <c r="Y900" s="225"/>
      <c r="Z900" s="225"/>
      <c r="AA900" s="225"/>
      <c r="AB900" s="225"/>
      <c r="AC900" s="225"/>
      <c r="AD900" s="225"/>
      <c r="AE900" s="225"/>
      <c r="AF900" s="225"/>
      <c r="AG900" s="220"/>
      <c r="AH900" s="220"/>
      <c r="AI900" s="220"/>
      <c r="AJ900" s="220"/>
      <c r="AK900" s="220"/>
      <c r="AL900" s="220"/>
      <c r="AM900" s="220"/>
      <c r="AN900" s="220"/>
      <c r="AO900" s="220"/>
      <c r="AP900" s="220"/>
      <c r="AQ900" s="224"/>
      <c r="AR900" s="224"/>
      <c r="AS900" s="224"/>
      <c r="AT900" s="224"/>
      <c r="AU900" s="224"/>
      <c r="AV900" s="224"/>
      <c r="AW900" s="224"/>
      <c r="AX900" s="224"/>
      <c r="AY900" s="224"/>
      <c r="AZ900" s="284"/>
      <c r="BA900" s="284"/>
      <c r="BB900" s="284"/>
      <c r="BC900" s="284"/>
      <c r="BD900" s="284"/>
      <c r="BE900" s="284"/>
      <c r="BF900" s="284"/>
      <c r="BG900" s="284"/>
      <c r="BH900" s="284"/>
      <c r="BI900" s="284"/>
      <c r="BJ900" s="284"/>
      <c r="BK900" s="284"/>
    </row>
    <row r="901" ht="14.25" customHeight="1">
      <c r="A901" s="219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5"/>
      <c r="X901" s="225"/>
      <c r="Y901" s="225"/>
      <c r="Z901" s="225"/>
      <c r="AA901" s="225"/>
      <c r="AB901" s="225"/>
      <c r="AC901" s="225"/>
      <c r="AD901" s="225"/>
      <c r="AE901" s="225"/>
      <c r="AF901" s="225"/>
      <c r="AG901" s="220"/>
      <c r="AH901" s="220"/>
      <c r="AI901" s="220"/>
      <c r="AJ901" s="220"/>
      <c r="AK901" s="220"/>
      <c r="AL901" s="220"/>
      <c r="AM901" s="220"/>
      <c r="AN901" s="220"/>
      <c r="AO901" s="220"/>
      <c r="AP901" s="220"/>
      <c r="AQ901" s="224"/>
      <c r="AR901" s="224"/>
      <c r="AS901" s="224"/>
      <c r="AT901" s="224"/>
      <c r="AU901" s="224"/>
      <c r="AV901" s="224"/>
      <c r="AW901" s="224"/>
      <c r="AX901" s="224"/>
      <c r="AY901" s="224"/>
      <c r="AZ901" s="284"/>
      <c r="BA901" s="284"/>
      <c r="BB901" s="284"/>
      <c r="BC901" s="284"/>
      <c r="BD901" s="284"/>
      <c r="BE901" s="284"/>
      <c r="BF901" s="284"/>
      <c r="BG901" s="284"/>
      <c r="BH901" s="284"/>
      <c r="BI901" s="284"/>
      <c r="BJ901" s="284"/>
      <c r="BK901" s="284"/>
    </row>
    <row r="902" ht="14.25" customHeight="1">
      <c r="A902" s="219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5"/>
      <c r="X902" s="225"/>
      <c r="Y902" s="225"/>
      <c r="Z902" s="225"/>
      <c r="AA902" s="225"/>
      <c r="AB902" s="225"/>
      <c r="AC902" s="225"/>
      <c r="AD902" s="225"/>
      <c r="AE902" s="225"/>
      <c r="AF902" s="225"/>
      <c r="AG902" s="220"/>
      <c r="AH902" s="220"/>
      <c r="AI902" s="220"/>
      <c r="AJ902" s="220"/>
      <c r="AK902" s="220"/>
      <c r="AL902" s="220"/>
      <c r="AM902" s="220"/>
      <c r="AN902" s="220"/>
      <c r="AO902" s="220"/>
      <c r="AP902" s="220"/>
      <c r="AQ902" s="224"/>
      <c r="AR902" s="224"/>
      <c r="AS902" s="224"/>
      <c r="AT902" s="224"/>
      <c r="AU902" s="224"/>
      <c r="AV902" s="224"/>
      <c r="AW902" s="224"/>
      <c r="AX902" s="224"/>
      <c r="AY902" s="224"/>
      <c r="AZ902" s="284"/>
      <c r="BA902" s="284"/>
      <c r="BB902" s="284"/>
      <c r="BC902" s="284"/>
      <c r="BD902" s="284"/>
      <c r="BE902" s="284"/>
      <c r="BF902" s="284"/>
      <c r="BG902" s="284"/>
      <c r="BH902" s="284"/>
      <c r="BI902" s="284"/>
      <c r="BJ902" s="284"/>
      <c r="BK902" s="284"/>
    </row>
    <row r="903" ht="14.25" customHeight="1">
      <c r="A903" s="219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5"/>
      <c r="X903" s="225"/>
      <c r="Y903" s="225"/>
      <c r="Z903" s="225"/>
      <c r="AA903" s="225"/>
      <c r="AB903" s="225"/>
      <c r="AC903" s="225"/>
      <c r="AD903" s="225"/>
      <c r="AE903" s="225"/>
      <c r="AF903" s="225"/>
      <c r="AG903" s="220"/>
      <c r="AH903" s="220"/>
      <c r="AI903" s="220"/>
      <c r="AJ903" s="220"/>
      <c r="AK903" s="220"/>
      <c r="AL903" s="220"/>
      <c r="AM903" s="220"/>
      <c r="AN903" s="220"/>
      <c r="AO903" s="220"/>
      <c r="AP903" s="220"/>
      <c r="AQ903" s="224"/>
      <c r="AR903" s="224"/>
      <c r="AS903" s="224"/>
      <c r="AT903" s="224"/>
      <c r="AU903" s="224"/>
      <c r="AV903" s="224"/>
      <c r="AW903" s="224"/>
      <c r="AX903" s="224"/>
      <c r="AY903" s="224"/>
      <c r="AZ903" s="284"/>
      <c r="BA903" s="284"/>
      <c r="BB903" s="284"/>
      <c r="BC903" s="284"/>
      <c r="BD903" s="284"/>
      <c r="BE903" s="284"/>
      <c r="BF903" s="284"/>
      <c r="BG903" s="284"/>
      <c r="BH903" s="284"/>
      <c r="BI903" s="284"/>
      <c r="BJ903" s="284"/>
      <c r="BK903" s="284"/>
    </row>
    <row r="904" ht="14.25" customHeight="1">
      <c r="A904" s="219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5"/>
      <c r="X904" s="225"/>
      <c r="Y904" s="225"/>
      <c r="Z904" s="225"/>
      <c r="AA904" s="225"/>
      <c r="AB904" s="225"/>
      <c r="AC904" s="225"/>
      <c r="AD904" s="225"/>
      <c r="AE904" s="225"/>
      <c r="AF904" s="225"/>
      <c r="AG904" s="220"/>
      <c r="AH904" s="220"/>
      <c r="AI904" s="220"/>
      <c r="AJ904" s="220"/>
      <c r="AK904" s="220"/>
      <c r="AL904" s="220"/>
      <c r="AM904" s="220"/>
      <c r="AN904" s="220"/>
      <c r="AO904" s="220"/>
      <c r="AP904" s="220"/>
      <c r="AQ904" s="224"/>
      <c r="AR904" s="224"/>
      <c r="AS904" s="224"/>
      <c r="AT904" s="224"/>
      <c r="AU904" s="224"/>
      <c r="AV904" s="224"/>
      <c r="AW904" s="224"/>
      <c r="AX904" s="224"/>
      <c r="AY904" s="224"/>
      <c r="AZ904" s="284"/>
      <c r="BA904" s="284"/>
      <c r="BB904" s="284"/>
      <c r="BC904" s="284"/>
      <c r="BD904" s="284"/>
      <c r="BE904" s="284"/>
      <c r="BF904" s="284"/>
      <c r="BG904" s="284"/>
      <c r="BH904" s="284"/>
      <c r="BI904" s="284"/>
      <c r="BJ904" s="284"/>
      <c r="BK904" s="284"/>
    </row>
    <row r="905" ht="14.25" customHeight="1">
      <c r="A905" s="219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5"/>
      <c r="X905" s="225"/>
      <c r="Y905" s="225"/>
      <c r="Z905" s="225"/>
      <c r="AA905" s="225"/>
      <c r="AB905" s="225"/>
      <c r="AC905" s="225"/>
      <c r="AD905" s="225"/>
      <c r="AE905" s="225"/>
      <c r="AF905" s="225"/>
      <c r="AG905" s="220"/>
      <c r="AH905" s="220"/>
      <c r="AI905" s="220"/>
      <c r="AJ905" s="220"/>
      <c r="AK905" s="220"/>
      <c r="AL905" s="220"/>
      <c r="AM905" s="220"/>
      <c r="AN905" s="220"/>
      <c r="AO905" s="220"/>
      <c r="AP905" s="220"/>
      <c r="AQ905" s="224"/>
      <c r="AR905" s="224"/>
      <c r="AS905" s="224"/>
      <c r="AT905" s="224"/>
      <c r="AU905" s="224"/>
      <c r="AV905" s="224"/>
      <c r="AW905" s="224"/>
      <c r="AX905" s="224"/>
      <c r="AY905" s="224"/>
      <c r="AZ905" s="284"/>
      <c r="BA905" s="284"/>
      <c r="BB905" s="284"/>
      <c r="BC905" s="284"/>
      <c r="BD905" s="284"/>
      <c r="BE905" s="284"/>
      <c r="BF905" s="284"/>
      <c r="BG905" s="284"/>
      <c r="BH905" s="284"/>
      <c r="BI905" s="284"/>
      <c r="BJ905" s="284"/>
      <c r="BK905" s="284"/>
    </row>
    <row r="906" ht="14.25" customHeight="1">
      <c r="A906" s="219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5"/>
      <c r="X906" s="225"/>
      <c r="Y906" s="225"/>
      <c r="Z906" s="225"/>
      <c r="AA906" s="225"/>
      <c r="AB906" s="225"/>
      <c r="AC906" s="225"/>
      <c r="AD906" s="225"/>
      <c r="AE906" s="225"/>
      <c r="AF906" s="225"/>
      <c r="AG906" s="220"/>
      <c r="AH906" s="220"/>
      <c r="AI906" s="220"/>
      <c r="AJ906" s="220"/>
      <c r="AK906" s="220"/>
      <c r="AL906" s="220"/>
      <c r="AM906" s="220"/>
      <c r="AN906" s="220"/>
      <c r="AO906" s="220"/>
      <c r="AP906" s="220"/>
      <c r="AQ906" s="224"/>
      <c r="AR906" s="224"/>
      <c r="AS906" s="224"/>
      <c r="AT906" s="224"/>
      <c r="AU906" s="224"/>
      <c r="AV906" s="224"/>
      <c r="AW906" s="224"/>
      <c r="AX906" s="224"/>
      <c r="AY906" s="224"/>
      <c r="AZ906" s="284"/>
      <c r="BA906" s="284"/>
      <c r="BB906" s="284"/>
      <c r="BC906" s="284"/>
      <c r="BD906" s="284"/>
      <c r="BE906" s="284"/>
      <c r="BF906" s="284"/>
      <c r="BG906" s="284"/>
      <c r="BH906" s="284"/>
      <c r="BI906" s="284"/>
      <c r="BJ906" s="284"/>
      <c r="BK906" s="284"/>
    </row>
    <row r="907" ht="14.25" customHeight="1">
      <c r="A907" s="219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5"/>
      <c r="X907" s="225"/>
      <c r="Y907" s="225"/>
      <c r="Z907" s="225"/>
      <c r="AA907" s="225"/>
      <c r="AB907" s="225"/>
      <c r="AC907" s="225"/>
      <c r="AD907" s="225"/>
      <c r="AE907" s="225"/>
      <c r="AF907" s="225"/>
      <c r="AG907" s="220"/>
      <c r="AH907" s="220"/>
      <c r="AI907" s="220"/>
      <c r="AJ907" s="220"/>
      <c r="AK907" s="220"/>
      <c r="AL907" s="220"/>
      <c r="AM907" s="220"/>
      <c r="AN907" s="220"/>
      <c r="AO907" s="220"/>
      <c r="AP907" s="220"/>
      <c r="AQ907" s="224"/>
      <c r="AR907" s="224"/>
      <c r="AS907" s="224"/>
      <c r="AT907" s="224"/>
      <c r="AU907" s="224"/>
      <c r="AV907" s="224"/>
      <c r="AW907" s="224"/>
      <c r="AX907" s="224"/>
      <c r="AY907" s="224"/>
      <c r="AZ907" s="284"/>
      <c r="BA907" s="284"/>
      <c r="BB907" s="284"/>
      <c r="BC907" s="284"/>
      <c r="BD907" s="284"/>
      <c r="BE907" s="284"/>
      <c r="BF907" s="284"/>
      <c r="BG907" s="284"/>
      <c r="BH907" s="284"/>
      <c r="BI907" s="284"/>
      <c r="BJ907" s="284"/>
      <c r="BK907" s="284"/>
    </row>
    <row r="908" ht="14.25" customHeight="1">
      <c r="A908" s="219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5"/>
      <c r="X908" s="225"/>
      <c r="Y908" s="225"/>
      <c r="Z908" s="225"/>
      <c r="AA908" s="225"/>
      <c r="AB908" s="225"/>
      <c r="AC908" s="225"/>
      <c r="AD908" s="225"/>
      <c r="AE908" s="225"/>
      <c r="AF908" s="225"/>
      <c r="AG908" s="220"/>
      <c r="AH908" s="220"/>
      <c r="AI908" s="220"/>
      <c r="AJ908" s="220"/>
      <c r="AK908" s="220"/>
      <c r="AL908" s="220"/>
      <c r="AM908" s="220"/>
      <c r="AN908" s="220"/>
      <c r="AO908" s="220"/>
      <c r="AP908" s="220"/>
      <c r="AQ908" s="224"/>
      <c r="AR908" s="224"/>
      <c r="AS908" s="224"/>
      <c r="AT908" s="224"/>
      <c r="AU908" s="224"/>
      <c r="AV908" s="224"/>
      <c r="AW908" s="224"/>
      <c r="AX908" s="224"/>
      <c r="AY908" s="224"/>
      <c r="AZ908" s="284"/>
      <c r="BA908" s="284"/>
      <c r="BB908" s="284"/>
      <c r="BC908" s="284"/>
      <c r="BD908" s="284"/>
      <c r="BE908" s="284"/>
      <c r="BF908" s="284"/>
      <c r="BG908" s="284"/>
      <c r="BH908" s="284"/>
      <c r="BI908" s="284"/>
      <c r="BJ908" s="284"/>
      <c r="BK908" s="284"/>
    </row>
    <row r="909" ht="14.25" customHeight="1">
      <c r="A909" s="219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5"/>
      <c r="X909" s="225"/>
      <c r="Y909" s="225"/>
      <c r="Z909" s="225"/>
      <c r="AA909" s="225"/>
      <c r="AB909" s="225"/>
      <c r="AC909" s="225"/>
      <c r="AD909" s="225"/>
      <c r="AE909" s="225"/>
      <c r="AF909" s="225"/>
      <c r="AG909" s="220"/>
      <c r="AH909" s="220"/>
      <c r="AI909" s="220"/>
      <c r="AJ909" s="220"/>
      <c r="AK909" s="220"/>
      <c r="AL909" s="220"/>
      <c r="AM909" s="220"/>
      <c r="AN909" s="220"/>
      <c r="AO909" s="220"/>
      <c r="AP909" s="220"/>
      <c r="AQ909" s="224"/>
      <c r="AR909" s="224"/>
      <c r="AS909" s="224"/>
      <c r="AT909" s="224"/>
      <c r="AU909" s="224"/>
      <c r="AV909" s="224"/>
      <c r="AW909" s="224"/>
      <c r="AX909" s="224"/>
      <c r="AY909" s="224"/>
      <c r="AZ909" s="284"/>
      <c r="BA909" s="284"/>
      <c r="BB909" s="284"/>
      <c r="BC909" s="284"/>
      <c r="BD909" s="284"/>
      <c r="BE909" s="284"/>
      <c r="BF909" s="284"/>
      <c r="BG909" s="284"/>
      <c r="BH909" s="284"/>
      <c r="BI909" s="284"/>
      <c r="BJ909" s="284"/>
      <c r="BK909" s="284"/>
    </row>
    <row r="910" ht="14.25" customHeight="1">
      <c r="A910" s="219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5"/>
      <c r="X910" s="225"/>
      <c r="Y910" s="225"/>
      <c r="Z910" s="225"/>
      <c r="AA910" s="225"/>
      <c r="AB910" s="225"/>
      <c r="AC910" s="225"/>
      <c r="AD910" s="225"/>
      <c r="AE910" s="225"/>
      <c r="AF910" s="225"/>
      <c r="AG910" s="220"/>
      <c r="AH910" s="220"/>
      <c r="AI910" s="220"/>
      <c r="AJ910" s="220"/>
      <c r="AK910" s="220"/>
      <c r="AL910" s="220"/>
      <c r="AM910" s="220"/>
      <c r="AN910" s="220"/>
      <c r="AO910" s="220"/>
      <c r="AP910" s="220"/>
      <c r="AQ910" s="224"/>
      <c r="AR910" s="224"/>
      <c r="AS910" s="224"/>
      <c r="AT910" s="224"/>
      <c r="AU910" s="224"/>
      <c r="AV910" s="224"/>
      <c r="AW910" s="224"/>
      <c r="AX910" s="224"/>
      <c r="AY910" s="224"/>
      <c r="AZ910" s="284"/>
      <c r="BA910" s="284"/>
      <c r="BB910" s="284"/>
      <c r="BC910" s="284"/>
      <c r="BD910" s="284"/>
      <c r="BE910" s="284"/>
      <c r="BF910" s="284"/>
      <c r="BG910" s="284"/>
      <c r="BH910" s="284"/>
      <c r="BI910" s="284"/>
      <c r="BJ910" s="284"/>
      <c r="BK910" s="284"/>
    </row>
    <row r="911" ht="14.25" customHeight="1">
      <c r="A911" s="219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5"/>
      <c r="X911" s="225"/>
      <c r="Y911" s="225"/>
      <c r="Z911" s="225"/>
      <c r="AA911" s="225"/>
      <c r="AB911" s="225"/>
      <c r="AC911" s="225"/>
      <c r="AD911" s="225"/>
      <c r="AE911" s="225"/>
      <c r="AF911" s="225"/>
      <c r="AG911" s="220"/>
      <c r="AH911" s="220"/>
      <c r="AI911" s="220"/>
      <c r="AJ911" s="220"/>
      <c r="AK911" s="220"/>
      <c r="AL911" s="220"/>
      <c r="AM911" s="220"/>
      <c r="AN911" s="220"/>
      <c r="AO911" s="220"/>
      <c r="AP911" s="220"/>
      <c r="AQ911" s="224"/>
      <c r="AR911" s="224"/>
      <c r="AS911" s="224"/>
      <c r="AT911" s="224"/>
      <c r="AU911" s="224"/>
      <c r="AV911" s="224"/>
      <c r="AW911" s="224"/>
      <c r="AX911" s="224"/>
      <c r="AY911" s="224"/>
      <c r="AZ911" s="284"/>
      <c r="BA911" s="284"/>
      <c r="BB911" s="284"/>
      <c r="BC911" s="284"/>
      <c r="BD911" s="284"/>
      <c r="BE911" s="284"/>
      <c r="BF911" s="284"/>
      <c r="BG911" s="284"/>
      <c r="BH911" s="284"/>
      <c r="BI911" s="284"/>
      <c r="BJ911" s="284"/>
      <c r="BK911" s="284"/>
    </row>
    <row r="912" ht="14.25" customHeight="1">
      <c r="A912" s="219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5"/>
      <c r="X912" s="225"/>
      <c r="Y912" s="225"/>
      <c r="Z912" s="225"/>
      <c r="AA912" s="225"/>
      <c r="AB912" s="225"/>
      <c r="AC912" s="225"/>
      <c r="AD912" s="225"/>
      <c r="AE912" s="225"/>
      <c r="AF912" s="225"/>
      <c r="AG912" s="220"/>
      <c r="AH912" s="220"/>
      <c r="AI912" s="220"/>
      <c r="AJ912" s="220"/>
      <c r="AK912" s="220"/>
      <c r="AL912" s="220"/>
      <c r="AM912" s="220"/>
      <c r="AN912" s="220"/>
      <c r="AO912" s="220"/>
      <c r="AP912" s="220"/>
      <c r="AQ912" s="224"/>
      <c r="AR912" s="224"/>
      <c r="AS912" s="224"/>
      <c r="AT912" s="224"/>
      <c r="AU912" s="224"/>
      <c r="AV912" s="224"/>
      <c r="AW912" s="224"/>
      <c r="AX912" s="224"/>
      <c r="AY912" s="224"/>
      <c r="AZ912" s="284"/>
      <c r="BA912" s="284"/>
      <c r="BB912" s="284"/>
      <c r="BC912" s="284"/>
      <c r="BD912" s="284"/>
      <c r="BE912" s="284"/>
      <c r="BF912" s="284"/>
      <c r="BG912" s="284"/>
      <c r="BH912" s="284"/>
      <c r="BI912" s="284"/>
      <c r="BJ912" s="284"/>
      <c r="BK912" s="284"/>
    </row>
    <row r="913" ht="14.25" customHeight="1">
      <c r="A913" s="219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5"/>
      <c r="X913" s="225"/>
      <c r="Y913" s="225"/>
      <c r="Z913" s="225"/>
      <c r="AA913" s="225"/>
      <c r="AB913" s="225"/>
      <c r="AC913" s="225"/>
      <c r="AD913" s="225"/>
      <c r="AE913" s="225"/>
      <c r="AF913" s="225"/>
      <c r="AG913" s="220"/>
      <c r="AH913" s="220"/>
      <c r="AI913" s="220"/>
      <c r="AJ913" s="220"/>
      <c r="AK913" s="220"/>
      <c r="AL913" s="220"/>
      <c r="AM913" s="220"/>
      <c r="AN913" s="220"/>
      <c r="AO913" s="220"/>
      <c r="AP913" s="220"/>
      <c r="AQ913" s="224"/>
      <c r="AR913" s="224"/>
      <c r="AS913" s="224"/>
      <c r="AT913" s="224"/>
      <c r="AU913" s="224"/>
      <c r="AV913" s="224"/>
      <c r="AW913" s="224"/>
      <c r="AX913" s="224"/>
      <c r="AY913" s="224"/>
      <c r="AZ913" s="284"/>
      <c r="BA913" s="284"/>
      <c r="BB913" s="284"/>
      <c r="BC913" s="284"/>
      <c r="BD913" s="284"/>
      <c r="BE913" s="284"/>
      <c r="BF913" s="284"/>
      <c r="BG913" s="284"/>
      <c r="BH913" s="284"/>
      <c r="BI913" s="284"/>
      <c r="BJ913" s="284"/>
      <c r="BK913" s="284"/>
    </row>
    <row r="914" ht="14.25" customHeight="1">
      <c r="A914" s="219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5"/>
      <c r="X914" s="225"/>
      <c r="Y914" s="225"/>
      <c r="Z914" s="225"/>
      <c r="AA914" s="225"/>
      <c r="AB914" s="225"/>
      <c r="AC914" s="225"/>
      <c r="AD914" s="225"/>
      <c r="AE914" s="225"/>
      <c r="AF914" s="225"/>
      <c r="AG914" s="220"/>
      <c r="AH914" s="220"/>
      <c r="AI914" s="220"/>
      <c r="AJ914" s="220"/>
      <c r="AK914" s="220"/>
      <c r="AL914" s="220"/>
      <c r="AM914" s="220"/>
      <c r="AN914" s="220"/>
      <c r="AO914" s="220"/>
      <c r="AP914" s="220"/>
      <c r="AQ914" s="224"/>
      <c r="AR914" s="224"/>
      <c r="AS914" s="224"/>
      <c r="AT914" s="224"/>
      <c r="AU914" s="224"/>
      <c r="AV914" s="224"/>
      <c r="AW914" s="224"/>
      <c r="AX914" s="224"/>
      <c r="AY914" s="224"/>
      <c r="AZ914" s="284"/>
      <c r="BA914" s="284"/>
      <c r="BB914" s="284"/>
      <c r="BC914" s="284"/>
      <c r="BD914" s="284"/>
      <c r="BE914" s="284"/>
      <c r="BF914" s="284"/>
      <c r="BG914" s="284"/>
      <c r="BH914" s="284"/>
      <c r="BI914" s="284"/>
      <c r="BJ914" s="284"/>
      <c r="BK914" s="284"/>
    </row>
    <row r="915" ht="14.25" customHeight="1">
      <c r="A915" s="219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5"/>
      <c r="X915" s="225"/>
      <c r="Y915" s="225"/>
      <c r="Z915" s="225"/>
      <c r="AA915" s="225"/>
      <c r="AB915" s="225"/>
      <c r="AC915" s="225"/>
      <c r="AD915" s="225"/>
      <c r="AE915" s="225"/>
      <c r="AF915" s="225"/>
      <c r="AG915" s="220"/>
      <c r="AH915" s="220"/>
      <c r="AI915" s="220"/>
      <c r="AJ915" s="220"/>
      <c r="AK915" s="220"/>
      <c r="AL915" s="220"/>
      <c r="AM915" s="220"/>
      <c r="AN915" s="220"/>
      <c r="AO915" s="220"/>
      <c r="AP915" s="220"/>
      <c r="AQ915" s="224"/>
      <c r="AR915" s="224"/>
      <c r="AS915" s="224"/>
      <c r="AT915" s="224"/>
      <c r="AU915" s="224"/>
      <c r="AV915" s="224"/>
      <c r="AW915" s="224"/>
      <c r="AX915" s="224"/>
      <c r="AY915" s="224"/>
      <c r="AZ915" s="284"/>
      <c r="BA915" s="284"/>
      <c r="BB915" s="284"/>
      <c r="BC915" s="284"/>
      <c r="BD915" s="284"/>
      <c r="BE915" s="284"/>
      <c r="BF915" s="284"/>
      <c r="BG915" s="284"/>
      <c r="BH915" s="284"/>
      <c r="BI915" s="284"/>
      <c r="BJ915" s="284"/>
      <c r="BK915" s="284"/>
    </row>
    <row r="916" ht="14.25" customHeight="1">
      <c r="A916" s="219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5"/>
      <c r="X916" s="225"/>
      <c r="Y916" s="225"/>
      <c r="Z916" s="225"/>
      <c r="AA916" s="225"/>
      <c r="AB916" s="225"/>
      <c r="AC916" s="225"/>
      <c r="AD916" s="225"/>
      <c r="AE916" s="225"/>
      <c r="AF916" s="225"/>
      <c r="AG916" s="220"/>
      <c r="AH916" s="220"/>
      <c r="AI916" s="220"/>
      <c r="AJ916" s="220"/>
      <c r="AK916" s="220"/>
      <c r="AL916" s="220"/>
      <c r="AM916" s="220"/>
      <c r="AN916" s="220"/>
      <c r="AO916" s="220"/>
      <c r="AP916" s="220"/>
      <c r="AQ916" s="224"/>
      <c r="AR916" s="224"/>
      <c r="AS916" s="224"/>
      <c r="AT916" s="224"/>
      <c r="AU916" s="224"/>
      <c r="AV916" s="224"/>
      <c r="AW916" s="224"/>
      <c r="AX916" s="224"/>
      <c r="AY916" s="224"/>
      <c r="AZ916" s="284"/>
      <c r="BA916" s="284"/>
      <c r="BB916" s="284"/>
      <c r="BC916" s="284"/>
      <c r="BD916" s="284"/>
      <c r="BE916" s="284"/>
      <c r="BF916" s="284"/>
      <c r="BG916" s="284"/>
      <c r="BH916" s="284"/>
      <c r="BI916" s="284"/>
      <c r="BJ916" s="284"/>
      <c r="BK916" s="284"/>
    </row>
    <row r="917" ht="14.25" customHeight="1">
      <c r="A917" s="219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5"/>
      <c r="X917" s="225"/>
      <c r="Y917" s="225"/>
      <c r="Z917" s="225"/>
      <c r="AA917" s="225"/>
      <c r="AB917" s="225"/>
      <c r="AC917" s="225"/>
      <c r="AD917" s="225"/>
      <c r="AE917" s="225"/>
      <c r="AF917" s="225"/>
      <c r="AG917" s="220"/>
      <c r="AH917" s="220"/>
      <c r="AI917" s="220"/>
      <c r="AJ917" s="220"/>
      <c r="AK917" s="220"/>
      <c r="AL917" s="220"/>
      <c r="AM917" s="220"/>
      <c r="AN917" s="220"/>
      <c r="AO917" s="220"/>
      <c r="AP917" s="220"/>
      <c r="AQ917" s="224"/>
      <c r="AR917" s="224"/>
      <c r="AS917" s="224"/>
      <c r="AT917" s="224"/>
      <c r="AU917" s="224"/>
      <c r="AV917" s="224"/>
      <c r="AW917" s="224"/>
      <c r="AX917" s="224"/>
      <c r="AY917" s="224"/>
      <c r="AZ917" s="284"/>
      <c r="BA917" s="284"/>
      <c r="BB917" s="284"/>
      <c r="BC917" s="284"/>
      <c r="BD917" s="284"/>
      <c r="BE917" s="284"/>
      <c r="BF917" s="284"/>
      <c r="BG917" s="284"/>
      <c r="BH917" s="284"/>
      <c r="BI917" s="284"/>
      <c r="BJ917" s="284"/>
      <c r="BK917" s="284"/>
    </row>
    <row r="918" ht="14.25" customHeight="1">
      <c r="A918" s="219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5"/>
      <c r="X918" s="225"/>
      <c r="Y918" s="225"/>
      <c r="Z918" s="225"/>
      <c r="AA918" s="225"/>
      <c r="AB918" s="225"/>
      <c r="AC918" s="225"/>
      <c r="AD918" s="225"/>
      <c r="AE918" s="225"/>
      <c r="AF918" s="225"/>
      <c r="AG918" s="220"/>
      <c r="AH918" s="220"/>
      <c r="AI918" s="220"/>
      <c r="AJ918" s="220"/>
      <c r="AK918" s="220"/>
      <c r="AL918" s="220"/>
      <c r="AM918" s="220"/>
      <c r="AN918" s="220"/>
      <c r="AO918" s="220"/>
      <c r="AP918" s="220"/>
      <c r="AQ918" s="224"/>
      <c r="AR918" s="224"/>
      <c r="AS918" s="224"/>
      <c r="AT918" s="224"/>
      <c r="AU918" s="224"/>
      <c r="AV918" s="224"/>
      <c r="AW918" s="224"/>
      <c r="AX918" s="224"/>
      <c r="AY918" s="224"/>
      <c r="AZ918" s="284"/>
      <c r="BA918" s="284"/>
      <c r="BB918" s="284"/>
      <c r="BC918" s="284"/>
      <c r="BD918" s="284"/>
      <c r="BE918" s="284"/>
      <c r="BF918" s="284"/>
      <c r="BG918" s="284"/>
      <c r="BH918" s="284"/>
      <c r="BI918" s="284"/>
      <c r="BJ918" s="284"/>
      <c r="BK918" s="284"/>
    </row>
    <row r="919" ht="14.25" customHeight="1">
      <c r="A919" s="219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5"/>
      <c r="X919" s="225"/>
      <c r="Y919" s="225"/>
      <c r="Z919" s="225"/>
      <c r="AA919" s="225"/>
      <c r="AB919" s="225"/>
      <c r="AC919" s="225"/>
      <c r="AD919" s="225"/>
      <c r="AE919" s="225"/>
      <c r="AF919" s="225"/>
      <c r="AG919" s="220"/>
      <c r="AH919" s="220"/>
      <c r="AI919" s="220"/>
      <c r="AJ919" s="220"/>
      <c r="AK919" s="220"/>
      <c r="AL919" s="220"/>
      <c r="AM919" s="220"/>
      <c r="AN919" s="220"/>
      <c r="AO919" s="220"/>
      <c r="AP919" s="220"/>
      <c r="AQ919" s="224"/>
      <c r="AR919" s="224"/>
      <c r="AS919" s="224"/>
      <c r="AT919" s="224"/>
      <c r="AU919" s="224"/>
      <c r="AV919" s="224"/>
      <c r="AW919" s="224"/>
      <c r="AX919" s="224"/>
      <c r="AY919" s="224"/>
      <c r="AZ919" s="284"/>
      <c r="BA919" s="284"/>
      <c r="BB919" s="284"/>
      <c r="BC919" s="284"/>
      <c r="BD919" s="284"/>
      <c r="BE919" s="284"/>
      <c r="BF919" s="284"/>
      <c r="BG919" s="284"/>
      <c r="BH919" s="284"/>
      <c r="BI919" s="284"/>
      <c r="BJ919" s="284"/>
      <c r="BK919" s="284"/>
    </row>
    <row r="920" ht="14.25" customHeight="1">
      <c r="A920" s="219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5"/>
      <c r="X920" s="225"/>
      <c r="Y920" s="225"/>
      <c r="Z920" s="225"/>
      <c r="AA920" s="225"/>
      <c r="AB920" s="225"/>
      <c r="AC920" s="225"/>
      <c r="AD920" s="225"/>
      <c r="AE920" s="225"/>
      <c r="AF920" s="225"/>
      <c r="AG920" s="220"/>
      <c r="AH920" s="220"/>
      <c r="AI920" s="220"/>
      <c r="AJ920" s="220"/>
      <c r="AK920" s="220"/>
      <c r="AL920" s="220"/>
      <c r="AM920" s="220"/>
      <c r="AN920" s="220"/>
      <c r="AO920" s="220"/>
      <c r="AP920" s="220"/>
      <c r="AQ920" s="224"/>
      <c r="AR920" s="224"/>
      <c r="AS920" s="224"/>
      <c r="AT920" s="224"/>
      <c r="AU920" s="224"/>
      <c r="AV920" s="224"/>
      <c r="AW920" s="224"/>
      <c r="AX920" s="224"/>
      <c r="AY920" s="224"/>
      <c r="AZ920" s="284"/>
      <c r="BA920" s="284"/>
      <c r="BB920" s="284"/>
      <c r="BC920" s="284"/>
      <c r="BD920" s="284"/>
      <c r="BE920" s="284"/>
      <c r="BF920" s="284"/>
      <c r="BG920" s="284"/>
      <c r="BH920" s="284"/>
      <c r="BI920" s="284"/>
      <c r="BJ920" s="284"/>
      <c r="BK920" s="284"/>
    </row>
    <row r="921" ht="14.25" customHeight="1">
      <c r="A921" s="219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5"/>
      <c r="X921" s="225"/>
      <c r="Y921" s="225"/>
      <c r="Z921" s="225"/>
      <c r="AA921" s="225"/>
      <c r="AB921" s="225"/>
      <c r="AC921" s="225"/>
      <c r="AD921" s="225"/>
      <c r="AE921" s="225"/>
      <c r="AF921" s="225"/>
      <c r="AG921" s="220"/>
      <c r="AH921" s="220"/>
      <c r="AI921" s="220"/>
      <c r="AJ921" s="220"/>
      <c r="AK921" s="220"/>
      <c r="AL921" s="220"/>
      <c r="AM921" s="220"/>
      <c r="AN921" s="220"/>
      <c r="AO921" s="220"/>
      <c r="AP921" s="220"/>
      <c r="AQ921" s="224"/>
      <c r="AR921" s="224"/>
      <c r="AS921" s="224"/>
      <c r="AT921" s="224"/>
      <c r="AU921" s="224"/>
      <c r="AV921" s="224"/>
      <c r="AW921" s="224"/>
      <c r="AX921" s="224"/>
      <c r="AY921" s="224"/>
      <c r="AZ921" s="284"/>
      <c r="BA921" s="284"/>
      <c r="BB921" s="284"/>
      <c r="BC921" s="284"/>
      <c r="BD921" s="284"/>
      <c r="BE921" s="284"/>
      <c r="BF921" s="284"/>
      <c r="BG921" s="284"/>
      <c r="BH921" s="284"/>
      <c r="BI921" s="284"/>
      <c r="BJ921" s="284"/>
      <c r="BK921" s="284"/>
    </row>
    <row r="922" ht="14.25" customHeight="1">
      <c r="A922" s="219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5"/>
      <c r="X922" s="225"/>
      <c r="Y922" s="225"/>
      <c r="Z922" s="225"/>
      <c r="AA922" s="225"/>
      <c r="AB922" s="225"/>
      <c r="AC922" s="225"/>
      <c r="AD922" s="225"/>
      <c r="AE922" s="225"/>
      <c r="AF922" s="225"/>
      <c r="AG922" s="220"/>
      <c r="AH922" s="220"/>
      <c r="AI922" s="220"/>
      <c r="AJ922" s="220"/>
      <c r="AK922" s="220"/>
      <c r="AL922" s="220"/>
      <c r="AM922" s="220"/>
      <c r="AN922" s="220"/>
      <c r="AO922" s="220"/>
      <c r="AP922" s="220"/>
      <c r="AQ922" s="224"/>
      <c r="AR922" s="224"/>
      <c r="AS922" s="224"/>
      <c r="AT922" s="224"/>
      <c r="AU922" s="224"/>
      <c r="AV922" s="224"/>
      <c r="AW922" s="224"/>
      <c r="AX922" s="224"/>
      <c r="AY922" s="224"/>
      <c r="AZ922" s="284"/>
      <c r="BA922" s="284"/>
      <c r="BB922" s="284"/>
      <c r="BC922" s="284"/>
      <c r="BD922" s="284"/>
      <c r="BE922" s="284"/>
      <c r="BF922" s="284"/>
      <c r="BG922" s="284"/>
      <c r="BH922" s="284"/>
      <c r="BI922" s="284"/>
      <c r="BJ922" s="284"/>
      <c r="BK922" s="284"/>
    </row>
    <row r="923" ht="14.25" customHeight="1">
      <c r="A923" s="219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5"/>
      <c r="X923" s="225"/>
      <c r="Y923" s="225"/>
      <c r="Z923" s="225"/>
      <c r="AA923" s="225"/>
      <c r="AB923" s="225"/>
      <c r="AC923" s="225"/>
      <c r="AD923" s="225"/>
      <c r="AE923" s="225"/>
      <c r="AF923" s="225"/>
      <c r="AG923" s="220"/>
      <c r="AH923" s="220"/>
      <c r="AI923" s="220"/>
      <c r="AJ923" s="220"/>
      <c r="AK923" s="220"/>
      <c r="AL923" s="220"/>
      <c r="AM923" s="220"/>
      <c r="AN923" s="220"/>
      <c r="AO923" s="220"/>
      <c r="AP923" s="220"/>
      <c r="AQ923" s="224"/>
      <c r="AR923" s="224"/>
      <c r="AS923" s="224"/>
      <c r="AT923" s="224"/>
      <c r="AU923" s="224"/>
      <c r="AV923" s="224"/>
      <c r="AW923" s="224"/>
      <c r="AX923" s="224"/>
      <c r="AY923" s="224"/>
      <c r="AZ923" s="284"/>
      <c r="BA923" s="284"/>
      <c r="BB923" s="284"/>
      <c r="BC923" s="284"/>
      <c r="BD923" s="284"/>
      <c r="BE923" s="284"/>
      <c r="BF923" s="284"/>
      <c r="BG923" s="284"/>
      <c r="BH923" s="284"/>
      <c r="BI923" s="284"/>
      <c r="BJ923" s="284"/>
      <c r="BK923" s="284"/>
    </row>
    <row r="924" ht="14.25" customHeight="1">
      <c r="A924" s="219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5"/>
      <c r="X924" s="225"/>
      <c r="Y924" s="225"/>
      <c r="Z924" s="225"/>
      <c r="AA924" s="225"/>
      <c r="AB924" s="225"/>
      <c r="AC924" s="225"/>
      <c r="AD924" s="225"/>
      <c r="AE924" s="225"/>
      <c r="AF924" s="225"/>
      <c r="AG924" s="220"/>
      <c r="AH924" s="220"/>
      <c r="AI924" s="220"/>
      <c r="AJ924" s="220"/>
      <c r="AK924" s="220"/>
      <c r="AL924" s="220"/>
      <c r="AM924" s="220"/>
      <c r="AN924" s="220"/>
      <c r="AO924" s="220"/>
      <c r="AP924" s="220"/>
      <c r="AQ924" s="224"/>
      <c r="AR924" s="224"/>
      <c r="AS924" s="224"/>
      <c r="AT924" s="224"/>
      <c r="AU924" s="224"/>
      <c r="AV924" s="224"/>
      <c r="AW924" s="224"/>
      <c r="AX924" s="224"/>
      <c r="AY924" s="224"/>
      <c r="AZ924" s="284"/>
      <c r="BA924" s="284"/>
      <c r="BB924" s="284"/>
      <c r="BC924" s="284"/>
      <c r="BD924" s="284"/>
      <c r="BE924" s="284"/>
      <c r="BF924" s="284"/>
      <c r="BG924" s="284"/>
      <c r="BH924" s="284"/>
      <c r="BI924" s="284"/>
      <c r="BJ924" s="284"/>
      <c r="BK924" s="284"/>
    </row>
    <row r="925" ht="14.25" customHeight="1">
      <c r="A925" s="219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5"/>
      <c r="X925" s="225"/>
      <c r="Y925" s="225"/>
      <c r="Z925" s="225"/>
      <c r="AA925" s="225"/>
      <c r="AB925" s="225"/>
      <c r="AC925" s="225"/>
      <c r="AD925" s="225"/>
      <c r="AE925" s="225"/>
      <c r="AF925" s="225"/>
      <c r="AG925" s="220"/>
      <c r="AH925" s="220"/>
      <c r="AI925" s="220"/>
      <c r="AJ925" s="220"/>
      <c r="AK925" s="220"/>
      <c r="AL925" s="220"/>
      <c r="AM925" s="220"/>
      <c r="AN925" s="220"/>
      <c r="AO925" s="220"/>
      <c r="AP925" s="220"/>
      <c r="AQ925" s="224"/>
      <c r="AR925" s="224"/>
      <c r="AS925" s="224"/>
      <c r="AT925" s="224"/>
      <c r="AU925" s="224"/>
      <c r="AV925" s="224"/>
      <c r="AW925" s="224"/>
      <c r="AX925" s="224"/>
      <c r="AY925" s="224"/>
      <c r="AZ925" s="284"/>
      <c r="BA925" s="284"/>
      <c r="BB925" s="284"/>
      <c r="BC925" s="284"/>
      <c r="BD925" s="284"/>
      <c r="BE925" s="284"/>
      <c r="BF925" s="284"/>
      <c r="BG925" s="284"/>
      <c r="BH925" s="284"/>
      <c r="BI925" s="284"/>
      <c r="BJ925" s="284"/>
      <c r="BK925" s="284"/>
    </row>
    <row r="926" ht="14.25" customHeight="1">
      <c r="A926" s="219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5"/>
      <c r="X926" s="225"/>
      <c r="Y926" s="225"/>
      <c r="Z926" s="225"/>
      <c r="AA926" s="225"/>
      <c r="AB926" s="225"/>
      <c r="AC926" s="225"/>
      <c r="AD926" s="225"/>
      <c r="AE926" s="225"/>
      <c r="AF926" s="225"/>
      <c r="AG926" s="220"/>
      <c r="AH926" s="220"/>
      <c r="AI926" s="220"/>
      <c r="AJ926" s="220"/>
      <c r="AK926" s="220"/>
      <c r="AL926" s="220"/>
      <c r="AM926" s="220"/>
      <c r="AN926" s="220"/>
      <c r="AO926" s="220"/>
      <c r="AP926" s="220"/>
      <c r="AQ926" s="224"/>
      <c r="AR926" s="224"/>
      <c r="AS926" s="224"/>
      <c r="AT926" s="224"/>
      <c r="AU926" s="224"/>
      <c r="AV926" s="224"/>
      <c r="AW926" s="224"/>
      <c r="AX926" s="224"/>
      <c r="AY926" s="224"/>
      <c r="AZ926" s="284"/>
      <c r="BA926" s="284"/>
      <c r="BB926" s="284"/>
      <c r="BC926" s="284"/>
      <c r="BD926" s="284"/>
      <c r="BE926" s="284"/>
      <c r="BF926" s="284"/>
      <c r="BG926" s="284"/>
      <c r="BH926" s="284"/>
      <c r="BI926" s="284"/>
      <c r="BJ926" s="284"/>
      <c r="BK926" s="284"/>
    </row>
    <row r="927" ht="14.25" customHeight="1">
      <c r="A927" s="219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5"/>
      <c r="X927" s="225"/>
      <c r="Y927" s="225"/>
      <c r="Z927" s="225"/>
      <c r="AA927" s="225"/>
      <c r="AB927" s="225"/>
      <c r="AC927" s="225"/>
      <c r="AD927" s="225"/>
      <c r="AE927" s="225"/>
      <c r="AF927" s="225"/>
      <c r="AG927" s="220"/>
      <c r="AH927" s="220"/>
      <c r="AI927" s="220"/>
      <c r="AJ927" s="220"/>
      <c r="AK927" s="220"/>
      <c r="AL927" s="220"/>
      <c r="AM927" s="220"/>
      <c r="AN927" s="220"/>
      <c r="AO927" s="220"/>
      <c r="AP927" s="220"/>
      <c r="AQ927" s="224"/>
      <c r="AR927" s="224"/>
      <c r="AS927" s="224"/>
      <c r="AT927" s="224"/>
      <c r="AU927" s="224"/>
      <c r="AV927" s="224"/>
      <c r="AW927" s="224"/>
      <c r="AX927" s="224"/>
      <c r="AY927" s="224"/>
      <c r="AZ927" s="284"/>
      <c r="BA927" s="284"/>
      <c r="BB927" s="284"/>
      <c r="BC927" s="284"/>
      <c r="BD927" s="284"/>
      <c r="BE927" s="284"/>
      <c r="BF927" s="284"/>
      <c r="BG927" s="284"/>
      <c r="BH927" s="284"/>
      <c r="BI927" s="284"/>
      <c r="BJ927" s="284"/>
      <c r="BK927" s="284"/>
    </row>
    <row r="928" ht="14.25" customHeight="1">
      <c r="A928" s="219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5"/>
      <c r="X928" s="225"/>
      <c r="Y928" s="225"/>
      <c r="Z928" s="225"/>
      <c r="AA928" s="225"/>
      <c r="AB928" s="225"/>
      <c r="AC928" s="225"/>
      <c r="AD928" s="225"/>
      <c r="AE928" s="225"/>
      <c r="AF928" s="225"/>
      <c r="AG928" s="220"/>
      <c r="AH928" s="220"/>
      <c r="AI928" s="220"/>
      <c r="AJ928" s="220"/>
      <c r="AK928" s="220"/>
      <c r="AL928" s="220"/>
      <c r="AM928" s="220"/>
      <c r="AN928" s="220"/>
      <c r="AO928" s="220"/>
      <c r="AP928" s="220"/>
      <c r="AQ928" s="224"/>
      <c r="AR928" s="224"/>
      <c r="AS928" s="224"/>
      <c r="AT928" s="224"/>
      <c r="AU928" s="224"/>
      <c r="AV928" s="224"/>
      <c r="AW928" s="224"/>
      <c r="AX928" s="224"/>
      <c r="AY928" s="224"/>
      <c r="AZ928" s="284"/>
      <c r="BA928" s="284"/>
      <c r="BB928" s="284"/>
      <c r="BC928" s="284"/>
      <c r="BD928" s="284"/>
      <c r="BE928" s="284"/>
      <c r="BF928" s="284"/>
      <c r="BG928" s="284"/>
      <c r="BH928" s="284"/>
      <c r="BI928" s="284"/>
      <c r="BJ928" s="284"/>
      <c r="BK928" s="284"/>
    </row>
    <row r="929" ht="14.25" customHeight="1">
      <c r="A929" s="219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5"/>
      <c r="X929" s="225"/>
      <c r="Y929" s="225"/>
      <c r="Z929" s="225"/>
      <c r="AA929" s="225"/>
      <c r="AB929" s="225"/>
      <c r="AC929" s="225"/>
      <c r="AD929" s="225"/>
      <c r="AE929" s="225"/>
      <c r="AF929" s="225"/>
      <c r="AG929" s="220"/>
      <c r="AH929" s="220"/>
      <c r="AI929" s="220"/>
      <c r="AJ929" s="220"/>
      <c r="AK929" s="220"/>
      <c r="AL929" s="220"/>
      <c r="AM929" s="220"/>
      <c r="AN929" s="220"/>
      <c r="AO929" s="220"/>
      <c r="AP929" s="220"/>
      <c r="AQ929" s="224"/>
      <c r="AR929" s="224"/>
      <c r="AS929" s="224"/>
      <c r="AT929" s="224"/>
      <c r="AU929" s="224"/>
      <c r="AV929" s="224"/>
      <c r="AW929" s="224"/>
      <c r="AX929" s="224"/>
      <c r="AY929" s="224"/>
      <c r="AZ929" s="284"/>
      <c r="BA929" s="284"/>
      <c r="BB929" s="284"/>
      <c r="BC929" s="284"/>
      <c r="BD929" s="284"/>
      <c r="BE929" s="284"/>
      <c r="BF929" s="284"/>
      <c r="BG929" s="284"/>
      <c r="BH929" s="284"/>
      <c r="BI929" s="284"/>
      <c r="BJ929" s="284"/>
      <c r="BK929" s="284"/>
    </row>
    <row r="930" ht="14.25" customHeight="1">
      <c r="A930" s="219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5"/>
      <c r="X930" s="225"/>
      <c r="Y930" s="225"/>
      <c r="Z930" s="225"/>
      <c r="AA930" s="225"/>
      <c r="AB930" s="225"/>
      <c r="AC930" s="225"/>
      <c r="AD930" s="225"/>
      <c r="AE930" s="225"/>
      <c r="AF930" s="225"/>
      <c r="AG930" s="220"/>
      <c r="AH930" s="220"/>
      <c r="AI930" s="220"/>
      <c r="AJ930" s="220"/>
      <c r="AK930" s="220"/>
      <c r="AL930" s="220"/>
      <c r="AM930" s="220"/>
      <c r="AN930" s="220"/>
      <c r="AO930" s="220"/>
      <c r="AP930" s="220"/>
      <c r="AQ930" s="224"/>
      <c r="AR930" s="224"/>
      <c r="AS930" s="224"/>
      <c r="AT930" s="224"/>
      <c r="AU930" s="224"/>
      <c r="AV930" s="224"/>
      <c r="AW930" s="224"/>
      <c r="AX930" s="224"/>
      <c r="AY930" s="224"/>
      <c r="AZ930" s="284"/>
      <c r="BA930" s="284"/>
      <c r="BB930" s="284"/>
      <c r="BC930" s="284"/>
      <c r="BD930" s="284"/>
      <c r="BE930" s="284"/>
      <c r="BF930" s="284"/>
      <c r="BG930" s="284"/>
      <c r="BH930" s="284"/>
      <c r="BI930" s="284"/>
      <c r="BJ930" s="284"/>
      <c r="BK930" s="284"/>
    </row>
    <row r="931" ht="14.25" customHeight="1">
      <c r="A931" s="219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5"/>
      <c r="X931" s="225"/>
      <c r="Y931" s="225"/>
      <c r="Z931" s="225"/>
      <c r="AA931" s="225"/>
      <c r="AB931" s="225"/>
      <c r="AC931" s="225"/>
      <c r="AD931" s="225"/>
      <c r="AE931" s="225"/>
      <c r="AF931" s="225"/>
      <c r="AG931" s="220"/>
      <c r="AH931" s="220"/>
      <c r="AI931" s="220"/>
      <c r="AJ931" s="220"/>
      <c r="AK931" s="220"/>
      <c r="AL931" s="220"/>
      <c r="AM931" s="220"/>
      <c r="AN931" s="220"/>
      <c r="AO931" s="220"/>
      <c r="AP931" s="220"/>
      <c r="AQ931" s="224"/>
      <c r="AR931" s="224"/>
      <c r="AS931" s="224"/>
      <c r="AT931" s="224"/>
      <c r="AU931" s="224"/>
      <c r="AV931" s="224"/>
      <c r="AW931" s="224"/>
      <c r="AX931" s="224"/>
      <c r="AY931" s="224"/>
      <c r="AZ931" s="284"/>
      <c r="BA931" s="284"/>
      <c r="BB931" s="284"/>
      <c r="BC931" s="284"/>
      <c r="BD931" s="284"/>
      <c r="BE931" s="284"/>
      <c r="BF931" s="284"/>
      <c r="BG931" s="284"/>
      <c r="BH931" s="284"/>
      <c r="BI931" s="284"/>
      <c r="BJ931" s="284"/>
      <c r="BK931" s="284"/>
    </row>
    <row r="932" ht="14.25" customHeight="1">
      <c r="A932" s="219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5"/>
      <c r="X932" s="225"/>
      <c r="Y932" s="225"/>
      <c r="Z932" s="225"/>
      <c r="AA932" s="225"/>
      <c r="AB932" s="225"/>
      <c r="AC932" s="225"/>
      <c r="AD932" s="225"/>
      <c r="AE932" s="225"/>
      <c r="AF932" s="225"/>
      <c r="AG932" s="220"/>
      <c r="AH932" s="220"/>
      <c r="AI932" s="220"/>
      <c r="AJ932" s="220"/>
      <c r="AK932" s="220"/>
      <c r="AL932" s="220"/>
      <c r="AM932" s="220"/>
      <c r="AN932" s="220"/>
      <c r="AO932" s="220"/>
      <c r="AP932" s="220"/>
      <c r="AQ932" s="224"/>
      <c r="AR932" s="224"/>
      <c r="AS932" s="224"/>
      <c r="AT932" s="224"/>
      <c r="AU932" s="224"/>
      <c r="AV932" s="224"/>
      <c r="AW932" s="224"/>
      <c r="AX932" s="224"/>
      <c r="AY932" s="224"/>
      <c r="AZ932" s="284"/>
      <c r="BA932" s="284"/>
      <c r="BB932" s="284"/>
      <c r="BC932" s="284"/>
      <c r="BD932" s="284"/>
      <c r="BE932" s="284"/>
      <c r="BF932" s="284"/>
      <c r="BG932" s="284"/>
      <c r="BH932" s="284"/>
      <c r="BI932" s="284"/>
      <c r="BJ932" s="284"/>
      <c r="BK932" s="284"/>
    </row>
    <row r="933" ht="14.25" customHeight="1">
      <c r="A933" s="219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5"/>
      <c r="X933" s="225"/>
      <c r="Y933" s="225"/>
      <c r="Z933" s="225"/>
      <c r="AA933" s="225"/>
      <c r="AB933" s="225"/>
      <c r="AC933" s="225"/>
      <c r="AD933" s="225"/>
      <c r="AE933" s="225"/>
      <c r="AF933" s="225"/>
      <c r="AG933" s="220"/>
      <c r="AH933" s="220"/>
      <c r="AI933" s="220"/>
      <c r="AJ933" s="220"/>
      <c r="AK933" s="220"/>
      <c r="AL933" s="220"/>
      <c r="AM933" s="220"/>
      <c r="AN933" s="220"/>
      <c r="AO933" s="220"/>
      <c r="AP933" s="220"/>
      <c r="AQ933" s="224"/>
      <c r="AR933" s="224"/>
      <c r="AS933" s="224"/>
      <c r="AT933" s="224"/>
      <c r="AU933" s="224"/>
      <c r="AV933" s="224"/>
      <c r="AW933" s="224"/>
      <c r="AX933" s="224"/>
      <c r="AY933" s="224"/>
      <c r="AZ933" s="284"/>
      <c r="BA933" s="284"/>
      <c r="BB933" s="284"/>
      <c r="BC933" s="284"/>
      <c r="BD933" s="284"/>
      <c r="BE933" s="284"/>
      <c r="BF933" s="284"/>
      <c r="BG933" s="284"/>
      <c r="BH933" s="284"/>
      <c r="BI933" s="284"/>
      <c r="BJ933" s="284"/>
      <c r="BK933" s="284"/>
    </row>
    <row r="934" ht="14.25" customHeight="1">
      <c r="A934" s="219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5"/>
      <c r="X934" s="225"/>
      <c r="Y934" s="225"/>
      <c r="Z934" s="225"/>
      <c r="AA934" s="225"/>
      <c r="AB934" s="225"/>
      <c r="AC934" s="225"/>
      <c r="AD934" s="225"/>
      <c r="AE934" s="225"/>
      <c r="AF934" s="225"/>
      <c r="AG934" s="220"/>
      <c r="AH934" s="220"/>
      <c r="AI934" s="220"/>
      <c r="AJ934" s="220"/>
      <c r="AK934" s="220"/>
      <c r="AL934" s="220"/>
      <c r="AM934" s="220"/>
      <c r="AN934" s="220"/>
      <c r="AO934" s="220"/>
      <c r="AP934" s="220"/>
      <c r="AQ934" s="224"/>
      <c r="AR934" s="224"/>
      <c r="AS934" s="224"/>
      <c r="AT934" s="224"/>
      <c r="AU934" s="224"/>
      <c r="AV934" s="224"/>
      <c r="AW934" s="224"/>
      <c r="AX934" s="224"/>
      <c r="AY934" s="224"/>
      <c r="AZ934" s="284"/>
      <c r="BA934" s="284"/>
      <c r="BB934" s="284"/>
      <c r="BC934" s="284"/>
      <c r="BD934" s="284"/>
      <c r="BE934" s="284"/>
      <c r="BF934" s="284"/>
      <c r="BG934" s="284"/>
      <c r="BH934" s="284"/>
      <c r="BI934" s="284"/>
      <c r="BJ934" s="284"/>
      <c r="BK934" s="284"/>
    </row>
    <row r="935" ht="14.25" customHeight="1">
      <c r="A935" s="219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5"/>
      <c r="X935" s="225"/>
      <c r="Y935" s="225"/>
      <c r="Z935" s="225"/>
      <c r="AA935" s="225"/>
      <c r="AB935" s="225"/>
      <c r="AC935" s="225"/>
      <c r="AD935" s="225"/>
      <c r="AE935" s="225"/>
      <c r="AF935" s="225"/>
      <c r="AG935" s="220"/>
      <c r="AH935" s="220"/>
      <c r="AI935" s="220"/>
      <c r="AJ935" s="220"/>
      <c r="AK935" s="220"/>
      <c r="AL935" s="220"/>
      <c r="AM935" s="220"/>
      <c r="AN935" s="220"/>
      <c r="AO935" s="220"/>
      <c r="AP935" s="220"/>
      <c r="AQ935" s="224"/>
      <c r="AR935" s="224"/>
      <c r="AS935" s="224"/>
      <c r="AT935" s="224"/>
      <c r="AU935" s="224"/>
      <c r="AV935" s="224"/>
      <c r="AW935" s="224"/>
      <c r="AX935" s="224"/>
      <c r="AY935" s="224"/>
      <c r="AZ935" s="284"/>
      <c r="BA935" s="284"/>
      <c r="BB935" s="284"/>
      <c r="BC935" s="284"/>
      <c r="BD935" s="284"/>
      <c r="BE935" s="284"/>
      <c r="BF935" s="284"/>
      <c r="BG935" s="284"/>
      <c r="BH935" s="284"/>
      <c r="BI935" s="284"/>
      <c r="BJ935" s="284"/>
      <c r="BK935" s="284"/>
    </row>
    <row r="936" ht="14.25" customHeight="1">
      <c r="A936" s="219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5"/>
      <c r="X936" s="225"/>
      <c r="Y936" s="225"/>
      <c r="Z936" s="225"/>
      <c r="AA936" s="225"/>
      <c r="AB936" s="225"/>
      <c r="AC936" s="225"/>
      <c r="AD936" s="225"/>
      <c r="AE936" s="225"/>
      <c r="AF936" s="225"/>
      <c r="AG936" s="220"/>
      <c r="AH936" s="220"/>
      <c r="AI936" s="220"/>
      <c r="AJ936" s="220"/>
      <c r="AK936" s="220"/>
      <c r="AL936" s="220"/>
      <c r="AM936" s="220"/>
      <c r="AN936" s="220"/>
      <c r="AO936" s="220"/>
      <c r="AP936" s="220"/>
      <c r="AQ936" s="224"/>
      <c r="AR936" s="224"/>
      <c r="AS936" s="224"/>
      <c r="AT936" s="224"/>
      <c r="AU936" s="224"/>
      <c r="AV936" s="224"/>
      <c r="AW936" s="224"/>
      <c r="AX936" s="224"/>
      <c r="AY936" s="224"/>
      <c r="AZ936" s="284"/>
      <c r="BA936" s="284"/>
      <c r="BB936" s="284"/>
      <c r="BC936" s="284"/>
      <c r="BD936" s="284"/>
      <c r="BE936" s="284"/>
      <c r="BF936" s="284"/>
      <c r="BG936" s="284"/>
      <c r="BH936" s="284"/>
      <c r="BI936" s="284"/>
      <c r="BJ936" s="284"/>
      <c r="BK936" s="284"/>
    </row>
    <row r="937" ht="14.25" customHeight="1">
      <c r="A937" s="219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5"/>
      <c r="X937" s="225"/>
      <c r="Y937" s="225"/>
      <c r="Z937" s="225"/>
      <c r="AA937" s="225"/>
      <c r="AB937" s="225"/>
      <c r="AC937" s="225"/>
      <c r="AD937" s="225"/>
      <c r="AE937" s="225"/>
      <c r="AF937" s="225"/>
      <c r="AG937" s="220"/>
      <c r="AH937" s="220"/>
      <c r="AI937" s="220"/>
      <c r="AJ937" s="220"/>
      <c r="AK937" s="220"/>
      <c r="AL937" s="220"/>
      <c r="AM937" s="220"/>
      <c r="AN937" s="220"/>
      <c r="AO937" s="220"/>
      <c r="AP937" s="220"/>
      <c r="AQ937" s="224"/>
      <c r="AR937" s="224"/>
      <c r="AS937" s="224"/>
      <c r="AT937" s="224"/>
      <c r="AU937" s="224"/>
      <c r="AV937" s="224"/>
      <c r="AW937" s="224"/>
      <c r="AX937" s="224"/>
      <c r="AY937" s="224"/>
      <c r="AZ937" s="284"/>
      <c r="BA937" s="284"/>
      <c r="BB937" s="284"/>
      <c r="BC937" s="284"/>
      <c r="BD937" s="284"/>
      <c r="BE937" s="284"/>
      <c r="BF937" s="284"/>
      <c r="BG937" s="284"/>
      <c r="BH937" s="284"/>
      <c r="BI937" s="284"/>
      <c r="BJ937" s="284"/>
      <c r="BK937" s="284"/>
    </row>
    <row r="938" ht="14.25" customHeight="1">
      <c r="A938" s="219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5"/>
      <c r="X938" s="225"/>
      <c r="Y938" s="225"/>
      <c r="Z938" s="225"/>
      <c r="AA938" s="225"/>
      <c r="AB938" s="225"/>
      <c r="AC938" s="225"/>
      <c r="AD938" s="225"/>
      <c r="AE938" s="225"/>
      <c r="AF938" s="225"/>
      <c r="AG938" s="220"/>
      <c r="AH938" s="220"/>
      <c r="AI938" s="220"/>
      <c r="AJ938" s="220"/>
      <c r="AK938" s="220"/>
      <c r="AL938" s="220"/>
      <c r="AM938" s="220"/>
      <c r="AN938" s="220"/>
      <c r="AO938" s="220"/>
      <c r="AP938" s="220"/>
      <c r="AQ938" s="224"/>
      <c r="AR938" s="224"/>
      <c r="AS938" s="224"/>
      <c r="AT938" s="224"/>
      <c r="AU938" s="224"/>
      <c r="AV938" s="224"/>
      <c r="AW938" s="224"/>
      <c r="AX938" s="224"/>
      <c r="AY938" s="224"/>
      <c r="AZ938" s="284"/>
      <c r="BA938" s="284"/>
      <c r="BB938" s="284"/>
      <c r="BC938" s="284"/>
      <c r="BD938" s="284"/>
      <c r="BE938" s="284"/>
      <c r="BF938" s="284"/>
      <c r="BG938" s="284"/>
      <c r="BH938" s="284"/>
      <c r="BI938" s="284"/>
      <c r="BJ938" s="284"/>
      <c r="BK938" s="284"/>
    </row>
    <row r="939" ht="14.25" customHeight="1">
      <c r="A939" s="219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5"/>
      <c r="X939" s="225"/>
      <c r="Y939" s="225"/>
      <c r="Z939" s="225"/>
      <c r="AA939" s="225"/>
      <c r="AB939" s="225"/>
      <c r="AC939" s="225"/>
      <c r="AD939" s="225"/>
      <c r="AE939" s="225"/>
      <c r="AF939" s="225"/>
      <c r="AG939" s="220"/>
      <c r="AH939" s="220"/>
      <c r="AI939" s="220"/>
      <c r="AJ939" s="220"/>
      <c r="AK939" s="220"/>
      <c r="AL939" s="220"/>
      <c r="AM939" s="220"/>
      <c r="AN939" s="220"/>
      <c r="AO939" s="220"/>
      <c r="AP939" s="220"/>
      <c r="AQ939" s="224"/>
      <c r="AR939" s="224"/>
      <c r="AS939" s="224"/>
      <c r="AT939" s="224"/>
      <c r="AU939" s="224"/>
      <c r="AV939" s="224"/>
      <c r="AW939" s="224"/>
      <c r="AX939" s="224"/>
      <c r="AY939" s="224"/>
      <c r="AZ939" s="284"/>
      <c r="BA939" s="284"/>
      <c r="BB939" s="284"/>
      <c r="BC939" s="284"/>
      <c r="BD939" s="284"/>
      <c r="BE939" s="284"/>
      <c r="BF939" s="284"/>
      <c r="BG939" s="284"/>
      <c r="BH939" s="284"/>
      <c r="BI939" s="284"/>
      <c r="BJ939" s="284"/>
      <c r="BK939" s="284"/>
    </row>
    <row r="940" ht="14.25" customHeight="1">
      <c r="A940" s="219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5"/>
      <c r="X940" s="225"/>
      <c r="Y940" s="225"/>
      <c r="Z940" s="225"/>
      <c r="AA940" s="225"/>
      <c r="AB940" s="225"/>
      <c r="AC940" s="225"/>
      <c r="AD940" s="225"/>
      <c r="AE940" s="225"/>
      <c r="AF940" s="225"/>
      <c r="AG940" s="220"/>
      <c r="AH940" s="220"/>
      <c r="AI940" s="220"/>
      <c r="AJ940" s="220"/>
      <c r="AK940" s="220"/>
      <c r="AL940" s="220"/>
      <c r="AM940" s="220"/>
      <c r="AN940" s="220"/>
      <c r="AO940" s="220"/>
      <c r="AP940" s="220"/>
      <c r="AQ940" s="224"/>
      <c r="AR940" s="224"/>
      <c r="AS940" s="224"/>
      <c r="AT940" s="224"/>
      <c r="AU940" s="224"/>
      <c r="AV940" s="224"/>
      <c r="AW940" s="224"/>
      <c r="AX940" s="224"/>
      <c r="AY940" s="224"/>
      <c r="AZ940" s="284"/>
      <c r="BA940" s="284"/>
      <c r="BB940" s="284"/>
      <c r="BC940" s="284"/>
      <c r="BD940" s="284"/>
      <c r="BE940" s="284"/>
      <c r="BF940" s="284"/>
      <c r="BG940" s="284"/>
      <c r="BH940" s="284"/>
      <c r="BI940" s="284"/>
      <c r="BJ940" s="284"/>
      <c r="BK940" s="284"/>
    </row>
    <row r="941" ht="14.25" customHeight="1">
      <c r="A941" s="219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5"/>
      <c r="X941" s="225"/>
      <c r="Y941" s="225"/>
      <c r="Z941" s="225"/>
      <c r="AA941" s="225"/>
      <c r="AB941" s="225"/>
      <c r="AC941" s="225"/>
      <c r="AD941" s="225"/>
      <c r="AE941" s="225"/>
      <c r="AF941" s="225"/>
      <c r="AG941" s="220"/>
      <c r="AH941" s="220"/>
      <c r="AI941" s="220"/>
      <c r="AJ941" s="220"/>
      <c r="AK941" s="220"/>
      <c r="AL941" s="220"/>
      <c r="AM941" s="220"/>
      <c r="AN941" s="220"/>
      <c r="AO941" s="220"/>
      <c r="AP941" s="220"/>
      <c r="AQ941" s="224"/>
      <c r="AR941" s="224"/>
      <c r="AS941" s="224"/>
      <c r="AT941" s="224"/>
      <c r="AU941" s="224"/>
      <c r="AV941" s="224"/>
      <c r="AW941" s="224"/>
      <c r="AX941" s="224"/>
      <c r="AY941" s="224"/>
      <c r="AZ941" s="284"/>
      <c r="BA941" s="284"/>
      <c r="BB941" s="284"/>
      <c r="BC941" s="284"/>
      <c r="BD941" s="284"/>
      <c r="BE941" s="284"/>
      <c r="BF941" s="284"/>
      <c r="BG941" s="284"/>
      <c r="BH941" s="284"/>
      <c r="BI941" s="284"/>
      <c r="BJ941" s="284"/>
      <c r="BK941" s="284"/>
    </row>
    <row r="942" ht="14.25" customHeight="1">
      <c r="A942" s="219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5"/>
      <c r="X942" s="225"/>
      <c r="Y942" s="225"/>
      <c r="Z942" s="225"/>
      <c r="AA942" s="225"/>
      <c r="AB942" s="225"/>
      <c r="AC942" s="225"/>
      <c r="AD942" s="225"/>
      <c r="AE942" s="225"/>
      <c r="AF942" s="225"/>
      <c r="AG942" s="220"/>
      <c r="AH942" s="220"/>
      <c r="AI942" s="220"/>
      <c r="AJ942" s="220"/>
      <c r="AK942" s="220"/>
      <c r="AL942" s="220"/>
      <c r="AM942" s="220"/>
      <c r="AN942" s="220"/>
      <c r="AO942" s="220"/>
      <c r="AP942" s="220"/>
      <c r="AQ942" s="224"/>
      <c r="AR942" s="224"/>
      <c r="AS942" s="224"/>
      <c r="AT942" s="224"/>
      <c r="AU942" s="224"/>
      <c r="AV942" s="224"/>
      <c r="AW942" s="224"/>
      <c r="AX942" s="224"/>
      <c r="AY942" s="224"/>
      <c r="AZ942" s="284"/>
      <c r="BA942" s="284"/>
      <c r="BB942" s="284"/>
      <c r="BC942" s="284"/>
      <c r="BD942" s="284"/>
      <c r="BE942" s="284"/>
      <c r="BF942" s="284"/>
      <c r="BG942" s="284"/>
      <c r="BH942" s="284"/>
      <c r="BI942" s="284"/>
      <c r="BJ942" s="284"/>
      <c r="BK942" s="284"/>
    </row>
    <row r="943" ht="14.25" customHeight="1">
      <c r="A943" s="219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5"/>
      <c r="X943" s="225"/>
      <c r="Y943" s="225"/>
      <c r="Z943" s="225"/>
      <c r="AA943" s="225"/>
      <c r="AB943" s="225"/>
      <c r="AC943" s="225"/>
      <c r="AD943" s="225"/>
      <c r="AE943" s="225"/>
      <c r="AF943" s="225"/>
      <c r="AG943" s="220"/>
      <c r="AH943" s="220"/>
      <c r="AI943" s="220"/>
      <c r="AJ943" s="220"/>
      <c r="AK943" s="220"/>
      <c r="AL943" s="220"/>
      <c r="AM943" s="220"/>
      <c r="AN943" s="220"/>
      <c r="AO943" s="220"/>
      <c r="AP943" s="220"/>
      <c r="AQ943" s="224"/>
      <c r="AR943" s="224"/>
      <c r="AS943" s="224"/>
      <c r="AT943" s="224"/>
      <c r="AU943" s="224"/>
      <c r="AV943" s="224"/>
      <c r="AW943" s="224"/>
      <c r="AX943" s="224"/>
      <c r="AY943" s="224"/>
      <c r="AZ943" s="284"/>
      <c r="BA943" s="284"/>
      <c r="BB943" s="284"/>
      <c r="BC943" s="284"/>
      <c r="BD943" s="284"/>
      <c r="BE943" s="284"/>
      <c r="BF943" s="284"/>
      <c r="BG943" s="284"/>
      <c r="BH943" s="284"/>
      <c r="BI943" s="284"/>
      <c r="BJ943" s="284"/>
      <c r="BK943" s="284"/>
    </row>
    <row r="944" ht="14.25" customHeight="1">
      <c r="A944" s="219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5"/>
      <c r="X944" s="225"/>
      <c r="Y944" s="225"/>
      <c r="Z944" s="225"/>
      <c r="AA944" s="225"/>
      <c r="AB944" s="225"/>
      <c r="AC944" s="225"/>
      <c r="AD944" s="225"/>
      <c r="AE944" s="225"/>
      <c r="AF944" s="225"/>
      <c r="AG944" s="220"/>
      <c r="AH944" s="220"/>
      <c r="AI944" s="220"/>
      <c r="AJ944" s="220"/>
      <c r="AK944" s="220"/>
      <c r="AL944" s="220"/>
      <c r="AM944" s="220"/>
      <c r="AN944" s="220"/>
      <c r="AO944" s="220"/>
      <c r="AP944" s="220"/>
      <c r="AQ944" s="224"/>
      <c r="AR944" s="224"/>
      <c r="AS944" s="224"/>
      <c r="AT944" s="224"/>
      <c r="AU944" s="224"/>
      <c r="AV944" s="224"/>
      <c r="AW944" s="224"/>
      <c r="AX944" s="224"/>
      <c r="AY944" s="224"/>
      <c r="AZ944" s="284"/>
      <c r="BA944" s="284"/>
      <c r="BB944" s="284"/>
      <c r="BC944" s="284"/>
      <c r="BD944" s="284"/>
      <c r="BE944" s="284"/>
      <c r="BF944" s="284"/>
      <c r="BG944" s="284"/>
      <c r="BH944" s="284"/>
      <c r="BI944" s="284"/>
      <c r="BJ944" s="284"/>
      <c r="BK944" s="284"/>
    </row>
    <row r="945" ht="14.25" customHeight="1">
      <c r="A945" s="219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5"/>
      <c r="X945" s="225"/>
      <c r="Y945" s="225"/>
      <c r="Z945" s="225"/>
      <c r="AA945" s="225"/>
      <c r="AB945" s="225"/>
      <c r="AC945" s="225"/>
      <c r="AD945" s="225"/>
      <c r="AE945" s="225"/>
      <c r="AF945" s="225"/>
      <c r="AG945" s="220"/>
      <c r="AH945" s="220"/>
      <c r="AI945" s="220"/>
      <c r="AJ945" s="220"/>
      <c r="AK945" s="220"/>
      <c r="AL945" s="220"/>
      <c r="AM945" s="220"/>
      <c r="AN945" s="220"/>
      <c r="AO945" s="220"/>
      <c r="AP945" s="220"/>
      <c r="AQ945" s="224"/>
      <c r="AR945" s="224"/>
      <c r="AS945" s="224"/>
      <c r="AT945" s="224"/>
      <c r="AU945" s="224"/>
      <c r="AV945" s="224"/>
      <c r="AW945" s="224"/>
      <c r="AX945" s="224"/>
      <c r="AY945" s="224"/>
      <c r="AZ945" s="284"/>
      <c r="BA945" s="284"/>
      <c r="BB945" s="284"/>
      <c r="BC945" s="284"/>
      <c r="BD945" s="284"/>
      <c r="BE945" s="284"/>
      <c r="BF945" s="284"/>
      <c r="BG945" s="284"/>
      <c r="BH945" s="284"/>
      <c r="BI945" s="284"/>
      <c r="BJ945" s="284"/>
      <c r="BK945" s="284"/>
    </row>
    <row r="946" ht="14.25" customHeight="1">
      <c r="A946" s="219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5"/>
      <c r="X946" s="225"/>
      <c r="Y946" s="225"/>
      <c r="Z946" s="225"/>
      <c r="AA946" s="225"/>
      <c r="AB946" s="225"/>
      <c r="AC946" s="225"/>
      <c r="AD946" s="225"/>
      <c r="AE946" s="225"/>
      <c r="AF946" s="225"/>
      <c r="AG946" s="220"/>
      <c r="AH946" s="220"/>
      <c r="AI946" s="220"/>
      <c r="AJ946" s="220"/>
      <c r="AK946" s="220"/>
      <c r="AL946" s="220"/>
      <c r="AM946" s="220"/>
      <c r="AN946" s="220"/>
      <c r="AO946" s="220"/>
      <c r="AP946" s="220"/>
      <c r="AQ946" s="224"/>
      <c r="AR946" s="224"/>
      <c r="AS946" s="224"/>
      <c r="AT946" s="224"/>
      <c r="AU946" s="224"/>
      <c r="AV946" s="224"/>
      <c r="AW946" s="224"/>
      <c r="AX946" s="224"/>
      <c r="AY946" s="224"/>
      <c r="AZ946" s="284"/>
      <c r="BA946" s="284"/>
      <c r="BB946" s="284"/>
      <c r="BC946" s="284"/>
      <c r="BD946" s="284"/>
      <c r="BE946" s="284"/>
      <c r="BF946" s="284"/>
      <c r="BG946" s="284"/>
      <c r="BH946" s="284"/>
      <c r="BI946" s="284"/>
      <c r="BJ946" s="284"/>
      <c r="BK946" s="284"/>
    </row>
    <row r="947" ht="14.25" customHeight="1">
      <c r="A947" s="219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5"/>
      <c r="X947" s="225"/>
      <c r="Y947" s="225"/>
      <c r="Z947" s="225"/>
      <c r="AA947" s="225"/>
      <c r="AB947" s="225"/>
      <c r="AC947" s="225"/>
      <c r="AD947" s="225"/>
      <c r="AE947" s="225"/>
      <c r="AF947" s="225"/>
      <c r="AG947" s="220"/>
      <c r="AH947" s="220"/>
      <c r="AI947" s="220"/>
      <c r="AJ947" s="220"/>
      <c r="AK947" s="220"/>
      <c r="AL947" s="220"/>
      <c r="AM947" s="220"/>
      <c r="AN947" s="220"/>
      <c r="AO947" s="220"/>
      <c r="AP947" s="220"/>
      <c r="AQ947" s="224"/>
      <c r="AR947" s="224"/>
      <c r="AS947" s="224"/>
      <c r="AT947" s="224"/>
      <c r="AU947" s="224"/>
      <c r="AV947" s="224"/>
      <c r="AW947" s="224"/>
      <c r="AX947" s="224"/>
      <c r="AY947" s="224"/>
      <c r="AZ947" s="284"/>
      <c r="BA947" s="284"/>
      <c r="BB947" s="284"/>
      <c r="BC947" s="284"/>
      <c r="BD947" s="284"/>
      <c r="BE947" s="284"/>
      <c r="BF947" s="284"/>
      <c r="BG947" s="284"/>
      <c r="BH947" s="284"/>
      <c r="BI947" s="284"/>
      <c r="BJ947" s="284"/>
      <c r="BK947" s="284"/>
    </row>
    <row r="948" ht="14.25" customHeight="1">
      <c r="A948" s="219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5"/>
      <c r="X948" s="225"/>
      <c r="Y948" s="225"/>
      <c r="Z948" s="225"/>
      <c r="AA948" s="225"/>
      <c r="AB948" s="225"/>
      <c r="AC948" s="225"/>
      <c r="AD948" s="225"/>
      <c r="AE948" s="225"/>
      <c r="AF948" s="225"/>
      <c r="AG948" s="220"/>
      <c r="AH948" s="220"/>
      <c r="AI948" s="220"/>
      <c r="AJ948" s="220"/>
      <c r="AK948" s="220"/>
      <c r="AL948" s="220"/>
      <c r="AM948" s="220"/>
      <c r="AN948" s="220"/>
      <c r="AO948" s="220"/>
      <c r="AP948" s="220"/>
      <c r="AQ948" s="224"/>
      <c r="AR948" s="224"/>
      <c r="AS948" s="224"/>
      <c r="AT948" s="224"/>
      <c r="AU948" s="224"/>
      <c r="AV948" s="224"/>
      <c r="AW948" s="224"/>
      <c r="AX948" s="224"/>
      <c r="AY948" s="224"/>
      <c r="AZ948" s="284"/>
      <c r="BA948" s="284"/>
      <c r="BB948" s="284"/>
      <c r="BC948" s="284"/>
      <c r="BD948" s="284"/>
      <c r="BE948" s="284"/>
      <c r="BF948" s="284"/>
      <c r="BG948" s="284"/>
      <c r="BH948" s="284"/>
      <c r="BI948" s="284"/>
      <c r="BJ948" s="284"/>
      <c r="BK948" s="284"/>
    </row>
    <row r="949" ht="14.25" customHeight="1">
      <c r="A949" s="219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5"/>
      <c r="X949" s="225"/>
      <c r="Y949" s="225"/>
      <c r="Z949" s="225"/>
      <c r="AA949" s="225"/>
      <c r="AB949" s="225"/>
      <c r="AC949" s="225"/>
      <c r="AD949" s="225"/>
      <c r="AE949" s="225"/>
      <c r="AF949" s="225"/>
      <c r="AG949" s="220"/>
      <c r="AH949" s="220"/>
      <c r="AI949" s="220"/>
      <c r="AJ949" s="220"/>
      <c r="AK949" s="220"/>
      <c r="AL949" s="220"/>
      <c r="AM949" s="220"/>
      <c r="AN949" s="220"/>
      <c r="AO949" s="220"/>
      <c r="AP949" s="220"/>
      <c r="AQ949" s="224"/>
      <c r="AR949" s="224"/>
      <c r="AS949" s="224"/>
      <c r="AT949" s="224"/>
      <c r="AU949" s="224"/>
      <c r="AV949" s="224"/>
      <c r="AW949" s="224"/>
      <c r="AX949" s="224"/>
      <c r="AY949" s="224"/>
      <c r="AZ949" s="284"/>
      <c r="BA949" s="284"/>
      <c r="BB949" s="284"/>
      <c r="BC949" s="284"/>
      <c r="BD949" s="284"/>
      <c r="BE949" s="284"/>
      <c r="BF949" s="284"/>
      <c r="BG949" s="284"/>
      <c r="BH949" s="284"/>
      <c r="BI949" s="284"/>
      <c r="BJ949" s="284"/>
      <c r="BK949" s="284"/>
    </row>
    <row r="950" ht="14.25" customHeight="1">
      <c r="A950" s="219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5"/>
      <c r="X950" s="225"/>
      <c r="Y950" s="225"/>
      <c r="Z950" s="225"/>
      <c r="AA950" s="225"/>
      <c r="AB950" s="225"/>
      <c r="AC950" s="225"/>
      <c r="AD950" s="225"/>
      <c r="AE950" s="225"/>
      <c r="AF950" s="225"/>
      <c r="AG950" s="220"/>
      <c r="AH950" s="220"/>
      <c r="AI950" s="220"/>
      <c r="AJ950" s="220"/>
      <c r="AK950" s="220"/>
      <c r="AL950" s="220"/>
      <c r="AM950" s="220"/>
      <c r="AN950" s="220"/>
      <c r="AO950" s="220"/>
      <c r="AP950" s="220"/>
      <c r="AQ950" s="224"/>
      <c r="AR950" s="224"/>
      <c r="AS950" s="224"/>
      <c r="AT950" s="224"/>
      <c r="AU950" s="224"/>
      <c r="AV950" s="224"/>
      <c r="AW950" s="224"/>
      <c r="AX950" s="224"/>
      <c r="AY950" s="224"/>
      <c r="AZ950" s="284"/>
      <c r="BA950" s="284"/>
      <c r="BB950" s="284"/>
      <c r="BC950" s="284"/>
      <c r="BD950" s="284"/>
      <c r="BE950" s="284"/>
      <c r="BF950" s="284"/>
      <c r="BG950" s="284"/>
      <c r="BH950" s="284"/>
      <c r="BI950" s="284"/>
      <c r="BJ950" s="284"/>
      <c r="BK950" s="284"/>
    </row>
    <row r="951" ht="14.25" customHeight="1">
      <c r="A951" s="219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5"/>
      <c r="X951" s="225"/>
      <c r="Y951" s="225"/>
      <c r="Z951" s="225"/>
      <c r="AA951" s="225"/>
      <c r="AB951" s="225"/>
      <c r="AC951" s="225"/>
      <c r="AD951" s="225"/>
      <c r="AE951" s="225"/>
      <c r="AF951" s="225"/>
      <c r="AG951" s="220"/>
      <c r="AH951" s="220"/>
      <c r="AI951" s="220"/>
      <c r="AJ951" s="220"/>
      <c r="AK951" s="220"/>
      <c r="AL951" s="220"/>
      <c r="AM951" s="220"/>
      <c r="AN951" s="220"/>
      <c r="AO951" s="220"/>
      <c r="AP951" s="220"/>
      <c r="AQ951" s="224"/>
      <c r="AR951" s="224"/>
      <c r="AS951" s="224"/>
      <c r="AT951" s="224"/>
      <c r="AU951" s="224"/>
      <c r="AV951" s="224"/>
      <c r="AW951" s="224"/>
      <c r="AX951" s="224"/>
      <c r="AY951" s="224"/>
      <c r="AZ951" s="284"/>
      <c r="BA951" s="284"/>
      <c r="BB951" s="284"/>
      <c r="BC951" s="284"/>
      <c r="BD951" s="284"/>
      <c r="BE951" s="284"/>
      <c r="BF951" s="284"/>
      <c r="BG951" s="284"/>
      <c r="BH951" s="284"/>
      <c r="BI951" s="284"/>
      <c r="BJ951" s="284"/>
      <c r="BK951" s="284"/>
    </row>
    <row r="952" ht="14.25" customHeight="1">
      <c r="A952" s="219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5"/>
      <c r="X952" s="225"/>
      <c r="Y952" s="225"/>
      <c r="Z952" s="225"/>
      <c r="AA952" s="225"/>
      <c r="AB952" s="225"/>
      <c r="AC952" s="225"/>
      <c r="AD952" s="225"/>
      <c r="AE952" s="225"/>
      <c r="AF952" s="225"/>
      <c r="AG952" s="220"/>
      <c r="AH952" s="220"/>
      <c r="AI952" s="220"/>
      <c r="AJ952" s="220"/>
      <c r="AK952" s="220"/>
      <c r="AL952" s="220"/>
      <c r="AM952" s="220"/>
      <c r="AN952" s="220"/>
      <c r="AO952" s="220"/>
      <c r="AP952" s="220"/>
      <c r="AQ952" s="224"/>
      <c r="AR952" s="224"/>
      <c r="AS952" s="224"/>
      <c r="AT952" s="224"/>
      <c r="AU952" s="224"/>
      <c r="AV952" s="224"/>
      <c r="AW952" s="224"/>
      <c r="AX952" s="224"/>
      <c r="AY952" s="224"/>
      <c r="AZ952" s="284"/>
      <c r="BA952" s="284"/>
      <c r="BB952" s="284"/>
      <c r="BC952" s="284"/>
      <c r="BD952" s="284"/>
      <c r="BE952" s="284"/>
      <c r="BF952" s="284"/>
      <c r="BG952" s="284"/>
      <c r="BH952" s="284"/>
      <c r="BI952" s="284"/>
      <c r="BJ952" s="284"/>
      <c r="BK952" s="284"/>
    </row>
    <row r="953" ht="14.25" customHeight="1">
      <c r="A953" s="219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5"/>
      <c r="X953" s="225"/>
      <c r="Y953" s="225"/>
      <c r="Z953" s="225"/>
      <c r="AA953" s="225"/>
      <c r="AB953" s="225"/>
      <c r="AC953" s="225"/>
      <c r="AD953" s="225"/>
      <c r="AE953" s="225"/>
      <c r="AF953" s="225"/>
      <c r="AG953" s="220"/>
      <c r="AH953" s="220"/>
      <c r="AI953" s="220"/>
      <c r="AJ953" s="220"/>
      <c r="AK953" s="220"/>
      <c r="AL953" s="220"/>
      <c r="AM953" s="220"/>
      <c r="AN953" s="220"/>
      <c r="AO953" s="220"/>
      <c r="AP953" s="220"/>
      <c r="AQ953" s="224"/>
      <c r="AR953" s="224"/>
      <c r="AS953" s="224"/>
      <c r="AT953" s="224"/>
      <c r="AU953" s="224"/>
      <c r="AV953" s="224"/>
      <c r="AW953" s="224"/>
      <c r="AX953" s="224"/>
      <c r="AY953" s="224"/>
      <c r="AZ953" s="284"/>
      <c r="BA953" s="284"/>
      <c r="BB953" s="284"/>
      <c r="BC953" s="284"/>
      <c r="BD953" s="284"/>
      <c r="BE953" s="284"/>
      <c r="BF953" s="284"/>
      <c r="BG953" s="284"/>
      <c r="BH953" s="284"/>
      <c r="BI953" s="284"/>
      <c r="BJ953" s="284"/>
      <c r="BK953" s="284"/>
    </row>
    <row r="954" ht="14.25" customHeight="1">
      <c r="A954" s="219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5"/>
      <c r="X954" s="225"/>
      <c r="Y954" s="225"/>
      <c r="Z954" s="225"/>
      <c r="AA954" s="225"/>
      <c r="AB954" s="225"/>
      <c r="AC954" s="225"/>
      <c r="AD954" s="225"/>
      <c r="AE954" s="225"/>
      <c r="AF954" s="225"/>
      <c r="AG954" s="220"/>
      <c r="AH954" s="220"/>
      <c r="AI954" s="220"/>
      <c r="AJ954" s="220"/>
      <c r="AK954" s="220"/>
      <c r="AL954" s="220"/>
      <c r="AM954" s="220"/>
      <c r="AN954" s="220"/>
      <c r="AO954" s="220"/>
      <c r="AP954" s="220"/>
      <c r="AQ954" s="224"/>
      <c r="AR954" s="224"/>
      <c r="AS954" s="224"/>
      <c r="AT954" s="224"/>
      <c r="AU954" s="224"/>
      <c r="AV954" s="224"/>
      <c r="AW954" s="224"/>
      <c r="AX954" s="224"/>
      <c r="AY954" s="224"/>
      <c r="AZ954" s="284"/>
      <c r="BA954" s="284"/>
      <c r="BB954" s="284"/>
      <c r="BC954" s="284"/>
      <c r="BD954" s="284"/>
      <c r="BE954" s="284"/>
      <c r="BF954" s="284"/>
      <c r="BG954" s="284"/>
      <c r="BH954" s="284"/>
      <c r="BI954" s="284"/>
      <c r="BJ954" s="284"/>
      <c r="BK954" s="284"/>
    </row>
    <row r="955" ht="14.25" customHeight="1">
      <c r="A955" s="219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5"/>
      <c r="X955" s="225"/>
      <c r="Y955" s="225"/>
      <c r="Z955" s="225"/>
      <c r="AA955" s="225"/>
      <c r="AB955" s="225"/>
      <c r="AC955" s="225"/>
      <c r="AD955" s="225"/>
      <c r="AE955" s="225"/>
      <c r="AF955" s="225"/>
      <c r="AG955" s="220"/>
      <c r="AH955" s="220"/>
      <c r="AI955" s="220"/>
      <c r="AJ955" s="220"/>
      <c r="AK955" s="220"/>
      <c r="AL955" s="220"/>
      <c r="AM955" s="220"/>
      <c r="AN955" s="220"/>
      <c r="AO955" s="220"/>
      <c r="AP955" s="220"/>
      <c r="AQ955" s="224"/>
      <c r="AR955" s="224"/>
      <c r="AS955" s="224"/>
      <c r="AT955" s="224"/>
      <c r="AU955" s="224"/>
      <c r="AV955" s="224"/>
      <c r="AW955" s="224"/>
      <c r="AX955" s="224"/>
      <c r="AY955" s="224"/>
      <c r="AZ955" s="284"/>
      <c r="BA955" s="284"/>
      <c r="BB955" s="284"/>
      <c r="BC955" s="284"/>
      <c r="BD955" s="284"/>
      <c r="BE955" s="284"/>
      <c r="BF955" s="284"/>
      <c r="BG955" s="284"/>
      <c r="BH955" s="284"/>
      <c r="BI955" s="284"/>
      <c r="BJ955" s="284"/>
      <c r="BK955" s="284"/>
    </row>
    <row r="956" ht="14.25" customHeight="1">
      <c r="A956" s="219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5"/>
      <c r="X956" s="225"/>
      <c r="Y956" s="225"/>
      <c r="Z956" s="225"/>
      <c r="AA956" s="225"/>
      <c r="AB956" s="225"/>
      <c r="AC956" s="225"/>
      <c r="AD956" s="225"/>
      <c r="AE956" s="225"/>
      <c r="AF956" s="225"/>
      <c r="AG956" s="220"/>
      <c r="AH956" s="220"/>
      <c r="AI956" s="220"/>
      <c r="AJ956" s="220"/>
      <c r="AK956" s="220"/>
      <c r="AL956" s="220"/>
      <c r="AM956" s="220"/>
      <c r="AN956" s="220"/>
      <c r="AO956" s="220"/>
      <c r="AP956" s="220"/>
      <c r="AQ956" s="224"/>
      <c r="AR956" s="224"/>
      <c r="AS956" s="224"/>
      <c r="AT956" s="224"/>
      <c r="AU956" s="224"/>
      <c r="AV956" s="224"/>
      <c r="AW956" s="224"/>
      <c r="AX956" s="224"/>
      <c r="AY956" s="224"/>
      <c r="AZ956" s="284"/>
      <c r="BA956" s="284"/>
      <c r="BB956" s="284"/>
      <c r="BC956" s="284"/>
      <c r="BD956" s="284"/>
      <c r="BE956" s="284"/>
      <c r="BF956" s="284"/>
      <c r="BG956" s="284"/>
      <c r="BH956" s="284"/>
      <c r="BI956" s="284"/>
      <c r="BJ956" s="284"/>
      <c r="BK956" s="284"/>
    </row>
    <row r="957" ht="14.25" customHeight="1">
      <c r="A957" s="219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5"/>
      <c r="X957" s="225"/>
      <c r="Y957" s="225"/>
      <c r="Z957" s="225"/>
      <c r="AA957" s="225"/>
      <c r="AB957" s="225"/>
      <c r="AC957" s="225"/>
      <c r="AD957" s="225"/>
      <c r="AE957" s="225"/>
      <c r="AF957" s="225"/>
      <c r="AG957" s="220"/>
      <c r="AH957" s="220"/>
      <c r="AI957" s="220"/>
      <c r="AJ957" s="220"/>
      <c r="AK957" s="220"/>
      <c r="AL957" s="220"/>
      <c r="AM957" s="220"/>
      <c r="AN957" s="220"/>
      <c r="AO957" s="220"/>
      <c r="AP957" s="220"/>
      <c r="AQ957" s="224"/>
      <c r="AR957" s="224"/>
      <c r="AS957" s="224"/>
      <c r="AT957" s="224"/>
      <c r="AU957" s="224"/>
      <c r="AV957" s="224"/>
      <c r="AW957" s="224"/>
      <c r="AX957" s="224"/>
      <c r="AY957" s="224"/>
      <c r="AZ957" s="284"/>
      <c r="BA957" s="284"/>
      <c r="BB957" s="284"/>
      <c r="BC957" s="284"/>
      <c r="BD957" s="284"/>
      <c r="BE957" s="284"/>
      <c r="BF957" s="284"/>
      <c r="BG957" s="284"/>
      <c r="BH957" s="284"/>
      <c r="BI957" s="284"/>
      <c r="BJ957" s="284"/>
      <c r="BK957" s="284"/>
    </row>
    <row r="958" ht="14.25" customHeight="1">
      <c r="A958" s="219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5"/>
      <c r="X958" s="225"/>
      <c r="Y958" s="225"/>
      <c r="Z958" s="225"/>
      <c r="AA958" s="225"/>
      <c r="AB958" s="225"/>
      <c r="AC958" s="225"/>
      <c r="AD958" s="225"/>
      <c r="AE958" s="225"/>
      <c r="AF958" s="225"/>
      <c r="AG958" s="220"/>
      <c r="AH958" s="220"/>
      <c r="AI958" s="220"/>
      <c r="AJ958" s="220"/>
      <c r="AK958" s="220"/>
      <c r="AL958" s="220"/>
      <c r="AM958" s="220"/>
      <c r="AN958" s="220"/>
      <c r="AO958" s="220"/>
      <c r="AP958" s="220"/>
      <c r="AQ958" s="224"/>
      <c r="AR958" s="224"/>
      <c r="AS958" s="224"/>
      <c r="AT958" s="224"/>
      <c r="AU958" s="224"/>
      <c r="AV958" s="224"/>
      <c r="AW958" s="224"/>
      <c r="AX958" s="224"/>
      <c r="AY958" s="224"/>
      <c r="AZ958" s="284"/>
      <c r="BA958" s="284"/>
      <c r="BB958" s="284"/>
      <c r="BC958" s="284"/>
      <c r="BD958" s="284"/>
      <c r="BE958" s="284"/>
      <c r="BF958" s="284"/>
      <c r="BG958" s="284"/>
      <c r="BH958" s="284"/>
      <c r="BI958" s="284"/>
      <c r="BJ958" s="284"/>
      <c r="BK958" s="284"/>
    </row>
    <row r="959" ht="14.25" customHeight="1">
      <c r="A959" s="219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5"/>
      <c r="X959" s="225"/>
      <c r="Y959" s="225"/>
      <c r="Z959" s="225"/>
      <c r="AA959" s="225"/>
      <c r="AB959" s="225"/>
      <c r="AC959" s="225"/>
      <c r="AD959" s="225"/>
      <c r="AE959" s="225"/>
      <c r="AF959" s="225"/>
      <c r="AG959" s="220"/>
      <c r="AH959" s="220"/>
      <c r="AI959" s="220"/>
      <c r="AJ959" s="220"/>
      <c r="AK959" s="220"/>
      <c r="AL959" s="220"/>
      <c r="AM959" s="220"/>
      <c r="AN959" s="220"/>
      <c r="AO959" s="220"/>
      <c r="AP959" s="220"/>
      <c r="AQ959" s="224"/>
      <c r="AR959" s="224"/>
      <c r="AS959" s="224"/>
      <c r="AT959" s="224"/>
      <c r="AU959" s="224"/>
      <c r="AV959" s="224"/>
      <c r="AW959" s="224"/>
      <c r="AX959" s="224"/>
      <c r="AY959" s="224"/>
      <c r="AZ959" s="284"/>
      <c r="BA959" s="284"/>
      <c r="BB959" s="284"/>
      <c r="BC959" s="284"/>
      <c r="BD959" s="284"/>
      <c r="BE959" s="284"/>
      <c r="BF959" s="284"/>
      <c r="BG959" s="284"/>
      <c r="BH959" s="284"/>
      <c r="BI959" s="284"/>
      <c r="BJ959" s="284"/>
      <c r="BK959" s="284"/>
    </row>
    <row r="960" ht="14.25" customHeight="1">
      <c r="A960" s="219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5"/>
      <c r="X960" s="225"/>
      <c r="Y960" s="225"/>
      <c r="Z960" s="225"/>
      <c r="AA960" s="225"/>
      <c r="AB960" s="225"/>
      <c r="AC960" s="225"/>
      <c r="AD960" s="225"/>
      <c r="AE960" s="225"/>
      <c r="AF960" s="225"/>
      <c r="AG960" s="220"/>
      <c r="AH960" s="220"/>
      <c r="AI960" s="220"/>
      <c r="AJ960" s="220"/>
      <c r="AK960" s="220"/>
      <c r="AL960" s="220"/>
      <c r="AM960" s="220"/>
      <c r="AN960" s="220"/>
      <c r="AO960" s="220"/>
      <c r="AP960" s="220"/>
      <c r="AQ960" s="224"/>
      <c r="AR960" s="224"/>
      <c r="AS960" s="224"/>
      <c r="AT960" s="224"/>
      <c r="AU960" s="224"/>
      <c r="AV960" s="224"/>
      <c r="AW960" s="224"/>
      <c r="AX960" s="224"/>
      <c r="AY960" s="224"/>
      <c r="AZ960" s="284"/>
      <c r="BA960" s="284"/>
      <c r="BB960" s="284"/>
      <c r="BC960" s="284"/>
      <c r="BD960" s="284"/>
      <c r="BE960" s="284"/>
      <c r="BF960" s="284"/>
      <c r="BG960" s="284"/>
      <c r="BH960" s="284"/>
      <c r="BI960" s="284"/>
      <c r="BJ960" s="284"/>
      <c r="BK960" s="284"/>
    </row>
    <row r="961" ht="14.25" customHeight="1">
      <c r="A961" s="219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5"/>
      <c r="X961" s="225"/>
      <c r="Y961" s="225"/>
      <c r="Z961" s="225"/>
      <c r="AA961" s="225"/>
      <c r="AB961" s="225"/>
      <c r="AC961" s="225"/>
      <c r="AD961" s="225"/>
      <c r="AE961" s="225"/>
      <c r="AF961" s="225"/>
      <c r="AG961" s="220"/>
      <c r="AH961" s="220"/>
      <c r="AI961" s="220"/>
      <c r="AJ961" s="220"/>
      <c r="AK961" s="220"/>
      <c r="AL961" s="220"/>
      <c r="AM961" s="220"/>
      <c r="AN961" s="220"/>
      <c r="AO961" s="220"/>
      <c r="AP961" s="220"/>
      <c r="AQ961" s="224"/>
      <c r="AR961" s="224"/>
      <c r="AS961" s="224"/>
      <c r="AT961" s="224"/>
      <c r="AU961" s="224"/>
      <c r="AV961" s="224"/>
      <c r="AW961" s="224"/>
      <c r="AX961" s="224"/>
      <c r="AY961" s="224"/>
      <c r="AZ961" s="284"/>
      <c r="BA961" s="284"/>
      <c r="BB961" s="284"/>
      <c r="BC961" s="284"/>
      <c r="BD961" s="284"/>
      <c r="BE961" s="284"/>
      <c r="BF961" s="284"/>
      <c r="BG961" s="284"/>
      <c r="BH961" s="284"/>
      <c r="BI961" s="284"/>
      <c r="BJ961" s="284"/>
      <c r="BK961" s="284"/>
    </row>
    <row r="962" ht="14.25" customHeight="1">
      <c r="A962" s="219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5"/>
      <c r="X962" s="225"/>
      <c r="Y962" s="225"/>
      <c r="Z962" s="225"/>
      <c r="AA962" s="225"/>
      <c r="AB962" s="225"/>
      <c r="AC962" s="225"/>
      <c r="AD962" s="225"/>
      <c r="AE962" s="225"/>
      <c r="AF962" s="225"/>
      <c r="AG962" s="220"/>
      <c r="AH962" s="220"/>
      <c r="AI962" s="220"/>
      <c r="AJ962" s="220"/>
      <c r="AK962" s="220"/>
      <c r="AL962" s="220"/>
      <c r="AM962" s="220"/>
      <c r="AN962" s="220"/>
      <c r="AO962" s="220"/>
      <c r="AP962" s="220"/>
      <c r="AQ962" s="224"/>
      <c r="AR962" s="224"/>
      <c r="AS962" s="224"/>
      <c r="AT962" s="224"/>
      <c r="AU962" s="224"/>
      <c r="AV962" s="224"/>
      <c r="AW962" s="224"/>
      <c r="AX962" s="224"/>
      <c r="AY962" s="224"/>
      <c r="AZ962" s="284"/>
      <c r="BA962" s="284"/>
      <c r="BB962" s="284"/>
      <c r="BC962" s="284"/>
      <c r="BD962" s="284"/>
      <c r="BE962" s="284"/>
      <c r="BF962" s="284"/>
      <c r="BG962" s="284"/>
      <c r="BH962" s="284"/>
      <c r="BI962" s="284"/>
      <c r="BJ962" s="284"/>
      <c r="BK962" s="284"/>
    </row>
    <row r="963" ht="14.25" customHeight="1">
      <c r="A963" s="219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5"/>
      <c r="X963" s="225"/>
      <c r="Y963" s="225"/>
      <c r="Z963" s="225"/>
      <c r="AA963" s="225"/>
      <c r="AB963" s="225"/>
      <c r="AC963" s="225"/>
      <c r="AD963" s="225"/>
      <c r="AE963" s="225"/>
      <c r="AF963" s="225"/>
      <c r="AG963" s="220"/>
      <c r="AH963" s="220"/>
      <c r="AI963" s="220"/>
      <c r="AJ963" s="220"/>
      <c r="AK963" s="220"/>
      <c r="AL963" s="220"/>
      <c r="AM963" s="220"/>
      <c r="AN963" s="220"/>
      <c r="AO963" s="220"/>
      <c r="AP963" s="220"/>
      <c r="AQ963" s="224"/>
      <c r="AR963" s="224"/>
      <c r="AS963" s="224"/>
      <c r="AT963" s="224"/>
      <c r="AU963" s="224"/>
      <c r="AV963" s="224"/>
      <c r="AW963" s="224"/>
      <c r="AX963" s="224"/>
      <c r="AY963" s="224"/>
      <c r="AZ963" s="284"/>
      <c r="BA963" s="284"/>
      <c r="BB963" s="284"/>
      <c r="BC963" s="284"/>
      <c r="BD963" s="284"/>
      <c r="BE963" s="284"/>
      <c r="BF963" s="284"/>
      <c r="BG963" s="284"/>
      <c r="BH963" s="284"/>
      <c r="BI963" s="284"/>
      <c r="BJ963" s="284"/>
      <c r="BK963" s="284"/>
    </row>
  </sheetData>
  <mergeCells count="10">
    <mergeCell ref="AK1:AO1"/>
    <mergeCell ref="AP1:AT1"/>
    <mergeCell ref="AU1:AY1"/>
    <mergeCell ref="B1:F1"/>
    <mergeCell ref="G1:K1"/>
    <mergeCell ref="L1:P1"/>
    <mergeCell ref="Q1:U1"/>
    <mergeCell ref="V1:Z1"/>
    <mergeCell ref="AA1:AE1"/>
    <mergeCell ref="AF1:AJ1"/>
  </mergeCells>
  <printOptions/>
  <pageMargins bottom="0.75" footer="0.0" header="0.0" left="0.7" right="0.7" top="0.75"/>
  <pageSetup paperSize="9" orientation="portrait"/>
  <drawing r:id="rId2"/>
  <legacyDrawing r:id="rId3"/>
</worksheet>
</file>